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9600" windowHeight="11880" tabRatio="821" activeTab="5"/>
  </bookViews>
  <sheets>
    <sheet name="GeneralSettings" sheetId="1" r:id="rId1"/>
    <sheet name="EURON" sheetId="14" r:id="rId2"/>
    <sheet name="EUR1M" sheetId="20" r:id="rId3"/>
    <sheet name="EUR3M" sheetId="19" r:id="rId4"/>
    <sheet name="EUR6M" sheetId="23" r:id="rId5"/>
    <sheet name="EUR1Y" sheetId="22" r:id="rId6"/>
    <sheet name="EURSTD" sheetId="24" r:id="rId7"/>
    <sheet name="Euribor" sheetId="16" r:id="rId8"/>
    <sheet name="PastedValue" sheetId="8" r:id="rId9"/>
    <sheet name="Quote" sheetId="17" r:id="rId10"/>
  </sheets>
  <definedNames>
    <definedName name="Calendar">GeneralSettings!$D$7</definedName>
    <definedName name="Currency">GeneralSettings!$D$6</definedName>
    <definedName name="DataSelect">GeneralSettings!$D$11</definedName>
    <definedName name="dest1M">PastedValue!$AE$1</definedName>
    <definedName name="dest1Y">PastedValue!$AO$1</definedName>
    <definedName name="dest3M">PastedValue!$A$1</definedName>
    <definedName name="dest6M">PastedValue!$U$1</definedName>
    <definedName name="destOIS">PastedValue!$AY$1</definedName>
    <definedName name="DestStd">PastedValue!$K$1</definedName>
    <definedName name="Discounting">GeneralSettings!$D$10</definedName>
    <definedName name="Evaluationdate">GeneralSettings!$D$3</definedName>
    <definedName name="FamilyName">Euribor!$I$2</definedName>
    <definedName name="FutTenor" localSheetId="6">EURSTD!$I$1</definedName>
    <definedName name="IborIndex" localSheetId="2">EUR1M!$Y$16</definedName>
    <definedName name="IborIndex" localSheetId="5">EUR1Y!$Y$16</definedName>
    <definedName name="IborIndex" localSheetId="4">EUR6M!$Y$16</definedName>
    <definedName name="IborIndex" localSheetId="6">EURSTD!$Y$16</definedName>
    <definedName name="IborIndex">EUR3M!$Y$16</definedName>
    <definedName name="ImportedDate">PastedValue!$B$2</definedName>
    <definedName name="ObjectOverwrite">GeneralSettings!$D$9</definedName>
    <definedName name="Permanent">GeneralSettings!$D$8</definedName>
    <definedName name="RecalcTrigger" localSheetId="2">EUR1M!$J$21</definedName>
    <definedName name="RecalcTrigger" localSheetId="5">EUR1Y!$J$21</definedName>
    <definedName name="RecalcTrigger" localSheetId="4">EUR6M!$J$21</definedName>
    <definedName name="RecalcTrigger" localSheetId="6">EURSTD!$J$21</definedName>
    <definedName name="RecalcTrigger">EUR3M!$J$22</definedName>
    <definedName name="Settlementdate">GeneralSettings!$D$4</definedName>
    <definedName name="Stub">Quote!$AY$2</definedName>
    <definedName name="SwapTenor" localSheetId="6">EURSTD!$H$33</definedName>
    <definedName name="Tenor" localSheetId="2">EUR1M!$I$1</definedName>
    <definedName name="Tenor" localSheetId="5">EUR1Y!$I$1</definedName>
    <definedName name="Tenor" localSheetId="3">EUR3M!$I$1</definedName>
    <definedName name="Tenor" localSheetId="4">EUR6M!$I$1</definedName>
    <definedName name="Trigger">GeneralSettings!$D$5</definedName>
    <definedName name="Trigger12M">Quote!$AL$2</definedName>
    <definedName name="Trigger1M">Quote!$M$2</definedName>
    <definedName name="Trigger3M">Quote!$V$2</definedName>
    <definedName name="Trigger6M">Quote!$AE$2</definedName>
    <definedName name="TriggerON">Quote!$F$2</definedName>
    <definedName name="TriggerSTD">Quote!$AS$2</definedName>
    <definedName name="YieldCurve_1M">GeneralSettings!$D$31</definedName>
    <definedName name="YieldCurve_1Y">GeneralSettings!$I$47</definedName>
    <definedName name="YieldCurve_3M">GeneralSettings!$I$31</definedName>
    <definedName name="YieldCurve_6M">GeneralSettings!$D$47</definedName>
    <definedName name="YieldCurve_ON">GeneralSettings!$I$15</definedName>
    <definedName name="YieldCurve_STD">GeneralSettings!$D$15</definedName>
  </definedNames>
  <calcPr calcId="145621"/>
</workbook>
</file>

<file path=xl/calcChain.xml><?xml version="1.0" encoding="utf-8"?>
<calcChain xmlns="http://schemas.openxmlformats.org/spreadsheetml/2006/main">
  <c r="AP23" i="19" l="1"/>
  <c r="AP22" i="19"/>
  <c r="AP21" i="19"/>
  <c r="AP20" i="19"/>
  <c r="AP19" i="19"/>
  <c r="AP18" i="19"/>
  <c r="AP17" i="19"/>
  <c r="AP16" i="19"/>
  <c r="AQ23" i="19"/>
  <c r="AQ22" i="19"/>
  <c r="AQ21" i="19"/>
  <c r="AQ20" i="19"/>
  <c r="AQ19" i="19"/>
  <c r="AQ18" i="19"/>
  <c r="AQ17" i="19"/>
  <c r="AQ16" i="19"/>
  <c r="G31" i="22" l="1"/>
  <c r="G30" i="22"/>
  <c r="G29" i="22"/>
  <c r="G28" i="22"/>
  <c r="G27" i="22"/>
  <c r="G26" i="22"/>
  <c r="G25" i="22"/>
  <c r="G24" i="22"/>
  <c r="AQ13" i="19"/>
  <c r="AQ12" i="19"/>
  <c r="AQ11" i="19"/>
  <c r="AQ10" i="19"/>
  <c r="AQ9" i="19"/>
  <c r="AQ8" i="19"/>
  <c r="AQ7" i="19"/>
  <c r="AQ5" i="19"/>
  <c r="AQ4" i="19"/>
  <c r="AQ3" i="19"/>
  <c r="AQ2" i="19"/>
  <c r="AQ6" i="22"/>
  <c r="AQ3" i="22"/>
  <c r="AQ2" i="22"/>
  <c r="AQ5" i="22"/>
  <c r="AQ4" i="22"/>
  <c r="G31" i="23" l="1"/>
  <c r="G30" i="23"/>
  <c r="G29" i="23"/>
  <c r="G28" i="23"/>
  <c r="G27" i="23"/>
  <c r="G26" i="23"/>
  <c r="G25" i="23"/>
  <c r="G24" i="23"/>
  <c r="Q95" i="23"/>
  <c r="Q94" i="23"/>
  <c r="Q93" i="23"/>
  <c r="Q92" i="23"/>
  <c r="Q91" i="23"/>
  <c r="Q90" i="23"/>
  <c r="Q89" i="23"/>
  <c r="Q88" i="23"/>
  <c r="Q87" i="23"/>
  <c r="Q86" i="23"/>
  <c r="Q85" i="23"/>
  <c r="Q84" i="23"/>
  <c r="Q83" i="23"/>
  <c r="Q82" i="23"/>
  <c r="Q81" i="23"/>
  <c r="Q80" i="23"/>
  <c r="Q79" i="23"/>
  <c r="Q78" i="23"/>
  <c r="Q77" i="23"/>
  <c r="Q76" i="23"/>
  <c r="Q75" i="23"/>
  <c r="Q74" i="23"/>
  <c r="Q73" i="23"/>
  <c r="Q72" i="23"/>
  <c r="Q71" i="23"/>
  <c r="Q70" i="23"/>
  <c r="Q69" i="23"/>
  <c r="Q68" i="23"/>
  <c r="Q67" i="23"/>
  <c r="Q66" i="23"/>
  <c r="Q65" i="23"/>
  <c r="Q64" i="23"/>
  <c r="Q63" i="23"/>
  <c r="Q62" i="23"/>
  <c r="Q61" i="23"/>
  <c r="Q60" i="23"/>
  <c r="Q59" i="23"/>
  <c r="Q58" i="23"/>
  <c r="Q57" i="23"/>
  <c r="Q56" i="23"/>
  <c r="Q55" i="23"/>
  <c r="Q54" i="23"/>
  <c r="Q53" i="23"/>
  <c r="Q52" i="23"/>
  <c r="Q51" i="23"/>
  <c r="Q50" i="23"/>
  <c r="Q49" i="23"/>
  <c r="Q48" i="23"/>
  <c r="Q47" i="23"/>
  <c r="Q46" i="23"/>
  <c r="Q45" i="23"/>
  <c r="Q44" i="23"/>
  <c r="Q43" i="23"/>
  <c r="Q42" i="23"/>
  <c r="Q41" i="23"/>
  <c r="Q40" i="23"/>
  <c r="Q39" i="23"/>
  <c r="Q38" i="23"/>
  <c r="Q37" i="23"/>
  <c r="Q36" i="23"/>
  <c r="Q35" i="23"/>
  <c r="Q34" i="23"/>
  <c r="Q33" i="23"/>
  <c r="Q32" i="23"/>
  <c r="Q31" i="23"/>
  <c r="Q30" i="23"/>
  <c r="N20" i="22" l="1"/>
  <c r="N21" i="22"/>
  <c r="Q21" i="22"/>
  <c r="N21" i="23"/>
  <c r="L21" i="23"/>
  <c r="Q21" i="23" s="1"/>
  <c r="N20" i="19"/>
  <c r="Q20" i="19"/>
  <c r="N21" i="19"/>
  <c r="N19" i="19"/>
  <c r="Q19" i="19"/>
  <c r="L21" i="19"/>
  <c r="Q21" i="19" s="1"/>
  <c r="B21" i="22" a="1"/>
  <c r="BE1" i="23"/>
  <c r="BE1" i="19"/>
  <c r="I21" i="22" a="1"/>
  <c r="C3" i="22" a="1"/>
  <c r="C3" i="22" l="1"/>
  <c r="C19" i="22"/>
  <c r="C4" i="22"/>
  <c r="C20" i="22"/>
  <c r="C5" i="22"/>
  <c r="C21" i="22"/>
  <c r="C6" i="22"/>
  <c r="C7" i="22"/>
  <c r="C8" i="22"/>
  <c r="C9" i="22"/>
  <c r="C10" i="22"/>
  <c r="C11" i="22"/>
  <c r="C12" i="22"/>
  <c r="C13" i="22"/>
  <c r="C14" i="22"/>
  <c r="C15" i="22"/>
  <c r="C16" i="22"/>
  <c r="C17" i="22"/>
  <c r="C18" i="22"/>
  <c r="B21" i="22"/>
  <c r="J21" i="22" s="1"/>
  <c r="I21" i="22"/>
  <c r="B21" i="19" a="1"/>
  <c r="C3" i="19" a="1"/>
  <c r="I21" i="19" a="1"/>
  <c r="C3" i="19" l="1"/>
  <c r="C19" i="19"/>
  <c r="O19" i="19" s="1"/>
  <c r="C4" i="19"/>
  <c r="C20" i="19"/>
  <c r="O20" i="19" s="1"/>
  <c r="C5" i="19"/>
  <c r="C21" i="19"/>
  <c r="O21" i="19" s="1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B21" i="19"/>
  <c r="I21" i="19"/>
  <c r="J21" i="19" l="1"/>
  <c r="Q30" i="22" l="1"/>
  <c r="K33" i="22"/>
  <c r="AQ21" i="17" l="1"/>
  <c r="AQ20" i="17"/>
  <c r="AQ19" i="17"/>
  <c r="AQ18" i="17"/>
  <c r="AQ17" i="17"/>
  <c r="AQ16" i="17"/>
  <c r="AQ15" i="17"/>
  <c r="AQ14" i="17"/>
  <c r="AQ13" i="17"/>
  <c r="AQ12" i="17"/>
  <c r="AQ11" i="17"/>
  <c r="AQ10" i="17"/>
  <c r="AQ9" i="17"/>
  <c r="AQ8" i="17"/>
  <c r="AQ7" i="17"/>
  <c r="AQ6" i="17"/>
  <c r="AQ4" i="17"/>
  <c r="AQ5" i="17"/>
  <c r="AR40" i="17"/>
  <c r="AR23" i="17" a="1"/>
  <c r="AQ102" i="17"/>
  <c r="AO102" i="17"/>
  <c r="AQ101" i="17"/>
  <c r="AQ100" i="17"/>
  <c r="AQ99" i="17"/>
  <c r="AQ98" i="17"/>
  <c r="AQ97" i="17"/>
  <c r="AQ96" i="17"/>
  <c r="AQ95" i="17"/>
  <c r="AQ94" i="17"/>
  <c r="AQ93" i="17"/>
  <c r="AQ92" i="17"/>
  <c r="AO92" i="17"/>
  <c r="AQ91" i="17"/>
  <c r="AQ90" i="17"/>
  <c r="AQ89" i="17"/>
  <c r="AQ88" i="17"/>
  <c r="AQ87" i="17"/>
  <c r="AQ86" i="17"/>
  <c r="AQ85" i="17"/>
  <c r="AQ84" i="17"/>
  <c r="AQ83" i="17"/>
  <c r="AQ82" i="17"/>
  <c r="AO82" i="17"/>
  <c r="AQ81" i="17"/>
  <c r="AO81" i="17"/>
  <c r="AQ80" i="17"/>
  <c r="AO80" i="17"/>
  <c r="AQ79" i="17"/>
  <c r="AO79" i="17"/>
  <c r="AQ78" i="17"/>
  <c r="AO78" i="17"/>
  <c r="AQ77" i="17"/>
  <c r="AO77" i="17"/>
  <c r="AQ76" i="17"/>
  <c r="AO76" i="17"/>
  <c r="AQ75" i="17"/>
  <c r="AO75" i="17"/>
  <c r="AQ74" i="17"/>
  <c r="AO74" i="17"/>
  <c r="AQ73" i="17"/>
  <c r="AO73" i="17"/>
  <c r="AQ72" i="17"/>
  <c r="AO72" i="17"/>
  <c r="AQ71" i="17"/>
  <c r="AO71" i="17"/>
  <c r="AQ70" i="17"/>
  <c r="AO70" i="17"/>
  <c r="AQ69" i="17"/>
  <c r="AO69" i="17"/>
  <c r="AQ68" i="17"/>
  <c r="AO68" i="17"/>
  <c r="AQ67" i="17"/>
  <c r="AO67" i="17"/>
  <c r="AQ66" i="17"/>
  <c r="AO66" i="17"/>
  <c r="AQ65" i="17"/>
  <c r="AO65" i="17"/>
  <c r="AQ64" i="17"/>
  <c r="AO64" i="17"/>
  <c r="AQ63" i="17"/>
  <c r="AO63" i="17"/>
  <c r="AQ62" i="17"/>
  <c r="AO62" i="17"/>
  <c r="AQ61" i="17"/>
  <c r="AO61" i="17"/>
  <c r="AQ60" i="17"/>
  <c r="AO60" i="17"/>
  <c r="AQ59" i="17"/>
  <c r="AO59" i="17"/>
  <c r="AQ58" i="17"/>
  <c r="AO58" i="17"/>
  <c r="AQ57" i="17"/>
  <c r="AO57" i="17"/>
  <c r="AQ56" i="17"/>
  <c r="AO56" i="17"/>
  <c r="AQ55" i="17"/>
  <c r="AO55" i="17"/>
  <c r="AQ54" i="17"/>
  <c r="AO54" i="17"/>
  <c r="AQ53" i="17"/>
  <c r="AO53" i="17"/>
  <c r="AQ52" i="17"/>
  <c r="AO52" i="17"/>
  <c r="AQ51" i="17"/>
  <c r="AO51" i="17"/>
  <c r="AQ50" i="17"/>
  <c r="AO50" i="17"/>
  <c r="AQ49" i="17"/>
  <c r="AO49" i="17"/>
  <c r="AQ48" i="17"/>
  <c r="AO48" i="17"/>
  <c r="AQ47" i="17"/>
  <c r="AO47" i="17"/>
  <c r="AQ46" i="17"/>
  <c r="AO46" i="17"/>
  <c r="AQ45" i="17"/>
  <c r="AO45" i="17"/>
  <c r="AQ44" i="17"/>
  <c r="AQ43" i="17"/>
  <c r="AQ42" i="17"/>
  <c r="AQ41" i="17"/>
  <c r="AO41" i="17"/>
  <c r="AO40" i="17"/>
  <c r="AO39" i="17"/>
  <c r="AQ38" i="17"/>
  <c r="AQ35" i="17"/>
  <c r="AQ32" i="17"/>
  <c r="AO30" i="17"/>
  <c r="AQ29" i="17"/>
  <c r="AO29" i="17"/>
  <c r="AP22" i="17"/>
  <c r="AQ22" i="17" s="1"/>
  <c r="U1" i="24"/>
  <c r="G24" i="24"/>
  <c r="AP23" i="17"/>
  <c r="AP24" i="17"/>
  <c r="AP25" i="17"/>
  <c r="AP26" i="17"/>
  <c r="AP27" i="17"/>
  <c r="AP28" i="17"/>
  <c r="B35" i="24" a="1"/>
  <c r="C24" i="24" a="1"/>
  <c r="B21" i="24" a="1"/>
  <c r="B3" i="24" a="1"/>
  <c r="AR14" i="17"/>
  <c r="AR8" i="17"/>
  <c r="AR7" i="17"/>
  <c r="AR11" i="17"/>
  <c r="AR5" i="17"/>
  <c r="AR21" i="17"/>
  <c r="AR19" i="17"/>
  <c r="AR16" i="17"/>
  <c r="AR13" i="17"/>
  <c r="AR9" i="17"/>
  <c r="AR18" i="17"/>
  <c r="AR12" i="17"/>
  <c r="K33" i="24"/>
  <c r="K33" i="23"/>
  <c r="AR10" i="17"/>
  <c r="AR17" i="17"/>
  <c r="AR20" i="17"/>
  <c r="AR15" i="17"/>
  <c r="AR6" i="17"/>
  <c r="AR4" i="17"/>
  <c r="AR22" i="17"/>
  <c r="I3" i="24" a="1"/>
  <c r="C3" i="24" a="1"/>
  <c r="AS34" i="17"/>
  <c r="AS30" i="17"/>
  <c r="AT49" i="17"/>
  <c r="AS11" i="17"/>
  <c r="AT75" i="17"/>
  <c r="AS90" i="17"/>
  <c r="AT102" i="17"/>
  <c r="AS62" i="17"/>
  <c r="AS9" i="17"/>
  <c r="AS75" i="17"/>
  <c r="AS81" i="17"/>
  <c r="AS72" i="17"/>
  <c r="AS42" i="17"/>
  <c r="AT47" i="17"/>
  <c r="AS16" i="17"/>
  <c r="AS29" i="17"/>
  <c r="AS70" i="17"/>
  <c r="AT20" i="17"/>
  <c r="AS71" i="17"/>
  <c r="AS98" i="17"/>
  <c r="AS12" i="17"/>
  <c r="AS68" i="17"/>
  <c r="AT73" i="17"/>
  <c r="AS99" i="17"/>
  <c r="AT100" i="17"/>
  <c r="AS52" i="17"/>
  <c r="AT63" i="17"/>
  <c r="AS92" i="17"/>
  <c r="AT88" i="17"/>
  <c r="AT13" i="17"/>
  <c r="AT50" i="17"/>
  <c r="AS13" i="17"/>
  <c r="AT29" i="17"/>
  <c r="AT98" i="17"/>
  <c r="AT10" i="17"/>
  <c r="AS69" i="17"/>
  <c r="AS37" i="17"/>
  <c r="AT33" i="17"/>
  <c r="AS35" i="17"/>
  <c r="AT101" i="17"/>
  <c r="AS32" i="17"/>
  <c r="AS4" i="17"/>
  <c r="AT32" i="17"/>
  <c r="AT11" i="17"/>
  <c r="AT53" i="17"/>
  <c r="AS64" i="17"/>
  <c r="AT69" i="17"/>
  <c r="AT96" i="17"/>
  <c r="AS38" i="17"/>
  <c r="AS20" i="17"/>
  <c r="AT56" i="17"/>
  <c r="AS54" i="17"/>
  <c r="AS86" i="17"/>
  <c r="AS66" i="17"/>
  <c r="AS65" i="17"/>
  <c r="AS49" i="17"/>
  <c r="AS93" i="17"/>
  <c r="AT90" i="17"/>
  <c r="AS47" i="17"/>
  <c r="AT14" i="17"/>
  <c r="AT15" i="17"/>
  <c r="AS94" i="17"/>
  <c r="AT79" i="17"/>
  <c r="AT52" i="17"/>
  <c r="AS50" i="17"/>
  <c r="AT71" i="17"/>
  <c r="AS78" i="17"/>
  <c r="AS55" i="17"/>
  <c r="AS82" i="17"/>
  <c r="AS22" i="17"/>
  <c r="AS61" i="17"/>
  <c r="AS39" i="17"/>
  <c r="AT39" i="17"/>
  <c r="AS56" i="17"/>
  <c r="AS45" i="17"/>
  <c r="AT45" i="17"/>
  <c r="AS44" i="17"/>
  <c r="AT65" i="17"/>
  <c r="AT85" i="17"/>
  <c r="AS97" i="17"/>
  <c r="AT99" i="17"/>
  <c r="AS58" i="17"/>
  <c r="AT82" i="17"/>
  <c r="AS15" i="17"/>
  <c r="AS76" i="17"/>
  <c r="AT17" i="17"/>
  <c r="AT89" i="17"/>
  <c r="AT54" i="17"/>
  <c r="AT66" i="17"/>
  <c r="AT87" i="17"/>
  <c r="AT68" i="17"/>
  <c r="AS88" i="17"/>
  <c r="AS85" i="17"/>
  <c r="AS53" i="17"/>
  <c r="AS74" i="17"/>
  <c r="AT12" i="17"/>
  <c r="AT62" i="17"/>
  <c r="AT92" i="17"/>
  <c r="AT8" i="17"/>
  <c r="AT16" i="17"/>
  <c r="AS60" i="17"/>
  <c r="AT41" i="17"/>
  <c r="AT19" i="17"/>
  <c r="AT97" i="17"/>
  <c r="AT31" i="17"/>
  <c r="AT36" i="17"/>
  <c r="AT43" i="17"/>
  <c r="AS84" i="17"/>
  <c r="AS59" i="17"/>
  <c r="AT22" i="17"/>
  <c r="AT81" i="17"/>
  <c r="AS10" i="17"/>
  <c r="AT6" i="17"/>
  <c r="AT61" i="17"/>
  <c r="AS73" i="17"/>
  <c r="AT60" i="17"/>
  <c r="AT37" i="17"/>
  <c r="AT30" i="17"/>
  <c r="AS46" i="17"/>
  <c r="AT35" i="17"/>
  <c r="AT57" i="17"/>
  <c r="AT74" i="17"/>
  <c r="AS5" i="17"/>
  <c r="AS48" i="17"/>
  <c r="AT78" i="17"/>
  <c r="AT64" i="17"/>
  <c r="AS19" i="17"/>
  <c r="AT94" i="17"/>
  <c r="AT70" i="17"/>
  <c r="AS83" i="17"/>
  <c r="AT67" i="17"/>
  <c r="AS91" i="17"/>
  <c r="AS80" i="17"/>
  <c r="AT34" i="17"/>
  <c r="AS33" i="17"/>
  <c r="AT77" i="17"/>
  <c r="AS95" i="17"/>
  <c r="AT76" i="17"/>
  <c r="AS67" i="17"/>
  <c r="AS102" i="17"/>
  <c r="AS8" i="17"/>
  <c r="AT91" i="17"/>
  <c r="AT7" i="17"/>
  <c r="AS51" i="17"/>
  <c r="AS79" i="17"/>
  <c r="AT51" i="17"/>
  <c r="AT58" i="17"/>
  <c r="AT93" i="17"/>
  <c r="AS89" i="17"/>
  <c r="AS6" i="17"/>
  <c r="AT42" i="17"/>
  <c r="AT84" i="17"/>
  <c r="AS63" i="17"/>
  <c r="AS31" i="17"/>
  <c r="AS40" i="17"/>
  <c r="AT83" i="17"/>
  <c r="AS96" i="17"/>
  <c r="AT95" i="17"/>
  <c r="AT5" i="17"/>
  <c r="AT44" i="17"/>
  <c r="AT59" i="17"/>
  <c r="AT55" i="17"/>
  <c r="AS18" i="17"/>
  <c r="AT80" i="17"/>
  <c r="AT38" i="17"/>
  <c r="AS41" i="17"/>
  <c r="AT86" i="17"/>
  <c r="AS7" i="17"/>
  <c r="AS14" i="17"/>
  <c r="AS57" i="17"/>
  <c r="AS43" i="17"/>
  <c r="AT21" i="17"/>
  <c r="AT72" i="17"/>
  <c r="AT18" i="17"/>
  <c r="AT48" i="17"/>
  <c r="AT9" i="17"/>
  <c r="AT40" i="17"/>
  <c r="AS36" i="17"/>
  <c r="AS21" i="17"/>
  <c r="AS101" i="17"/>
  <c r="AS77" i="17"/>
  <c r="AS17" i="17"/>
  <c r="AT4" i="17"/>
  <c r="AT46" i="17"/>
  <c r="AS100" i="17"/>
  <c r="AS87" i="17"/>
  <c r="B42" i="24" l="1"/>
  <c r="J42" i="24" s="1"/>
  <c r="B50" i="24"/>
  <c r="J50" i="24" s="1"/>
  <c r="B58" i="24"/>
  <c r="J58" i="24" s="1"/>
  <c r="B66" i="24"/>
  <c r="J66" i="24" s="1"/>
  <c r="B74" i="24"/>
  <c r="J74" i="24" s="1"/>
  <c r="B82" i="24"/>
  <c r="J82" i="24" s="1"/>
  <c r="B90" i="24"/>
  <c r="J90" i="24" s="1"/>
  <c r="B98" i="24"/>
  <c r="J98" i="24" s="1"/>
  <c r="B35" i="24"/>
  <c r="J35" i="24" s="1"/>
  <c r="B43" i="24"/>
  <c r="J43" i="24" s="1"/>
  <c r="B51" i="24"/>
  <c r="J51" i="24" s="1"/>
  <c r="B59" i="24"/>
  <c r="J59" i="24" s="1"/>
  <c r="B67" i="24"/>
  <c r="J67" i="24" s="1"/>
  <c r="B75" i="24"/>
  <c r="J75" i="24" s="1"/>
  <c r="B83" i="24"/>
  <c r="J83" i="24" s="1"/>
  <c r="B91" i="24"/>
  <c r="J91" i="24" s="1"/>
  <c r="B99" i="24"/>
  <c r="J99" i="24" s="1"/>
  <c r="B36" i="24"/>
  <c r="J36" i="24" s="1"/>
  <c r="B44" i="24"/>
  <c r="J44" i="24" s="1"/>
  <c r="B52" i="24"/>
  <c r="J52" i="24" s="1"/>
  <c r="B60" i="24"/>
  <c r="J60" i="24" s="1"/>
  <c r="B68" i="24"/>
  <c r="J68" i="24" s="1"/>
  <c r="B76" i="24"/>
  <c r="J76" i="24" s="1"/>
  <c r="B84" i="24"/>
  <c r="J84" i="24" s="1"/>
  <c r="B92" i="24"/>
  <c r="J92" i="24" s="1"/>
  <c r="B100" i="24"/>
  <c r="J100" i="24" s="1"/>
  <c r="B37" i="24"/>
  <c r="J37" i="24" s="1"/>
  <c r="B45" i="24"/>
  <c r="J45" i="24" s="1"/>
  <c r="B53" i="24"/>
  <c r="J53" i="24" s="1"/>
  <c r="B61" i="24"/>
  <c r="J61" i="24" s="1"/>
  <c r="B69" i="24"/>
  <c r="J69" i="24" s="1"/>
  <c r="B77" i="24"/>
  <c r="J77" i="24" s="1"/>
  <c r="B85" i="24"/>
  <c r="J85" i="24" s="1"/>
  <c r="B93" i="24"/>
  <c r="J93" i="24" s="1"/>
  <c r="B38" i="24"/>
  <c r="J38" i="24" s="1"/>
  <c r="B46" i="24"/>
  <c r="J46" i="24" s="1"/>
  <c r="B54" i="24"/>
  <c r="J54" i="24" s="1"/>
  <c r="B62" i="24"/>
  <c r="J62" i="24" s="1"/>
  <c r="B70" i="24"/>
  <c r="J70" i="24" s="1"/>
  <c r="B78" i="24"/>
  <c r="J78" i="24" s="1"/>
  <c r="B86" i="24"/>
  <c r="J86" i="24" s="1"/>
  <c r="B94" i="24"/>
  <c r="J94" i="24" s="1"/>
  <c r="B39" i="24"/>
  <c r="J39" i="24" s="1"/>
  <c r="B47" i="24"/>
  <c r="J47" i="24" s="1"/>
  <c r="B55" i="24"/>
  <c r="J55" i="24" s="1"/>
  <c r="B63" i="24"/>
  <c r="J63" i="24" s="1"/>
  <c r="B71" i="24"/>
  <c r="J71" i="24" s="1"/>
  <c r="B79" i="24"/>
  <c r="J79" i="24" s="1"/>
  <c r="B87" i="24"/>
  <c r="J87" i="24" s="1"/>
  <c r="B95" i="24"/>
  <c r="J95" i="24" s="1"/>
  <c r="B40" i="24"/>
  <c r="J40" i="24" s="1"/>
  <c r="B48" i="24"/>
  <c r="J48" i="24" s="1"/>
  <c r="B56" i="24"/>
  <c r="J56" i="24" s="1"/>
  <c r="B64" i="24"/>
  <c r="J64" i="24" s="1"/>
  <c r="B72" i="24"/>
  <c r="J72" i="24" s="1"/>
  <c r="B80" i="24"/>
  <c r="J80" i="24" s="1"/>
  <c r="B88" i="24"/>
  <c r="J88" i="24" s="1"/>
  <c r="B96" i="24"/>
  <c r="J96" i="24" s="1"/>
  <c r="B41" i="24"/>
  <c r="J41" i="24" s="1"/>
  <c r="B49" i="24"/>
  <c r="J49" i="24" s="1"/>
  <c r="B57" i="24"/>
  <c r="J57" i="24" s="1"/>
  <c r="B65" i="24"/>
  <c r="J65" i="24" s="1"/>
  <c r="B73" i="24"/>
  <c r="J73" i="24" s="1"/>
  <c r="B81" i="24"/>
  <c r="J81" i="24" s="1"/>
  <c r="B89" i="24"/>
  <c r="J89" i="24" s="1"/>
  <c r="B97" i="24"/>
  <c r="J97" i="24" s="1"/>
  <c r="I10" i="24"/>
  <c r="I18" i="24"/>
  <c r="I3" i="24"/>
  <c r="I11" i="24"/>
  <c r="I19" i="24"/>
  <c r="I4" i="24"/>
  <c r="I12" i="24"/>
  <c r="I20" i="24"/>
  <c r="I5" i="24"/>
  <c r="I13" i="24"/>
  <c r="I21" i="24"/>
  <c r="I6" i="24"/>
  <c r="I14" i="24"/>
  <c r="I7" i="24"/>
  <c r="I15" i="24"/>
  <c r="I8" i="24"/>
  <c r="I16" i="24"/>
  <c r="I9" i="24"/>
  <c r="I17" i="24"/>
  <c r="C10" i="24"/>
  <c r="C18" i="24"/>
  <c r="C3" i="24"/>
  <c r="C11" i="24"/>
  <c r="C19" i="24"/>
  <c r="C4" i="24"/>
  <c r="C12" i="24"/>
  <c r="C20" i="24"/>
  <c r="C5" i="24"/>
  <c r="C13" i="24"/>
  <c r="C21" i="24"/>
  <c r="C6" i="24"/>
  <c r="C14" i="24"/>
  <c r="C7" i="24"/>
  <c r="C15" i="24"/>
  <c r="C8" i="24"/>
  <c r="C16" i="24"/>
  <c r="C9" i="24"/>
  <c r="C17" i="24"/>
  <c r="B21" i="24"/>
  <c r="J21" i="24" s="1"/>
  <c r="B10" i="24"/>
  <c r="J10" i="24" s="1"/>
  <c r="B18" i="24"/>
  <c r="J18" i="24" s="1"/>
  <c r="B3" i="24"/>
  <c r="J3" i="24" s="1"/>
  <c r="B11" i="24"/>
  <c r="J11" i="24" s="1"/>
  <c r="B19" i="24"/>
  <c r="J19" i="24" s="1"/>
  <c r="B4" i="24"/>
  <c r="J4" i="24" s="1"/>
  <c r="B12" i="24"/>
  <c r="J12" i="24" s="1"/>
  <c r="B20" i="24"/>
  <c r="J20" i="24" s="1"/>
  <c r="B5" i="24"/>
  <c r="J5" i="24" s="1"/>
  <c r="B13" i="24"/>
  <c r="J13" i="24" s="1"/>
  <c r="B6" i="24"/>
  <c r="J6" i="24" s="1"/>
  <c r="B14" i="24"/>
  <c r="J14" i="24" s="1"/>
  <c r="B7" i="24"/>
  <c r="J7" i="24" s="1"/>
  <c r="B15" i="24"/>
  <c r="J15" i="24" s="1"/>
  <c r="B8" i="24"/>
  <c r="J8" i="24" s="1"/>
  <c r="B16" i="24"/>
  <c r="J16" i="24" s="1"/>
  <c r="B9" i="24"/>
  <c r="J9" i="24" s="1"/>
  <c r="B17" i="24"/>
  <c r="J17" i="24" s="1"/>
  <c r="AQ28" i="17"/>
  <c r="AQ27" i="17"/>
  <c r="AQ26" i="17"/>
  <c r="AQ25" i="17"/>
  <c r="AQ24" i="17"/>
  <c r="AQ23" i="17"/>
  <c r="AU7" i="17"/>
  <c r="AU65" i="17"/>
  <c r="AU97" i="17"/>
  <c r="AU42" i="17"/>
  <c r="AU38" i="17"/>
  <c r="AU6" i="17"/>
  <c r="AU22" i="17"/>
  <c r="AU35" i="17"/>
  <c r="AU74" i="17"/>
  <c r="AU90" i="17"/>
  <c r="AU15" i="17"/>
  <c r="AU30" i="17"/>
  <c r="AU36" i="17"/>
  <c r="AU48" i="17"/>
  <c r="AU55" i="17"/>
  <c r="AU64" i="17"/>
  <c r="AU80" i="17"/>
  <c r="AU87" i="17"/>
  <c r="AU41" i="17"/>
  <c r="AU57" i="17"/>
  <c r="AU73" i="17"/>
  <c r="AU50" i="17"/>
  <c r="AU66" i="17"/>
  <c r="AU40" i="17"/>
  <c r="AU49" i="17"/>
  <c r="AU81" i="17"/>
  <c r="AU11" i="17"/>
  <c r="AU58" i="17"/>
  <c r="AU33" i="17"/>
  <c r="AU19" i="17"/>
  <c r="AU71" i="17"/>
  <c r="AU96" i="17"/>
  <c r="AU89" i="17"/>
  <c r="AU10" i="17"/>
  <c r="AU82" i="17"/>
  <c r="AU98" i="17"/>
  <c r="AU14" i="17"/>
  <c r="AU18" i="17"/>
  <c r="AU47" i="17"/>
  <c r="AU56" i="17"/>
  <c r="AU63" i="17"/>
  <c r="AU72" i="17"/>
  <c r="AU79" i="17"/>
  <c r="AU88" i="17"/>
  <c r="AU95" i="17"/>
  <c r="AU102" i="17"/>
  <c r="AU32" i="17"/>
  <c r="AU37" i="17"/>
  <c r="AU62" i="17"/>
  <c r="AU70" i="17"/>
  <c r="AU5" i="17"/>
  <c r="AU9" i="17"/>
  <c r="AU34" i="17"/>
  <c r="AU77" i="17"/>
  <c r="AU93" i="17"/>
  <c r="AU101" i="17"/>
  <c r="AU46" i="17"/>
  <c r="AU54" i="17"/>
  <c r="AU86" i="17"/>
  <c r="AU94" i="17"/>
  <c r="AU13" i="17"/>
  <c r="AU17" i="17"/>
  <c r="AU45" i="17"/>
  <c r="AU53" i="17"/>
  <c r="AU61" i="17"/>
  <c r="AU69" i="17"/>
  <c r="AU85" i="17"/>
  <c r="AU31" i="17"/>
  <c r="AU44" i="17"/>
  <c r="AU52" i="17"/>
  <c r="AU60" i="17"/>
  <c r="AU68" i="17"/>
  <c r="AU76" i="17"/>
  <c r="AU84" i="17"/>
  <c r="AU92" i="17"/>
  <c r="AU100" i="17"/>
  <c r="AU78" i="17"/>
  <c r="AU21" i="17"/>
  <c r="AU29" i="17"/>
  <c r="AU4" i="17"/>
  <c r="AU8" i="17"/>
  <c r="AU12" i="17"/>
  <c r="AU16" i="17"/>
  <c r="AU20" i="17"/>
  <c r="AU39" i="17"/>
  <c r="AU43" i="17"/>
  <c r="AU51" i="17"/>
  <c r="AU59" i="17"/>
  <c r="AU67" i="17"/>
  <c r="AU75" i="17"/>
  <c r="AU83" i="17"/>
  <c r="AU91" i="17"/>
  <c r="AU99" i="17"/>
  <c r="C29" i="24"/>
  <c r="J29" i="24" s="1"/>
  <c r="C31" i="24"/>
  <c r="J31" i="24" s="1"/>
  <c r="C24" i="24"/>
  <c r="J24" i="24" s="1"/>
  <c r="C25" i="24"/>
  <c r="J25" i="24" s="1"/>
  <c r="C26" i="24"/>
  <c r="J26" i="24" s="1"/>
  <c r="C27" i="24"/>
  <c r="J27" i="24" s="1"/>
  <c r="C28" i="24"/>
  <c r="J28" i="24" s="1"/>
  <c r="C30" i="24"/>
  <c r="J30" i="24" s="1"/>
  <c r="N93" i="24"/>
  <c r="N92" i="24"/>
  <c r="N91" i="24"/>
  <c r="N90" i="24"/>
  <c r="N89" i="24"/>
  <c r="N88" i="24"/>
  <c r="N87" i="24"/>
  <c r="N86" i="24"/>
  <c r="N85" i="24"/>
  <c r="N84" i="24"/>
  <c r="N83" i="24"/>
  <c r="N82" i="24"/>
  <c r="N81" i="24"/>
  <c r="N80" i="24"/>
  <c r="N79" i="24"/>
  <c r="N78" i="24"/>
  <c r="N77" i="24"/>
  <c r="N76" i="24"/>
  <c r="N75" i="24"/>
  <c r="N74" i="24"/>
  <c r="N73" i="24"/>
  <c r="N72" i="24"/>
  <c r="N71" i="24"/>
  <c r="N70" i="24"/>
  <c r="N69" i="24"/>
  <c r="N68" i="24"/>
  <c r="N67" i="24"/>
  <c r="N66" i="24"/>
  <c r="N65" i="24"/>
  <c r="N64" i="24"/>
  <c r="N63" i="24"/>
  <c r="N62" i="24"/>
  <c r="N61" i="24"/>
  <c r="N60" i="24"/>
  <c r="N59" i="24"/>
  <c r="N58" i="24"/>
  <c r="N57" i="24"/>
  <c r="N56" i="24"/>
  <c r="N55" i="24"/>
  <c r="N54" i="24"/>
  <c r="N53" i="24"/>
  <c r="N52" i="24"/>
  <c r="N51" i="24"/>
  <c r="N50" i="24"/>
  <c r="N49" i="24"/>
  <c r="N48" i="24"/>
  <c r="N47" i="24"/>
  <c r="N46" i="24"/>
  <c r="N45" i="24"/>
  <c r="N44" i="24"/>
  <c r="N43" i="24"/>
  <c r="N42" i="24"/>
  <c r="N41" i="24"/>
  <c r="N40" i="24"/>
  <c r="N39" i="24"/>
  <c r="N38" i="24"/>
  <c r="N37" i="24"/>
  <c r="N36" i="24"/>
  <c r="N35" i="24"/>
  <c r="N34" i="24"/>
  <c r="N33" i="24"/>
  <c r="N32" i="24"/>
  <c r="N31" i="24"/>
  <c r="N30" i="24"/>
  <c r="I31" i="24"/>
  <c r="G31" i="24"/>
  <c r="N29" i="24"/>
  <c r="I30" i="24"/>
  <c r="G30" i="24"/>
  <c r="N28" i="24"/>
  <c r="G29" i="24"/>
  <c r="N27" i="24"/>
  <c r="G28" i="24"/>
  <c r="N26" i="24"/>
  <c r="G27" i="24"/>
  <c r="N25" i="24"/>
  <c r="G26" i="24"/>
  <c r="N24" i="24"/>
  <c r="G25" i="24"/>
  <c r="N23" i="24"/>
  <c r="N22" i="24"/>
  <c r="N21" i="24"/>
  <c r="N20" i="24"/>
  <c r="N19" i="24"/>
  <c r="N18" i="24"/>
  <c r="N17" i="24"/>
  <c r="N16" i="24"/>
  <c r="N15" i="24"/>
  <c r="N14" i="24"/>
  <c r="N13" i="24"/>
  <c r="N12" i="24"/>
  <c r="N11" i="24"/>
  <c r="N10" i="24"/>
  <c r="N9" i="24"/>
  <c r="N8" i="24"/>
  <c r="N7" i="24"/>
  <c r="N6" i="24"/>
  <c r="N5" i="24"/>
  <c r="N4" i="24"/>
  <c r="N3" i="24"/>
  <c r="AO13" i="22"/>
  <c r="AO12" i="22"/>
  <c r="AO11" i="22"/>
  <c r="AO10" i="22"/>
  <c r="AO9" i="22"/>
  <c r="AO8" i="22"/>
  <c r="AO7" i="22"/>
  <c r="AO6" i="22"/>
  <c r="AO5" i="22"/>
  <c r="AO4" i="22"/>
  <c r="AO3" i="22"/>
  <c r="AO2" i="22"/>
  <c r="AO13" i="23"/>
  <c r="AO12" i="23"/>
  <c r="AO11" i="23"/>
  <c r="AO10" i="23"/>
  <c r="AO9" i="23"/>
  <c r="AO8" i="23"/>
  <c r="AO7" i="23"/>
  <c r="AO6" i="23"/>
  <c r="AO5" i="23"/>
  <c r="AO4" i="23"/>
  <c r="AO3" i="23"/>
  <c r="AO2" i="23"/>
  <c r="C35" i="24" a="1"/>
  <c r="I35" i="24" a="1"/>
  <c r="H24" i="24" a="1"/>
  <c r="D24" i="24" a="1"/>
  <c r="AV22" i="17"/>
  <c r="AV13" i="17"/>
  <c r="AT28" i="17"/>
  <c r="AS26" i="17"/>
  <c r="AV10" i="17"/>
  <c r="AV19" i="17"/>
  <c r="AV17" i="17"/>
  <c r="AT24" i="17"/>
  <c r="AV15" i="17"/>
  <c r="AV12" i="17"/>
  <c r="AT26" i="17"/>
  <c r="AV11" i="17"/>
  <c r="AV16" i="17"/>
  <c r="AV7" i="17"/>
  <c r="AT25" i="17"/>
  <c r="AV6" i="17"/>
  <c r="AV21" i="17"/>
  <c r="AV18" i="17"/>
  <c r="AV4" i="17"/>
  <c r="AS24" i="17"/>
  <c r="AT27" i="17"/>
  <c r="AT23" i="17"/>
  <c r="AS25" i="17"/>
  <c r="AV9" i="17"/>
  <c r="AV20" i="17"/>
  <c r="AV14" i="17"/>
  <c r="AS27" i="17"/>
  <c r="AS23" i="17"/>
  <c r="AV5" i="17"/>
  <c r="AS28" i="17"/>
  <c r="AV8" i="17"/>
  <c r="D21" i="24" l="1"/>
  <c r="E21" i="24" s="1"/>
  <c r="AU23" i="17"/>
  <c r="AU24" i="17"/>
  <c r="AU25" i="17"/>
  <c r="AU26" i="17"/>
  <c r="AU27" i="17"/>
  <c r="AU28" i="17"/>
  <c r="I42" i="24"/>
  <c r="I50" i="24"/>
  <c r="I58" i="24"/>
  <c r="I66" i="24"/>
  <c r="I74" i="24"/>
  <c r="I82" i="24"/>
  <c r="I90" i="24"/>
  <c r="I98" i="24"/>
  <c r="I35" i="24"/>
  <c r="I43" i="24"/>
  <c r="I51" i="24"/>
  <c r="I59" i="24"/>
  <c r="I67" i="24"/>
  <c r="I75" i="24"/>
  <c r="I83" i="24"/>
  <c r="I91" i="24"/>
  <c r="I99" i="24"/>
  <c r="I36" i="24"/>
  <c r="I44" i="24"/>
  <c r="I52" i="24"/>
  <c r="I60" i="24"/>
  <c r="I68" i="24"/>
  <c r="I76" i="24"/>
  <c r="I84" i="24"/>
  <c r="I92" i="24"/>
  <c r="I100" i="24"/>
  <c r="I37" i="24"/>
  <c r="I45" i="24"/>
  <c r="I53" i="24"/>
  <c r="I61" i="24"/>
  <c r="I69" i="24"/>
  <c r="I77" i="24"/>
  <c r="I85" i="24"/>
  <c r="I93" i="24"/>
  <c r="I38" i="24"/>
  <c r="I46" i="24"/>
  <c r="I54" i="24"/>
  <c r="I62" i="24"/>
  <c r="I70" i="24"/>
  <c r="I78" i="24"/>
  <c r="I86" i="24"/>
  <c r="I94" i="24"/>
  <c r="I39" i="24"/>
  <c r="I47" i="24"/>
  <c r="I55" i="24"/>
  <c r="I63" i="24"/>
  <c r="I71" i="24"/>
  <c r="I79" i="24"/>
  <c r="I87" i="24"/>
  <c r="I95" i="24"/>
  <c r="I40" i="24"/>
  <c r="I48" i="24"/>
  <c r="I56" i="24"/>
  <c r="I64" i="24"/>
  <c r="I72" i="24"/>
  <c r="I80" i="24"/>
  <c r="I88" i="24"/>
  <c r="I96" i="24"/>
  <c r="I41" i="24"/>
  <c r="I49" i="24"/>
  <c r="I57" i="24"/>
  <c r="I65" i="24"/>
  <c r="I73" i="24"/>
  <c r="I81" i="24"/>
  <c r="I89" i="24"/>
  <c r="I97" i="24"/>
  <c r="H31" i="24"/>
  <c r="H24" i="24"/>
  <c r="H25" i="24"/>
  <c r="H26" i="24"/>
  <c r="H27" i="24"/>
  <c r="H28" i="24"/>
  <c r="H29" i="24"/>
  <c r="H30" i="24"/>
  <c r="D24" i="24"/>
  <c r="E24" i="24" s="1"/>
  <c r="D25" i="24"/>
  <c r="E25" i="24" s="1"/>
  <c r="D26" i="24"/>
  <c r="E26" i="24" s="1"/>
  <c r="D27" i="24"/>
  <c r="E27" i="24" s="1"/>
  <c r="D28" i="24"/>
  <c r="E28" i="24" s="1"/>
  <c r="D29" i="24"/>
  <c r="E29" i="24" s="1"/>
  <c r="D30" i="24"/>
  <c r="E30" i="24" s="1"/>
  <c r="D31" i="24"/>
  <c r="E31" i="24" s="1"/>
  <c r="D20" i="24"/>
  <c r="E20" i="24" s="1"/>
  <c r="C98" i="24"/>
  <c r="D98" i="24" s="1"/>
  <c r="C90" i="24"/>
  <c r="D90" i="24" s="1"/>
  <c r="C82" i="24"/>
  <c r="D82" i="24" s="1"/>
  <c r="C74" i="24"/>
  <c r="D74" i="24" s="1"/>
  <c r="C66" i="24"/>
  <c r="D66" i="24" s="1"/>
  <c r="C58" i="24"/>
  <c r="D58" i="24" s="1"/>
  <c r="C50" i="24"/>
  <c r="D50" i="24" s="1"/>
  <c r="C42" i="24"/>
  <c r="D42" i="24" s="1"/>
  <c r="C97" i="24"/>
  <c r="D97" i="24" s="1"/>
  <c r="C89" i="24"/>
  <c r="D89" i="24" s="1"/>
  <c r="C81" i="24"/>
  <c r="D81" i="24" s="1"/>
  <c r="C73" i="24"/>
  <c r="D73" i="24" s="1"/>
  <c r="C65" i="24"/>
  <c r="D65" i="24" s="1"/>
  <c r="C57" i="24"/>
  <c r="D57" i="24" s="1"/>
  <c r="C49" i="24"/>
  <c r="D49" i="24" s="1"/>
  <c r="C41" i="24"/>
  <c r="D41" i="24" s="1"/>
  <c r="C96" i="24"/>
  <c r="D96" i="24" s="1"/>
  <c r="C88" i="24"/>
  <c r="D88" i="24" s="1"/>
  <c r="C80" i="24"/>
  <c r="D80" i="24" s="1"/>
  <c r="C72" i="24"/>
  <c r="D72" i="24" s="1"/>
  <c r="C64" i="24"/>
  <c r="D64" i="24" s="1"/>
  <c r="C56" i="24"/>
  <c r="D56" i="24" s="1"/>
  <c r="C48" i="24"/>
  <c r="D48" i="24" s="1"/>
  <c r="C40" i="24"/>
  <c r="D40" i="24" s="1"/>
  <c r="C92" i="24"/>
  <c r="D92" i="24" s="1"/>
  <c r="C78" i="24"/>
  <c r="D78" i="24" s="1"/>
  <c r="C67" i="24"/>
  <c r="D67" i="24" s="1"/>
  <c r="C53" i="24"/>
  <c r="D53" i="24" s="1"/>
  <c r="C39" i="24"/>
  <c r="D39" i="24" s="1"/>
  <c r="C86" i="24"/>
  <c r="D86" i="24" s="1"/>
  <c r="C70" i="24"/>
  <c r="D70" i="24" s="1"/>
  <c r="C55" i="24"/>
  <c r="D55" i="24" s="1"/>
  <c r="C68" i="24"/>
  <c r="D68" i="24" s="1"/>
  <c r="C43" i="24"/>
  <c r="D43" i="24" s="1"/>
  <c r="C91" i="24"/>
  <c r="D91" i="24" s="1"/>
  <c r="C77" i="24"/>
  <c r="D77" i="24" s="1"/>
  <c r="C63" i="24"/>
  <c r="D63" i="24" s="1"/>
  <c r="C52" i="24"/>
  <c r="D52" i="24" s="1"/>
  <c r="C38" i="24"/>
  <c r="D38" i="24" s="1"/>
  <c r="C87" i="24"/>
  <c r="D87" i="24" s="1"/>
  <c r="C76" i="24"/>
  <c r="D76" i="24" s="1"/>
  <c r="C62" i="24"/>
  <c r="D62" i="24" s="1"/>
  <c r="C51" i="24"/>
  <c r="D51" i="24" s="1"/>
  <c r="C37" i="24"/>
  <c r="D37" i="24" s="1"/>
  <c r="C61" i="24"/>
  <c r="D61" i="24" s="1"/>
  <c r="C95" i="24"/>
  <c r="D95" i="24" s="1"/>
  <c r="C69" i="24"/>
  <c r="D69" i="24" s="1"/>
  <c r="C79" i="24"/>
  <c r="D79" i="24" s="1"/>
  <c r="C54" i="24"/>
  <c r="D54" i="24" s="1"/>
  <c r="C100" i="24"/>
  <c r="D100" i="24" s="1"/>
  <c r="C75" i="24"/>
  <c r="D75" i="24" s="1"/>
  <c r="C47" i="24"/>
  <c r="D47" i="24" s="1"/>
  <c r="C36" i="24"/>
  <c r="D36" i="24" s="1"/>
  <c r="C99" i="24"/>
  <c r="D99" i="24" s="1"/>
  <c r="C85" i="24"/>
  <c r="D85" i="24" s="1"/>
  <c r="C71" i="24"/>
  <c r="D71" i="24" s="1"/>
  <c r="C60" i="24"/>
  <c r="D60" i="24" s="1"/>
  <c r="C46" i="24"/>
  <c r="D46" i="24" s="1"/>
  <c r="C35" i="24"/>
  <c r="D35" i="24" s="1"/>
  <c r="C84" i="24"/>
  <c r="D84" i="24" s="1"/>
  <c r="C59" i="24"/>
  <c r="D59" i="24" s="1"/>
  <c r="C93" i="24"/>
  <c r="D93" i="24" s="1"/>
  <c r="C45" i="24"/>
  <c r="D45" i="24" s="1"/>
  <c r="C83" i="24"/>
  <c r="D83" i="24" s="1"/>
  <c r="C44" i="24"/>
  <c r="D44" i="24" s="1"/>
  <c r="C94" i="24"/>
  <c r="D94" i="24" s="1"/>
  <c r="N20" i="23"/>
  <c r="N95" i="23"/>
  <c r="N94" i="23"/>
  <c r="N93" i="23"/>
  <c r="N92" i="23"/>
  <c r="N91" i="23"/>
  <c r="N90" i="23"/>
  <c r="N89" i="23"/>
  <c r="N88" i="23"/>
  <c r="N87" i="23"/>
  <c r="N86" i="23"/>
  <c r="N85" i="23"/>
  <c r="N84" i="23"/>
  <c r="N83" i="23"/>
  <c r="N82" i="23"/>
  <c r="N81" i="23"/>
  <c r="N80" i="23"/>
  <c r="N79" i="23"/>
  <c r="N78" i="23"/>
  <c r="N77" i="23"/>
  <c r="N76" i="23"/>
  <c r="N75" i="23"/>
  <c r="N74" i="23"/>
  <c r="N73" i="23"/>
  <c r="N72" i="23"/>
  <c r="N71" i="23"/>
  <c r="N70" i="23"/>
  <c r="N69" i="23"/>
  <c r="N68" i="23"/>
  <c r="N67" i="23"/>
  <c r="N66" i="23"/>
  <c r="N65" i="23"/>
  <c r="N64" i="23"/>
  <c r="N63" i="23"/>
  <c r="N62" i="23"/>
  <c r="N61" i="23"/>
  <c r="N60" i="23"/>
  <c r="N59" i="23"/>
  <c r="N58" i="23"/>
  <c r="N57" i="23"/>
  <c r="N56" i="23"/>
  <c r="N55" i="23"/>
  <c r="N54" i="23"/>
  <c r="N53" i="23"/>
  <c r="N52" i="23"/>
  <c r="N51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I31" i="23"/>
  <c r="N31" i="23"/>
  <c r="I30" i="23"/>
  <c r="N30" i="23"/>
  <c r="N29" i="23"/>
  <c r="N28" i="23"/>
  <c r="N27" i="23"/>
  <c r="N26" i="23"/>
  <c r="N25" i="23"/>
  <c r="N24" i="23"/>
  <c r="N23" i="23"/>
  <c r="N22" i="23"/>
  <c r="N19" i="23"/>
  <c r="N18" i="23"/>
  <c r="N17" i="23"/>
  <c r="N16" i="23"/>
  <c r="N15" i="23"/>
  <c r="N14" i="23"/>
  <c r="AP13" i="23"/>
  <c r="N13" i="23"/>
  <c r="AP12" i="23"/>
  <c r="N12" i="23"/>
  <c r="AP11" i="23"/>
  <c r="N11" i="23"/>
  <c r="AP10" i="23"/>
  <c r="N10" i="23"/>
  <c r="AP9" i="23"/>
  <c r="N9" i="23"/>
  <c r="AP8" i="23"/>
  <c r="N8" i="23"/>
  <c r="AP7" i="23"/>
  <c r="N7" i="23"/>
  <c r="AP6" i="23"/>
  <c r="N6" i="23"/>
  <c r="AP5" i="23"/>
  <c r="N5" i="23"/>
  <c r="AP4" i="23"/>
  <c r="N4" i="23"/>
  <c r="AP3" i="23"/>
  <c r="N3" i="23"/>
  <c r="AP2" i="23"/>
  <c r="BD1" i="23"/>
  <c r="BC1" i="23"/>
  <c r="U1" i="23"/>
  <c r="BD1" i="19"/>
  <c r="BC1" i="19"/>
  <c r="BD1" i="22"/>
  <c r="BC1" i="22"/>
  <c r="AT1" i="20"/>
  <c r="AS1" i="20"/>
  <c r="C3" i="23" a="1"/>
  <c r="I3" i="23" a="1"/>
  <c r="I35" i="23" a="1"/>
  <c r="H24" i="23" a="1"/>
  <c r="D24" i="23" a="1"/>
  <c r="C35" i="23" a="1"/>
  <c r="K87" i="24"/>
  <c r="K38" i="24"/>
  <c r="K36" i="24"/>
  <c r="K68" i="24"/>
  <c r="K44" i="24"/>
  <c r="F26" i="24"/>
  <c r="K84" i="24"/>
  <c r="K35" i="24"/>
  <c r="K92" i="24"/>
  <c r="K39" i="24"/>
  <c r="K53" i="24"/>
  <c r="K55" i="24"/>
  <c r="K54" i="24"/>
  <c r="K91" i="24"/>
  <c r="K41" i="24"/>
  <c r="K56" i="24"/>
  <c r="K83" i="24"/>
  <c r="F25" i="24"/>
  <c r="K70" i="24"/>
  <c r="K71" i="24"/>
  <c r="K93" i="24"/>
  <c r="K85" i="24"/>
  <c r="K43" i="24"/>
  <c r="K57" i="24"/>
  <c r="K86" i="24"/>
  <c r="K64" i="24"/>
  <c r="K77" i="24"/>
  <c r="K88" i="24"/>
  <c r="K30" i="24"/>
  <c r="K62" i="24"/>
  <c r="K98" i="24"/>
  <c r="K47" i="24"/>
  <c r="K74" i="24"/>
  <c r="K89" i="24"/>
  <c r="F24" i="24"/>
  <c r="F27" i="24"/>
  <c r="K37" i="24"/>
  <c r="K46" i="24"/>
  <c r="F31" i="24"/>
  <c r="K97" i="24"/>
  <c r="K31" i="24"/>
  <c r="K100" i="24"/>
  <c r="K75" i="24"/>
  <c r="K66" i="24"/>
  <c r="K79" i="24"/>
  <c r="K58" i="24"/>
  <c r="K82" i="24"/>
  <c r="K50" i="24"/>
  <c r="K59" i="24"/>
  <c r="K69" i="24"/>
  <c r="K80" i="24"/>
  <c r="K61" i="24"/>
  <c r="K67" i="24"/>
  <c r="K73" i="24"/>
  <c r="K78" i="24"/>
  <c r="K96" i="24"/>
  <c r="K65" i="24"/>
  <c r="F28" i="24"/>
  <c r="K95" i="24"/>
  <c r="F29" i="24"/>
  <c r="K99" i="24"/>
  <c r="K63" i="24"/>
  <c r="K94" i="24"/>
  <c r="K21" i="24"/>
  <c r="K72" i="24"/>
  <c r="K60" i="24"/>
  <c r="K48" i="24"/>
  <c r="F30" i="24"/>
  <c r="K42" i="24"/>
  <c r="K49" i="24"/>
  <c r="K45" i="24"/>
  <c r="K76" i="24"/>
  <c r="K52" i="24"/>
  <c r="K90" i="24"/>
  <c r="K51" i="24"/>
  <c r="K81" i="24"/>
  <c r="K40" i="24"/>
  <c r="AR10" i="23"/>
  <c r="AQ11" i="23"/>
  <c r="AR5" i="23"/>
  <c r="AQ10" i="23"/>
  <c r="AR2" i="23"/>
  <c r="AR3" i="23"/>
  <c r="AQ13" i="23"/>
  <c r="AR4" i="23"/>
  <c r="AQ6" i="23"/>
  <c r="AQ7" i="23"/>
  <c r="AR12" i="23"/>
  <c r="AQ9" i="23"/>
  <c r="AR7" i="23"/>
  <c r="AR9" i="23"/>
  <c r="AQ2" i="23"/>
  <c r="AQ8" i="23"/>
  <c r="AQ5" i="23"/>
  <c r="AR8" i="23"/>
  <c r="AQ4" i="23"/>
  <c r="AQ3" i="23"/>
  <c r="AR11" i="23"/>
  <c r="AQ12" i="23"/>
  <c r="AR13" i="23"/>
  <c r="AR6" i="23"/>
  <c r="L21" i="24" l="1"/>
  <c r="L81" i="24"/>
  <c r="Q74" i="24" s="1"/>
  <c r="P74" i="24"/>
  <c r="L96" i="24"/>
  <c r="Q89" i="24" s="1"/>
  <c r="P89" i="24"/>
  <c r="P60" i="24"/>
  <c r="L67" i="24"/>
  <c r="Q60" i="24" s="1"/>
  <c r="L73" i="24"/>
  <c r="Q66" i="24" s="1"/>
  <c r="P66" i="24"/>
  <c r="P92" i="24"/>
  <c r="L99" i="24"/>
  <c r="Q92" i="24" s="1"/>
  <c r="L85" i="24"/>
  <c r="Q78" i="24" s="1"/>
  <c r="P78" i="24"/>
  <c r="P27" i="24"/>
  <c r="L31" i="24"/>
  <c r="Q27" i="24" s="1"/>
  <c r="L50" i="24"/>
  <c r="Q43" i="24" s="1"/>
  <c r="P43" i="24"/>
  <c r="P48" i="24"/>
  <c r="L55" i="24"/>
  <c r="Q48" i="24" s="1"/>
  <c r="L82" i="24"/>
  <c r="Q75" i="24" s="1"/>
  <c r="P75" i="24"/>
  <c r="P29" i="24"/>
  <c r="L36" i="24"/>
  <c r="Q29" i="24" s="1"/>
  <c r="P93" i="24"/>
  <c r="L100" i="24"/>
  <c r="Q93" i="24" s="1"/>
  <c r="P87" i="24"/>
  <c r="L94" i="24"/>
  <c r="Q87" i="24" s="1"/>
  <c r="P88" i="24"/>
  <c r="L95" i="24"/>
  <c r="Q88" i="24" s="1"/>
  <c r="P91" i="24"/>
  <c r="L98" i="24"/>
  <c r="Q91" i="24" s="1"/>
  <c r="P30" i="24"/>
  <c r="L37" i="24"/>
  <c r="Q30" i="24" s="1"/>
  <c r="P28" i="24"/>
  <c r="L35" i="24"/>
  <c r="Q28" i="24" s="1"/>
  <c r="P83" i="24"/>
  <c r="L90" i="24"/>
  <c r="Q83" i="24" s="1"/>
  <c r="P65" i="24"/>
  <c r="L72" i="24"/>
  <c r="Q65" i="24" s="1"/>
  <c r="L58" i="24"/>
  <c r="Q51" i="24" s="1"/>
  <c r="P51" i="24"/>
  <c r="L89" i="24"/>
  <c r="Q82" i="24" s="1"/>
  <c r="P82" i="24"/>
  <c r="L49" i="24"/>
  <c r="Q42" i="24" s="1"/>
  <c r="P42" i="24"/>
  <c r="L60" i="24"/>
  <c r="Q53" i="24" s="1"/>
  <c r="P53" i="24"/>
  <c r="L53" i="24"/>
  <c r="Q46" i="24" s="1"/>
  <c r="P46" i="24"/>
  <c r="L54" i="24"/>
  <c r="Q47" i="24" s="1"/>
  <c r="P47" i="24"/>
  <c r="L66" i="24"/>
  <c r="Q59" i="24" s="1"/>
  <c r="P59" i="24"/>
  <c r="P57" i="24"/>
  <c r="L64" i="24"/>
  <c r="Q57" i="24" s="1"/>
  <c r="P41" i="24"/>
  <c r="L48" i="24"/>
  <c r="Q41" i="24" s="1"/>
  <c r="P73" i="24"/>
  <c r="L80" i="24"/>
  <c r="Q73" i="24" s="1"/>
  <c r="L74" i="24"/>
  <c r="Q67" i="24" s="1"/>
  <c r="P67" i="24"/>
  <c r="P69" i="24"/>
  <c r="L76" i="24"/>
  <c r="Q69" i="24" s="1"/>
  <c r="P62" i="24"/>
  <c r="L69" i="24"/>
  <c r="Q62" i="24" s="1"/>
  <c r="L70" i="24"/>
  <c r="Q63" i="24" s="1"/>
  <c r="P63" i="24"/>
  <c r="P72" i="24"/>
  <c r="L79" i="24"/>
  <c r="Q72" i="24" s="1"/>
  <c r="P58" i="24"/>
  <c r="L65" i="24"/>
  <c r="Q58" i="24" s="1"/>
  <c r="P50" i="24"/>
  <c r="L57" i="24"/>
  <c r="Q50" i="24" s="1"/>
  <c r="L92" i="24"/>
  <c r="Q85" i="24" s="1"/>
  <c r="P85" i="24"/>
  <c r="L86" i="24"/>
  <c r="Q79" i="24" s="1"/>
  <c r="P79" i="24"/>
  <c r="P80" i="24"/>
  <c r="L87" i="24"/>
  <c r="Q80" i="24" s="1"/>
  <c r="L93" i="24"/>
  <c r="Q86" i="24" s="1"/>
  <c r="P86" i="24"/>
  <c r="L40" i="24"/>
  <c r="Q33" i="24" s="1"/>
  <c r="P33" i="24"/>
  <c r="P84" i="24"/>
  <c r="L91" i="24"/>
  <c r="Q84" i="24" s="1"/>
  <c r="P37" i="24"/>
  <c r="L44" i="24"/>
  <c r="Q37" i="24" s="1"/>
  <c r="L38" i="24"/>
  <c r="Q31" i="24" s="1"/>
  <c r="P31" i="24"/>
  <c r="P44" i="24"/>
  <c r="L51" i="24"/>
  <c r="Q44" i="24" s="1"/>
  <c r="P64" i="24"/>
  <c r="L71" i="24"/>
  <c r="Q64" i="24" s="1"/>
  <c r="P40" i="24"/>
  <c r="L47" i="24"/>
  <c r="Q40" i="24" s="1"/>
  <c r="L39" i="24"/>
  <c r="Q32" i="24" s="1"/>
  <c r="P32" i="24"/>
  <c r="P45" i="24"/>
  <c r="L52" i="24"/>
  <c r="Q45" i="24" s="1"/>
  <c r="L45" i="24"/>
  <c r="Q38" i="24" s="1"/>
  <c r="P38" i="24"/>
  <c r="L46" i="24"/>
  <c r="Q39" i="24" s="1"/>
  <c r="P39" i="24"/>
  <c r="L56" i="24"/>
  <c r="Q49" i="24" s="1"/>
  <c r="P49" i="24"/>
  <c r="P90" i="24"/>
  <c r="L97" i="24"/>
  <c r="Q90" i="24" s="1"/>
  <c r="P76" i="24"/>
  <c r="L83" i="24"/>
  <c r="Q76" i="24" s="1"/>
  <c r="L41" i="24"/>
  <c r="Q34" i="24" s="1"/>
  <c r="P34" i="24"/>
  <c r="P56" i="24"/>
  <c r="L63" i="24"/>
  <c r="Q56" i="24" s="1"/>
  <c r="L68" i="24"/>
  <c r="Q61" i="24" s="1"/>
  <c r="P61" i="24"/>
  <c r="P54" i="24"/>
  <c r="L61" i="24"/>
  <c r="Q54" i="24" s="1"/>
  <c r="L62" i="24"/>
  <c r="Q55" i="24" s="1"/>
  <c r="P55" i="24"/>
  <c r="L42" i="24"/>
  <c r="Q35" i="24" s="1"/>
  <c r="P35" i="24"/>
  <c r="P68" i="24"/>
  <c r="L75" i="24"/>
  <c r="Q68" i="24" s="1"/>
  <c r="P52" i="24"/>
  <c r="L59" i="24"/>
  <c r="Q52" i="24" s="1"/>
  <c r="P36" i="24"/>
  <c r="L43" i="24"/>
  <c r="Q36" i="24" s="1"/>
  <c r="L88" i="24"/>
  <c r="Q81" i="24" s="1"/>
  <c r="P81" i="24"/>
  <c r="L84" i="24"/>
  <c r="Q77" i="24" s="1"/>
  <c r="P77" i="24"/>
  <c r="L77" i="24"/>
  <c r="Q70" i="24" s="1"/>
  <c r="P70" i="24"/>
  <c r="L78" i="24"/>
  <c r="Q71" i="24" s="1"/>
  <c r="P71" i="24"/>
  <c r="L30" i="24"/>
  <c r="Q26" i="24" s="1"/>
  <c r="P26" i="24"/>
  <c r="D14" i="24"/>
  <c r="E14" i="24" s="1"/>
  <c r="O14" i="24"/>
  <c r="O7" i="24"/>
  <c r="D7" i="24"/>
  <c r="E7" i="24" s="1"/>
  <c r="O15" i="24"/>
  <c r="D15" i="24"/>
  <c r="E15" i="24" s="1"/>
  <c r="O24" i="24"/>
  <c r="O11" i="24"/>
  <c r="D11" i="24"/>
  <c r="E11" i="24" s="1"/>
  <c r="O4" i="24"/>
  <c r="D4" i="24"/>
  <c r="E4" i="24" s="1"/>
  <c r="O22" i="24"/>
  <c r="D8" i="24"/>
  <c r="E8" i="24" s="1"/>
  <c r="O8" i="24"/>
  <c r="O26" i="24"/>
  <c r="D6" i="24"/>
  <c r="E6" i="24" s="1"/>
  <c r="O6" i="24"/>
  <c r="D17" i="24"/>
  <c r="E17" i="24" s="1"/>
  <c r="O17" i="24"/>
  <c r="O27" i="24"/>
  <c r="D10" i="24"/>
  <c r="E10" i="24" s="1"/>
  <c r="O10" i="24"/>
  <c r="O20" i="24"/>
  <c r="D12" i="24"/>
  <c r="E12" i="24" s="1"/>
  <c r="O12" i="24"/>
  <c r="O18" i="24"/>
  <c r="D18" i="24"/>
  <c r="E18" i="24" s="1"/>
  <c r="O5" i="24"/>
  <c r="D5" i="24"/>
  <c r="E5" i="24" s="1"/>
  <c r="O21" i="24"/>
  <c r="O19" i="24"/>
  <c r="D19" i="24"/>
  <c r="E19" i="24" s="1"/>
  <c r="O25" i="24"/>
  <c r="O16" i="24"/>
  <c r="D16" i="24"/>
  <c r="E16" i="24" s="1"/>
  <c r="O9" i="24"/>
  <c r="D9" i="24"/>
  <c r="E9" i="24" s="1"/>
  <c r="O23" i="24"/>
  <c r="O13" i="24"/>
  <c r="D13" i="24"/>
  <c r="E13" i="24" s="1"/>
  <c r="O3" i="24"/>
  <c r="D3" i="24"/>
  <c r="E3" i="24" s="1"/>
  <c r="I35" i="23"/>
  <c r="I43" i="23"/>
  <c r="I51" i="23"/>
  <c r="I59" i="23"/>
  <c r="I67" i="23"/>
  <c r="I75" i="23"/>
  <c r="I83" i="23"/>
  <c r="I91" i="23"/>
  <c r="I99" i="23"/>
  <c r="I36" i="23"/>
  <c r="I44" i="23"/>
  <c r="I52" i="23"/>
  <c r="I60" i="23"/>
  <c r="I68" i="23"/>
  <c r="I76" i="23"/>
  <c r="I84" i="23"/>
  <c r="I92" i="23"/>
  <c r="I100" i="23"/>
  <c r="I37" i="23"/>
  <c r="I45" i="23"/>
  <c r="I53" i="23"/>
  <c r="I61" i="23"/>
  <c r="I69" i="23"/>
  <c r="I77" i="23"/>
  <c r="I85" i="23"/>
  <c r="I93" i="23"/>
  <c r="I38" i="23"/>
  <c r="I46" i="23"/>
  <c r="I54" i="23"/>
  <c r="I62" i="23"/>
  <c r="I70" i="23"/>
  <c r="I78" i="23"/>
  <c r="I86" i="23"/>
  <c r="I94" i="23"/>
  <c r="I39" i="23"/>
  <c r="I47" i="23"/>
  <c r="I55" i="23"/>
  <c r="I63" i="23"/>
  <c r="I71" i="23"/>
  <c r="I79" i="23"/>
  <c r="I87" i="23"/>
  <c r="I95" i="23"/>
  <c r="I40" i="23"/>
  <c r="I48" i="23"/>
  <c r="I56" i="23"/>
  <c r="I64" i="23"/>
  <c r="I72" i="23"/>
  <c r="I80" i="23"/>
  <c r="I88" i="23"/>
  <c r="I96" i="23"/>
  <c r="I41" i="23"/>
  <c r="I49" i="23"/>
  <c r="I57" i="23"/>
  <c r="I65" i="23"/>
  <c r="I73" i="23"/>
  <c r="I81" i="23"/>
  <c r="I89" i="23"/>
  <c r="I97" i="23"/>
  <c r="I42" i="23"/>
  <c r="I50" i="23"/>
  <c r="I58" i="23"/>
  <c r="I66" i="23"/>
  <c r="I74" i="23"/>
  <c r="I82" i="23"/>
  <c r="I90" i="23"/>
  <c r="I98" i="23"/>
  <c r="I10" i="23"/>
  <c r="I18" i="23"/>
  <c r="I3" i="23"/>
  <c r="I11" i="23"/>
  <c r="I19" i="23"/>
  <c r="I4" i="23"/>
  <c r="I12" i="23"/>
  <c r="I20" i="23"/>
  <c r="I5" i="23"/>
  <c r="I13" i="23"/>
  <c r="I21" i="23"/>
  <c r="I6" i="23"/>
  <c r="I14" i="23"/>
  <c r="I7" i="23"/>
  <c r="I15" i="23"/>
  <c r="I8" i="23"/>
  <c r="I16" i="23"/>
  <c r="I9" i="23"/>
  <c r="I17" i="23"/>
  <c r="C10" i="23"/>
  <c r="C18" i="23"/>
  <c r="C3" i="23"/>
  <c r="C11" i="23"/>
  <c r="C19" i="23"/>
  <c r="C4" i="23"/>
  <c r="C12" i="23"/>
  <c r="C20" i="23"/>
  <c r="C5" i="23"/>
  <c r="C13" i="23"/>
  <c r="C21" i="23"/>
  <c r="C6" i="23"/>
  <c r="C14" i="23"/>
  <c r="C7" i="23"/>
  <c r="C15" i="23"/>
  <c r="C8" i="23"/>
  <c r="C16" i="23"/>
  <c r="C9" i="23"/>
  <c r="C17" i="23"/>
  <c r="C42" i="23"/>
  <c r="C50" i="23"/>
  <c r="C58" i="23"/>
  <c r="C66" i="23"/>
  <c r="C74" i="23"/>
  <c r="C82" i="23"/>
  <c r="C90" i="23"/>
  <c r="C98" i="23"/>
  <c r="C35" i="23"/>
  <c r="C43" i="23"/>
  <c r="C51" i="23"/>
  <c r="C59" i="23"/>
  <c r="C67" i="23"/>
  <c r="C75" i="23"/>
  <c r="C83" i="23"/>
  <c r="C91" i="23"/>
  <c r="C99" i="23"/>
  <c r="C36" i="23"/>
  <c r="C44" i="23"/>
  <c r="C52" i="23"/>
  <c r="C60" i="23"/>
  <c r="C68" i="23"/>
  <c r="C76" i="23"/>
  <c r="C84" i="23"/>
  <c r="C92" i="23"/>
  <c r="C100" i="23"/>
  <c r="C37" i="23"/>
  <c r="C45" i="23"/>
  <c r="C53" i="23"/>
  <c r="C61" i="23"/>
  <c r="C69" i="23"/>
  <c r="C77" i="23"/>
  <c r="C85" i="23"/>
  <c r="C93" i="23"/>
  <c r="C38" i="23"/>
  <c r="C46" i="23"/>
  <c r="C54" i="23"/>
  <c r="C62" i="23"/>
  <c r="C70" i="23"/>
  <c r="C78" i="23"/>
  <c r="C86" i="23"/>
  <c r="C94" i="23"/>
  <c r="C39" i="23"/>
  <c r="C47" i="23"/>
  <c r="C55" i="23"/>
  <c r="C63" i="23"/>
  <c r="C71" i="23"/>
  <c r="C79" i="23"/>
  <c r="C87" i="23"/>
  <c r="C95" i="23"/>
  <c r="C40" i="23"/>
  <c r="C48" i="23"/>
  <c r="C56" i="23"/>
  <c r="C64" i="23"/>
  <c r="C72" i="23"/>
  <c r="C80" i="23"/>
  <c r="C88" i="23"/>
  <c r="C96" i="23"/>
  <c r="C41" i="23"/>
  <c r="C49" i="23"/>
  <c r="C57" i="23"/>
  <c r="C65" i="23"/>
  <c r="C73" i="23"/>
  <c r="C81" i="23"/>
  <c r="C89" i="23"/>
  <c r="C97" i="23"/>
  <c r="H31" i="23"/>
  <c r="H24" i="23"/>
  <c r="H25" i="23"/>
  <c r="H26" i="23"/>
  <c r="H27" i="23"/>
  <c r="H28" i="23"/>
  <c r="H29" i="23"/>
  <c r="H30" i="23"/>
  <c r="D31" i="23"/>
  <c r="D24" i="23"/>
  <c r="D25" i="23"/>
  <c r="D26" i="23"/>
  <c r="D27" i="23"/>
  <c r="D28" i="23"/>
  <c r="D29" i="23"/>
  <c r="D30" i="23"/>
  <c r="AS3" i="23"/>
  <c r="AS12" i="23"/>
  <c r="AS2" i="23"/>
  <c r="AS6" i="23"/>
  <c r="AS4" i="23"/>
  <c r="AS8" i="23"/>
  <c r="AS10" i="23"/>
  <c r="AS7" i="23"/>
  <c r="AS9" i="23"/>
  <c r="AS13" i="23"/>
  <c r="AS5" i="23"/>
  <c r="AS11" i="23"/>
  <c r="N95" i="22"/>
  <c r="N94" i="22"/>
  <c r="N93" i="22"/>
  <c r="N92" i="22"/>
  <c r="N91" i="22"/>
  <c r="N90" i="22"/>
  <c r="N89" i="22"/>
  <c r="N88" i="22"/>
  <c r="N87" i="22"/>
  <c r="N86" i="22"/>
  <c r="N85" i="22"/>
  <c r="N84" i="22"/>
  <c r="N83" i="22"/>
  <c r="N82" i="22"/>
  <c r="N81" i="22"/>
  <c r="N80" i="22"/>
  <c r="N79" i="22"/>
  <c r="N78" i="22"/>
  <c r="N77" i="22"/>
  <c r="N76" i="22"/>
  <c r="N75" i="22"/>
  <c r="N74" i="22"/>
  <c r="N73" i="22"/>
  <c r="N72" i="22"/>
  <c r="N71" i="22"/>
  <c r="N70" i="22"/>
  <c r="N69" i="22"/>
  <c r="N68" i="22"/>
  <c r="N67" i="22"/>
  <c r="N66" i="22"/>
  <c r="N65" i="22"/>
  <c r="N64" i="22"/>
  <c r="N63" i="22"/>
  <c r="N62" i="22"/>
  <c r="N61" i="22"/>
  <c r="N60" i="22"/>
  <c r="N59" i="22"/>
  <c r="N58" i="22"/>
  <c r="N57" i="22"/>
  <c r="N56" i="22"/>
  <c r="N55" i="22"/>
  <c r="N54" i="22"/>
  <c r="N53" i="22"/>
  <c r="N52" i="22"/>
  <c r="N51" i="22"/>
  <c r="N50" i="22"/>
  <c r="N49" i="22"/>
  <c r="N48" i="22"/>
  <c r="N47" i="22"/>
  <c r="N46" i="22"/>
  <c r="N45" i="22"/>
  <c r="N44" i="22"/>
  <c r="N43" i="22"/>
  <c r="N42" i="22"/>
  <c r="N41" i="22"/>
  <c r="N40" i="22"/>
  <c r="N39" i="22"/>
  <c r="N38" i="22"/>
  <c r="N37" i="22"/>
  <c r="N36" i="22"/>
  <c r="N35" i="22"/>
  <c r="N34" i="22"/>
  <c r="N33" i="22"/>
  <c r="N32" i="22"/>
  <c r="I31" i="22"/>
  <c r="N31" i="22"/>
  <c r="I30" i="22"/>
  <c r="N30" i="22"/>
  <c r="N29" i="22"/>
  <c r="N28" i="22"/>
  <c r="N27" i="22"/>
  <c r="N26" i="22"/>
  <c r="N25" i="22"/>
  <c r="N24" i="22"/>
  <c r="N23" i="22"/>
  <c r="N22" i="22"/>
  <c r="N19" i="22"/>
  <c r="N18" i="22"/>
  <c r="N17" i="22"/>
  <c r="N16" i="22"/>
  <c r="N15" i="22"/>
  <c r="N14" i="22"/>
  <c r="AP13" i="22"/>
  <c r="N13" i="22"/>
  <c r="AP12" i="22"/>
  <c r="N12" i="22"/>
  <c r="AP11" i="22"/>
  <c r="N11" i="22"/>
  <c r="AP10" i="22"/>
  <c r="N10" i="22"/>
  <c r="AP9" i="22"/>
  <c r="N9" i="22"/>
  <c r="AP8" i="22"/>
  <c r="N8" i="22"/>
  <c r="AP7" i="22"/>
  <c r="N7" i="22"/>
  <c r="AP6" i="22"/>
  <c r="N6" i="22"/>
  <c r="AP5" i="22"/>
  <c r="N5" i="22"/>
  <c r="AP4" i="22"/>
  <c r="N4" i="22"/>
  <c r="AP3" i="22"/>
  <c r="N3" i="22"/>
  <c r="AP2" i="22"/>
  <c r="U1" i="22"/>
  <c r="U1" i="19"/>
  <c r="U1" i="20"/>
  <c r="AU1" i="20"/>
  <c r="C35" i="22" a="1"/>
  <c r="I35" i="22" a="1"/>
  <c r="D24" i="22" a="1"/>
  <c r="I3" i="22" a="1"/>
  <c r="H24" i="22" a="1"/>
  <c r="K20" i="24"/>
  <c r="AR2" i="22"/>
  <c r="AR3" i="22"/>
  <c r="AQ12" i="22"/>
  <c r="AR6" i="22"/>
  <c r="AR5" i="22"/>
  <c r="AR7" i="22"/>
  <c r="AQ13" i="22"/>
  <c r="AR8" i="22"/>
  <c r="AR12" i="22"/>
  <c r="AR4" i="22"/>
  <c r="AR10" i="22"/>
  <c r="AQ11" i="22"/>
  <c r="AQ7" i="22"/>
  <c r="AQ10" i="22"/>
  <c r="AQ8" i="22"/>
  <c r="AR11" i="22"/>
  <c r="AR9" i="22"/>
  <c r="AR13" i="22"/>
  <c r="AQ9" i="22"/>
  <c r="L20" i="24" l="1"/>
  <c r="I42" i="22"/>
  <c r="I50" i="22"/>
  <c r="I58" i="22"/>
  <c r="I66" i="22"/>
  <c r="I74" i="22"/>
  <c r="I82" i="22"/>
  <c r="I90" i="22"/>
  <c r="I98" i="22"/>
  <c r="I35" i="22"/>
  <c r="I43" i="22"/>
  <c r="I51" i="22"/>
  <c r="I59" i="22"/>
  <c r="I67" i="22"/>
  <c r="I75" i="22"/>
  <c r="I83" i="22"/>
  <c r="I91" i="22"/>
  <c r="I99" i="22"/>
  <c r="I36" i="22"/>
  <c r="I44" i="22"/>
  <c r="I52" i="22"/>
  <c r="I60" i="22"/>
  <c r="I68" i="22"/>
  <c r="I76" i="22"/>
  <c r="I84" i="22"/>
  <c r="I92" i="22"/>
  <c r="I100" i="22"/>
  <c r="I37" i="22"/>
  <c r="I45" i="22"/>
  <c r="I53" i="22"/>
  <c r="I61" i="22"/>
  <c r="I69" i="22"/>
  <c r="I77" i="22"/>
  <c r="I85" i="22"/>
  <c r="I93" i="22"/>
  <c r="I38" i="22"/>
  <c r="I46" i="22"/>
  <c r="I54" i="22"/>
  <c r="I62" i="22"/>
  <c r="I70" i="22"/>
  <c r="I78" i="22"/>
  <c r="I86" i="22"/>
  <c r="I94" i="22"/>
  <c r="I39" i="22"/>
  <c r="I47" i="22"/>
  <c r="I55" i="22"/>
  <c r="I63" i="22"/>
  <c r="I71" i="22"/>
  <c r="I79" i="22"/>
  <c r="I87" i="22"/>
  <c r="I95" i="22"/>
  <c r="I40" i="22"/>
  <c r="I48" i="22"/>
  <c r="I56" i="22"/>
  <c r="I64" i="22"/>
  <c r="I72" i="22"/>
  <c r="I80" i="22"/>
  <c r="I88" i="22"/>
  <c r="I96" i="22"/>
  <c r="I41" i="22"/>
  <c r="I49" i="22"/>
  <c r="I57" i="22"/>
  <c r="I65" i="22"/>
  <c r="I73" i="22"/>
  <c r="I81" i="22"/>
  <c r="I89" i="22"/>
  <c r="I97" i="22"/>
  <c r="C42" i="22"/>
  <c r="C50" i="22"/>
  <c r="C58" i="22"/>
  <c r="C66" i="22"/>
  <c r="C74" i="22"/>
  <c r="C82" i="22"/>
  <c r="C90" i="22"/>
  <c r="C98" i="22"/>
  <c r="C35" i="22"/>
  <c r="C43" i="22"/>
  <c r="C51" i="22"/>
  <c r="C59" i="22"/>
  <c r="C67" i="22"/>
  <c r="C75" i="22"/>
  <c r="C83" i="22"/>
  <c r="C91" i="22"/>
  <c r="C99" i="22"/>
  <c r="C36" i="22"/>
  <c r="C44" i="22"/>
  <c r="C52" i="22"/>
  <c r="C60" i="22"/>
  <c r="C68" i="22"/>
  <c r="C76" i="22"/>
  <c r="C84" i="22"/>
  <c r="C92" i="22"/>
  <c r="C100" i="22"/>
  <c r="C37" i="22"/>
  <c r="C45" i="22"/>
  <c r="C53" i="22"/>
  <c r="C61" i="22"/>
  <c r="C69" i="22"/>
  <c r="C77" i="22"/>
  <c r="C85" i="22"/>
  <c r="C93" i="22"/>
  <c r="C38" i="22"/>
  <c r="C46" i="22"/>
  <c r="C54" i="22"/>
  <c r="C62" i="22"/>
  <c r="C70" i="22"/>
  <c r="C78" i="22"/>
  <c r="C86" i="22"/>
  <c r="C94" i="22"/>
  <c r="C39" i="22"/>
  <c r="C47" i="22"/>
  <c r="C55" i="22"/>
  <c r="C63" i="22"/>
  <c r="C71" i="22"/>
  <c r="C79" i="22"/>
  <c r="C87" i="22"/>
  <c r="C95" i="22"/>
  <c r="C40" i="22"/>
  <c r="C48" i="22"/>
  <c r="C56" i="22"/>
  <c r="C64" i="22"/>
  <c r="C72" i="22"/>
  <c r="C80" i="22"/>
  <c r="C88" i="22"/>
  <c r="C96" i="22"/>
  <c r="C41" i="22"/>
  <c r="C49" i="22"/>
  <c r="C57" i="22"/>
  <c r="C65" i="22"/>
  <c r="C73" i="22"/>
  <c r="C81" i="22"/>
  <c r="C89" i="22"/>
  <c r="C97" i="22"/>
  <c r="H31" i="22"/>
  <c r="H24" i="22"/>
  <c r="H25" i="22"/>
  <c r="H26" i="22"/>
  <c r="H27" i="22"/>
  <c r="H28" i="22"/>
  <c r="H29" i="22"/>
  <c r="H30" i="22"/>
  <c r="D31" i="22"/>
  <c r="D24" i="22"/>
  <c r="D25" i="22"/>
  <c r="D26" i="22"/>
  <c r="D27" i="22"/>
  <c r="D28" i="22"/>
  <c r="D29" i="22"/>
  <c r="D30" i="22"/>
  <c r="I10" i="22"/>
  <c r="I18" i="22"/>
  <c r="I3" i="22"/>
  <c r="I11" i="22"/>
  <c r="I19" i="22"/>
  <c r="I4" i="22"/>
  <c r="I12" i="22"/>
  <c r="I20" i="22"/>
  <c r="I5" i="22"/>
  <c r="I13" i="22"/>
  <c r="I6" i="22"/>
  <c r="I14" i="22"/>
  <c r="I7" i="22"/>
  <c r="I15" i="22"/>
  <c r="I8" i="22"/>
  <c r="I16" i="22"/>
  <c r="I9" i="22"/>
  <c r="I17" i="22"/>
  <c r="AS6" i="22"/>
  <c r="AS12" i="22"/>
  <c r="AS13" i="22"/>
  <c r="AS9" i="22"/>
  <c r="AS3" i="22"/>
  <c r="AS10" i="22"/>
  <c r="AS7" i="22"/>
  <c r="AS2" i="22"/>
  <c r="AS8" i="22"/>
  <c r="AS11" i="22"/>
  <c r="AS5" i="22"/>
  <c r="AS4" i="22"/>
  <c r="K19" i="24"/>
  <c r="K16" i="24"/>
  <c r="K13" i="24"/>
  <c r="K10" i="24"/>
  <c r="K3" i="24"/>
  <c r="K15" i="24"/>
  <c r="K7" i="24"/>
  <c r="K18" i="24"/>
  <c r="K17" i="24"/>
  <c r="K12" i="24"/>
  <c r="K8" i="24"/>
  <c r="K5" i="24"/>
  <c r="K14" i="24"/>
  <c r="K6" i="24"/>
  <c r="K9" i="24"/>
  <c r="K11" i="24"/>
  <c r="K4" i="24"/>
  <c r="L14" i="24" l="1"/>
  <c r="Q14" i="24" s="1"/>
  <c r="P14" i="24"/>
  <c r="L7" i="24"/>
  <c r="Q7" i="24" s="1"/>
  <c r="P7" i="24"/>
  <c r="P15" i="24"/>
  <c r="L15" i="24"/>
  <c r="Q15" i="24" s="1"/>
  <c r="L11" i="24"/>
  <c r="Q11" i="24" s="1"/>
  <c r="P11" i="24"/>
  <c r="P4" i="24"/>
  <c r="L4" i="24"/>
  <c r="Q4" i="24" s="1"/>
  <c r="L8" i="24"/>
  <c r="Q8" i="24" s="1"/>
  <c r="P8" i="24"/>
  <c r="L6" i="24"/>
  <c r="Q6" i="24" s="1"/>
  <c r="P6" i="24"/>
  <c r="P17" i="24"/>
  <c r="L17" i="24"/>
  <c r="Q17" i="24" s="1"/>
  <c r="P10" i="24"/>
  <c r="L10" i="24"/>
  <c r="Q10" i="24" s="1"/>
  <c r="P12" i="24"/>
  <c r="L12" i="24"/>
  <c r="Q12" i="24" s="1"/>
  <c r="L18" i="24"/>
  <c r="Q18" i="24" s="1"/>
  <c r="P18" i="24"/>
  <c r="P5" i="24"/>
  <c r="L5" i="24"/>
  <c r="Q5" i="24" s="1"/>
  <c r="L19" i="24"/>
  <c r="Q19" i="24" s="1"/>
  <c r="P19" i="24"/>
  <c r="L16" i="24"/>
  <c r="Q16" i="24" s="1"/>
  <c r="P16" i="24"/>
  <c r="L9" i="24"/>
  <c r="Q9" i="24" s="1"/>
  <c r="P9" i="24"/>
  <c r="L13" i="24"/>
  <c r="Q13" i="24" s="1"/>
  <c r="P13" i="24"/>
  <c r="P3" i="24"/>
  <c r="L3" i="24"/>
  <c r="Q3" i="24" s="1"/>
  <c r="N95" i="20" l="1"/>
  <c r="N96" i="20"/>
  <c r="N85" i="20"/>
  <c r="N86" i="20"/>
  <c r="N87" i="20"/>
  <c r="N88" i="20"/>
  <c r="N89" i="20"/>
  <c r="N90" i="20"/>
  <c r="N91" i="20"/>
  <c r="N92" i="20"/>
  <c r="N93" i="20"/>
  <c r="N94" i="20"/>
  <c r="N84" i="20"/>
  <c r="N83" i="20"/>
  <c r="N82" i="20"/>
  <c r="N81" i="20"/>
  <c r="N80" i="20"/>
  <c r="N79" i="20"/>
  <c r="N78" i="20"/>
  <c r="N77" i="20"/>
  <c r="N76" i="20"/>
  <c r="N75" i="20"/>
  <c r="N74" i="20"/>
  <c r="N73" i="20"/>
  <c r="N72" i="20"/>
  <c r="N71" i="20"/>
  <c r="N70" i="20"/>
  <c r="N69" i="20"/>
  <c r="N68" i="20"/>
  <c r="N67" i="20"/>
  <c r="N66" i="20"/>
  <c r="N65" i="20"/>
  <c r="N64" i="20"/>
  <c r="N63" i="20"/>
  <c r="N62" i="20"/>
  <c r="N61" i="20"/>
  <c r="N60" i="20"/>
  <c r="N59" i="20"/>
  <c r="N58" i="20"/>
  <c r="N57" i="20"/>
  <c r="N56" i="20"/>
  <c r="N55" i="20"/>
  <c r="N54" i="20"/>
  <c r="N53" i="20"/>
  <c r="N52" i="20"/>
  <c r="N51" i="20"/>
  <c r="N50" i="20"/>
  <c r="N49" i="20"/>
  <c r="N48" i="20"/>
  <c r="N47" i="20"/>
  <c r="N46" i="20"/>
  <c r="N45" i="20"/>
  <c r="N44" i="20"/>
  <c r="N43" i="20"/>
  <c r="N42" i="20"/>
  <c r="N41" i="20"/>
  <c r="N40" i="20"/>
  <c r="N39" i="20"/>
  <c r="N38" i="20"/>
  <c r="N37" i="20"/>
  <c r="N36" i="20"/>
  <c r="N35" i="20"/>
  <c r="N34" i="20"/>
  <c r="N33" i="20"/>
  <c r="N32" i="20"/>
  <c r="N31" i="20"/>
  <c r="N30" i="20"/>
  <c r="N29" i="20"/>
  <c r="N28" i="20"/>
  <c r="N27" i="20"/>
  <c r="N26" i="20"/>
  <c r="N25" i="20"/>
  <c r="N24" i="20"/>
  <c r="N23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K22" i="20"/>
  <c r="I24" i="20" a="1"/>
  <c r="C3" i="20" a="1"/>
  <c r="H24" i="19" a="1"/>
  <c r="C24" i="20" a="1"/>
  <c r="I3" i="20" a="1"/>
  <c r="I31" i="20" l="1"/>
  <c r="I39" i="20"/>
  <c r="I47" i="20"/>
  <c r="I55" i="20"/>
  <c r="I63" i="20"/>
  <c r="I71" i="20"/>
  <c r="I79" i="20"/>
  <c r="I87" i="20"/>
  <c r="I95" i="20"/>
  <c r="I24" i="20"/>
  <c r="I32" i="20"/>
  <c r="I40" i="20"/>
  <c r="I48" i="20"/>
  <c r="I56" i="20"/>
  <c r="I64" i="20"/>
  <c r="I72" i="20"/>
  <c r="I80" i="20"/>
  <c r="I88" i="20"/>
  <c r="I96" i="20"/>
  <c r="I25" i="20"/>
  <c r="I33" i="20"/>
  <c r="I41" i="20"/>
  <c r="I49" i="20"/>
  <c r="I57" i="20"/>
  <c r="I65" i="20"/>
  <c r="I73" i="20"/>
  <c r="I81" i="20"/>
  <c r="I89" i="20"/>
  <c r="I97" i="20"/>
  <c r="I26" i="20"/>
  <c r="I34" i="20"/>
  <c r="I42" i="20"/>
  <c r="I50" i="20"/>
  <c r="I58" i="20"/>
  <c r="I66" i="20"/>
  <c r="I74" i="20"/>
  <c r="I82" i="20"/>
  <c r="I90" i="20"/>
  <c r="I98" i="20"/>
  <c r="I27" i="20"/>
  <c r="I35" i="20"/>
  <c r="I43" i="20"/>
  <c r="I51" i="20"/>
  <c r="I59" i="20"/>
  <c r="I67" i="20"/>
  <c r="I75" i="20"/>
  <c r="I83" i="20"/>
  <c r="I91" i="20"/>
  <c r="I99" i="20"/>
  <c r="I28" i="20"/>
  <c r="I36" i="20"/>
  <c r="I44" i="20"/>
  <c r="I52" i="20"/>
  <c r="I60" i="20"/>
  <c r="I68" i="20"/>
  <c r="I76" i="20"/>
  <c r="I84" i="20"/>
  <c r="I92" i="20"/>
  <c r="I100" i="20"/>
  <c r="I29" i="20"/>
  <c r="I37" i="20"/>
  <c r="I45" i="20"/>
  <c r="I53" i="20"/>
  <c r="I61" i="20"/>
  <c r="I69" i="20"/>
  <c r="I77" i="20"/>
  <c r="I85" i="20"/>
  <c r="I93" i="20"/>
  <c r="I30" i="20"/>
  <c r="I38" i="20"/>
  <c r="I46" i="20"/>
  <c r="I54" i="20"/>
  <c r="I62" i="20"/>
  <c r="I70" i="20"/>
  <c r="I78" i="20"/>
  <c r="I86" i="20"/>
  <c r="I94" i="20"/>
  <c r="C24" i="20"/>
  <c r="C32" i="20"/>
  <c r="C40" i="20"/>
  <c r="C48" i="20"/>
  <c r="C56" i="20"/>
  <c r="C64" i="20"/>
  <c r="C72" i="20"/>
  <c r="C80" i="20"/>
  <c r="C88" i="20"/>
  <c r="C96" i="20"/>
  <c r="C42" i="20"/>
  <c r="C58" i="20"/>
  <c r="C74" i="20"/>
  <c r="C82" i="20"/>
  <c r="C90" i="20"/>
  <c r="C98" i="20"/>
  <c r="C83" i="20"/>
  <c r="C99" i="20"/>
  <c r="C76" i="20"/>
  <c r="C79" i="20"/>
  <c r="C25" i="20"/>
  <c r="C33" i="20"/>
  <c r="C41" i="20"/>
  <c r="C49" i="20"/>
  <c r="C57" i="20"/>
  <c r="C65" i="20"/>
  <c r="C73" i="20"/>
  <c r="C81" i="20"/>
  <c r="C89" i="20"/>
  <c r="C97" i="20"/>
  <c r="C34" i="20"/>
  <c r="C66" i="20"/>
  <c r="C75" i="20"/>
  <c r="C91" i="20"/>
  <c r="C92" i="20"/>
  <c r="C63" i="20"/>
  <c r="C26" i="20"/>
  <c r="C50" i="20"/>
  <c r="C27" i="20"/>
  <c r="C35" i="20"/>
  <c r="C43" i="20"/>
  <c r="C51" i="20"/>
  <c r="C59" i="20"/>
  <c r="C67" i="20"/>
  <c r="C28" i="20"/>
  <c r="C36" i="20"/>
  <c r="C44" i="20"/>
  <c r="C52" i="20"/>
  <c r="C60" i="20"/>
  <c r="C68" i="20"/>
  <c r="C84" i="20"/>
  <c r="C100" i="20"/>
  <c r="C29" i="20"/>
  <c r="C37" i="20"/>
  <c r="C45" i="20"/>
  <c r="C53" i="20"/>
  <c r="C61" i="20"/>
  <c r="C69" i="20"/>
  <c r="C77" i="20"/>
  <c r="C85" i="20"/>
  <c r="C93" i="20"/>
  <c r="C30" i="20"/>
  <c r="C38" i="20"/>
  <c r="C46" i="20"/>
  <c r="C54" i="20"/>
  <c r="C62" i="20"/>
  <c r="C70" i="20"/>
  <c r="C78" i="20"/>
  <c r="C86" i="20"/>
  <c r="C94" i="20"/>
  <c r="C31" i="20"/>
  <c r="C39" i="20"/>
  <c r="C47" i="20"/>
  <c r="C55" i="20"/>
  <c r="C71" i="20"/>
  <c r="C87" i="20"/>
  <c r="C95" i="20"/>
  <c r="I10" i="20"/>
  <c r="I18" i="20"/>
  <c r="I3" i="20"/>
  <c r="I11" i="20"/>
  <c r="I19" i="20"/>
  <c r="I4" i="20"/>
  <c r="I12" i="20"/>
  <c r="I20" i="20"/>
  <c r="I5" i="20"/>
  <c r="I13" i="20"/>
  <c r="I6" i="20"/>
  <c r="I14" i="20"/>
  <c r="I7" i="20"/>
  <c r="I15" i="20"/>
  <c r="I8" i="20"/>
  <c r="I16" i="20"/>
  <c r="I9" i="20"/>
  <c r="I17" i="20"/>
  <c r="C10" i="20"/>
  <c r="C18" i="20"/>
  <c r="C3" i="20"/>
  <c r="C11" i="20"/>
  <c r="C19" i="20"/>
  <c r="C4" i="20"/>
  <c r="C12" i="20"/>
  <c r="C20" i="20"/>
  <c r="C5" i="20"/>
  <c r="C13" i="20"/>
  <c r="C6" i="20"/>
  <c r="C14" i="20"/>
  <c r="C7" i="20"/>
  <c r="C15" i="20"/>
  <c r="C8" i="20"/>
  <c r="C16" i="20"/>
  <c r="C9" i="20"/>
  <c r="C17" i="20"/>
  <c r="H31" i="19"/>
  <c r="H24" i="19"/>
  <c r="H25" i="19"/>
  <c r="H26" i="19"/>
  <c r="H27" i="19"/>
  <c r="H28" i="19"/>
  <c r="H29" i="19"/>
  <c r="H30" i="19"/>
  <c r="N31" i="19"/>
  <c r="N32" i="19"/>
  <c r="N33" i="19"/>
  <c r="N34" i="19"/>
  <c r="N35" i="19"/>
  <c r="N36" i="19"/>
  <c r="N37" i="19"/>
  <c r="N38" i="19"/>
  <c r="N39" i="19"/>
  <c r="N40" i="19"/>
  <c r="N41" i="19"/>
  <c r="N42" i="19"/>
  <c r="N43" i="19"/>
  <c r="N44" i="19"/>
  <c r="N45" i="19"/>
  <c r="N46" i="19"/>
  <c r="N47" i="19"/>
  <c r="N48" i="19"/>
  <c r="N49" i="19"/>
  <c r="N50" i="19"/>
  <c r="N51" i="19"/>
  <c r="N52" i="19"/>
  <c r="N53" i="19"/>
  <c r="N54" i="19"/>
  <c r="N55" i="19"/>
  <c r="N56" i="19"/>
  <c r="N57" i="19"/>
  <c r="N58" i="19"/>
  <c r="N59" i="19"/>
  <c r="N60" i="19"/>
  <c r="N61" i="19"/>
  <c r="N62" i="19"/>
  <c r="N63" i="19"/>
  <c r="N64" i="19"/>
  <c r="N65" i="19"/>
  <c r="N66" i="19"/>
  <c r="N67" i="19"/>
  <c r="N68" i="19"/>
  <c r="N69" i="19"/>
  <c r="N70" i="19"/>
  <c r="N71" i="19"/>
  <c r="N72" i="19"/>
  <c r="N73" i="19"/>
  <c r="N74" i="19"/>
  <c r="N75" i="19"/>
  <c r="N76" i="19"/>
  <c r="N77" i="19"/>
  <c r="N78" i="19"/>
  <c r="N79" i="19"/>
  <c r="N80" i="19"/>
  <c r="N81" i="19"/>
  <c r="N82" i="19"/>
  <c r="N83" i="19"/>
  <c r="N84" i="19"/>
  <c r="N85" i="19"/>
  <c r="N86" i="19"/>
  <c r="N87" i="19"/>
  <c r="N88" i="19"/>
  <c r="N89" i="19"/>
  <c r="N90" i="19"/>
  <c r="N91" i="19"/>
  <c r="N92" i="19"/>
  <c r="N93" i="19"/>
  <c r="N94" i="19"/>
  <c r="N95" i="19"/>
  <c r="G31" i="19"/>
  <c r="G30" i="19"/>
  <c r="G29" i="19"/>
  <c r="G28" i="19"/>
  <c r="G27" i="19"/>
  <c r="G26" i="19"/>
  <c r="G25" i="19"/>
  <c r="G24" i="19"/>
  <c r="K33" i="19"/>
  <c r="D3" i="1"/>
  <c r="K1" i="14"/>
  <c r="I3" i="14" a="1"/>
  <c r="C35" i="19" a="1"/>
  <c r="I35" i="19" a="1"/>
  <c r="D24" i="19" a="1"/>
  <c r="B3" i="14" a="1"/>
  <c r="AZ2" i="19" l="1"/>
  <c r="AZ2" i="23"/>
  <c r="AZ2" i="22"/>
  <c r="AP2" i="20"/>
  <c r="O6" i="20"/>
  <c r="O13" i="20"/>
  <c r="O19" i="20"/>
  <c r="O7" i="20"/>
  <c r="O12" i="20"/>
  <c r="O15" i="20"/>
  <c r="O3" i="20"/>
  <c r="O4" i="20"/>
  <c r="O8" i="20"/>
  <c r="O17" i="20"/>
  <c r="O11" i="20"/>
  <c r="O18" i="20"/>
  <c r="O14" i="20"/>
  <c r="O10" i="20"/>
  <c r="O5" i="20"/>
  <c r="O9" i="20"/>
  <c r="O16" i="20"/>
  <c r="I10" i="14"/>
  <c r="I18" i="14"/>
  <c r="I26" i="14"/>
  <c r="I34" i="14"/>
  <c r="I42" i="14"/>
  <c r="I50" i="14"/>
  <c r="I58" i="14"/>
  <c r="I66" i="14"/>
  <c r="I3" i="14"/>
  <c r="I11" i="14"/>
  <c r="I19" i="14"/>
  <c r="I27" i="14"/>
  <c r="I35" i="14"/>
  <c r="I43" i="14"/>
  <c r="I51" i="14"/>
  <c r="I59" i="14"/>
  <c r="I67" i="14"/>
  <c r="I4" i="14"/>
  <c r="I12" i="14"/>
  <c r="I20" i="14"/>
  <c r="I28" i="14"/>
  <c r="I36" i="14"/>
  <c r="I44" i="14"/>
  <c r="I52" i="14"/>
  <c r="I60" i="14"/>
  <c r="I68" i="14"/>
  <c r="I5" i="14"/>
  <c r="I13" i="14"/>
  <c r="I21" i="14"/>
  <c r="I29" i="14"/>
  <c r="I37" i="14"/>
  <c r="I45" i="14"/>
  <c r="I53" i="14"/>
  <c r="I61" i="14"/>
  <c r="I69" i="14"/>
  <c r="I6" i="14"/>
  <c r="I14" i="14"/>
  <c r="I22" i="14"/>
  <c r="I30" i="14"/>
  <c r="I38" i="14"/>
  <c r="I46" i="14"/>
  <c r="I54" i="14"/>
  <c r="I62" i="14"/>
  <c r="I70" i="14"/>
  <c r="I7" i="14"/>
  <c r="I15" i="14"/>
  <c r="I23" i="14"/>
  <c r="I31" i="14"/>
  <c r="I39" i="14"/>
  <c r="I47" i="14"/>
  <c r="I55" i="14"/>
  <c r="I63" i="14"/>
  <c r="I71" i="14"/>
  <c r="I8" i="14"/>
  <c r="I16" i="14"/>
  <c r="I24" i="14"/>
  <c r="I32" i="14"/>
  <c r="I40" i="14"/>
  <c r="I48" i="14"/>
  <c r="I56" i="14"/>
  <c r="I64" i="14"/>
  <c r="I9" i="14"/>
  <c r="I17" i="14"/>
  <c r="I25" i="14"/>
  <c r="I33" i="14"/>
  <c r="I41" i="14"/>
  <c r="I49" i="14"/>
  <c r="I57" i="14"/>
  <c r="I65" i="14"/>
  <c r="B10" i="14"/>
  <c r="D10" i="14" s="1"/>
  <c r="B18" i="14"/>
  <c r="D18" i="14" s="1"/>
  <c r="B26" i="14"/>
  <c r="D26" i="14" s="1"/>
  <c r="B34" i="14"/>
  <c r="D34" i="14" s="1"/>
  <c r="B42" i="14"/>
  <c r="D42" i="14" s="1"/>
  <c r="B50" i="14"/>
  <c r="D50" i="14" s="1"/>
  <c r="B58" i="14"/>
  <c r="D58" i="14" s="1"/>
  <c r="B66" i="14"/>
  <c r="D66" i="14" s="1"/>
  <c r="B3" i="14"/>
  <c r="D3" i="14" s="1"/>
  <c r="B11" i="14"/>
  <c r="D11" i="14" s="1"/>
  <c r="B19" i="14"/>
  <c r="D19" i="14" s="1"/>
  <c r="B27" i="14"/>
  <c r="D27" i="14" s="1"/>
  <c r="B35" i="14"/>
  <c r="D35" i="14" s="1"/>
  <c r="B43" i="14"/>
  <c r="D43" i="14" s="1"/>
  <c r="B51" i="14"/>
  <c r="D51" i="14" s="1"/>
  <c r="B59" i="14"/>
  <c r="D59" i="14" s="1"/>
  <c r="B67" i="14"/>
  <c r="D67" i="14" s="1"/>
  <c r="B4" i="14"/>
  <c r="D4" i="14" s="1"/>
  <c r="B12" i="14"/>
  <c r="D12" i="14" s="1"/>
  <c r="B20" i="14"/>
  <c r="D20" i="14" s="1"/>
  <c r="B28" i="14"/>
  <c r="D28" i="14" s="1"/>
  <c r="B36" i="14"/>
  <c r="D36" i="14" s="1"/>
  <c r="B44" i="14"/>
  <c r="D44" i="14" s="1"/>
  <c r="B52" i="14"/>
  <c r="D52" i="14" s="1"/>
  <c r="B60" i="14"/>
  <c r="D60" i="14" s="1"/>
  <c r="B68" i="14"/>
  <c r="D68" i="14" s="1"/>
  <c r="B5" i="14"/>
  <c r="D5" i="14" s="1"/>
  <c r="B13" i="14"/>
  <c r="D13" i="14" s="1"/>
  <c r="B21" i="14"/>
  <c r="D21" i="14" s="1"/>
  <c r="B29" i="14"/>
  <c r="D29" i="14" s="1"/>
  <c r="B37" i="14"/>
  <c r="D37" i="14" s="1"/>
  <c r="B45" i="14"/>
  <c r="D45" i="14" s="1"/>
  <c r="B53" i="14"/>
  <c r="D53" i="14" s="1"/>
  <c r="B61" i="14"/>
  <c r="D61" i="14" s="1"/>
  <c r="B69" i="14"/>
  <c r="D69" i="14" s="1"/>
  <c r="B6" i="14"/>
  <c r="D6" i="14" s="1"/>
  <c r="B14" i="14"/>
  <c r="D14" i="14" s="1"/>
  <c r="B22" i="14"/>
  <c r="D22" i="14" s="1"/>
  <c r="B30" i="14"/>
  <c r="D30" i="14" s="1"/>
  <c r="B38" i="14"/>
  <c r="D38" i="14" s="1"/>
  <c r="B46" i="14"/>
  <c r="D46" i="14" s="1"/>
  <c r="B54" i="14"/>
  <c r="D54" i="14" s="1"/>
  <c r="B62" i="14"/>
  <c r="D62" i="14" s="1"/>
  <c r="B70" i="14"/>
  <c r="D70" i="14" s="1"/>
  <c r="B7" i="14"/>
  <c r="D7" i="14" s="1"/>
  <c r="B15" i="14"/>
  <c r="D15" i="14" s="1"/>
  <c r="B23" i="14"/>
  <c r="D23" i="14" s="1"/>
  <c r="B31" i="14"/>
  <c r="D31" i="14" s="1"/>
  <c r="B39" i="14"/>
  <c r="D39" i="14" s="1"/>
  <c r="B47" i="14"/>
  <c r="D47" i="14" s="1"/>
  <c r="B55" i="14"/>
  <c r="D55" i="14" s="1"/>
  <c r="B63" i="14"/>
  <c r="D63" i="14" s="1"/>
  <c r="B71" i="14"/>
  <c r="D71" i="14" s="1"/>
  <c r="B8" i="14"/>
  <c r="D8" i="14" s="1"/>
  <c r="B16" i="14"/>
  <c r="D16" i="14" s="1"/>
  <c r="B24" i="14"/>
  <c r="D24" i="14" s="1"/>
  <c r="B32" i="14"/>
  <c r="D32" i="14" s="1"/>
  <c r="B40" i="14"/>
  <c r="D40" i="14" s="1"/>
  <c r="B48" i="14"/>
  <c r="D48" i="14" s="1"/>
  <c r="B56" i="14"/>
  <c r="D56" i="14" s="1"/>
  <c r="B64" i="14"/>
  <c r="D64" i="14" s="1"/>
  <c r="B9" i="14"/>
  <c r="D9" i="14" s="1"/>
  <c r="B17" i="14"/>
  <c r="D17" i="14" s="1"/>
  <c r="B25" i="14"/>
  <c r="D25" i="14" s="1"/>
  <c r="B33" i="14"/>
  <c r="D33" i="14" s="1"/>
  <c r="B41" i="14"/>
  <c r="D41" i="14" s="1"/>
  <c r="B49" i="14"/>
  <c r="D49" i="14" s="1"/>
  <c r="B57" i="14"/>
  <c r="D57" i="14" s="1"/>
  <c r="B65" i="14"/>
  <c r="D65" i="14" s="1"/>
  <c r="I42" i="19"/>
  <c r="I50" i="19"/>
  <c r="I58" i="19"/>
  <c r="I66" i="19"/>
  <c r="I74" i="19"/>
  <c r="I82" i="19"/>
  <c r="I90" i="19"/>
  <c r="I98" i="19"/>
  <c r="I35" i="19"/>
  <c r="I43" i="19"/>
  <c r="I51" i="19"/>
  <c r="I59" i="19"/>
  <c r="I67" i="19"/>
  <c r="I75" i="19"/>
  <c r="I83" i="19"/>
  <c r="I91" i="19"/>
  <c r="I99" i="19"/>
  <c r="I36" i="19"/>
  <c r="I44" i="19"/>
  <c r="I52" i="19"/>
  <c r="I60" i="19"/>
  <c r="I68" i="19"/>
  <c r="I76" i="19"/>
  <c r="I84" i="19"/>
  <c r="I92" i="19"/>
  <c r="I100" i="19"/>
  <c r="I37" i="19"/>
  <c r="I45" i="19"/>
  <c r="I53" i="19"/>
  <c r="I61" i="19"/>
  <c r="I69" i="19"/>
  <c r="I77" i="19"/>
  <c r="I85" i="19"/>
  <c r="I93" i="19"/>
  <c r="I38" i="19"/>
  <c r="I46" i="19"/>
  <c r="I54" i="19"/>
  <c r="I62" i="19"/>
  <c r="I70" i="19"/>
  <c r="I78" i="19"/>
  <c r="I86" i="19"/>
  <c r="I94" i="19"/>
  <c r="I39" i="19"/>
  <c r="I47" i="19"/>
  <c r="I55" i="19"/>
  <c r="I63" i="19"/>
  <c r="I71" i="19"/>
  <c r="I79" i="19"/>
  <c r="I87" i="19"/>
  <c r="I95" i="19"/>
  <c r="I40" i="19"/>
  <c r="I48" i="19"/>
  <c r="I56" i="19"/>
  <c r="I64" i="19"/>
  <c r="I72" i="19"/>
  <c r="I80" i="19"/>
  <c r="I88" i="19"/>
  <c r="I96" i="19"/>
  <c r="I41" i="19"/>
  <c r="I49" i="19"/>
  <c r="I57" i="19"/>
  <c r="I65" i="19"/>
  <c r="I73" i="19"/>
  <c r="I81" i="19"/>
  <c r="I89" i="19"/>
  <c r="I97" i="19"/>
  <c r="C42" i="19"/>
  <c r="C50" i="19"/>
  <c r="C58" i="19"/>
  <c r="C66" i="19"/>
  <c r="C74" i="19"/>
  <c r="C82" i="19"/>
  <c r="C90" i="19"/>
  <c r="C98" i="19"/>
  <c r="C35" i="19"/>
  <c r="C43" i="19"/>
  <c r="C51" i="19"/>
  <c r="C59" i="19"/>
  <c r="C67" i="19"/>
  <c r="C75" i="19"/>
  <c r="C83" i="19"/>
  <c r="C91" i="19"/>
  <c r="C99" i="19"/>
  <c r="C36" i="19"/>
  <c r="C44" i="19"/>
  <c r="C52" i="19"/>
  <c r="C60" i="19"/>
  <c r="C68" i="19"/>
  <c r="C76" i="19"/>
  <c r="C84" i="19"/>
  <c r="C92" i="19"/>
  <c r="C100" i="19"/>
  <c r="C37" i="19"/>
  <c r="C45" i="19"/>
  <c r="C53" i="19"/>
  <c r="C61" i="19"/>
  <c r="C69" i="19"/>
  <c r="C77" i="19"/>
  <c r="C85" i="19"/>
  <c r="C93" i="19"/>
  <c r="C38" i="19"/>
  <c r="C46" i="19"/>
  <c r="C54" i="19"/>
  <c r="C62" i="19"/>
  <c r="C70" i="19"/>
  <c r="C78" i="19"/>
  <c r="C86" i="19"/>
  <c r="C94" i="19"/>
  <c r="C39" i="19"/>
  <c r="C47" i="19"/>
  <c r="C55" i="19"/>
  <c r="C63" i="19"/>
  <c r="C71" i="19"/>
  <c r="C79" i="19"/>
  <c r="C87" i="19"/>
  <c r="C95" i="19"/>
  <c r="C40" i="19"/>
  <c r="C48" i="19"/>
  <c r="C56" i="19"/>
  <c r="C64" i="19"/>
  <c r="C72" i="19"/>
  <c r="C80" i="19"/>
  <c r="C88" i="19"/>
  <c r="C96" i="19"/>
  <c r="C41" i="19"/>
  <c r="C49" i="19"/>
  <c r="C57" i="19"/>
  <c r="C65" i="19"/>
  <c r="C73" i="19"/>
  <c r="C81" i="19"/>
  <c r="C89" i="19"/>
  <c r="C97" i="19"/>
  <c r="D31" i="19"/>
  <c r="D24" i="19"/>
  <c r="D25" i="19"/>
  <c r="D26" i="19"/>
  <c r="D27" i="19"/>
  <c r="D28" i="19"/>
  <c r="D29" i="19"/>
  <c r="D30" i="19"/>
  <c r="I102" i="17"/>
  <c r="I101" i="17"/>
  <c r="I100" i="17"/>
  <c r="I99" i="17"/>
  <c r="I98" i="17"/>
  <c r="I97" i="17"/>
  <c r="I96" i="17"/>
  <c r="I95" i="17"/>
  <c r="I94" i="17"/>
  <c r="I93" i="17"/>
  <c r="I92" i="17"/>
  <c r="I91" i="17"/>
  <c r="I90" i="17"/>
  <c r="I89" i="17"/>
  <c r="I88" i="17"/>
  <c r="I87" i="17"/>
  <c r="I86" i="17"/>
  <c r="I85" i="17"/>
  <c r="I84" i="17"/>
  <c r="I83" i="17"/>
  <c r="I82" i="17"/>
  <c r="I81" i="17"/>
  <c r="I80" i="17"/>
  <c r="I79" i="17"/>
  <c r="I78" i="17"/>
  <c r="I77" i="17"/>
  <c r="I76" i="17"/>
  <c r="I75" i="17"/>
  <c r="I74" i="17"/>
  <c r="I73" i="17"/>
  <c r="I72" i="17"/>
  <c r="I71" i="17"/>
  <c r="I70" i="17"/>
  <c r="I69" i="17"/>
  <c r="I68" i="17"/>
  <c r="I67" i="17"/>
  <c r="I66" i="17"/>
  <c r="I65" i="17"/>
  <c r="I64" i="17"/>
  <c r="I63" i="17"/>
  <c r="I62" i="17"/>
  <c r="I61" i="17"/>
  <c r="I60" i="17"/>
  <c r="I59" i="17"/>
  <c r="I58" i="17"/>
  <c r="I57" i="17"/>
  <c r="I56" i="17"/>
  <c r="I55" i="17"/>
  <c r="I54" i="17"/>
  <c r="I53" i="17"/>
  <c r="I52" i="17"/>
  <c r="I51" i="17"/>
  <c r="I50" i="17"/>
  <c r="I49" i="17"/>
  <c r="I48" i="17"/>
  <c r="I47" i="17"/>
  <c r="I46" i="17"/>
  <c r="I45" i="17"/>
  <c r="I44" i="17"/>
  <c r="I43" i="17"/>
  <c r="I42" i="17"/>
  <c r="I41" i="17"/>
  <c r="I40" i="17"/>
  <c r="I39" i="17"/>
  <c r="I38" i="17"/>
  <c r="I37" i="17"/>
  <c r="I36" i="17"/>
  <c r="I35" i="17"/>
  <c r="I34" i="17"/>
  <c r="I33" i="17"/>
  <c r="I32" i="17"/>
  <c r="I31" i="17"/>
  <c r="I30" i="17"/>
  <c r="AH102" i="17"/>
  <c r="AH92" i="17"/>
  <c r="AH82" i="17"/>
  <c r="AH81" i="17"/>
  <c r="AH80" i="17"/>
  <c r="AH79" i="17"/>
  <c r="AH78" i="17"/>
  <c r="AH77" i="17"/>
  <c r="AH76" i="17"/>
  <c r="AH75" i="17"/>
  <c r="AH74" i="17"/>
  <c r="AH73" i="17"/>
  <c r="AH72" i="17"/>
  <c r="AH71" i="17"/>
  <c r="AH70" i="17"/>
  <c r="AH69" i="17"/>
  <c r="AH68" i="17"/>
  <c r="AH67" i="17"/>
  <c r="AH66" i="17"/>
  <c r="AH65" i="17"/>
  <c r="AH64" i="17"/>
  <c r="AH63" i="17"/>
  <c r="AH62" i="17"/>
  <c r="AH61" i="17"/>
  <c r="AH60" i="17"/>
  <c r="AH59" i="17"/>
  <c r="AH58" i="17"/>
  <c r="AH57" i="17"/>
  <c r="AH56" i="17"/>
  <c r="AH55" i="17"/>
  <c r="AH54" i="17"/>
  <c r="AH53" i="17"/>
  <c r="AH52" i="17"/>
  <c r="AH51" i="17"/>
  <c r="AH50" i="17"/>
  <c r="AH49" i="17"/>
  <c r="AH48" i="17"/>
  <c r="AH47" i="17"/>
  <c r="AH46" i="17"/>
  <c r="AH45" i="17"/>
  <c r="Y102" i="17"/>
  <c r="Y92" i="17"/>
  <c r="Y82" i="17"/>
  <c r="Y81" i="17"/>
  <c r="Y80" i="17"/>
  <c r="Y79" i="17"/>
  <c r="Y78" i="17"/>
  <c r="Y77" i="17"/>
  <c r="Y76" i="17"/>
  <c r="Y75" i="17"/>
  <c r="Y74" i="17"/>
  <c r="Y73" i="17"/>
  <c r="Y72" i="17"/>
  <c r="Y71" i="17"/>
  <c r="Y70" i="17"/>
  <c r="Y69" i="17"/>
  <c r="Y68" i="17"/>
  <c r="Y67" i="17"/>
  <c r="Y66" i="17"/>
  <c r="Y65" i="17"/>
  <c r="Y64" i="17"/>
  <c r="Y63" i="17"/>
  <c r="Y62" i="17"/>
  <c r="Y61" i="17"/>
  <c r="Y60" i="17"/>
  <c r="Y59" i="17"/>
  <c r="Y58" i="17"/>
  <c r="Y57" i="17"/>
  <c r="Y56" i="17"/>
  <c r="Y55" i="17"/>
  <c r="Y54" i="17"/>
  <c r="Y53" i="17"/>
  <c r="Y52" i="17"/>
  <c r="Y51" i="17"/>
  <c r="Y50" i="17"/>
  <c r="Y49" i="17"/>
  <c r="Y48" i="17"/>
  <c r="Y47" i="17"/>
  <c r="Y46" i="17"/>
  <c r="Y45" i="17"/>
  <c r="Y40" i="17"/>
  <c r="Y39" i="17"/>
  <c r="Y38" i="17"/>
  <c r="Y37" i="17"/>
  <c r="Y36" i="17"/>
  <c r="Y35" i="17"/>
  <c r="Y34" i="17"/>
  <c r="Y33" i="17"/>
  <c r="Y32" i="17"/>
  <c r="Y31" i="17"/>
  <c r="Y30" i="17"/>
  <c r="P102" i="17"/>
  <c r="P92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4" i="17"/>
  <c r="P53" i="17"/>
  <c r="P52" i="17"/>
  <c r="P51" i="17"/>
  <c r="P50" i="17"/>
  <c r="P49" i="17"/>
  <c r="P48" i="17"/>
  <c r="P47" i="17"/>
  <c r="P46" i="17"/>
  <c r="P45" i="17"/>
  <c r="P31" i="17"/>
  <c r="P30" i="17"/>
  <c r="AO16" i="19"/>
  <c r="I3" i="19" a="1"/>
  <c r="K37" i="14"/>
  <c r="K58" i="14"/>
  <c r="K52" i="14"/>
  <c r="K46" i="14"/>
  <c r="K45" i="14"/>
  <c r="K31" i="14"/>
  <c r="K30" i="14"/>
  <c r="K32" i="14"/>
  <c r="K62" i="14"/>
  <c r="K24" i="14"/>
  <c r="K41" i="14"/>
  <c r="K18" i="14"/>
  <c r="K42" i="14"/>
  <c r="K64" i="14"/>
  <c r="K3" i="14"/>
  <c r="K56" i="14"/>
  <c r="K44" i="14"/>
  <c r="K66" i="14"/>
  <c r="K10" i="14"/>
  <c r="K16" i="14"/>
  <c r="K47" i="14"/>
  <c r="K68" i="14"/>
  <c r="K13" i="14"/>
  <c r="K23" i="14"/>
  <c r="K17" i="14"/>
  <c r="K55" i="14"/>
  <c r="K48" i="14"/>
  <c r="K21" i="14"/>
  <c r="K33" i="14"/>
  <c r="K38" i="14"/>
  <c r="K19" i="14"/>
  <c r="K51" i="14"/>
  <c r="K25" i="14"/>
  <c r="K57" i="14"/>
  <c r="K27" i="14"/>
  <c r="K59" i="14"/>
  <c r="K70" i="14"/>
  <c r="K61" i="14"/>
  <c r="K60" i="14"/>
  <c r="K4" i="14"/>
  <c r="K12" i="14"/>
  <c r="K49" i="14"/>
  <c r="K20" i="14"/>
  <c r="K35" i="14"/>
  <c r="K71" i="14"/>
  <c r="K43" i="14"/>
  <c r="K22" i="14"/>
  <c r="K53" i="14"/>
  <c r="K54" i="14"/>
  <c r="K26" i="14"/>
  <c r="K69" i="14"/>
  <c r="K6" i="14"/>
  <c r="K28" i="14"/>
  <c r="K65" i="14"/>
  <c r="K36" i="14"/>
  <c r="K8" i="14"/>
  <c r="K67" i="14"/>
  <c r="K39" i="14"/>
  <c r="K11" i="14"/>
  <c r="K40" i="14"/>
  <c r="K5" i="14"/>
  <c r="K34" i="14"/>
  <c r="K63" i="14"/>
  <c r="K14" i="14"/>
  <c r="K50" i="14"/>
  <c r="K29" i="14"/>
  <c r="K9" i="14"/>
  <c r="K7" i="14"/>
  <c r="K15" i="14"/>
  <c r="AU16" i="19"/>
  <c r="AO17" i="19"/>
  <c r="AU17" i="19"/>
  <c r="AO18" i="19"/>
  <c r="AU18" i="19"/>
  <c r="AO19" i="19"/>
  <c r="AU19" i="19"/>
  <c r="AO20" i="19"/>
  <c r="AU20" i="19"/>
  <c r="AO21" i="19"/>
  <c r="AU21" i="19"/>
  <c r="AO22" i="19"/>
  <c r="AU22" i="19"/>
  <c r="AO23" i="19"/>
  <c r="AU23" i="19"/>
  <c r="P12" i="14" l="1"/>
  <c r="P48" i="14"/>
  <c r="P69" i="14"/>
  <c r="P19" i="14"/>
  <c r="P18" i="14"/>
  <c r="P32" i="14"/>
  <c r="P50" i="14"/>
  <c r="P49" i="14"/>
  <c r="P62" i="14"/>
  <c r="P26" i="14"/>
  <c r="P41" i="14"/>
  <c r="P54" i="14"/>
  <c r="P68" i="14"/>
  <c r="P11" i="14"/>
  <c r="P33" i="14"/>
  <c r="P46" i="14"/>
  <c r="P67" i="14"/>
  <c r="P24" i="14"/>
  <c r="P45" i="14"/>
  <c r="P16" i="14"/>
  <c r="P30" i="14"/>
  <c r="P51" i="14"/>
  <c r="P9" i="14"/>
  <c r="P8" i="14"/>
  <c r="P15" i="14"/>
  <c r="P22" i="14"/>
  <c r="P29" i="14"/>
  <c r="P43" i="14"/>
  <c r="P65" i="14"/>
  <c r="P64" i="14"/>
  <c r="P71" i="14"/>
  <c r="P7" i="14"/>
  <c r="P14" i="14"/>
  <c r="P21" i="14"/>
  <c r="P28" i="14"/>
  <c r="P35" i="14"/>
  <c r="P42" i="14"/>
  <c r="P55" i="14"/>
  <c r="P5" i="14"/>
  <c r="P40" i="14"/>
  <c r="P47" i="14"/>
  <c r="P61" i="14"/>
  <c r="P4" i="14"/>
  <c r="P39" i="14"/>
  <c r="P53" i="14"/>
  <c r="P60" i="14"/>
  <c r="P3" i="14"/>
  <c r="P10" i="14"/>
  <c r="P25" i="14"/>
  <c r="P31" i="14"/>
  <c r="P38" i="14"/>
  <c r="P52" i="14"/>
  <c r="P59" i="14"/>
  <c r="P66" i="14"/>
  <c r="P17" i="14"/>
  <c r="P23" i="14"/>
  <c r="P37" i="14"/>
  <c r="P44" i="14"/>
  <c r="P58" i="14"/>
  <c r="P36" i="14"/>
  <c r="P57" i="14"/>
  <c r="P56" i="14"/>
  <c r="P63" i="14"/>
  <c r="P70" i="14"/>
  <c r="P6" i="14"/>
  <c r="P13" i="14"/>
  <c r="P20" i="14"/>
  <c r="P27" i="14"/>
  <c r="P34" i="14"/>
  <c r="I10" i="19"/>
  <c r="I18" i="19"/>
  <c r="I3" i="19"/>
  <c r="I11" i="19"/>
  <c r="I19" i="19"/>
  <c r="I4" i="19"/>
  <c r="I12" i="19"/>
  <c r="I20" i="19"/>
  <c r="I5" i="19"/>
  <c r="I13" i="19"/>
  <c r="I6" i="19"/>
  <c r="I14" i="19"/>
  <c r="I7" i="19"/>
  <c r="I15" i="19"/>
  <c r="I8" i="19"/>
  <c r="I16" i="19"/>
  <c r="I9" i="19"/>
  <c r="I17" i="19"/>
  <c r="J5" i="14"/>
  <c r="J4" i="14"/>
  <c r="J3" i="14"/>
  <c r="AR23" i="19"/>
  <c r="AR22" i="19"/>
  <c r="AR21" i="19"/>
  <c r="AR20" i="19"/>
  <c r="AR19" i="19"/>
  <c r="AR18" i="19"/>
  <c r="AR17" i="19"/>
  <c r="AR16" i="19"/>
  <c r="AY28" i="17" l="1"/>
  <c r="I29" i="22" s="1"/>
  <c r="AY27" i="17"/>
  <c r="I28" i="22" s="1"/>
  <c r="AY26" i="17"/>
  <c r="I27" i="22" s="1"/>
  <c r="AY25" i="17"/>
  <c r="I26" i="22" s="1"/>
  <c r="AY24" i="17"/>
  <c r="I25" i="22" s="1"/>
  <c r="AY23" i="17"/>
  <c r="I24" i="24" s="1"/>
  <c r="K24" i="24"/>
  <c r="I25" i="24" l="1"/>
  <c r="I25" i="23"/>
  <c r="I26" i="24"/>
  <c r="I26" i="23"/>
  <c r="I27" i="24"/>
  <c r="I27" i="23"/>
  <c r="I28" i="24"/>
  <c r="I28" i="23"/>
  <c r="I29" i="24"/>
  <c r="I29" i="23"/>
  <c r="L24" i="24"/>
  <c r="Q20" i="24" s="1"/>
  <c r="P20" i="24"/>
  <c r="I24" i="23"/>
  <c r="I24" i="22"/>
  <c r="I31" i="19"/>
  <c r="I30" i="19"/>
  <c r="I29" i="19"/>
  <c r="I28" i="19"/>
  <c r="I27" i="19"/>
  <c r="I26" i="19"/>
  <c r="I25" i="19"/>
  <c r="I24" i="19"/>
  <c r="AO13" i="19"/>
  <c r="AP13" i="19" s="1"/>
  <c r="AO12" i="19"/>
  <c r="AP12" i="19" s="1"/>
  <c r="AO11" i="19"/>
  <c r="AP11" i="19" s="1"/>
  <c r="AO10" i="19"/>
  <c r="AP10" i="19" s="1"/>
  <c r="AO9" i="19"/>
  <c r="AP9" i="19" s="1"/>
  <c r="AO8" i="19"/>
  <c r="AP8" i="19" s="1"/>
  <c r="AO7" i="19"/>
  <c r="AP7" i="19" s="1"/>
  <c r="AO6" i="19"/>
  <c r="AP6" i="19" s="1"/>
  <c r="AO5" i="19"/>
  <c r="AP5" i="19" s="1"/>
  <c r="AO4" i="19"/>
  <c r="AP4" i="19" s="1"/>
  <c r="AO3" i="19"/>
  <c r="AP3" i="19" s="1"/>
  <c r="AO2" i="19"/>
  <c r="AP2" i="19" s="1"/>
  <c r="N30" i="19"/>
  <c r="N29" i="19"/>
  <c r="N28" i="19"/>
  <c r="N27" i="19"/>
  <c r="N26" i="19"/>
  <c r="N25" i="19"/>
  <c r="N24" i="19"/>
  <c r="N23" i="19"/>
  <c r="N22" i="19"/>
  <c r="N18" i="19"/>
  <c r="N17" i="19"/>
  <c r="N16" i="19"/>
  <c r="N15" i="19"/>
  <c r="N14" i="19"/>
  <c r="N13" i="19"/>
  <c r="N12" i="19"/>
  <c r="N11" i="19"/>
  <c r="N10" i="19"/>
  <c r="N9" i="19"/>
  <c r="N8" i="19"/>
  <c r="N7" i="19"/>
  <c r="N6" i="19"/>
  <c r="O5" i="19"/>
  <c r="N5" i="19"/>
  <c r="O4" i="19"/>
  <c r="N4" i="19"/>
  <c r="O3" i="19"/>
  <c r="N3" i="19"/>
  <c r="K28" i="24"/>
  <c r="K25" i="24"/>
  <c r="K26" i="24"/>
  <c r="K27" i="24"/>
  <c r="K29" i="24"/>
  <c r="T30" i="17"/>
  <c r="AR6" i="19"/>
  <c r="U30" i="17"/>
  <c r="AR9" i="19"/>
  <c r="AQ6" i="19"/>
  <c r="AR5" i="19"/>
  <c r="AR10" i="19"/>
  <c r="U31" i="17"/>
  <c r="T31" i="17"/>
  <c r="AR4" i="19"/>
  <c r="AR8" i="19"/>
  <c r="AR13" i="19"/>
  <c r="AR2" i="19"/>
  <c r="AR3" i="19"/>
  <c r="AR12" i="19"/>
  <c r="AR11" i="19"/>
  <c r="AR7" i="19"/>
  <c r="AS6" i="19" l="1"/>
  <c r="AS12" i="19"/>
  <c r="AS7" i="19"/>
  <c r="AS8" i="19"/>
  <c r="AS11" i="19"/>
  <c r="AS10" i="19"/>
  <c r="AS4" i="19"/>
  <c r="AS3" i="19"/>
  <c r="AS5" i="19"/>
  <c r="AS2" i="19"/>
  <c r="P25" i="24"/>
  <c r="L29" i="24"/>
  <c r="Q25" i="24" s="1"/>
  <c r="P24" i="24"/>
  <c r="L28" i="24"/>
  <c r="Q24" i="24" s="1"/>
  <c r="P23" i="24"/>
  <c r="L27" i="24"/>
  <c r="Q23" i="24" s="1"/>
  <c r="P22" i="24"/>
  <c r="L26" i="24"/>
  <c r="Q22" i="24" s="1"/>
  <c r="P21" i="24"/>
  <c r="L25" i="24"/>
  <c r="Q21" i="24" s="1"/>
  <c r="V31" i="17"/>
  <c r="V30" i="17"/>
  <c r="AS9" i="19"/>
  <c r="AS13" i="19"/>
  <c r="AD39" i="17"/>
  <c r="AC36" i="17"/>
  <c r="AC31" i="17"/>
  <c r="AC34" i="17"/>
  <c r="AD36" i="17"/>
  <c r="AC37" i="17"/>
  <c r="AC39" i="17"/>
  <c r="AD37" i="17"/>
  <c r="AD31" i="17"/>
  <c r="AC40" i="17"/>
  <c r="AD34" i="17"/>
  <c r="AD30" i="17"/>
  <c r="AC33" i="17"/>
  <c r="AD33" i="17"/>
  <c r="AC30" i="17"/>
  <c r="AD40" i="17"/>
  <c r="AI22" i="17" l="1"/>
  <c r="Z22" i="17"/>
  <c r="Q22" i="17"/>
  <c r="J22" i="17"/>
  <c r="C22" i="17"/>
  <c r="AA6" i="17"/>
  <c r="E5" i="14"/>
  <c r="E4" i="14"/>
  <c r="E3" i="14"/>
  <c r="Q23" i="17"/>
  <c r="AB6" i="17"/>
  <c r="AC6" i="17"/>
  <c r="AD6" i="17"/>
  <c r="AE6" i="17" l="1"/>
  <c r="AI23" i="17"/>
  <c r="J23" i="17"/>
  <c r="Z23" i="17"/>
  <c r="C23" i="17"/>
  <c r="AJ102" i="17"/>
  <c r="AJ101" i="17"/>
  <c r="AJ100" i="17"/>
  <c r="AJ99" i="17"/>
  <c r="AJ98" i="17"/>
  <c r="AJ97" i="17"/>
  <c r="AJ96" i="17"/>
  <c r="AJ95" i="17"/>
  <c r="AJ94" i="17"/>
  <c r="AJ93" i="17"/>
  <c r="AJ92" i="17"/>
  <c r="AJ91" i="17"/>
  <c r="AJ90" i="17"/>
  <c r="AJ89" i="17"/>
  <c r="AJ88" i="17"/>
  <c r="AJ87" i="17"/>
  <c r="AJ86" i="17"/>
  <c r="AJ85" i="17"/>
  <c r="AJ84" i="17"/>
  <c r="AJ83" i="17"/>
  <c r="AJ82" i="17"/>
  <c r="AJ81" i="17"/>
  <c r="AJ80" i="17"/>
  <c r="AJ79" i="17"/>
  <c r="AJ78" i="17"/>
  <c r="AJ77" i="17"/>
  <c r="AJ76" i="17"/>
  <c r="AJ75" i="17"/>
  <c r="AJ74" i="17"/>
  <c r="AJ73" i="17"/>
  <c r="AJ72" i="17"/>
  <c r="AJ71" i="17"/>
  <c r="AJ70" i="17"/>
  <c r="AJ69" i="17"/>
  <c r="AJ68" i="17"/>
  <c r="AJ67" i="17"/>
  <c r="AJ66" i="17"/>
  <c r="AJ65" i="17"/>
  <c r="AJ64" i="17"/>
  <c r="AJ63" i="17"/>
  <c r="AJ62" i="17"/>
  <c r="AJ61" i="17"/>
  <c r="AJ60" i="17"/>
  <c r="AJ59" i="17"/>
  <c r="AJ58" i="17"/>
  <c r="AJ57" i="17"/>
  <c r="AJ56" i="17"/>
  <c r="AJ55" i="17"/>
  <c r="AJ54" i="17"/>
  <c r="AJ53" i="17"/>
  <c r="AJ52" i="17"/>
  <c r="AJ51" i="17"/>
  <c r="AJ50" i="17"/>
  <c r="AJ49" i="17"/>
  <c r="AJ48" i="17"/>
  <c r="AJ47" i="17"/>
  <c r="AJ46" i="17"/>
  <c r="AJ45" i="17"/>
  <c r="AJ44" i="17"/>
  <c r="AJ43" i="17"/>
  <c r="AJ42" i="17"/>
  <c r="AJ41" i="17"/>
  <c r="AJ29" i="17"/>
  <c r="I28" i="17"/>
  <c r="I27" i="17"/>
  <c r="I26" i="17"/>
  <c r="I25" i="17"/>
  <c r="I24" i="17"/>
  <c r="I23" i="17"/>
  <c r="I22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61" i="17"/>
  <c r="K60" i="17"/>
  <c r="K59" i="17"/>
  <c r="K58" i="17"/>
  <c r="K57" i="17"/>
  <c r="K56" i="17"/>
  <c r="K55" i="17"/>
  <c r="K54" i="17"/>
  <c r="K53" i="17"/>
  <c r="K52" i="17"/>
  <c r="K51" i="17"/>
  <c r="K50" i="17"/>
  <c r="K49" i="17"/>
  <c r="K48" i="17"/>
  <c r="K47" i="17"/>
  <c r="K46" i="17"/>
  <c r="K45" i="17"/>
  <c r="K44" i="17"/>
  <c r="K43" i="17"/>
  <c r="K42" i="17"/>
  <c r="K41" i="17"/>
  <c r="K38" i="17"/>
  <c r="K35" i="17"/>
  <c r="K32" i="17"/>
  <c r="K29" i="17"/>
  <c r="K21" i="17"/>
  <c r="K20" i="17"/>
  <c r="K19" i="17"/>
  <c r="K18" i="17"/>
  <c r="K17" i="17"/>
  <c r="K16" i="17"/>
  <c r="K15" i="17"/>
  <c r="K14" i="17"/>
  <c r="K13" i="17"/>
  <c r="K12" i="17"/>
  <c r="K11" i="17"/>
  <c r="K7" i="17"/>
  <c r="K10" i="17"/>
  <c r="K9" i="17"/>
  <c r="K8" i="17"/>
  <c r="K6" i="17"/>
  <c r="K5" i="17"/>
  <c r="K4" i="17"/>
  <c r="AJ22" i="17"/>
  <c r="L5" i="17"/>
  <c r="AK22" i="17"/>
  <c r="L7" i="17"/>
  <c r="AL45" i="17"/>
  <c r="M76" i="17"/>
  <c r="M43" i="17"/>
  <c r="AL98" i="17"/>
  <c r="AL58" i="17"/>
  <c r="AL69" i="17"/>
  <c r="AL85" i="17"/>
  <c r="M98" i="17"/>
  <c r="M48" i="17"/>
  <c r="AL29" i="17"/>
  <c r="M75" i="17"/>
  <c r="AL74" i="17"/>
  <c r="M38" i="17"/>
  <c r="M53" i="17"/>
  <c r="AL63" i="17"/>
  <c r="AL78" i="17"/>
  <c r="M68" i="17"/>
  <c r="M102" i="17"/>
  <c r="AL71" i="17"/>
  <c r="AL46" i="17"/>
  <c r="AL91" i="17"/>
  <c r="M29" i="17"/>
  <c r="M51" i="17"/>
  <c r="AL97" i="17"/>
  <c r="M59" i="17"/>
  <c r="M58" i="17"/>
  <c r="AL90" i="17"/>
  <c r="AL50" i="17"/>
  <c r="M55" i="17"/>
  <c r="AL42" i="17"/>
  <c r="M74" i="17"/>
  <c r="AL54" i="17"/>
  <c r="AL41" i="17"/>
  <c r="M71" i="17"/>
  <c r="M56" i="17"/>
  <c r="M97" i="17"/>
  <c r="AL44" i="17"/>
  <c r="AL89" i="17"/>
  <c r="AL60" i="17"/>
  <c r="M81" i="17"/>
  <c r="M44" i="17"/>
  <c r="AL95" i="17"/>
  <c r="M77" i="17"/>
  <c r="M87" i="17"/>
  <c r="AL47" i="17"/>
  <c r="M35" i="17"/>
  <c r="M64" i="17"/>
  <c r="AL87" i="17"/>
  <c r="M93" i="17"/>
  <c r="M96" i="17"/>
  <c r="M83" i="17"/>
  <c r="AL75" i="17"/>
  <c r="M94" i="17"/>
  <c r="AL80" i="17"/>
  <c r="M65" i="17"/>
  <c r="M91" i="17"/>
  <c r="AL59" i="17"/>
  <c r="M66" i="17"/>
  <c r="AL93" i="17"/>
  <c r="AL77" i="17"/>
  <c r="M88" i="17"/>
  <c r="AL66" i="17"/>
  <c r="M100" i="17"/>
  <c r="AL51" i="17"/>
  <c r="M57" i="17"/>
  <c r="AL81" i="17"/>
  <c r="M95" i="17"/>
  <c r="M85" i="17"/>
  <c r="M82" i="17"/>
  <c r="M86" i="17"/>
  <c r="M42" i="17"/>
  <c r="AL82" i="17"/>
  <c r="AL65" i="17"/>
  <c r="AL70" i="17"/>
  <c r="M49" i="17"/>
  <c r="AL79" i="17"/>
  <c r="AL84" i="17"/>
  <c r="M45" i="17"/>
  <c r="M69" i="17"/>
  <c r="AL100" i="17"/>
  <c r="AL88" i="17"/>
  <c r="AL96" i="17"/>
  <c r="M79" i="17"/>
  <c r="M78" i="17"/>
  <c r="AL68" i="17"/>
  <c r="AL64" i="17"/>
  <c r="AL48" i="17"/>
  <c r="M89" i="17"/>
  <c r="M67" i="17"/>
  <c r="M61" i="17"/>
  <c r="M99" i="17"/>
  <c r="AL94" i="17"/>
  <c r="AL67" i="17"/>
  <c r="M47" i="17"/>
  <c r="M80" i="17"/>
  <c r="AL52" i="17"/>
  <c r="M84" i="17"/>
  <c r="AL57" i="17"/>
  <c r="AL76" i="17"/>
  <c r="AL72" i="17"/>
  <c r="M90" i="17"/>
  <c r="AL53" i="17"/>
  <c r="AL73" i="17"/>
  <c r="AL83" i="17"/>
  <c r="M70" i="17"/>
  <c r="AL86" i="17"/>
  <c r="M46" i="17"/>
  <c r="AL62" i="17"/>
  <c r="AL56" i="17"/>
  <c r="M73" i="17"/>
  <c r="M72" i="17"/>
  <c r="AL102" i="17"/>
  <c r="M60" i="17"/>
  <c r="M63" i="17"/>
  <c r="AL99" i="17"/>
  <c r="AL43" i="17"/>
  <c r="M54" i="17"/>
  <c r="M50" i="17"/>
  <c r="AL55" i="17"/>
  <c r="AL92" i="17"/>
  <c r="M101" i="17"/>
  <c r="M92" i="17"/>
  <c r="M52" i="17"/>
  <c r="AL49" i="17"/>
  <c r="M32" i="17"/>
  <c r="AL101" i="17"/>
  <c r="AL22" i="17"/>
  <c r="M62" i="17"/>
  <c r="AL61" i="17"/>
  <c r="M41" i="17"/>
  <c r="AJ21" i="17" l="1"/>
  <c r="AJ20" i="17"/>
  <c r="AJ19" i="17"/>
  <c r="AJ18" i="17"/>
  <c r="AJ17" i="17"/>
  <c r="AJ16" i="17"/>
  <c r="AJ15" i="17"/>
  <c r="AJ14" i="17"/>
  <c r="AJ13" i="17"/>
  <c r="AJ12" i="17"/>
  <c r="AJ11" i="17"/>
  <c r="AJ10" i="17"/>
  <c r="AJ9" i="17"/>
  <c r="AJ8" i="17"/>
  <c r="AJ7" i="17"/>
  <c r="AJ6" i="17"/>
  <c r="AJ5" i="17"/>
  <c r="AJ4" i="17"/>
  <c r="AA102" i="17"/>
  <c r="AA101" i="17"/>
  <c r="AA100" i="17"/>
  <c r="AA99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71" i="17"/>
  <c r="AA70" i="17"/>
  <c r="AA69" i="17"/>
  <c r="AA68" i="17"/>
  <c r="AA67" i="17"/>
  <c r="AA66" i="17"/>
  <c r="AA65" i="17"/>
  <c r="AA64" i="17"/>
  <c r="AA63" i="17"/>
  <c r="AA62" i="17"/>
  <c r="AA61" i="17"/>
  <c r="AA60" i="17"/>
  <c r="AA59" i="17"/>
  <c r="AA58" i="17"/>
  <c r="AA57" i="17"/>
  <c r="AA56" i="17"/>
  <c r="AA55" i="17"/>
  <c r="AA54" i="17"/>
  <c r="AA53" i="17"/>
  <c r="AA52" i="17"/>
  <c r="AA51" i="17"/>
  <c r="AA50" i="17"/>
  <c r="AA49" i="17"/>
  <c r="AA48" i="17"/>
  <c r="AA47" i="17"/>
  <c r="AA46" i="17"/>
  <c r="AA45" i="17"/>
  <c r="AA44" i="17"/>
  <c r="AA43" i="17"/>
  <c r="AA42" i="17"/>
  <c r="AA41" i="17"/>
  <c r="AA29" i="17"/>
  <c r="AA22" i="17"/>
  <c r="AA21" i="17"/>
  <c r="AA20" i="17"/>
  <c r="AA19" i="17"/>
  <c r="AA18" i="17"/>
  <c r="AA17" i="17"/>
  <c r="AA16" i="17"/>
  <c r="AA15" i="17"/>
  <c r="AA14" i="17"/>
  <c r="AA13" i="17"/>
  <c r="AA12" i="17"/>
  <c r="AA11" i="17"/>
  <c r="AA10" i="17"/>
  <c r="AA9" i="17"/>
  <c r="AA8" i="17"/>
  <c r="AA7" i="17"/>
  <c r="AA5" i="17"/>
  <c r="AA4" i="17"/>
  <c r="R102" i="17"/>
  <c r="R101" i="17"/>
  <c r="R100" i="17"/>
  <c r="R99" i="17"/>
  <c r="R98" i="17"/>
  <c r="R97" i="17"/>
  <c r="R96" i="17"/>
  <c r="R95" i="17"/>
  <c r="R94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4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29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L68" i="17"/>
  <c r="S56" i="17"/>
  <c r="AB66" i="17"/>
  <c r="AK67" i="17"/>
  <c r="AB63" i="17"/>
  <c r="L52" i="17"/>
  <c r="L70" i="17"/>
  <c r="L75" i="17"/>
  <c r="S13" i="17"/>
  <c r="L11" i="17"/>
  <c r="AB22" i="17"/>
  <c r="AB79" i="17"/>
  <c r="S53" i="17"/>
  <c r="AB19" i="17"/>
  <c r="L17" i="17"/>
  <c r="L81" i="17"/>
  <c r="AB10" i="17"/>
  <c r="L43" i="17"/>
  <c r="L66" i="17"/>
  <c r="AB4" i="17"/>
  <c r="S84" i="17"/>
  <c r="AK20" i="17"/>
  <c r="AK82" i="17"/>
  <c r="AB41" i="17"/>
  <c r="L32" i="17"/>
  <c r="AB62" i="17"/>
  <c r="AB94" i="17"/>
  <c r="L10" i="17"/>
  <c r="AK69" i="17"/>
  <c r="AK95" i="17"/>
  <c r="L20" i="17"/>
  <c r="AB53" i="17"/>
  <c r="S9" i="17"/>
  <c r="S21" i="17"/>
  <c r="AB8" i="17"/>
  <c r="S11" i="17"/>
  <c r="S65" i="17"/>
  <c r="AK11" i="17"/>
  <c r="AB15" i="17"/>
  <c r="AK41" i="17"/>
  <c r="L35" i="17"/>
  <c r="S58" i="17"/>
  <c r="S7" i="17"/>
  <c r="S82" i="17"/>
  <c r="L48" i="17"/>
  <c r="L79" i="17"/>
  <c r="AK58" i="17"/>
  <c r="S67" i="17"/>
  <c r="AB71" i="17"/>
  <c r="AB16" i="17"/>
  <c r="S91" i="17"/>
  <c r="L21" i="17"/>
  <c r="AK83" i="17"/>
  <c r="L88" i="17"/>
  <c r="AK62" i="17"/>
  <c r="S52" i="17"/>
  <c r="S83" i="17"/>
  <c r="AB78" i="17"/>
  <c r="S102" i="17"/>
  <c r="AK51" i="17"/>
  <c r="AB56" i="17"/>
  <c r="AB101" i="17"/>
  <c r="L89" i="17"/>
  <c r="S86" i="17"/>
  <c r="AK84" i="17"/>
  <c r="AB20" i="17"/>
  <c r="S22" i="17"/>
  <c r="L9" i="17"/>
  <c r="S51" i="17"/>
  <c r="S46" i="17"/>
  <c r="S97" i="17"/>
  <c r="L59" i="17"/>
  <c r="AB9" i="17"/>
  <c r="S44" i="17"/>
  <c r="S100" i="17"/>
  <c r="AB102" i="17"/>
  <c r="AB57" i="17"/>
  <c r="AK29" i="17"/>
  <c r="AB100" i="17"/>
  <c r="AB14" i="17"/>
  <c r="L64" i="17"/>
  <c r="AK94" i="17"/>
  <c r="S8" i="17"/>
  <c r="AK9" i="17"/>
  <c r="L98" i="17"/>
  <c r="L102" i="17"/>
  <c r="L87" i="17"/>
  <c r="L82" i="17"/>
  <c r="AK98" i="17"/>
  <c r="L8" i="17"/>
  <c r="AB48" i="17"/>
  <c r="AB43" i="17"/>
  <c r="AB44" i="17"/>
  <c r="S74" i="17"/>
  <c r="AK90" i="17"/>
  <c r="L56" i="17"/>
  <c r="S89" i="17"/>
  <c r="AB52" i="17"/>
  <c r="AK101" i="17"/>
  <c r="S14" i="17"/>
  <c r="AK64" i="17"/>
  <c r="S15" i="17"/>
  <c r="AB69" i="17"/>
  <c r="L69" i="17"/>
  <c r="AB87" i="17"/>
  <c r="S80" i="17"/>
  <c r="L18" i="17"/>
  <c r="AK96" i="17"/>
  <c r="L49" i="17"/>
  <c r="AB11" i="17"/>
  <c r="L80" i="17"/>
  <c r="S73" i="17"/>
  <c r="L77" i="17"/>
  <c r="S57" i="17"/>
  <c r="AB77" i="17"/>
  <c r="AB5" i="17"/>
  <c r="AB12" i="17"/>
  <c r="L45" i="17"/>
  <c r="AB99" i="17"/>
  <c r="S101" i="17"/>
  <c r="S99" i="17"/>
  <c r="L50" i="17"/>
  <c r="S88" i="17"/>
  <c r="AK47" i="17"/>
  <c r="AK43" i="17"/>
  <c r="AK46" i="17"/>
  <c r="S19" i="17"/>
  <c r="L74" i="17"/>
  <c r="L46" i="17"/>
  <c r="S94" i="17"/>
  <c r="AK81" i="17"/>
  <c r="AB98" i="17"/>
  <c r="S61" i="17"/>
  <c r="AK65" i="17"/>
  <c r="AB17" i="17"/>
  <c r="AK76" i="17"/>
  <c r="AK18" i="17"/>
  <c r="S64" i="17"/>
  <c r="AB60" i="17"/>
  <c r="L85" i="17"/>
  <c r="AB89" i="17"/>
  <c r="S70" i="17"/>
  <c r="AB73" i="17"/>
  <c r="AK85" i="17"/>
  <c r="S96" i="17"/>
  <c r="AK50" i="17"/>
  <c r="AB59" i="17"/>
  <c r="L54" i="17"/>
  <c r="L63" i="17"/>
  <c r="L47" i="17"/>
  <c r="AK72" i="17"/>
  <c r="AK86" i="17"/>
  <c r="S49" i="17"/>
  <c r="S6" i="17"/>
  <c r="L72" i="17"/>
  <c r="AK44" i="17"/>
  <c r="AK56" i="17"/>
  <c r="AK57" i="17"/>
  <c r="S59" i="17"/>
  <c r="S41" i="17"/>
  <c r="AK100" i="17"/>
  <c r="AK16" i="17"/>
  <c r="L15" i="17"/>
  <c r="L62" i="17"/>
  <c r="AB13" i="17"/>
  <c r="AK73" i="17"/>
  <c r="AK12" i="17"/>
  <c r="S90" i="17"/>
  <c r="AK45" i="17"/>
  <c r="AK19" i="17"/>
  <c r="AK6" i="17"/>
  <c r="AK48" i="17"/>
  <c r="AK5" i="17"/>
  <c r="S18" i="17"/>
  <c r="L12" i="17"/>
  <c r="L90" i="17"/>
  <c r="S17" i="17"/>
  <c r="AB18" i="17"/>
  <c r="AK89" i="17"/>
  <c r="AB42" i="17"/>
  <c r="AK74" i="17"/>
  <c r="AK70" i="17"/>
  <c r="L65" i="17"/>
  <c r="AK53" i="17"/>
  <c r="L42" i="17"/>
  <c r="L51" i="17"/>
  <c r="L41" i="17"/>
  <c r="AK63" i="17"/>
  <c r="S16" i="17"/>
  <c r="L44" i="17"/>
  <c r="L101" i="17"/>
  <c r="AK21" i="17"/>
  <c r="AK75" i="17"/>
  <c r="S29" i="17"/>
  <c r="L6" i="17"/>
  <c r="AK93" i="17"/>
  <c r="S77" i="17"/>
  <c r="S71" i="17"/>
  <c r="S4" i="17"/>
  <c r="L86" i="17"/>
  <c r="L13" i="17"/>
  <c r="L78" i="17"/>
  <c r="S47" i="17"/>
  <c r="AK14" i="17"/>
  <c r="AK97" i="17"/>
  <c r="AK59" i="17"/>
  <c r="L96" i="17"/>
  <c r="L55" i="17"/>
  <c r="AB84" i="17"/>
  <c r="L93" i="17"/>
  <c r="AB65" i="17"/>
  <c r="S72" i="17"/>
  <c r="S50" i="17"/>
  <c r="S78" i="17"/>
  <c r="L83" i="17"/>
  <c r="S43" i="17"/>
  <c r="AK49" i="17"/>
  <c r="S45" i="17"/>
  <c r="L29" i="17"/>
  <c r="L67" i="17"/>
  <c r="AB97" i="17"/>
  <c r="AB55" i="17"/>
  <c r="L61" i="17"/>
  <c r="AK91" i="17"/>
  <c r="AB50" i="17"/>
  <c r="S55" i="17"/>
  <c r="L84" i="17"/>
  <c r="L53" i="17"/>
  <c r="AK4" i="17"/>
  <c r="L91" i="17"/>
  <c r="AK71" i="17"/>
  <c r="S87" i="17"/>
  <c r="AB46" i="17"/>
  <c r="AK15" i="17"/>
  <c r="AK68" i="17"/>
  <c r="AB81" i="17"/>
  <c r="L38" i="17"/>
  <c r="S79" i="17"/>
  <c r="AB64" i="17"/>
  <c r="AB91" i="17"/>
  <c r="AK92" i="17"/>
  <c r="S81" i="17"/>
  <c r="AB93" i="17"/>
  <c r="AK88" i="17"/>
  <c r="AK78" i="17"/>
  <c r="S98" i="17"/>
  <c r="AB82" i="17"/>
  <c r="S12" i="17"/>
  <c r="AB58" i="17"/>
  <c r="S5" i="17"/>
  <c r="L99" i="17"/>
  <c r="AK79" i="17"/>
  <c r="S63" i="17"/>
  <c r="S76" i="17"/>
  <c r="AB54" i="17"/>
  <c r="AK10" i="17"/>
  <c r="L14" i="17"/>
  <c r="AB95" i="17"/>
  <c r="L58" i="17"/>
  <c r="L73" i="17"/>
  <c r="AB90" i="17"/>
  <c r="S48" i="17"/>
  <c r="AK77" i="17"/>
  <c r="AB51" i="17"/>
  <c r="AB85" i="17"/>
  <c r="S54" i="17"/>
  <c r="AB61" i="17"/>
  <c r="L71" i="17"/>
  <c r="AK99" i="17"/>
  <c r="AK66" i="17"/>
  <c r="AB67" i="17"/>
  <c r="AB76" i="17"/>
  <c r="AK55" i="17"/>
  <c r="S95" i="17"/>
  <c r="AK8" i="17"/>
  <c r="AB86" i="17"/>
  <c r="AK52" i="17"/>
  <c r="L94" i="17"/>
  <c r="AB45" i="17"/>
  <c r="S92" i="17"/>
  <c r="AB74" i="17"/>
  <c r="AB29" i="17"/>
  <c r="S66" i="17"/>
  <c r="AK102" i="17"/>
  <c r="S93" i="17"/>
  <c r="AB75" i="17"/>
  <c r="L100" i="17"/>
  <c r="S20" i="17"/>
  <c r="S60" i="17"/>
  <c r="AB72" i="17"/>
  <c r="L4" i="17"/>
  <c r="L57" i="17"/>
  <c r="AK61" i="17"/>
  <c r="L95" i="17"/>
  <c r="S85" i="17"/>
  <c r="AB47" i="17"/>
  <c r="AK80" i="17"/>
  <c r="S69" i="17"/>
  <c r="AB21" i="17"/>
  <c r="AB96" i="17"/>
  <c r="S42" i="17"/>
  <c r="S68" i="17"/>
  <c r="AB88" i="17"/>
  <c r="L76" i="17"/>
  <c r="AK42" i="17"/>
  <c r="AB80" i="17"/>
  <c r="AB83" i="17"/>
  <c r="AB7" i="17"/>
  <c r="AK17" i="17"/>
  <c r="L92" i="17"/>
  <c r="AK7" i="17"/>
  <c r="L60" i="17"/>
  <c r="L19" i="17"/>
  <c r="S62" i="17"/>
  <c r="L16" i="17"/>
  <c r="AB92" i="17"/>
  <c r="AK60" i="17"/>
  <c r="AB68" i="17"/>
  <c r="AK54" i="17"/>
  <c r="AB70" i="17"/>
  <c r="AK13" i="17"/>
  <c r="S75" i="17"/>
  <c r="L97" i="17"/>
  <c r="S10" i="17"/>
  <c r="AK87" i="17"/>
  <c r="AB49" i="17"/>
  <c r="N32" i="17"/>
  <c r="N35" i="17"/>
  <c r="AC7" i="17"/>
  <c r="N29" i="17"/>
  <c r="AR74" i="17" l="1"/>
  <c r="AR82" i="17"/>
  <c r="AR101" i="17"/>
  <c r="AR62" i="17"/>
  <c r="AR75" i="17"/>
  <c r="AR79" i="17"/>
  <c r="AR41" i="17"/>
  <c r="AR55" i="17"/>
  <c r="AR98" i="17"/>
  <c r="AR90" i="17"/>
  <c r="AR102" i="17"/>
  <c r="AR69" i="17"/>
  <c r="AR63" i="17"/>
  <c r="AR42" i="17"/>
  <c r="AR85" i="17"/>
  <c r="AR91" i="17"/>
  <c r="AR86" i="17"/>
  <c r="AR73" i="17"/>
  <c r="AR48" i="17"/>
  <c r="AR67" i="17"/>
  <c r="AR59" i="17"/>
  <c r="AR68" i="17"/>
  <c r="AR81" i="17"/>
  <c r="AR60" i="17"/>
  <c r="AR64" i="17"/>
  <c r="AR29" i="17"/>
  <c r="AR53" i="17"/>
  <c r="AR65" i="17"/>
  <c r="AR80" i="17"/>
  <c r="AR100" i="17"/>
  <c r="AR45" i="17"/>
  <c r="AR78" i="17"/>
  <c r="AR96" i="17"/>
  <c r="AR76" i="17"/>
  <c r="AR57" i="17"/>
  <c r="AR92" i="17"/>
  <c r="AR32" i="17"/>
  <c r="AR72" i="17"/>
  <c r="AR38" i="17"/>
  <c r="AR97" i="17"/>
  <c r="AR94" i="17"/>
  <c r="AR83" i="17"/>
  <c r="AR77" i="17"/>
  <c r="AR93" i="17"/>
  <c r="AR70" i="17"/>
  <c r="AR99" i="17"/>
  <c r="AR47" i="17"/>
  <c r="AR44" i="17"/>
  <c r="AR51" i="17"/>
  <c r="AR43" i="17"/>
  <c r="AR56" i="17"/>
  <c r="AR66" i="17"/>
  <c r="AR71" i="17"/>
  <c r="AR50" i="17"/>
  <c r="AR88" i="17"/>
  <c r="AR35" i="17"/>
  <c r="AR54" i="17"/>
  <c r="AR46" i="17"/>
  <c r="AR49" i="17"/>
  <c r="AR87" i="17"/>
  <c r="AR89" i="17"/>
  <c r="AR58" i="17"/>
  <c r="AR84" i="17"/>
  <c r="AR61" i="17"/>
  <c r="AR52" i="17"/>
  <c r="AR95" i="17"/>
  <c r="AE37" i="17"/>
  <c r="AE30" i="17"/>
  <c r="AE33" i="17"/>
  <c r="AE34" i="17"/>
  <c r="AE31" i="17"/>
  <c r="AE36" i="17"/>
  <c r="AE39" i="17"/>
  <c r="AE40" i="17"/>
  <c r="B22" i="17"/>
  <c r="D102" i="17"/>
  <c r="D101" i="17"/>
  <c r="D100" i="17"/>
  <c r="D99" i="17"/>
  <c r="D98" i="17"/>
  <c r="D97" i="17"/>
  <c r="D96" i="17"/>
  <c r="D95" i="17"/>
  <c r="D94" i="17"/>
  <c r="D93" i="17"/>
  <c r="D92" i="17"/>
  <c r="D91" i="17"/>
  <c r="D90" i="17"/>
  <c r="D89" i="17"/>
  <c r="D88" i="17"/>
  <c r="D87" i="17"/>
  <c r="D86" i="17"/>
  <c r="D85" i="17"/>
  <c r="D84" i="17"/>
  <c r="D83" i="17"/>
  <c r="D82" i="17"/>
  <c r="D81" i="17"/>
  <c r="D80" i="17"/>
  <c r="D79" i="17"/>
  <c r="D78" i="17"/>
  <c r="D77" i="17"/>
  <c r="D76" i="17"/>
  <c r="D75" i="17"/>
  <c r="D74" i="17"/>
  <c r="D73" i="17"/>
  <c r="D72" i="17"/>
  <c r="D71" i="17"/>
  <c r="D70" i="17"/>
  <c r="D69" i="17"/>
  <c r="D68" i="17"/>
  <c r="D67" i="17"/>
  <c r="D66" i="17"/>
  <c r="D65" i="17"/>
  <c r="D64" i="17"/>
  <c r="D63" i="17"/>
  <c r="D62" i="17"/>
  <c r="D61" i="17"/>
  <c r="D60" i="17"/>
  <c r="D59" i="17"/>
  <c r="D58" i="17"/>
  <c r="D57" i="17"/>
  <c r="D56" i="17"/>
  <c r="D55" i="17"/>
  <c r="D54" i="17"/>
  <c r="D53" i="17"/>
  <c r="D52" i="17"/>
  <c r="D51" i="17"/>
  <c r="D50" i="17"/>
  <c r="D49" i="17"/>
  <c r="D48" i="17"/>
  <c r="D47" i="17"/>
  <c r="D46" i="17"/>
  <c r="D45" i="17"/>
  <c r="D44" i="17"/>
  <c r="D43" i="17"/>
  <c r="D42" i="17"/>
  <c r="D41" i="17"/>
  <c r="D40" i="17"/>
  <c r="D39" i="17"/>
  <c r="D38" i="17"/>
  <c r="D37" i="17"/>
  <c r="D36" i="17"/>
  <c r="D35" i="17"/>
  <c r="D34" i="17"/>
  <c r="D33" i="17"/>
  <c r="D32" i="17"/>
  <c r="D31" i="17"/>
  <c r="D30" i="17"/>
  <c r="D29" i="17"/>
  <c r="D21" i="17"/>
  <c r="D20" i="17"/>
  <c r="D19" i="17"/>
  <c r="D18" i="17"/>
  <c r="D17" i="17"/>
  <c r="D16" i="17"/>
  <c r="D15" i="17"/>
  <c r="D14" i="17"/>
  <c r="D13" i="17"/>
  <c r="D12" i="17"/>
  <c r="D11" i="17"/>
  <c r="D10" i="17"/>
  <c r="D9" i="17"/>
  <c r="D8" i="17"/>
  <c r="D7" i="17"/>
  <c r="D6" i="17"/>
  <c r="D5" i="17"/>
  <c r="D4" i="17"/>
  <c r="E11" i="17"/>
  <c r="E65" i="17"/>
  <c r="E75" i="17"/>
  <c r="E84" i="17"/>
  <c r="E4" i="17"/>
  <c r="E8" i="17"/>
  <c r="E35" i="17"/>
  <c r="E13" i="17"/>
  <c r="E36" i="17"/>
  <c r="E97" i="17"/>
  <c r="E10" i="17"/>
  <c r="E30" i="17"/>
  <c r="E68" i="17"/>
  <c r="E99" i="17"/>
  <c r="E7" i="17"/>
  <c r="E66" i="17"/>
  <c r="E94" i="17"/>
  <c r="E18" i="17"/>
  <c r="E76" i="17"/>
  <c r="E56" i="17"/>
  <c r="E16" i="17"/>
  <c r="E71" i="17"/>
  <c r="E5" i="17"/>
  <c r="E85" i="17"/>
  <c r="E67" i="17"/>
  <c r="E21" i="17"/>
  <c r="E62" i="17"/>
  <c r="E51" i="17"/>
  <c r="E69" i="17"/>
  <c r="E53" i="17"/>
  <c r="E37" i="17"/>
  <c r="E34" i="17"/>
  <c r="E81" i="17"/>
  <c r="E52" i="17"/>
  <c r="E60" i="17"/>
  <c r="E61" i="17"/>
  <c r="E42" i="17"/>
  <c r="E17" i="17"/>
  <c r="E31" i="17"/>
  <c r="E90" i="17"/>
  <c r="E78" i="17"/>
  <c r="E20" i="17"/>
  <c r="E73" i="17"/>
  <c r="E77" i="17"/>
  <c r="E40" i="17"/>
  <c r="E46" i="17"/>
  <c r="E59" i="17"/>
  <c r="E79" i="17"/>
  <c r="E38" i="17"/>
  <c r="E9" i="17"/>
  <c r="E49" i="17"/>
  <c r="E29" i="17"/>
  <c r="E19" i="17"/>
  <c r="E14" i="17"/>
  <c r="E88" i="17"/>
  <c r="E102" i="17"/>
  <c r="E43" i="17"/>
  <c r="E48" i="17"/>
  <c r="E57" i="17"/>
  <c r="E44" i="17"/>
  <c r="E72" i="17"/>
  <c r="E91" i="17"/>
  <c r="E15" i="17"/>
  <c r="E58" i="17"/>
  <c r="E101" i="17"/>
  <c r="E54" i="17"/>
  <c r="E87" i="17"/>
  <c r="E12" i="17"/>
  <c r="E6" i="17"/>
  <c r="E96" i="17"/>
  <c r="E33" i="17"/>
  <c r="E32" i="17"/>
  <c r="E95" i="17"/>
  <c r="E98" i="17"/>
  <c r="E64" i="17"/>
  <c r="E63" i="17"/>
  <c r="E83" i="17"/>
  <c r="E74" i="17"/>
  <c r="E41" i="17"/>
  <c r="E70" i="17"/>
  <c r="E92" i="17"/>
  <c r="E89" i="17"/>
  <c r="E100" i="17"/>
  <c r="E39" i="17"/>
  <c r="E45" i="17"/>
  <c r="E86" i="17"/>
  <c r="E80" i="17"/>
  <c r="E82" i="17"/>
  <c r="E50" i="17"/>
  <c r="E93" i="17"/>
  <c r="E47" i="17"/>
  <c r="E55" i="17"/>
  <c r="AC35" i="17"/>
  <c r="AD38" i="17"/>
  <c r="AC32" i="17"/>
  <c r="AC38" i="17"/>
  <c r="AD32" i="17"/>
  <c r="AD35" i="17"/>
  <c r="AE32" i="17" l="1"/>
  <c r="AE35" i="17"/>
  <c r="AE38" i="17"/>
  <c r="Q24" i="17"/>
  <c r="AI24" i="17" l="1"/>
  <c r="J24" i="17"/>
  <c r="C24" i="17"/>
  <c r="Z24" i="17"/>
  <c r="AJ23" i="17"/>
  <c r="AA23" i="17"/>
  <c r="R24" i="17"/>
  <c r="R23" i="17"/>
  <c r="R4" i="16"/>
  <c r="Q25" i="17"/>
  <c r="AB23" i="17"/>
  <c r="S23" i="17"/>
  <c r="S24" i="17"/>
  <c r="AK23" i="17"/>
  <c r="T99" i="17"/>
  <c r="AD16" i="17"/>
  <c r="F97" i="17"/>
  <c r="F73" i="17"/>
  <c r="U85" i="17"/>
  <c r="F57" i="17"/>
  <c r="AD41" i="17"/>
  <c r="AL18" i="17"/>
  <c r="U51" i="17"/>
  <c r="U62" i="17"/>
  <c r="F34" i="17"/>
  <c r="AD73" i="17"/>
  <c r="AC19" i="17"/>
  <c r="F14" i="17"/>
  <c r="AM71" i="17"/>
  <c r="AD85" i="17"/>
  <c r="U80" i="17"/>
  <c r="U13" i="17"/>
  <c r="AL10" i="17"/>
  <c r="U55" i="17"/>
  <c r="U20" i="17"/>
  <c r="U77" i="17"/>
  <c r="U5" i="17"/>
  <c r="N66" i="17"/>
  <c r="U81" i="17"/>
  <c r="AC72" i="17"/>
  <c r="U16" i="17"/>
  <c r="F71" i="17"/>
  <c r="F84" i="17"/>
  <c r="T81" i="17"/>
  <c r="U61" i="17"/>
  <c r="AM89" i="17"/>
  <c r="F42" i="17"/>
  <c r="U52" i="17"/>
  <c r="AM42" i="17"/>
  <c r="AC64" i="17"/>
  <c r="AM74" i="17"/>
  <c r="AC61" i="17"/>
  <c r="AD67" i="17"/>
  <c r="AD80" i="17"/>
  <c r="M8" i="17"/>
  <c r="N52" i="17"/>
  <c r="F39" i="17"/>
  <c r="AM44" i="17"/>
  <c r="U102" i="17"/>
  <c r="AD101" i="17"/>
  <c r="T45" i="17"/>
  <c r="F20" i="17"/>
  <c r="AC102" i="17"/>
  <c r="U49" i="17"/>
  <c r="T58" i="17"/>
  <c r="AD64" i="17"/>
  <c r="T6" i="17"/>
  <c r="U41" i="17"/>
  <c r="AM100" i="17"/>
  <c r="N62" i="17"/>
  <c r="F54" i="17"/>
  <c r="T42" i="17"/>
  <c r="U73" i="17"/>
  <c r="T78" i="17"/>
  <c r="AD78" i="17"/>
  <c r="T7" i="17"/>
  <c r="AD90" i="17"/>
  <c r="AC65" i="17"/>
  <c r="T68" i="17"/>
  <c r="AC58" i="17"/>
  <c r="T54" i="17"/>
  <c r="M5" i="17"/>
  <c r="T89" i="17"/>
  <c r="F59" i="17"/>
  <c r="F61" i="17"/>
  <c r="AL13" i="17"/>
  <c r="T88" i="17"/>
  <c r="G97" i="17"/>
  <c r="G71" i="17"/>
  <c r="G39" i="17"/>
  <c r="AM53" i="17"/>
  <c r="U101" i="17"/>
  <c r="U82" i="17"/>
  <c r="AM50" i="17"/>
  <c r="U48" i="17"/>
  <c r="F37" i="17"/>
  <c r="F40" i="17"/>
  <c r="AC92" i="17"/>
  <c r="U94" i="17"/>
  <c r="N76" i="17"/>
  <c r="AM55" i="17"/>
  <c r="N92" i="17"/>
  <c r="U96" i="17"/>
  <c r="T22" i="17"/>
  <c r="F75" i="17"/>
  <c r="F96" i="17"/>
  <c r="N96" i="17"/>
  <c r="U63" i="17"/>
  <c r="T84" i="17"/>
  <c r="AC95" i="17"/>
  <c r="AD4" i="17"/>
  <c r="AL5" i="17"/>
  <c r="T93" i="17"/>
  <c r="AD43" i="17"/>
  <c r="N77" i="17"/>
  <c r="AM84" i="17"/>
  <c r="N8" i="17"/>
  <c r="N5" i="17"/>
  <c r="G96" i="17"/>
  <c r="AM49" i="17"/>
  <c r="F49" i="17"/>
  <c r="AM22" i="17"/>
  <c r="AC90" i="17"/>
  <c r="AD88" i="17"/>
  <c r="U19" i="17"/>
  <c r="AM69" i="17"/>
  <c r="AF6" i="17"/>
  <c r="F69" i="17"/>
  <c r="AD91" i="17"/>
  <c r="AM96" i="17"/>
  <c r="F90" i="17"/>
  <c r="N94" i="17"/>
  <c r="T14" i="17"/>
  <c r="U21" i="17"/>
  <c r="AD52" i="17"/>
  <c r="AM62" i="17"/>
  <c r="AC78" i="17"/>
  <c r="U54" i="17"/>
  <c r="AD77" i="17"/>
  <c r="U56" i="17"/>
  <c r="T100" i="17"/>
  <c r="M15" i="17"/>
  <c r="N45" i="17"/>
  <c r="U57" i="17"/>
  <c r="N84" i="17"/>
  <c r="T66" i="17"/>
  <c r="F43" i="17"/>
  <c r="F89" i="17"/>
  <c r="T64" i="17"/>
  <c r="AD42" i="17"/>
  <c r="T18" i="17"/>
  <c r="M16" i="17"/>
  <c r="AL20" i="17"/>
  <c r="T67" i="17"/>
  <c r="AL19" i="17"/>
  <c r="AM19" i="17" s="1"/>
  <c r="F76" i="17"/>
  <c r="AC73" i="17"/>
  <c r="AM90" i="17"/>
  <c r="N85" i="17"/>
  <c r="U75" i="17"/>
  <c r="AD46" i="17"/>
  <c r="AD79" i="17"/>
  <c r="N86" i="17"/>
  <c r="AC42" i="17"/>
  <c r="N67" i="17"/>
  <c r="AM60" i="17"/>
  <c r="N51" i="17"/>
  <c r="T70" i="17"/>
  <c r="AL8" i="17"/>
  <c r="F65" i="17"/>
  <c r="AD69" i="17"/>
  <c r="U59" i="17"/>
  <c r="N82" i="17"/>
  <c r="F8" i="17"/>
  <c r="T98" i="17"/>
  <c r="M6" i="17"/>
  <c r="U86" i="17"/>
  <c r="F9" i="17"/>
  <c r="N42" i="17"/>
  <c r="U98" i="17"/>
  <c r="AC91" i="17"/>
  <c r="AC45" i="17"/>
  <c r="N44" i="17"/>
  <c r="AM41" i="17"/>
  <c r="F32" i="17"/>
  <c r="F17" i="17"/>
  <c r="AC94" i="17"/>
  <c r="U84" i="17"/>
  <c r="U65" i="17"/>
  <c r="AM47" i="17"/>
  <c r="AD61" i="17"/>
  <c r="F4" i="17"/>
  <c r="N38" i="17"/>
  <c r="T95" i="17"/>
  <c r="F41" i="17"/>
  <c r="AM29" i="17"/>
  <c r="AD86" i="17"/>
  <c r="AD83" i="17"/>
  <c r="AM57" i="17"/>
  <c r="F11" i="17"/>
  <c r="F53" i="17"/>
  <c r="AC43" i="17"/>
  <c r="F55" i="17"/>
  <c r="U87" i="17"/>
  <c r="U69" i="17"/>
  <c r="F100" i="17"/>
  <c r="N79" i="17"/>
  <c r="AM87" i="17"/>
  <c r="N61" i="17"/>
  <c r="N60" i="17"/>
  <c r="F12" i="17"/>
  <c r="F19" i="17"/>
  <c r="AC16" i="17"/>
  <c r="F64" i="17"/>
  <c r="U89" i="17"/>
  <c r="AC13" i="17"/>
  <c r="F99" i="17"/>
  <c r="T57" i="17"/>
  <c r="F81" i="17"/>
  <c r="M12" i="17"/>
  <c r="T29" i="17"/>
  <c r="T12" i="17"/>
  <c r="U46" i="17"/>
  <c r="AD13" i="17"/>
  <c r="U29" i="17"/>
  <c r="T20" i="17"/>
  <c r="G17" i="17"/>
  <c r="AM5" i="17"/>
  <c r="AM13" i="17"/>
  <c r="AM18" i="17"/>
  <c r="U97" i="17"/>
  <c r="T72" i="17"/>
  <c r="T63" i="17"/>
  <c r="AC20" i="17"/>
  <c r="U45" i="17"/>
  <c r="F77" i="17"/>
  <c r="AD22" i="17"/>
  <c r="T55" i="17"/>
  <c r="AD54" i="17"/>
  <c r="T8" i="17"/>
  <c r="F70" i="17"/>
  <c r="AC67" i="17"/>
  <c r="F21" i="17"/>
  <c r="T53" i="17"/>
  <c r="U4" i="17"/>
  <c r="T50" i="17"/>
  <c r="F35" i="17"/>
  <c r="AC11" i="17"/>
  <c r="AM64" i="17"/>
  <c r="AD56" i="17"/>
  <c r="AD12" i="17"/>
  <c r="T52" i="17"/>
  <c r="N98" i="17"/>
  <c r="F60" i="17"/>
  <c r="AM79" i="17"/>
  <c r="AM59" i="17"/>
  <c r="F98" i="17"/>
  <c r="U22" i="17"/>
  <c r="F63" i="17"/>
  <c r="AC52" i="17"/>
  <c r="T5" i="17"/>
  <c r="G42" i="17"/>
  <c r="G4" i="17"/>
  <c r="G19" i="17"/>
  <c r="F47" i="17"/>
  <c r="U95" i="17"/>
  <c r="N95" i="17"/>
  <c r="AD19" i="17"/>
  <c r="AC14" i="17"/>
  <c r="T4" i="17"/>
  <c r="T97" i="17"/>
  <c r="T85" i="17"/>
  <c r="AD20" i="17"/>
  <c r="F66" i="17"/>
  <c r="F46" i="17"/>
  <c r="N81" i="17"/>
  <c r="N41" i="17"/>
  <c r="AC44" i="17"/>
  <c r="AC70" i="17"/>
  <c r="U79" i="17"/>
  <c r="M9" i="17"/>
  <c r="N9" i="17" s="1"/>
  <c r="AD15" i="17"/>
  <c r="F83" i="17"/>
  <c r="T96" i="17"/>
  <c r="U18" i="17"/>
  <c r="AC87" i="17"/>
  <c r="F95" i="17"/>
  <c r="AC66" i="17"/>
  <c r="N54" i="17"/>
  <c r="AD63" i="17"/>
  <c r="N74" i="17"/>
  <c r="F56" i="17"/>
  <c r="AM8" i="17"/>
  <c r="G61" i="17"/>
  <c r="G20" i="17"/>
  <c r="T71" i="17"/>
  <c r="AC15" i="17"/>
  <c r="AC96" i="17"/>
  <c r="F92" i="17"/>
  <c r="F45" i="17"/>
  <c r="AD55" i="17"/>
  <c r="AD74" i="17"/>
  <c r="AM97" i="17"/>
  <c r="AM91" i="17"/>
  <c r="AM66" i="17"/>
  <c r="F72" i="17"/>
  <c r="N71" i="17"/>
  <c r="N49" i="17"/>
  <c r="AD68" i="17"/>
  <c r="F48" i="17"/>
  <c r="T69" i="17"/>
  <c r="F18" i="17"/>
  <c r="AM88" i="17"/>
  <c r="AC5" i="17"/>
  <c r="G8" i="17"/>
  <c r="T16" i="17"/>
  <c r="AD49" i="17"/>
  <c r="T41" i="17"/>
  <c r="U92" i="17"/>
  <c r="F88" i="17"/>
  <c r="AD45" i="17"/>
  <c r="U11" i="17"/>
  <c r="AC4" i="17"/>
  <c r="U47" i="17"/>
  <c r="F74" i="17"/>
  <c r="AC51" i="17"/>
  <c r="AL14" i="17"/>
  <c r="AM14" i="17" s="1"/>
  <c r="U10" i="17"/>
  <c r="AD82" i="17"/>
  <c r="AD17" i="17"/>
  <c r="U72" i="17"/>
  <c r="AL21" i="17"/>
  <c r="AL15" i="17"/>
  <c r="AM15" i="17" s="1"/>
  <c r="AC21" i="17"/>
  <c r="U7" i="17"/>
  <c r="N73" i="17"/>
  <c r="N6" i="17"/>
  <c r="G92" i="17"/>
  <c r="AM58" i="17"/>
  <c r="F31" i="17"/>
  <c r="T61" i="17"/>
  <c r="N43" i="17"/>
  <c r="AD51" i="17"/>
  <c r="F10" i="17"/>
  <c r="T94" i="17"/>
  <c r="M4" i="17"/>
  <c r="AD53" i="17"/>
  <c r="U50" i="17"/>
  <c r="AC62" i="17"/>
  <c r="T44" i="17"/>
  <c r="N47" i="17"/>
  <c r="AC41" i="17"/>
  <c r="AM72" i="17"/>
  <c r="AC77" i="17"/>
  <c r="AM65" i="17"/>
  <c r="N50" i="17"/>
  <c r="AC101" i="17"/>
  <c r="G54" i="17"/>
  <c r="U83" i="17"/>
  <c r="N75" i="17"/>
  <c r="AC85" i="17"/>
  <c r="N93" i="17"/>
  <c r="N56" i="17"/>
  <c r="AD94" i="17"/>
  <c r="N90" i="17"/>
  <c r="M13" i="17"/>
  <c r="N13" i="17" s="1"/>
  <c r="AD8" i="17"/>
  <c r="AD65" i="17"/>
  <c r="U70" i="17"/>
  <c r="F82" i="17"/>
  <c r="N80" i="17"/>
  <c r="AL7" i="17"/>
  <c r="AM7" i="17" s="1"/>
  <c r="N78" i="17"/>
  <c r="AM51" i="17"/>
  <c r="AC60" i="17"/>
  <c r="AC75" i="17"/>
  <c r="AM85" i="17"/>
  <c r="F30" i="17"/>
  <c r="AD60" i="17"/>
  <c r="T15" i="17"/>
  <c r="F80" i="17"/>
  <c r="G11" i="17"/>
  <c r="G14" i="17"/>
  <c r="G100" i="17"/>
  <c r="G37" i="17"/>
  <c r="F13" i="17"/>
  <c r="AD29" i="17"/>
  <c r="AD102" i="17"/>
  <c r="T76" i="17"/>
  <c r="AC12" i="17"/>
  <c r="AC86" i="17"/>
  <c r="T79" i="17"/>
  <c r="AC10" i="17"/>
  <c r="AM82" i="17"/>
  <c r="N46" i="17"/>
  <c r="AC50" i="17"/>
  <c r="F67" i="17"/>
  <c r="F86" i="17"/>
  <c r="AD98" i="17"/>
  <c r="U68" i="17"/>
  <c r="T77" i="17"/>
  <c r="AM52" i="17"/>
  <c r="AL4" i="17"/>
  <c r="AC49" i="17"/>
  <c r="AM76" i="17"/>
  <c r="AM99" i="17"/>
  <c r="N70" i="17"/>
  <c r="M20" i="17"/>
  <c r="N20" i="17" s="1"/>
  <c r="AL9" i="17"/>
  <c r="AD70" i="17"/>
  <c r="G10" i="17"/>
  <c r="G31" i="17"/>
  <c r="G32" i="17"/>
  <c r="N4" i="17"/>
  <c r="F6" i="17"/>
  <c r="U60" i="17"/>
  <c r="AC82" i="17"/>
  <c r="AM101" i="17"/>
  <c r="AC69" i="17"/>
  <c r="N97" i="17"/>
  <c r="U44" i="17"/>
  <c r="F102" i="17"/>
  <c r="AL12" i="17"/>
  <c r="AC63" i="17"/>
  <c r="F38" i="17"/>
  <c r="AD66" i="17"/>
  <c r="U6" i="17"/>
  <c r="AD97" i="17"/>
  <c r="T86" i="17"/>
  <c r="T47" i="17"/>
  <c r="T62" i="17"/>
  <c r="F15" i="17"/>
  <c r="AM56" i="17"/>
  <c r="AD62" i="17"/>
  <c r="G64" i="17"/>
  <c r="AM12" i="17"/>
  <c r="AD44" i="17"/>
  <c r="F50" i="17"/>
  <c r="AD59" i="17"/>
  <c r="AM68" i="17"/>
  <c r="AD14" i="17"/>
  <c r="F7" i="17"/>
  <c r="U15" i="17"/>
  <c r="U78" i="17"/>
  <c r="AM78" i="17"/>
  <c r="AD87" i="17"/>
  <c r="AM61" i="17"/>
  <c r="T101" i="17"/>
  <c r="AC22" i="17"/>
  <c r="AM81" i="17"/>
  <c r="AC56" i="17"/>
  <c r="AD48" i="17"/>
  <c r="T92" i="17"/>
  <c r="N88" i="17"/>
  <c r="G63" i="17"/>
  <c r="G57" i="17"/>
  <c r="N12" i="17"/>
  <c r="F5" i="17"/>
  <c r="U12" i="17"/>
  <c r="T74" i="17"/>
  <c r="AD92" i="17"/>
  <c r="AM83" i="17"/>
  <c r="U17" i="17"/>
  <c r="U76" i="17"/>
  <c r="AD72" i="17"/>
  <c r="F93" i="17"/>
  <c r="AM98" i="17"/>
  <c r="U66" i="17"/>
  <c r="AM93" i="17"/>
  <c r="AD95" i="17"/>
  <c r="AD93" i="17"/>
  <c r="AM46" i="17"/>
  <c r="F58" i="17"/>
  <c r="T91" i="17"/>
  <c r="G48" i="17"/>
  <c r="G21" i="17"/>
  <c r="AD57" i="17"/>
  <c r="AM54" i="17"/>
  <c r="M19" i="17"/>
  <c r="N91" i="17"/>
  <c r="N19" i="17"/>
  <c r="AD7" i="17"/>
  <c r="T17" i="17"/>
  <c r="F29" i="17"/>
  <c r="AM43" i="17"/>
  <c r="AD96" i="17"/>
  <c r="AD47" i="17"/>
  <c r="AC9" i="17"/>
  <c r="AC98" i="17"/>
  <c r="AM86" i="17"/>
  <c r="N55" i="17"/>
  <c r="M10" i="17"/>
  <c r="N10" i="17" s="1"/>
  <c r="AD71" i="17"/>
  <c r="F44" i="17"/>
  <c r="F94" i="17"/>
  <c r="T11" i="17"/>
  <c r="G73" i="17"/>
  <c r="N15" i="17"/>
  <c r="G49" i="17"/>
  <c r="AC76" i="17"/>
  <c r="N53" i="17"/>
  <c r="N87" i="17"/>
  <c r="AC59" i="17"/>
  <c r="T51" i="17"/>
  <c r="F62" i="17"/>
  <c r="AC88" i="17"/>
  <c r="T102" i="17"/>
  <c r="U74" i="17"/>
  <c r="F79" i="17"/>
  <c r="N65" i="17"/>
  <c r="T87" i="17"/>
  <c r="AD84" i="17"/>
  <c r="T82" i="17"/>
  <c r="AM63" i="17"/>
  <c r="G67" i="17"/>
  <c r="G13" i="17"/>
  <c r="G66" i="17"/>
  <c r="G53" i="17"/>
  <c r="AM9" i="17"/>
  <c r="AD18" i="17"/>
  <c r="N68" i="17"/>
  <c r="AC99" i="17"/>
  <c r="AD89" i="17"/>
  <c r="AD81" i="17"/>
  <c r="AM80" i="17"/>
  <c r="AC93" i="17"/>
  <c r="AC81" i="17"/>
  <c r="T65" i="17"/>
  <c r="U8" i="17"/>
  <c r="AC57" i="17"/>
  <c r="N57" i="17"/>
  <c r="N48" i="17"/>
  <c r="T9" i="17"/>
  <c r="AC54" i="17"/>
  <c r="AM77" i="17"/>
  <c r="AD11" i="17"/>
  <c r="G76" i="17"/>
  <c r="G69" i="17"/>
  <c r="AM4" i="17"/>
  <c r="G55" i="17"/>
  <c r="G75" i="17"/>
  <c r="U67" i="17"/>
  <c r="F87" i="17"/>
  <c r="G87" i="17" s="1"/>
  <c r="AC68" i="17"/>
  <c r="N101" i="17"/>
  <c r="AD58" i="17"/>
  <c r="N102" i="17"/>
  <c r="AM67" i="17"/>
  <c r="U71" i="17"/>
  <c r="U43" i="17"/>
  <c r="AC18" i="17"/>
  <c r="T80" i="17"/>
  <c r="AL17" i="17"/>
  <c r="AM17" i="17" s="1"/>
  <c r="U100" i="17"/>
  <c r="N16" i="17"/>
  <c r="G90" i="17"/>
  <c r="G83" i="17"/>
  <c r="M17" i="17"/>
  <c r="N17" i="17" s="1"/>
  <c r="M18" i="17"/>
  <c r="N18" i="17" s="1"/>
  <c r="F16" i="17"/>
  <c r="N69" i="17"/>
  <c r="AC97" i="17"/>
  <c r="N89" i="17"/>
  <c r="G84" i="17"/>
  <c r="AC17" i="17"/>
  <c r="AD9" i="17"/>
  <c r="U14" i="17"/>
  <c r="T90" i="17"/>
  <c r="G9" i="17"/>
  <c r="N72" i="17"/>
  <c r="T21" i="17"/>
  <c r="AL16" i="17"/>
  <c r="AM16" i="17" s="1"/>
  <c r="T56" i="17"/>
  <c r="G50" i="17"/>
  <c r="N63" i="17"/>
  <c r="AM102" i="17"/>
  <c r="F36" i="17"/>
  <c r="U42" i="17"/>
  <c r="G35" i="17"/>
  <c r="AD100" i="17"/>
  <c r="AD5" i="17"/>
  <c r="AC29" i="17"/>
  <c r="AM75" i="17"/>
  <c r="F101" i="17"/>
  <c r="AC80" i="17"/>
  <c r="AC74" i="17"/>
  <c r="AC55" i="17"/>
  <c r="AM48" i="17"/>
  <c r="T48" i="17"/>
  <c r="AC89" i="17"/>
  <c r="AC71" i="17"/>
  <c r="AM45" i="17"/>
  <c r="U99" i="17"/>
  <c r="T46" i="17"/>
  <c r="AC48" i="17"/>
  <c r="AC79" i="17"/>
  <c r="G56" i="17"/>
  <c r="G59" i="17"/>
  <c r="G36" i="17"/>
  <c r="N59" i="17"/>
  <c r="AM70" i="17"/>
  <c r="T59" i="17"/>
  <c r="G88" i="17"/>
  <c r="AL6" i="17"/>
  <c r="AM6" i="17" s="1"/>
  <c r="AM92" i="17"/>
  <c r="N58" i="17"/>
  <c r="F78" i="17"/>
  <c r="AM21" i="17"/>
  <c r="AC46" i="17"/>
  <c r="AC100" i="17"/>
  <c r="T43" i="17"/>
  <c r="AL11" i="17"/>
  <c r="AM11" i="17" s="1"/>
  <c r="F51" i="17"/>
  <c r="G86" i="17"/>
  <c r="U58" i="17"/>
  <c r="T75" i="17"/>
  <c r="AC84" i="17"/>
  <c r="AM20" i="17"/>
  <c r="U53" i="17"/>
  <c r="AM73" i="17"/>
  <c r="U91" i="17"/>
  <c r="AC83" i="17"/>
  <c r="N100" i="17"/>
  <c r="AD21" i="17"/>
  <c r="M21" i="17"/>
  <c r="N21" i="17" s="1"/>
  <c r="M14" i="17"/>
  <c r="N83" i="17"/>
  <c r="T83" i="17"/>
  <c r="N99" i="17"/>
  <c r="AD99" i="17"/>
  <c r="F85" i="17"/>
  <c r="AD10" i="17"/>
  <c r="AD50" i="17"/>
  <c r="AM95" i="17"/>
  <c r="T60" i="17"/>
  <c r="G70" i="17"/>
  <c r="AM10" i="17"/>
  <c r="G99" i="17"/>
  <c r="U93" i="17"/>
  <c r="T10" i="17"/>
  <c r="T19" i="17"/>
  <c r="U90" i="17"/>
  <c r="G46" i="17"/>
  <c r="AC47" i="17"/>
  <c r="T49" i="17"/>
  <c r="F33" i="17"/>
  <c r="AD76" i="17"/>
  <c r="U88" i="17"/>
  <c r="G81" i="17"/>
  <c r="F91" i="17"/>
  <c r="AC8" i="17"/>
  <c r="F68" i="17"/>
  <c r="T13" i="17"/>
  <c r="G65" i="17"/>
  <c r="AC53" i="17"/>
  <c r="M7" i="17"/>
  <c r="T73" i="17"/>
  <c r="F52" i="17"/>
  <c r="U9" i="17"/>
  <c r="G34" i="17"/>
  <c r="AD75" i="17"/>
  <c r="U64" i="17"/>
  <c r="AM94" i="17"/>
  <c r="G68" i="17"/>
  <c r="N64" i="17"/>
  <c r="M11" i="17"/>
  <c r="N11" i="17" s="1"/>
  <c r="G47" i="17"/>
  <c r="U23" i="17"/>
  <c r="T23" i="17"/>
  <c r="T24" i="17"/>
  <c r="AD23" i="17"/>
  <c r="U24" i="17"/>
  <c r="AL23" i="17"/>
  <c r="AC23" i="17"/>
  <c r="G40" i="17"/>
  <c r="G43" i="17"/>
  <c r="G89" i="17"/>
  <c r="F2" i="17"/>
  <c r="G41" i="17"/>
  <c r="G12" i="17"/>
  <c r="G77" i="17"/>
  <c r="G60" i="17"/>
  <c r="G98" i="17"/>
  <c r="G95" i="17"/>
  <c r="G45" i="17"/>
  <c r="G72" i="17"/>
  <c r="G18" i="17"/>
  <c r="G74" i="17"/>
  <c r="G82" i="17"/>
  <c r="G30" i="17"/>
  <c r="G80" i="17"/>
  <c r="G6" i="17"/>
  <c r="G102" i="17"/>
  <c r="G38" i="17"/>
  <c r="G15" i="17"/>
  <c r="G7" i="17"/>
  <c r="G5" i="17"/>
  <c r="G93" i="17"/>
  <c r="G58" i="17"/>
  <c r="G29" i="17"/>
  <c r="G44" i="17"/>
  <c r="G94" i="17"/>
  <c r="G62" i="17"/>
  <c r="G79" i="17"/>
  <c r="G16" i="17"/>
  <c r="G101" i="17"/>
  <c r="G78" i="17"/>
  <c r="G51" i="17"/>
  <c r="G85" i="17"/>
  <c r="G33" i="17"/>
  <c r="G91" i="17"/>
  <c r="N7" i="17"/>
  <c r="M2" i="17"/>
  <c r="AT2" i="20" s="1"/>
  <c r="G52" i="17"/>
  <c r="B52" i="17" l="1"/>
  <c r="V73" i="17"/>
  <c r="AE53" i="17"/>
  <c r="V13" i="17"/>
  <c r="B68" i="17"/>
  <c r="AE8" i="17"/>
  <c r="B91" i="17"/>
  <c r="B33" i="17"/>
  <c r="V49" i="17"/>
  <c r="AE47" i="17"/>
  <c r="V19" i="17"/>
  <c r="V10" i="17"/>
  <c r="V60" i="17"/>
  <c r="B85" i="17"/>
  <c r="V83" i="17"/>
  <c r="AE83" i="17"/>
  <c r="AE84" i="17"/>
  <c r="V75" i="17"/>
  <c r="B51" i="17"/>
  <c r="V43" i="17"/>
  <c r="AE100" i="17"/>
  <c r="AE46" i="17"/>
  <c r="B78" i="17"/>
  <c r="V59" i="17"/>
  <c r="AE79" i="17"/>
  <c r="AE48" i="17"/>
  <c r="V46" i="17"/>
  <c r="AE71" i="17"/>
  <c r="AE89" i="17"/>
  <c r="V48" i="17"/>
  <c r="AE55" i="17"/>
  <c r="AE74" i="17"/>
  <c r="AE80" i="17"/>
  <c r="B101" i="17"/>
  <c r="AE29" i="17"/>
  <c r="B36" i="17"/>
  <c r="V56" i="17"/>
  <c r="V21" i="17"/>
  <c r="V90" i="17"/>
  <c r="AE17" i="17"/>
  <c r="AE97" i="17"/>
  <c r="B16" i="17"/>
  <c r="V80" i="17"/>
  <c r="AE18" i="17"/>
  <c r="AE68" i="17"/>
  <c r="AE54" i="17"/>
  <c r="V9" i="17"/>
  <c r="AE57" i="17"/>
  <c r="V65" i="17"/>
  <c r="AE81" i="17"/>
  <c r="AE93" i="17"/>
  <c r="AE99" i="17"/>
  <c r="V82" i="17"/>
  <c r="V87" i="17"/>
  <c r="B79" i="17"/>
  <c r="V102" i="17"/>
  <c r="AE88" i="17"/>
  <c r="B62" i="17"/>
  <c r="V51" i="17"/>
  <c r="AE59" i="17"/>
  <c r="AE76" i="17"/>
  <c r="V11" i="17"/>
  <c r="B94" i="17"/>
  <c r="B44" i="17"/>
  <c r="AE98" i="17"/>
  <c r="AE9" i="17"/>
  <c r="B29" i="17"/>
  <c r="V17" i="17"/>
  <c r="AE7" i="17"/>
  <c r="V91" i="17"/>
  <c r="B58" i="17"/>
  <c r="B93" i="17"/>
  <c r="V74" i="17"/>
  <c r="B5" i="17"/>
  <c r="V92" i="17"/>
  <c r="AE56" i="17"/>
  <c r="AE22" i="17"/>
  <c r="V101" i="17"/>
  <c r="B7" i="17"/>
  <c r="B50" i="17"/>
  <c r="B15" i="17"/>
  <c r="V62" i="17"/>
  <c r="V47" i="17"/>
  <c r="V86" i="17"/>
  <c r="B38" i="17"/>
  <c r="AE63" i="17"/>
  <c r="B102" i="17"/>
  <c r="AE69" i="17"/>
  <c r="AE82" i="17"/>
  <c r="B6" i="17"/>
  <c r="AE49" i="17"/>
  <c r="V77" i="17"/>
  <c r="B86" i="17"/>
  <c r="B67" i="17"/>
  <c r="AE50" i="17"/>
  <c r="AE10" i="17"/>
  <c r="V79" i="17"/>
  <c r="AE86" i="17"/>
  <c r="AE12" i="17"/>
  <c r="V76" i="17"/>
  <c r="B13" i="17"/>
  <c r="B80" i="17"/>
  <c r="V15" i="17"/>
  <c r="B30" i="17"/>
  <c r="AE75" i="17"/>
  <c r="AE60" i="17"/>
  <c r="B82" i="17"/>
  <c r="AE85" i="17"/>
  <c r="AE101" i="17"/>
  <c r="AE77" i="17"/>
  <c r="AE41" i="17"/>
  <c r="V44" i="17"/>
  <c r="AE62" i="17"/>
  <c r="V94" i="17"/>
  <c r="B10" i="17"/>
  <c r="V61" i="17"/>
  <c r="B31" i="17"/>
  <c r="AE21" i="17"/>
  <c r="AE51" i="17"/>
  <c r="B74" i="17"/>
  <c r="AE4" i="17"/>
  <c r="B88" i="17"/>
  <c r="V41" i="17"/>
  <c r="V16" i="17"/>
  <c r="AE5" i="17"/>
  <c r="B18" i="17"/>
  <c r="V69" i="17"/>
  <c r="B48" i="17"/>
  <c r="B72" i="17"/>
  <c r="B45" i="17"/>
  <c r="B92" i="17"/>
  <c r="AE96" i="17"/>
  <c r="AE15" i="17"/>
  <c r="V71" i="17"/>
  <c r="B56" i="17"/>
  <c r="AE66" i="17"/>
  <c r="B95" i="17"/>
  <c r="AE87" i="17"/>
  <c r="V96" i="17"/>
  <c r="B83" i="17"/>
  <c r="AE70" i="17"/>
  <c r="AE44" i="17"/>
  <c r="B46" i="17"/>
  <c r="B66" i="17"/>
  <c r="V85" i="17"/>
  <c r="V97" i="17"/>
  <c r="V4" i="17"/>
  <c r="AE14" i="17"/>
  <c r="B47" i="17"/>
  <c r="V5" i="17"/>
  <c r="AE52" i="17"/>
  <c r="B63" i="17"/>
  <c r="B98" i="17"/>
  <c r="B60" i="17"/>
  <c r="V52" i="17"/>
  <c r="AE11" i="17"/>
  <c r="B35" i="17"/>
  <c r="V50" i="17"/>
  <c r="V53" i="17"/>
  <c r="B21" i="17"/>
  <c r="AE67" i="17"/>
  <c r="B70" i="17"/>
  <c r="V8" i="17"/>
  <c r="V55" i="17"/>
  <c r="B77" i="17"/>
  <c r="AE20" i="17"/>
  <c r="V63" i="17"/>
  <c r="V72" i="17"/>
  <c r="V20" i="17"/>
  <c r="V12" i="17"/>
  <c r="V29" i="17"/>
  <c r="B81" i="17"/>
  <c r="V57" i="17"/>
  <c r="B99" i="17"/>
  <c r="AE13" i="17"/>
  <c r="B64" i="17"/>
  <c r="AE16" i="17"/>
  <c r="B19" i="17"/>
  <c r="B12" i="17"/>
  <c r="B100" i="17"/>
  <c r="B55" i="17"/>
  <c r="AE43" i="17"/>
  <c r="B53" i="17"/>
  <c r="B11" i="17"/>
  <c r="B41" i="17"/>
  <c r="V95" i="17"/>
  <c r="B4" i="17"/>
  <c r="AE94" i="17"/>
  <c r="B17" i="17"/>
  <c r="B32" i="17"/>
  <c r="AE45" i="17"/>
  <c r="AE91" i="17"/>
  <c r="B9" i="17"/>
  <c r="V98" i="17"/>
  <c r="B8" i="17"/>
  <c r="B65" i="17"/>
  <c r="V70" i="17"/>
  <c r="AE42" i="17"/>
  <c r="AE73" i="17"/>
  <c r="B76" i="17"/>
  <c r="V67" i="17"/>
  <c r="V18" i="17"/>
  <c r="V64" i="17"/>
  <c r="B89" i="17"/>
  <c r="B43" i="17"/>
  <c r="V66" i="17"/>
  <c r="V100" i="17"/>
  <c r="AE78" i="17"/>
  <c r="V14" i="17"/>
  <c r="B90" i="17"/>
  <c r="B69" i="17"/>
  <c r="AE90" i="17"/>
  <c r="B49" i="17"/>
  <c r="V93" i="17"/>
  <c r="AE95" i="17"/>
  <c r="V84" i="17"/>
  <c r="B96" i="17"/>
  <c r="B75" i="17"/>
  <c r="V22" i="17"/>
  <c r="AE92" i="17"/>
  <c r="B40" i="17"/>
  <c r="B37" i="17"/>
  <c r="V88" i="17"/>
  <c r="B61" i="17"/>
  <c r="B59" i="17"/>
  <c r="V89" i="17"/>
  <c r="V54" i="17"/>
  <c r="AE58" i="17"/>
  <c r="V68" i="17"/>
  <c r="AE65" i="17"/>
  <c r="V7" i="17"/>
  <c r="V78" i="17"/>
  <c r="V42" i="17"/>
  <c r="B54" i="17"/>
  <c r="V6" i="17"/>
  <c r="V58" i="17"/>
  <c r="AE102" i="17"/>
  <c r="B20" i="17"/>
  <c r="V45" i="17"/>
  <c r="B39" i="17"/>
  <c r="AE61" i="17"/>
  <c r="AE64" i="17"/>
  <c r="B42" i="17"/>
  <c r="V81" i="17"/>
  <c r="B84" i="17"/>
  <c r="B71" i="17"/>
  <c r="AE72" i="17"/>
  <c r="B14" i="17"/>
  <c r="AE19" i="17"/>
  <c r="B34" i="17"/>
  <c r="B57" i="17"/>
  <c r="B73" i="17"/>
  <c r="B97" i="17"/>
  <c r="V99" i="17"/>
  <c r="AR23" i="17"/>
  <c r="AR24" i="17"/>
  <c r="J25" i="17"/>
  <c r="Z25" i="17"/>
  <c r="C25" i="17"/>
  <c r="AI25" i="17"/>
  <c r="R25" i="17"/>
  <c r="V23" i="17"/>
  <c r="V24" i="17"/>
  <c r="AE23" i="17"/>
  <c r="AJ24" i="17"/>
  <c r="AA24" i="17"/>
  <c r="Q26" i="17"/>
  <c r="S25" i="17"/>
  <c r="AB24" i="17"/>
  <c r="AK24" i="17"/>
  <c r="W49" i="17"/>
  <c r="W59" i="17"/>
  <c r="AF74" i="17"/>
  <c r="AF17" i="17"/>
  <c r="AF57" i="17"/>
  <c r="W102" i="17"/>
  <c r="AF69" i="17"/>
  <c r="AF10" i="17"/>
  <c r="AF66" i="17"/>
  <c r="W72" i="17"/>
  <c r="AF78" i="17"/>
  <c r="W84" i="17"/>
  <c r="W78" i="17"/>
  <c r="U25" i="17"/>
  <c r="AF67" i="17"/>
  <c r="W67" i="17"/>
  <c r="AF19" i="17"/>
  <c r="AM23" i="17"/>
  <c r="AD24" i="17"/>
  <c r="W10" i="17"/>
  <c r="W51" i="17"/>
  <c r="W47" i="17"/>
  <c r="AF49" i="17"/>
  <c r="W4" i="17"/>
  <c r="W29" i="17"/>
  <c r="W22" i="17"/>
  <c r="W6" i="17"/>
  <c r="W24" i="17"/>
  <c r="AF71" i="17"/>
  <c r="AF59" i="17"/>
  <c r="AF56" i="17"/>
  <c r="W76" i="17"/>
  <c r="W16" i="17"/>
  <c r="AF14" i="17"/>
  <c r="AF58" i="17"/>
  <c r="W56" i="17"/>
  <c r="W82" i="17"/>
  <c r="AF7" i="17"/>
  <c r="AF70" i="17"/>
  <c r="AF102" i="17"/>
  <c r="AC24" i="17"/>
  <c r="W83" i="17"/>
  <c r="AF54" i="17"/>
  <c r="W101" i="17"/>
  <c r="AF77" i="17"/>
  <c r="W71" i="17"/>
  <c r="W50" i="17"/>
  <c r="W99" i="17"/>
  <c r="W90" i="17"/>
  <c r="W63" i="17"/>
  <c r="AF73" i="17"/>
  <c r="W88" i="17"/>
  <c r="AF72" i="17"/>
  <c r="AF23" i="17"/>
  <c r="W73" i="17"/>
  <c r="AF47" i="17"/>
  <c r="AF79" i="17"/>
  <c r="AF80" i="17"/>
  <c r="W65" i="17"/>
  <c r="W74" i="17"/>
  <c r="AF82" i="17"/>
  <c r="W79" i="17"/>
  <c r="AF75" i="17"/>
  <c r="AF62" i="17"/>
  <c r="AF4" i="17"/>
  <c r="W85" i="17"/>
  <c r="W20" i="17"/>
  <c r="AF16" i="17"/>
  <c r="W14" i="17"/>
  <c r="AF61" i="17"/>
  <c r="AF64" i="17"/>
  <c r="W13" i="17"/>
  <c r="W46" i="17"/>
  <c r="W80" i="17"/>
  <c r="W52" i="17"/>
  <c r="W60" i="17"/>
  <c r="AF18" i="17"/>
  <c r="W17" i="17"/>
  <c r="W77" i="17"/>
  <c r="W61" i="17"/>
  <c r="W55" i="17"/>
  <c r="W58" i="17"/>
  <c r="AL24" i="17"/>
  <c r="AF15" i="17"/>
  <c r="W68" i="17"/>
  <c r="AF46" i="17"/>
  <c r="W87" i="17"/>
  <c r="W93" i="17"/>
  <c r="AF55" i="17"/>
  <c r="W9" i="17"/>
  <c r="W15" i="17"/>
  <c r="AF41" i="17"/>
  <c r="AF51" i="17"/>
  <c r="W69" i="17"/>
  <c r="W53" i="17"/>
  <c r="AF13" i="17"/>
  <c r="AF45" i="17"/>
  <c r="W45" i="17"/>
  <c r="T25" i="17"/>
  <c r="AF53" i="17"/>
  <c r="W19" i="17"/>
  <c r="W75" i="17"/>
  <c r="AF48" i="17"/>
  <c r="AF81" i="17"/>
  <c r="AF9" i="17"/>
  <c r="W62" i="17"/>
  <c r="AF60" i="17"/>
  <c r="W94" i="17"/>
  <c r="W97" i="17"/>
  <c r="W12" i="17"/>
  <c r="W95" i="17"/>
  <c r="W98" i="17"/>
  <c r="W18" i="17"/>
  <c r="W89" i="17"/>
  <c r="AF29" i="17"/>
  <c r="W92" i="17"/>
  <c r="AF12" i="17"/>
  <c r="W41" i="17"/>
  <c r="W96" i="17"/>
  <c r="W8" i="17"/>
  <c r="W64" i="17"/>
  <c r="W54" i="17"/>
  <c r="W86" i="17"/>
  <c r="AF11" i="17"/>
  <c r="AF92" i="17"/>
  <c r="W81" i="17"/>
  <c r="AF8" i="17"/>
  <c r="AF68" i="17"/>
  <c r="AF76" i="17"/>
  <c r="AF22" i="17"/>
  <c r="W57" i="17"/>
  <c r="W70" i="17"/>
  <c r="W21" i="17"/>
  <c r="W11" i="17"/>
  <c r="AF63" i="17"/>
  <c r="AF21" i="17"/>
  <c r="W5" i="17"/>
  <c r="AF65" i="17"/>
  <c r="N14" i="17"/>
  <c r="AF5" i="17"/>
  <c r="W48" i="17"/>
  <c r="W91" i="17"/>
  <c r="AF20" i="17"/>
  <c r="W66" i="17"/>
  <c r="W23" i="17"/>
  <c r="AF50" i="17"/>
  <c r="AF52" i="17"/>
  <c r="W100" i="17"/>
  <c r="W7" i="17"/>
  <c r="AR25" i="17" l="1"/>
  <c r="V25" i="17"/>
  <c r="AI26" i="17"/>
  <c r="J26" i="17"/>
  <c r="R26" i="17"/>
  <c r="C26" i="17"/>
  <c r="Z26" i="17"/>
  <c r="AE24" i="17"/>
  <c r="J45" i="14"/>
  <c r="E45" i="14"/>
  <c r="J29" i="14"/>
  <c r="E29" i="14"/>
  <c r="J55" i="14"/>
  <c r="E55" i="14"/>
  <c r="J52" i="14"/>
  <c r="E52" i="14"/>
  <c r="J36" i="14"/>
  <c r="E36" i="14"/>
  <c r="J62" i="14"/>
  <c r="E62" i="14"/>
  <c r="J59" i="14"/>
  <c r="E59" i="14"/>
  <c r="J43" i="14"/>
  <c r="E43" i="14"/>
  <c r="J61" i="14"/>
  <c r="E61" i="14"/>
  <c r="J66" i="14"/>
  <c r="E66" i="14"/>
  <c r="J35" i="14"/>
  <c r="E35" i="14"/>
  <c r="J12" i="14"/>
  <c r="E12" i="14"/>
  <c r="J17" i="14"/>
  <c r="E17" i="14"/>
  <c r="J42" i="14"/>
  <c r="E42" i="14"/>
  <c r="J32" i="14"/>
  <c r="E32" i="14"/>
  <c r="J24" i="14"/>
  <c r="E24" i="14"/>
  <c r="J16" i="14"/>
  <c r="E16" i="14"/>
  <c r="J8" i="14"/>
  <c r="E8" i="14"/>
  <c r="J64" i="14"/>
  <c r="E64" i="14"/>
  <c r="J57" i="14"/>
  <c r="E57" i="14"/>
  <c r="J34" i="14"/>
  <c r="E34" i="14"/>
  <c r="J26" i="14"/>
  <c r="E26" i="14"/>
  <c r="J18" i="14"/>
  <c r="E18" i="14"/>
  <c r="J53" i="14"/>
  <c r="E53" i="14"/>
  <c r="J37" i="14"/>
  <c r="E37" i="14"/>
  <c r="J14" i="14"/>
  <c r="E14" i="14"/>
  <c r="J70" i="14"/>
  <c r="E70" i="14"/>
  <c r="J47" i="14"/>
  <c r="E47" i="14"/>
  <c r="J60" i="14"/>
  <c r="E60" i="14"/>
  <c r="J44" i="14"/>
  <c r="E44" i="14"/>
  <c r="J21" i="14"/>
  <c r="E21" i="14"/>
  <c r="J6" i="14"/>
  <c r="E6" i="14"/>
  <c r="J54" i="14"/>
  <c r="E54" i="14"/>
  <c r="J67" i="14"/>
  <c r="E67" i="14"/>
  <c r="J51" i="14"/>
  <c r="E51" i="14"/>
  <c r="J28" i="14"/>
  <c r="E28" i="14"/>
  <c r="J13" i="14"/>
  <c r="E13" i="14"/>
  <c r="J69" i="14"/>
  <c r="E69" i="14"/>
  <c r="J10" i="14"/>
  <c r="E10" i="14"/>
  <c r="J58" i="14"/>
  <c r="E58" i="14"/>
  <c r="J50" i="14"/>
  <c r="E50" i="14"/>
  <c r="J20" i="14"/>
  <c r="E20" i="14"/>
  <c r="J68" i="14"/>
  <c r="E68" i="14"/>
  <c r="J33" i="14"/>
  <c r="E33" i="14"/>
  <c r="J25" i="14"/>
  <c r="E25" i="14"/>
  <c r="J9" i="14"/>
  <c r="E9" i="14"/>
  <c r="J65" i="14"/>
  <c r="E65" i="14"/>
  <c r="J27" i="14"/>
  <c r="E27" i="14"/>
  <c r="J19" i="14"/>
  <c r="E19" i="14"/>
  <c r="J11" i="14"/>
  <c r="E11" i="14"/>
  <c r="J39" i="14"/>
  <c r="E39" i="14"/>
  <c r="J31" i="14"/>
  <c r="E31" i="14"/>
  <c r="J23" i="14"/>
  <c r="E23" i="14"/>
  <c r="J15" i="14"/>
  <c r="E15" i="14"/>
  <c r="J71" i="14"/>
  <c r="E71" i="14"/>
  <c r="J56" i="14"/>
  <c r="E56" i="14"/>
  <c r="J49" i="14"/>
  <c r="E49" i="14"/>
  <c r="J41" i="14"/>
  <c r="E41" i="14"/>
  <c r="J46" i="14"/>
  <c r="E46" i="14"/>
  <c r="J38" i="14"/>
  <c r="E38" i="14"/>
  <c r="J30" i="14"/>
  <c r="E30" i="14"/>
  <c r="J22" i="14"/>
  <c r="E22" i="14"/>
  <c r="J7" i="14"/>
  <c r="E7" i="14"/>
  <c r="J63" i="14"/>
  <c r="E63" i="14"/>
  <c r="J48" i="14"/>
  <c r="E48" i="14"/>
  <c r="J40" i="14"/>
  <c r="E40" i="14"/>
  <c r="AJ25" i="17"/>
  <c r="AA25" i="17"/>
  <c r="G70" i="14"/>
  <c r="F70" i="14"/>
  <c r="G67" i="14"/>
  <c r="F67" i="14"/>
  <c r="G69" i="14"/>
  <c r="F69" i="14"/>
  <c r="G66" i="14"/>
  <c r="F66" i="14"/>
  <c r="F65" i="14"/>
  <c r="G65" i="14"/>
  <c r="G68" i="14"/>
  <c r="F68" i="14"/>
  <c r="F71" i="14"/>
  <c r="G71" i="14"/>
  <c r="Q27" i="17"/>
  <c r="Q28" i="17"/>
  <c r="C24" i="19" a="1"/>
  <c r="B3" i="19" a="1"/>
  <c r="B35" i="19" a="1"/>
  <c r="S26" i="17"/>
  <c r="AK25" i="17"/>
  <c r="AB25" i="17"/>
  <c r="T26" i="17"/>
  <c r="AF24" i="17"/>
  <c r="AC25" i="17"/>
  <c r="AD25" i="17"/>
  <c r="U26" i="17"/>
  <c r="AL25" i="17"/>
  <c r="AM24" i="17"/>
  <c r="W25" i="17"/>
  <c r="AR26" i="17" l="1"/>
  <c r="B7" i="19"/>
  <c r="D7" i="19" s="1"/>
  <c r="B12" i="19"/>
  <c r="D12" i="19" s="1"/>
  <c r="B3" i="19"/>
  <c r="B17" i="19"/>
  <c r="D17" i="19" s="1"/>
  <c r="B16" i="19"/>
  <c r="D16" i="19" s="1"/>
  <c r="B5" i="19"/>
  <c r="D5" i="19" s="1"/>
  <c r="B20" i="19"/>
  <c r="D20" i="19" s="1"/>
  <c r="B6" i="19"/>
  <c r="D6" i="19" s="1"/>
  <c r="B14" i="19"/>
  <c r="D14" i="19" s="1"/>
  <c r="B15" i="19"/>
  <c r="B9" i="19"/>
  <c r="D9" i="19" s="1"/>
  <c r="B18" i="19"/>
  <c r="D18" i="19" s="1"/>
  <c r="B13" i="19"/>
  <c r="D13" i="19" s="1"/>
  <c r="B4" i="19"/>
  <c r="B8" i="19"/>
  <c r="D8" i="19" s="1"/>
  <c r="B10" i="19"/>
  <c r="D10" i="19" s="1"/>
  <c r="B11" i="19"/>
  <c r="D11" i="19" s="1"/>
  <c r="B19" i="19"/>
  <c r="D19" i="19" s="1"/>
  <c r="B57" i="19"/>
  <c r="D57" i="19" s="1"/>
  <c r="B83" i="19"/>
  <c r="D83" i="19" s="1"/>
  <c r="B49" i="19"/>
  <c r="D49" i="19" s="1"/>
  <c r="B75" i="19"/>
  <c r="D75" i="19" s="1"/>
  <c r="B84" i="19"/>
  <c r="D84" i="19" s="1"/>
  <c r="B82" i="19"/>
  <c r="D82" i="19" s="1"/>
  <c r="B60" i="19"/>
  <c r="D60" i="19" s="1"/>
  <c r="B72" i="19"/>
  <c r="D72" i="19" s="1"/>
  <c r="B50" i="19"/>
  <c r="D50" i="19" s="1"/>
  <c r="B90" i="19"/>
  <c r="D90" i="19" s="1"/>
  <c r="B67" i="19"/>
  <c r="D67" i="19" s="1"/>
  <c r="B61" i="19"/>
  <c r="D61" i="19" s="1"/>
  <c r="B63" i="19"/>
  <c r="D63" i="19" s="1"/>
  <c r="B45" i="19"/>
  <c r="D45" i="19" s="1"/>
  <c r="B77" i="19"/>
  <c r="D77" i="19" s="1"/>
  <c r="B69" i="19"/>
  <c r="D69" i="19" s="1"/>
  <c r="B96" i="19"/>
  <c r="D96" i="19" s="1"/>
  <c r="B78" i="19"/>
  <c r="D78" i="19" s="1"/>
  <c r="B91" i="19"/>
  <c r="D91" i="19" s="1"/>
  <c r="B68" i="19"/>
  <c r="D68" i="19" s="1"/>
  <c r="B81" i="19"/>
  <c r="D81" i="19" s="1"/>
  <c r="B86" i="19"/>
  <c r="D86" i="19" s="1"/>
  <c r="B56" i="19"/>
  <c r="D56" i="19" s="1"/>
  <c r="B36" i="19"/>
  <c r="D36" i="19" s="1"/>
  <c r="B93" i="19"/>
  <c r="D93" i="19" s="1"/>
  <c r="B71" i="19"/>
  <c r="D71" i="19" s="1"/>
  <c r="B43" i="19"/>
  <c r="D43" i="19" s="1"/>
  <c r="B76" i="19"/>
  <c r="D76" i="19" s="1"/>
  <c r="B40" i="19"/>
  <c r="D40" i="19" s="1"/>
  <c r="B87" i="19"/>
  <c r="D87" i="19" s="1"/>
  <c r="B98" i="19"/>
  <c r="D98" i="19" s="1"/>
  <c r="B37" i="19"/>
  <c r="D37" i="19" s="1"/>
  <c r="B66" i="19"/>
  <c r="D66" i="19" s="1"/>
  <c r="B52" i="19"/>
  <c r="D52" i="19" s="1"/>
  <c r="B79" i="19"/>
  <c r="D79" i="19" s="1"/>
  <c r="B55" i="19"/>
  <c r="D55" i="19" s="1"/>
  <c r="B42" i="19"/>
  <c r="D42" i="19" s="1"/>
  <c r="B88" i="19"/>
  <c r="D88" i="19" s="1"/>
  <c r="B100" i="19"/>
  <c r="D100" i="19" s="1"/>
  <c r="B64" i="19"/>
  <c r="D64" i="19" s="1"/>
  <c r="B38" i="19"/>
  <c r="D38" i="19" s="1"/>
  <c r="B89" i="19"/>
  <c r="D89" i="19" s="1"/>
  <c r="B39" i="19"/>
  <c r="D39" i="19" s="1"/>
  <c r="B73" i="19"/>
  <c r="D73" i="19" s="1"/>
  <c r="B48" i="19"/>
  <c r="D48" i="19" s="1"/>
  <c r="B59" i="19"/>
  <c r="D59" i="19" s="1"/>
  <c r="B41" i="19"/>
  <c r="D41" i="19" s="1"/>
  <c r="B58" i="19"/>
  <c r="D58" i="19" s="1"/>
  <c r="B35" i="19"/>
  <c r="D35" i="19" s="1"/>
  <c r="B65" i="19"/>
  <c r="D65" i="19" s="1"/>
  <c r="B44" i="19"/>
  <c r="D44" i="19" s="1"/>
  <c r="B99" i="19"/>
  <c r="D99" i="19" s="1"/>
  <c r="B51" i="19"/>
  <c r="D51" i="19" s="1"/>
  <c r="B62" i="19"/>
  <c r="D62" i="19" s="1"/>
  <c r="B80" i="19"/>
  <c r="D80" i="19" s="1"/>
  <c r="B53" i="19"/>
  <c r="D53" i="19" s="1"/>
  <c r="B94" i="19"/>
  <c r="D94" i="19" s="1"/>
  <c r="B95" i="19"/>
  <c r="D95" i="19" s="1"/>
  <c r="B97" i="19"/>
  <c r="D97" i="19" s="1"/>
  <c r="B70" i="19"/>
  <c r="D70" i="19" s="1"/>
  <c r="B46" i="19"/>
  <c r="D46" i="19" s="1"/>
  <c r="B85" i="19"/>
  <c r="D85" i="19" s="1"/>
  <c r="B47" i="19"/>
  <c r="D47" i="19" s="1"/>
  <c r="B92" i="19"/>
  <c r="D92" i="19" s="1"/>
  <c r="B74" i="19"/>
  <c r="D74" i="19" s="1"/>
  <c r="B54" i="19"/>
  <c r="D54" i="19" s="1"/>
  <c r="C31" i="19"/>
  <c r="C26" i="19"/>
  <c r="C27" i="19"/>
  <c r="C24" i="19"/>
  <c r="C25" i="19"/>
  <c r="C28" i="19"/>
  <c r="C29" i="19"/>
  <c r="C30" i="19"/>
  <c r="J28" i="17"/>
  <c r="R28" i="17"/>
  <c r="Z28" i="17"/>
  <c r="C28" i="17"/>
  <c r="AI28" i="17"/>
  <c r="V26" i="17"/>
  <c r="C27" i="17"/>
  <c r="AI27" i="17"/>
  <c r="Z27" i="17"/>
  <c r="J27" i="17"/>
  <c r="R27" i="17"/>
  <c r="AE25" i="17"/>
  <c r="AJ26" i="17"/>
  <c r="AA26" i="17"/>
  <c r="B24" i="20" a="1"/>
  <c r="B3" i="20" a="1"/>
  <c r="B21" i="23" a="1"/>
  <c r="B35" i="23" a="1"/>
  <c r="B3" i="23" a="1"/>
  <c r="C24" i="23" a="1"/>
  <c r="C24" i="22" a="1"/>
  <c r="B35" i="22" a="1"/>
  <c r="B3" i="22" a="1"/>
  <c r="AK26" i="17"/>
  <c r="S27" i="17"/>
  <c r="AB26" i="17"/>
  <c r="S28" i="17"/>
  <c r="D15" i="19"/>
  <c r="AL26" i="17"/>
  <c r="W26" i="17"/>
  <c r="T28" i="17"/>
  <c r="T27" i="17"/>
  <c r="AD26" i="17"/>
  <c r="AM25" i="17"/>
  <c r="U28" i="17"/>
  <c r="AF25" i="17"/>
  <c r="AC26" i="17"/>
  <c r="U27" i="17"/>
  <c r="J4" i="19" l="1"/>
  <c r="D4" i="19"/>
  <c r="J3" i="19"/>
  <c r="D3" i="19"/>
  <c r="J6" i="19"/>
  <c r="J27" i="19"/>
  <c r="E27" i="19"/>
  <c r="J5" i="19"/>
  <c r="J9" i="19"/>
  <c r="J14" i="19"/>
  <c r="J20" i="19"/>
  <c r="J17" i="19"/>
  <c r="J30" i="19"/>
  <c r="E30" i="19"/>
  <c r="J15" i="19"/>
  <c r="J19" i="19"/>
  <c r="J12" i="19"/>
  <c r="J13" i="19"/>
  <c r="J31" i="19"/>
  <c r="E31" i="19"/>
  <c r="J16" i="19"/>
  <c r="J11" i="19"/>
  <c r="J7" i="19"/>
  <c r="J8" i="19"/>
  <c r="J18" i="19"/>
  <c r="J29" i="19"/>
  <c r="E29" i="19"/>
  <c r="J10" i="19"/>
  <c r="AR27" i="17"/>
  <c r="AR28" i="17"/>
  <c r="B18" i="23"/>
  <c r="B4" i="23"/>
  <c r="B20" i="23"/>
  <c r="B14" i="23"/>
  <c r="B16" i="23"/>
  <c r="B3" i="23"/>
  <c r="B6" i="23"/>
  <c r="B13" i="23"/>
  <c r="B15" i="23"/>
  <c r="B10" i="23"/>
  <c r="B11" i="23"/>
  <c r="B17" i="23"/>
  <c r="B12" i="23"/>
  <c r="B7" i="23"/>
  <c r="B5" i="23"/>
  <c r="B9" i="23"/>
  <c r="B8" i="23"/>
  <c r="B19" i="23"/>
  <c r="C27" i="23"/>
  <c r="C24" i="23"/>
  <c r="E24" i="23" s="1"/>
  <c r="C29" i="23"/>
  <c r="C28" i="23"/>
  <c r="C30" i="23"/>
  <c r="E30" i="23" s="1"/>
  <c r="C31" i="23"/>
  <c r="C25" i="23"/>
  <c r="E25" i="23" s="1"/>
  <c r="C26" i="23"/>
  <c r="E26" i="23" s="1"/>
  <c r="B50" i="23"/>
  <c r="B97" i="23"/>
  <c r="B53" i="23"/>
  <c r="B39" i="23"/>
  <c r="B77" i="23"/>
  <c r="B82" i="23"/>
  <c r="B64" i="23"/>
  <c r="B86" i="23"/>
  <c r="B61" i="23"/>
  <c r="B36" i="23"/>
  <c r="B55" i="23"/>
  <c r="B41" i="23"/>
  <c r="B65" i="23"/>
  <c r="B62" i="23"/>
  <c r="B63" i="23"/>
  <c r="B46" i="23"/>
  <c r="B58" i="23"/>
  <c r="B66" i="23"/>
  <c r="B42" i="23"/>
  <c r="B56" i="23"/>
  <c r="B84" i="23"/>
  <c r="B83" i="23"/>
  <c r="B47" i="23"/>
  <c r="B45" i="23"/>
  <c r="B99" i="23"/>
  <c r="B81" i="23"/>
  <c r="B78" i="23"/>
  <c r="B69" i="23"/>
  <c r="B94" i="23"/>
  <c r="B48" i="23"/>
  <c r="B85" i="23"/>
  <c r="B90" i="23"/>
  <c r="B72" i="23"/>
  <c r="B57" i="23"/>
  <c r="B43" i="23"/>
  <c r="B59" i="23"/>
  <c r="B54" i="23"/>
  <c r="B40" i="23"/>
  <c r="B79" i="23"/>
  <c r="B68" i="23"/>
  <c r="B89" i="23"/>
  <c r="B75" i="23"/>
  <c r="B71" i="23"/>
  <c r="B52" i="23"/>
  <c r="B98" i="23"/>
  <c r="B100" i="23"/>
  <c r="B93" i="23"/>
  <c r="B44" i="23"/>
  <c r="B51" i="23"/>
  <c r="B95" i="23"/>
  <c r="B91" i="23"/>
  <c r="B88" i="23"/>
  <c r="B96" i="23"/>
  <c r="B87" i="23"/>
  <c r="B49" i="23"/>
  <c r="B73" i="23"/>
  <c r="B67" i="23"/>
  <c r="B60" i="23"/>
  <c r="B35" i="23"/>
  <c r="B38" i="23"/>
  <c r="B74" i="23"/>
  <c r="B80" i="23"/>
  <c r="B76" i="23"/>
  <c r="B70" i="23"/>
  <c r="B37" i="23"/>
  <c r="B92" i="23"/>
  <c r="B21" i="23"/>
  <c r="J21" i="23" s="1"/>
  <c r="O91" i="24"/>
  <c r="O77" i="24"/>
  <c r="O67" i="24"/>
  <c r="O78" i="24"/>
  <c r="O48" i="24"/>
  <c r="O82" i="24"/>
  <c r="O35" i="24"/>
  <c r="O62" i="24"/>
  <c r="O38" i="24"/>
  <c r="O34" i="24"/>
  <c r="O63" i="24"/>
  <c r="O47" i="24"/>
  <c r="O83" i="24"/>
  <c r="O75" i="24"/>
  <c r="O40" i="24"/>
  <c r="O73" i="24"/>
  <c r="O85" i="24"/>
  <c r="O39" i="24"/>
  <c r="O84" i="24"/>
  <c r="O74" i="24"/>
  <c r="O49" i="24"/>
  <c r="O72" i="24"/>
  <c r="O66" i="24"/>
  <c r="O55" i="24"/>
  <c r="O60" i="24"/>
  <c r="O51" i="24"/>
  <c r="O44" i="24"/>
  <c r="O33" i="24"/>
  <c r="O88" i="24"/>
  <c r="O64" i="24"/>
  <c r="O71" i="24"/>
  <c r="O52" i="24"/>
  <c r="O53" i="24"/>
  <c r="O56" i="24"/>
  <c r="O37" i="24"/>
  <c r="O87" i="24"/>
  <c r="O76" i="24"/>
  <c r="O29" i="24"/>
  <c r="O46" i="24"/>
  <c r="O30" i="24"/>
  <c r="O89" i="24"/>
  <c r="O31" i="24"/>
  <c r="O93" i="24"/>
  <c r="O42" i="24"/>
  <c r="O80" i="24"/>
  <c r="O36" i="24"/>
  <c r="O32" i="24"/>
  <c r="O68" i="24"/>
  <c r="O65" i="24"/>
  <c r="O69" i="24"/>
  <c r="O41" i="24"/>
  <c r="O86" i="24"/>
  <c r="O57" i="24"/>
  <c r="O28" i="24"/>
  <c r="O50" i="24"/>
  <c r="O59" i="24"/>
  <c r="O61" i="24"/>
  <c r="O90" i="24"/>
  <c r="O79" i="24"/>
  <c r="O70" i="24"/>
  <c r="O58" i="24"/>
  <c r="O43" i="24"/>
  <c r="O92" i="24"/>
  <c r="O81" i="24"/>
  <c r="O45" i="24"/>
  <c r="O54" i="24"/>
  <c r="C31" i="22"/>
  <c r="J31" i="22" s="1"/>
  <c r="C24" i="22"/>
  <c r="J24" i="22" s="1"/>
  <c r="C25" i="22"/>
  <c r="J25" i="22" s="1"/>
  <c r="C27" i="22"/>
  <c r="J27" i="22" s="1"/>
  <c r="C29" i="22"/>
  <c r="J29" i="22" s="1"/>
  <c r="C30" i="22"/>
  <c r="J30" i="22" s="1"/>
  <c r="C26" i="22"/>
  <c r="J26" i="22" s="1"/>
  <c r="C28" i="22"/>
  <c r="J28" i="22" s="1"/>
  <c r="B12" i="22"/>
  <c r="D12" i="22" s="1"/>
  <c r="B16" i="22"/>
  <c r="D16" i="22" s="1"/>
  <c r="B3" i="22"/>
  <c r="D3" i="22" s="1"/>
  <c r="B18" i="22"/>
  <c r="D18" i="22" s="1"/>
  <c r="B8" i="22"/>
  <c r="D8" i="22" s="1"/>
  <c r="B13" i="22"/>
  <c r="D13" i="22" s="1"/>
  <c r="B9" i="22"/>
  <c r="D9" i="22" s="1"/>
  <c r="B11" i="22"/>
  <c r="D11" i="22" s="1"/>
  <c r="B14" i="22"/>
  <c r="D14" i="22" s="1"/>
  <c r="B4" i="22"/>
  <c r="D4" i="22" s="1"/>
  <c r="B17" i="22"/>
  <c r="D17" i="22" s="1"/>
  <c r="B15" i="22"/>
  <c r="B6" i="22"/>
  <c r="D6" i="22" s="1"/>
  <c r="B10" i="22"/>
  <c r="D10" i="22" s="1"/>
  <c r="B19" i="22"/>
  <c r="D19" i="22" s="1"/>
  <c r="B20" i="22"/>
  <c r="D20" i="22" s="1"/>
  <c r="O20" i="22" s="1"/>
  <c r="B7" i="22"/>
  <c r="D7" i="22" s="1"/>
  <c r="B5" i="22"/>
  <c r="D5" i="22" s="1"/>
  <c r="B35" i="22"/>
  <c r="J35" i="22" s="1"/>
  <c r="B71" i="22"/>
  <c r="J71" i="22" s="1"/>
  <c r="B91" i="22"/>
  <c r="J91" i="22" s="1"/>
  <c r="B50" i="22"/>
  <c r="J50" i="22" s="1"/>
  <c r="B89" i="22"/>
  <c r="J89" i="22" s="1"/>
  <c r="B60" i="22"/>
  <c r="J60" i="22" s="1"/>
  <c r="B45" i="22"/>
  <c r="J45" i="22" s="1"/>
  <c r="B90" i="22"/>
  <c r="J90" i="22" s="1"/>
  <c r="B76" i="22"/>
  <c r="J76" i="22" s="1"/>
  <c r="B93" i="22"/>
  <c r="J93" i="22" s="1"/>
  <c r="B72" i="22"/>
  <c r="J72" i="22" s="1"/>
  <c r="B47" i="22"/>
  <c r="J47" i="22" s="1"/>
  <c r="B78" i="22"/>
  <c r="J78" i="22" s="1"/>
  <c r="B42" i="22"/>
  <c r="J42" i="22" s="1"/>
  <c r="B83" i="22"/>
  <c r="J83" i="22" s="1"/>
  <c r="B81" i="22"/>
  <c r="J81" i="22" s="1"/>
  <c r="B88" i="22"/>
  <c r="J88" i="22" s="1"/>
  <c r="B40" i="22"/>
  <c r="J40" i="22" s="1"/>
  <c r="B66" i="22"/>
  <c r="J66" i="22" s="1"/>
  <c r="B82" i="22"/>
  <c r="J82" i="22" s="1"/>
  <c r="B95" i="22"/>
  <c r="J95" i="22" s="1"/>
  <c r="B80" i="22"/>
  <c r="J80" i="22" s="1"/>
  <c r="B53" i="22"/>
  <c r="J53" i="22" s="1"/>
  <c r="B43" i="22"/>
  <c r="J43" i="22" s="1"/>
  <c r="B100" i="22"/>
  <c r="J100" i="22" s="1"/>
  <c r="B75" i="22"/>
  <c r="J75" i="22" s="1"/>
  <c r="B84" i="22"/>
  <c r="J84" i="22" s="1"/>
  <c r="B39" i="22"/>
  <c r="J39" i="22" s="1"/>
  <c r="B85" i="22"/>
  <c r="J85" i="22" s="1"/>
  <c r="B68" i="22"/>
  <c r="J68" i="22" s="1"/>
  <c r="B97" i="22"/>
  <c r="B44" i="22"/>
  <c r="J44" i="22" s="1"/>
  <c r="B57" i="22"/>
  <c r="J57" i="22" s="1"/>
  <c r="B51" i="22"/>
  <c r="J51" i="22" s="1"/>
  <c r="B58" i="22"/>
  <c r="J58" i="22" s="1"/>
  <c r="B52" i="22"/>
  <c r="J52" i="22" s="1"/>
  <c r="B79" i="22"/>
  <c r="J79" i="22" s="1"/>
  <c r="B70" i="22"/>
  <c r="J70" i="22" s="1"/>
  <c r="B62" i="22"/>
  <c r="B74" i="22"/>
  <c r="J74" i="22" s="1"/>
  <c r="B65" i="22"/>
  <c r="J65" i="22" s="1"/>
  <c r="B37" i="22"/>
  <c r="J37" i="22" s="1"/>
  <c r="B92" i="22"/>
  <c r="J92" i="22" s="1"/>
  <c r="B55" i="22"/>
  <c r="J55" i="22" s="1"/>
  <c r="B61" i="22"/>
  <c r="J61" i="22" s="1"/>
  <c r="B99" i="22"/>
  <c r="J99" i="22" s="1"/>
  <c r="B38" i="22"/>
  <c r="J38" i="22" s="1"/>
  <c r="B73" i="22"/>
  <c r="J73" i="22" s="1"/>
  <c r="B48" i="22"/>
  <c r="J48" i="22" s="1"/>
  <c r="B67" i="22"/>
  <c r="J67" i="22" s="1"/>
  <c r="B54" i="22"/>
  <c r="J54" i="22" s="1"/>
  <c r="B46" i="22"/>
  <c r="J46" i="22" s="1"/>
  <c r="B87" i="22"/>
  <c r="J87" i="22" s="1"/>
  <c r="B98" i="22"/>
  <c r="J98" i="22" s="1"/>
  <c r="B96" i="22"/>
  <c r="J96" i="22" s="1"/>
  <c r="B86" i="22"/>
  <c r="B56" i="22"/>
  <c r="J56" i="22" s="1"/>
  <c r="B63" i="22"/>
  <c r="J63" i="22" s="1"/>
  <c r="B94" i="22"/>
  <c r="J94" i="22" s="1"/>
  <c r="B59" i="22"/>
  <c r="J59" i="22" s="1"/>
  <c r="B64" i="22"/>
  <c r="J64" i="22" s="1"/>
  <c r="B69" i="22"/>
  <c r="J69" i="22" s="1"/>
  <c r="B41" i="22"/>
  <c r="J41" i="22" s="1"/>
  <c r="B49" i="22"/>
  <c r="B77" i="22"/>
  <c r="J77" i="22" s="1"/>
  <c r="B36" i="22"/>
  <c r="J36" i="22" s="1"/>
  <c r="J24" i="23"/>
  <c r="E28" i="19"/>
  <c r="J28" i="19"/>
  <c r="E25" i="19"/>
  <c r="J25" i="19"/>
  <c r="E24" i="19"/>
  <c r="J24" i="19"/>
  <c r="E26" i="19"/>
  <c r="J26" i="19"/>
  <c r="B9" i="20"/>
  <c r="B19" i="20"/>
  <c r="B18" i="20"/>
  <c r="B17" i="20"/>
  <c r="B8" i="20"/>
  <c r="B12" i="20"/>
  <c r="B5" i="20"/>
  <c r="B15" i="20"/>
  <c r="B7" i="20"/>
  <c r="B13" i="20"/>
  <c r="B3" i="20"/>
  <c r="B6" i="20"/>
  <c r="B20" i="20"/>
  <c r="B11" i="20"/>
  <c r="B16" i="20"/>
  <c r="B14" i="20"/>
  <c r="B10" i="20"/>
  <c r="B4" i="20"/>
  <c r="B87" i="20"/>
  <c r="B60" i="20"/>
  <c r="B85" i="20"/>
  <c r="O81" i="20" s="1"/>
  <c r="B99" i="20"/>
  <c r="D99" i="20" s="1"/>
  <c r="B89" i="20"/>
  <c r="B36" i="20"/>
  <c r="B46" i="20"/>
  <c r="B30" i="20"/>
  <c r="B61" i="20"/>
  <c r="B52" i="20"/>
  <c r="B80" i="20"/>
  <c r="B49" i="20"/>
  <c r="B94" i="20"/>
  <c r="D94" i="20" s="1"/>
  <c r="B47" i="20"/>
  <c r="B62" i="20"/>
  <c r="B26" i="20"/>
  <c r="B58" i="20"/>
  <c r="B97" i="20"/>
  <c r="D97" i="20" s="1"/>
  <c r="B25" i="20"/>
  <c r="B42" i="20"/>
  <c r="B51" i="20"/>
  <c r="B72" i="20"/>
  <c r="B45" i="20"/>
  <c r="B86" i="20"/>
  <c r="O82" i="20" s="1"/>
  <c r="B66" i="20"/>
  <c r="B53" i="20"/>
  <c r="B67" i="20"/>
  <c r="B63" i="20"/>
  <c r="B81" i="20"/>
  <c r="B40" i="20"/>
  <c r="B44" i="20"/>
  <c r="B65" i="20"/>
  <c r="B70" i="20"/>
  <c r="B98" i="20"/>
  <c r="D98" i="20" s="1"/>
  <c r="B24" i="20"/>
  <c r="B27" i="20"/>
  <c r="B43" i="20"/>
  <c r="B92" i="20"/>
  <c r="D92" i="20" s="1"/>
  <c r="B34" i="20"/>
  <c r="B83" i="20"/>
  <c r="B59" i="20"/>
  <c r="B28" i="20"/>
  <c r="B77" i="20"/>
  <c r="B100" i="20"/>
  <c r="D100" i="20" s="1"/>
  <c r="B57" i="20"/>
  <c r="B54" i="20"/>
  <c r="B88" i="20"/>
  <c r="B91" i="20"/>
  <c r="D91" i="20" s="1"/>
  <c r="B82" i="20"/>
  <c r="B37" i="20"/>
  <c r="B84" i="20"/>
  <c r="O80" i="20" s="1"/>
  <c r="B41" i="20"/>
  <c r="B48" i="20"/>
  <c r="B32" i="20"/>
  <c r="B31" i="20"/>
  <c r="B35" i="20"/>
  <c r="B55" i="20"/>
  <c r="B68" i="20"/>
  <c r="B90" i="20"/>
  <c r="D90" i="20" s="1"/>
  <c r="B76" i="20"/>
  <c r="B95" i="20"/>
  <c r="D95" i="20" s="1"/>
  <c r="B78" i="20"/>
  <c r="B93" i="20"/>
  <c r="D93" i="20" s="1"/>
  <c r="B69" i="20"/>
  <c r="B73" i="20"/>
  <c r="B96" i="20"/>
  <c r="D96" i="20" s="1"/>
  <c r="B29" i="20"/>
  <c r="O25" i="20" s="1"/>
  <c r="B71" i="20"/>
  <c r="B74" i="20"/>
  <c r="B33" i="20"/>
  <c r="B79" i="20"/>
  <c r="B64" i="20"/>
  <c r="B50" i="20"/>
  <c r="B38" i="20"/>
  <c r="B39" i="20"/>
  <c r="O35" i="20" s="1"/>
  <c r="B75" i="20"/>
  <c r="B56" i="20"/>
  <c r="J54" i="19"/>
  <c r="O49" i="19"/>
  <c r="J95" i="19"/>
  <c r="O90" i="19"/>
  <c r="J65" i="19"/>
  <c r="O60" i="19"/>
  <c r="O84" i="19"/>
  <c r="J89" i="19"/>
  <c r="J52" i="19"/>
  <c r="O47" i="19"/>
  <c r="O66" i="19"/>
  <c r="J71" i="19"/>
  <c r="J78" i="19"/>
  <c r="O73" i="19"/>
  <c r="J90" i="19"/>
  <c r="O85" i="19"/>
  <c r="O78" i="19"/>
  <c r="J83" i="19"/>
  <c r="J74" i="19"/>
  <c r="O69" i="19"/>
  <c r="J94" i="19"/>
  <c r="O89" i="19"/>
  <c r="J35" i="19"/>
  <c r="O30" i="19"/>
  <c r="J38" i="19"/>
  <c r="O33" i="19"/>
  <c r="O61" i="19"/>
  <c r="J66" i="19"/>
  <c r="J93" i="19"/>
  <c r="O88" i="19"/>
  <c r="J96" i="19"/>
  <c r="O91" i="19"/>
  <c r="J50" i="19"/>
  <c r="O45" i="19"/>
  <c r="J57" i="19"/>
  <c r="O52" i="19"/>
  <c r="J92" i="19"/>
  <c r="O87" i="19"/>
  <c r="J53" i="19"/>
  <c r="O48" i="19"/>
  <c r="O53" i="19"/>
  <c r="J58" i="19"/>
  <c r="J64" i="19"/>
  <c r="O59" i="19"/>
  <c r="J37" i="19"/>
  <c r="O32" i="19"/>
  <c r="J36" i="19"/>
  <c r="O31" i="19"/>
  <c r="O64" i="19"/>
  <c r="J69" i="19"/>
  <c r="O67" i="19"/>
  <c r="J72" i="19"/>
  <c r="J47" i="19"/>
  <c r="O42" i="19"/>
  <c r="J80" i="19"/>
  <c r="O75" i="19"/>
  <c r="O36" i="19"/>
  <c r="J41" i="19"/>
  <c r="O95" i="19"/>
  <c r="J100" i="19"/>
  <c r="J98" i="19"/>
  <c r="O93" i="19"/>
  <c r="J56" i="19"/>
  <c r="O51" i="19"/>
  <c r="O72" i="19"/>
  <c r="J77" i="19"/>
  <c r="J60" i="19"/>
  <c r="O55" i="19"/>
  <c r="J85" i="19"/>
  <c r="O80" i="19"/>
  <c r="J62" i="19"/>
  <c r="O57" i="19"/>
  <c r="J59" i="19"/>
  <c r="O54" i="19"/>
  <c r="J88" i="19"/>
  <c r="O83" i="19"/>
  <c r="J87" i="19"/>
  <c r="O82" i="19"/>
  <c r="J86" i="19"/>
  <c r="O81" i="19"/>
  <c r="O40" i="19"/>
  <c r="J45" i="19"/>
  <c r="O77" i="19"/>
  <c r="J82" i="19"/>
  <c r="O41" i="19"/>
  <c r="J46" i="19"/>
  <c r="J51" i="19"/>
  <c r="O46" i="19"/>
  <c r="J48" i="19"/>
  <c r="O43" i="19"/>
  <c r="O37" i="19"/>
  <c r="J42" i="19"/>
  <c r="J40" i="19"/>
  <c r="O35" i="19"/>
  <c r="J81" i="19"/>
  <c r="O76" i="19"/>
  <c r="J63" i="19"/>
  <c r="O58" i="19"/>
  <c r="J84" i="19"/>
  <c r="O79" i="19"/>
  <c r="O65" i="19"/>
  <c r="J70" i="19"/>
  <c r="J99" i="19"/>
  <c r="O94" i="19"/>
  <c r="O68" i="19"/>
  <c r="J73" i="19"/>
  <c r="J55" i="19"/>
  <c r="O50" i="19"/>
  <c r="J76" i="19"/>
  <c r="O71" i="19"/>
  <c r="O63" i="19"/>
  <c r="J68" i="19"/>
  <c r="J61" i="19"/>
  <c r="O56" i="19"/>
  <c r="O70" i="19"/>
  <c r="J75" i="19"/>
  <c r="J97" i="19"/>
  <c r="O92" i="19"/>
  <c r="J44" i="19"/>
  <c r="O39" i="19"/>
  <c r="J39" i="19"/>
  <c r="O34" i="19"/>
  <c r="J79" i="19"/>
  <c r="O74" i="19"/>
  <c r="J43" i="19"/>
  <c r="O38" i="19"/>
  <c r="O86" i="19"/>
  <c r="J91" i="19"/>
  <c r="J67" i="19"/>
  <c r="O62" i="19"/>
  <c r="J49" i="19"/>
  <c r="O44" i="19"/>
  <c r="V27" i="17"/>
  <c r="V28" i="17"/>
  <c r="AE26" i="17"/>
  <c r="AJ27" i="17"/>
  <c r="AA27" i="17"/>
  <c r="AY4" i="17"/>
  <c r="AB27" i="17"/>
  <c r="AK27" i="17"/>
  <c r="D15" i="22"/>
  <c r="K31" i="19"/>
  <c r="K66" i="19"/>
  <c r="K43" i="19"/>
  <c r="K49" i="19"/>
  <c r="K86" i="19"/>
  <c r="K65" i="19"/>
  <c r="K72" i="19"/>
  <c r="K90" i="19"/>
  <c r="K50" i="19"/>
  <c r="F30" i="23"/>
  <c r="K47" i="19"/>
  <c r="F24" i="23"/>
  <c r="F26" i="23"/>
  <c r="K87" i="19"/>
  <c r="K100" i="19"/>
  <c r="K67" i="19"/>
  <c r="K91" i="19"/>
  <c r="K56" i="19"/>
  <c r="K99" i="19"/>
  <c r="K38" i="19"/>
  <c r="K93" i="19"/>
  <c r="K78" i="19"/>
  <c r="K96" i="19"/>
  <c r="K64" i="19"/>
  <c r="K30" i="19"/>
  <c r="K48" i="19"/>
  <c r="K24" i="23"/>
  <c r="K92" i="19"/>
  <c r="K89" i="19"/>
  <c r="K75" i="19"/>
  <c r="F31" i="19"/>
  <c r="F27" i="19"/>
  <c r="K44" i="19"/>
  <c r="K98" i="19"/>
  <c r="F28" i="19"/>
  <c r="F25" i="19"/>
  <c r="K68" i="19"/>
  <c r="K57" i="19"/>
  <c r="K97" i="19"/>
  <c r="K27" i="19"/>
  <c r="K73" i="19"/>
  <c r="K29" i="19"/>
  <c r="K63" i="19"/>
  <c r="K45" i="19"/>
  <c r="K76" i="19"/>
  <c r="K24" i="19"/>
  <c r="K28" i="19"/>
  <c r="K81" i="19"/>
  <c r="K36" i="19"/>
  <c r="K94" i="19"/>
  <c r="K95" i="19"/>
  <c r="K60" i="19"/>
  <c r="K25" i="19"/>
  <c r="K70" i="19"/>
  <c r="K37" i="19"/>
  <c r="K54" i="19"/>
  <c r="K77" i="19"/>
  <c r="K53" i="19"/>
  <c r="K74" i="19"/>
  <c r="K85" i="19"/>
  <c r="K83" i="19"/>
  <c r="K42" i="19"/>
  <c r="K51" i="19"/>
  <c r="F25" i="23"/>
  <c r="K80" i="19"/>
  <c r="K58" i="19"/>
  <c r="K52" i="19"/>
  <c r="K88" i="19"/>
  <c r="K71" i="19"/>
  <c r="K39" i="19"/>
  <c r="F24" i="19"/>
  <c r="K61" i="19"/>
  <c r="F29" i="19"/>
  <c r="K79" i="19"/>
  <c r="K84" i="19"/>
  <c r="K82" i="19"/>
  <c r="K35" i="19"/>
  <c r="F26" i="19"/>
  <c r="K40" i="19"/>
  <c r="K62" i="19"/>
  <c r="F30" i="19"/>
  <c r="K69" i="19"/>
  <c r="K46" i="19"/>
  <c r="K26" i="19"/>
  <c r="K59" i="19"/>
  <c r="K55" i="19"/>
  <c r="K41" i="19"/>
  <c r="AM26" i="17"/>
  <c r="AD27" i="17"/>
  <c r="AC27" i="17"/>
  <c r="W27" i="17"/>
  <c r="W28" i="17"/>
  <c r="V2" i="17"/>
  <c r="AS19" i="19"/>
  <c r="AF26" i="17"/>
  <c r="AS17" i="19"/>
  <c r="AS23" i="19"/>
  <c r="AS16" i="19"/>
  <c r="AS20" i="19"/>
  <c r="AL27" i="17"/>
  <c r="AS18" i="19"/>
  <c r="AS22" i="19"/>
  <c r="AS21" i="19"/>
  <c r="J30" i="23" l="1"/>
  <c r="D86" i="22"/>
  <c r="O81" i="22" s="1"/>
  <c r="J86" i="22"/>
  <c r="O3" i="22"/>
  <c r="J3" i="22"/>
  <c r="D49" i="22"/>
  <c r="O44" i="22" s="1"/>
  <c r="J49" i="22"/>
  <c r="D97" i="22"/>
  <c r="O92" i="22" s="1"/>
  <c r="J97" i="22"/>
  <c r="J4" i="22"/>
  <c r="O4" i="22"/>
  <c r="D62" i="22"/>
  <c r="O57" i="22" s="1"/>
  <c r="J62" i="22"/>
  <c r="J4" i="23"/>
  <c r="D4" i="23"/>
  <c r="O4" i="23" s="1"/>
  <c r="J9" i="23"/>
  <c r="D9" i="23"/>
  <c r="O9" i="23" s="1"/>
  <c r="J17" i="23"/>
  <c r="D17" i="23"/>
  <c r="O17" i="23" s="1"/>
  <c r="D11" i="23"/>
  <c r="O11" i="23" s="1"/>
  <c r="J11" i="23"/>
  <c r="J8" i="23"/>
  <c r="D8" i="23"/>
  <c r="O8" i="23" s="1"/>
  <c r="D12" i="23"/>
  <c r="O12" i="23" s="1"/>
  <c r="J12" i="23"/>
  <c r="J15" i="23"/>
  <c r="D6" i="23"/>
  <c r="O6" i="23" s="1"/>
  <c r="J6" i="23"/>
  <c r="J3" i="23"/>
  <c r="D3" i="23"/>
  <c r="O3" i="23" s="1"/>
  <c r="J7" i="23"/>
  <c r="D7" i="23"/>
  <c r="O7" i="23" s="1"/>
  <c r="J16" i="23"/>
  <c r="D16" i="23"/>
  <c r="O16" i="23" s="1"/>
  <c r="D18" i="23"/>
  <c r="O18" i="23" s="1"/>
  <c r="J18" i="23"/>
  <c r="J5" i="23"/>
  <c r="D5" i="23"/>
  <c r="O5" i="23" s="1"/>
  <c r="J13" i="23"/>
  <c r="D13" i="23"/>
  <c r="O13" i="23" s="1"/>
  <c r="J14" i="23"/>
  <c r="D14" i="23"/>
  <c r="O14" i="23" s="1"/>
  <c r="D19" i="23"/>
  <c r="O19" i="23" s="1"/>
  <c r="J19" i="23"/>
  <c r="J10" i="23"/>
  <c r="D10" i="23"/>
  <c r="O10" i="23" s="1"/>
  <c r="J20" i="23"/>
  <c r="D20" i="23"/>
  <c r="O20" i="23" s="1"/>
  <c r="O22" i="19"/>
  <c r="O23" i="19"/>
  <c r="O26" i="19"/>
  <c r="J25" i="23"/>
  <c r="D43" i="22"/>
  <c r="O38" i="22" s="1"/>
  <c r="D53" i="22"/>
  <c r="O48" i="22" s="1"/>
  <c r="D45" i="22"/>
  <c r="O40" i="22" s="1"/>
  <c r="E31" i="22"/>
  <c r="D70" i="22"/>
  <c r="O65" i="22" s="1"/>
  <c r="D87" i="22"/>
  <c r="O82" i="22" s="1"/>
  <c r="D79" i="22"/>
  <c r="O74" i="22" s="1"/>
  <c r="D95" i="22"/>
  <c r="O90" i="22" s="1"/>
  <c r="D89" i="22"/>
  <c r="O84" i="22" s="1"/>
  <c r="J9" i="22"/>
  <c r="O9" i="22"/>
  <c r="D46" i="22"/>
  <c r="O41" i="22" s="1"/>
  <c r="D52" i="22"/>
  <c r="O47" i="22" s="1"/>
  <c r="D82" i="22"/>
  <c r="O77" i="22" s="1"/>
  <c r="D50" i="22"/>
  <c r="O45" i="22" s="1"/>
  <c r="J13" i="22"/>
  <c r="O13" i="22"/>
  <c r="D54" i="22"/>
  <c r="O49" i="22" s="1"/>
  <c r="D58" i="22"/>
  <c r="O53" i="22" s="1"/>
  <c r="D66" i="22"/>
  <c r="O61" i="22" s="1"/>
  <c r="D91" i="22"/>
  <c r="O86" i="22" s="1"/>
  <c r="J8" i="22"/>
  <c r="O8" i="22"/>
  <c r="D36" i="22"/>
  <c r="O31" i="22" s="1"/>
  <c r="D67" i="22"/>
  <c r="O62" i="22" s="1"/>
  <c r="D51" i="22"/>
  <c r="O46" i="22" s="1"/>
  <c r="D40" i="22"/>
  <c r="O35" i="22" s="1"/>
  <c r="D71" i="22"/>
  <c r="O66" i="22" s="1"/>
  <c r="J18" i="22"/>
  <c r="O18" i="22"/>
  <c r="D65" i="22"/>
  <c r="O60" i="22" s="1"/>
  <c r="D74" i="22"/>
  <c r="O69" i="22" s="1"/>
  <c r="D96" i="22"/>
  <c r="O91" i="22" s="1"/>
  <c r="D98" i="22"/>
  <c r="O93" i="22" s="1"/>
  <c r="D73" i="22"/>
  <c r="O68" i="22" s="1"/>
  <c r="D44" i="22"/>
  <c r="O39" i="22" s="1"/>
  <c r="D81" i="22"/>
  <c r="O76" i="22" s="1"/>
  <c r="J5" i="22"/>
  <c r="O5" i="22"/>
  <c r="J16" i="22"/>
  <c r="O16" i="22"/>
  <c r="D41" i="22"/>
  <c r="O36" i="22" s="1"/>
  <c r="D38" i="22"/>
  <c r="O33" i="22" s="1"/>
  <c r="D83" i="22"/>
  <c r="O78" i="22" s="1"/>
  <c r="J7" i="22"/>
  <c r="O7" i="22"/>
  <c r="J12" i="22"/>
  <c r="O12" i="22"/>
  <c r="E24" i="22"/>
  <c r="D80" i="22"/>
  <c r="O75" i="22" s="1"/>
  <c r="D69" i="22"/>
  <c r="O64" i="22" s="1"/>
  <c r="D99" i="22"/>
  <c r="O94" i="22" s="1"/>
  <c r="D68" i="22"/>
  <c r="O63" i="22" s="1"/>
  <c r="D42" i="22"/>
  <c r="O37" i="22" s="1"/>
  <c r="J20" i="22"/>
  <c r="E28" i="22"/>
  <c r="D64" i="22"/>
  <c r="O59" i="22" s="1"/>
  <c r="D61" i="22"/>
  <c r="O56" i="22" s="1"/>
  <c r="D85" i="22"/>
  <c r="O80" i="22" s="1"/>
  <c r="D78" i="22"/>
  <c r="O73" i="22" s="1"/>
  <c r="J19" i="22"/>
  <c r="O19" i="22"/>
  <c r="E26" i="22"/>
  <c r="D100" i="22"/>
  <c r="O95" i="22" s="1"/>
  <c r="J17" i="22"/>
  <c r="O17" i="22"/>
  <c r="D90" i="22"/>
  <c r="O85" i="22" s="1"/>
  <c r="D55" i="22"/>
  <c r="O50" i="22" s="1"/>
  <c r="J10" i="22"/>
  <c r="O10" i="22"/>
  <c r="E30" i="22"/>
  <c r="D56" i="22"/>
  <c r="O51" i="22" s="1"/>
  <c r="D76" i="22"/>
  <c r="O71" i="22" s="1"/>
  <c r="E25" i="22"/>
  <c r="J14" i="22"/>
  <c r="O14" i="22"/>
  <c r="J11" i="22"/>
  <c r="O11" i="22"/>
  <c r="D48" i="22"/>
  <c r="O43" i="22" s="1"/>
  <c r="D59" i="22"/>
  <c r="O54" i="22" s="1"/>
  <c r="D47" i="22"/>
  <c r="O42" i="22" s="1"/>
  <c r="D94" i="22"/>
  <c r="O89" i="22" s="1"/>
  <c r="D92" i="22"/>
  <c r="O87" i="22" s="1"/>
  <c r="D84" i="22"/>
  <c r="O79" i="22" s="1"/>
  <c r="D72" i="22"/>
  <c r="O67" i="22" s="1"/>
  <c r="J6" i="22"/>
  <c r="O6" i="22"/>
  <c r="E29" i="22"/>
  <c r="D60" i="22"/>
  <c r="O55" i="22" s="1"/>
  <c r="D77" i="22"/>
  <c r="O72" i="22" s="1"/>
  <c r="D57" i="22"/>
  <c r="O52" i="22" s="1"/>
  <c r="D88" i="22"/>
  <c r="O83" i="22" s="1"/>
  <c r="D35" i="22"/>
  <c r="D39" i="22"/>
  <c r="O34" i="22" s="1"/>
  <c r="D63" i="22"/>
  <c r="O58" i="22" s="1"/>
  <c r="D37" i="22"/>
  <c r="O32" i="22" s="1"/>
  <c r="D75" i="22"/>
  <c r="O70" i="22" s="1"/>
  <c r="D93" i="22"/>
  <c r="O88" i="22" s="1"/>
  <c r="J15" i="22"/>
  <c r="O15" i="22"/>
  <c r="E27" i="22"/>
  <c r="Q41" i="19"/>
  <c r="P41" i="19"/>
  <c r="Q44" i="19"/>
  <c r="P44" i="19"/>
  <c r="Q60" i="19"/>
  <c r="P60" i="19"/>
  <c r="Q58" i="19"/>
  <c r="P58" i="19"/>
  <c r="Q63" i="19"/>
  <c r="P63" i="19"/>
  <c r="P64" i="19"/>
  <c r="Q64" i="19"/>
  <c r="P78" i="19"/>
  <c r="L83" i="19"/>
  <c r="Q78" i="19" s="1"/>
  <c r="Q49" i="19"/>
  <c r="P49" i="19"/>
  <c r="P75" i="19"/>
  <c r="L80" i="19"/>
  <c r="Q75" i="19" s="1"/>
  <c r="L85" i="19"/>
  <c r="Q80" i="19" s="1"/>
  <c r="P80" i="19"/>
  <c r="P79" i="19"/>
  <c r="L84" i="19"/>
  <c r="Q79" i="19" s="1"/>
  <c r="Q40" i="19"/>
  <c r="P40" i="19"/>
  <c r="Q62" i="19"/>
  <c r="P62" i="19"/>
  <c r="P86" i="19"/>
  <c r="L91" i="19"/>
  <c r="Q86" i="19" s="1"/>
  <c r="P82" i="19"/>
  <c r="L87" i="19"/>
  <c r="Q82" i="19" s="1"/>
  <c r="Q25" i="19"/>
  <c r="P25" i="19"/>
  <c r="P39" i="19"/>
  <c r="Q39" i="19"/>
  <c r="Q42" i="19"/>
  <c r="P42" i="19"/>
  <c r="P77" i="19"/>
  <c r="L82" i="19"/>
  <c r="Q77" i="19" s="1"/>
  <c r="P87" i="19"/>
  <c r="L92" i="19"/>
  <c r="Q87" i="19" s="1"/>
  <c r="Q67" i="19"/>
  <c r="P67" i="19"/>
  <c r="Q69" i="19"/>
  <c r="P69" i="19"/>
  <c r="P76" i="19"/>
  <c r="L81" i="19"/>
  <c r="Q76" i="19" s="1"/>
  <c r="L90" i="19"/>
  <c r="Q85" i="19" s="1"/>
  <c r="P85" i="19"/>
  <c r="Q53" i="19"/>
  <c r="P53" i="19"/>
  <c r="P46" i="19"/>
  <c r="Q46" i="19"/>
  <c r="P47" i="19"/>
  <c r="Q47" i="19"/>
  <c r="L89" i="19"/>
  <c r="Q84" i="19" s="1"/>
  <c r="P84" i="19"/>
  <c r="P70" i="19"/>
  <c r="L75" i="19"/>
  <c r="Q70" i="19" s="1"/>
  <c r="Q55" i="19"/>
  <c r="P55" i="19"/>
  <c r="L77" i="19"/>
  <c r="Q72" i="19" s="1"/>
  <c r="P72" i="19"/>
  <c r="Q52" i="19"/>
  <c r="P52" i="19"/>
  <c r="Q27" i="19"/>
  <c r="P27" i="19"/>
  <c r="Q51" i="19"/>
  <c r="P51" i="19"/>
  <c r="P35" i="19"/>
  <c r="Q35" i="19"/>
  <c r="L98" i="19"/>
  <c r="Q93" i="19" s="1"/>
  <c r="P93" i="19"/>
  <c r="L79" i="19"/>
  <c r="Q74" i="19" s="1"/>
  <c r="P74" i="19"/>
  <c r="P83" i="19"/>
  <c r="L88" i="19"/>
  <c r="Q83" i="19" s="1"/>
  <c r="Q32" i="19"/>
  <c r="P32" i="19"/>
  <c r="P88" i="19"/>
  <c r="L93" i="19"/>
  <c r="Q88" i="19" s="1"/>
  <c r="Q28" i="19"/>
  <c r="P28" i="19"/>
  <c r="L99" i="19"/>
  <c r="Q94" i="19" s="1"/>
  <c r="P94" i="19"/>
  <c r="P33" i="19"/>
  <c r="Q33" i="19"/>
  <c r="Q48" i="19"/>
  <c r="P48" i="19"/>
  <c r="Q29" i="19"/>
  <c r="P29" i="19"/>
  <c r="P90" i="19"/>
  <c r="L95" i="19"/>
  <c r="Q90" i="19" s="1"/>
  <c r="L86" i="19"/>
  <c r="Q81" i="19" s="1"/>
  <c r="P81" i="19"/>
  <c r="Q45" i="19"/>
  <c r="P45" i="19"/>
  <c r="P38" i="19"/>
  <c r="Q38" i="19"/>
  <c r="P91" i="19"/>
  <c r="L96" i="19"/>
  <c r="Q91" i="19" s="1"/>
  <c r="P95" i="19"/>
  <c r="L100" i="19"/>
  <c r="Q95" i="19" s="1"/>
  <c r="P68" i="19"/>
  <c r="Q68" i="19"/>
  <c r="P36" i="19"/>
  <c r="Q36" i="19"/>
  <c r="P61" i="19"/>
  <c r="Q61" i="19"/>
  <c r="L78" i="19"/>
  <c r="Q73" i="19" s="1"/>
  <c r="P73" i="19"/>
  <c r="Q57" i="19"/>
  <c r="P57" i="19"/>
  <c r="Q65" i="19"/>
  <c r="P65" i="19"/>
  <c r="P92" i="19"/>
  <c r="L97" i="19"/>
  <c r="Q92" i="19" s="1"/>
  <c r="Q30" i="19"/>
  <c r="P89" i="19"/>
  <c r="L94" i="19"/>
  <c r="Q89" i="19" s="1"/>
  <c r="Q56" i="19"/>
  <c r="P56" i="19"/>
  <c r="P71" i="19"/>
  <c r="L76" i="19"/>
  <c r="Q71" i="19" s="1"/>
  <c r="Q31" i="19"/>
  <c r="P31" i="19"/>
  <c r="P37" i="19"/>
  <c r="Q37" i="19"/>
  <c r="P50" i="19"/>
  <c r="Q50" i="19"/>
  <c r="Q34" i="19"/>
  <c r="P34" i="19"/>
  <c r="P43" i="19"/>
  <c r="Q43" i="19"/>
  <c r="Q54" i="19"/>
  <c r="P54" i="19"/>
  <c r="Q59" i="19"/>
  <c r="P59" i="19"/>
  <c r="P66" i="19"/>
  <c r="Q66" i="19"/>
  <c r="E17" i="19"/>
  <c r="E8" i="19"/>
  <c r="E15" i="19"/>
  <c r="O25" i="19"/>
  <c r="E5" i="19"/>
  <c r="E9" i="19"/>
  <c r="E19" i="19"/>
  <c r="E7" i="19"/>
  <c r="O28" i="19"/>
  <c r="E6" i="19"/>
  <c r="O29" i="19"/>
  <c r="E10" i="19"/>
  <c r="O27" i="19"/>
  <c r="E20" i="19"/>
  <c r="E13" i="19"/>
  <c r="E11" i="19"/>
  <c r="E3" i="19"/>
  <c r="E4" i="19"/>
  <c r="E16" i="19"/>
  <c r="E14" i="19"/>
  <c r="E12" i="19"/>
  <c r="E18" i="19"/>
  <c r="J71" i="20"/>
  <c r="D71" i="20"/>
  <c r="J12" i="20"/>
  <c r="D12" i="20"/>
  <c r="J29" i="20"/>
  <c r="D29" i="20"/>
  <c r="J25" i="20"/>
  <c r="D25" i="20"/>
  <c r="J82" i="20"/>
  <c r="D82" i="20"/>
  <c r="J18" i="20"/>
  <c r="D18" i="20"/>
  <c r="J65" i="20"/>
  <c r="D65" i="20"/>
  <c r="J19" i="20"/>
  <c r="D19" i="20"/>
  <c r="J62" i="20"/>
  <c r="D62" i="20"/>
  <c r="J40" i="20"/>
  <c r="D40" i="20"/>
  <c r="J49" i="20"/>
  <c r="D49" i="20"/>
  <c r="J11" i="20"/>
  <c r="D11" i="20"/>
  <c r="J39" i="20"/>
  <c r="D39" i="20"/>
  <c r="J77" i="20"/>
  <c r="D77" i="20"/>
  <c r="J80" i="20"/>
  <c r="D80" i="20"/>
  <c r="J20" i="20"/>
  <c r="D20" i="20"/>
  <c r="J27" i="20"/>
  <c r="D27" i="20"/>
  <c r="J24" i="20"/>
  <c r="D24" i="20"/>
  <c r="J8" i="20"/>
  <c r="D8" i="20"/>
  <c r="J37" i="20"/>
  <c r="D37" i="20"/>
  <c r="J60" i="20"/>
  <c r="D60" i="20"/>
  <c r="J73" i="20"/>
  <c r="D73" i="20"/>
  <c r="J87" i="20"/>
  <c r="D87" i="20"/>
  <c r="J10" i="20"/>
  <c r="D10" i="20"/>
  <c r="J54" i="20"/>
  <c r="D54" i="20"/>
  <c r="J57" i="20"/>
  <c r="D57" i="20"/>
  <c r="J63" i="20"/>
  <c r="D63" i="20"/>
  <c r="J67" i="20"/>
  <c r="D67" i="20"/>
  <c r="J38" i="20"/>
  <c r="D38" i="20"/>
  <c r="J68" i="20"/>
  <c r="D68" i="20"/>
  <c r="J28" i="20"/>
  <c r="D28" i="20"/>
  <c r="J53" i="20"/>
  <c r="D53" i="20"/>
  <c r="J52" i="20"/>
  <c r="D52" i="20"/>
  <c r="J6" i="20"/>
  <c r="D6" i="20"/>
  <c r="J16" i="20"/>
  <c r="D16" i="20"/>
  <c r="J50" i="20"/>
  <c r="D50" i="20"/>
  <c r="J55" i="20"/>
  <c r="D55" i="20"/>
  <c r="J59" i="20"/>
  <c r="D59" i="20"/>
  <c r="J66" i="20"/>
  <c r="D66" i="20"/>
  <c r="J61" i="20"/>
  <c r="D61" i="20"/>
  <c r="J3" i="20"/>
  <c r="D3" i="20"/>
  <c r="J69" i="20"/>
  <c r="D69" i="20"/>
  <c r="J78" i="20"/>
  <c r="D78" i="20"/>
  <c r="J64" i="20"/>
  <c r="D64" i="20"/>
  <c r="J35" i="20"/>
  <c r="D35" i="20"/>
  <c r="J83" i="20"/>
  <c r="D83" i="20"/>
  <c r="J86" i="20"/>
  <c r="D86" i="20"/>
  <c r="J30" i="20"/>
  <c r="D30" i="20"/>
  <c r="J13" i="20"/>
  <c r="D13" i="20"/>
  <c r="J31" i="20"/>
  <c r="D31" i="20"/>
  <c r="J45" i="20"/>
  <c r="D45" i="20"/>
  <c r="J46" i="20"/>
  <c r="D46" i="20"/>
  <c r="J7" i="20"/>
  <c r="D7" i="20"/>
  <c r="J42" i="20"/>
  <c r="D42" i="20"/>
  <c r="J17" i="20"/>
  <c r="D17" i="20"/>
  <c r="J58" i="20"/>
  <c r="D58" i="20"/>
  <c r="J26" i="20"/>
  <c r="D26" i="20"/>
  <c r="J88" i="20"/>
  <c r="D88" i="20"/>
  <c r="J9" i="20"/>
  <c r="D9" i="20"/>
  <c r="J47" i="20"/>
  <c r="D47" i="20"/>
  <c r="J56" i="20"/>
  <c r="D56" i="20"/>
  <c r="J81" i="20"/>
  <c r="D81" i="20"/>
  <c r="J76" i="20"/>
  <c r="D76" i="20"/>
  <c r="J34" i="20"/>
  <c r="D34" i="20"/>
  <c r="J33" i="20"/>
  <c r="D33" i="20"/>
  <c r="J32" i="20"/>
  <c r="D32" i="20"/>
  <c r="J41" i="20"/>
  <c r="D41" i="20"/>
  <c r="J84" i="20"/>
  <c r="D84" i="20"/>
  <c r="J85" i="20"/>
  <c r="D85" i="20"/>
  <c r="J70" i="20"/>
  <c r="D70" i="20"/>
  <c r="J4" i="20"/>
  <c r="D4" i="20"/>
  <c r="J44" i="20"/>
  <c r="D44" i="20"/>
  <c r="J14" i="20"/>
  <c r="D14" i="20"/>
  <c r="J75" i="20"/>
  <c r="D75" i="20"/>
  <c r="J79" i="20"/>
  <c r="D79" i="20"/>
  <c r="O59" i="20"/>
  <c r="J72" i="20"/>
  <c r="D72" i="20"/>
  <c r="J36" i="20"/>
  <c r="D36" i="20"/>
  <c r="J15" i="20"/>
  <c r="D15" i="20"/>
  <c r="O23" i="20"/>
  <c r="J74" i="20"/>
  <c r="D74" i="20"/>
  <c r="J48" i="20"/>
  <c r="D48" i="20"/>
  <c r="J43" i="20"/>
  <c r="D43" i="20"/>
  <c r="J51" i="20"/>
  <c r="D51" i="20"/>
  <c r="J89" i="20"/>
  <c r="D89" i="20"/>
  <c r="J5" i="20"/>
  <c r="D5" i="20"/>
  <c r="J26" i="23"/>
  <c r="P22" i="23"/>
  <c r="Q22" i="23"/>
  <c r="Q28" i="23"/>
  <c r="J56" i="23"/>
  <c r="D56" i="23"/>
  <c r="J42" i="23"/>
  <c r="D42" i="23"/>
  <c r="J51" i="23"/>
  <c r="D51" i="23"/>
  <c r="J50" i="23"/>
  <c r="D50" i="23"/>
  <c r="J90" i="23"/>
  <c r="D90" i="23"/>
  <c r="J76" i="23"/>
  <c r="D76" i="23"/>
  <c r="J93" i="23"/>
  <c r="D93" i="23"/>
  <c r="J85" i="23"/>
  <c r="D85" i="23"/>
  <c r="J63" i="23"/>
  <c r="D63" i="23"/>
  <c r="O23" i="23"/>
  <c r="J80" i="23"/>
  <c r="D80" i="23"/>
  <c r="J100" i="23"/>
  <c r="D100" i="23"/>
  <c r="J48" i="23"/>
  <c r="D48" i="23"/>
  <c r="J62" i="23"/>
  <c r="D62" i="23"/>
  <c r="J31" i="23"/>
  <c r="E31" i="23"/>
  <c r="J74" i="23"/>
  <c r="D74" i="23"/>
  <c r="J98" i="23"/>
  <c r="D98" i="23"/>
  <c r="J94" i="23"/>
  <c r="D94" i="23"/>
  <c r="J65" i="23"/>
  <c r="D65" i="23"/>
  <c r="O28" i="23"/>
  <c r="J88" i="23"/>
  <c r="D88" i="23"/>
  <c r="J59" i="23"/>
  <c r="D59" i="23"/>
  <c r="J39" i="23"/>
  <c r="D39" i="23"/>
  <c r="J92" i="23"/>
  <c r="D92" i="23"/>
  <c r="J57" i="23"/>
  <c r="D57" i="23"/>
  <c r="J58" i="23"/>
  <c r="D58" i="23"/>
  <c r="J28" i="23"/>
  <c r="E28" i="23"/>
  <c r="J35" i="23"/>
  <c r="D35" i="23"/>
  <c r="J71" i="23"/>
  <c r="D71" i="23"/>
  <c r="J78" i="23"/>
  <c r="D78" i="23"/>
  <c r="J55" i="23"/>
  <c r="D55" i="23"/>
  <c r="J29" i="23"/>
  <c r="E29" i="23"/>
  <c r="J60" i="23"/>
  <c r="D60" i="23"/>
  <c r="J75" i="23"/>
  <c r="D75" i="23"/>
  <c r="J81" i="23"/>
  <c r="D81" i="23"/>
  <c r="J36" i="23"/>
  <c r="D36" i="23"/>
  <c r="J67" i="23"/>
  <c r="D67" i="23"/>
  <c r="J89" i="23"/>
  <c r="D89" i="23"/>
  <c r="J99" i="23"/>
  <c r="D99" i="23"/>
  <c r="J61" i="23"/>
  <c r="D61" i="23"/>
  <c r="J27" i="23"/>
  <c r="E27" i="23"/>
  <c r="J91" i="23"/>
  <c r="D91" i="23"/>
  <c r="J43" i="23"/>
  <c r="D43" i="23"/>
  <c r="J53" i="23"/>
  <c r="D53" i="23"/>
  <c r="J97" i="23"/>
  <c r="D97" i="23"/>
  <c r="J72" i="23"/>
  <c r="D72" i="23"/>
  <c r="O24" i="23"/>
  <c r="J52" i="23"/>
  <c r="D52" i="23"/>
  <c r="O22" i="23"/>
  <c r="J73" i="23"/>
  <c r="D73" i="23"/>
  <c r="J68" i="23"/>
  <c r="D68" i="23"/>
  <c r="J45" i="23"/>
  <c r="D45" i="23"/>
  <c r="J86" i="23"/>
  <c r="D86" i="23"/>
  <c r="E4" i="23"/>
  <c r="J95" i="23"/>
  <c r="D95" i="23"/>
  <c r="J66" i="23"/>
  <c r="D66" i="23"/>
  <c r="J37" i="23"/>
  <c r="D37" i="23"/>
  <c r="J70" i="23"/>
  <c r="D70" i="23"/>
  <c r="J44" i="23"/>
  <c r="D44" i="23"/>
  <c r="J46" i="23"/>
  <c r="D46" i="23"/>
  <c r="J38" i="23"/>
  <c r="D38" i="23"/>
  <c r="J69" i="23"/>
  <c r="D69" i="23"/>
  <c r="J41" i="23"/>
  <c r="D41" i="23"/>
  <c r="J49" i="23"/>
  <c r="D49" i="23"/>
  <c r="J79" i="23"/>
  <c r="D79" i="23"/>
  <c r="J47" i="23"/>
  <c r="D47" i="23"/>
  <c r="J64" i="23"/>
  <c r="D64" i="23"/>
  <c r="J87" i="23"/>
  <c r="D87" i="23"/>
  <c r="J40" i="23"/>
  <c r="D40" i="23"/>
  <c r="J83" i="23"/>
  <c r="D83" i="23"/>
  <c r="J82" i="23"/>
  <c r="D82" i="23"/>
  <c r="J96" i="23"/>
  <c r="D96" i="23"/>
  <c r="J54" i="23"/>
  <c r="D54" i="23"/>
  <c r="J84" i="23"/>
  <c r="D84" i="23"/>
  <c r="J77" i="23"/>
  <c r="D77" i="23"/>
  <c r="O41" i="20"/>
  <c r="Q24" i="19"/>
  <c r="P24" i="19"/>
  <c r="P22" i="19"/>
  <c r="Q22" i="19"/>
  <c r="P23" i="19"/>
  <c r="Q23" i="19"/>
  <c r="P26" i="19"/>
  <c r="Q26" i="19"/>
  <c r="O35" i="23"/>
  <c r="O33" i="23"/>
  <c r="O79" i="23"/>
  <c r="O61" i="23"/>
  <c r="O41" i="23"/>
  <c r="O67" i="23"/>
  <c r="O62" i="23"/>
  <c r="O38" i="23"/>
  <c r="O31" i="23"/>
  <c r="O69" i="23"/>
  <c r="O52" i="23"/>
  <c r="O49" i="23"/>
  <c r="O88" i="23"/>
  <c r="O92" i="23"/>
  <c r="O40" i="23"/>
  <c r="O60" i="23"/>
  <c r="O43" i="23"/>
  <c r="O78" i="23"/>
  <c r="O77" i="23"/>
  <c r="O42" i="20"/>
  <c r="O24" i="19"/>
  <c r="O73" i="23"/>
  <c r="O63" i="23"/>
  <c r="O89" i="23"/>
  <c r="O91" i="23"/>
  <c r="O64" i="23"/>
  <c r="O30" i="23"/>
  <c r="O56" i="23"/>
  <c r="O58" i="23"/>
  <c r="O42" i="23"/>
  <c r="O93" i="23"/>
  <c r="O87" i="23"/>
  <c r="O72" i="23"/>
  <c r="O46" i="23"/>
  <c r="O71" i="23"/>
  <c r="O51" i="23"/>
  <c r="O59" i="23"/>
  <c r="O65" i="23"/>
  <c r="O39" i="23"/>
  <c r="O84" i="23"/>
  <c r="O74" i="23"/>
  <c r="O32" i="23"/>
  <c r="O66" i="23"/>
  <c r="O90" i="23"/>
  <c r="O94" i="23"/>
  <c r="O48" i="23"/>
  <c r="O47" i="23"/>
  <c r="O54" i="23"/>
  <c r="O68" i="23"/>
  <c r="O70" i="23"/>
  <c r="O44" i="23"/>
  <c r="O55" i="23"/>
  <c r="O37" i="23"/>
  <c r="O83" i="23"/>
  <c r="O34" i="23"/>
  <c r="O36" i="23"/>
  <c r="O81" i="23"/>
  <c r="O50" i="23"/>
  <c r="O95" i="23"/>
  <c r="O45" i="23"/>
  <c r="O85" i="23"/>
  <c r="O82" i="23"/>
  <c r="O86" i="23"/>
  <c r="O57" i="23"/>
  <c r="O53" i="23"/>
  <c r="O80" i="23"/>
  <c r="O75" i="23"/>
  <c r="O76" i="23"/>
  <c r="O62" i="20"/>
  <c r="O40" i="20"/>
  <c r="O24" i="20"/>
  <c r="O79" i="20"/>
  <c r="O75" i="20"/>
  <c r="O22" i="20"/>
  <c r="O26" i="20"/>
  <c r="O55" i="20"/>
  <c r="O48" i="20"/>
  <c r="O51" i="20"/>
  <c r="O69" i="20"/>
  <c r="O54" i="20"/>
  <c r="O83" i="20"/>
  <c r="O64" i="20"/>
  <c r="O49" i="20"/>
  <c r="O65" i="20"/>
  <c r="O61" i="20"/>
  <c r="O27" i="20"/>
  <c r="O78" i="20"/>
  <c r="O60" i="20"/>
  <c r="O30" i="20"/>
  <c r="O84" i="20"/>
  <c r="O58" i="20"/>
  <c r="O66" i="20"/>
  <c r="J92" i="20"/>
  <c r="O88" i="20"/>
  <c r="O50" i="20"/>
  <c r="J94" i="20"/>
  <c r="O90" i="20"/>
  <c r="O77" i="20"/>
  <c r="O28" i="20"/>
  <c r="O47" i="20"/>
  <c r="O43" i="20"/>
  <c r="J90" i="20"/>
  <c r="O86" i="20"/>
  <c r="O37" i="20"/>
  <c r="O44" i="20"/>
  <c r="J98" i="20"/>
  <c r="O94" i="20"/>
  <c r="O73" i="20"/>
  <c r="O67" i="20"/>
  <c r="O20" i="20"/>
  <c r="O46" i="20"/>
  <c r="J91" i="20"/>
  <c r="O87" i="20"/>
  <c r="O68" i="20"/>
  <c r="J95" i="20"/>
  <c r="O91" i="20"/>
  <c r="O52" i="20"/>
  <c r="O85" i="20"/>
  <c r="O74" i="20"/>
  <c r="J100" i="20"/>
  <c r="O96" i="20"/>
  <c r="O95" i="20"/>
  <c r="J99" i="20"/>
  <c r="O53" i="20"/>
  <c r="O39" i="20"/>
  <c r="O32" i="20"/>
  <c r="O29" i="20"/>
  <c r="O72" i="20"/>
  <c r="O92" i="20"/>
  <c r="J96" i="20"/>
  <c r="J97" i="20"/>
  <c r="O93" i="20"/>
  <c r="O76" i="20"/>
  <c r="O71" i="20"/>
  <c r="O45" i="20"/>
  <c r="O70" i="20"/>
  <c r="O21" i="20"/>
  <c r="O56" i="20"/>
  <c r="O57" i="20"/>
  <c r="O33" i="20"/>
  <c r="O63" i="20"/>
  <c r="O31" i="20"/>
  <c r="O38" i="20"/>
  <c r="O34" i="20"/>
  <c r="O36" i="20"/>
  <c r="O89" i="20"/>
  <c r="J93" i="20"/>
  <c r="AE27" i="17"/>
  <c r="AJ28" i="17"/>
  <c r="AA28" i="17"/>
  <c r="D4" i="16"/>
  <c r="D5" i="16"/>
  <c r="D6" i="16"/>
  <c r="D7" i="16"/>
  <c r="D8" i="16"/>
  <c r="D3" i="16"/>
  <c r="AB28" i="17"/>
  <c r="AK28" i="17"/>
  <c r="F29" i="22"/>
  <c r="K26" i="20"/>
  <c r="K31" i="23"/>
  <c r="K44" i="22"/>
  <c r="K65" i="22"/>
  <c r="K50" i="23"/>
  <c r="K77" i="20"/>
  <c r="K69" i="22"/>
  <c r="K27" i="20"/>
  <c r="K27" i="23"/>
  <c r="K17" i="19"/>
  <c r="K30" i="22"/>
  <c r="K98" i="22"/>
  <c r="K53" i="20"/>
  <c r="K83" i="23"/>
  <c r="K47" i="22"/>
  <c r="K84" i="20"/>
  <c r="K97" i="22"/>
  <c r="K37" i="20"/>
  <c r="K37" i="23"/>
  <c r="K55" i="22"/>
  <c r="K97" i="20"/>
  <c r="F29" i="23"/>
  <c r="K46" i="22"/>
  <c r="K46" i="23"/>
  <c r="K71" i="23"/>
  <c r="K70" i="20"/>
  <c r="K91" i="22"/>
  <c r="K49" i="22"/>
  <c r="K44" i="23"/>
  <c r="K93" i="22"/>
  <c r="K61" i="20"/>
  <c r="K100" i="20"/>
  <c r="K42" i="23"/>
  <c r="K85" i="20"/>
  <c r="K48" i="20"/>
  <c r="K24" i="22"/>
  <c r="K7" i="19"/>
  <c r="K42" i="20"/>
  <c r="K66" i="22"/>
  <c r="K77" i="22"/>
  <c r="K62" i="23"/>
  <c r="K51" i="20"/>
  <c r="K31" i="22"/>
  <c r="K41" i="23"/>
  <c r="K19" i="20"/>
  <c r="K28" i="23"/>
  <c r="K73" i="22"/>
  <c r="K40" i="20"/>
  <c r="K16" i="19"/>
  <c r="K64" i="23"/>
  <c r="K19" i="19"/>
  <c r="K94" i="20"/>
  <c r="K75" i="20"/>
  <c r="F24" i="22"/>
  <c r="K85" i="23"/>
  <c r="K29" i="23"/>
  <c r="K60" i="20"/>
  <c r="K16" i="20"/>
  <c r="K40" i="22"/>
  <c r="K78" i="22"/>
  <c r="K80" i="22"/>
  <c r="K92" i="20"/>
  <c r="K54" i="22"/>
  <c r="F31" i="22"/>
  <c r="K78" i="23"/>
  <c r="K72" i="22"/>
  <c r="K74" i="20"/>
  <c r="K95" i="23"/>
  <c r="K35" i="22"/>
  <c r="K29" i="22"/>
  <c r="K79" i="22"/>
  <c r="K25" i="20"/>
  <c r="K76" i="22"/>
  <c r="K51" i="23"/>
  <c r="K34" i="20"/>
  <c r="K30" i="23"/>
  <c r="K100" i="23"/>
  <c r="K68" i="22"/>
  <c r="K57" i="22"/>
  <c r="K26" i="23"/>
  <c r="K48" i="22"/>
  <c r="F31" i="23"/>
  <c r="K89" i="23"/>
  <c r="K73" i="23"/>
  <c r="K72" i="20"/>
  <c r="K56" i="20"/>
  <c r="F27" i="22"/>
  <c r="K67" i="23"/>
  <c r="K88" i="22"/>
  <c r="K69" i="20"/>
  <c r="K77" i="23"/>
  <c r="K82" i="22"/>
  <c r="K93" i="23"/>
  <c r="K43" i="22"/>
  <c r="K45" i="20"/>
  <c r="K100" i="22"/>
  <c r="K74" i="23"/>
  <c r="K38" i="23"/>
  <c r="K61" i="23"/>
  <c r="K82" i="20"/>
  <c r="K56" i="22"/>
  <c r="K71" i="22"/>
  <c r="K90" i="20"/>
  <c r="K27" i="22"/>
  <c r="K43" i="20"/>
  <c r="K84" i="23"/>
  <c r="K96" i="22"/>
  <c r="K47" i="20"/>
  <c r="K29" i="20"/>
  <c r="K53" i="23"/>
  <c r="K92" i="22"/>
  <c r="K26" i="22"/>
  <c r="K60" i="22"/>
  <c r="K54" i="23"/>
  <c r="K36" i="22"/>
  <c r="K45" i="23"/>
  <c r="K59" i="22"/>
  <c r="K65" i="23"/>
  <c r="K52" i="20"/>
  <c r="K79" i="20"/>
  <c r="K28" i="20"/>
  <c r="K28" i="22"/>
  <c r="K70" i="23"/>
  <c r="K90" i="23"/>
  <c r="K68" i="23"/>
  <c r="K76" i="23"/>
  <c r="K94" i="22"/>
  <c r="K33" i="20"/>
  <c r="K12" i="19"/>
  <c r="K63" i="22"/>
  <c r="K49" i="23"/>
  <c r="K35" i="20"/>
  <c r="K32" i="20"/>
  <c r="K87" i="20"/>
  <c r="K5" i="19"/>
  <c r="K11" i="19"/>
  <c r="K11" i="20"/>
  <c r="K81" i="23"/>
  <c r="K64" i="20"/>
  <c r="K57" i="23"/>
  <c r="K39" i="23"/>
  <c r="K98" i="23"/>
  <c r="K15" i="19"/>
  <c r="K58" i="20"/>
  <c r="K91" i="20"/>
  <c r="K18" i="19"/>
  <c r="K20" i="19"/>
  <c r="K44" i="20"/>
  <c r="K31" i="20"/>
  <c r="K48" i="23"/>
  <c r="F25" i="22"/>
  <c r="K66" i="23"/>
  <c r="K52" i="22"/>
  <c r="K52" i="23"/>
  <c r="K88" i="23"/>
  <c r="K46" i="20"/>
  <c r="K59" i="20"/>
  <c r="K30" i="20"/>
  <c r="K80" i="20"/>
  <c r="K17" i="20"/>
  <c r="K8" i="19"/>
  <c r="K42" i="22"/>
  <c r="D15" i="23"/>
  <c r="F26" i="22"/>
  <c r="K96" i="23"/>
  <c r="K3" i="19"/>
  <c r="K62" i="20"/>
  <c r="K45" i="22"/>
  <c r="K71" i="20"/>
  <c r="K72" i="23"/>
  <c r="K67" i="20"/>
  <c r="K14" i="19"/>
  <c r="K53" i="22"/>
  <c r="K75" i="23"/>
  <c r="K85" i="22"/>
  <c r="K95" i="22"/>
  <c r="F28" i="22"/>
  <c r="K90" i="22"/>
  <c r="K81" i="20"/>
  <c r="K78" i="20"/>
  <c r="K58" i="22"/>
  <c r="K54" i="20"/>
  <c r="K73" i="20"/>
  <c r="K59" i="23"/>
  <c r="K61" i="22"/>
  <c r="K47" i="23"/>
  <c r="F28" i="23"/>
  <c r="K4" i="19"/>
  <c r="K83" i="20"/>
  <c r="K87" i="23"/>
  <c r="K39" i="22"/>
  <c r="K99" i="22"/>
  <c r="K9" i="19"/>
  <c r="K97" i="23"/>
  <c r="K55" i="23"/>
  <c r="K67" i="22"/>
  <c r="K10" i="19"/>
  <c r="K6" i="19"/>
  <c r="K55" i="20"/>
  <c r="K63" i="23"/>
  <c r="K66" i="20"/>
  <c r="K91" i="23"/>
  <c r="K80" i="23"/>
  <c r="K60" i="23"/>
  <c r="K56" i="23"/>
  <c r="K36" i="20"/>
  <c r="K70" i="22"/>
  <c r="K89" i="20"/>
  <c r="K25" i="22"/>
  <c r="K39" i="20"/>
  <c r="F30" i="22"/>
  <c r="K81" i="22"/>
  <c r="K38" i="22"/>
  <c r="K82" i="23"/>
  <c r="K15" i="20"/>
  <c r="K10" i="20"/>
  <c r="K58" i="23"/>
  <c r="K84" i="22"/>
  <c r="K93" i="20"/>
  <c r="K38" i="20"/>
  <c r="K74" i="22"/>
  <c r="K96" i="20"/>
  <c r="K43" i="23"/>
  <c r="K51" i="22"/>
  <c r="K76" i="20"/>
  <c r="K69" i="23"/>
  <c r="K83" i="22"/>
  <c r="K94" i="23"/>
  <c r="K86" i="23"/>
  <c r="K92" i="23"/>
  <c r="K25" i="23"/>
  <c r="K50" i="20"/>
  <c r="K41" i="20"/>
  <c r="K24" i="20"/>
  <c r="K75" i="22"/>
  <c r="K40" i="23"/>
  <c r="K99" i="20"/>
  <c r="K36" i="23"/>
  <c r="K63" i="20"/>
  <c r="K68" i="20"/>
  <c r="K62" i="22"/>
  <c r="K88" i="20"/>
  <c r="K65" i="20"/>
  <c r="K87" i="22"/>
  <c r="K18" i="20"/>
  <c r="K35" i="23"/>
  <c r="K99" i="23"/>
  <c r="K64" i="22"/>
  <c r="K86" i="22"/>
  <c r="K49" i="20"/>
  <c r="F27" i="23"/>
  <c r="K86" i="20"/>
  <c r="K95" i="20"/>
  <c r="K37" i="22"/>
  <c r="K89" i="22"/>
  <c r="K98" i="20"/>
  <c r="K13" i="19"/>
  <c r="K14" i="20"/>
  <c r="K41" i="22"/>
  <c r="K57" i="20"/>
  <c r="K50" i="22"/>
  <c r="K79" i="23"/>
  <c r="K20" i="20"/>
  <c r="K13" i="20"/>
  <c r="K12" i="20"/>
  <c r="BD2" i="19"/>
  <c r="AF27" i="17"/>
  <c r="AL28" i="17"/>
  <c r="AC28" i="17"/>
  <c r="AM27" i="17"/>
  <c r="AD28" i="17"/>
  <c r="O15" i="23" l="1"/>
  <c r="P28" i="23"/>
  <c r="P20" i="19"/>
  <c r="P19" i="19"/>
  <c r="O30" i="22"/>
  <c r="Q23" i="23"/>
  <c r="P23" i="23"/>
  <c r="P92" i="22"/>
  <c r="Q92" i="22"/>
  <c r="P94" i="22"/>
  <c r="Q94" i="22"/>
  <c r="P34" i="22"/>
  <c r="Q34" i="22"/>
  <c r="P44" i="22"/>
  <c r="Q44" i="22"/>
  <c r="P69" i="22"/>
  <c r="Q69" i="22"/>
  <c r="Q25" i="22"/>
  <c r="P25" i="22"/>
  <c r="P30" i="22"/>
  <c r="Q79" i="22"/>
  <c r="P79" i="22"/>
  <c r="Q22" i="22"/>
  <c r="P22" i="22"/>
  <c r="P65" i="22"/>
  <c r="Q65" i="22"/>
  <c r="Q38" i="22"/>
  <c r="P38" i="22"/>
  <c r="Q72" i="22"/>
  <c r="P72" i="22"/>
  <c r="Q60" i="22"/>
  <c r="P60" i="22"/>
  <c r="P47" i="22"/>
  <c r="Q47" i="22"/>
  <c r="Q71" i="22"/>
  <c r="P71" i="22"/>
  <c r="P36" i="22"/>
  <c r="Q36" i="22"/>
  <c r="P83" i="22"/>
  <c r="Q83" i="22"/>
  <c r="P87" i="22"/>
  <c r="Q87" i="22"/>
  <c r="Q26" i="22"/>
  <c r="P26" i="22"/>
  <c r="Q86" i="22"/>
  <c r="P86" i="22"/>
  <c r="Q29" i="22"/>
  <c r="P29" i="22"/>
  <c r="P39" i="22"/>
  <c r="Q39" i="22"/>
  <c r="Q32" i="22"/>
  <c r="P32" i="22"/>
  <c r="P62" i="22"/>
  <c r="Q62" i="22"/>
  <c r="P91" i="22"/>
  <c r="Q91" i="22"/>
  <c r="P66" i="22"/>
  <c r="Q66" i="22"/>
  <c r="Q75" i="22"/>
  <c r="P75" i="22"/>
  <c r="Q24" i="22"/>
  <c r="P24" i="22"/>
  <c r="Q37" i="22"/>
  <c r="P37" i="22"/>
  <c r="Q78" i="22"/>
  <c r="P78" i="22"/>
  <c r="Q68" i="22"/>
  <c r="P68" i="22"/>
  <c r="P53" i="22"/>
  <c r="Q53" i="22"/>
  <c r="Q48" i="22"/>
  <c r="P48" i="22"/>
  <c r="P61" i="22"/>
  <c r="Q61" i="22"/>
  <c r="P56" i="22"/>
  <c r="Q56" i="22"/>
  <c r="Q63" i="22"/>
  <c r="P63" i="22"/>
  <c r="P81" i="22"/>
  <c r="Q81" i="22"/>
  <c r="Q35" i="22"/>
  <c r="P35" i="22"/>
  <c r="Q31" i="22"/>
  <c r="P31" i="22"/>
  <c r="P82" i="22"/>
  <c r="Q82" i="22"/>
  <c r="Q77" i="22"/>
  <c r="P77" i="22"/>
  <c r="Q50" i="22"/>
  <c r="P50" i="22"/>
  <c r="Q59" i="22"/>
  <c r="P59" i="22"/>
  <c r="Q55" i="22"/>
  <c r="P55" i="22"/>
  <c r="Q51" i="22"/>
  <c r="P51" i="22"/>
  <c r="P33" i="22"/>
  <c r="Q33" i="22"/>
  <c r="P49" i="22"/>
  <c r="Q49" i="22"/>
  <c r="Q67" i="22"/>
  <c r="P67" i="22"/>
  <c r="Q88" i="22"/>
  <c r="P88" i="22"/>
  <c r="P73" i="22"/>
  <c r="Q73" i="22"/>
  <c r="Q64" i="22"/>
  <c r="P64" i="22"/>
  <c r="Q52" i="22"/>
  <c r="P52" i="22"/>
  <c r="Q23" i="22"/>
  <c r="P23" i="22"/>
  <c r="P95" i="22"/>
  <c r="Q95" i="22"/>
  <c r="Q85" i="22"/>
  <c r="P85" i="22"/>
  <c r="P54" i="22"/>
  <c r="Q54" i="22"/>
  <c r="Q93" i="22"/>
  <c r="P93" i="22"/>
  <c r="P74" i="22"/>
  <c r="Q74" i="22"/>
  <c r="P46" i="22"/>
  <c r="Q46" i="22"/>
  <c r="P80" i="22"/>
  <c r="Q80" i="22"/>
  <c r="P89" i="22"/>
  <c r="Q89" i="22"/>
  <c r="P84" i="22"/>
  <c r="Q84" i="22"/>
  <c r="P57" i="22"/>
  <c r="Q57" i="22"/>
  <c r="Q43" i="22"/>
  <c r="P43" i="22"/>
  <c r="P70" i="22"/>
  <c r="Q70" i="22"/>
  <c r="Q41" i="22"/>
  <c r="P41" i="22"/>
  <c r="Q40" i="22"/>
  <c r="P40" i="22"/>
  <c r="Q76" i="22"/>
  <c r="P76" i="22"/>
  <c r="P42" i="22"/>
  <c r="Q42" i="22"/>
  <c r="P90" i="22"/>
  <c r="Q90" i="22"/>
  <c r="P45" i="22"/>
  <c r="Q45" i="22"/>
  <c r="P58" i="22"/>
  <c r="Q58" i="22"/>
  <c r="P27" i="22"/>
  <c r="Q27" i="22"/>
  <c r="Q28" i="22"/>
  <c r="P28" i="22"/>
  <c r="E10" i="22"/>
  <c r="E4" i="22"/>
  <c r="E15" i="22"/>
  <c r="E14" i="22"/>
  <c r="E17" i="22"/>
  <c r="O26" i="22"/>
  <c r="E12" i="22"/>
  <c r="O29" i="22"/>
  <c r="E18" i="22"/>
  <c r="O24" i="22"/>
  <c r="E16" i="22"/>
  <c r="E5" i="22"/>
  <c r="E7" i="22"/>
  <c r="O22" i="22"/>
  <c r="O25" i="22"/>
  <c r="E20" i="22"/>
  <c r="E19" i="22"/>
  <c r="E8" i="22"/>
  <c r="O23" i="22"/>
  <c r="E9" i="22"/>
  <c r="O27" i="22"/>
  <c r="O28" i="22"/>
  <c r="E6" i="22"/>
  <c r="E11" i="22"/>
  <c r="E3" i="22"/>
  <c r="E13" i="22"/>
  <c r="L99" i="20"/>
  <c r="Q95" i="20" s="1"/>
  <c r="P95" i="20"/>
  <c r="P70" i="20"/>
  <c r="L74" i="20"/>
  <c r="Q70" i="20" s="1"/>
  <c r="P49" i="20"/>
  <c r="L53" i="20"/>
  <c r="Q49" i="20" s="1"/>
  <c r="Q17" i="20"/>
  <c r="P17" i="20"/>
  <c r="L86" i="20"/>
  <c r="Q82" i="20" s="1"/>
  <c r="P82" i="20"/>
  <c r="P96" i="20"/>
  <c r="L100" i="20"/>
  <c r="Q96" i="20" s="1"/>
  <c r="P79" i="20"/>
  <c r="L83" i="20"/>
  <c r="Q79" i="20" s="1"/>
  <c r="L73" i="20"/>
  <c r="Q69" i="20" s="1"/>
  <c r="P69" i="20"/>
  <c r="P31" i="20"/>
  <c r="L35" i="20"/>
  <c r="Q31" i="20" s="1"/>
  <c r="L82" i="20"/>
  <c r="Q78" i="20" s="1"/>
  <c r="P78" i="20"/>
  <c r="P68" i="20"/>
  <c r="L72" i="20"/>
  <c r="Q68" i="20" s="1"/>
  <c r="P11" i="20"/>
  <c r="Q11" i="20"/>
  <c r="P89" i="20"/>
  <c r="L93" i="20"/>
  <c r="Q89" i="20" s="1"/>
  <c r="L97" i="20"/>
  <c r="Q93" i="20" s="1"/>
  <c r="P93" i="20"/>
  <c r="P91" i="20"/>
  <c r="L95" i="20"/>
  <c r="Q91" i="20" s="1"/>
  <c r="P85" i="20"/>
  <c r="L89" i="20"/>
  <c r="Q85" i="20" s="1"/>
  <c r="P80" i="20"/>
  <c r="L84" i="20"/>
  <c r="Q80" i="20" s="1"/>
  <c r="P43" i="20"/>
  <c r="L47" i="20"/>
  <c r="Q43" i="20" s="1"/>
  <c r="P42" i="20"/>
  <c r="L46" i="20"/>
  <c r="Q42" i="20" s="1"/>
  <c r="P60" i="20"/>
  <c r="L64" i="20"/>
  <c r="Q60" i="20" s="1"/>
  <c r="P46" i="20"/>
  <c r="L50" i="20"/>
  <c r="Q46" i="20" s="1"/>
  <c r="P63" i="20"/>
  <c r="L67" i="20"/>
  <c r="Q63" i="20" s="1"/>
  <c r="P33" i="20"/>
  <c r="L37" i="20"/>
  <c r="Q33" i="20" s="1"/>
  <c r="P21" i="20"/>
  <c r="Q21" i="20"/>
  <c r="L61" i="20"/>
  <c r="Q57" i="20" s="1"/>
  <c r="P57" i="20"/>
  <c r="L66" i="20"/>
  <c r="Q62" i="20" s="1"/>
  <c r="P62" i="20"/>
  <c r="P38" i="20"/>
  <c r="L42" i="20"/>
  <c r="Q38" i="20" s="1"/>
  <c r="P47" i="20"/>
  <c r="L51" i="20"/>
  <c r="Q47" i="20" s="1"/>
  <c r="L79" i="20"/>
  <c r="Q75" i="20" s="1"/>
  <c r="P75" i="20"/>
  <c r="L41" i="20"/>
  <c r="Q37" i="20" s="1"/>
  <c r="P37" i="20"/>
  <c r="P41" i="20"/>
  <c r="L45" i="20"/>
  <c r="Q41" i="20" s="1"/>
  <c r="P74" i="20"/>
  <c r="L78" i="20"/>
  <c r="Q74" i="20" s="1"/>
  <c r="P59" i="20"/>
  <c r="L63" i="20"/>
  <c r="Q59" i="20" s="1"/>
  <c r="P45" i="20"/>
  <c r="L49" i="20"/>
  <c r="Q45" i="20" s="1"/>
  <c r="Q25" i="20"/>
  <c r="P25" i="20"/>
  <c r="P10" i="20"/>
  <c r="Q10" i="20"/>
  <c r="P26" i="20"/>
  <c r="Q26" i="20"/>
  <c r="P61" i="20"/>
  <c r="L65" i="20"/>
  <c r="Q61" i="20" s="1"/>
  <c r="P66" i="20"/>
  <c r="L70" i="20"/>
  <c r="Q66" i="20" s="1"/>
  <c r="L91" i="20"/>
  <c r="Q87" i="20" s="1"/>
  <c r="P87" i="20"/>
  <c r="P12" i="20"/>
  <c r="Q12" i="20"/>
  <c r="P40" i="20"/>
  <c r="L44" i="20"/>
  <c r="Q40" i="20" s="1"/>
  <c r="L98" i="20"/>
  <c r="Q94" i="20" s="1"/>
  <c r="P94" i="20"/>
  <c r="L76" i="20"/>
  <c r="Q72" i="20" s="1"/>
  <c r="P72" i="20"/>
  <c r="P83" i="20"/>
  <c r="L87" i="20"/>
  <c r="Q83" i="20" s="1"/>
  <c r="P18" i="20"/>
  <c r="Q18" i="20"/>
  <c r="L59" i="20"/>
  <c r="Q55" i="20" s="1"/>
  <c r="P55" i="20"/>
  <c r="P64" i="20"/>
  <c r="L68" i="20"/>
  <c r="Q64" i="20" s="1"/>
  <c r="L60" i="20"/>
  <c r="Q56" i="20" s="1"/>
  <c r="P56" i="20"/>
  <c r="P39" i="20"/>
  <c r="L43" i="20"/>
  <c r="Q39" i="20" s="1"/>
  <c r="L75" i="20"/>
  <c r="Q71" i="20" s="1"/>
  <c r="P71" i="20"/>
  <c r="Q28" i="20"/>
  <c r="P28" i="20"/>
  <c r="P84" i="20"/>
  <c r="L88" i="20"/>
  <c r="Q84" i="20" s="1"/>
  <c r="P27" i="20"/>
  <c r="Q27" i="20"/>
  <c r="P65" i="20"/>
  <c r="L69" i="20"/>
  <c r="Q65" i="20" s="1"/>
  <c r="L57" i="20"/>
  <c r="Q53" i="20" s="1"/>
  <c r="P53" i="20"/>
  <c r="Q20" i="20"/>
  <c r="P20" i="20"/>
  <c r="L40" i="20"/>
  <c r="Q36" i="20" s="1"/>
  <c r="P36" i="20"/>
  <c r="P54" i="20"/>
  <c r="L58" i="20"/>
  <c r="Q54" i="20" s="1"/>
  <c r="Q15" i="20"/>
  <c r="P15" i="20"/>
  <c r="P24" i="20"/>
  <c r="Q24" i="20"/>
  <c r="P32" i="20"/>
  <c r="L36" i="20"/>
  <c r="Q32" i="20" s="1"/>
  <c r="P81" i="20"/>
  <c r="L85" i="20"/>
  <c r="Q81" i="20" s="1"/>
  <c r="P51" i="20"/>
  <c r="L55" i="20"/>
  <c r="Q51" i="20" s="1"/>
  <c r="P35" i="20"/>
  <c r="L39" i="20"/>
  <c r="Q35" i="20" s="1"/>
  <c r="P16" i="20"/>
  <c r="Q16" i="20"/>
  <c r="P90" i="20"/>
  <c r="L94" i="20"/>
  <c r="Q90" i="20" s="1"/>
  <c r="P14" i="20"/>
  <c r="Q14" i="20"/>
  <c r="P13" i="20"/>
  <c r="Q13" i="20"/>
  <c r="P19" i="20"/>
  <c r="Q19" i="20"/>
  <c r="P30" i="20"/>
  <c r="Q30" i="20"/>
  <c r="L80" i="20"/>
  <c r="Q76" i="20" s="1"/>
  <c r="P76" i="20"/>
  <c r="L81" i="20"/>
  <c r="Q77" i="20" s="1"/>
  <c r="P77" i="20"/>
  <c r="P73" i="20"/>
  <c r="L77" i="20"/>
  <c r="Q73" i="20" s="1"/>
  <c r="L90" i="20"/>
  <c r="Q86" i="20" s="1"/>
  <c r="P86" i="20"/>
  <c r="L56" i="20"/>
  <c r="Q52" i="20" s="1"/>
  <c r="P52" i="20"/>
  <c r="P34" i="20"/>
  <c r="L38" i="20"/>
  <c r="Q34" i="20" s="1"/>
  <c r="P92" i="20"/>
  <c r="L96" i="20"/>
  <c r="Q92" i="20" s="1"/>
  <c r="L92" i="20"/>
  <c r="Q88" i="20" s="1"/>
  <c r="P88" i="20"/>
  <c r="P44" i="20"/>
  <c r="L48" i="20"/>
  <c r="Q44" i="20" s="1"/>
  <c r="P29" i="20"/>
  <c r="Q29" i="20"/>
  <c r="Q22" i="20"/>
  <c r="P22" i="20"/>
  <c r="P48" i="20"/>
  <c r="L52" i="20"/>
  <c r="Q48" i="20" s="1"/>
  <c r="P50" i="20"/>
  <c r="L54" i="20"/>
  <c r="Q50" i="20" s="1"/>
  <c r="Q23" i="20"/>
  <c r="P23" i="20"/>
  <c r="L62" i="20"/>
  <c r="Q58" i="20" s="1"/>
  <c r="P58" i="20"/>
  <c r="P67" i="20"/>
  <c r="L71" i="20"/>
  <c r="Q67" i="20" s="1"/>
  <c r="E17" i="20"/>
  <c r="E11" i="20"/>
  <c r="E10" i="20"/>
  <c r="E4" i="20"/>
  <c r="E6" i="20"/>
  <c r="E12" i="20"/>
  <c r="E20" i="20"/>
  <c r="E18" i="20"/>
  <c r="E9" i="20"/>
  <c r="E8" i="20"/>
  <c r="E15" i="20"/>
  <c r="E16" i="20"/>
  <c r="E14" i="20"/>
  <c r="E13" i="20"/>
  <c r="E3" i="20"/>
  <c r="E19" i="20"/>
  <c r="E5" i="20"/>
  <c r="E7" i="20"/>
  <c r="Q24" i="23"/>
  <c r="P24" i="23"/>
  <c r="P65" i="23"/>
  <c r="P73" i="23"/>
  <c r="P68" i="23"/>
  <c r="P66" i="23"/>
  <c r="P35" i="23"/>
  <c r="P31" i="23"/>
  <c r="P80" i="23"/>
  <c r="P72" i="23"/>
  <c r="P82" i="23"/>
  <c r="P36" i="23"/>
  <c r="P61" i="23"/>
  <c r="Q29" i="23"/>
  <c r="P29" i="23"/>
  <c r="P76" i="23"/>
  <c r="P26" i="23"/>
  <c r="Q26" i="23"/>
  <c r="P83" i="23"/>
  <c r="P88" i="23"/>
  <c r="P51" i="23"/>
  <c r="P77" i="23"/>
  <c r="P86" i="23"/>
  <c r="P32" i="23"/>
  <c r="P49" i="23"/>
  <c r="P33" i="23"/>
  <c r="P43" i="23"/>
  <c r="P62" i="23"/>
  <c r="P44" i="23"/>
  <c r="P69" i="23"/>
  <c r="P67" i="23"/>
  <c r="P56" i="23"/>
  <c r="P55" i="23"/>
  <c r="P53" i="23"/>
  <c r="P85" i="23"/>
  <c r="P63" i="23"/>
  <c r="P54" i="23"/>
  <c r="P70" i="23"/>
  <c r="P91" i="23"/>
  <c r="P59" i="23"/>
  <c r="P41" i="23"/>
  <c r="P60" i="23"/>
  <c r="P95" i="23"/>
  <c r="P38" i="23"/>
  <c r="P34" i="23"/>
  <c r="P79" i="23"/>
  <c r="Q4" i="23"/>
  <c r="P81" i="23"/>
  <c r="P92" i="23"/>
  <c r="P94" i="23"/>
  <c r="Q27" i="23"/>
  <c r="P27" i="23"/>
  <c r="P52" i="23"/>
  <c r="P45" i="23"/>
  <c r="P74" i="23"/>
  <c r="P93" i="23"/>
  <c r="P37" i="23"/>
  <c r="P30" i="23"/>
  <c r="P64" i="23"/>
  <c r="P47" i="23"/>
  <c r="P25" i="23"/>
  <c r="Q25" i="23"/>
  <c r="P42" i="23"/>
  <c r="P39" i="23"/>
  <c r="P89" i="23"/>
  <c r="P75" i="23"/>
  <c r="P78" i="23"/>
  <c r="P58" i="23"/>
  <c r="P90" i="23"/>
  <c r="P57" i="23"/>
  <c r="P71" i="23"/>
  <c r="P40" i="23"/>
  <c r="P48" i="23"/>
  <c r="P84" i="23"/>
  <c r="P50" i="23"/>
  <c r="P87" i="23"/>
  <c r="P46" i="23"/>
  <c r="E14" i="23"/>
  <c r="O29" i="23"/>
  <c r="E20" i="23"/>
  <c r="O26" i="23"/>
  <c r="E18" i="23"/>
  <c r="E19" i="23"/>
  <c r="E10" i="23"/>
  <c r="E5" i="23"/>
  <c r="E13" i="23"/>
  <c r="E6" i="23"/>
  <c r="O27" i="23"/>
  <c r="E17" i="23"/>
  <c r="E7" i="23"/>
  <c r="E3" i="23"/>
  <c r="O25" i="23"/>
  <c r="E9" i="23"/>
  <c r="E11" i="23"/>
  <c r="E16" i="23"/>
  <c r="E8" i="23"/>
  <c r="E12" i="23"/>
  <c r="E15" i="23"/>
  <c r="AE28" i="17"/>
  <c r="P6" i="16"/>
  <c r="P7" i="16"/>
  <c r="P8" i="16"/>
  <c r="P5" i="16"/>
  <c r="Q4" i="16"/>
  <c r="Q6" i="16"/>
  <c r="Q7" i="16"/>
  <c r="Q8" i="16"/>
  <c r="Q5" i="16"/>
  <c r="S4" i="16"/>
  <c r="S7" i="16"/>
  <c r="S6" i="16"/>
  <c r="S5" i="16"/>
  <c r="S8" i="16"/>
  <c r="K4" i="23"/>
  <c r="K19" i="23"/>
  <c r="K7" i="23"/>
  <c r="K5" i="23"/>
  <c r="K8" i="20"/>
  <c r="K3" i="20"/>
  <c r="K7" i="20"/>
  <c r="K16" i="22"/>
  <c r="K10" i="22"/>
  <c r="K14" i="22"/>
  <c r="K3" i="22"/>
  <c r="K15" i="22"/>
  <c r="K6" i="20"/>
  <c r="K8" i="22"/>
  <c r="K8" i="23"/>
  <c r="K3" i="23"/>
  <c r="K10" i="23"/>
  <c r="K18" i="22"/>
  <c r="K17" i="22"/>
  <c r="K20" i="23"/>
  <c r="K13" i="23"/>
  <c r="K6" i="23"/>
  <c r="K9" i="20"/>
  <c r="K12" i="22"/>
  <c r="K20" i="22"/>
  <c r="K16" i="23"/>
  <c r="K9" i="22"/>
  <c r="K13" i="22"/>
  <c r="K19" i="22"/>
  <c r="K5" i="20"/>
  <c r="K11" i="22"/>
  <c r="K14" i="23"/>
  <c r="K15" i="23"/>
  <c r="K12" i="23"/>
  <c r="K4" i="22"/>
  <c r="K7" i="22"/>
  <c r="K9" i="23"/>
  <c r="K6" i="22"/>
  <c r="K17" i="23"/>
  <c r="K18" i="23"/>
  <c r="K4" i="20"/>
  <c r="K5" i="22"/>
  <c r="K11" i="23"/>
  <c r="AF28" i="17"/>
  <c r="P4" i="23" l="1"/>
  <c r="P20" i="22"/>
  <c r="P18" i="22"/>
  <c r="Q11" i="22"/>
  <c r="P11" i="22"/>
  <c r="P6" i="22"/>
  <c r="Q6" i="22"/>
  <c r="P12" i="22"/>
  <c r="Q12" i="22"/>
  <c r="P7" i="22"/>
  <c r="Q7" i="22"/>
  <c r="P5" i="22"/>
  <c r="Q5" i="22"/>
  <c r="P16" i="22"/>
  <c r="Q16" i="22"/>
  <c r="Q13" i="22"/>
  <c r="P13" i="22"/>
  <c r="P3" i="22"/>
  <c r="Q3" i="22"/>
  <c r="P17" i="22"/>
  <c r="Q15" i="22"/>
  <c r="P15" i="22"/>
  <c r="P8" i="22"/>
  <c r="Q8" i="22"/>
  <c r="P4" i="22"/>
  <c r="Q4" i="22"/>
  <c r="P10" i="22"/>
  <c r="Q10" i="22"/>
  <c r="P14" i="22"/>
  <c r="Q14" i="22"/>
  <c r="P19" i="22"/>
  <c r="P9" i="22"/>
  <c r="Q9" i="22"/>
  <c r="Q8" i="20"/>
  <c r="P8" i="20"/>
  <c r="P9" i="20"/>
  <c r="Q9" i="20"/>
  <c r="Q5" i="20"/>
  <c r="P5" i="20"/>
  <c r="P3" i="20"/>
  <c r="Q3" i="20"/>
  <c r="P6" i="20"/>
  <c r="Q6" i="20"/>
  <c r="P4" i="20"/>
  <c r="Q4" i="20"/>
  <c r="P7" i="20"/>
  <c r="Q7" i="20"/>
  <c r="Q14" i="23"/>
  <c r="P14" i="23"/>
  <c r="Q6" i="23"/>
  <c r="P6" i="23"/>
  <c r="Q10" i="23"/>
  <c r="P10" i="23"/>
  <c r="P19" i="23"/>
  <c r="P7" i="23"/>
  <c r="Q7" i="23"/>
  <c r="P13" i="23"/>
  <c r="Q13" i="23"/>
  <c r="P15" i="23"/>
  <c r="Q15" i="23"/>
  <c r="P9" i="23"/>
  <c r="Q9" i="23"/>
  <c r="P17" i="23"/>
  <c r="Q5" i="23"/>
  <c r="P5" i="23"/>
  <c r="Q12" i="23"/>
  <c r="P12" i="23"/>
  <c r="P18" i="23"/>
  <c r="P3" i="23"/>
  <c r="Q3" i="23"/>
  <c r="Q8" i="23"/>
  <c r="P8" i="23"/>
  <c r="Q11" i="23"/>
  <c r="P11" i="23"/>
  <c r="P16" i="23"/>
  <c r="Q16" i="23"/>
  <c r="P20" i="23"/>
  <c r="Q3" i="19"/>
  <c r="Q4" i="19"/>
  <c r="P5" i="19"/>
  <c r="Q5" i="19"/>
  <c r="P4" i="19"/>
  <c r="P3" i="19"/>
  <c r="D14" i="16"/>
  <c r="C27" i="1"/>
  <c r="C43" i="1"/>
  <c r="H43" i="1"/>
  <c r="C59" i="1"/>
  <c r="H59" i="1"/>
  <c r="H27" i="1"/>
  <c r="H8" i="16"/>
  <c r="H7" i="16"/>
  <c r="H6" i="16"/>
  <c r="H5" i="16"/>
  <c r="L4" i="16"/>
  <c r="L5" i="16"/>
  <c r="E3" i="16"/>
  <c r="E5" i="16"/>
  <c r="E4" i="16"/>
  <c r="E7" i="16"/>
  <c r="E8" i="16"/>
  <c r="D4" i="1"/>
  <c r="AU5" i="22"/>
  <c r="AU11" i="19"/>
  <c r="AU2" i="22"/>
  <c r="AU11" i="22"/>
  <c r="AU9" i="19"/>
  <c r="AU10" i="19"/>
  <c r="AU13" i="19"/>
  <c r="AU2" i="19"/>
  <c r="AU3" i="22"/>
  <c r="E6" i="16"/>
  <c r="AU13" i="23"/>
  <c r="AU3" i="19"/>
  <c r="AU8" i="19"/>
  <c r="AU3" i="23"/>
  <c r="D21" i="19"/>
  <c r="AU6" i="23"/>
  <c r="AM28" i="17"/>
  <c r="AE2" i="17"/>
  <c r="AL2" i="17"/>
  <c r="BE1" i="22"/>
  <c r="AU8" i="23"/>
  <c r="AU6" i="19"/>
  <c r="AU10" i="22"/>
  <c r="AU9" i="23"/>
  <c r="AU5" i="19"/>
  <c r="D21" i="23"/>
  <c r="AU10" i="23"/>
  <c r="AU9" i="22"/>
  <c r="AU7" i="19"/>
  <c r="AU12" i="22"/>
  <c r="AU6" i="22"/>
  <c r="AU7" i="22"/>
  <c r="AU4" i="23"/>
  <c r="AU5" i="23"/>
  <c r="AU7" i="23"/>
  <c r="AU12" i="23"/>
  <c r="AU8" i="22"/>
  <c r="AU4" i="19"/>
  <c r="AU4" i="22"/>
  <c r="AU13" i="22"/>
  <c r="AU2" i="23"/>
  <c r="AU12" i="19"/>
  <c r="AU11" i="23"/>
  <c r="O21" i="23" l="1"/>
  <c r="E21" i="23"/>
  <c r="E21" i="19"/>
  <c r="BA2" i="23"/>
  <c r="BA2" i="22"/>
  <c r="AQ2" i="20"/>
  <c r="P30" i="19"/>
  <c r="O17" i="19"/>
  <c r="O11" i="19"/>
  <c r="O8" i="19"/>
  <c r="O7" i="19"/>
  <c r="O16" i="19"/>
  <c r="O15" i="19"/>
  <c r="O13" i="19"/>
  <c r="O12" i="19"/>
  <c r="O6" i="19"/>
  <c r="O14" i="19"/>
  <c r="O10" i="19"/>
  <c r="O9" i="19"/>
  <c r="BA2" i="19"/>
  <c r="AY3" i="17"/>
  <c r="D15" i="16"/>
  <c r="D13" i="16" s="1"/>
  <c r="BB2" i="23"/>
  <c r="D21" i="22"/>
  <c r="F7" i="16"/>
  <c r="AQ3" i="20"/>
  <c r="F3" i="16"/>
  <c r="F5" i="16"/>
  <c r="I4" i="16"/>
  <c r="I8" i="16"/>
  <c r="BB2" i="19"/>
  <c r="F4" i="16"/>
  <c r="BA3" i="22"/>
  <c r="AZ3" i="22" s="1"/>
  <c r="F6" i="16"/>
  <c r="AR2" i="20"/>
  <c r="AY5" i="17"/>
  <c r="BA3" i="19"/>
  <c r="AZ3" i="19" s="1"/>
  <c r="F8" i="16"/>
  <c r="I7" i="16"/>
  <c r="BA3" i="23"/>
  <c r="AZ3" i="23" s="1"/>
  <c r="AR3" i="20"/>
  <c r="BB3" i="22"/>
  <c r="I6" i="16"/>
  <c r="I5" i="16"/>
  <c r="BB2" i="22"/>
  <c r="BB3" i="23"/>
  <c r="K21" i="23"/>
  <c r="K21" i="19"/>
  <c r="BD2" i="22"/>
  <c r="AY6" i="17"/>
  <c r="BD2" i="23"/>
  <c r="BD3" i="19"/>
  <c r="BD3" i="23"/>
  <c r="BD3" i="22"/>
  <c r="F12" i="16"/>
  <c r="AQ4" i="20"/>
  <c r="AR4" i="20" s="1"/>
  <c r="O21" i="22" l="1"/>
  <c r="E21" i="22"/>
  <c r="P21" i="23"/>
  <c r="P21" i="19"/>
  <c r="O18" i="19"/>
  <c r="P17" i="19"/>
  <c r="Q10" i="19"/>
  <c r="P10" i="19"/>
  <c r="P6" i="19"/>
  <c r="Q6" i="19"/>
  <c r="P13" i="19"/>
  <c r="Q13" i="19"/>
  <c r="P7" i="19"/>
  <c r="Q7" i="19"/>
  <c r="P11" i="19"/>
  <c r="Q11" i="19"/>
  <c r="P14" i="19"/>
  <c r="Q14" i="19"/>
  <c r="Q9" i="19"/>
  <c r="P9" i="19"/>
  <c r="Q12" i="19"/>
  <c r="P12" i="19"/>
  <c r="Q15" i="19"/>
  <c r="P15" i="19"/>
  <c r="P16" i="19"/>
  <c r="Q16" i="19"/>
  <c r="P8" i="19"/>
  <c r="Q8" i="19"/>
  <c r="U4" i="16"/>
  <c r="U8" i="16"/>
  <c r="U6" i="16"/>
  <c r="U7" i="16"/>
  <c r="U5" i="16"/>
  <c r="O4" i="14"/>
  <c r="O5" i="14"/>
  <c r="O6" i="14"/>
  <c r="O7" i="14"/>
  <c r="O8" i="14"/>
  <c r="O9" i="14"/>
  <c r="O10" i="14"/>
  <c r="O11" i="14"/>
  <c r="O12" i="14"/>
  <c r="O13" i="14"/>
  <c r="O14" i="14"/>
  <c r="O15" i="14"/>
  <c r="O16" i="14"/>
  <c r="O17" i="14"/>
  <c r="O18" i="14"/>
  <c r="O19" i="14"/>
  <c r="O20" i="14"/>
  <c r="O21" i="14"/>
  <c r="O22" i="14"/>
  <c r="O23" i="14"/>
  <c r="O24" i="14"/>
  <c r="O25" i="14"/>
  <c r="O26" i="14"/>
  <c r="O27" i="14"/>
  <c r="O28" i="14"/>
  <c r="O29" i="14"/>
  <c r="O30" i="14"/>
  <c r="O31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T7" i="16"/>
  <c r="T6" i="16"/>
  <c r="T8" i="16"/>
  <c r="AP3" i="20"/>
  <c r="AT3" i="20" s="1"/>
  <c r="K5" i="16"/>
  <c r="BA4" i="22"/>
  <c r="BB4" i="22"/>
  <c r="V7" i="16"/>
  <c r="V4" i="16"/>
  <c r="AZ4" i="22"/>
  <c r="AP4" i="20"/>
  <c r="J7" i="16"/>
  <c r="J4" i="16"/>
  <c r="BB3" i="19"/>
  <c r="BA4" i="23"/>
  <c r="AZ4" i="23"/>
  <c r="AQ5" i="20"/>
  <c r="V6" i="16"/>
  <c r="J8" i="16"/>
  <c r="K6" i="16"/>
  <c r="V5" i="16"/>
  <c r="J5" i="16"/>
  <c r="BA4" i="19"/>
  <c r="J6" i="16"/>
  <c r="BB4" i="23"/>
  <c r="V8" i="16"/>
  <c r="K8" i="16"/>
  <c r="K21" i="22"/>
  <c r="AT4" i="20"/>
  <c r="BD4" i="22"/>
  <c r="BD4" i="23"/>
  <c r="AR5" i="20"/>
  <c r="AP5" i="20"/>
  <c r="AT5" i="20" s="1"/>
  <c r="BB4" i="19"/>
  <c r="BA5" i="19"/>
  <c r="AZ4" i="19"/>
  <c r="BD4" i="19" s="1"/>
  <c r="AZ5" i="19"/>
  <c r="BD5" i="19" s="1"/>
  <c r="BB5" i="19"/>
  <c r="P21" i="22" l="1"/>
  <c r="Q18" i="19"/>
  <c r="P18" i="19"/>
  <c r="G18" i="14"/>
  <c r="G26" i="14"/>
  <c r="G34" i="14"/>
  <c r="G42" i="14"/>
  <c r="G50" i="14"/>
  <c r="G58" i="14"/>
  <c r="G19" i="14"/>
  <c r="G27" i="14"/>
  <c r="G35" i="14"/>
  <c r="G43" i="14"/>
  <c r="G51" i="14"/>
  <c r="G59" i="14"/>
  <c r="G20" i="14"/>
  <c r="G28" i="14"/>
  <c r="G36" i="14"/>
  <c r="G44" i="14"/>
  <c r="G52" i="14"/>
  <c r="G60" i="14"/>
  <c r="G30" i="14"/>
  <c r="G41" i="14"/>
  <c r="G55" i="14"/>
  <c r="G31" i="14"/>
  <c r="G45" i="14"/>
  <c r="G56" i="14"/>
  <c r="G21" i="14"/>
  <c r="G32" i="14"/>
  <c r="G46" i="14"/>
  <c r="G57" i="14"/>
  <c r="G22" i="14"/>
  <c r="G33" i="14"/>
  <c r="G47" i="14"/>
  <c r="G61" i="14"/>
  <c r="G23" i="14"/>
  <c r="G37" i="14"/>
  <c r="G48" i="14"/>
  <c r="G62" i="14"/>
  <c r="G24" i="14"/>
  <c r="G38" i="14"/>
  <c r="G49" i="14"/>
  <c r="G63" i="14"/>
  <c r="G25" i="14"/>
  <c r="G39" i="14"/>
  <c r="G53" i="14"/>
  <c r="G64" i="14"/>
  <c r="G29" i="14"/>
  <c r="G40" i="14"/>
  <c r="G54" i="14"/>
  <c r="T5" i="16"/>
  <c r="W8" i="16"/>
  <c r="W6" i="16"/>
  <c r="W7" i="16"/>
  <c r="T4" i="16"/>
  <c r="BA5" i="23"/>
  <c r="AZ5" i="23"/>
  <c r="BB5" i="23"/>
  <c r="BA5" i="22"/>
  <c r="BA6" i="19"/>
  <c r="AQ6" i="20"/>
  <c r="AR6" i="20" s="1"/>
  <c r="AP6" i="20"/>
  <c r="T3" i="19" a="1"/>
  <c r="AT6" i="20"/>
  <c r="BD5" i="23"/>
  <c r="AZ5" i="22"/>
  <c r="BD5" i="22" s="1"/>
  <c r="BB5" i="22"/>
  <c r="BB6" i="19"/>
  <c r="AZ6" i="19"/>
  <c r="BD6" i="19" s="1"/>
  <c r="BA7" i="19"/>
  <c r="BA8" i="19"/>
  <c r="AZ7" i="19"/>
  <c r="BD7" i="19" s="1"/>
  <c r="BB7" i="19"/>
  <c r="AZ8" i="19"/>
  <c r="BD8" i="19" s="1"/>
  <c r="BA9" i="19"/>
  <c r="BB8" i="19"/>
  <c r="BB9" i="19"/>
  <c r="BA10" i="19"/>
  <c r="AZ9" i="19"/>
  <c r="BD9" i="19" s="1"/>
  <c r="BB10" i="19"/>
  <c r="BA11" i="19"/>
  <c r="AZ10" i="19"/>
  <c r="BD10" i="19" s="1"/>
  <c r="AZ11" i="19"/>
  <c r="BD11" i="19" s="1"/>
  <c r="BB11" i="19"/>
  <c r="BA12" i="19"/>
  <c r="AZ12" i="19"/>
  <c r="BD12" i="19" s="1"/>
  <c r="BB12" i="19"/>
  <c r="BA13" i="19"/>
  <c r="BB13" i="19"/>
  <c r="AZ13" i="19"/>
  <c r="BD13" i="19" s="1"/>
  <c r="BA14" i="19"/>
  <c r="BB14" i="19"/>
  <c r="AZ14" i="19"/>
  <c r="BD14" i="19" s="1"/>
  <c r="BA15" i="19"/>
  <c r="AZ15" i="19"/>
  <c r="BD15" i="19" s="1"/>
  <c r="BA16" i="19"/>
  <c r="BB15" i="19"/>
  <c r="BA17" i="19"/>
  <c r="BB16" i="19"/>
  <c r="AZ16" i="19"/>
  <c r="BD16" i="19" s="1"/>
  <c r="AZ17" i="19"/>
  <c r="BD17" i="19" s="1"/>
  <c r="BA18" i="19"/>
  <c r="BB17" i="19"/>
  <c r="BA19" i="19"/>
  <c r="BB18" i="19"/>
  <c r="AZ18" i="19"/>
  <c r="BD18" i="19" s="1"/>
  <c r="BA20" i="19"/>
  <c r="BB19" i="19"/>
  <c r="AZ19" i="19"/>
  <c r="BD19" i="19" s="1"/>
  <c r="BB20" i="19"/>
  <c r="BA21" i="19"/>
  <c r="AZ20" i="19"/>
  <c r="BD20" i="19" s="1"/>
  <c r="BB21" i="19"/>
  <c r="BA22" i="19"/>
  <c r="AZ21" i="19"/>
  <c r="BD21" i="19" s="1"/>
  <c r="AZ22" i="19"/>
  <c r="BD22" i="19" s="1"/>
  <c r="BA23" i="19"/>
  <c r="BB22" i="19"/>
  <c r="AZ23" i="19"/>
  <c r="BD23" i="19" s="1"/>
  <c r="BA24" i="19"/>
  <c r="BB23" i="19"/>
  <c r="BB24" i="19"/>
  <c r="AZ24" i="19"/>
  <c r="BD24" i="19" s="1"/>
  <c r="BA25" i="19"/>
  <c r="BA26" i="19"/>
  <c r="AZ25" i="19"/>
  <c r="BD25" i="19" s="1"/>
  <c r="BB25" i="19"/>
  <c r="BA27" i="19"/>
  <c r="AZ26" i="19"/>
  <c r="BD26" i="19" s="1"/>
  <c r="BB26" i="19"/>
  <c r="AZ27" i="19"/>
  <c r="BD27" i="19" s="1"/>
  <c r="BB27" i="19"/>
  <c r="BA28" i="19"/>
  <c r="AZ28" i="19"/>
  <c r="BD28" i="19" s="1"/>
  <c r="BB28" i="19"/>
  <c r="BA29" i="19"/>
  <c r="AZ29" i="19"/>
  <c r="BD29" i="19" s="1"/>
  <c r="BB29" i="19"/>
  <c r="BA30" i="19"/>
  <c r="AZ30" i="19"/>
  <c r="BD30" i="19" s="1"/>
  <c r="BB30" i="19"/>
  <c r="BA31" i="19"/>
  <c r="AZ31" i="19"/>
  <c r="BD31" i="19" s="1"/>
  <c r="BB31" i="19"/>
  <c r="BA32" i="19"/>
  <c r="BA33" i="19"/>
  <c r="AZ32" i="19"/>
  <c r="BD32" i="19" s="1"/>
  <c r="BB32" i="19"/>
  <c r="AZ33" i="19"/>
  <c r="BD33" i="19" s="1"/>
  <c r="BA34" i="19"/>
  <c r="BB33" i="19"/>
  <c r="BB34" i="19"/>
  <c r="BA35" i="19"/>
  <c r="AZ34" i="19"/>
  <c r="BD34" i="19" s="1"/>
  <c r="AZ35" i="19"/>
  <c r="BD35" i="19" s="1"/>
  <c r="BB35" i="19"/>
  <c r="BA36" i="19"/>
  <c r="AZ36" i="19"/>
  <c r="BD36" i="19" s="1"/>
  <c r="BB36" i="19"/>
  <c r="BA37" i="19"/>
  <c r="BB37" i="19"/>
  <c r="BA38" i="19"/>
  <c r="AZ37" i="19"/>
  <c r="BD37" i="19" s="1"/>
  <c r="AZ38" i="19"/>
  <c r="BD38" i="19" s="1"/>
  <c r="BA39" i="19"/>
  <c r="BB38" i="19"/>
  <c r="AZ39" i="19"/>
  <c r="BD39" i="19" s="1"/>
  <c r="BA40" i="19"/>
  <c r="BB39" i="19"/>
  <c r="AZ40" i="19"/>
  <c r="BD40" i="19" s="1"/>
  <c r="BB40" i="19"/>
  <c r="BA41" i="19"/>
  <c r="BA42" i="19"/>
  <c r="BB41" i="19"/>
  <c r="AZ41" i="19"/>
  <c r="BD41" i="19" s="1"/>
  <c r="AZ42" i="19"/>
  <c r="BD42" i="19" s="1"/>
  <c r="BA43" i="19"/>
  <c r="BB42" i="19"/>
  <c r="AZ43" i="19"/>
  <c r="BD43" i="19" s="1"/>
  <c r="BB43" i="19"/>
  <c r="BA44" i="19"/>
  <c r="AZ44" i="19"/>
  <c r="BD44" i="19" s="1"/>
  <c r="BB44" i="19"/>
  <c r="BA45" i="19"/>
  <c r="AZ45" i="19"/>
  <c r="BD45" i="19" s="1"/>
  <c r="BB45" i="19"/>
  <c r="BA46" i="19"/>
  <c r="BA47" i="19"/>
  <c r="AZ46" i="19"/>
  <c r="BD46" i="19" s="1"/>
  <c r="BB46" i="19"/>
  <c r="BB47" i="19"/>
  <c r="BA48" i="19"/>
  <c r="AZ47" i="19"/>
  <c r="BD47" i="19" s="1"/>
  <c r="BA49" i="19"/>
  <c r="BB48" i="19"/>
  <c r="AZ48" i="19"/>
  <c r="BD48" i="19" s="1"/>
  <c r="AZ49" i="19"/>
  <c r="BD49" i="19" s="1"/>
  <c r="BA50" i="19"/>
  <c r="BB49" i="19"/>
  <c r="BA51" i="19"/>
  <c r="BB50" i="19"/>
  <c r="AZ50" i="19"/>
  <c r="BD50" i="19" s="1"/>
  <c r="BB51" i="19"/>
  <c r="BA52" i="19"/>
  <c r="AZ51" i="19"/>
  <c r="BD51" i="19" s="1"/>
  <c r="BA53" i="19"/>
  <c r="BB52" i="19"/>
  <c r="AZ52" i="19"/>
  <c r="BD52" i="19" s="1"/>
  <c r="BB53" i="19"/>
  <c r="BA54" i="19"/>
  <c r="AZ53" i="19"/>
  <c r="BD53" i="19" s="1"/>
  <c r="AZ54" i="19"/>
  <c r="BD54" i="19" s="1"/>
  <c r="BA55" i="19"/>
  <c r="BB54" i="19"/>
  <c r="BB55" i="19"/>
  <c r="BA56" i="19"/>
  <c r="AZ55" i="19"/>
  <c r="BD55" i="19" s="1"/>
  <c r="BB56" i="19"/>
  <c r="AZ56" i="19"/>
  <c r="BD56" i="19" s="1"/>
  <c r="BA57" i="19"/>
  <c r="BB57" i="19"/>
  <c r="AZ57" i="19"/>
  <c r="BD57" i="19" s="1"/>
  <c r="BA58" i="19"/>
  <c r="BA59" i="19"/>
  <c r="BB58" i="19"/>
  <c r="AZ58" i="19"/>
  <c r="BD58" i="19" s="1"/>
  <c r="AZ59" i="19"/>
  <c r="BD59" i="19" s="1"/>
  <c r="BB59" i="19"/>
  <c r="BA60" i="19"/>
  <c r="AZ60" i="19"/>
  <c r="BD60" i="19" s="1"/>
  <c r="BB60" i="19"/>
  <c r="BA61" i="19"/>
  <c r="AZ61" i="19"/>
  <c r="BD61" i="19" s="1"/>
  <c r="BB61" i="19"/>
  <c r="BA62" i="19"/>
  <c r="BA63" i="19"/>
  <c r="AZ62" i="19"/>
  <c r="BD62" i="19" s="1"/>
  <c r="BB62" i="19"/>
  <c r="BA64" i="19"/>
  <c r="AZ63" i="19"/>
  <c r="BD63" i="19" s="1"/>
  <c r="BB63" i="19"/>
  <c r="BA65" i="19"/>
  <c r="AZ64" i="19"/>
  <c r="BD64" i="19" s="1"/>
  <c r="BB64" i="19"/>
  <c r="AZ65" i="19"/>
  <c r="BD65" i="19" s="1"/>
  <c r="BA66" i="19"/>
  <c r="BB65" i="19"/>
  <c r="BB66" i="19"/>
  <c r="AZ66" i="19"/>
  <c r="BD66" i="19" s="1"/>
  <c r="BA67" i="19"/>
  <c r="BA68" i="19"/>
  <c r="AZ67" i="19"/>
  <c r="BD67" i="19" s="1"/>
  <c r="BB67" i="19"/>
  <c r="AZ68" i="19"/>
  <c r="BD68" i="19" s="1"/>
  <c r="BB68" i="19"/>
  <c r="BA69" i="19"/>
  <c r="BB69" i="19"/>
  <c r="BA70" i="19"/>
  <c r="AZ69" i="19"/>
  <c r="BD69" i="19" s="1"/>
  <c r="AZ70" i="19"/>
  <c r="BD70" i="19" s="1"/>
  <c r="BA71" i="19"/>
  <c r="BB70" i="19"/>
  <c r="AZ71" i="19"/>
  <c r="BD71" i="19" s="1"/>
  <c r="BA72" i="19"/>
  <c r="BB71" i="19"/>
  <c r="BA73" i="19"/>
  <c r="AZ72" i="19"/>
  <c r="BD72" i="19" s="1"/>
  <c r="BB72" i="19"/>
  <c r="BA74" i="19"/>
  <c r="AZ73" i="19"/>
  <c r="BD73" i="19" s="1"/>
  <c r="BB73" i="19"/>
  <c r="AZ74" i="19"/>
  <c r="BD74" i="19" s="1"/>
  <c r="BA75" i="19"/>
  <c r="BB74" i="19"/>
  <c r="AZ75" i="19"/>
  <c r="BD75" i="19" s="1"/>
  <c r="BB75" i="19"/>
  <c r="BA76" i="19"/>
  <c r="AZ76" i="19"/>
  <c r="BD76" i="19" s="1"/>
  <c r="BA77" i="19"/>
  <c r="BB76" i="19"/>
  <c r="AZ77" i="19"/>
  <c r="BD77" i="19" s="1"/>
  <c r="BB77" i="19"/>
  <c r="BA78" i="19"/>
  <c r="AZ78" i="19"/>
  <c r="BD78" i="19" s="1"/>
  <c r="BA79" i="19"/>
  <c r="BB78" i="19"/>
  <c r="BB79" i="19"/>
  <c r="AZ79" i="19"/>
  <c r="BD79" i="19" s="1"/>
  <c r="BA80" i="19"/>
  <c r="BA81" i="19"/>
  <c r="BB80" i="19"/>
  <c r="AZ80" i="19"/>
  <c r="BD80" i="19" s="1"/>
  <c r="AZ81" i="19"/>
  <c r="BD81" i="19" s="1"/>
  <c r="BA82" i="19"/>
  <c r="BB81" i="19"/>
  <c r="BA83" i="19"/>
  <c r="BB82" i="19"/>
  <c r="AZ82" i="19"/>
  <c r="BD82" i="19" s="1"/>
  <c r="BB83" i="19"/>
  <c r="AZ83" i="19"/>
  <c r="BD83" i="19" s="1"/>
  <c r="BA84" i="19"/>
  <c r="BA85" i="19"/>
  <c r="AZ84" i="19"/>
  <c r="BD84" i="19" s="1"/>
  <c r="BB84" i="19"/>
  <c r="BB85" i="19"/>
  <c r="BA86" i="19"/>
  <c r="AZ85" i="19"/>
  <c r="BD85" i="19" s="1"/>
  <c r="AZ86" i="19"/>
  <c r="BD86" i="19" s="1"/>
  <c r="BA87" i="19"/>
  <c r="BB86" i="19"/>
  <c r="AZ87" i="19"/>
  <c r="BD87" i="19" s="1"/>
  <c r="BA88" i="19"/>
  <c r="BB87" i="19"/>
  <c r="BB88" i="19"/>
  <c r="BA89" i="19"/>
  <c r="AZ88" i="19"/>
  <c r="BD88" i="19" s="1"/>
  <c r="AZ89" i="19"/>
  <c r="BD89" i="19" s="1"/>
  <c r="BA90" i="19"/>
  <c r="BB89" i="19"/>
  <c r="BA91" i="19"/>
  <c r="BB90" i="19"/>
  <c r="AZ90" i="19"/>
  <c r="BD90" i="19" s="1"/>
  <c r="AZ91" i="19"/>
  <c r="BD91" i="19" s="1"/>
  <c r="BB91" i="19"/>
  <c r="BA92" i="19"/>
  <c r="AZ92" i="19"/>
  <c r="BD92" i="19" s="1"/>
  <c r="BB92" i="19"/>
  <c r="BA93" i="19"/>
  <c r="AZ93" i="19"/>
  <c r="BD93" i="19" s="1"/>
  <c r="BB93" i="19"/>
  <c r="BA94" i="19"/>
  <c r="BB94" i="19"/>
  <c r="BA95" i="19"/>
  <c r="AZ94" i="19"/>
  <c r="BD94" i="19" s="1"/>
  <c r="BA96" i="19"/>
  <c r="BB95" i="19"/>
  <c r="AZ95" i="19"/>
  <c r="BD95" i="19" s="1"/>
  <c r="BA97" i="19"/>
  <c r="AZ96" i="19"/>
  <c r="BD96" i="19" s="1"/>
  <c r="BB96" i="19"/>
  <c r="AZ97" i="19"/>
  <c r="BD97" i="19" s="1"/>
  <c r="BA98" i="19"/>
  <c r="BB97" i="19"/>
  <c r="BB98" i="19"/>
  <c r="BA99" i="19"/>
  <c r="AZ98" i="19"/>
  <c r="BD98" i="19" s="1"/>
  <c r="AZ99" i="19"/>
  <c r="BD99" i="19" s="1"/>
  <c r="BB99" i="19"/>
  <c r="BA100" i="19"/>
  <c r="BA101" i="19"/>
  <c r="AZ100" i="19"/>
  <c r="BD100" i="19" s="1"/>
  <c r="BB100" i="19"/>
  <c r="BB101" i="19"/>
  <c r="BA102" i="19"/>
  <c r="AZ101" i="19"/>
  <c r="BD101" i="19" s="1"/>
  <c r="AZ102" i="19"/>
  <c r="BD102" i="19" s="1"/>
  <c r="BA103" i="19"/>
  <c r="BB102" i="19"/>
  <c r="BB103" i="19"/>
  <c r="BA104" i="19"/>
  <c r="AZ103" i="19"/>
  <c r="BD103" i="19" s="1"/>
  <c r="BB104" i="19"/>
  <c r="BA105" i="19"/>
  <c r="AZ104" i="19"/>
  <c r="BD104" i="19" s="1"/>
  <c r="AZ105" i="19"/>
  <c r="BD105" i="19" s="1"/>
  <c r="BA106" i="19"/>
  <c r="BB105" i="19"/>
  <c r="BB106" i="19"/>
  <c r="BA107" i="19"/>
  <c r="AZ106" i="19"/>
  <c r="BD106" i="19" s="1"/>
  <c r="AZ107" i="19"/>
  <c r="BD107" i="19" s="1"/>
  <c r="BB107" i="19"/>
  <c r="BA108" i="19"/>
  <c r="BA109" i="19"/>
  <c r="BB108" i="19"/>
  <c r="AZ108" i="19"/>
  <c r="BD108" i="19" s="1"/>
  <c r="AZ109" i="19"/>
  <c r="BD109" i="19" s="1"/>
  <c r="BB109" i="19"/>
  <c r="BA110" i="19"/>
  <c r="AZ110" i="19"/>
  <c r="BD110" i="19" s="1"/>
  <c r="BA111" i="19"/>
  <c r="BB110" i="19"/>
  <c r="BA112" i="19"/>
  <c r="BB111" i="19"/>
  <c r="AZ111" i="19"/>
  <c r="BD111" i="19" s="1"/>
  <c r="BA113" i="19"/>
  <c r="BB112" i="19"/>
  <c r="AZ112" i="19"/>
  <c r="BD112" i="19" s="1"/>
  <c r="BB113" i="19"/>
  <c r="AZ113" i="19"/>
  <c r="BD113" i="19" s="1"/>
  <c r="BA114" i="19"/>
  <c r="AZ114" i="19"/>
  <c r="BD114" i="19" s="1"/>
  <c r="BB114" i="19"/>
  <c r="BA115" i="19"/>
  <c r="BA116" i="19"/>
  <c r="BB115" i="19"/>
  <c r="AZ115" i="19"/>
  <c r="BD115" i="19" s="1"/>
  <c r="BA117" i="19"/>
  <c r="AZ116" i="19"/>
  <c r="BD116" i="19" s="1"/>
  <c r="BB116" i="19"/>
  <c r="BB117" i="19"/>
  <c r="BA118" i="19"/>
  <c r="AZ117" i="19"/>
  <c r="BD117" i="19" s="1"/>
  <c r="AZ118" i="19"/>
  <c r="BD118" i="19" s="1"/>
  <c r="BA119" i="19"/>
  <c r="BB118" i="19"/>
  <c r="AZ119" i="19"/>
  <c r="BD119" i="19" s="1"/>
  <c r="BA120" i="19"/>
  <c r="BB119" i="19"/>
  <c r="BA121" i="19"/>
  <c r="AZ120" i="19"/>
  <c r="BD120" i="19" s="1"/>
  <c r="BB120" i="19"/>
  <c r="BA122" i="19"/>
  <c r="BB121" i="19"/>
  <c r="AZ121" i="19"/>
  <c r="BD121" i="19" s="1"/>
  <c r="BA123" i="19"/>
  <c r="BB122" i="19"/>
  <c r="AZ122" i="19"/>
  <c r="BD122" i="19" s="1"/>
  <c r="AZ123" i="19"/>
  <c r="BD123" i="19" s="1"/>
  <c r="BB123" i="19"/>
  <c r="BA124" i="19"/>
  <c r="AZ124" i="19"/>
  <c r="BD124" i="19" s="1"/>
  <c r="BA125" i="19"/>
  <c r="BB124" i="19"/>
  <c r="AZ125" i="19"/>
  <c r="BD125" i="19" s="1"/>
  <c r="BB125" i="19"/>
  <c r="BA126" i="19"/>
  <c r="AZ126" i="19"/>
  <c r="BD126" i="19" s="1"/>
  <c r="BB126" i="19"/>
  <c r="BA127" i="19"/>
  <c r="BB127" i="19"/>
  <c r="AZ127" i="19"/>
  <c r="BD127" i="19" s="1"/>
  <c r="BA128" i="19"/>
  <c r="BA129" i="19"/>
  <c r="AZ128" i="19"/>
  <c r="BD128" i="19" s="1"/>
  <c r="BB128" i="19"/>
  <c r="AZ129" i="19"/>
  <c r="BD129" i="19" s="1"/>
  <c r="BA130" i="19"/>
  <c r="BB129" i="19"/>
  <c r="BA131" i="19"/>
  <c r="BB130" i="19"/>
  <c r="AZ130" i="19"/>
  <c r="BD130" i="19" s="1"/>
  <c r="AZ131" i="19"/>
  <c r="BD131" i="19" s="1"/>
  <c r="BB131" i="19"/>
  <c r="BA132" i="19"/>
  <c r="BA133" i="19"/>
  <c r="AZ132" i="19"/>
  <c r="BD132" i="19" s="1"/>
  <c r="BB132" i="19"/>
  <c r="BB133" i="19"/>
  <c r="BA134" i="19"/>
  <c r="AZ133" i="19"/>
  <c r="BD133" i="19" s="1"/>
  <c r="BB134" i="19"/>
  <c r="BA135" i="19"/>
  <c r="AZ134" i="19"/>
  <c r="BD134" i="19" s="1"/>
  <c r="BB135" i="19"/>
  <c r="AZ135" i="19"/>
  <c r="BD135" i="19" s="1"/>
  <c r="BA136" i="19"/>
  <c r="BB136" i="19"/>
  <c r="BA137" i="19"/>
  <c r="AZ136" i="19"/>
  <c r="BD136" i="19" s="1"/>
  <c r="BB137" i="19"/>
  <c r="AZ137" i="19"/>
  <c r="BD137" i="19" s="1"/>
  <c r="BA138" i="19"/>
  <c r="BA139" i="19"/>
  <c r="BB138" i="19"/>
  <c r="AZ138" i="19"/>
  <c r="BD138" i="19" s="1"/>
  <c r="AZ139" i="19"/>
  <c r="BD139" i="19" s="1"/>
  <c r="BB139" i="19"/>
  <c r="BA140" i="19"/>
  <c r="AZ140" i="19"/>
  <c r="BD140" i="19" s="1"/>
  <c r="BB140" i="19"/>
  <c r="BA141" i="19"/>
  <c r="BB141" i="19"/>
  <c r="AZ141" i="19"/>
  <c r="BD141" i="19" s="1"/>
  <c r="BA142" i="19"/>
  <c r="BA143" i="19"/>
  <c r="AZ142" i="19"/>
  <c r="BD142" i="19" s="1"/>
  <c r="BB142" i="19"/>
  <c r="BB143" i="19"/>
  <c r="BA144" i="19"/>
  <c r="AZ143" i="19"/>
  <c r="BD143" i="19" s="1"/>
  <c r="BA145" i="19"/>
  <c r="BB144" i="19"/>
  <c r="AZ144" i="19"/>
  <c r="BD144" i="19" s="1"/>
  <c r="AZ145" i="19"/>
  <c r="BD145" i="19" s="1"/>
  <c r="BA146" i="19"/>
  <c r="BB145" i="19"/>
  <c r="BB146" i="19"/>
  <c r="AZ146" i="19"/>
  <c r="BD146" i="19" s="1"/>
  <c r="BA147" i="19"/>
  <c r="BA148" i="19"/>
  <c r="BB147" i="19"/>
  <c r="AZ147" i="19"/>
  <c r="BD147" i="19" s="1"/>
  <c r="BA149" i="19"/>
  <c r="AZ148" i="19"/>
  <c r="BD148" i="19" s="1"/>
  <c r="BB148" i="19"/>
  <c r="BB149" i="19"/>
  <c r="BA150" i="19"/>
  <c r="AZ149" i="19"/>
  <c r="BD149" i="19" s="1"/>
  <c r="AZ150" i="19"/>
  <c r="BD150" i="19" s="1"/>
  <c r="BA151" i="19"/>
  <c r="BB150" i="19"/>
  <c r="AZ151" i="19"/>
  <c r="BD151" i="19" s="1"/>
  <c r="BB151" i="19"/>
  <c r="BA152" i="19"/>
  <c r="BA153" i="19"/>
  <c r="BB152" i="19"/>
  <c r="AZ152" i="19"/>
  <c r="BD152" i="19" s="1"/>
  <c r="BA154" i="19"/>
  <c r="BB153" i="19"/>
  <c r="AZ153" i="19"/>
  <c r="BD153" i="19" s="1"/>
  <c r="BA155" i="19"/>
  <c r="BB154" i="19"/>
  <c r="AZ154" i="19"/>
  <c r="BD154" i="19" s="1"/>
  <c r="AZ155" i="19"/>
  <c r="BD155" i="19" s="1"/>
  <c r="BB155" i="19"/>
  <c r="BA156" i="19"/>
  <c r="BB156" i="19"/>
  <c r="BA157" i="19"/>
  <c r="AZ156" i="19"/>
  <c r="BD156" i="19" s="1"/>
  <c r="AZ157" i="19"/>
  <c r="BD157" i="19" s="1"/>
  <c r="BB157" i="19"/>
  <c r="BA158" i="19"/>
  <c r="BA159" i="19"/>
  <c r="BB158" i="19"/>
  <c r="AZ158" i="19"/>
  <c r="BD158" i="19" s="1"/>
  <c r="BB159" i="19"/>
  <c r="BA160" i="19"/>
  <c r="AZ159" i="19"/>
  <c r="BD159" i="19" s="1"/>
  <c r="BA161" i="19"/>
  <c r="AZ160" i="19"/>
  <c r="BD160" i="19" s="1"/>
  <c r="BB160" i="19"/>
  <c r="AZ161" i="19"/>
  <c r="BD161" i="19" s="1"/>
  <c r="BA162" i="19"/>
  <c r="BB161" i="19"/>
  <c r="BB162" i="19"/>
  <c r="BA163" i="19"/>
  <c r="AZ162" i="19"/>
  <c r="BD162" i="19" s="1"/>
  <c r="AZ163" i="19"/>
  <c r="BD163" i="19" s="1"/>
  <c r="BB163" i="19"/>
  <c r="BA164" i="19"/>
  <c r="AZ164" i="19"/>
  <c r="BD164" i="19" s="1"/>
  <c r="BB164" i="19"/>
  <c r="BA165" i="19"/>
  <c r="BB165" i="19"/>
  <c r="BA166" i="19"/>
  <c r="AZ165" i="19"/>
  <c r="BD165" i="19" s="1"/>
  <c r="AZ166" i="19"/>
  <c r="BD166" i="19" s="1"/>
  <c r="BA167" i="19"/>
  <c r="BB166" i="19"/>
  <c r="BB167" i="19"/>
  <c r="AZ167" i="19"/>
  <c r="BD167" i="19" s="1"/>
  <c r="BA168" i="19"/>
  <c r="BA169" i="19"/>
  <c r="AZ168" i="19"/>
  <c r="BD168" i="19" s="1"/>
  <c r="BB168" i="19"/>
  <c r="BB169" i="19"/>
  <c r="AZ169" i="19"/>
  <c r="BD169" i="19" s="1"/>
  <c r="BA170" i="19"/>
  <c r="BA171" i="19"/>
  <c r="AZ170" i="19"/>
  <c r="BD170" i="19" s="1"/>
  <c r="BB170" i="19"/>
  <c r="AZ171" i="19"/>
  <c r="BD171" i="19" s="1"/>
  <c r="BB171" i="19"/>
  <c r="BA172" i="19"/>
  <c r="BA173" i="19"/>
  <c r="AZ172" i="19"/>
  <c r="BD172" i="19" s="1"/>
  <c r="BB172" i="19"/>
  <c r="AZ173" i="19"/>
  <c r="BD173" i="19" s="1"/>
  <c r="BB173" i="19"/>
  <c r="BA174" i="19"/>
  <c r="BA175" i="19"/>
  <c r="BB174" i="19"/>
  <c r="AZ174" i="19"/>
  <c r="BD174" i="19" s="1"/>
  <c r="BB175" i="19"/>
  <c r="BA176" i="19"/>
  <c r="AZ175" i="19"/>
  <c r="BD175" i="19" s="1"/>
  <c r="BA177" i="19"/>
  <c r="BB176" i="19"/>
  <c r="AZ176" i="19"/>
  <c r="BD176" i="19" s="1"/>
  <c r="BB177" i="19"/>
  <c r="AZ177" i="19"/>
  <c r="BD177" i="19" s="1"/>
  <c r="BA178" i="19"/>
  <c r="BB178" i="19"/>
  <c r="BA179" i="19"/>
  <c r="AZ178" i="19"/>
  <c r="BD178" i="19" s="1"/>
  <c r="AZ179" i="19"/>
  <c r="BD179" i="19" s="1"/>
  <c r="BB179" i="19"/>
  <c r="BA180" i="19"/>
  <c r="BB180" i="19"/>
  <c r="BA181" i="19"/>
  <c r="AZ180" i="19"/>
  <c r="BD180" i="19" s="1"/>
  <c r="BB181" i="19"/>
  <c r="BA182" i="19"/>
  <c r="AZ181" i="19"/>
  <c r="BD181" i="19" s="1"/>
  <c r="AZ182" i="19"/>
  <c r="BD182" i="19" s="1"/>
  <c r="BA183" i="19"/>
  <c r="BB182" i="19"/>
  <c r="BB183" i="19"/>
  <c r="AZ183" i="19"/>
  <c r="BD183" i="19" s="1"/>
  <c r="BA184" i="19"/>
  <c r="AZ184" i="19"/>
  <c r="BD184" i="19" s="1"/>
  <c r="BB184" i="19"/>
  <c r="BA185" i="19"/>
  <c r="BB185" i="19"/>
  <c r="AZ185" i="19"/>
  <c r="BD185" i="19" s="1"/>
  <c r="BA186" i="19"/>
  <c r="BA187" i="19"/>
  <c r="BB186" i="19"/>
  <c r="AZ186" i="19"/>
  <c r="BD186" i="19" s="1"/>
  <c r="AZ187" i="19"/>
  <c r="BD187" i="19" s="1"/>
  <c r="BB187" i="19"/>
  <c r="BA188" i="19"/>
  <c r="BB188" i="19"/>
  <c r="BA189" i="19"/>
  <c r="AZ188" i="19"/>
  <c r="BD188" i="19" s="1"/>
  <c r="AZ189" i="19"/>
  <c r="BD189" i="19" s="1"/>
  <c r="BB189" i="19"/>
  <c r="BA190" i="19"/>
  <c r="BA191" i="19"/>
  <c r="BB190" i="19"/>
  <c r="AZ190" i="19"/>
  <c r="BD190" i="19" s="1"/>
  <c r="BB191" i="19"/>
  <c r="BA192" i="19"/>
  <c r="AZ191" i="19"/>
  <c r="BD191" i="19" s="1"/>
  <c r="BA193" i="19"/>
  <c r="AZ192" i="19"/>
  <c r="BD192" i="19" s="1"/>
  <c r="BB192" i="19"/>
  <c r="AZ193" i="19"/>
  <c r="BD193" i="19" s="1"/>
  <c r="BA194" i="19"/>
  <c r="BB193" i="19"/>
  <c r="BB194" i="19"/>
  <c r="BA195" i="19"/>
  <c r="AZ194" i="19"/>
  <c r="BD194" i="19" s="1"/>
  <c r="BB195" i="19"/>
  <c r="BA196" i="19"/>
  <c r="AZ195" i="19"/>
  <c r="BD195" i="19" s="1"/>
  <c r="BA197" i="19"/>
  <c r="AZ196" i="19"/>
  <c r="BD196" i="19" s="1"/>
  <c r="BB196" i="19"/>
  <c r="BB197" i="19"/>
  <c r="BA198" i="19"/>
  <c r="AZ197" i="19"/>
  <c r="BD197" i="19" s="1"/>
  <c r="BA199" i="19"/>
  <c r="BB198" i="19"/>
  <c r="AZ198" i="19"/>
  <c r="BD198" i="19" s="1"/>
  <c r="BB199" i="19"/>
  <c r="AZ199" i="19"/>
  <c r="BD199" i="19" s="1"/>
  <c r="BA200" i="19"/>
  <c r="BB200" i="19"/>
  <c r="AZ200" i="19"/>
  <c r="BD200" i="19" s="1"/>
  <c r="BA201" i="19"/>
  <c r="BA202" i="19"/>
  <c r="BB201" i="19"/>
  <c r="AZ201" i="19"/>
  <c r="BD201" i="19" s="1"/>
  <c r="BA203" i="19"/>
  <c r="BB202" i="19"/>
  <c r="AZ202" i="19"/>
  <c r="BD202" i="19" s="1"/>
  <c r="AZ203" i="19"/>
  <c r="BD203" i="19" s="1"/>
  <c r="BB203" i="19"/>
  <c r="BA204" i="19"/>
  <c r="BA205" i="19"/>
  <c r="BB204" i="19"/>
  <c r="AZ204" i="19"/>
  <c r="BD204" i="19" s="1"/>
  <c r="AZ205" i="19"/>
  <c r="BD205" i="19" s="1"/>
  <c r="BB205" i="19"/>
  <c r="BA206" i="19"/>
  <c r="AZ206" i="19"/>
  <c r="BD206" i="19" s="1"/>
  <c r="BA207" i="19"/>
  <c r="BB206" i="19"/>
  <c r="AZ207" i="19"/>
  <c r="BD207" i="19" s="1"/>
  <c r="BB207" i="19"/>
  <c r="BA208" i="19"/>
  <c r="BA209" i="19"/>
  <c r="BB208" i="19"/>
  <c r="AZ208" i="19"/>
  <c r="BD208" i="19" s="1"/>
  <c r="BA210" i="19"/>
  <c r="AZ209" i="19"/>
  <c r="BD209" i="19" s="1"/>
  <c r="BB209" i="19"/>
  <c r="BB210" i="19"/>
  <c r="BA211" i="19"/>
  <c r="AZ210" i="19"/>
  <c r="BD210" i="19" s="1"/>
  <c r="AZ211" i="19"/>
  <c r="BD211" i="19" s="1"/>
  <c r="BB211" i="19"/>
  <c r="BA212" i="19"/>
  <c r="AZ212" i="19"/>
  <c r="BD212" i="19" s="1"/>
  <c r="BB212" i="19"/>
  <c r="BA213" i="19"/>
  <c r="BB213" i="19"/>
  <c r="BA214" i="19"/>
  <c r="AZ213" i="19"/>
  <c r="BD213" i="19" s="1"/>
  <c r="AZ214" i="19"/>
  <c r="BD214" i="19" s="1"/>
  <c r="BA215" i="19"/>
  <c r="BB214" i="19"/>
  <c r="BB215" i="19"/>
  <c r="AZ215" i="19"/>
  <c r="BD215" i="19" s="1"/>
  <c r="BA216" i="19"/>
  <c r="BA217" i="19"/>
  <c r="AZ216" i="19"/>
  <c r="BD216" i="19" s="1"/>
  <c r="BB216" i="19"/>
  <c r="BA218" i="19"/>
  <c r="AZ217" i="19"/>
  <c r="BD217" i="19" s="1"/>
  <c r="BB217" i="19"/>
  <c r="BA219" i="19"/>
  <c r="AZ218" i="19"/>
  <c r="BD218" i="19" s="1"/>
  <c r="BB218" i="19"/>
  <c r="AZ219" i="19"/>
  <c r="BD219" i="19" s="1"/>
  <c r="BB219" i="19"/>
  <c r="BA220" i="19"/>
  <c r="BA221" i="19"/>
  <c r="BB220" i="19"/>
  <c r="AZ220" i="19"/>
  <c r="BD220" i="19" s="1"/>
  <c r="BB221" i="19"/>
  <c r="AZ221" i="19"/>
  <c r="BD221" i="19" s="1"/>
  <c r="BA222" i="19"/>
  <c r="AZ222" i="19"/>
  <c r="BD222" i="19" s="1"/>
  <c r="BA223" i="19"/>
  <c r="BB222" i="19"/>
  <c r="BB223" i="19"/>
  <c r="BA224" i="19"/>
  <c r="AZ223" i="19"/>
  <c r="BD223" i="19" s="1"/>
  <c r="BA225" i="19"/>
  <c r="AZ224" i="19"/>
  <c r="BD224" i="19" s="1"/>
  <c r="BB224" i="19"/>
  <c r="AZ225" i="19"/>
  <c r="BD225" i="19" s="1"/>
  <c r="BA226" i="19"/>
  <c r="BB225" i="19"/>
  <c r="BB226" i="19"/>
  <c r="BA227" i="19"/>
  <c r="AZ226" i="19"/>
  <c r="BD226" i="19" s="1"/>
  <c r="AZ227" i="19"/>
  <c r="BD227" i="19" s="1"/>
  <c r="BB227" i="19"/>
  <c r="BA228" i="19"/>
  <c r="BA229" i="19"/>
  <c r="AZ228" i="19"/>
  <c r="BD228" i="19" s="1"/>
  <c r="BB228" i="19"/>
  <c r="BB229" i="19"/>
  <c r="BA230" i="19"/>
  <c r="AZ229" i="19"/>
  <c r="BD229" i="19" s="1"/>
  <c r="AZ230" i="19"/>
  <c r="BD230" i="19" s="1"/>
  <c r="BA231" i="19"/>
  <c r="BB230" i="19"/>
  <c r="BB231" i="19"/>
  <c r="AZ231" i="19"/>
  <c r="BD231" i="19" s="1"/>
  <c r="BA232" i="19"/>
  <c r="BA233" i="19"/>
  <c r="AZ232" i="19"/>
  <c r="BD232" i="19" s="1"/>
  <c r="BB232" i="19"/>
  <c r="AZ233" i="19"/>
  <c r="BD233" i="19" s="1"/>
  <c r="BB233" i="19"/>
  <c r="BA234" i="19"/>
  <c r="BA235" i="19"/>
  <c r="BB234" i="19"/>
  <c r="AZ234" i="19"/>
  <c r="BD234" i="19" s="1"/>
  <c r="BB235" i="19"/>
  <c r="AZ235" i="19"/>
  <c r="BD235" i="19" s="1"/>
  <c r="BA236" i="19"/>
  <c r="BB236" i="19"/>
  <c r="AZ236" i="19"/>
  <c r="BD236" i="19" s="1"/>
  <c r="BA237" i="19"/>
  <c r="BB237" i="19"/>
  <c r="AZ237" i="19"/>
  <c r="BD237" i="19" s="1"/>
  <c r="BA238" i="19"/>
  <c r="BA239" i="19"/>
  <c r="BB238" i="19"/>
  <c r="AZ238" i="19"/>
  <c r="BD238" i="19" s="1"/>
  <c r="AZ239" i="19"/>
  <c r="BD239" i="19" s="1"/>
  <c r="BA240" i="19"/>
  <c r="BB239" i="19"/>
  <c r="BA241" i="19"/>
  <c r="BB240" i="19"/>
  <c r="AZ240" i="19"/>
  <c r="BD240" i="19" s="1"/>
  <c r="BB241" i="19"/>
  <c r="AZ241" i="19"/>
  <c r="BD241" i="19" s="1"/>
  <c r="BA242" i="19"/>
  <c r="BB242" i="19"/>
  <c r="BA243" i="19"/>
  <c r="AZ242" i="19"/>
  <c r="BD242" i="19" s="1"/>
  <c r="BB243" i="19"/>
  <c r="AZ243" i="19"/>
  <c r="BD243" i="19" s="1"/>
  <c r="BA244" i="19"/>
  <c r="BB244" i="19"/>
  <c r="BA245" i="19"/>
  <c r="AZ244" i="19"/>
  <c r="BD244" i="19" s="1"/>
  <c r="BB245" i="19"/>
  <c r="BA246" i="19"/>
  <c r="AZ245" i="19"/>
  <c r="BD245" i="19" s="1"/>
  <c r="AZ246" i="19"/>
  <c r="BD246" i="19" s="1"/>
  <c r="BA247" i="19"/>
  <c r="BB246" i="19"/>
  <c r="AZ247" i="19"/>
  <c r="BD247" i="19" s="1"/>
  <c r="BB247" i="19"/>
  <c r="BA248" i="19"/>
  <c r="BB248" i="19"/>
  <c r="AZ248" i="19"/>
  <c r="BD248" i="19" s="1"/>
  <c r="BA249" i="19"/>
  <c r="BA250" i="19"/>
  <c r="AZ249" i="19"/>
  <c r="BD249" i="19" s="1"/>
  <c r="BB249" i="19"/>
  <c r="BA251" i="19"/>
  <c r="BB250" i="19"/>
  <c r="AZ250" i="19"/>
  <c r="BD250" i="19" s="1"/>
  <c r="AZ251" i="19"/>
  <c r="BD251" i="19" s="1"/>
  <c r="BB251" i="19"/>
  <c r="BA252" i="19"/>
  <c r="BB252" i="19"/>
  <c r="BA253" i="19"/>
  <c r="AZ252" i="19"/>
  <c r="BD252" i="19" s="1"/>
  <c r="AZ253" i="19"/>
  <c r="BD253" i="19" s="1"/>
  <c r="BB253" i="19"/>
  <c r="BA254" i="19"/>
  <c r="BB254" i="19"/>
  <c r="BA255" i="19"/>
  <c r="AZ254" i="19"/>
  <c r="BD254" i="19" s="1"/>
  <c r="AZ255" i="19"/>
  <c r="BD255" i="19" s="1"/>
  <c r="BA256" i="19"/>
  <c r="BB255" i="19"/>
  <c r="BA257" i="19"/>
  <c r="AZ256" i="19"/>
  <c r="BD256" i="19" s="1"/>
  <c r="BB256" i="19"/>
  <c r="AZ257" i="19"/>
  <c r="BD257" i="19" s="1"/>
  <c r="BA258" i="19"/>
  <c r="BB257" i="19"/>
  <c r="BB258" i="19"/>
  <c r="BA259" i="19"/>
  <c r="AZ258" i="19"/>
  <c r="BD258" i="19" s="1"/>
  <c r="BA260" i="19"/>
  <c r="BB259" i="19"/>
  <c r="AZ259" i="19"/>
  <c r="BD259" i="19" s="1"/>
  <c r="BA261" i="19"/>
  <c r="AZ260" i="19"/>
  <c r="BD260" i="19" s="1"/>
  <c r="BB260" i="19"/>
  <c r="BB261" i="19"/>
  <c r="BA262" i="19"/>
  <c r="AZ261" i="19"/>
  <c r="BD261" i="19" s="1"/>
  <c r="BB262" i="19"/>
  <c r="BA263" i="19"/>
  <c r="AZ262" i="19"/>
  <c r="BD262" i="19" s="1"/>
  <c r="AZ263" i="19"/>
  <c r="BD263" i="19" s="1"/>
  <c r="BB263" i="19"/>
  <c r="BA264" i="19"/>
  <c r="BA265" i="19"/>
  <c r="AZ264" i="19"/>
  <c r="BD264" i="19" s="1"/>
  <c r="BB264" i="19"/>
  <c r="AZ265" i="19"/>
  <c r="BD265" i="19" s="1"/>
  <c r="BA266" i="19"/>
  <c r="BB265" i="19"/>
  <c r="BB266" i="19"/>
  <c r="BA267" i="19"/>
  <c r="AZ266" i="19"/>
  <c r="BD266" i="19" s="1"/>
  <c r="AZ267" i="19"/>
  <c r="BD267" i="19" s="1"/>
  <c r="BB267" i="19"/>
  <c r="BA268" i="19"/>
  <c r="AZ268" i="19"/>
  <c r="BD268" i="19" s="1"/>
  <c r="BA269" i="19"/>
  <c r="BB268" i="19"/>
  <c r="BB269" i="19"/>
  <c r="AZ269" i="19"/>
  <c r="BD269" i="19" s="1"/>
  <c r="BA270" i="19"/>
  <c r="BA271" i="19"/>
  <c r="AZ270" i="19"/>
  <c r="BD270" i="19" s="1"/>
  <c r="BB270" i="19"/>
  <c r="BB271" i="19"/>
  <c r="BA272" i="19"/>
  <c r="AZ271" i="19"/>
  <c r="BD271" i="19" s="1"/>
  <c r="BA273" i="19"/>
  <c r="BB272" i="19"/>
  <c r="AZ272" i="19"/>
  <c r="BD272" i="19" s="1"/>
  <c r="AZ273" i="19"/>
  <c r="BD273" i="19" s="1"/>
  <c r="BA274" i="19"/>
  <c r="BB273" i="19"/>
  <c r="BB274" i="19"/>
  <c r="BA275" i="19"/>
  <c r="AZ274" i="19"/>
  <c r="BD274" i="19" s="1"/>
  <c r="BA276" i="19"/>
  <c r="BB275" i="19"/>
  <c r="AZ275" i="19"/>
  <c r="BD275" i="19" s="1"/>
  <c r="AZ276" i="19"/>
  <c r="BD276" i="19" s="1"/>
  <c r="BB276" i="19"/>
  <c r="BA277" i="19"/>
  <c r="BB277" i="19"/>
  <c r="BA278" i="19"/>
  <c r="AZ277" i="19"/>
  <c r="BD277" i="19" s="1"/>
  <c r="BA279" i="19"/>
  <c r="AZ278" i="19"/>
  <c r="BD278" i="19" s="1"/>
  <c r="BB278" i="19"/>
  <c r="AZ279" i="19"/>
  <c r="BD279" i="19" s="1"/>
  <c r="BB279" i="19"/>
  <c r="BA280" i="19"/>
  <c r="BB280" i="19"/>
  <c r="AZ280" i="19"/>
  <c r="BD280" i="19" s="1"/>
  <c r="BA281" i="19"/>
  <c r="AZ281" i="19"/>
  <c r="BD281" i="19" s="1"/>
  <c r="BA282" i="19"/>
  <c r="BB281" i="19"/>
  <c r="BB282" i="19"/>
  <c r="BA283" i="19"/>
  <c r="AZ282" i="19"/>
  <c r="BD282" i="19" s="1"/>
  <c r="BB283" i="19"/>
  <c r="AZ283" i="19"/>
  <c r="BD283" i="19" s="1"/>
  <c r="BA284" i="19"/>
  <c r="AZ284" i="19"/>
  <c r="BD284" i="19" s="1"/>
  <c r="BA285" i="19"/>
  <c r="BB284" i="19"/>
  <c r="AZ285" i="19"/>
  <c r="BD285" i="19" s="1"/>
  <c r="BB285" i="19"/>
  <c r="BA286" i="19"/>
  <c r="BB286" i="19"/>
  <c r="BA287" i="19"/>
  <c r="AZ286" i="19"/>
  <c r="BD286" i="19" s="1"/>
  <c r="AZ287" i="19"/>
  <c r="BD287" i="19" s="1"/>
  <c r="BA288" i="19"/>
  <c r="BB287" i="19"/>
  <c r="BA289" i="19"/>
  <c r="AZ288" i="19"/>
  <c r="BD288" i="19" s="1"/>
  <c r="BB288" i="19"/>
  <c r="AZ289" i="19"/>
  <c r="BD289" i="19" s="1"/>
  <c r="BA290" i="19"/>
  <c r="BB289" i="19"/>
  <c r="BA291" i="19"/>
  <c r="BB290" i="19"/>
  <c r="AZ290" i="19"/>
  <c r="BD290" i="19" s="1"/>
  <c r="AZ291" i="19"/>
  <c r="BD291" i="19" s="1"/>
  <c r="BB291" i="19"/>
  <c r="BA292" i="19"/>
  <c r="BA293" i="19"/>
  <c r="AZ292" i="19"/>
  <c r="BD292" i="19" s="1"/>
  <c r="BB292" i="19"/>
  <c r="BB293" i="19"/>
  <c r="BA294" i="19"/>
  <c r="AZ293" i="19"/>
  <c r="BD293" i="19" s="1"/>
  <c r="AZ294" i="19"/>
  <c r="BD294" i="19" s="1"/>
  <c r="BA295" i="19"/>
  <c r="BB294" i="19"/>
  <c r="AZ295" i="19"/>
  <c r="BD295" i="19" s="1"/>
  <c r="BB295" i="19"/>
  <c r="BA296" i="19"/>
  <c r="AZ296" i="19"/>
  <c r="BD296" i="19" s="1"/>
  <c r="BA297" i="19"/>
  <c r="BB296" i="19"/>
  <c r="BA298" i="19"/>
  <c r="BB297" i="19"/>
  <c r="AZ297" i="19"/>
  <c r="BD297" i="19" s="1"/>
  <c r="BA299" i="19"/>
  <c r="AZ298" i="19"/>
  <c r="BD298" i="19" s="1"/>
  <c r="BB298" i="19"/>
  <c r="AZ299" i="19"/>
  <c r="BD299" i="19" s="1"/>
  <c r="BB299" i="19"/>
  <c r="BA300" i="19"/>
  <c r="AZ300" i="19"/>
  <c r="BD300" i="19" s="1"/>
  <c r="BA301" i="19"/>
  <c r="BB300" i="19"/>
  <c r="AZ301" i="19"/>
  <c r="BD301" i="19" s="1"/>
  <c r="BB301" i="19"/>
  <c r="BA302" i="19"/>
  <c r="BA303" i="19"/>
  <c r="BB302" i="19"/>
  <c r="AZ302" i="19"/>
  <c r="BD302" i="19" s="1"/>
  <c r="BB303" i="19"/>
  <c r="AZ303" i="19"/>
  <c r="BD303" i="19" s="1"/>
  <c r="BA304" i="19"/>
  <c r="BA305" i="19"/>
  <c r="BB304" i="19"/>
  <c r="AZ304" i="19"/>
  <c r="BD304" i="19" s="1"/>
  <c r="BA306" i="19"/>
  <c r="BB305" i="19"/>
  <c r="AZ305" i="19"/>
  <c r="BD305" i="19" s="1"/>
  <c r="BB306" i="19"/>
  <c r="BA307" i="19"/>
  <c r="AZ306" i="19"/>
  <c r="BD306" i="19" s="1"/>
  <c r="BB307" i="19"/>
  <c r="BA308" i="19"/>
  <c r="AZ307" i="19"/>
  <c r="BD307" i="19" s="1"/>
  <c r="BA309" i="19"/>
  <c r="AZ308" i="19"/>
  <c r="BD308" i="19" s="1"/>
  <c r="BB308" i="19"/>
  <c r="BB309" i="19"/>
  <c r="BA310" i="19"/>
  <c r="AZ309" i="19"/>
  <c r="BD309" i="19" s="1"/>
  <c r="BA311" i="19"/>
  <c r="AZ310" i="19"/>
  <c r="BD310" i="19" s="1"/>
  <c r="BB310" i="19"/>
  <c r="BB311" i="19"/>
  <c r="AZ311" i="19"/>
  <c r="BD311" i="19" s="1"/>
  <c r="BA312" i="19"/>
  <c r="BA313" i="19"/>
  <c r="BB312" i="19"/>
  <c r="AZ312" i="19"/>
  <c r="BD312" i="19" s="1"/>
  <c r="AZ313" i="19"/>
  <c r="BD313" i="19" s="1"/>
  <c r="BA314" i="19"/>
  <c r="BB313" i="19"/>
  <c r="BA315" i="19"/>
  <c r="AZ314" i="19"/>
  <c r="BD314" i="19" s="1"/>
  <c r="BB314" i="19"/>
  <c r="AZ315" i="19"/>
  <c r="BD315" i="19" s="1"/>
  <c r="BA316" i="19"/>
  <c r="BB315" i="19"/>
  <c r="AZ316" i="19"/>
  <c r="BD316" i="19" s="1"/>
  <c r="BB316" i="19"/>
  <c r="BA317" i="19"/>
  <c r="AZ317" i="19"/>
  <c r="BD317" i="19" s="1"/>
  <c r="BB317" i="19"/>
  <c r="BA318" i="19"/>
  <c r="AZ318" i="19"/>
  <c r="BD318" i="19" s="1"/>
  <c r="BB318" i="19"/>
  <c r="BA319" i="19"/>
  <c r="BB319" i="19"/>
  <c r="AZ319" i="19"/>
  <c r="BD319" i="19" s="1"/>
  <c r="BA320" i="19"/>
  <c r="AZ320" i="19"/>
  <c r="BD320" i="19" s="1"/>
  <c r="BB320" i="19"/>
  <c r="BA321" i="19"/>
  <c r="BA322" i="19"/>
  <c r="BB321" i="19"/>
  <c r="AZ321" i="19"/>
  <c r="BD321" i="19" s="1"/>
  <c r="BA323" i="19"/>
  <c r="BB322" i="19"/>
  <c r="AZ322" i="19"/>
  <c r="BD322" i="19" s="1"/>
  <c r="BB323" i="19"/>
  <c r="BA324" i="19"/>
  <c r="AZ323" i="19"/>
  <c r="BD323" i="19" s="1"/>
  <c r="BA325" i="19"/>
  <c r="AZ324" i="19"/>
  <c r="BD324" i="19" s="1"/>
  <c r="BB324" i="19"/>
  <c r="BB325" i="19"/>
  <c r="BA326" i="19"/>
  <c r="AZ325" i="19"/>
  <c r="BD325" i="19" s="1"/>
  <c r="BA327" i="19"/>
  <c r="BB326" i="19"/>
  <c r="AZ326" i="19"/>
  <c r="BD326" i="19" s="1"/>
  <c r="AZ327" i="19"/>
  <c r="BD327" i="19" s="1"/>
  <c r="BB327" i="19"/>
  <c r="BA328" i="19"/>
  <c r="AZ328" i="19"/>
  <c r="BD328" i="19" s="1"/>
  <c r="BA329" i="19"/>
  <c r="BB328" i="19"/>
  <c r="BA330" i="19"/>
  <c r="AZ329" i="19"/>
  <c r="BD329" i="19" s="1"/>
  <c r="BB329" i="19"/>
  <c r="AZ330" i="19"/>
  <c r="BD330" i="19" s="1"/>
  <c r="BA331" i="19"/>
  <c r="BB330" i="19"/>
  <c r="BA332" i="19"/>
  <c r="BB331" i="19"/>
  <c r="AZ331" i="19"/>
  <c r="BD331" i="19" s="1"/>
  <c r="BA333" i="19"/>
  <c r="BB332" i="19"/>
  <c r="AZ332" i="19"/>
  <c r="BD332" i="19" s="1"/>
  <c r="BB333" i="19"/>
  <c r="AZ333" i="19"/>
  <c r="BD333" i="19" s="1"/>
  <c r="BA334" i="19"/>
  <c r="AZ334" i="19"/>
  <c r="BD334" i="19" s="1"/>
  <c r="BA335" i="19"/>
  <c r="BB334" i="19"/>
  <c r="BB335" i="19"/>
  <c r="BA336" i="19"/>
  <c r="AZ335" i="19"/>
  <c r="BD335" i="19" s="1"/>
  <c r="BB336" i="19"/>
  <c r="AZ336" i="19"/>
  <c r="BD336" i="19" s="1"/>
  <c r="BA337" i="19"/>
  <c r="AZ337" i="19"/>
  <c r="BD337" i="19" s="1"/>
  <c r="BA338" i="19"/>
  <c r="BB337" i="19"/>
  <c r="BA339" i="19"/>
  <c r="BB338" i="19"/>
  <c r="AZ338" i="19"/>
  <c r="BD338" i="19" s="1"/>
  <c r="BB339" i="19"/>
  <c r="BA340" i="19"/>
  <c r="AZ339" i="19"/>
  <c r="BD339" i="19" s="1"/>
  <c r="BB340" i="19"/>
  <c r="BA341" i="19"/>
  <c r="AZ340" i="19"/>
  <c r="BD340" i="19" s="1"/>
  <c r="BA342" i="19"/>
  <c r="BB341" i="19"/>
  <c r="AZ341" i="19"/>
  <c r="BD341" i="19" s="1"/>
  <c r="BB342" i="19"/>
  <c r="AZ342" i="19"/>
  <c r="BD342" i="19" s="1"/>
  <c r="BA343" i="19"/>
  <c r="AZ343" i="19"/>
  <c r="BD343" i="19" s="1"/>
  <c r="BA344" i="19"/>
  <c r="BB343" i="19"/>
  <c r="BA345" i="19"/>
  <c r="AZ344" i="19"/>
  <c r="BD344" i="19" s="1"/>
  <c r="BB344" i="19"/>
  <c r="BA346" i="19"/>
  <c r="BB345" i="19"/>
  <c r="AZ345" i="19"/>
  <c r="BD345" i="19" s="1"/>
  <c r="BA347" i="19"/>
  <c r="BB346" i="19"/>
  <c r="AZ346" i="19"/>
  <c r="BD346" i="19" s="1"/>
  <c r="BB347" i="19"/>
  <c r="BA348" i="19"/>
  <c r="AZ347" i="19"/>
  <c r="BD347" i="19" s="1"/>
  <c r="AZ348" i="19"/>
  <c r="BD348" i="19" s="1"/>
  <c r="BB348" i="19"/>
  <c r="BA349" i="19"/>
  <c r="AZ349" i="19"/>
  <c r="BD349" i="19" s="1"/>
  <c r="BB349" i="19"/>
  <c r="BA350" i="19"/>
  <c r="AZ350" i="19"/>
  <c r="BD350" i="19" s="1"/>
  <c r="BA351" i="19"/>
  <c r="BB350" i="19"/>
  <c r="BB351" i="19"/>
  <c r="AZ351" i="19"/>
  <c r="BD351" i="19" s="1"/>
  <c r="BA352" i="19"/>
  <c r="BB352" i="19"/>
  <c r="AZ352" i="19"/>
  <c r="BD352" i="19" s="1"/>
  <c r="BA353" i="19"/>
  <c r="BB353" i="19"/>
  <c r="AZ353" i="19"/>
  <c r="BD353" i="19" s="1"/>
  <c r="BA354" i="19"/>
  <c r="BB354" i="19"/>
  <c r="AZ354" i="19"/>
  <c r="BD354" i="19" s="1"/>
  <c r="BA355" i="19"/>
  <c r="BB355" i="19"/>
  <c r="BA356" i="19"/>
  <c r="AZ355" i="19"/>
  <c r="BD355" i="19" s="1"/>
  <c r="AZ356" i="19"/>
  <c r="BD356" i="19" s="1"/>
  <c r="BB356" i="19"/>
  <c r="BA357" i="19"/>
  <c r="BA358" i="19"/>
  <c r="BB357" i="19"/>
  <c r="AZ357" i="19"/>
  <c r="BD357" i="19" s="1"/>
  <c r="AZ358" i="19"/>
  <c r="BD358" i="19" s="1"/>
  <c r="BA359" i="19"/>
  <c r="BB358" i="19"/>
  <c r="BB359" i="19"/>
  <c r="BA360" i="19"/>
  <c r="AZ359" i="19"/>
  <c r="BD359" i="19" s="1"/>
  <c r="BA361" i="19"/>
  <c r="AZ360" i="19"/>
  <c r="BD360" i="19" s="1"/>
  <c r="BB360" i="19"/>
  <c r="AZ361" i="19"/>
  <c r="BD361" i="19" s="1"/>
  <c r="BA362" i="19"/>
  <c r="BB361" i="19"/>
  <c r="BA363" i="19"/>
  <c r="BB362" i="19"/>
  <c r="AZ362" i="19"/>
  <c r="BD362" i="19" s="1"/>
  <c r="BA364" i="19"/>
  <c r="AZ363" i="19"/>
  <c r="BD363" i="19" s="1"/>
  <c r="BB363" i="19"/>
  <c r="AZ364" i="19"/>
  <c r="BD364" i="19" s="1"/>
  <c r="BB364" i="19"/>
  <c r="BA365" i="19"/>
  <c r="BA366" i="19"/>
  <c r="BB365" i="19"/>
  <c r="AZ365" i="19"/>
  <c r="BD365" i="19" s="1"/>
  <c r="AZ366" i="19"/>
  <c r="BD366" i="19" s="1"/>
  <c r="BA367" i="19"/>
  <c r="BB366" i="19"/>
  <c r="AZ367" i="19"/>
  <c r="BD367" i="19" s="1"/>
  <c r="BB367" i="19"/>
  <c r="BA368" i="19"/>
  <c r="AZ368" i="19"/>
  <c r="BD368" i="19" s="1"/>
  <c r="BA369" i="19"/>
  <c r="BB368" i="19"/>
  <c r="AZ369" i="19"/>
  <c r="BD369" i="19" s="1"/>
  <c r="BA370" i="19"/>
  <c r="BB369" i="19"/>
  <c r="BB370" i="19"/>
  <c r="AZ370" i="19"/>
  <c r="BD370" i="19" s="1"/>
  <c r="BA371" i="19"/>
  <c r="BA372" i="19"/>
  <c r="AZ371" i="19"/>
  <c r="BD371" i="19" s="1"/>
  <c r="BB371" i="19"/>
  <c r="BA373" i="19"/>
  <c r="BB372" i="19"/>
  <c r="AZ372" i="19"/>
  <c r="BD372" i="19" s="1"/>
  <c r="AZ373" i="19"/>
  <c r="BD373" i="19" s="1"/>
  <c r="BB373" i="19"/>
  <c r="BA374" i="19"/>
  <c r="AZ374" i="19"/>
  <c r="BD374" i="19" s="1"/>
  <c r="BA375" i="19"/>
  <c r="BB374" i="19"/>
  <c r="BB375" i="19"/>
  <c r="BA376" i="19"/>
  <c r="AZ375" i="19"/>
  <c r="BD375" i="19" s="1"/>
  <c r="AZ376" i="19"/>
  <c r="BD376" i="19" s="1"/>
  <c r="BA377" i="19"/>
  <c r="BB376" i="19"/>
  <c r="BB377" i="19"/>
  <c r="BA378" i="19"/>
  <c r="AZ377" i="19"/>
  <c r="BD377" i="19" s="1"/>
  <c r="BA379" i="19"/>
  <c r="BB378" i="19"/>
  <c r="AZ378" i="19"/>
  <c r="BD378" i="19" s="1"/>
  <c r="BA380" i="19"/>
  <c r="AZ379" i="19"/>
  <c r="BD379" i="19" s="1"/>
  <c r="BB379" i="19"/>
  <c r="BB380" i="19"/>
  <c r="BA381" i="19"/>
  <c r="AZ380" i="19"/>
  <c r="BD380" i="19" s="1"/>
  <c r="BB381" i="19"/>
  <c r="AZ381" i="19"/>
  <c r="BD381" i="19" s="1"/>
  <c r="BA382" i="19"/>
  <c r="BA383" i="19"/>
  <c r="AZ382" i="19"/>
  <c r="BD382" i="19" s="1"/>
  <c r="BB382" i="19"/>
  <c r="AZ383" i="19"/>
  <c r="BD383" i="19" s="1"/>
  <c r="BB383" i="19"/>
  <c r="BA384" i="19"/>
  <c r="BB384" i="19"/>
  <c r="AZ384" i="19"/>
  <c r="BD384" i="19" s="1"/>
  <c r="BA385" i="19"/>
  <c r="AZ385" i="19"/>
  <c r="BD385" i="19" s="1"/>
  <c r="BA386" i="19"/>
  <c r="BB385" i="19"/>
  <c r="BB386" i="19"/>
  <c r="BA387" i="19"/>
  <c r="AZ386" i="19"/>
  <c r="BD386" i="19" s="1"/>
  <c r="BA388" i="19"/>
  <c r="BB387" i="19"/>
  <c r="AZ387" i="19"/>
  <c r="BD387" i="19" s="1"/>
  <c r="AZ388" i="19"/>
  <c r="BD388" i="19" s="1"/>
  <c r="BB388" i="19"/>
  <c r="BA389" i="19"/>
  <c r="BA390" i="19"/>
  <c r="BB389" i="19"/>
  <c r="AZ389" i="19"/>
  <c r="BD389" i="19" s="1"/>
  <c r="BB390" i="19"/>
  <c r="AZ390" i="19"/>
  <c r="BD390" i="19" s="1"/>
  <c r="BA391" i="19"/>
  <c r="AZ391" i="19"/>
  <c r="BD391" i="19" s="1"/>
  <c r="BA392" i="19"/>
  <c r="BB391" i="19"/>
  <c r="BB392" i="19"/>
  <c r="BA393" i="19"/>
  <c r="AZ392" i="19"/>
  <c r="BD392" i="19" s="1"/>
  <c r="AZ393" i="19"/>
  <c r="BD393" i="19" s="1"/>
  <c r="BA394" i="19"/>
  <c r="BB393" i="19"/>
  <c r="BA395" i="19"/>
  <c r="BB394" i="19"/>
  <c r="AZ394" i="19"/>
  <c r="BD394" i="19" s="1"/>
  <c r="BA396" i="19"/>
  <c r="AZ395" i="19"/>
  <c r="BD395" i="19" s="1"/>
  <c r="BB395" i="19"/>
  <c r="AZ396" i="19"/>
  <c r="BD396" i="19" s="1"/>
  <c r="BB396" i="19"/>
  <c r="BA397" i="19"/>
  <c r="AZ397" i="19"/>
  <c r="BD397" i="19" s="1"/>
  <c r="BB397" i="19"/>
  <c r="BA398" i="19"/>
  <c r="AZ398" i="19"/>
  <c r="BD398" i="19" s="1"/>
  <c r="BB398" i="19"/>
  <c r="BA399" i="19"/>
  <c r="BA400" i="19"/>
  <c r="BB399" i="19"/>
  <c r="AZ399" i="19"/>
  <c r="BD399" i="19" s="1"/>
  <c r="AZ400" i="19"/>
  <c r="BD400" i="19" s="1"/>
  <c r="BB400" i="19"/>
  <c r="BA401" i="19"/>
  <c r="AZ401" i="19"/>
  <c r="BD401" i="19" s="1"/>
  <c r="BA402" i="19"/>
  <c r="BB401" i="19"/>
  <c r="BB402" i="19"/>
  <c r="AZ402" i="19"/>
  <c r="BD402" i="19" s="1"/>
  <c r="BA403" i="19"/>
  <c r="AZ403" i="19"/>
  <c r="BD403" i="19" s="1"/>
  <c r="BA404" i="19"/>
  <c r="BB403" i="19"/>
  <c r="AZ404" i="19"/>
  <c r="BD404" i="19" s="1"/>
  <c r="BB404" i="19"/>
  <c r="BA405" i="19"/>
  <c r="BA406" i="19"/>
  <c r="BB405" i="19"/>
  <c r="AZ405" i="19"/>
  <c r="BD405" i="19" s="1"/>
  <c r="BB406" i="19"/>
  <c r="AZ406" i="19"/>
  <c r="BD406" i="19" s="1"/>
  <c r="BA407" i="19"/>
  <c r="BB407" i="19"/>
  <c r="BA408" i="19"/>
  <c r="AZ407" i="19"/>
  <c r="BD407" i="19" s="1"/>
  <c r="BA409" i="19"/>
  <c r="AZ408" i="19"/>
  <c r="BD408" i="19" s="1"/>
  <c r="BB408" i="19"/>
  <c r="AZ409" i="19"/>
  <c r="BD409" i="19" s="1"/>
  <c r="BA410" i="19"/>
  <c r="BB409" i="19"/>
  <c r="BA411" i="19"/>
  <c r="AZ410" i="19"/>
  <c r="BD410" i="19" s="1"/>
  <c r="BB410" i="19"/>
  <c r="BB411" i="19"/>
  <c r="BA412" i="19"/>
  <c r="AZ411" i="19"/>
  <c r="BD411" i="19" s="1"/>
  <c r="BB412" i="19"/>
  <c r="AZ412" i="19"/>
  <c r="BD412" i="19" s="1"/>
  <c r="BA413" i="19"/>
  <c r="AZ413" i="19"/>
  <c r="BD413" i="19" s="1"/>
  <c r="BB413" i="19"/>
  <c r="BA414" i="19"/>
  <c r="AZ414" i="19"/>
  <c r="BD414" i="19" s="1"/>
  <c r="BB414" i="19"/>
  <c r="BA415" i="19"/>
  <c r="BA416" i="19"/>
  <c r="AZ415" i="19"/>
  <c r="BD415" i="19" s="1"/>
  <c r="BB415" i="19"/>
  <c r="BB416" i="19"/>
  <c r="AZ416" i="19"/>
  <c r="BD416" i="19" s="1"/>
  <c r="BA417" i="19"/>
  <c r="BB417" i="19"/>
  <c r="AZ417" i="19"/>
  <c r="BD417" i="19" s="1"/>
  <c r="BA418" i="19"/>
  <c r="BB418" i="19"/>
  <c r="BA419" i="19"/>
  <c r="AZ418" i="19"/>
  <c r="BD418" i="19" s="1"/>
  <c r="BA420" i="19"/>
  <c r="AZ419" i="19"/>
  <c r="BD419" i="19" s="1"/>
  <c r="BB419" i="19"/>
  <c r="AZ420" i="19"/>
  <c r="BD420" i="19" s="1"/>
  <c r="BB420" i="19"/>
  <c r="BA421" i="19"/>
  <c r="BB421" i="19"/>
  <c r="BA422" i="19"/>
  <c r="AZ421" i="19"/>
  <c r="BD421" i="19" s="1"/>
  <c r="BA423" i="19"/>
  <c r="BB422" i="19"/>
  <c r="AZ422" i="19"/>
  <c r="BD422" i="19" s="1"/>
  <c r="AZ423" i="19"/>
  <c r="BD423" i="19" s="1"/>
  <c r="BA424" i="19"/>
  <c r="BB423" i="19"/>
  <c r="AZ424" i="19"/>
  <c r="BD424" i="19" s="1"/>
  <c r="BA425" i="19"/>
  <c r="BB424" i="19"/>
  <c r="BA426" i="19"/>
  <c r="BB425" i="19"/>
  <c r="AZ425" i="19"/>
  <c r="BD425" i="19" s="1"/>
  <c r="BA427" i="19"/>
  <c r="AZ426" i="19"/>
  <c r="BD426" i="19" s="1"/>
  <c r="BB426" i="19"/>
  <c r="BA428" i="19"/>
  <c r="AZ427" i="19"/>
  <c r="BD427" i="19" s="1"/>
  <c r="BB427" i="19"/>
  <c r="AZ428" i="19"/>
  <c r="BD428" i="19" s="1"/>
  <c r="BA429" i="19"/>
  <c r="BB428" i="19"/>
  <c r="BA430" i="19"/>
  <c r="BB429" i="19"/>
  <c r="AZ429" i="19"/>
  <c r="BD429" i="19" s="1"/>
  <c r="AZ430" i="19"/>
  <c r="BD430" i="19" s="1"/>
  <c r="BA431" i="19"/>
  <c r="BB430" i="19"/>
  <c r="AZ431" i="19"/>
  <c r="BD431" i="19" s="1"/>
  <c r="BB431" i="19"/>
  <c r="BA432" i="19"/>
  <c r="BA433" i="19"/>
  <c r="AZ432" i="19"/>
  <c r="BD432" i="19" s="1"/>
  <c r="BB432" i="19"/>
  <c r="AZ433" i="19"/>
  <c r="BD433" i="19" s="1"/>
  <c r="BA434" i="19"/>
  <c r="BB433" i="19"/>
  <c r="BB434" i="19"/>
  <c r="BA435" i="19"/>
  <c r="AZ434" i="19"/>
  <c r="BD434" i="19" s="1"/>
  <c r="BA436" i="19"/>
  <c r="AZ435" i="19"/>
  <c r="BD435" i="19" s="1"/>
  <c r="BB435" i="19"/>
  <c r="BA437" i="19"/>
  <c r="AZ436" i="19"/>
  <c r="BD436" i="19" s="1"/>
  <c r="BB436" i="19"/>
  <c r="BB437" i="19"/>
  <c r="BA438" i="19"/>
  <c r="AZ437" i="19"/>
  <c r="BD437" i="19" s="1"/>
  <c r="BA439" i="19"/>
  <c r="BB438" i="19"/>
  <c r="AZ438" i="19"/>
  <c r="BD438" i="19" s="1"/>
  <c r="BB439" i="19"/>
  <c r="BA440" i="19"/>
  <c r="AZ439" i="19"/>
  <c r="BD439" i="19" s="1"/>
  <c r="BB440" i="19"/>
  <c r="AZ440" i="19"/>
  <c r="BD440" i="19" s="1"/>
  <c r="BA441" i="19"/>
  <c r="BB441" i="19"/>
  <c r="BA442" i="19"/>
  <c r="AZ441" i="19"/>
  <c r="BD441" i="19" s="1"/>
  <c r="BB442" i="19"/>
  <c r="AZ442" i="19"/>
  <c r="BD442" i="19" s="1"/>
  <c r="BA443" i="19"/>
  <c r="BB443" i="19"/>
  <c r="AZ443" i="19"/>
  <c r="BD443" i="19" s="1"/>
  <c r="BA444" i="19"/>
  <c r="BB444" i="19"/>
  <c r="BA445" i="19"/>
  <c r="AZ444" i="19"/>
  <c r="BD444" i="19" s="1"/>
  <c r="BB445" i="19"/>
  <c r="AZ445" i="19"/>
  <c r="BD445" i="19" s="1"/>
  <c r="BA446" i="19"/>
  <c r="BB446" i="19"/>
  <c r="AZ446" i="19"/>
  <c r="BD446" i="19" s="1"/>
  <c r="BA447" i="19"/>
  <c r="BA448" i="19"/>
  <c r="AZ447" i="19"/>
  <c r="BD447" i="19" s="1"/>
  <c r="BB447" i="19"/>
  <c r="BB448" i="19"/>
  <c r="BA449" i="19"/>
  <c r="AZ448" i="19"/>
  <c r="BD448" i="19" s="1"/>
  <c r="BA450" i="19"/>
  <c r="AZ449" i="19"/>
  <c r="BD449" i="19" s="1"/>
  <c r="BB449" i="19"/>
  <c r="BB450" i="19"/>
  <c r="BA451" i="19"/>
  <c r="AZ450" i="19"/>
  <c r="BD450" i="19" s="1"/>
  <c r="AZ451" i="19"/>
  <c r="BD451" i="19" s="1"/>
  <c r="BB451" i="19"/>
  <c r="BA452" i="19"/>
  <c r="AZ452" i="19"/>
  <c r="BD452" i="19" s="1"/>
  <c r="BB452" i="19"/>
  <c r="BA453" i="19"/>
  <c r="AZ453" i="19"/>
  <c r="BD453" i="19" s="1"/>
  <c r="BB453" i="19"/>
  <c r="BA454" i="19"/>
  <c r="AZ454" i="19"/>
  <c r="BD454" i="19" s="1"/>
  <c r="BB454" i="19"/>
  <c r="BA455" i="19"/>
  <c r="AZ455" i="19"/>
  <c r="BD455" i="19" s="1"/>
  <c r="BA456" i="19"/>
  <c r="BB455" i="19"/>
  <c r="BA457" i="19"/>
  <c r="AZ456" i="19"/>
  <c r="BD456" i="19" s="1"/>
  <c r="BB456" i="19"/>
  <c r="AZ457" i="19"/>
  <c r="BD457" i="19" s="1"/>
  <c r="BA458" i="19"/>
  <c r="BB457" i="19"/>
  <c r="AZ458" i="19"/>
  <c r="BD458" i="19" s="1"/>
  <c r="BA459" i="19"/>
  <c r="BB458" i="19"/>
  <c r="AZ459" i="19"/>
  <c r="BD459" i="19" s="1"/>
  <c r="BB459" i="19"/>
  <c r="BA460" i="19"/>
  <c r="AZ460" i="19"/>
  <c r="BD460" i="19" s="1"/>
  <c r="BB460" i="19"/>
  <c r="BA461" i="19"/>
  <c r="BA462" i="19"/>
  <c r="BB461" i="19"/>
  <c r="AZ461" i="19"/>
  <c r="BD461" i="19" s="1"/>
  <c r="BA463" i="19"/>
  <c r="BB462" i="19"/>
  <c r="AZ462" i="19"/>
  <c r="BD462" i="19" s="1"/>
  <c r="BB463" i="19"/>
  <c r="BA464" i="19"/>
  <c r="AZ463" i="19"/>
  <c r="BD463" i="19" s="1"/>
  <c r="AZ464" i="19"/>
  <c r="BD464" i="19" s="1"/>
  <c r="BB464" i="19"/>
  <c r="BA465" i="19"/>
  <c r="BB465" i="19"/>
  <c r="AZ465" i="19"/>
  <c r="BD465" i="19" s="1"/>
  <c r="BA466" i="19"/>
  <c r="BB466" i="19"/>
  <c r="BA467" i="19"/>
  <c r="AZ466" i="19"/>
  <c r="BD466" i="19" s="1"/>
  <c r="BB467" i="19"/>
  <c r="BA468" i="19"/>
  <c r="AZ467" i="19"/>
  <c r="BD467" i="19" s="1"/>
  <c r="AZ468" i="19"/>
  <c r="BD468" i="19" s="1"/>
  <c r="BB468" i="19"/>
  <c r="BA469" i="19"/>
  <c r="AZ469" i="19"/>
  <c r="BD469" i="19" s="1"/>
  <c r="BB469" i="19"/>
  <c r="BA470" i="19"/>
  <c r="AZ470" i="19"/>
  <c r="BD470" i="19" s="1"/>
  <c r="BB470" i="19"/>
  <c r="BA471" i="19"/>
  <c r="AZ471" i="19"/>
  <c r="BD471" i="19" s="1"/>
  <c r="BA472" i="19"/>
  <c r="BB471" i="19"/>
  <c r="BB472" i="19"/>
  <c r="BA473" i="19"/>
  <c r="AZ472" i="19"/>
  <c r="BD472" i="19" s="1"/>
  <c r="BB473" i="19"/>
  <c r="AZ473" i="19"/>
  <c r="BD473" i="19" s="1"/>
  <c r="BA474" i="19"/>
  <c r="BB474" i="19"/>
  <c r="AZ474" i="19"/>
  <c r="BD474" i="19" s="1"/>
  <c r="BA475" i="19"/>
  <c r="AZ475" i="19"/>
  <c r="BD475" i="19" s="1"/>
  <c r="BA476" i="19"/>
  <c r="BB475" i="19"/>
  <c r="AZ476" i="19"/>
  <c r="BD476" i="19" s="1"/>
  <c r="BA477" i="19"/>
  <c r="BB476" i="19"/>
  <c r="AZ477" i="19"/>
  <c r="BD477" i="19" s="1"/>
  <c r="BB477" i="19"/>
  <c r="BA478" i="19"/>
  <c r="AZ478" i="19"/>
  <c r="BD478" i="19" s="1"/>
  <c r="BB478" i="19"/>
  <c r="BA479" i="19"/>
  <c r="BA480" i="19"/>
  <c r="AZ479" i="19"/>
  <c r="BD479" i="19" s="1"/>
  <c r="BB479" i="19"/>
  <c r="AZ480" i="19"/>
  <c r="BD480" i="19" s="1"/>
  <c r="BA481" i="19"/>
  <c r="BB480" i="19"/>
  <c r="BB481" i="19"/>
  <c r="BA482" i="19"/>
  <c r="AZ481" i="19"/>
  <c r="BD481" i="19" s="1"/>
  <c r="BB482" i="19"/>
  <c r="AZ482" i="19"/>
  <c r="BD482" i="19" s="1"/>
  <c r="BA483" i="19"/>
  <c r="BB483" i="19"/>
  <c r="BA484" i="19"/>
  <c r="AZ483" i="19"/>
  <c r="BD483" i="19" s="1"/>
  <c r="BB484" i="19"/>
  <c r="AZ484" i="19"/>
  <c r="BD484" i="19" s="1"/>
  <c r="BA485" i="19"/>
  <c r="AZ485" i="19"/>
  <c r="BD485" i="19" s="1"/>
  <c r="BB485" i="19"/>
  <c r="BA486" i="19"/>
  <c r="AZ486" i="19"/>
  <c r="BD486" i="19" s="1"/>
  <c r="BB486" i="19"/>
  <c r="BA487" i="19"/>
  <c r="BB487" i="19"/>
  <c r="BA488" i="19"/>
  <c r="AZ487" i="19"/>
  <c r="BD487" i="19" s="1"/>
  <c r="BB488" i="19"/>
  <c r="BA489" i="19"/>
  <c r="AZ488" i="19"/>
  <c r="BD488" i="19" s="1"/>
  <c r="BA490" i="19"/>
  <c r="BB489" i="19"/>
  <c r="AZ489" i="19"/>
  <c r="BD489" i="19" s="1"/>
  <c r="BB490" i="19"/>
  <c r="AZ490" i="19"/>
  <c r="BD490" i="19" s="1"/>
  <c r="BA491" i="19"/>
  <c r="BB491" i="19"/>
  <c r="AZ491" i="19"/>
  <c r="BD491" i="19" s="1"/>
  <c r="BA492" i="19"/>
  <c r="AZ492" i="19"/>
  <c r="BD492" i="19" s="1"/>
  <c r="BB492" i="19"/>
  <c r="BA493" i="19"/>
  <c r="BA494" i="19"/>
  <c r="BB493" i="19"/>
  <c r="AZ493" i="19"/>
  <c r="BD493" i="19" s="1"/>
  <c r="BB494" i="19"/>
  <c r="BA495" i="19"/>
  <c r="AZ494" i="19"/>
  <c r="BD494" i="19" s="1"/>
  <c r="BA496" i="19"/>
  <c r="BB495" i="19"/>
  <c r="AZ495" i="19"/>
  <c r="BD495" i="19" s="1"/>
  <c r="BB496" i="19"/>
  <c r="AZ496" i="19"/>
  <c r="BD496" i="19" s="1"/>
  <c r="BA497" i="19"/>
  <c r="BA498" i="19"/>
  <c r="AZ497" i="19"/>
  <c r="BD497" i="19" s="1"/>
  <c r="BB497" i="19"/>
  <c r="BB498" i="19"/>
  <c r="BA499" i="19"/>
  <c r="AZ498" i="19"/>
  <c r="BD498" i="19" s="1"/>
  <c r="BB499" i="19"/>
  <c r="AZ499" i="19"/>
  <c r="BD499" i="19" s="1"/>
  <c r="BA500" i="19"/>
  <c r="AZ500" i="19"/>
  <c r="BD500" i="19" s="1"/>
  <c r="BA501" i="19"/>
  <c r="BB500" i="19"/>
  <c r="AZ501" i="19"/>
  <c r="BD501" i="19" s="1"/>
  <c r="BB501" i="19"/>
  <c r="BA502" i="19"/>
  <c r="BB502" i="19"/>
  <c r="BA503" i="19"/>
  <c r="AZ502" i="19"/>
  <c r="BD502" i="19" s="1"/>
  <c r="BB503" i="19"/>
  <c r="BA504" i="19"/>
  <c r="AZ503" i="19"/>
  <c r="BD503" i="19" s="1"/>
  <c r="BA505" i="19"/>
  <c r="AZ504" i="19"/>
  <c r="BD504" i="19" s="1"/>
  <c r="BB504" i="19"/>
  <c r="BA506" i="19"/>
  <c r="BB505" i="19"/>
  <c r="AZ505" i="19"/>
  <c r="BD505" i="19" s="1"/>
  <c r="BA507" i="19"/>
  <c r="AZ506" i="19"/>
  <c r="BD506" i="19" s="1"/>
  <c r="BB506" i="19"/>
  <c r="BB507" i="19"/>
  <c r="BA508" i="19"/>
  <c r="AZ507" i="19"/>
  <c r="BD507" i="19" s="1"/>
  <c r="BA509" i="19"/>
  <c r="BB508" i="19"/>
  <c r="AZ508" i="19"/>
  <c r="BD508" i="19" s="1"/>
  <c r="AZ509" i="19"/>
  <c r="BD509" i="19" s="1"/>
  <c r="BB509" i="19"/>
  <c r="BA510" i="19"/>
  <c r="BB510" i="19"/>
  <c r="BA511" i="19"/>
  <c r="AZ510" i="19"/>
  <c r="BD510" i="19" s="1"/>
  <c r="BA512" i="19"/>
  <c r="AZ511" i="19"/>
  <c r="BD511" i="19" s="1"/>
  <c r="BB511" i="19"/>
  <c r="AZ512" i="19"/>
  <c r="BD512" i="19" s="1"/>
  <c r="BB512" i="19"/>
  <c r="BA513" i="19"/>
  <c r="AZ513" i="19"/>
  <c r="BD513" i="19" s="1"/>
  <c r="BB513" i="19"/>
  <c r="BA514" i="19"/>
  <c r="BB514" i="19"/>
  <c r="BA515" i="19"/>
  <c r="AZ514" i="19"/>
  <c r="BD514" i="19" s="1"/>
  <c r="BB515" i="19"/>
  <c r="AZ515" i="19"/>
  <c r="BD515" i="19" s="1"/>
  <c r="BA516" i="19"/>
  <c r="AZ516" i="19"/>
  <c r="BD516" i="19" s="1"/>
  <c r="BA517" i="19"/>
  <c r="BB516" i="19"/>
  <c r="AZ517" i="19"/>
  <c r="BD517" i="19" s="1"/>
  <c r="BB517" i="19"/>
  <c r="BA518" i="19"/>
  <c r="AZ518" i="19"/>
  <c r="BD518" i="19" s="1"/>
  <c r="BA519" i="19"/>
  <c r="BB518" i="19"/>
  <c r="BB519" i="19"/>
  <c r="AZ519" i="19"/>
  <c r="BD519" i="19" s="1"/>
  <c r="BA520" i="19"/>
  <c r="AZ520" i="19"/>
  <c r="BD520" i="19" s="1"/>
  <c r="BB520" i="19"/>
  <c r="BA521" i="19"/>
  <c r="BA522" i="19"/>
  <c r="AZ521" i="19"/>
  <c r="BD521" i="19" s="1"/>
  <c r="BB521" i="19"/>
  <c r="BA523" i="19"/>
  <c r="BB522" i="19"/>
  <c r="AZ522" i="19"/>
  <c r="BD522" i="19" s="1"/>
  <c r="AZ523" i="19"/>
  <c r="BD523" i="19" s="1"/>
  <c r="BB523" i="19"/>
  <c r="BA524" i="19"/>
  <c r="BB524" i="19"/>
  <c r="BA525" i="19"/>
  <c r="AZ524" i="19"/>
  <c r="BD524" i="19" s="1"/>
  <c r="BA526" i="19"/>
  <c r="AZ525" i="19"/>
  <c r="BD525" i="19" s="1"/>
  <c r="BB525" i="19"/>
  <c r="AZ526" i="19"/>
  <c r="BD526" i="19" s="1"/>
  <c r="BB526" i="19"/>
  <c r="BA527" i="19"/>
  <c r="AZ527" i="19"/>
  <c r="BD527" i="19" s="1"/>
  <c r="BB527" i="19"/>
  <c r="BA528" i="19"/>
  <c r="BA529" i="19"/>
  <c r="AZ528" i="19"/>
  <c r="BD528" i="19" s="1"/>
  <c r="BB528" i="19"/>
  <c r="BB529" i="19"/>
  <c r="AZ529" i="19"/>
  <c r="BD529" i="19" s="1"/>
  <c r="BA530" i="19"/>
  <c r="BA531" i="19"/>
  <c r="AZ530" i="19"/>
  <c r="BD530" i="19" s="1"/>
  <c r="BB530" i="19"/>
  <c r="BB531" i="19"/>
  <c r="BA532" i="19"/>
  <c r="AZ531" i="19"/>
  <c r="BD531" i="19" s="1"/>
  <c r="BB532" i="19"/>
  <c r="BA533" i="19"/>
  <c r="AZ532" i="19"/>
  <c r="BD532" i="19" s="1"/>
  <c r="AZ533" i="19"/>
  <c r="BD533" i="19" s="1"/>
  <c r="BB533" i="19"/>
  <c r="BA534" i="19"/>
  <c r="BB534" i="19"/>
  <c r="BA535" i="19"/>
  <c r="AZ534" i="19"/>
  <c r="BD534" i="19" s="1"/>
  <c r="BB535" i="19"/>
  <c r="AZ535" i="19"/>
  <c r="BD535" i="19" s="1"/>
  <c r="BA536" i="19"/>
  <c r="BA537" i="19"/>
  <c r="BB536" i="19"/>
  <c r="AZ536" i="19"/>
  <c r="BD536" i="19" s="1"/>
  <c r="BA538" i="19"/>
  <c r="AZ537" i="19"/>
  <c r="BD537" i="19" s="1"/>
  <c r="BB537" i="19"/>
  <c r="BB538" i="19"/>
  <c r="AZ538" i="19"/>
  <c r="BD538" i="19" s="1"/>
  <c r="BA539" i="19"/>
  <c r="AZ539" i="19"/>
  <c r="BD539" i="19" s="1"/>
  <c r="BB539" i="19"/>
  <c r="BA540" i="19"/>
  <c r="BA541" i="19"/>
  <c r="BB540" i="19"/>
  <c r="AZ540" i="19"/>
  <c r="BD540" i="19" s="1"/>
  <c r="BB541" i="19"/>
  <c r="AZ541" i="19"/>
  <c r="BD541" i="19" s="1"/>
  <c r="BA542" i="19"/>
  <c r="AZ542" i="19"/>
  <c r="BD542" i="19" s="1"/>
  <c r="BB542" i="19"/>
  <c r="BA543" i="19"/>
  <c r="BB543" i="19"/>
  <c r="AZ543" i="19"/>
  <c r="BD543" i="19" s="1"/>
  <c r="BA544" i="19"/>
  <c r="BB544" i="19"/>
  <c r="BA545" i="19"/>
  <c r="AZ544" i="19"/>
  <c r="BD544" i="19" s="1"/>
  <c r="BA546" i="19"/>
  <c r="AZ545" i="19"/>
  <c r="BD545" i="19" s="1"/>
  <c r="BB545" i="19"/>
  <c r="AZ546" i="19"/>
  <c r="BD546" i="19" s="1"/>
  <c r="BA547" i="19"/>
  <c r="BB546" i="19"/>
  <c r="BA548" i="19"/>
  <c r="AZ547" i="19"/>
  <c r="BD547" i="19" s="1"/>
  <c r="BB547" i="19"/>
  <c r="AZ548" i="19"/>
  <c r="BD548" i="19" s="1"/>
  <c r="BA549" i="19"/>
  <c r="BB548" i="19"/>
  <c r="BA550" i="19"/>
  <c r="AZ549" i="19"/>
  <c r="BD549" i="19" s="1"/>
  <c r="BB549" i="19"/>
  <c r="BB550" i="19"/>
  <c r="BA551" i="19"/>
  <c r="AZ550" i="19"/>
  <c r="BD550" i="19" s="1"/>
  <c r="AZ551" i="19"/>
  <c r="BD551" i="19" s="1"/>
  <c r="BA552" i="19"/>
  <c r="BB551" i="19"/>
  <c r="BB552" i="19"/>
  <c r="BA553" i="19"/>
  <c r="AZ552" i="19"/>
  <c r="BD552" i="19" s="1"/>
  <c r="AZ553" i="19"/>
  <c r="BD553" i="19" s="1"/>
  <c r="BA554" i="19"/>
  <c r="BB553" i="19"/>
  <c r="BB554" i="19"/>
  <c r="BA555" i="19"/>
  <c r="AZ554" i="19"/>
  <c r="BD554" i="19" s="1"/>
  <c r="BA556" i="19"/>
  <c r="AZ555" i="19"/>
  <c r="BD555" i="19" s="1"/>
  <c r="BB555" i="19"/>
  <c r="AZ556" i="19"/>
  <c r="BD556" i="19" s="1"/>
  <c r="BA557" i="19"/>
  <c r="BB556" i="19"/>
  <c r="BB557" i="19"/>
  <c r="BA558" i="19"/>
  <c r="AZ557" i="19"/>
  <c r="BD557" i="19" s="1"/>
  <c r="BB558" i="19"/>
  <c r="AZ558" i="19"/>
  <c r="BD558" i="19" s="1"/>
  <c r="BA559" i="19"/>
  <c r="BB559" i="19"/>
  <c r="BA560" i="19"/>
  <c r="AZ559" i="19"/>
  <c r="BD559" i="19" s="1"/>
  <c r="AZ560" i="19"/>
  <c r="BD560" i="19" s="1"/>
  <c r="BB560" i="19"/>
  <c r="BA561" i="19"/>
  <c r="BA562" i="19"/>
  <c r="AZ561" i="19"/>
  <c r="BD561" i="19" s="1"/>
  <c r="BB561" i="19"/>
  <c r="AZ562" i="19"/>
  <c r="BD562" i="19" s="1"/>
  <c r="BA563" i="19"/>
  <c r="BB562" i="19"/>
  <c r="BB563" i="19"/>
  <c r="AZ563" i="19"/>
  <c r="BD563" i="19" s="1"/>
  <c r="BA564" i="19"/>
  <c r="AZ564" i="19"/>
  <c r="BD564" i="19" s="1"/>
  <c r="BA565" i="19"/>
  <c r="BB564" i="19"/>
  <c r="AZ565" i="19"/>
  <c r="BD565" i="19" s="1"/>
  <c r="BB565" i="19"/>
  <c r="BA566" i="19"/>
  <c r="AZ566" i="19"/>
  <c r="BD566" i="19" s="1"/>
  <c r="BA567" i="19"/>
  <c r="BB566" i="19"/>
  <c r="BB567" i="19"/>
  <c r="BA568" i="19"/>
  <c r="AZ567" i="19"/>
  <c r="BD567" i="19" s="1"/>
  <c r="BB568" i="19"/>
  <c r="BA569" i="19"/>
  <c r="AZ568" i="19"/>
  <c r="BD568" i="19" s="1"/>
  <c r="AZ569" i="19"/>
  <c r="BD569" i="19" s="1"/>
  <c r="BB569" i="19"/>
  <c r="BA570" i="19"/>
  <c r="AZ570" i="19"/>
  <c r="BD570" i="19" s="1"/>
  <c r="BB570" i="19"/>
  <c r="BA571" i="19"/>
  <c r="BA572" i="19"/>
  <c r="BB571" i="19"/>
  <c r="AZ571" i="19"/>
  <c r="BD571" i="19" s="1"/>
  <c r="BA573" i="19"/>
  <c r="AZ572" i="19"/>
  <c r="BD572" i="19" s="1"/>
  <c r="BB572" i="19"/>
  <c r="BA574" i="19"/>
  <c r="BB573" i="19"/>
  <c r="AZ573" i="19"/>
  <c r="BD573" i="19" s="1"/>
  <c r="AZ574" i="19"/>
  <c r="BD574" i="19" s="1"/>
  <c r="BA575" i="19"/>
  <c r="BB574" i="19"/>
  <c r="BA576" i="19"/>
  <c r="BB575" i="19"/>
  <c r="AZ575" i="19"/>
  <c r="BD575" i="19" s="1"/>
  <c r="BA577" i="19"/>
  <c r="BB576" i="19"/>
  <c r="AZ576" i="19"/>
  <c r="BD576" i="19" s="1"/>
  <c r="BA578" i="19"/>
  <c r="BB577" i="19"/>
  <c r="AZ577" i="19"/>
  <c r="BD577" i="19" s="1"/>
  <c r="BA579" i="19"/>
  <c r="BB578" i="19"/>
  <c r="AZ578" i="19"/>
  <c r="BD578" i="19" s="1"/>
  <c r="BB579" i="19"/>
  <c r="AZ579" i="19"/>
  <c r="BD579" i="19" s="1"/>
  <c r="BA580" i="19"/>
  <c r="AZ580" i="19"/>
  <c r="BD580" i="19" s="1"/>
  <c r="BB580" i="19"/>
  <c r="BA581" i="19"/>
  <c r="BB581" i="19"/>
  <c r="BA582" i="19"/>
  <c r="AZ581" i="19"/>
  <c r="BD581" i="19" s="1"/>
  <c r="AZ582" i="19"/>
  <c r="BD582" i="19" s="1"/>
  <c r="BB582" i="19"/>
  <c r="BA583" i="19"/>
  <c r="BB583" i="19"/>
  <c r="AZ583" i="19"/>
  <c r="BD583" i="19" s="1"/>
  <c r="BA584" i="19"/>
  <c r="BA585" i="19"/>
  <c r="AZ584" i="19"/>
  <c r="BD584" i="19" s="1"/>
  <c r="BB584" i="19"/>
  <c r="AZ585" i="19"/>
  <c r="BD585" i="19" s="1"/>
  <c r="BA586" i="19"/>
  <c r="BB585" i="19"/>
  <c r="BA587" i="19"/>
  <c r="BB586" i="19"/>
  <c r="AZ586" i="19"/>
  <c r="BD586" i="19" s="1"/>
  <c r="AZ587" i="19"/>
  <c r="BD587" i="19" s="1"/>
  <c r="BB587" i="19"/>
  <c r="BA588" i="19"/>
  <c r="AZ588" i="19"/>
  <c r="BD588" i="19" s="1"/>
  <c r="BA589" i="19"/>
  <c r="BB588" i="19"/>
  <c r="BA590" i="19"/>
  <c r="AZ589" i="19"/>
  <c r="BD589" i="19" s="1"/>
  <c r="BB589" i="19"/>
  <c r="BB590" i="19"/>
  <c r="AZ590" i="19"/>
  <c r="BD590" i="19" s="1"/>
  <c r="BA591" i="19"/>
  <c r="BA592" i="19"/>
  <c r="AZ591" i="19"/>
  <c r="BD591" i="19" s="1"/>
  <c r="BB591" i="19"/>
  <c r="AZ592" i="19"/>
  <c r="BD592" i="19" s="1"/>
  <c r="BB592" i="19"/>
  <c r="BA593" i="19"/>
  <c r="BA594" i="19"/>
  <c r="AZ593" i="19"/>
  <c r="BD593" i="19" s="1"/>
  <c r="BB593" i="19"/>
  <c r="AZ594" i="19"/>
  <c r="BD594" i="19" s="1"/>
  <c r="BA595" i="19"/>
  <c r="BB594" i="19"/>
  <c r="BB595" i="19"/>
  <c r="AZ595" i="19"/>
  <c r="BD595" i="19" s="1"/>
  <c r="BA596" i="19"/>
  <c r="AZ596" i="19"/>
  <c r="BD596" i="19" s="1"/>
  <c r="BA597" i="19"/>
  <c r="BB596" i="19"/>
  <c r="AZ597" i="19"/>
  <c r="BD597" i="19" s="1"/>
  <c r="BA598" i="19"/>
  <c r="BB597" i="19"/>
  <c r="AZ598" i="19"/>
  <c r="BD598" i="19" s="1"/>
  <c r="BB598" i="19"/>
  <c r="BA599" i="19"/>
  <c r="AZ599" i="19"/>
  <c r="BD599" i="19" s="1"/>
  <c r="BA600" i="19"/>
  <c r="BB599" i="19"/>
  <c r="BB600" i="19"/>
  <c r="BA601" i="19"/>
  <c r="AZ600" i="19"/>
  <c r="BD600" i="19" s="1"/>
  <c r="BB601" i="19"/>
  <c r="BA602" i="19"/>
  <c r="AZ601" i="19"/>
  <c r="BD601" i="19" s="1"/>
  <c r="BB602" i="19"/>
  <c r="BA603" i="19"/>
  <c r="AZ602" i="19"/>
  <c r="BD602" i="19" s="1"/>
  <c r="BA604" i="19"/>
  <c r="AZ603" i="19"/>
  <c r="BD603" i="19" s="1"/>
  <c r="BB603" i="19"/>
  <c r="AZ604" i="19"/>
  <c r="BD604" i="19" s="1"/>
  <c r="BB604" i="19"/>
  <c r="BA605" i="19"/>
  <c r="BB605" i="19"/>
  <c r="BA606" i="19"/>
  <c r="AZ605" i="19"/>
  <c r="BD605" i="19" s="1"/>
  <c r="BA607" i="19"/>
  <c r="BB606" i="19"/>
  <c r="AZ606" i="19"/>
  <c r="BD606" i="19" s="1"/>
  <c r="BB607" i="19"/>
  <c r="BA608" i="19"/>
  <c r="AZ607" i="19"/>
  <c r="BD607" i="19" s="1"/>
  <c r="AZ608" i="19"/>
  <c r="BD608" i="19" s="1"/>
  <c r="BB608" i="19"/>
  <c r="BA609" i="19"/>
  <c r="AZ609" i="19"/>
  <c r="BD609" i="19" s="1"/>
  <c r="BB609" i="19"/>
  <c r="BA610" i="19"/>
  <c r="BA611" i="19"/>
  <c r="AZ610" i="19"/>
  <c r="BD610" i="19" s="1"/>
  <c r="BB610" i="19"/>
  <c r="BB611" i="19"/>
  <c r="BA612" i="19"/>
  <c r="AZ611" i="19"/>
  <c r="BD611" i="19" s="1"/>
  <c r="BB612" i="19"/>
  <c r="BA613" i="19"/>
  <c r="AZ612" i="19"/>
  <c r="BD612" i="19" s="1"/>
  <c r="AZ613" i="19"/>
  <c r="BD613" i="19" s="1"/>
  <c r="BB613" i="19"/>
  <c r="BA614" i="19"/>
  <c r="AZ614" i="19"/>
  <c r="BD614" i="19" s="1"/>
  <c r="BB614" i="19"/>
  <c r="BA615" i="19"/>
  <c r="BB615" i="19"/>
  <c r="BA616" i="19"/>
  <c r="AZ615" i="19"/>
  <c r="BD615" i="19" s="1"/>
  <c r="BB616" i="19"/>
  <c r="BA617" i="19"/>
  <c r="AZ616" i="19"/>
  <c r="BD616" i="19" s="1"/>
  <c r="AZ617" i="19"/>
  <c r="BD617" i="19" s="1"/>
  <c r="BA618" i="19"/>
  <c r="BB617" i="19"/>
  <c r="AZ618" i="19"/>
  <c r="BD618" i="19" s="1"/>
  <c r="BB618" i="19"/>
  <c r="BA619" i="19"/>
  <c r="BB619" i="19"/>
  <c r="AZ619" i="19"/>
  <c r="BD619" i="19" s="1"/>
  <c r="BA620" i="19"/>
  <c r="BA621" i="19"/>
  <c r="BB620" i="19"/>
  <c r="AZ620" i="19"/>
  <c r="BD620" i="19" s="1"/>
  <c r="BB621" i="19"/>
  <c r="BA622" i="19"/>
  <c r="AZ621" i="19"/>
  <c r="BD621" i="19" s="1"/>
  <c r="AZ622" i="19"/>
  <c r="BD622" i="19" s="1"/>
  <c r="BB622" i="19"/>
  <c r="BA623" i="19"/>
  <c r="AZ623" i="19"/>
  <c r="BD623" i="19" s="1"/>
  <c r="BA624" i="19"/>
  <c r="BB623" i="19"/>
  <c r="AZ624" i="19"/>
  <c r="BD624" i="19" s="1"/>
  <c r="BB624" i="19"/>
  <c r="BA625" i="19"/>
  <c r="BA626" i="19"/>
  <c r="AZ625" i="19"/>
  <c r="BD625" i="19" s="1"/>
  <c r="BB625" i="19"/>
  <c r="AZ626" i="19"/>
  <c r="BD626" i="19" s="1"/>
  <c r="BA627" i="19"/>
  <c r="BB626" i="19"/>
  <c r="BB627" i="19"/>
  <c r="BA628" i="19"/>
  <c r="AZ627" i="19"/>
  <c r="BD627" i="19" s="1"/>
  <c r="AZ628" i="19"/>
  <c r="BD628" i="19" s="1"/>
  <c r="BA629" i="19"/>
  <c r="BB628" i="19"/>
  <c r="AZ629" i="19"/>
  <c r="BD629" i="19" s="1"/>
  <c r="BA630" i="19"/>
  <c r="BB629" i="19"/>
  <c r="BB630" i="19"/>
  <c r="BA631" i="19"/>
  <c r="AZ630" i="19"/>
  <c r="BD630" i="19" s="1"/>
  <c r="AZ631" i="19"/>
  <c r="BD631" i="19" s="1"/>
  <c r="BA632" i="19"/>
  <c r="BB631" i="19"/>
  <c r="BB632" i="19"/>
  <c r="BA633" i="19"/>
  <c r="AZ632" i="19"/>
  <c r="BD632" i="19" s="1"/>
  <c r="BA634" i="19"/>
  <c r="AZ633" i="19"/>
  <c r="BD633" i="19" s="1"/>
  <c r="BB633" i="19"/>
  <c r="BB634" i="19"/>
  <c r="BA635" i="19"/>
  <c r="AZ634" i="19"/>
  <c r="BD634" i="19" s="1"/>
  <c r="AZ635" i="19"/>
  <c r="BD635" i="19" s="1"/>
  <c r="BB635" i="19"/>
  <c r="BA636" i="19"/>
  <c r="AZ636" i="19"/>
  <c r="BD636" i="19" s="1"/>
  <c r="BB636" i="19"/>
  <c r="BA637" i="19"/>
  <c r="BA638" i="19"/>
  <c r="AZ637" i="19"/>
  <c r="BD637" i="19" s="1"/>
  <c r="BB637" i="19"/>
  <c r="AZ638" i="19"/>
  <c r="BD638" i="19" s="1"/>
  <c r="BB638" i="19"/>
  <c r="BA639" i="19"/>
  <c r="BA640" i="19"/>
  <c r="BB639" i="19"/>
  <c r="AZ639" i="19"/>
  <c r="BD639" i="19" s="1"/>
  <c r="BA641" i="19"/>
  <c r="BB640" i="19"/>
  <c r="AZ640" i="19"/>
  <c r="BD640" i="19" s="1"/>
  <c r="BB641" i="19"/>
  <c r="BA642" i="19"/>
  <c r="AZ641" i="19"/>
  <c r="BD641" i="19" s="1"/>
  <c r="BA643" i="19"/>
  <c r="BB642" i="19"/>
  <c r="AZ642" i="19"/>
  <c r="BD642" i="19" s="1"/>
  <c r="AZ643" i="19"/>
  <c r="BD643" i="19" s="1"/>
  <c r="BA644" i="19"/>
  <c r="BB643" i="19"/>
  <c r="AZ644" i="19"/>
  <c r="BD644" i="19" s="1"/>
  <c r="BB644" i="19"/>
  <c r="BA645" i="19"/>
  <c r="BB645" i="19"/>
  <c r="AZ645" i="19"/>
  <c r="BD645" i="19" s="1"/>
  <c r="BA646" i="19"/>
  <c r="AZ646" i="19"/>
  <c r="BD646" i="19" s="1"/>
  <c r="BB646" i="19"/>
  <c r="BA647" i="19"/>
  <c r="BB647" i="19"/>
  <c r="AZ647" i="19"/>
  <c r="BD647" i="19" s="1"/>
  <c r="BA648" i="19"/>
  <c r="AZ648" i="19"/>
  <c r="BD648" i="19" s="1"/>
  <c r="BB648" i="19"/>
  <c r="BA649" i="19"/>
  <c r="BB649" i="19"/>
  <c r="AZ649" i="19"/>
  <c r="BD649" i="19" s="1"/>
  <c r="BA650" i="19"/>
  <c r="BA651" i="19"/>
  <c r="AZ650" i="19"/>
  <c r="BD650" i="19" s="1"/>
  <c r="BB650" i="19"/>
  <c r="BB651" i="19"/>
  <c r="BA652" i="19"/>
  <c r="AZ651" i="19"/>
  <c r="BD651" i="19" s="1"/>
  <c r="BB652" i="19"/>
  <c r="BA653" i="19"/>
  <c r="AZ652" i="19"/>
  <c r="BD652" i="19" s="1"/>
  <c r="BB653" i="19"/>
  <c r="BA654" i="19"/>
  <c r="AZ653" i="19"/>
  <c r="BD653" i="19" s="1"/>
  <c r="BB654" i="19"/>
  <c r="AZ654" i="19"/>
  <c r="BD654" i="19" s="1"/>
  <c r="BA655" i="19"/>
  <c r="BB655" i="19"/>
  <c r="BA656" i="19"/>
  <c r="AZ655" i="19"/>
  <c r="BD655" i="19" s="1"/>
  <c r="AZ656" i="19"/>
  <c r="BD656" i="19" s="1"/>
  <c r="BA657" i="19"/>
  <c r="BB656" i="19"/>
  <c r="BB657" i="19"/>
  <c r="BA658" i="19"/>
  <c r="AZ657" i="19"/>
  <c r="BD657" i="19" s="1"/>
  <c r="BA659" i="19"/>
  <c r="BB658" i="19"/>
  <c r="AZ658" i="19"/>
  <c r="BD658" i="19" s="1"/>
  <c r="BB659" i="19"/>
  <c r="AZ659" i="19"/>
  <c r="BD659" i="19" s="1"/>
  <c r="BA660" i="19"/>
  <c r="AZ660" i="19"/>
  <c r="BD660" i="19" s="1"/>
  <c r="BB660" i="19"/>
  <c r="BA661" i="19"/>
  <c r="BA662" i="19"/>
  <c r="BB661" i="19"/>
  <c r="AZ661" i="19"/>
  <c r="BD661" i="19" s="1"/>
  <c r="AZ662" i="19"/>
  <c r="BD662" i="19" s="1"/>
  <c r="BB662" i="19"/>
  <c r="BA663" i="19"/>
  <c r="AZ663" i="19"/>
  <c r="BD663" i="19" s="1"/>
  <c r="BB663" i="19"/>
  <c r="BA664" i="19"/>
  <c r="BB664" i="19"/>
  <c r="BA665" i="19"/>
  <c r="AZ664" i="19"/>
  <c r="BD664" i="19" s="1"/>
  <c r="AZ665" i="19"/>
  <c r="BD665" i="19" s="1"/>
  <c r="BB665" i="19"/>
  <c r="BA666" i="19"/>
  <c r="AZ666" i="19"/>
  <c r="BD666" i="19" s="1"/>
  <c r="BA667" i="19"/>
  <c r="BB666" i="19"/>
  <c r="AZ667" i="19"/>
  <c r="BD667" i="19" s="1"/>
  <c r="BB667" i="19"/>
  <c r="BA668" i="19"/>
  <c r="BA669" i="19"/>
  <c r="AZ668" i="19"/>
  <c r="BD668" i="19" s="1"/>
  <c r="BB668" i="19"/>
  <c r="AZ669" i="19"/>
  <c r="BD669" i="19" s="1"/>
  <c r="BA670" i="19"/>
  <c r="BB669" i="19"/>
  <c r="BA671" i="19"/>
  <c r="BB670" i="19"/>
  <c r="AZ670" i="19"/>
  <c r="BD670" i="19" s="1"/>
  <c r="BA672" i="19"/>
  <c r="AZ671" i="19"/>
  <c r="BD671" i="19" s="1"/>
  <c r="BB671" i="19"/>
  <c r="BA673" i="19"/>
  <c r="BB672" i="19"/>
  <c r="AZ672" i="19"/>
  <c r="BD672" i="19" s="1"/>
  <c r="BB673" i="19"/>
  <c r="AZ673" i="19"/>
  <c r="BD673" i="19" s="1"/>
  <c r="BA674" i="19"/>
  <c r="AZ674" i="19"/>
  <c r="BD674" i="19" s="1"/>
  <c r="BB674" i="19"/>
  <c r="BA675" i="19"/>
  <c r="BA676" i="19"/>
  <c r="BB675" i="19"/>
  <c r="AZ675" i="19"/>
  <c r="BD675" i="19" s="1"/>
  <c r="BA677" i="19"/>
  <c r="AZ676" i="19"/>
  <c r="BD676" i="19" s="1"/>
  <c r="BB676" i="19"/>
  <c r="BA678" i="19"/>
  <c r="AZ677" i="19"/>
  <c r="BD677" i="19" s="1"/>
  <c r="BB677" i="19"/>
  <c r="AZ678" i="19"/>
  <c r="BD678" i="19" s="1"/>
  <c r="BB678" i="19"/>
  <c r="BA679" i="19"/>
  <c r="BB679" i="19"/>
  <c r="BA680" i="19"/>
  <c r="AZ679" i="19"/>
  <c r="BD679" i="19" s="1"/>
  <c r="AZ680" i="19"/>
  <c r="BD680" i="19" s="1"/>
  <c r="BA681" i="19"/>
  <c r="BB680" i="19"/>
  <c r="AZ681" i="19"/>
  <c r="BD681" i="19" s="1"/>
  <c r="BB681" i="19"/>
  <c r="BA682" i="19"/>
  <c r="AZ682" i="19"/>
  <c r="BD682" i="19" s="1"/>
  <c r="BB682" i="19"/>
  <c r="BA683" i="19"/>
  <c r="AZ683" i="19"/>
  <c r="BD683" i="19" s="1"/>
  <c r="BA684" i="19"/>
  <c r="BB683" i="19"/>
  <c r="BB684" i="19"/>
  <c r="AZ684" i="19"/>
  <c r="BD684" i="19" s="1"/>
  <c r="BA685" i="19"/>
  <c r="BA686" i="19"/>
  <c r="AZ685" i="19"/>
  <c r="BD685" i="19" s="1"/>
  <c r="BB685" i="19"/>
  <c r="BA687" i="19"/>
  <c r="AZ686" i="19"/>
  <c r="BD686" i="19" s="1"/>
  <c r="BB686" i="19"/>
  <c r="BA688" i="19"/>
  <c r="BB687" i="19"/>
  <c r="AZ687" i="19"/>
  <c r="BD687" i="19" s="1"/>
  <c r="BA689" i="19"/>
  <c r="AZ688" i="19"/>
  <c r="BD688" i="19" s="1"/>
  <c r="BB688" i="19"/>
  <c r="BB689" i="19"/>
  <c r="AZ689" i="19"/>
  <c r="BD689" i="19" s="1"/>
  <c r="BA690" i="19"/>
  <c r="AZ690" i="19"/>
  <c r="BD690" i="19" s="1"/>
  <c r="BA691" i="19"/>
  <c r="BB690" i="19"/>
  <c r="AZ691" i="19"/>
  <c r="BD691" i="19" s="1"/>
  <c r="BB691" i="19"/>
  <c r="BA692" i="19"/>
  <c r="BA693" i="19"/>
  <c r="AZ692" i="19"/>
  <c r="BD692" i="19" s="1"/>
  <c r="BB692" i="19"/>
  <c r="BA694" i="19"/>
  <c r="AZ693" i="19"/>
  <c r="BD693" i="19" s="1"/>
  <c r="BB693" i="19"/>
  <c r="AZ694" i="19"/>
  <c r="BD694" i="19" s="1"/>
  <c r="BA695" i="19"/>
  <c r="BB694" i="19"/>
  <c r="BA696" i="19"/>
  <c r="AZ695" i="19"/>
  <c r="BD695" i="19" s="1"/>
  <c r="BB695" i="19"/>
  <c r="BA697" i="19"/>
  <c r="BB696" i="19"/>
  <c r="AZ696" i="19"/>
  <c r="BD696" i="19" s="1"/>
  <c r="AZ697" i="19"/>
  <c r="BD697" i="19" s="1"/>
  <c r="BA698" i="19"/>
  <c r="BB697" i="19"/>
  <c r="BA699" i="19"/>
  <c r="BB698" i="19"/>
  <c r="AZ698" i="19"/>
  <c r="BD698" i="19" s="1"/>
  <c r="AZ699" i="19"/>
  <c r="BD699" i="19" s="1"/>
  <c r="BA700" i="19"/>
  <c r="BB699" i="19"/>
  <c r="AZ700" i="19"/>
  <c r="BD700" i="19" s="1"/>
  <c r="BB700" i="19"/>
  <c r="BA701" i="19"/>
  <c r="AZ701" i="19"/>
  <c r="BD701" i="19" s="1"/>
  <c r="BB701" i="19"/>
  <c r="BA702" i="19"/>
  <c r="BB702" i="19"/>
  <c r="AZ702" i="19"/>
  <c r="BD702" i="19" s="1"/>
  <c r="BA703" i="19"/>
  <c r="BB703" i="19"/>
  <c r="BA704" i="19"/>
  <c r="AZ703" i="19"/>
  <c r="BD703" i="19" s="1"/>
  <c r="BA705" i="19"/>
  <c r="BB704" i="19"/>
  <c r="AZ704" i="19"/>
  <c r="BD704" i="19" s="1"/>
  <c r="BB705" i="19"/>
  <c r="BA706" i="19"/>
  <c r="AZ705" i="19"/>
  <c r="BD705" i="19" s="1"/>
  <c r="AZ706" i="19"/>
  <c r="BD706" i="19" s="1"/>
  <c r="BB706" i="19"/>
  <c r="BA707" i="19"/>
  <c r="BB707" i="19"/>
  <c r="BA708" i="19"/>
  <c r="AZ707" i="19"/>
  <c r="BD707" i="19" s="1"/>
  <c r="AZ708" i="19"/>
  <c r="BD708" i="19" s="1"/>
  <c r="BA709" i="19"/>
  <c r="BB708" i="19"/>
  <c r="BB709" i="19"/>
  <c r="AZ709" i="19"/>
  <c r="BD709" i="19" s="1"/>
  <c r="BA710" i="19"/>
  <c r="BB710" i="19"/>
  <c r="AZ710" i="19"/>
  <c r="BD710" i="19" s="1"/>
  <c r="BA711" i="19"/>
  <c r="AZ711" i="19"/>
  <c r="BD711" i="19" s="1"/>
  <c r="BB711" i="19"/>
  <c r="BA712" i="19"/>
  <c r="BB712" i="19"/>
  <c r="AZ712" i="19"/>
  <c r="BD712" i="19" s="1"/>
  <c r="BA713" i="19"/>
  <c r="AZ713" i="19"/>
  <c r="BD713" i="19" s="1"/>
  <c r="BA714" i="19"/>
  <c r="BB713" i="19"/>
  <c r="BA715" i="19"/>
  <c r="AZ714" i="19"/>
  <c r="BD714" i="19" s="1"/>
  <c r="BB714" i="19"/>
  <c r="AZ715" i="19"/>
  <c r="BD715" i="19" s="1"/>
  <c r="BA716" i="19"/>
  <c r="BB715" i="19"/>
  <c r="AZ716" i="19"/>
  <c r="BD716" i="19" s="1"/>
  <c r="BB716" i="19"/>
  <c r="BA717" i="19"/>
  <c r="AZ717" i="19"/>
  <c r="BD717" i="19" s="1"/>
  <c r="BB717" i="19"/>
  <c r="BA718" i="19"/>
  <c r="BA719" i="19"/>
  <c r="BB718" i="19"/>
  <c r="AZ718" i="19"/>
  <c r="BD718" i="19" s="1"/>
  <c r="BA720" i="19"/>
  <c r="AZ719" i="19"/>
  <c r="BD719" i="19" s="1"/>
  <c r="BB719" i="19"/>
  <c r="AZ720" i="19"/>
  <c r="BD720" i="19" s="1"/>
  <c r="BB720" i="19"/>
  <c r="BA721" i="19"/>
  <c r="AZ721" i="19"/>
  <c r="BD721" i="19" s="1"/>
  <c r="BB721" i="19"/>
  <c r="BA722" i="19"/>
  <c r="AZ722" i="19"/>
  <c r="BD722" i="19" s="1"/>
  <c r="BA723" i="19"/>
  <c r="BB722" i="19"/>
  <c r="BB723" i="19"/>
  <c r="AZ723" i="19"/>
  <c r="BD723" i="19" s="1"/>
  <c r="BA724" i="19"/>
  <c r="AZ724" i="19"/>
  <c r="BD724" i="19" s="1"/>
  <c r="BA725" i="19"/>
  <c r="BB724" i="19"/>
  <c r="BA726" i="19"/>
  <c r="AZ725" i="19"/>
  <c r="BD725" i="19" s="1"/>
  <c r="BB725" i="19"/>
  <c r="BA727" i="19"/>
  <c r="AZ726" i="19"/>
  <c r="BD726" i="19" s="1"/>
  <c r="BB726" i="19"/>
  <c r="BA728" i="19"/>
  <c r="BB727" i="19"/>
  <c r="AZ727" i="19"/>
  <c r="BD727" i="19" s="1"/>
  <c r="BB728" i="19"/>
  <c r="BA729" i="19"/>
  <c r="AZ728" i="19"/>
  <c r="BD728" i="19" s="1"/>
  <c r="BB729" i="19"/>
  <c r="BA730" i="19"/>
  <c r="AZ729" i="19"/>
  <c r="BD729" i="19" s="1"/>
  <c r="BB730" i="19"/>
  <c r="BA731" i="19"/>
  <c r="AZ730" i="19"/>
  <c r="BD730" i="19" s="1"/>
  <c r="AZ731" i="19"/>
  <c r="BD731" i="19" s="1"/>
  <c r="BB731" i="19"/>
  <c r="BA732" i="19"/>
  <c r="BB732" i="19"/>
  <c r="BA733" i="19"/>
  <c r="AZ732" i="19"/>
  <c r="BD732" i="19" s="1"/>
  <c r="BA734" i="19"/>
  <c r="BB733" i="19"/>
  <c r="AZ733" i="19"/>
  <c r="BD733" i="19" s="1"/>
  <c r="BA735" i="19"/>
  <c r="AZ734" i="19"/>
  <c r="BD734" i="19" s="1"/>
  <c r="BB734" i="19"/>
  <c r="BA736" i="19"/>
  <c r="BB735" i="19"/>
  <c r="AZ735" i="19"/>
  <c r="BD735" i="19" s="1"/>
  <c r="BB736" i="19"/>
  <c r="BA737" i="19"/>
  <c r="AZ736" i="19"/>
  <c r="BD736" i="19" s="1"/>
  <c r="BB737" i="19"/>
  <c r="AZ737" i="19"/>
  <c r="BD737" i="19" s="1"/>
  <c r="BA738" i="19"/>
  <c r="BA739" i="19"/>
  <c r="BB738" i="19"/>
  <c r="AZ738" i="19"/>
  <c r="BD738" i="19" s="1"/>
  <c r="AZ739" i="19"/>
  <c r="BD739" i="19" s="1"/>
  <c r="BA740" i="19"/>
  <c r="BB739" i="19"/>
  <c r="AZ740" i="19"/>
  <c r="BD740" i="19" s="1"/>
  <c r="BA741" i="19"/>
  <c r="BB740" i="19"/>
  <c r="AZ741" i="19"/>
  <c r="BD741" i="19" s="1"/>
  <c r="BB741" i="19"/>
  <c r="BA742" i="19"/>
  <c r="BA743" i="19"/>
  <c r="BB742" i="19"/>
  <c r="AZ742" i="19"/>
  <c r="BD742" i="19" s="1"/>
  <c r="BB743" i="19"/>
  <c r="BA744" i="19"/>
  <c r="AZ743" i="19"/>
  <c r="BD743" i="19" s="1"/>
  <c r="BB744" i="19"/>
  <c r="BA745" i="19"/>
  <c r="AZ744" i="19"/>
  <c r="BD744" i="19" s="1"/>
  <c r="AZ745" i="19"/>
  <c r="BD745" i="19" s="1"/>
  <c r="BB745" i="19"/>
  <c r="BA746" i="19"/>
  <c r="BA747" i="19"/>
  <c r="BB746" i="19"/>
  <c r="AZ746" i="19"/>
  <c r="BD746" i="19" s="1"/>
  <c r="AZ747" i="19"/>
  <c r="BD747" i="19" s="1"/>
  <c r="BB747" i="19"/>
  <c r="BA748" i="19"/>
  <c r="BA749" i="19"/>
  <c r="BB748" i="19"/>
  <c r="AZ748" i="19"/>
  <c r="BD748" i="19" s="1"/>
  <c r="BB749" i="19"/>
  <c r="BA750" i="19"/>
  <c r="AZ749" i="19"/>
  <c r="BD749" i="19" s="1"/>
  <c r="BA751" i="19"/>
  <c r="AZ750" i="19"/>
  <c r="BD750" i="19" s="1"/>
  <c r="BB750" i="19"/>
  <c r="BB751" i="19"/>
  <c r="BA752" i="19"/>
  <c r="AZ751" i="19"/>
  <c r="BD751" i="19" s="1"/>
  <c r="AZ752" i="19"/>
  <c r="BD752" i="19" s="1"/>
  <c r="BB752" i="19"/>
  <c r="BA753" i="19"/>
  <c r="AZ753" i="19"/>
  <c r="BD753" i="19" s="1"/>
  <c r="BB753" i="19"/>
  <c r="BA754" i="19"/>
  <c r="BB754" i="19"/>
  <c r="AZ754" i="19"/>
  <c r="BD754" i="19" s="1"/>
  <c r="BA755" i="19"/>
  <c r="BB755" i="19"/>
  <c r="AZ755" i="19"/>
  <c r="BD755" i="19" s="1"/>
  <c r="BA756" i="19"/>
  <c r="AZ756" i="19"/>
  <c r="BD756" i="19" s="1"/>
  <c r="BA757" i="19"/>
  <c r="BB756" i="19"/>
  <c r="BB757" i="19"/>
  <c r="BA758" i="19"/>
  <c r="AZ757" i="19"/>
  <c r="BD757" i="19" s="1"/>
  <c r="AZ758" i="19"/>
  <c r="BD758" i="19" s="1"/>
  <c r="BA759" i="19"/>
  <c r="BB758" i="19"/>
  <c r="AZ759" i="19"/>
  <c r="BD759" i="19" s="1"/>
  <c r="BA760" i="19"/>
  <c r="BB759" i="19"/>
  <c r="AZ760" i="19"/>
  <c r="BD760" i="19" s="1"/>
  <c r="BA761" i="19"/>
  <c r="BB760" i="19"/>
  <c r="BA762" i="19"/>
  <c r="BB761" i="19"/>
  <c r="AZ761" i="19"/>
  <c r="BD761" i="19" s="1"/>
  <c r="BA763" i="19"/>
  <c r="AZ762" i="19"/>
  <c r="BD762" i="19" s="1"/>
  <c r="BB762" i="19"/>
  <c r="BA764" i="19"/>
  <c r="BB763" i="19"/>
  <c r="AZ763" i="19"/>
  <c r="BD763" i="19" s="1"/>
  <c r="BA765" i="19"/>
  <c r="BB764" i="19"/>
  <c r="AZ764" i="19"/>
  <c r="BD764" i="19" s="1"/>
  <c r="BB765" i="19"/>
  <c r="BA766" i="19"/>
  <c r="AZ765" i="19"/>
  <c r="BD765" i="19" s="1"/>
  <c r="BB766" i="19"/>
  <c r="BA767" i="19"/>
  <c r="AZ766" i="19"/>
  <c r="BD766" i="19" s="1"/>
  <c r="AZ767" i="19"/>
  <c r="BD767" i="19" s="1"/>
  <c r="BA768" i="19"/>
  <c r="BB767" i="19"/>
  <c r="BB768" i="19"/>
  <c r="BA769" i="19"/>
  <c r="AZ768" i="19"/>
  <c r="BD768" i="19" s="1"/>
  <c r="BA770" i="19"/>
  <c r="BB769" i="19"/>
  <c r="AZ769" i="19"/>
  <c r="BD769" i="19" s="1"/>
  <c r="AZ770" i="19"/>
  <c r="BD770" i="19" s="1"/>
  <c r="BA771" i="19"/>
  <c r="BB770" i="19"/>
  <c r="BB771" i="19"/>
  <c r="BA772" i="19"/>
  <c r="AZ771" i="19"/>
  <c r="BD771" i="19" s="1"/>
  <c r="BA773" i="19"/>
  <c r="AZ772" i="19"/>
  <c r="BD772" i="19" s="1"/>
  <c r="BB772" i="19"/>
  <c r="AZ773" i="19"/>
  <c r="BD773" i="19" s="1"/>
  <c r="BA774" i="19"/>
  <c r="BB773" i="19"/>
  <c r="BB774" i="19"/>
  <c r="BA775" i="19"/>
  <c r="AZ774" i="19"/>
  <c r="BD774" i="19" s="1"/>
  <c r="AZ775" i="19"/>
  <c r="BD775" i="19" s="1"/>
  <c r="BA776" i="19"/>
  <c r="BB775" i="19"/>
  <c r="AZ776" i="19"/>
  <c r="BD776" i="19" s="1"/>
  <c r="BA777" i="19"/>
  <c r="BB776" i="19"/>
  <c r="AZ777" i="19"/>
  <c r="BD777" i="19" s="1"/>
  <c r="BA778" i="19"/>
  <c r="BB777" i="19"/>
  <c r="BB778" i="19"/>
  <c r="BA779" i="19"/>
  <c r="AZ778" i="19"/>
  <c r="BD778" i="19" s="1"/>
  <c r="BB779" i="19"/>
  <c r="BA780" i="19"/>
  <c r="AZ779" i="19"/>
  <c r="BD779" i="19" s="1"/>
  <c r="BA781" i="19"/>
  <c r="BB780" i="19"/>
  <c r="AZ780" i="19"/>
  <c r="BD780" i="19" s="1"/>
  <c r="BA782" i="19"/>
  <c r="BB781" i="19"/>
  <c r="AZ781" i="19"/>
  <c r="BD781" i="19" s="1"/>
  <c r="BA783" i="19"/>
  <c r="BB782" i="19"/>
  <c r="AZ782" i="19"/>
  <c r="BD782" i="19" s="1"/>
  <c r="BB783" i="19"/>
  <c r="BA784" i="19"/>
  <c r="AZ783" i="19"/>
  <c r="BD783" i="19" s="1"/>
  <c r="BA785" i="19"/>
  <c r="BB784" i="19"/>
  <c r="AZ784" i="19"/>
  <c r="BD784" i="19" s="1"/>
  <c r="BA786" i="19"/>
  <c r="BB785" i="19"/>
  <c r="AZ785" i="19"/>
  <c r="BD785" i="19" s="1"/>
  <c r="BA787" i="19"/>
  <c r="BB786" i="19"/>
  <c r="AZ786" i="19"/>
  <c r="BD786" i="19" s="1"/>
  <c r="BB787" i="19"/>
  <c r="AZ787" i="19"/>
  <c r="BD787" i="19" s="1"/>
  <c r="BA788" i="19"/>
  <c r="BA789" i="19"/>
  <c r="AZ788" i="19"/>
  <c r="BD788" i="19" s="1"/>
  <c r="BB788" i="19"/>
  <c r="BB789" i="19"/>
  <c r="AZ789" i="19"/>
  <c r="BD789" i="19" s="1"/>
  <c r="BA790" i="19"/>
  <c r="AZ790" i="19"/>
  <c r="BD790" i="19" s="1"/>
  <c r="BB790" i="19"/>
  <c r="BA791" i="19"/>
  <c r="AZ791" i="19"/>
  <c r="BD791" i="19" s="1"/>
  <c r="BA792" i="19"/>
  <c r="BB791" i="19"/>
  <c r="BA793" i="19"/>
  <c r="AZ792" i="19"/>
  <c r="BD792" i="19" s="1"/>
  <c r="BB792" i="19"/>
  <c r="BA794" i="19"/>
  <c r="BB793" i="19"/>
  <c r="AZ793" i="19"/>
  <c r="BD793" i="19" s="1"/>
  <c r="BB794" i="19"/>
  <c r="AZ794" i="19"/>
  <c r="BD794" i="19" s="1"/>
  <c r="BA795" i="19"/>
  <c r="BB795" i="19"/>
  <c r="AZ795" i="19"/>
  <c r="BD795" i="19" s="1"/>
  <c r="BA796" i="19"/>
  <c r="BA797" i="19"/>
  <c r="AZ796" i="19"/>
  <c r="BD796" i="19" s="1"/>
  <c r="BB796" i="19"/>
  <c r="AZ797" i="19"/>
  <c r="BD797" i="19" s="1"/>
  <c r="BA798" i="19"/>
  <c r="BB797" i="19"/>
  <c r="AZ798" i="19"/>
  <c r="BD798" i="19" s="1"/>
  <c r="BB798" i="19"/>
  <c r="BA799" i="19"/>
  <c r="BB799" i="19"/>
  <c r="BA800" i="19"/>
  <c r="AZ799" i="19"/>
  <c r="BD799" i="19" s="1"/>
  <c r="BB800" i="19"/>
  <c r="AZ800" i="19"/>
  <c r="BD800" i="19" s="1"/>
  <c r="BA801" i="19"/>
  <c r="BA802" i="19"/>
  <c r="BB801" i="19"/>
  <c r="AZ801" i="19"/>
  <c r="BD801" i="19" s="1"/>
  <c r="AZ802" i="19"/>
  <c r="BD802" i="19" s="1"/>
  <c r="BA803" i="19"/>
  <c r="BB802" i="19"/>
  <c r="BA804" i="19"/>
  <c r="AZ803" i="19"/>
  <c r="BD803" i="19" s="1"/>
  <c r="BB803" i="19"/>
  <c r="BB804" i="19"/>
  <c r="BA805" i="19"/>
  <c r="AZ804" i="19"/>
  <c r="BD804" i="19" s="1"/>
  <c r="BB805" i="19"/>
  <c r="BA806" i="19"/>
  <c r="AZ805" i="19"/>
  <c r="BD805" i="19" s="1"/>
  <c r="BB806" i="19"/>
  <c r="AZ806" i="19"/>
  <c r="BD806" i="19" s="1"/>
  <c r="BA807" i="19"/>
  <c r="BB807" i="19"/>
  <c r="BA808" i="19"/>
  <c r="AZ807" i="19"/>
  <c r="BD807" i="19" s="1"/>
  <c r="BA809" i="19"/>
  <c r="AZ808" i="19"/>
  <c r="BD808" i="19" s="1"/>
  <c r="BB808" i="19"/>
  <c r="BA810" i="19"/>
  <c r="BB809" i="19"/>
  <c r="AZ809" i="19"/>
  <c r="BD809" i="19" s="1"/>
  <c r="BA811" i="19"/>
  <c r="AZ810" i="19"/>
  <c r="BD810" i="19" s="1"/>
  <c r="BB810" i="19"/>
  <c r="AZ811" i="19"/>
  <c r="BD811" i="19" s="1"/>
  <c r="BB811" i="19"/>
  <c r="BA812" i="19"/>
  <c r="BB812" i="19"/>
  <c r="AZ812" i="19"/>
  <c r="BD812" i="19" s="1"/>
  <c r="BA813" i="19"/>
  <c r="BB813" i="19"/>
  <c r="BA814" i="19"/>
  <c r="AZ813" i="19"/>
  <c r="BD813" i="19" s="1"/>
  <c r="BB814" i="19"/>
  <c r="BA815" i="19"/>
  <c r="AZ814" i="19"/>
  <c r="BD814" i="19" s="1"/>
  <c r="BA816" i="19"/>
  <c r="AZ815" i="19"/>
  <c r="BD815" i="19" s="1"/>
  <c r="BB815" i="19"/>
  <c r="AZ816" i="19"/>
  <c r="BD816" i="19" s="1"/>
  <c r="BA817" i="19"/>
  <c r="BB816" i="19"/>
  <c r="AZ817" i="19"/>
  <c r="BD817" i="19" s="1"/>
  <c r="BB817" i="19"/>
  <c r="BA818" i="19"/>
  <c r="BA819" i="19"/>
  <c r="AZ818" i="19"/>
  <c r="BD818" i="19" s="1"/>
  <c r="BB818" i="19"/>
  <c r="BA820" i="19"/>
  <c r="BB819" i="19"/>
  <c r="AZ819" i="19"/>
  <c r="BD819" i="19" s="1"/>
  <c r="BB820" i="19"/>
  <c r="BA821" i="19"/>
  <c r="AZ820" i="19"/>
  <c r="BD820" i="19" s="1"/>
  <c r="BA822" i="19"/>
  <c r="BB821" i="19"/>
  <c r="AZ821" i="19"/>
  <c r="BD821" i="19" s="1"/>
  <c r="AZ822" i="19"/>
  <c r="BD822" i="19" s="1"/>
  <c r="BB822" i="19"/>
  <c r="BA823" i="19"/>
  <c r="BA824" i="19"/>
  <c r="BB823" i="19"/>
  <c r="AZ823" i="19"/>
  <c r="BD823" i="19" s="1"/>
  <c r="AZ824" i="19"/>
  <c r="BD824" i="19" s="1"/>
  <c r="BB824" i="19"/>
  <c r="BA825" i="19"/>
  <c r="BA826" i="19"/>
  <c r="BB825" i="19"/>
  <c r="AZ825" i="19"/>
  <c r="BD825" i="19" s="1"/>
  <c r="BA827" i="19"/>
  <c r="AZ826" i="19"/>
  <c r="BD826" i="19" s="1"/>
  <c r="BB826" i="19"/>
  <c r="BB827" i="19"/>
  <c r="BA828" i="19"/>
  <c r="AZ827" i="19"/>
  <c r="BD827" i="19" s="1"/>
  <c r="BB828" i="19"/>
  <c r="AZ828" i="19"/>
  <c r="BD828" i="19" s="1"/>
  <c r="BA829" i="19"/>
  <c r="BB829" i="19"/>
  <c r="BA830" i="19"/>
  <c r="AZ829" i="19"/>
  <c r="BD829" i="19" s="1"/>
  <c r="BA831" i="19"/>
  <c r="AZ830" i="19"/>
  <c r="BD830" i="19" s="1"/>
  <c r="BB830" i="19"/>
  <c r="BA832" i="19"/>
  <c r="AZ831" i="19"/>
  <c r="BD831" i="19" s="1"/>
  <c r="BB831" i="19"/>
  <c r="BA833" i="19"/>
  <c r="AZ832" i="19"/>
  <c r="BD832" i="19" s="1"/>
  <c r="BB832" i="19"/>
  <c r="BB833" i="19"/>
  <c r="AZ833" i="19"/>
  <c r="BD833" i="19" s="1"/>
  <c r="BA834" i="19"/>
  <c r="BA835" i="19"/>
  <c r="AZ834" i="19"/>
  <c r="BD834" i="19" s="1"/>
  <c r="BB834" i="19"/>
  <c r="BB835" i="19"/>
  <c r="BA836" i="19"/>
  <c r="AZ835" i="19"/>
  <c r="BD835" i="19" s="1"/>
  <c r="BB836" i="19"/>
  <c r="AZ836" i="19"/>
  <c r="BD836" i="19" s="1"/>
  <c r="BA837" i="19"/>
  <c r="BB837" i="19"/>
  <c r="BA838" i="19"/>
  <c r="AZ837" i="19"/>
  <c r="BD837" i="19" s="1"/>
  <c r="BB838" i="19"/>
  <c r="BA839" i="19"/>
  <c r="AZ838" i="19"/>
  <c r="BD838" i="19" s="1"/>
  <c r="BA840" i="19"/>
  <c r="AZ839" i="19"/>
  <c r="BD839" i="19" s="1"/>
  <c r="BB839" i="19"/>
  <c r="BB840" i="19"/>
  <c r="BA841" i="19"/>
  <c r="AZ840" i="19"/>
  <c r="BD840" i="19" s="1"/>
  <c r="AZ841" i="19"/>
  <c r="BD841" i="19" s="1"/>
  <c r="BA842" i="19"/>
  <c r="BB841" i="19"/>
  <c r="BA843" i="19"/>
  <c r="AZ842" i="19"/>
  <c r="BD842" i="19" s="1"/>
  <c r="BB842" i="19"/>
  <c r="BA844" i="19"/>
  <c r="AZ843" i="19"/>
  <c r="BD843" i="19" s="1"/>
  <c r="BB843" i="19"/>
  <c r="BB844" i="19"/>
  <c r="BA845" i="19"/>
  <c r="AZ844" i="19"/>
  <c r="BD844" i="19" s="1"/>
  <c r="AZ845" i="19"/>
  <c r="BD845" i="19" s="1"/>
  <c r="BB845" i="19"/>
  <c r="BA846" i="19"/>
  <c r="AZ846" i="19"/>
  <c r="BD846" i="19" s="1"/>
  <c r="BB846" i="19"/>
  <c r="BA847" i="19"/>
  <c r="BA848" i="19"/>
  <c r="BB847" i="19"/>
  <c r="AZ847" i="19"/>
  <c r="BD847" i="19" s="1"/>
  <c r="BB848" i="19"/>
  <c r="AZ848" i="19"/>
  <c r="BD848" i="19" s="1"/>
  <c r="BA849" i="19"/>
  <c r="AZ849" i="19"/>
  <c r="BD849" i="19" s="1"/>
  <c r="BA850" i="19"/>
  <c r="BB849" i="19"/>
  <c r="BB850" i="19"/>
  <c r="BA851" i="19"/>
  <c r="AZ850" i="19"/>
  <c r="BD850" i="19" s="1"/>
  <c r="BA852" i="19"/>
  <c r="AZ851" i="19"/>
  <c r="BD851" i="19" s="1"/>
  <c r="BB851" i="19"/>
  <c r="BA853" i="19"/>
  <c r="BB852" i="19"/>
  <c r="AZ852" i="19"/>
  <c r="BD852" i="19" s="1"/>
  <c r="BB853" i="19"/>
  <c r="BA854" i="19"/>
  <c r="AZ853" i="19"/>
  <c r="BD853" i="19" s="1"/>
  <c r="AZ854" i="19"/>
  <c r="BD854" i="19" s="1"/>
  <c r="BB854" i="19"/>
  <c r="BA855" i="19"/>
  <c r="BB855" i="19"/>
  <c r="BA856" i="19"/>
  <c r="AZ855" i="19"/>
  <c r="BD855" i="19" s="1"/>
  <c r="BB856" i="19"/>
  <c r="AZ856" i="19"/>
  <c r="BD856" i="19" s="1"/>
  <c r="BA857" i="19"/>
  <c r="AZ857" i="19"/>
  <c r="BD857" i="19" s="1"/>
  <c r="BB857" i="19"/>
  <c r="BA858" i="19"/>
  <c r="BA859" i="19"/>
  <c r="BB858" i="19"/>
  <c r="AZ858" i="19"/>
  <c r="BD858" i="19" s="1"/>
  <c r="BB859" i="19"/>
  <c r="BA860" i="19"/>
  <c r="AZ859" i="19"/>
  <c r="BD859" i="19" s="1"/>
  <c r="AZ860" i="19"/>
  <c r="BD860" i="19" s="1"/>
  <c r="BB860" i="19"/>
  <c r="BA861" i="19"/>
  <c r="BB861" i="19"/>
  <c r="BA862" i="19"/>
  <c r="AZ861" i="19"/>
  <c r="BD861" i="19" s="1"/>
  <c r="BB862" i="19"/>
  <c r="BA863" i="19"/>
  <c r="AZ862" i="19"/>
  <c r="BD862" i="19" s="1"/>
  <c r="BA864" i="19"/>
  <c r="AZ863" i="19"/>
  <c r="BD863" i="19" s="1"/>
  <c r="BB863" i="19"/>
  <c r="BA865" i="19"/>
  <c r="AZ864" i="19"/>
  <c r="BD864" i="19" s="1"/>
  <c r="BB864" i="19"/>
  <c r="BB865" i="19"/>
  <c r="BA866" i="19"/>
  <c r="AZ865" i="19"/>
  <c r="BD865" i="19" s="1"/>
  <c r="BB866" i="19"/>
  <c r="AZ866" i="19"/>
  <c r="BD866" i="19" s="1"/>
  <c r="BA867" i="19"/>
  <c r="AZ867" i="19"/>
  <c r="BD867" i="19" s="1"/>
  <c r="BB867" i="19"/>
  <c r="BA868" i="19"/>
  <c r="BB868" i="19"/>
  <c r="BA869" i="19"/>
  <c r="AZ868" i="19"/>
  <c r="BD868" i="19" s="1"/>
  <c r="BB869" i="19"/>
  <c r="BA870" i="19"/>
  <c r="AZ869" i="19"/>
  <c r="BD869" i="19" s="1"/>
  <c r="AZ870" i="19"/>
  <c r="BD870" i="19" s="1"/>
  <c r="BB870" i="19"/>
  <c r="BA871" i="19"/>
  <c r="BB871" i="19"/>
  <c r="BA872" i="19"/>
  <c r="AZ871" i="19"/>
  <c r="BD871" i="19" s="1"/>
  <c r="BB872" i="19"/>
  <c r="AZ872" i="19"/>
  <c r="BD872" i="19" s="1"/>
  <c r="BA873" i="19"/>
  <c r="BA874" i="19"/>
  <c r="BB873" i="19"/>
  <c r="AZ873" i="19"/>
  <c r="BD873" i="19" s="1"/>
  <c r="AZ874" i="19"/>
  <c r="BD874" i="19" s="1"/>
  <c r="BA875" i="19"/>
  <c r="BB874" i="19"/>
  <c r="BA876" i="19"/>
  <c r="AZ875" i="19"/>
  <c r="BD875" i="19" s="1"/>
  <c r="BB875" i="19"/>
  <c r="AZ876" i="19"/>
  <c r="BD876" i="19" s="1"/>
  <c r="BB876" i="19"/>
  <c r="BA877" i="19"/>
  <c r="BA878" i="19"/>
  <c r="AZ877" i="19"/>
  <c r="BD877" i="19" s="1"/>
  <c r="BB877" i="19"/>
  <c r="BB878" i="19"/>
  <c r="AZ878" i="19"/>
  <c r="BD878" i="19" s="1"/>
  <c r="BA879" i="19"/>
  <c r="BB879" i="19"/>
  <c r="AZ879" i="19"/>
  <c r="BD879" i="19" s="1"/>
  <c r="BA880" i="19"/>
  <c r="BA881" i="19"/>
  <c r="AZ880" i="19"/>
  <c r="BD880" i="19" s="1"/>
  <c r="BB880" i="19"/>
  <c r="BA882" i="19"/>
  <c r="BB881" i="19"/>
  <c r="AZ881" i="19"/>
  <c r="BD881" i="19" s="1"/>
  <c r="AZ882" i="19"/>
  <c r="BD882" i="19" s="1"/>
  <c r="BA883" i="19"/>
  <c r="BB882" i="19"/>
  <c r="BA884" i="19"/>
  <c r="BB883" i="19"/>
  <c r="AZ883" i="19"/>
  <c r="BD883" i="19" s="1"/>
  <c r="BB884" i="19"/>
  <c r="BA885" i="19"/>
  <c r="AZ884" i="19"/>
  <c r="BD884" i="19" s="1"/>
  <c r="AZ885" i="19"/>
  <c r="BD885" i="19" s="1"/>
  <c r="BB885" i="19"/>
  <c r="BA886" i="19"/>
  <c r="AZ886" i="19"/>
  <c r="BD886" i="19" s="1"/>
  <c r="BB886" i="19"/>
  <c r="BA887" i="19"/>
  <c r="BA888" i="19"/>
  <c r="BB887" i="19"/>
  <c r="AZ887" i="19"/>
  <c r="BD887" i="19" s="1"/>
  <c r="BA889" i="19"/>
  <c r="AZ888" i="19"/>
  <c r="BD888" i="19" s="1"/>
  <c r="BB888" i="19"/>
  <c r="BB889" i="19"/>
  <c r="AZ889" i="19"/>
  <c r="BD889" i="19" s="1"/>
  <c r="BA890" i="19"/>
  <c r="BB890" i="19"/>
  <c r="BA891" i="19"/>
  <c r="AZ890" i="19"/>
  <c r="BD890" i="19" s="1"/>
  <c r="BA892" i="19"/>
  <c r="AZ891" i="19"/>
  <c r="BD891" i="19" s="1"/>
  <c r="BB891" i="19"/>
  <c r="AZ892" i="19"/>
  <c r="BD892" i="19" s="1"/>
  <c r="BB892" i="19"/>
  <c r="BA893" i="19"/>
  <c r="BA894" i="19"/>
  <c r="BB893" i="19"/>
  <c r="AZ893" i="19"/>
  <c r="BD893" i="19" s="1"/>
  <c r="AZ894" i="19"/>
  <c r="BD894" i="19" s="1"/>
  <c r="BA895" i="19"/>
  <c r="BB894" i="19"/>
  <c r="BA896" i="19"/>
  <c r="AZ895" i="19"/>
  <c r="BD895" i="19" s="1"/>
  <c r="BB895" i="19"/>
  <c r="BB896" i="19"/>
  <c r="BA897" i="19"/>
  <c r="AZ896" i="19"/>
  <c r="BD896" i="19" s="1"/>
  <c r="BB897" i="19"/>
  <c r="BA898" i="19"/>
  <c r="AZ897" i="19"/>
  <c r="BD897" i="19" s="1"/>
  <c r="AZ898" i="19"/>
  <c r="BD898" i="19" s="1"/>
  <c r="BA899" i="19"/>
  <c r="BB898" i="19"/>
  <c r="AZ899" i="19"/>
  <c r="BD899" i="19" s="1"/>
  <c r="BB899" i="19"/>
  <c r="BA900" i="19"/>
  <c r="BA901" i="19"/>
  <c r="AZ900" i="19"/>
  <c r="BD900" i="19" s="1"/>
  <c r="BB900" i="19"/>
  <c r="BB901" i="19"/>
  <c r="AZ901" i="19"/>
  <c r="BD901" i="19" s="1"/>
  <c r="BA902" i="19"/>
  <c r="BB902" i="19"/>
  <c r="AZ902" i="19"/>
  <c r="BD902" i="19" s="1"/>
  <c r="BA903" i="19"/>
  <c r="BB903" i="19"/>
  <c r="AZ903" i="19"/>
  <c r="BD903" i="19" s="1"/>
  <c r="BA904" i="19"/>
  <c r="BA905" i="19"/>
  <c r="AZ904" i="19"/>
  <c r="BD904" i="19" s="1"/>
  <c r="BB904" i="19"/>
  <c r="AZ905" i="19"/>
  <c r="BD905" i="19" s="1"/>
  <c r="BA906" i="19"/>
  <c r="BB905" i="19"/>
  <c r="BB906" i="19"/>
  <c r="AZ906" i="19"/>
  <c r="BD906" i="19" s="1"/>
  <c r="BA907" i="19"/>
  <c r="BA908" i="19"/>
  <c r="BB907" i="19"/>
  <c r="AZ907" i="19"/>
  <c r="BD907" i="19" s="1"/>
  <c r="BB908" i="19"/>
  <c r="AZ908" i="19"/>
  <c r="BD908" i="19" s="1"/>
  <c r="BA909" i="19"/>
  <c r="AZ909" i="19"/>
  <c r="BD909" i="19" s="1"/>
  <c r="BB909" i="19"/>
  <c r="BA910" i="19"/>
  <c r="BB910" i="19"/>
  <c r="BA911" i="19"/>
  <c r="AZ910" i="19"/>
  <c r="BD910" i="19" s="1"/>
  <c r="BA912" i="19"/>
  <c r="BB911" i="19"/>
  <c r="AZ911" i="19"/>
  <c r="BD911" i="19" s="1"/>
  <c r="BB912" i="19"/>
  <c r="BA913" i="19"/>
  <c r="AZ912" i="19"/>
  <c r="BD912" i="19" s="1"/>
  <c r="BB913" i="19"/>
  <c r="BA914" i="19"/>
  <c r="AZ913" i="19"/>
  <c r="BD913" i="19" s="1"/>
  <c r="AZ914" i="19"/>
  <c r="BD914" i="19" s="1"/>
  <c r="BA915" i="19"/>
  <c r="BB914" i="19"/>
  <c r="BB915" i="19"/>
  <c r="BA916" i="19"/>
  <c r="AZ915" i="19"/>
  <c r="BD915" i="19" s="1"/>
  <c r="AZ916" i="19"/>
  <c r="BD916" i="19" s="1"/>
  <c r="BB916" i="19"/>
  <c r="BA917" i="19"/>
  <c r="AZ917" i="19"/>
  <c r="BD917" i="19" s="1"/>
  <c r="BB917" i="19"/>
  <c r="BA918" i="19"/>
  <c r="BB918" i="19"/>
  <c r="BA919" i="19"/>
  <c r="AZ918" i="19"/>
  <c r="BD918" i="19" s="1"/>
  <c r="BB919" i="19"/>
  <c r="BA920" i="19"/>
  <c r="AZ919" i="19"/>
  <c r="BD919" i="19" s="1"/>
  <c r="BA921" i="19"/>
  <c r="AZ920" i="19"/>
  <c r="BD920" i="19" s="1"/>
  <c r="BB920" i="19"/>
  <c r="BA922" i="19"/>
  <c r="BB921" i="19"/>
  <c r="AZ921" i="19"/>
  <c r="BD921" i="19" s="1"/>
  <c r="BA923" i="19"/>
  <c r="BB922" i="19"/>
  <c r="AZ922" i="19"/>
  <c r="BD922" i="19" s="1"/>
  <c r="BB923" i="19"/>
  <c r="BA924" i="19"/>
  <c r="AZ923" i="19"/>
  <c r="BD923" i="19" s="1"/>
  <c r="BB924" i="19"/>
  <c r="BA925" i="19"/>
  <c r="AZ924" i="19"/>
  <c r="BD924" i="19" s="1"/>
  <c r="BA926" i="19"/>
  <c r="AZ925" i="19"/>
  <c r="BD925" i="19" s="1"/>
  <c r="BB925" i="19"/>
  <c r="BB926" i="19"/>
  <c r="AZ926" i="19"/>
  <c r="BD926" i="19" s="1"/>
  <c r="BA927" i="19"/>
  <c r="BB927" i="19"/>
  <c r="BA928" i="19"/>
  <c r="AZ927" i="19"/>
  <c r="BD927" i="19" s="1"/>
  <c r="BA929" i="19"/>
  <c r="AZ928" i="19"/>
  <c r="BD928" i="19" s="1"/>
  <c r="BB928" i="19"/>
  <c r="BA930" i="19"/>
  <c r="BB929" i="19"/>
  <c r="AZ929" i="19"/>
  <c r="BD929" i="19" s="1"/>
  <c r="BA931" i="19"/>
  <c r="AZ930" i="19"/>
  <c r="BD930" i="19" s="1"/>
  <c r="BB930" i="19"/>
  <c r="BB931" i="19"/>
  <c r="BA932" i="19"/>
  <c r="AZ931" i="19"/>
  <c r="BD931" i="19" s="1"/>
  <c r="BB932" i="19"/>
  <c r="BA933" i="19"/>
  <c r="AZ932" i="19"/>
  <c r="BD932" i="19" s="1"/>
  <c r="AZ933" i="19"/>
  <c r="BD933" i="19" s="1"/>
  <c r="BB933" i="19"/>
  <c r="BA934" i="19"/>
  <c r="BB934" i="19"/>
  <c r="AZ934" i="19"/>
  <c r="BD934" i="19" s="1"/>
  <c r="BA935" i="19"/>
  <c r="BA936" i="19"/>
  <c r="BB935" i="19"/>
  <c r="AZ935" i="19"/>
  <c r="BD935" i="19" s="1"/>
  <c r="AZ936" i="19"/>
  <c r="BD936" i="19" s="1"/>
  <c r="BB936" i="19"/>
  <c r="BA937" i="19"/>
  <c r="BA938" i="19"/>
  <c r="AZ937" i="19"/>
  <c r="BD937" i="19" s="1"/>
  <c r="BB937" i="19"/>
  <c r="BA939" i="19"/>
  <c r="AZ938" i="19"/>
  <c r="BD938" i="19" s="1"/>
  <c r="BB938" i="19"/>
  <c r="BA940" i="19"/>
  <c r="BB939" i="19"/>
  <c r="AZ939" i="19"/>
  <c r="BD939" i="19" s="1"/>
  <c r="BA941" i="19"/>
  <c r="BB940" i="19"/>
  <c r="AZ940" i="19"/>
  <c r="BD940" i="19" s="1"/>
  <c r="BB941" i="19"/>
  <c r="BA942" i="19"/>
  <c r="AZ941" i="19"/>
  <c r="BD941" i="19" s="1"/>
  <c r="AZ942" i="19"/>
  <c r="BD942" i="19" s="1"/>
  <c r="BB942" i="19"/>
  <c r="BA943" i="19"/>
  <c r="BB943" i="19"/>
  <c r="AZ943" i="19"/>
  <c r="BD943" i="19" s="1"/>
  <c r="BA944" i="19"/>
  <c r="BB944" i="19"/>
  <c r="BA945" i="19"/>
  <c r="AZ944" i="19"/>
  <c r="BD944" i="19" s="1"/>
  <c r="AZ945" i="19"/>
  <c r="BD945" i="19" s="1"/>
  <c r="BA946" i="19"/>
  <c r="BB945" i="19"/>
  <c r="BA947" i="19"/>
  <c r="BB946" i="19"/>
  <c r="AZ946" i="19"/>
  <c r="BD946" i="19" s="1"/>
  <c r="BA948" i="19"/>
  <c r="BB947" i="19"/>
  <c r="AZ947" i="19"/>
  <c r="BD947" i="19" s="1"/>
  <c r="AZ948" i="19"/>
  <c r="BD948" i="19" s="1"/>
  <c r="BA949" i="19"/>
  <c r="BB948" i="19"/>
  <c r="AZ949" i="19"/>
  <c r="BD949" i="19" s="1"/>
  <c r="BA950" i="19"/>
  <c r="BB949" i="19"/>
  <c r="AZ950" i="19"/>
  <c r="BD950" i="19" s="1"/>
  <c r="BB950" i="19"/>
  <c r="BA951" i="19"/>
  <c r="BA952" i="19"/>
  <c r="BB951" i="19"/>
  <c r="AZ951" i="19"/>
  <c r="BD951" i="19" s="1"/>
  <c r="BB952" i="19"/>
  <c r="AZ952" i="19"/>
  <c r="BD952" i="19" s="1"/>
  <c r="BA953" i="19"/>
  <c r="AZ953" i="19"/>
  <c r="BD953" i="19" s="1"/>
  <c r="BA954" i="19"/>
  <c r="BB953" i="19"/>
  <c r="BA955" i="19"/>
  <c r="AZ954" i="19"/>
  <c r="BD954" i="19" s="1"/>
  <c r="BB954" i="19"/>
  <c r="AZ955" i="19"/>
  <c r="BD955" i="19" s="1"/>
  <c r="BA956" i="19"/>
  <c r="BB955" i="19"/>
  <c r="BA957" i="19"/>
  <c r="AZ956" i="19"/>
  <c r="BD956" i="19" s="1"/>
  <c r="BB956" i="19"/>
  <c r="BB957" i="19"/>
  <c r="BA958" i="19"/>
  <c r="AZ957" i="19"/>
  <c r="BD957" i="19" s="1"/>
  <c r="BA959" i="19"/>
  <c r="AZ958" i="19"/>
  <c r="BD958" i="19" s="1"/>
  <c r="BB958" i="19"/>
  <c r="AZ959" i="19"/>
  <c r="BD959" i="19" s="1"/>
  <c r="BB959" i="19"/>
  <c r="BA960" i="19"/>
  <c r="BB960" i="19"/>
  <c r="BA961" i="19"/>
  <c r="AZ960" i="19"/>
  <c r="BD960" i="19" s="1"/>
  <c r="BB961" i="19"/>
  <c r="AZ961" i="19"/>
  <c r="BD961" i="19" s="1"/>
  <c r="BA962" i="19"/>
  <c r="BB962" i="19"/>
  <c r="AZ962" i="19"/>
  <c r="BD962" i="19" s="1"/>
  <c r="BA963" i="19"/>
  <c r="AZ963" i="19"/>
  <c r="BD963" i="19" s="1"/>
  <c r="BB963" i="19"/>
  <c r="BA964" i="19"/>
  <c r="BA965" i="19"/>
  <c r="BB964" i="19"/>
  <c r="AZ964" i="19"/>
  <c r="BD964" i="19" s="1"/>
  <c r="BA966" i="19"/>
  <c r="AZ965" i="19"/>
  <c r="BD965" i="19" s="1"/>
  <c r="BB965" i="19"/>
  <c r="BA967" i="19"/>
  <c r="AZ966" i="19"/>
  <c r="BD966" i="19" s="1"/>
  <c r="BB966" i="19"/>
  <c r="BB967" i="19"/>
  <c r="BA968" i="19"/>
  <c r="AZ967" i="19"/>
  <c r="BD967" i="19" s="1"/>
  <c r="AZ968" i="19"/>
  <c r="BD968" i="19" s="1"/>
  <c r="BA969" i="19"/>
  <c r="BB968" i="19"/>
  <c r="BA970" i="19"/>
  <c r="BB969" i="19"/>
  <c r="AZ969" i="19"/>
  <c r="BD969" i="19" s="1"/>
  <c r="BB970" i="19"/>
  <c r="BA971" i="19"/>
  <c r="AZ970" i="19"/>
  <c r="BD970" i="19" s="1"/>
  <c r="BA972" i="19"/>
  <c r="BB971" i="19"/>
  <c r="AZ971" i="19"/>
  <c r="BD971" i="19" s="1"/>
  <c r="BB972" i="19"/>
  <c r="BA973" i="19"/>
  <c r="AZ972" i="19"/>
  <c r="BD972" i="19" s="1"/>
  <c r="AZ973" i="19"/>
  <c r="BD973" i="19" s="1"/>
  <c r="BB973" i="19"/>
  <c r="BA974" i="19"/>
  <c r="BB974" i="19"/>
  <c r="BA975" i="19"/>
  <c r="AZ974" i="19"/>
  <c r="BD974" i="19" s="1"/>
  <c r="BB975" i="19"/>
  <c r="BA976" i="19"/>
  <c r="AZ975" i="19"/>
  <c r="BD975" i="19" s="1"/>
  <c r="AZ976" i="19"/>
  <c r="BD976" i="19" s="1"/>
  <c r="BA977" i="19"/>
  <c r="BB976" i="19"/>
  <c r="BA978" i="19"/>
  <c r="BB977" i="19"/>
  <c r="AZ977" i="19"/>
  <c r="BD977" i="19" s="1"/>
  <c r="BA979" i="19"/>
  <c r="BB978" i="19"/>
  <c r="AZ978" i="19"/>
  <c r="BD978" i="19" s="1"/>
  <c r="BA980" i="19"/>
  <c r="AZ979" i="19"/>
  <c r="BD979" i="19" s="1"/>
  <c r="BB979" i="19"/>
  <c r="BA981" i="19"/>
  <c r="BB980" i="19"/>
  <c r="AZ980" i="19"/>
  <c r="BD980" i="19" s="1"/>
  <c r="BA982" i="19"/>
  <c r="AZ981" i="19"/>
  <c r="BD981" i="19" s="1"/>
  <c r="BB981" i="19"/>
  <c r="BA983" i="19"/>
  <c r="AZ982" i="19"/>
  <c r="BD982" i="19" s="1"/>
  <c r="BB982" i="19"/>
  <c r="BB983" i="19"/>
  <c r="AZ983" i="19"/>
  <c r="BD983" i="19" s="1"/>
  <c r="BA984" i="19"/>
  <c r="BA985" i="19"/>
  <c r="AZ984" i="19"/>
  <c r="BD984" i="19" s="1"/>
  <c r="BB984" i="19"/>
  <c r="BA986" i="19"/>
  <c r="AZ985" i="19"/>
  <c r="BD985" i="19" s="1"/>
  <c r="BB985" i="19"/>
  <c r="BB986" i="19"/>
  <c r="BA987" i="19"/>
  <c r="AZ986" i="19"/>
  <c r="BD986" i="19" s="1"/>
  <c r="AZ987" i="19"/>
  <c r="BD987" i="19" s="1"/>
  <c r="BA988" i="19"/>
  <c r="BB987" i="19"/>
  <c r="AZ988" i="19"/>
  <c r="BD988" i="19" s="1"/>
  <c r="BB988" i="19"/>
  <c r="BA989" i="19"/>
  <c r="BA990" i="19"/>
  <c r="AZ989" i="19"/>
  <c r="BD989" i="19" s="1"/>
  <c r="BB989" i="19"/>
  <c r="AZ990" i="19"/>
  <c r="BD990" i="19" s="1"/>
  <c r="BB990" i="19"/>
  <c r="BA991" i="19"/>
  <c r="BB991" i="19"/>
  <c r="AZ991" i="19"/>
  <c r="BD991" i="19" s="1"/>
  <c r="BA992" i="19"/>
  <c r="BA993" i="19"/>
  <c r="BB992" i="19"/>
  <c r="AZ992" i="19"/>
  <c r="BD992" i="19" s="1"/>
  <c r="BA994" i="19"/>
  <c r="BB993" i="19"/>
  <c r="AZ993" i="19"/>
  <c r="BD993" i="19" s="1"/>
  <c r="AZ994" i="19"/>
  <c r="BD994" i="19" s="1"/>
  <c r="BB994" i="19"/>
  <c r="BA995" i="19"/>
  <c r="BA996" i="19"/>
  <c r="BB995" i="19"/>
  <c r="AZ995" i="19"/>
  <c r="BD995" i="19" s="1"/>
  <c r="AZ996" i="19"/>
  <c r="BD996" i="19" s="1"/>
  <c r="BB996" i="19"/>
  <c r="BA997" i="19"/>
  <c r="BA998" i="19"/>
  <c r="AZ997" i="19"/>
  <c r="BD997" i="19" s="1"/>
  <c r="BB997" i="19"/>
  <c r="BA999" i="19"/>
  <c r="AZ998" i="19"/>
  <c r="BD998" i="19" s="1"/>
  <c r="BB998" i="19"/>
  <c r="BB999" i="19"/>
  <c r="AZ999" i="19"/>
  <c r="BD999" i="19" s="1"/>
  <c r="BA1000" i="19"/>
  <c r="BB1000" i="19"/>
  <c r="AZ1000" i="19"/>
  <c r="BD1000" i="19" s="1"/>
  <c r="BA1001" i="19"/>
  <c r="BA1002" i="19"/>
  <c r="AZ1001" i="19"/>
  <c r="BD1001" i="19" s="1"/>
  <c r="BB1001" i="19"/>
  <c r="BB1002" i="19"/>
  <c r="BA1003" i="19"/>
  <c r="AZ1002" i="19"/>
  <c r="BD1002" i="19" s="1"/>
  <c r="BA1004" i="19"/>
  <c r="BB1003" i="19"/>
  <c r="AZ1003" i="19"/>
  <c r="BD1003" i="19" s="1"/>
  <c r="BB1004" i="19"/>
  <c r="AZ1004" i="19"/>
  <c r="BD1004" i="19" s="1"/>
  <c r="BA1005" i="19"/>
  <c r="BB1005" i="19"/>
  <c r="AZ1005" i="19"/>
  <c r="BD1005" i="19" s="1"/>
  <c r="BA1006" i="19"/>
  <c r="BA1007" i="19"/>
  <c r="BB1006" i="19"/>
  <c r="AZ1006" i="19"/>
  <c r="BD1006" i="19" s="1"/>
  <c r="BB1007" i="19"/>
  <c r="AZ1007" i="19"/>
  <c r="BD1007" i="19" s="1"/>
  <c r="BA1008" i="19"/>
  <c r="BA1009" i="19"/>
  <c r="AZ1008" i="19"/>
  <c r="BD1008" i="19" s="1"/>
  <c r="BB1008" i="19"/>
  <c r="AZ1009" i="19"/>
  <c r="BD1009" i="19" s="1"/>
  <c r="BB1009" i="19"/>
  <c r="BA1010" i="19"/>
  <c r="BA1011" i="19"/>
  <c r="AZ1010" i="19"/>
  <c r="BD1010" i="19" s="1"/>
  <c r="BB1010" i="19"/>
  <c r="AZ1011" i="19"/>
  <c r="BD1011" i="19" s="1"/>
  <c r="BB1011" i="19"/>
  <c r="BA1012" i="19"/>
  <c r="BB1012" i="19"/>
  <c r="AZ1012" i="19"/>
  <c r="BD1012" i="19" s="1"/>
  <c r="BA1013" i="19"/>
  <c r="BA1014" i="19"/>
  <c r="AZ1013" i="19"/>
  <c r="BD1013" i="19" s="1"/>
  <c r="BB1013" i="19"/>
  <c r="AZ1014" i="19"/>
  <c r="BD1014" i="19" s="1"/>
  <c r="BB1014" i="19"/>
  <c r="BA1015" i="19"/>
  <c r="AZ1015" i="19"/>
  <c r="BD1015" i="19" s="1"/>
  <c r="BA1016" i="19"/>
  <c r="BB1015" i="19"/>
  <c r="BB1016" i="19"/>
  <c r="AZ1016" i="19"/>
  <c r="BD1016" i="19" s="1"/>
  <c r="BA1017" i="19"/>
  <c r="BB1017" i="19"/>
  <c r="AZ1017" i="19"/>
  <c r="BD1017" i="19" s="1"/>
  <c r="BA1018" i="19"/>
  <c r="BB1018" i="19"/>
  <c r="BA1019" i="19"/>
  <c r="AZ1018" i="19"/>
  <c r="BD1018" i="19" s="1"/>
  <c r="BA1020" i="19"/>
  <c r="AZ1019" i="19"/>
  <c r="BD1019" i="19" s="1"/>
  <c r="BB1019" i="19"/>
  <c r="BA1021" i="19"/>
  <c r="BB1020" i="19"/>
  <c r="AZ1020" i="19"/>
  <c r="BD1020" i="19" s="1"/>
  <c r="AZ1021" i="19"/>
  <c r="BD1021" i="19" s="1"/>
  <c r="BB1021" i="19"/>
  <c r="BA1022" i="19"/>
  <c r="BA1023" i="19"/>
  <c r="AZ1022" i="19"/>
  <c r="BD1022" i="19" s="1"/>
  <c r="BB1022" i="19"/>
  <c r="BA1024" i="19"/>
  <c r="AZ1023" i="19"/>
  <c r="BD1023" i="19" s="1"/>
  <c r="BB1023" i="19"/>
  <c r="BA1025" i="19"/>
  <c r="BB1024" i="19"/>
  <c r="AZ1024" i="19"/>
  <c r="BD1024" i="19" s="1"/>
  <c r="BA1026" i="19"/>
  <c r="AZ1025" i="19"/>
  <c r="BD1025" i="19" s="1"/>
  <c r="BB1025" i="19"/>
  <c r="BB1026" i="19"/>
  <c r="AZ1026" i="19"/>
  <c r="BD1026" i="19" s="1"/>
  <c r="BA1027" i="19"/>
  <c r="BA1028" i="19"/>
  <c r="AZ1027" i="19"/>
  <c r="BD1027" i="19" s="1"/>
  <c r="BB1027" i="19"/>
  <c r="AZ1028" i="19"/>
  <c r="BD1028" i="19" s="1"/>
  <c r="BB1028" i="19"/>
  <c r="BA1029" i="19"/>
  <c r="BB1029" i="19"/>
  <c r="BA1030" i="19"/>
  <c r="AZ1029" i="19"/>
  <c r="BD1029" i="19" s="1"/>
  <c r="AZ1030" i="19"/>
  <c r="BD1030" i="19" s="1"/>
  <c r="BB1030" i="19"/>
  <c r="BA1031" i="19"/>
  <c r="BB1031" i="19"/>
  <c r="AZ1031" i="19"/>
  <c r="BD1031" i="19" s="1"/>
  <c r="BA1032" i="19"/>
  <c r="BB1032" i="19"/>
  <c r="AZ1032" i="19"/>
  <c r="BD1032" i="19" s="1"/>
  <c r="BA1033" i="19"/>
  <c r="BA1034" i="19"/>
  <c r="BB1033" i="19"/>
  <c r="AZ1033" i="19"/>
  <c r="BD1033" i="19" s="1"/>
  <c r="AZ1034" i="19"/>
  <c r="BD1034" i="19" s="1"/>
  <c r="BB1034" i="19"/>
  <c r="BA1035" i="19"/>
  <c r="AZ1035" i="19"/>
  <c r="BD1035" i="19" s="1"/>
  <c r="BB1035" i="19"/>
  <c r="BA1036" i="19"/>
  <c r="BB1036" i="19"/>
  <c r="BA1037" i="19"/>
  <c r="AZ1036" i="19"/>
  <c r="BD1036" i="19" s="1"/>
  <c r="BA1038" i="19"/>
  <c r="AZ1037" i="19"/>
  <c r="BD1037" i="19" s="1"/>
  <c r="BB1037" i="19"/>
  <c r="AZ1038" i="19"/>
  <c r="BD1038" i="19" s="1"/>
  <c r="BB1038" i="19"/>
  <c r="BA1039" i="19"/>
  <c r="BA1040" i="19"/>
  <c r="AZ1039" i="19"/>
  <c r="BD1039" i="19" s="1"/>
  <c r="BB1039" i="19"/>
  <c r="BB1040" i="19"/>
  <c r="BA1041" i="19"/>
  <c r="AZ1040" i="19"/>
  <c r="BD1040" i="19" s="1"/>
  <c r="BB1041" i="19"/>
  <c r="AZ1041" i="19"/>
  <c r="BD1041" i="19" s="1"/>
  <c r="BA1042" i="19"/>
  <c r="BB1042" i="19"/>
  <c r="AZ1042" i="19"/>
  <c r="BD1042" i="19" s="1"/>
  <c r="BA1043" i="19"/>
  <c r="BA1044" i="19"/>
  <c r="BB1043" i="19"/>
  <c r="AZ1043" i="19"/>
  <c r="BD1043" i="19" s="1"/>
  <c r="BA1045" i="19"/>
  <c r="BB1044" i="19"/>
  <c r="AZ1044" i="19"/>
  <c r="BD1044" i="19" s="1"/>
  <c r="BA1046" i="19"/>
  <c r="AZ1045" i="19"/>
  <c r="BD1045" i="19" s="1"/>
  <c r="BB1045" i="19"/>
  <c r="AZ1046" i="19"/>
  <c r="BD1046" i="19" s="1"/>
  <c r="BA1047" i="19"/>
  <c r="BB1046" i="19"/>
  <c r="AZ1047" i="19"/>
  <c r="BD1047" i="19" s="1"/>
  <c r="BA1048" i="19"/>
  <c r="BB1047" i="19"/>
  <c r="BB1048" i="19"/>
  <c r="AZ1048" i="19"/>
  <c r="BD1048" i="19" s="1"/>
  <c r="BA1049" i="19"/>
  <c r="BB1049" i="19"/>
  <c r="AZ1049" i="19"/>
  <c r="BD1049" i="19" s="1"/>
  <c r="BA1050" i="19"/>
  <c r="BB1050" i="19"/>
  <c r="BA1051" i="19"/>
  <c r="AZ1050" i="19"/>
  <c r="BD1050" i="19" s="1"/>
  <c r="AZ1051" i="19"/>
  <c r="BD1051" i="19" s="1"/>
  <c r="BA1052" i="19"/>
  <c r="BB1051" i="19"/>
  <c r="BA1053" i="19"/>
  <c r="AZ1052" i="19"/>
  <c r="BD1052" i="19" s="1"/>
  <c r="BB1052" i="19"/>
  <c r="BA1054" i="19"/>
  <c r="AZ1053" i="19"/>
  <c r="BD1053" i="19" s="1"/>
  <c r="BB1053" i="19"/>
  <c r="BA1055" i="19"/>
  <c r="BB1054" i="19"/>
  <c r="AZ1054" i="19"/>
  <c r="BD1054" i="19" s="1"/>
  <c r="BA1056" i="19"/>
  <c r="AZ1055" i="19"/>
  <c r="BD1055" i="19" s="1"/>
  <c r="BB1055" i="19"/>
  <c r="AZ1056" i="19"/>
  <c r="BD1056" i="19" s="1"/>
  <c r="BB1056" i="19"/>
  <c r="BA1057" i="19"/>
  <c r="BA1058" i="19"/>
  <c r="BB1057" i="19"/>
  <c r="AZ1057" i="19"/>
  <c r="BD1057" i="19" s="1"/>
  <c r="AZ1058" i="19"/>
  <c r="BD1058" i="19" s="1"/>
  <c r="BA1059" i="19"/>
  <c r="BB1058" i="19"/>
  <c r="BA1060" i="19"/>
  <c r="AZ1059" i="19"/>
  <c r="BD1059" i="19" s="1"/>
  <c r="BB1059" i="19"/>
  <c r="BB1060" i="19"/>
  <c r="BA1061" i="19"/>
  <c r="AZ1060" i="19"/>
  <c r="BD1060" i="19" s="1"/>
  <c r="AZ1061" i="19"/>
  <c r="BD1061" i="19" s="1"/>
  <c r="BB1061" i="19"/>
  <c r="BA1062" i="19"/>
  <c r="AZ1062" i="19"/>
  <c r="BD1062" i="19" s="1"/>
  <c r="BA1063" i="19"/>
  <c r="BB1062" i="19"/>
  <c r="BA1064" i="19"/>
  <c r="BB1063" i="19"/>
  <c r="AZ1063" i="19"/>
  <c r="BD1063" i="19" s="1"/>
  <c r="BB1064" i="19"/>
  <c r="BA1065" i="19"/>
  <c r="AZ1064" i="19"/>
  <c r="BD1064" i="19" s="1"/>
  <c r="AZ1065" i="19"/>
  <c r="BD1065" i="19" s="1"/>
  <c r="BA1066" i="19"/>
  <c r="BB1065" i="19"/>
  <c r="AZ1066" i="19"/>
  <c r="BD1066" i="19" s="1"/>
  <c r="BB1066" i="19"/>
  <c r="BA1067" i="19"/>
  <c r="BB1067" i="19"/>
  <c r="BA1068" i="19"/>
  <c r="AZ1067" i="19"/>
  <c r="BD1067" i="19" s="1"/>
  <c r="BA1069" i="19"/>
  <c r="BB1068" i="19"/>
  <c r="AZ1068" i="19"/>
  <c r="BD1068" i="19" s="1"/>
  <c r="BA1070" i="19"/>
  <c r="AZ1069" i="19"/>
  <c r="BD1069" i="19" s="1"/>
  <c r="BB1069" i="19"/>
  <c r="BB1070" i="19"/>
  <c r="AZ1070" i="19"/>
  <c r="BD1070" i="19" s="1"/>
  <c r="BA1071" i="19"/>
  <c r="BA1072" i="19"/>
  <c r="BB1071" i="19"/>
  <c r="AZ1071" i="19"/>
  <c r="BD1071" i="19" s="1"/>
  <c r="AZ1072" i="19"/>
  <c r="BD1072" i="19" s="1"/>
  <c r="BA1073" i="19"/>
  <c r="BB1072" i="19"/>
  <c r="BA1074" i="19"/>
  <c r="BB1073" i="19"/>
  <c r="AZ1073" i="19"/>
  <c r="BD1073" i="19" s="1"/>
  <c r="AZ1074" i="19"/>
  <c r="BD1074" i="19" s="1"/>
  <c r="BA1075" i="19"/>
  <c r="BB1074" i="19"/>
  <c r="BA1076" i="19"/>
  <c r="AZ1075" i="19"/>
  <c r="BD1075" i="19" s="1"/>
  <c r="BB1075" i="19"/>
  <c r="BA1077" i="19"/>
  <c r="AZ1076" i="19"/>
  <c r="BD1076" i="19" s="1"/>
  <c r="BB1076" i="19"/>
  <c r="AZ1077" i="19"/>
  <c r="BD1077" i="19" s="1"/>
  <c r="BA1078" i="19"/>
  <c r="BB1077" i="19"/>
  <c r="AZ1078" i="19"/>
  <c r="BD1078" i="19" s="1"/>
  <c r="BA1079" i="19"/>
  <c r="BB1078" i="19"/>
  <c r="BA1080" i="19"/>
  <c r="BB1079" i="19"/>
  <c r="AZ1079" i="19"/>
  <c r="BD1079" i="19" s="1"/>
  <c r="AZ1080" i="19"/>
  <c r="BD1080" i="19" s="1"/>
  <c r="BB1080" i="19"/>
  <c r="BA1081" i="19"/>
  <c r="BB1081" i="19"/>
  <c r="AZ1081" i="19"/>
  <c r="BD1081" i="19" s="1"/>
  <c r="BA1082" i="19"/>
  <c r="AZ1082" i="19"/>
  <c r="BD1082" i="19" s="1"/>
  <c r="BB1082" i="19"/>
  <c r="BA1083" i="19"/>
  <c r="AZ1083" i="19"/>
  <c r="BD1083" i="19" s="1"/>
  <c r="BA1084" i="19"/>
  <c r="BB1083" i="19"/>
  <c r="BB1084" i="19"/>
  <c r="AZ1084" i="19"/>
  <c r="BD1084" i="19" s="1"/>
  <c r="BA1085" i="19"/>
  <c r="AZ1085" i="19"/>
  <c r="BD1085" i="19" s="1"/>
  <c r="BA1086" i="19"/>
  <c r="BB1085" i="19"/>
  <c r="AZ1086" i="19"/>
  <c r="BD1086" i="19" s="1"/>
  <c r="BA1087" i="19"/>
  <c r="BB1086" i="19"/>
  <c r="AZ1087" i="19"/>
  <c r="BD1087" i="19" s="1"/>
  <c r="BA1088" i="19"/>
  <c r="BB1087" i="19"/>
  <c r="AZ1088" i="19"/>
  <c r="BD1088" i="19" s="1"/>
  <c r="BA1089" i="19"/>
  <c r="BB1088" i="19"/>
  <c r="AZ1089" i="19"/>
  <c r="BD1089" i="19" s="1"/>
  <c r="BA1090" i="19"/>
  <c r="BB1089" i="19"/>
  <c r="BA1091" i="19"/>
  <c r="BB1090" i="19"/>
  <c r="AZ1090" i="19"/>
  <c r="BD1090" i="19" s="1"/>
  <c r="BB1091" i="19"/>
  <c r="BA1092" i="19"/>
  <c r="AZ1091" i="19"/>
  <c r="BD1091" i="19" s="1"/>
  <c r="BA1093" i="19"/>
  <c r="AZ1092" i="19"/>
  <c r="BD1092" i="19" s="1"/>
  <c r="BB1092" i="19"/>
  <c r="AZ1093" i="19"/>
  <c r="BD1093" i="19" s="1"/>
  <c r="BA1094" i="19"/>
  <c r="BB1093" i="19"/>
  <c r="BA1095" i="19"/>
  <c r="BB1094" i="19"/>
  <c r="AZ1094" i="19"/>
  <c r="BD1094" i="19" s="1"/>
  <c r="BA1096" i="19"/>
  <c r="AZ1095" i="19"/>
  <c r="BD1095" i="19" s="1"/>
  <c r="BB1095" i="19"/>
  <c r="BB1096" i="19"/>
  <c r="BA1097" i="19"/>
  <c r="AZ1096" i="19"/>
  <c r="BD1096" i="19" s="1"/>
  <c r="BB1097" i="19"/>
  <c r="AZ1097" i="19"/>
  <c r="BD1097" i="19" s="1"/>
  <c r="BA1098" i="19"/>
  <c r="BB1098" i="19"/>
  <c r="BA1099" i="19"/>
  <c r="AZ1098" i="19"/>
  <c r="BD1098" i="19" s="1"/>
  <c r="BB1099" i="19"/>
  <c r="BA1100" i="19"/>
  <c r="AZ1099" i="19"/>
  <c r="BD1099" i="19" s="1"/>
  <c r="BB1100" i="19"/>
  <c r="AZ1100" i="19"/>
  <c r="BD1100" i="19" s="1"/>
  <c r="BA1101" i="19"/>
  <c r="AZ1101" i="19"/>
  <c r="BD1101" i="19" s="1"/>
  <c r="BA1102" i="19"/>
  <c r="BB1101" i="19"/>
  <c r="BB1102" i="19"/>
  <c r="AZ1102" i="19"/>
  <c r="BD1102" i="19" s="1"/>
  <c r="BA1103" i="19"/>
  <c r="BA1104" i="19"/>
  <c r="BB1103" i="19"/>
  <c r="AZ1103" i="19"/>
  <c r="BD1103" i="19" s="1"/>
  <c r="BA1105" i="19"/>
  <c r="AZ1104" i="19"/>
  <c r="BD1104" i="19" s="1"/>
  <c r="BB1104" i="19"/>
  <c r="AZ1105" i="19"/>
  <c r="BD1105" i="19" s="1"/>
  <c r="BA1106" i="19"/>
  <c r="BB1105" i="19"/>
  <c r="AZ1106" i="19"/>
  <c r="BD1106" i="19" s="1"/>
  <c r="BA1107" i="19"/>
  <c r="BB1106" i="19"/>
  <c r="BB1107" i="19"/>
  <c r="AZ1107" i="19"/>
  <c r="BD1107" i="19" s="1"/>
  <c r="BA1108" i="19"/>
  <c r="BB1108" i="19"/>
  <c r="AZ1108" i="19"/>
  <c r="BD1108" i="19" s="1"/>
  <c r="BA1109" i="19"/>
  <c r="BB1109" i="19"/>
  <c r="AZ1109" i="19"/>
  <c r="BD1109" i="19" s="1"/>
  <c r="BA1110" i="19"/>
  <c r="AZ1110" i="19"/>
  <c r="BD1110" i="19" s="1"/>
  <c r="BB1110" i="19"/>
  <c r="BA1111" i="19"/>
  <c r="BB1111" i="19"/>
  <c r="BA1112" i="19"/>
  <c r="AZ1111" i="19"/>
  <c r="BD1111" i="19" s="1"/>
  <c r="AZ1112" i="19"/>
  <c r="BD1112" i="19" s="1"/>
  <c r="BA1113" i="19"/>
  <c r="BB1112" i="19"/>
  <c r="BA1114" i="19"/>
  <c r="BB1113" i="19"/>
  <c r="AZ1113" i="19"/>
  <c r="BD1113" i="19" s="1"/>
  <c r="BB1114" i="19"/>
  <c r="BA1115" i="19"/>
  <c r="AZ1114" i="19"/>
  <c r="BD1114" i="19" s="1"/>
  <c r="BA1116" i="19"/>
  <c r="BB1115" i="19"/>
  <c r="AZ1115" i="19"/>
  <c r="BD1115" i="19" s="1"/>
  <c r="BA1117" i="19"/>
  <c r="AZ1116" i="19"/>
  <c r="BD1116" i="19" s="1"/>
  <c r="BB1116" i="19"/>
  <c r="BB1117" i="19"/>
  <c r="BA1118" i="19"/>
  <c r="AZ1117" i="19"/>
  <c r="BD1117" i="19" s="1"/>
  <c r="BB1118" i="19"/>
  <c r="BA1119" i="19"/>
  <c r="AZ1118" i="19"/>
  <c r="BD1118" i="19" s="1"/>
  <c r="BA1120" i="19"/>
  <c r="AZ1119" i="19"/>
  <c r="BD1119" i="19" s="1"/>
  <c r="BB1119" i="19"/>
  <c r="BB1120" i="19"/>
  <c r="BA1121" i="19"/>
  <c r="AZ1120" i="19"/>
  <c r="BD1120" i="19" s="1"/>
  <c r="AZ1121" i="19"/>
  <c r="BD1121" i="19" s="1"/>
  <c r="BA1122" i="19"/>
  <c r="BB1121" i="19"/>
  <c r="AZ1122" i="19"/>
  <c r="BD1122" i="19" s="1"/>
  <c r="BB1122" i="19"/>
  <c r="BA1123" i="19"/>
  <c r="BA1124" i="19"/>
  <c r="AZ1123" i="19"/>
  <c r="BD1123" i="19" s="1"/>
  <c r="BB1123" i="19"/>
  <c r="AZ1124" i="19"/>
  <c r="BD1124" i="19" s="1"/>
  <c r="BA1125" i="19"/>
  <c r="BB1124" i="19"/>
  <c r="BB1125" i="19"/>
  <c r="BA1126" i="19"/>
  <c r="AZ1125" i="19"/>
  <c r="BD1125" i="19" s="1"/>
  <c r="AZ1126" i="19"/>
  <c r="BD1126" i="19" s="1"/>
  <c r="BB1126" i="19"/>
  <c r="BA1127" i="19"/>
  <c r="BA1128" i="19"/>
  <c r="BB1127" i="19"/>
  <c r="AZ1127" i="19"/>
  <c r="BD1127" i="19" s="1"/>
  <c r="BB1128" i="19"/>
  <c r="AZ1128" i="19"/>
  <c r="BD1128" i="19" s="1"/>
  <c r="BA1129" i="19"/>
  <c r="BB1129" i="19"/>
  <c r="AZ1129" i="19"/>
  <c r="BD1129" i="19" s="1"/>
  <c r="BA1130" i="19"/>
  <c r="AZ1130" i="19"/>
  <c r="BD1130" i="19" s="1"/>
  <c r="BB1130" i="19"/>
  <c r="BA1131" i="19"/>
  <c r="BA1132" i="19"/>
  <c r="BB1131" i="19"/>
  <c r="AZ1131" i="19"/>
  <c r="BD1131" i="19" s="1"/>
  <c r="AZ1132" i="19"/>
  <c r="BD1132" i="19" s="1"/>
  <c r="BB1132" i="19"/>
  <c r="BA1133" i="19"/>
  <c r="BA1134" i="19"/>
  <c r="BB1133" i="19"/>
  <c r="AZ1133" i="19"/>
  <c r="BD1133" i="19" s="1"/>
  <c r="BA1135" i="19"/>
  <c r="AZ1134" i="19"/>
  <c r="BD1134" i="19" s="1"/>
  <c r="BB1134" i="19"/>
  <c r="BA1136" i="19"/>
  <c r="AZ1135" i="19"/>
  <c r="BD1135" i="19" s="1"/>
  <c r="BB1135" i="19"/>
  <c r="AZ1136" i="19"/>
  <c r="BD1136" i="19" s="1"/>
  <c r="BA1137" i="19"/>
  <c r="BB1136" i="19"/>
  <c r="AZ1137" i="19"/>
  <c r="BD1137" i="19" s="1"/>
  <c r="BA1138" i="19"/>
  <c r="BB1137" i="19"/>
  <c r="BA1139" i="19"/>
  <c r="BB1138" i="19"/>
  <c r="AZ1138" i="19"/>
  <c r="BD1138" i="19" s="1"/>
  <c r="BA1140" i="19"/>
  <c r="AZ1139" i="19"/>
  <c r="BD1139" i="19" s="1"/>
  <c r="BB1139" i="19"/>
  <c r="BA1141" i="19"/>
  <c r="AZ1140" i="19"/>
  <c r="BD1140" i="19" s="1"/>
  <c r="BB1140" i="19"/>
  <c r="BB1141" i="19"/>
  <c r="AZ1141" i="19"/>
  <c r="BD1141" i="19" s="1"/>
  <c r="BA1142" i="19"/>
  <c r="AZ1142" i="19"/>
  <c r="BD1142" i="19" s="1"/>
  <c r="BB1142" i="19"/>
  <c r="BA1143" i="19"/>
  <c r="AZ1143" i="19"/>
  <c r="BD1143" i="19" s="1"/>
  <c r="BA1144" i="19"/>
  <c r="BB1143" i="19"/>
  <c r="BB1144" i="19"/>
  <c r="AZ1144" i="19"/>
  <c r="BD1144" i="19" s="1"/>
  <c r="BA1145" i="19"/>
  <c r="AZ1145" i="19"/>
  <c r="BD1145" i="19" s="1"/>
  <c r="BA1146" i="19"/>
  <c r="BB1145" i="19"/>
  <c r="BA1147" i="19"/>
  <c r="BB1146" i="19"/>
  <c r="AZ1146" i="19"/>
  <c r="BD1146" i="19" s="1"/>
  <c r="BB1147" i="19"/>
  <c r="BA1148" i="19"/>
  <c r="AZ1147" i="19"/>
  <c r="BD1147" i="19" s="1"/>
  <c r="AZ1148" i="19"/>
  <c r="BD1148" i="19" s="1"/>
  <c r="BB1148" i="19"/>
  <c r="BA1149" i="19"/>
  <c r="AZ1149" i="19"/>
  <c r="BD1149" i="19" s="1"/>
  <c r="BA1150" i="19"/>
  <c r="BB1149" i="19"/>
  <c r="AZ1150" i="19"/>
  <c r="BD1150" i="19" s="1"/>
  <c r="BA1151" i="19"/>
  <c r="BB1150" i="19"/>
  <c r="AZ1151" i="19"/>
  <c r="BD1151" i="19" s="1"/>
  <c r="BA1152" i="19"/>
  <c r="BB1151" i="19"/>
  <c r="BB1152" i="19"/>
  <c r="BA1153" i="19"/>
  <c r="AZ1152" i="19"/>
  <c r="BD1152" i="19" s="1"/>
  <c r="AZ1153" i="19"/>
  <c r="BD1153" i="19" s="1"/>
  <c r="BA1154" i="19"/>
  <c r="BB1153" i="19"/>
  <c r="BB1154" i="19"/>
  <c r="BA1155" i="19"/>
  <c r="AZ1154" i="19"/>
  <c r="BD1154" i="19" s="1"/>
  <c r="BB1155" i="19"/>
  <c r="AZ1155" i="19"/>
  <c r="BD1155" i="19" s="1"/>
  <c r="BA1156" i="19"/>
  <c r="BB1156" i="19"/>
  <c r="BA1157" i="19"/>
  <c r="AZ1156" i="19"/>
  <c r="BD1156" i="19" s="1"/>
  <c r="BB1157" i="19"/>
  <c r="BA1158" i="19"/>
  <c r="AZ1157" i="19"/>
  <c r="BD1157" i="19" s="1"/>
  <c r="AZ1158" i="19"/>
  <c r="BD1158" i="19" s="1"/>
  <c r="BB1158" i="19"/>
  <c r="BA1159" i="19"/>
  <c r="BA1160" i="19"/>
  <c r="AZ1159" i="19"/>
  <c r="BD1159" i="19" s="1"/>
  <c r="BB1159" i="19"/>
  <c r="BA1161" i="19"/>
  <c r="BB1160" i="19"/>
  <c r="AZ1160" i="19"/>
  <c r="BD1160" i="19" s="1"/>
  <c r="BB1161" i="19"/>
  <c r="BA1162" i="19"/>
  <c r="AZ1161" i="19"/>
  <c r="BD1161" i="19" s="1"/>
  <c r="BB1162" i="19"/>
  <c r="AZ1162" i="19"/>
  <c r="BD1162" i="19" s="1"/>
  <c r="BA1163" i="19"/>
  <c r="BA1164" i="19"/>
  <c r="BB1163" i="19"/>
  <c r="AZ1163" i="19"/>
  <c r="BD1163" i="19" s="1"/>
  <c r="AZ1164" i="19"/>
  <c r="BD1164" i="19" s="1"/>
  <c r="BA1165" i="19"/>
  <c r="BB1164" i="19"/>
  <c r="BB1165" i="19"/>
  <c r="AZ1165" i="19"/>
  <c r="BD1165" i="19" s="1"/>
  <c r="BA1166" i="19"/>
  <c r="BB1166" i="19"/>
  <c r="AZ1166" i="19"/>
  <c r="BD1166" i="19" s="1"/>
  <c r="BA1167" i="19"/>
  <c r="BA1168" i="19"/>
  <c r="BB1167" i="19"/>
  <c r="AZ1167" i="19"/>
  <c r="BD1167" i="19" s="1"/>
  <c r="BB1168" i="19"/>
  <c r="AZ1168" i="19"/>
  <c r="BD1168" i="19" s="1"/>
  <c r="BA1169" i="19"/>
  <c r="AZ1169" i="19"/>
  <c r="BD1169" i="19" s="1"/>
  <c r="BA1170" i="19"/>
  <c r="BB1169" i="19"/>
  <c r="BA1171" i="19"/>
  <c r="BB1170" i="19"/>
  <c r="AZ1170" i="19"/>
  <c r="BD1170" i="19" s="1"/>
  <c r="AZ1171" i="19"/>
  <c r="BD1171" i="19" s="1"/>
  <c r="BB1171" i="19"/>
  <c r="BA1172" i="19"/>
  <c r="AZ1172" i="19"/>
  <c r="BD1172" i="19" s="1"/>
  <c r="BB1172" i="19"/>
  <c r="BA1173" i="19"/>
  <c r="BB1173" i="19"/>
  <c r="AZ1173" i="19"/>
  <c r="BD1173" i="19" s="1"/>
  <c r="BA1174" i="19"/>
  <c r="BB1174" i="19"/>
  <c r="AZ1174" i="19"/>
  <c r="BD1174" i="19" s="1"/>
  <c r="BA1175" i="19"/>
  <c r="BA1176" i="19"/>
  <c r="AZ1175" i="19"/>
  <c r="BD1175" i="19" s="1"/>
  <c r="BB1175" i="19"/>
  <c r="AZ1176" i="19"/>
  <c r="BD1176" i="19" s="1"/>
  <c r="BA1177" i="19"/>
  <c r="BB1176" i="19"/>
  <c r="BB1177" i="19"/>
  <c r="AZ1177" i="19"/>
  <c r="BD1177" i="19" s="1"/>
  <c r="BA1178" i="19"/>
  <c r="BB1178" i="19"/>
  <c r="AZ1178" i="19"/>
  <c r="BD1178" i="19" s="1"/>
  <c r="BA1179" i="19"/>
  <c r="AZ1179" i="19"/>
  <c r="BD1179" i="19" s="1"/>
  <c r="BA1180" i="19"/>
  <c r="BB1179" i="19"/>
  <c r="AZ1180" i="19"/>
  <c r="BD1180" i="19" s="1"/>
  <c r="BA1181" i="19"/>
  <c r="BB1180" i="19"/>
  <c r="BA1182" i="19"/>
  <c r="BB1181" i="19"/>
  <c r="AZ1181" i="19"/>
  <c r="BD1181" i="19" s="1"/>
  <c r="AZ1182" i="19"/>
  <c r="BD1182" i="19" s="1"/>
  <c r="BA1183" i="19"/>
  <c r="BB1182" i="19"/>
  <c r="BB1183" i="19"/>
  <c r="BA1184" i="19"/>
  <c r="AZ1183" i="19"/>
  <c r="BD1183" i="19" s="1"/>
  <c r="BA1185" i="19"/>
  <c r="BB1184" i="19"/>
  <c r="AZ1184" i="19"/>
  <c r="BD1184" i="19" s="1"/>
  <c r="BA1186" i="19"/>
  <c r="BB1185" i="19"/>
  <c r="AZ1185" i="19"/>
  <c r="BD1185" i="19" s="1"/>
  <c r="BB1186" i="19"/>
  <c r="BA1187" i="19"/>
  <c r="AZ1186" i="19"/>
  <c r="BD1186" i="19" s="1"/>
  <c r="BA1188" i="19"/>
  <c r="BB1187" i="19"/>
  <c r="AZ1187" i="19"/>
  <c r="BD1187" i="19" s="1"/>
  <c r="BB1188" i="19"/>
  <c r="BA1189" i="19"/>
  <c r="AZ1188" i="19"/>
  <c r="BD1188" i="19" s="1"/>
  <c r="BA1190" i="19"/>
  <c r="BB1189" i="19"/>
  <c r="AZ1189" i="19"/>
  <c r="BD1189" i="19" s="1"/>
  <c r="AZ1190" i="19"/>
  <c r="BD1190" i="19" s="1"/>
  <c r="BB1190" i="19"/>
  <c r="BA1191" i="19"/>
  <c r="BA1192" i="19"/>
  <c r="BB1191" i="19"/>
  <c r="AZ1191" i="19"/>
  <c r="BD1191" i="19" s="1"/>
  <c r="AZ1192" i="19"/>
  <c r="BD1192" i="19" s="1"/>
  <c r="BB1192" i="19"/>
  <c r="BA1193" i="19"/>
  <c r="BA1194" i="19"/>
  <c r="AZ1193" i="19"/>
  <c r="BD1193" i="19" s="1"/>
  <c r="BB1193" i="19"/>
  <c r="BA1195" i="19"/>
  <c r="BB1194" i="19"/>
  <c r="AZ1194" i="19"/>
  <c r="BD1194" i="19" s="1"/>
  <c r="BB1195" i="19"/>
  <c r="AZ1195" i="19"/>
  <c r="BD1195" i="19" s="1"/>
  <c r="BA1196" i="19"/>
  <c r="AZ1196" i="19"/>
  <c r="BD1196" i="19" s="1"/>
  <c r="BB1196" i="19"/>
  <c r="BA1197" i="19"/>
  <c r="BA1198" i="19"/>
  <c r="AZ1197" i="19"/>
  <c r="BD1197" i="19" s="1"/>
  <c r="BB1197" i="19"/>
  <c r="BA1199" i="19"/>
  <c r="BB1198" i="19"/>
  <c r="AZ1198" i="19"/>
  <c r="BD1198" i="19" s="1"/>
  <c r="BA1200" i="19"/>
  <c r="BB1199" i="19"/>
  <c r="AZ1199" i="19"/>
  <c r="BD1199" i="19" s="1"/>
  <c r="AZ1200" i="19"/>
  <c r="BD1200" i="19" s="1"/>
  <c r="BB1200" i="19"/>
  <c r="BA1201" i="19"/>
  <c r="AZ1201" i="19"/>
  <c r="BD1201" i="19" s="1"/>
  <c r="BB1201" i="19"/>
  <c r="BA1202" i="19"/>
  <c r="AZ1202" i="19"/>
  <c r="BD1202" i="19" s="1"/>
  <c r="BB1202" i="19"/>
  <c r="BA1203" i="19"/>
  <c r="BB1203" i="19"/>
  <c r="BA1204" i="19"/>
  <c r="AZ1203" i="19"/>
  <c r="BD1203" i="19" s="1"/>
  <c r="BA1205" i="19"/>
  <c r="BB1204" i="19"/>
  <c r="AZ1204" i="19"/>
  <c r="BD1204" i="19" s="1"/>
  <c r="AZ1205" i="19"/>
  <c r="BD1205" i="19" s="1"/>
  <c r="BB1205" i="19"/>
  <c r="BA1206" i="19"/>
  <c r="BB1206" i="19"/>
  <c r="AZ1206" i="19"/>
  <c r="BD1206" i="19" s="1"/>
  <c r="BA1207" i="19"/>
  <c r="BA1208" i="19"/>
  <c r="BB1207" i="19"/>
  <c r="AZ1207" i="19"/>
  <c r="BD1207" i="19" s="1"/>
  <c r="BA1209" i="19"/>
  <c r="AZ1208" i="19"/>
  <c r="BD1208" i="19" s="1"/>
  <c r="BB1208" i="19"/>
  <c r="AZ1209" i="19"/>
  <c r="BD1209" i="19" s="1"/>
  <c r="BA1210" i="19"/>
  <c r="BB1209" i="19"/>
  <c r="BB1210" i="19"/>
  <c r="BA1211" i="19"/>
  <c r="AZ1210" i="19"/>
  <c r="BD1210" i="19" s="1"/>
  <c r="AZ1211" i="19"/>
  <c r="BD1211" i="19" s="1"/>
  <c r="BB1211" i="19"/>
  <c r="BA1212" i="19"/>
  <c r="BA1213" i="19"/>
  <c r="BB1212" i="19"/>
  <c r="AZ1212" i="19"/>
  <c r="BD1212" i="19" s="1"/>
  <c r="BA1214" i="19"/>
  <c r="BB1213" i="19"/>
  <c r="AZ1213" i="19"/>
  <c r="BD1213" i="19" s="1"/>
  <c r="BA1215" i="19"/>
  <c r="BB1214" i="19"/>
  <c r="AZ1214" i="19"/>
  <c r="BD1214" i="19" s="1"/>
  <c r="AZ1215" i="19"/>
  <c r="BD1215" i="19" s="1"/>
  <c r="BA1216" i="19"/>
  <c r="BB1215" i="19"/>
  <c r="AZ1216" i="19"/>
  <c r="BD1216" i="19" s="1"/>
  <c r="BB1216" i="19"/>
  <c r="BA1217" i="19"/>
  <c r="AZ1217" i="19"/>
  <c r="BD1217" i="19" s="1"/>
  <c r="BB1217" i="19"/>
  <c r="BA1218" i="19"/>
  <c r="AZ1218" i="19"/>
  <c r="BD1218" i="19" s="1"/>
  <c r="BB1218" i="19"/>
  <c r="BA1219" i="19"/>
  <c r="AZ1219" i="19"/>
  <c r="BD1219" i="19" s="1"/>
  <c r="BB1219" i="19"/>
  <c r="BA1220" i="19"/>
  <c r="AZ1220" i="19"/>
  <c r="BD1220" i="19" s="1"/>
  <c r="BA1221" i="19"/>
  <c r="BB1220" i="19"/>
  <c r="AZ1221" i="19"/>
  <c r="BD1221" i="19" s="1"/>
  <c r="BA1222" i="19"/>
  <c r="BB1221" i="19"/>
  <c r="BB1222" i="19"/>
  <c r="AZ1222" i="19"/>
  <c r="BD1222" i="19" s="1"/>
  <c r="BA1223" i="19"/>
  <c r="AZ1223" i="19"/>
  <c r="BD1223" i="19" s="1"/>
  <c r="BB1223" i="19"/>
  <c r="BA1224" i="19"/>
  <c r="BB1224" i="19"/>
  <c r="AZ1224" i="19"/>
  <c r="BD1224" i="19" s="1"/>
  <c r="BA1225" i="19"/>
  <c r="AZ1225" i="19"/>
  <c r="BD1225" i="19" s="1"/>
  <c r="BA1226" i="19"/>
  <c r="BB1225" i="19"/>
  <c r="BB1226" i="19"/>
  <c r="BA1227" i="19"/>
  <c r="AZ1226" i="19"/>
  <c r="BD1226" i="19" s="1"/>
  <c r="BB1227" i="19"/>
  <c r="BA1228" i="19"/>
  <c r="AZ1227" i="19"/>
  <c r="BD1227" i="19" s="1"/>
  <c r="BB1228" i="19"/>
  <c r="BA1229" i="19"/>
  <c r="AZ1228" i="19"/>
  <c r="BD1228" i="19" s="1"/>
  <c r="BB1229" i="19"/>
  <c r="BA1230" i="19"/>
  <c r="AZ1229" i="19"/>
  <c r="BD1229" i="19" s="1"/>
  <c r="AZ1230" i="19"/>
  <c r="BD1230" i="19" s="1"/>
  <c r="BB1230" i="19"/>
  <c r="BA1231" i="19"/>
  <c r="BA1232" i="19"/>
  <c r="AZ1231" i="19"/>
  <c r="BD1231" i="19" s="1"/>
  <c r="BB1231" i="19"/>
  <c r="BB1232" i="19"/>
  <c r="AZ1232" i="19"/>
  <c r="BD1232" i="19" s="1"/>
  <c r="BA1233" i="19"/>
  <c r="BA1234" i="19"/>
  <c r="AZ1233" i="19"/>
  <c r="BD1233" i="19" s="1"/>
  <c r="BB1233" i="19"/>
  <c r="AZ1234" i="19"/>
  <c r="BD1234" i="19" s="1"/>
  <c r="BB1234" i="19"/>
  <c r="BA1235" i="19"/>
  <c r="AZ1235" i="19"/>
  <c r="BD1235" i="19" s="1"/>
  <c r="BA1236" i="19"/>
  <c r="BB1235" i="19"/>
  <c r="BB1236" i="19"/>
  <c r="BA1237" i="19"/>
  <c r="AZ1236" i="19"/>
  <c r="BD1236" i="19" s="1"/>
  <c r="AZ1237" i="19"/>
  <c r="BD1237" i="19" s="1"/>
  <c r="BB1237" i="19"/>
  <c r="BA1238" i="19"/>
  <c r="BA1239" i="19"/>
  <c r="BB1238" i="19"/>
  <c r="AZ1238" i="19"/>
  <c r="BD1238" i="19" s="1"/>
  <c r="AZ1239" i="19"/>
  <c r="BD1239" i="19" s="1"/>
  <c r="BA1240" i="19"/>
  <c r="BB1239" i="19"/>
  <c r="BA1241" i="19"/>
  <c r="BB1240" i="19"/>
  <c r="AZ1240" i="19"/>
  <c r="BD1240" i="19" s="1"/>
  <c r="BA1242" i="19"/>
  <c r="BB1241" i="19"/>
  <c r="AZ1241" i="19"/>
  <c r="BD1241" i="19" s="1"/>
  <c r="BB1242" i="19"/>
  <c r="AZ1242" i="19"/>
  <c r="BD1242" i="19" s="1"/>
  <c r="BA1243" i="19"/>
  <c r="BA1244" i="19"/>
  <c r="BB1243" i="19"/>
  <c r="AZ1243" i="19"/>
  <c r="BD1243" i="19" s="1"/>
  <c r="AZ1244" i="19"/>
  <c r="BD1244" i="19" s="1"/>
  <c r="BB1244" i="19"/>
  <c r="BA1245" i="19"/>
  <c r="BA1246" i="19"/>
  <c r="BB1245" i="19"/>
  <c r="AZ1245" i="19"/>
  <c r="BD1245" i="19" s="1"/>
  <c r="BB1246" i="19"/>
  <c r="AZ1246" i="19"/>
  <c r="BD1246" i="19" s="1"/>
  <c r="BA1247" i="19"/>
  <c r="AZ1247" i="19"/>
  <c r="BD1247" i="19" s="1"/>
  <c r="BA1248" i="19"/>
  <c r="BB1247" i="19"/>
  <c r="BA1249" i="19"/>
  <c r="AZ1248" i="19"/>
  <c r="BD1248" i="19" s="1"/>
  <c r="BB1248" i="19"/>
  <c r="AZ1249" i="19"/>
  <c r="BD1249" i="19" s="1"/>
  <c r="BA1250" i="19"/>
  <c r="BB1249" i="19"/>
  <c r="AZ1250" i="19"/>
  <c r="BD1250" i="19" s="1"/>
  <c r="BB1250" i="19"/>
  <c r="BA1251" i="19"/>
  <c r="AZ1251" i="19"/>
  <c r="BD1251" i="19" s="1"/>
  <c r="BA1252" i="19"/>
  <c r="BB1251" i="19"/>
  <c r="BB1252" i="19"/>
  <c r="AZ1252" i="19"/>
  <c r="BD1252" i="19" s="1"/>
  <c r="BA1253" i="19"/>
  <c r="BA1254" i="19"/>
  <c r="AZ1253" i="19"/>
  <c r="BD1253" i="19" s="1"/>
  <c r="BB1253" i="19"/>
  <c r="BA1255" i="19"/>
  <c r="BB1254" i="19"/>
  <c r="AZ1254" i="19"/>
  <c r="BD1254" i="19" s="1"/>
  <c r="BB1255" i="19"/>
  <c r="BA1256" i="19"/>
  <c r="AZ1255" i="19"/>
  <c r="BD1255" i="19" s="1"/>
  <c r="BA1257" i="19"/>
  <c r="AZ1256" i="19"/>
  <c r="BD1256" i="19" s="1"/>
  <c r="BB1256" i="19"/>
  <c r="BB1257" i="19"/>
  <c r="BA1258" i="19"/>
  <c r="AZ1257" i="19"/>
  <c r="BD1257" i="19" s="1"/>
  <c r="BB1258" i="19"/>
  <c r="BA1259" i="19"/>
  <c r="AZ1258" i="19"/>
  <c r="BD1258" i="19" s="1"/>
  <c r="BA1260" i="19"/>
  <c r="BB1259" i="19"/>
  <c r="AZ1259" i="19"/>
  <c r="BD1259" i="19" s="1"/>
  <c r="BB1260" i="19"/>
  <c r="BA1261" i="19"/>
  <c r="AZ1260" i="19"/>
  <c r="BD1260" i="19" s="1"/>
  <c r="BA1262" i="19"/>
  <c r="AZ1261" i="19"/>
  <c r="BD1261" i="19" s="1"/>
  <c r="BB1261" i="19"/>
  <c r="BA1263" i="19"/>
  <c r="AZ1262" i="19"/>
  <c r="BD1262" i="19" s="1"/>
  <c r="BB1262" i="19"/>
  <c r="BA1264" i="19"/>
  <c r="AZ1263" i="19"/>
  <c r="BD1263" i="19" s="1"/>
  <c r="BB1263" i="19"/>
  <c r="AZ1264" i="19"/>
  <c r="BD1264" i="19" s="1"/>
  <c r="BA1265" i="19"/>
  <c r="BB1264" i="19"/>
  <c r="BA1266" i="19"/>
  <c r="BB1265" i="19"/>
  <c r="AZ1265" i="19"/>
  <c r="BD1265" i="19" s="1"/>
  <c r="AZ1266" i="19"/>
  <c r="BD1266" i="19" s="1"/>
  <c r="BA1267" i="19"/>
  <c r="BB1266" i="19"/>
  <c r="BA1268" i="19"/>
  <c r="BB1267" i="19"/>
  <c r="AZ1267" i="19"/>
  <c r="BD1267" i="19" s="1"/>
  <c r="BA1269" i="19"/>
  <c r="AZ1268" i="19"/>
  <c r="BD1268" i="19" s="1"/>
  <c r="BB1268" i="19"/>
  <c r="AZ1269" i="19"/>
  <c r="BD1269" i="19" s="1"/>
  <c r="BB1269" i="19"/>
  <c r="BA1270" i="19"/>
  <c r="BA1271" i="19"/>
  <c r="AZ1270" i="19"/>
  <c r="BD1270" i="19" s="1"/>
  <c r="BB1270" i="19"/>
  <c r="BB1271" i="19"/>
  <c r="AZ1271" i="19"/>
  <c r="BD1271" i="19" s="1"/>
  <c r="BA1272" i="19"/>
  <c r="BB1272" i="19"/>
  <c r="BA1273" i="19"/>
  <c r="AZ1272" i="19"/>
  <c r="BD1272" i="19" s="1"/>
  <c r="AZ1273" i="19"/>
  <c r="BD1273" i="19" s="1"/>
  <c r="BA1274" i="19"/>
  <c r="BB1273" i="19"/>
  <c r="AZ1274" i="19"/>
  <c r="BD1274" i="19" s="1"/>
  <c r="BA1275" i="19"/>
  <c r="BB1274" i="19"/>
  <c r="BB1275" i="19"/>
  <c r="BA1276" i="19"/>
  <c r="AZ1275" i="19"/>
  <c r="BD1275" i="19" s="1"/>
  <c r="AZ1276" i="19"/>
  <c r="BD1276" i="19" s="1"/>
  <c r="BB1276" i="19"/>
  <c r="BA1277" i="19"/>
  <c r="BB1277" i="19"/>
  <c r="BA1278" i="19"/>
  <c r="AZ1277" i="19"/>
  <c r="BD1277" i="19" s="1"/>
  <c r="BA1279" i="19"/>
  <c r="AZ1278" i="19"/>
  <c r="BD1278" i="19" s="1"/>
  <c r="BB1278" i="19"/>
  <c r="BA1280" i="19"/>
  <c r="BB1279" i="19"/>
  <c r="AZ1279" i="19"/>
  <c r="BD1279" i="19" s="1"/>
  <c r="BB1280" i="19"/>
  <c r="AZ1280" i="19"/>
  <c r="BD1280" i="19" s="1"/>
  <c r="BA1281" i="19"/>
  <c r="BB1281" i="19"/>
  <c r="AZ1281" i="19"/>
  <c r="BD1281" i="19" s="1"/>
  <c r="BA1282" i="19"/>
  <c r="BB1282" i="19"/>
  <c r="AZ1282" i="19"/>
  <c r="BD1282" i="19" s="1"/>
  <c r="BA1283" i="19"/>
  <c r="AZ1283" i="19"/>
  <c r="BD1283" i="19" s="1"/>
  <c r="BB1283" i="19"/>
  <c r="BA1284" i="19"/>
  <c r="BA1285" i="19"/>
  <c r="AZ1284" i="19"/>
  <c r="BD1284" i="19" s="1"/>
  <c r="BB1284" i="19"/>
  <c r="BA1286" i="19"/>
  <c r="AZ1285" i="19"/>
  <c r="BD1285" i="19" s="1"/>
  <c r="BB1285" i="19"/>
  <c r="BB1286" i="19"/>
  <c r="AZ1286" i="19"/>
  <c r="BD1286" i="19" s="1"/>
  <c r="BA1287" i="19"/>
  <c r="BB1287" i="19"/>
  <c r="AZ1287" i="19"/>
  <c r="BD1287" i="19" s="1"/>
  <c r="BA1288" i="19"/>
  <c r="BA1289" i="19"/>
  <c r="BB1288" i="19"/>
  <c r="AZ1288" i="19"/>
  <c r="BD1288" i="19" s="1"/>
  <c r="BB1289" i="19"/>
  <c r="AZ1289" i="19"/>
  <c r="BD1289" i="19" s="1"/>
  <c r="BA1290" i="19"/>
  <c r="AZ1290" i="19"/>
  <c r="BD1290" i="19" s="1"/>
  <c r="BA1291" i="19"/>
  <c r="BB1290" i="19"/>
  <c r="AZ1291" i="19"/>
  <c r="BD1291" i="19" s="1"/>
  <c r="BA1292" i="19"/>
  <c r="BB1291" i="19"/>
  <c r="BB1292" i="19"/>
  <c r="BA1293" i="19"/>
  <c r="AZ1292" i="19"/>
  <c r="BD1292" i="19" s="1"/>
  <c r="BB1293" i="19"/>
  <c r="BA1294" i="19"/>
  <c r="AZ1293" i="19"/>
  <c r="BD1293" i="19" s="1"/>
  <c r="AZ1294" i="19"/>
  <c r="BD1294" i="19" s="1"/>
  <c r="BB1294" i="19"/>
  <c r="BA1295" i="19"/>
  <c r="BB1295" i="19"/>
  <c r="AZ1295" i="19"/>
  <c r="BD1295" i="19" s="1"/>
  <c r="BA1296" i="19"/>
  <c r="BB1296" i="19"/>
  <c r="BA1297" i="19"/>
  <c r="AZ1296" i="19"/>
  <c r="BD1296" i="19" s="1"/>
  <c r="AZ1297" i="19"/>
  <c r="BD1297" i="19" s="1"/>
  <c r="BB1297" i="19"/>
  <c r="BA1298" i="19"/>
  <c r="AZ1298" i="19"/>
  <c r="BD1298" i="19" s="1"/>
  <c r="BB1298" i="19"/>
  <c r="BA1299" i="19"/>
  <c r="AZ1299" i="19"/>
  <c r="BD1299" i="19" s="1"/>
  <c r="BB1299" i="19"/>
  <c r="BA1300" i="19"/>
  <c r="BA1301" i="19"/>
  <c r="BB1300" i="19"/>
  <c r="AZ1300" i="19"/>
  <c r="BD1300" i="19" s="1"/>
  <c r="BB1301" i="19"/>
  <c r="AZ1301" i="19"/>
  <c r="BD1301" i="19" s="1"/>
  <c r="BA1302" i="19"/>
  <c r="BA1303" i="19"/>
  <c r="AZ1302" i="19"/>
  <c r="BD1302" i="19" s="1"/>
  <c r="BB1302" i="19"/>
  <c r="BB1303" i="19"/>
  <c r="AZ1303" i="19"/>
  <c r="BD1303" i="19" s="1"/>
  <c r="BA1304" i="19"/>
  <c r="BB1304" i="19"/>
  <c r="AZ1304" i="19"/>
  <c r="BD1304" i="19" s="1"/>
  <c r="BA1305" i="19"/>
  <c r="BA1306" i="19"/>
  <c r="AZ1305" i="19"/>
  <c r="BD1305" i="19" s="1"/>
  <c r="BB1305" i="19"/>
  <c r="AZ1306" i="19"/>
  <c r="BD1306" i="19" s="1"/>
  <c r="BA1307" i="19"/>
  <c r="BB1306" i="19"/>
  <c r="BB1307" i="19"/>
  <c r="AZ1307" i="19"/>
  <c r="BD1307" i="19" s="1"/>
  <c r="BA1308" i="19"/>
  <c r="BA1309" i="19"/>
  <c r="AZ1308" i="19"/>
  <c r="BD1308" i="19" s="1"/>
  <c r="BB1308" i="19"/>
  <c r="AZ1309" i="19"/>
  <c r="BD1309" i="19" s="1"/>
  <c r="BA1310" i="19"/>
  <c r="BB1309" i="19"/>
  <c r="BB1310" i="19"/>
  <c r="AZ1310" i="19"/>
  <c r="BD1310" i="19" s="1"/>
  <c r="BA1311" i="19"/>
  <c r="BB1311" i="19"/>
  <c r="BA1312" i="19"/>
  <c r="AZ1311" i="19"/>
  <c r="BD1311" i="19" s="1"/>
  <c r="BB1312" i="19"/>
  <c r="AZ1312" i="19"/>
  <c r="BD1312" i="19" s="1"/>
  <c r="BA1313" i="19"/>
  <c r="AZ1313" i="19"/>
  <c r="BD1313" i="19" s="1"/>
  <c r="BB1313" i="19"/>
  <c r="BA1314" i="19"/>
  <c r="BA1315" i="19"/>
  <c r="AZ1314" i="19"/>
  <c r="BD1314" i="19" s="1"/>
  <c r="BB1314" i="19"/>
  <c r="AZ1315" i="19"/>
  <c r="BD1315" i="19" s="1"/>
  <c r="BA1316" i="19"/>
  <c r="BB1315" i="19"/>
  <c r="BA1317" i="19"/>
  <c r="BB1316" i="19"/>
  <c r="AZ1316" i="19"/>
  <c r="BD1316" i="19" s="1"/>
  <c r="AZ1317" i="19"/>
  <c r="BD1317" i="19" s="1"/>
  <c r="BB1317" i="19"/>
  <c r="BA1318" i="19"/>
  <c r="BA1319" i="19"/>
  <c r="AZ1318" i="19"/>
  <c r="BD1318" i="19" s="1"/>
  <c r="BB1318" i="19"/>
  <c r="BA1320" i="19"/>
  <c r="AZ1319" i="19"/>
  <c r="BD1319" i="19" s="1"/>
  <c r="BB1319" i="19"/>
  <c r="BB1320" i="19"/>
  <c r="AZ1320" i="19"/>
  <c r="BD1320" i="19" s="1"/>
  <c r="BA1321" i="19"/>
  <c r="AZ1321" i="19"/>
  <c r="BD1321" i="19" s="1"/>
  <c r="BB1321" i="19"/>
  <c r="BA1322" i="19"/>
  <c r="BA1323" i="19"/>
  <c r="AZ1322" i="19"/>
  <c r="BD1322" i="19" s="1"/>
  <c r="BB1322" i="19"/>
  <c r="AZ1323" i="19"/>
  <c r="BD1323" i="19" s="1"/>
  <c r="BA1324" i="19"/>
  <c r="BB1323" i="19"/>
  <c r="BA1325" i="19"/>
  <c r="AZ1324" i="19"/>
  <c r="BD1324" i="19" s="1"/>
  <c r="BB1324" i="19"/>
  <c r="AZ1325" i="19"/>
  <c r="BD1325" i="19" s="1"/>
  <c r="BB1325" i="19"/>
  <c r="BA1326" i="19"/>
  <c r="BA1327" i="19"/>
  <c r="AZ1326" i="19"/>
  <c r="BD1326" i="19" s="1"/>
  <c r="BB1326" i="19"/>
  <c r="BB1327" i="19"/>
  <c r="AZ1327" i="19"/>
  <c r="BD1327" i="19" s="1"/>
  <c r="BA1328" i="19"/>
  <c r="BB1328" i="19"/>
  <c r="AZ1328" i="19"/>
  <c r="BD1328" i="19" s="1"/>
  <c r="BA1329" i="19"/>
  <c r="BB1329" i="19"/>
  <c r="BA1330" i="19"/>
  <c r="AZ1329" i="19"/>
  <c r="BD1329" i="19" s="1"/>
  <c r="BA1331" i="19"/>
  <c r="BB1330" i="19"/>
  <c r="AZ1330" i="19"/>
  <c r="BD1330" i="19" s="1"/>
  <c r="AZ1331" i="19"/>
  <c r="BD1331" i="19" s="1"/>
  <c r="BA1332" i="19"/>
  <c r="BB1331" i="19"/>
  <c r="BB1332" i="19"/>
  <c r="BA1333" i="19"/>
  <c r="AZ1332" i="19"/>
  <c r="BD1332" i="19" s="1"/>
  <c r="BA1334" i="19"/>
  <c r="AZ1333" i="19"/>
  <c r="BD1333" i="19" s="1"/>
  <c r="BB1333" i="19"/>
  <c r="BA1335" i="19"/>
  <c r="AZ1334" i="19"/>
  <c r="BD1334" i="19" s="1"/>
  <c r="BB1334" i="19"/>
  <c r="AZ1335" i="19"/>
  <c r="BD1335" i="19" s="1"/>
  <c r="BB1335" i="19"/>
  <c r="BA1336" i="19"/>
  <c r="BB1336" i="19"/>
  <c r="AZ1336" i="19"/>
  <c r="BD1336" i="19" s="1"/>
  <c r="BA1337" i="19"/>
  <c r="BB1337" i="19"/>
  <c r="AZ1337" i="19"/>
  <c r="BD1337" i="19" s="1"/>
  <c r="BA1338" i="19"/>
  <c r="BB1338" i="19"/>
  <c r="AZ1338" i="19"/>
  <c r="BD1338" i="19" s="1"/>
  <c r="BA1339" i="19"/>
  <c r="BB1339" i="19"/>
  <c r="BA1340" i="19"/>
  <c r="AZ1339" i="19"/>
  <c r="BD1339" i="19" s="1"/>
  <c r="BA1341" i="19"/>
  <c r="BB1340" i="19"/>
  <c r="AZ1340" i="19"/>
  <c r="BD1340" i="19" s="1"/>
  <c r="BB1341" i="19"/>
  <c r="AZ1341" i="19"/>
  <c r="BD1341" i="19" s="1"/>
  <c r="BA1342" i="19"/>
  <c r="BB1342" i="19"/>
  <c r="BA1343" i="19"/>
  <c r="AZ1342" i="19"/>
  <c r="BD1342" i="19" s="1"/>
  <c r="BB1343" i="19"/>
  <c r="AZ1343" i="19"/>
  <c r="BD1343" i="19" s="1"/>
  <c r="BA1344" i="19"/>
  <c r="AZ1344" i="19"/>
  <c r="BD1344" i="19" s="1"/>
  <c r="BB1344" i="19"/>
  <c r="BA1345" i="19"/>
  <c r="AZ1345" i="19"/>
  <c r="BD1345" i="19" s="1"/>
  <c r="BB1345" i="19"/>
  <c r="BA1346" i="19"/>
  <c r="BB1346" i="19"/>
  <c r="BA1347" i="19"/>
  <c r="AZ1346" i="19"/>
  <c r="BD1346" i="19" s="1"/>
  <c r="AZ1347" i="19"/>
  <c r="BD1347" i="19" s="1"/>
  <c r="BB1347" i="19"/>
  <c r="BA1348" i="19"/>
  <c r="BA1349" i="19"/>
  <c r="BB1348" i="19"/>
  <c r="AZ1348" i="19"/>
  <c r="BD1348" i="19" s="1"/>
  <c r="BB1349" i="19"/>
  <c r="BA1350" i="19"/>
  <c r="AZ1349" i="19"/>
  <c r="BD1349" i="19" s="1"/>
  <c r="BB1350" i="19"/>
  <c r="BA1351" i="19"/>
  <c r="AZ1350" i="19"/>
  <c r="BD1350" i="19" s="1"/>
  <c r="BA1352" i="19"/>
  <c r="AZ1351" i="19"/>
  <c r="BD1351" i="19" s="1"/>
  <c r="BB1351" i="19"/>
  <c r="AZ1352" i="19"/>
  <c r="BD1352" i="19" s="1"/>
  <c r="BB1352" i="19"/>
  <c r="BA1353" i="19"/>
  <c r="BA1354" i="19"/>
  <c r="AZ1353" i="19"/>
  <c r="BD1353" i="19" s="1"/>
  <c r="BB1353" i="19"/>
  <c r="AZ1354" i="19"/>
  <c r="BD1354" i="19" s="1"/>
  <c r="BA1355" i="19"/>
  <c r="BB1354" i="19"/>
  <c r="BA1356" i="19"/>
  <c r="AZ1355" i="19"/>
  <c r="BD1355" i="19" s="1"/>
  <c r="BB1355" i="19"/>
  <c r="BA1357" i="19"/>
  <c r="AZ1356" i="19"/>
  <c r="BD1356" i="19" s="1"/>
  <c r="BB1356" i="19"/>
  <c r="BA1358" i="19"/>
  <c r="AZ1357" i="19"/>
  <c r="BD1357" i="19" s="1"/>
  <c r="BB1357" i="19"/>
  <c r="BA1359" i="19"/>
  <c r="BB1358" i="19"/>
  <c r="AZ1358" i="19"/>
  <c r="BD1358" i="19" s="1"/>
  <c r="BA1360" i="19"/>
  <c r="BB1359" i="19"/>
  <c r="AZ1359" i="19"/>
  <c r="BD1359" i="19" s="1"/>
  <c r="BB1360" i="19"/>
  <c r="AZ1360" i="19"/>
  <c r="BD1360" i="19" s="1"/>
  <c r="BA1361" i="19"/>
  <c r="BA1362" i="19"/>
  <c r="AZ1361" i="19"/>
  <c r="BD1361" i="19" s="1"/>
  <c r="BB1361" i="19"/>
  <c r="BB1362" i="19"/>
  <c r="BA1363" i="19"/>
  <c r="AZ1362" i="19"/>
  <c r="BD1362" i="19" s="1"/>
  <c r="BB1363" i="19"/>
  <c r="BA1364" i="19"/>
  <c r="AZ1363" i="19"/>
  <c r="BD1363" i="19" s="1"/>
  <c r="BB1364" i="19"/>
  <c r="BA1365" i="19"/>
  <c r="AZ1364" i="19"/>
  <c r="BD1364" i="19" s="1"/>
  <c r="BA1366" i="19"/>
  <c r="BB1365" i="19"/>
  <c r="AZ1365" i="19"/>
  <c r="BD1365" i="19" s="1"/>
  <c r="BA1367" i="19"/>
  <c r="BB1366" i="19"/>
  <c r="AZ1366" i="19"/>
  <c r="BD1366" i="19" s="1"/>
  <c r="BB1367" i="19"/>
  <c r="BA1368" i="19"/>
  <c r="AZ1367" i="19"/>
  <c r="BD1367" i="19" s="1"/>
  <c r="AZ1368" i="19"/>
  <c r="BD1368" i="19" s="1"/>
  <c r="BB1368" i="19"/>
  <c r="BA1369" i="19"/>
  <c r="AZ1369" i="19"/>
  <c r="BD1369" i="19" s="1"/>
  <c r="BB1369" i="19"/>
  <c r="BA1370" i="19"/>
  <c r="BB1370" i="19"/>
  <c r="BA1371" i="19"/>
  <c r="AZ1370" i="19"/>
  <c r="BD1370" i="19" s="1"/>
  <c r="BA1372" i="19"/>
  <c r="BB1371" i="19"/>
  <c r="AZ1371" i="19"/>
  <c r="BD1371" i="19" s="1"/>
  <c r="BA1373" i="19"/>
  <c r="BB1372" i="19"/>
  <c r="AZ1372" i="19"/>
  <c r="BD1372" i="19" s="1"/>
  <c r="BB1373" i="19"/>
  <c r="BA1374" i="19"/>
  <c r="AZ1373" i="19"/>
  <c r="BD1373" i="19" s="1"/>
  <c r="BB1374" i="19"/>
  <c r="BA1375" i="19"/>
  <c r="AZ1374" i="19"/>
  <c r="BD1374" i="19" s="1"/>
  <c r="AZ1375" i="19"/>
  <c r="BD1375" i="19" s="1"/>
  <c r="BA1376" i="19"/>
  <c r="BB1375" i="19"/>
  <c r="BA1377" i="19"/>
  <c r="BB1376" i="19"/>
  <c r="AZ1376" i="19"/>
  <c r="BD1376" i="19" s="1"/>
  <c r="BB1377" i="19"/>
  <c r="AZ1377" i="19"/>
  <c r="BD1377" i="19" s="1"/>
  <c r="BA1378" i="19"/>
  <c r="BA1379" i="19"/>
  <c r="AZ1378" i="19"/>
  <c r="BD1378" i="19" s="1"/>
  <c r="BB1378" i="19"/>
  <c r="BB1379" i="19"/>
  <c r="AZ1379" i="19"/>
  <c r="BD1379" i="19" s="1"/>
  <c r="BA1380" i="19"/>
  <c r="AZ1380" i="19"/>
  <c r="BD1380" i="19" s="1"/>
  <c r="BB1380" i="19"/>
  <c r="BA1381" i="19"/>
  <c r="BA1382" i="19"/>
  <c r="AZ1381" i="19"/>
  <c r="BD1381" i="19" s="1"/>
  <c r="BB1381" i="19"/>
  <c r="BB1382" i="19"/>
  <c r="BA1383" i="19"/>
  <c r="AZ1382" i="19"/>
  <c r="BD1382" i="19" s="1"/>
  <c r="AZ1383" i="19"/>
  <c r="BD1383" i="19" s="1"/>
  <c r="BB1383" i="19"/>
  <c r="BA1384" i="19"/>
  <c r="BA1385" i="19"/>
  <c r="AZ1384" i="19"/>
  <c r="BD1384" i="19" s="1"/>
  <c r="BB1384" i="19"/>
  <c r="AZ1385" i="19"/>
  <c r="BD1385" i="19" s="1"/>
  <c r="BA1386" i="19"/>
  <c r="BB1385" i="19"/>
  <c r="BB1386" i="19"/>
  <c r="AZ1386" i="19"/>
  <c r="BD1386" i="19" s="1"/>
  <c r="BA1387" i="19"/>
  <c r="BB1387" i="19"/>
  <c r="BA1388" i="19"/>
  <c r="AZ1387" i="19"/>
  <c r="BD1387" i="19" s="1"/>
  <c r="BB1388" i="19"/>
  <c r="BA1389" i="19"/>
  <c r="AZ1388" i="19"/>
  <c r="BD1388" i="19" s="1"/>
  <c r="BA1390" i="19"/>
  <c r="AZ1389" i="19"/>
  <c r="BD1389" i="19" s="1"/>
  <c r="BB1389" i="19"/>
  <c r="AZ1390" i="19"/>
  <c r="BD1390" i="19" s="1"/>
  <c r="BA1391" i="19"/>
  <c r="BB1390" i="19"/>
  <c r="BB1391" i="19"/>
  <c r="BA1392" i="19"/>
  <c r="AZ1391" i="19"/>
  <c r="BD1391" i="19" s="1"/>
  <c r="AZ1392" i="19"/>
  <c r="BD1392" i="19" s="1"/>
  <c r="BA1393" i="19"/>
  <c r="BB1392" i="19"/>
  <c r="AZ1393" i="19"/>
  <c r="BD1393" i="19" s="1"/>
  <c r="BB1393" i="19"/>
  <c r="BA1394" i="19"/>
  <c r="BA1395" i="19"/>
  <c r="AZ1394" i="19"/>
  <c r="BD1394" i="19" s="1"/>
  <c r="BB1394" i="19"/>
  <c r="BA1396" i="19"/>
  <c r="BB1395" i="19"/>
  <c r="AZ1395" i="19"/>
  <c r="BD1395" i="19" s="1"/>
  <c r="BB1396" i="19"/>
  <c r="BA1397" i="19"/>
  <c r="AZ1396" i="19"/>
  <c r="BD1396" i="19" s="1"/>
  <c r="BB1397" i="19"/>
  <c r="AZ1397" i="19"/>
  <c r="BD1397" i="19" s="1"/>
  <c r="BA1398" i="19"/>
  <c r="BA1399" i="19"/>
  <c r="AZ1398" i="19"/>
  <c r="BD1398" i="19" s="1"/>
  <c r="BB1398" i="19"/>
  <c r="AZ1399" i="19"/>
  <c r="BD1399" i="19" s="1"/>
  <c r="BB1399" i="19"/>
  <c r="BA1400" i="19"/>
  <c r="AZ1400" i="19"/>
  <c r="BD1400" i="19" s="1"/>
  <c r="BB1400" i="19"/>
  <c r="BA1401" i="19"/>
  <c r="BA1402" i="19"/>
  <c r="BB1401" i="19"/>
  <c r="AZ1401" i="19"/>
  <c r="BD1401" i="19" s="1"/>
  <c r="BB1402" i="19"/>
  <c r="AZ1402" i="19"/>
  <c r="BD1402" i="19" s="1"/>
  <c r="BA1403" i="19"/>
  <c r="AZ1403" i="19"/>
  <c r="BD1403" i="19" s="1"/>
  <c r="BA1404" i="19"/>
  <c r="BB1403" i="19"/>
  <c r="BA1405" i="19"/>
  <c r="AZ1404" i="19"/>
  <c r="BD1404" i="19" s="1"/>
  <c r="BB1404" i="19"/>
  <c r="AZ1405" i="19"/>
  <c r="BD1405" i="19" s="1"/>
  <c r="BA1406" i="19"/>
  <c r="BB1405" i="19"/>
  <c r="AZ1406" i="19"/>
  <c r="BD1406" i="19" s="1"/>
  <c r="BA1407" i="19"/>
  <c r="BB1406" i="19"/>
  <c r="BB1407" i="19"/>
  <c r="BA1408" i="19"/>
  <c r="AZ1407" i="19"/>
  <c r="BD1407" i="19" s="1"/>
  <c r="AZ1408" i="19"/>
  <c r="BD1408" i="19" s="1"/>
  <c r="BB1408" i="19"/>
  <c r="BA1409" i="19"/>
  <c r="AZ1409" i="19"/>
  <c r="BD1409" i="19" s="1"/>
  <c r="BA1410" i="19"/>
  <c r="BB1409" i="19"/>
  <c r="BB1410" i="19"/>
  <c r="AZ1410" i="19"/>
  <c r="BD1410" i="19" s="1"/>
  <c r="BA1411" i="19"/>
  <c r="BB1411" i="19"/>
  <c r="BA1412" i="19"/>
  <c r="AZ1411" i="19"/>
  <c r="BD1411" i="19" s="1"/>
  <c r="BB1412" i="19"/>
  <c r="AZ1412" i="19"/>
  <c r="BD1412" i="19" s="1"/>
  <c r="BA1413" i="19"/>
  <c r="BB1413" i="19"/>
  <c r="BA1414" i="19"/>
  <c r="AZ1413" i="19"/>
  <c r="BD1413" i="19" s="1"/>
  <c r="BB1414" i="19"/>
  <c r="AZ1414" i="19"/>
  <c r="BD1414" i="19" s="1"/>
  <c r="BA1415" i="19"/>
  <c r="BB1415" i="19"/>
  <c r="BA1416" i="19"/>
  <c r="AZ1415" i="19"/>
  <c r="BD1415" i="19" s="1"/>
  <c r="BB1416" i="19"/>
  <c r="BA1417" i="19"/>
  <c r="AZ1416" i="19"/>
  <c r="BD1416" i="19" s="1"/>
  <c r="BA1418" i="19"/>
  <c r="BB1417" i="19"/>
  <c r="AZ1417" i="19"/>
  <c r="BD1417" i="19" s="1"/>
  <c r="BA1419" i="19"/>
  <c r="BB1418" i="19"/>
  <c r="AZ1418" i="19"/>
  <c r="BD1418" i="19" s="1"/>
  <c r="BA1420" i="19"/>
  <c r="AZ1419" i="19"/>
  <c r="BD1419" i="19" s="1"/>
  <c r="BB1419" i="19"/>
  <c r="BB1420" i="19"/>
  <c r="AZ1420" i="19"/>
  <c r="BD1420" i="19" s="1"/>
  <c r="BA1421" i="19"/>
  <c r="AZ1421" i="19"/>
  <c r="BD1421" i="19" s="1"/>
  <c r="BB1421" i="19"/>
  <c r="BA1422" i="19"/>
  <c r="BA1423" i="19"/>
  <c r="BB1422" i="19"/>
  <c r="AZ1422" i="19"/>
  <c r="BD1422" i="19" s="1"/>
  <c r="BB1423" i="19"/>
  <c r="AZ1423" i="19"/>
  <c r="BD1423" i="19" s="1"/>
  <c r="BA1424" i="19"/>
  <c r="BB1424" i="19"/>
  <c r="BA1425" i="19"/>
  <c r="AZ1424" i="19"/>
  <c r="BD1424" i="19" s="1"/>
  <c r="BA1426" i="19"/>
  <c r="BB1425" i="19"/>
  <c r="AZ1425" i="19"/>
  <c r="BD1425" i="19" s="1"/>
  <c r="AZ1426" i="19"/>
  <c r="BD1426" i="19" s="1"/>
  <c r="BB1426" i="19"/>
  <c r="BA1427" i="19"/>
  <c r="AZ1427" i="19"/>
  <c r="BD1427" i="19" s="1"/>
  <c r="BB1427" i="19"/>
  <c r="BA1428" i="19"/>
  <c r="BB1428" i="19"/>
  <c r="AZ1428" i="19"/>
  <c r="BD1428" i="19" s="1"/>
  <c r="BA1429" i="19"/>
  <c r="AZ1429" i="19"/>
  <c r="BD1429" i="19" s="1"/>
  <c r="BB1429" i="19"/>
  <c r="BA1430" i="19"/>
  <c r="BA1431" i="19"/>
  <c r="AZ1430" i="19"/>
  <c r="BD1430" i="19" s="1"/>
  <c r="BB1430" i="19"/>
  <c r="AZ1431" i="19"/>
  <c r="BD1431" i="19" s="1"/>
  <c r="BB1431" i="19"/>
  <c r="BA1432" i="19"/>
  <c r="BB1432" i="19"/>
  <c r="AZ1432" i="19"/>
  <c r="BD1432" i="19" s="1"/>
  <c r="BA1433" i="19"/>
  <c r="AZ1433" i="19"/>
  <c r="BD1433" i="19" s="1"/>
  <c r="BB1433" i="19"/>
  <c r="BA1434" i="19"/>
  <c r="BA1435" i="19"/>
  <c r="AZ1434" i="19"/>
  <c r="BD1434" i="19" s="1"/>
  <c r="BB1434" i="19"/>
  <c r="BA1436" i="19"/>
  <c r="AZ1435" i="19"/>
  <c r="BD1435" i="19" s="1"/>
  <c r="BB1435" i="19"/>
  <c r="BB1436" i="19"/>
  <c r="BA1437" i="19"/>
  <c r="AZ1436" i="19"/>
  <c r="BD1436" i="19" s="1"/>
  <c r="BB1437" i="19"/>
  <c r="BA1438" i="19"/>
  <c r="AZ1437" i="19"/>
  <c r="BD1437" i="19" s="1"/>
  <c r="AZ1438" i="19"/>
  <c r="BD1438" i="19" s="1"/>
  <c r="BA1439" i="19"/>
  <c r="BB1438" i="19"/>
  <c r="BB1439" i="19"/>
  <c r="BA1440" i="19"/>
  <c r="AZ1439" i="19"/>
  <c r="BD1439" i="19" s="1"/>
  <c r="BA1441" i="19"/>
  <c r="AZ1440" i="19"/>
  <c r="BD1440" i="19" s="1"/>
  <c r="BB1440" i="19"/>
  <c r="BB1441" i="19"/>
  <c r="BA1442" i="19"/>
  <c r="AZ1441" i="19"/>
  <c r="BD1441" i="19" s="1"/>
  <c r="AZ1442" i="19"/>
  <c r="BD1442" i="19" s="1"/>
  <c r="BB1442" i="19"/>
  <c r="BA1443" i="19"/>
  <c r="BA1444" i="19"/>
  <c r="BB1443" i="19"/>
  <c r="AZ1443" i="19"/>
  <c r="BD1443" i="19" s="1"/>
  <c r="BA1445" i="19"/>
  <c r="AZ1444" i="19"/>
  <c r="BD1444" i="19" s="1"/>
  <c r="BB1444" i="19"/>
  <c r="BB1445" i="19"/>
  <c r="AZ1445" i="19"/>
  <c r="BD1445" i="19" s="1"/>
  <c r="BA1446" i="19"/>
  <c r="BB1446" i="19"/>
  <c r="AZ1446" i="19"/>
  <c r="BD1446" i="19" s="1"/>
  <c r="BA1447" i="19"/>
  <c r="BB1447" i="19"/>
  <c r="BA1448" i="19"/>
  <c r="AZ1447" i="19"/>
  <c r="BD1447" i="19" s="1"/>
  <c r="AZ1448" i="19"/>
  <c r="BD1448" i="19" s="1"/>
  <c r="BA1449" i="19"/>
  <c r="BB1448" i="19"/>
  <c r="AZ1449" i="19"/>
  <c r="BD1449" i="19" s="1"/>
  <c r="BA1450" i="19"/>
  <c r="BB1449" i="19"/>
  <c r="BA1451" i="19"/>
  <c r="AZ1450" i="19"/>
  <c r="BD1450" i="19" s="1"/>
  <c r="BB1450" i="19"/>
  <c r="BA1452" i="19"/>
  <c r="AZ1451" i="19"/>
  <c r="BD1451" i="19" s="1"/>
  <c r="BB1451" i="19"/>
  <c r="BB1452" i="19"/>
  <c r="BA1453" i="19"/>
  <c r="AZ1452" i="19"/>
  <c r="BD1452" i="19" s="1"/>
  <c r="BA1454" i="19"/>
  <c r="BB1453" i="19"/>
  <c r="AZ1453" i="19"/>
  <c r="BD1453" i="19" s="1"/>
  <c r="AZ1454" i="19"/>
  <c r="BD1454" i="19" s="1"/>
  <c r="BA1455" i="19"/>
  <c r="BB1454" i="19"/>
  <c r="BA1456" i="19"/>
  <c r="AZ1455" i="19"/>
  <c r="BD1455" i="19" s="1"/>
  <c r="BB1455" i="19"/>
  <c r="BB1456" i="19"/>
  <c r="AZ1456" i="19"/>
  <c r="BD1456" i="19" s="1"/>
  <c r="BA1457" i="19"/>
  <c r="BA1458" i="19"/>
  <c r="BB1457" i="19"/>
  <c r="AZ1457" i="19"/>
  <c r="BD1457" i="19" s="1"/>
  <c r="AZ1458" i="19"/>
  <c r="BD1458" i="19" s="1"/>
  <c r="BB1458" i="19"/>
  <c r="BA1459" i="19"/>
  <c r="BB1459" i="19"/>
  <c r="BA1460" i="19"/>
  <c r="AZ1459" i="19"/>
  <c r="BD1459" i="19" s="1"/>
  <c r="AZ1460" i="19"/>
  <c r="BD1460" i="19" s="1"/>
  <c r="BA1461" i="19"/>
  <c r="BB1460" i="19"/>
  <c r="BA1462" i="19"/>
  <c r="BB1461" i="19"/>
  <c r="AZ1461" i="19"/>
  <c r="BD1461" i="19" s="1"/>
  <c r="AZ1462" i="19"/>
  <c r="BD1462" i="19" s="1"/>
  <c r="BA1463" i="19"/>
  <c r="BB1462" i="19"/>
  <c r="AZ1463" i="19"/>
  <c r="BD1463" i="19" s="1"/>
  <c r="BB1463" i="19"/>
  <c r="BA1464" i="19"/>
  <c r="BB1464" i="19"/>
  <c r="BA1465" i="19"/>
  <c r="AZ1464" i="19"/>
  <c r="BD1464" i="19" s="1"/>
  <c r="BB1465" i="19"/>
  <c r="AZ1465" i="19"/>
  <c r="BD1465" i="19" s="1"/>
  <c r="BA1466" i="19"/>
  <c r="BA1467" i="19"/>
  <c r="AZ1466" i="19"/>
  <c r="BD1466" i="19" s="1"/>
  <c r="BB1466" i="19"/>
  <c r="BA1468" i="19"/>
  <c r="AZ1467" i="19"/>
  <c r="BD1467" i="19" s="1"/>
  <c r="BB1467" i="19"/>
  <c r="BB1468" i="19"/>
  <c r="BA1469" i="19"/>
  <c r="AZ1468" i="19"/>
  <c r="BD1468" i="19" s="1"/>
  <c r="BA1470" i="19"/>
  <c r="AZ1469" i="19"/>
  <c r="BD1469" i="19" s="1"/>
  <c r="BB1469" i="19"/>
  <c r="AZ1470" i="19"/>
  <c r="BD1470" i="19" s="1"/>
  <c r="BA1471" i="19"/>
  <c r="BB1470" i="19"/>
  <c r="BA1472" i="19"/>
  <c r="BB1471" i="19"/>
  <c r="AZ1471" i="19"/>
  <c r="BD1471" i="19" s="1"/>
  <c r="BA1473" i="19"/>
  <c r="BB1472" i="19"/>
  <c r="AZ1472" i="19"/>
  <c r="BD1472" i="19" s="1"/>
  <c r="AZ1473" i="19"/>
  <c r="BD1473" i="19" s="1"/>
  <c r="BA1474" i="19"/>
  <c r="BB1473" i="19"/>
  <c r="BB1474" i="19"/>
  <c r="BA1475" i="19"/>
  <c r="AZ1474" i="19"/>
  <c r="BD1474" i="19" s="1"/>
  <c r="AZ1475" i="19"/>
  <c r="BD1475" i="19" s="1"/>
  <c r="BB1475" i="19"/>
  <c r="BA1476" i="19"/>
  <c r="BA1477" i="19"/>
  <c r="BB1476" i="19"/>
  <c r="AZ1476" i="19"/>
  <c r="BD1476" i="19" s="1"/>
  <c r="BA1478" i="19"/>
  <c r="AZ1477" i="19"/>
  <c r="BD1477" i="19" s="1"/>
  <c r="BB1477" i="19"/>
  <c r="BB1478" i="19"/>
  <c r="BA1479" i="19"/>
  <c r="AZ1478" i="19"/>
  <c r="BD1478" i="19" s="1"/>
  <c r="BB1479" i="19"/>
  <c r="BA1480" i="19"/>
  <c r="AZ1479" i="19"/>
  <c r="BD1479" i="19" s="1"/>
  <c r="BA1481" i="19"/>
  <c r="AZ1480" i="19"/>
  <c r="BD1480" i="19" s="1"/>
  <c r="BB1480" i="19"/>
  <c r="AZ1481" i="19"/>
  <c r="BD1481" i="19" s="1"/>
  <c r="BA1482" i="19"/>
  <c r="BB1481" i="19"/>
  <c r="AZ1482" i="19"/>
  <c r="BD1482" i="19" s="1"/>
  <c r="BA1483" i="19"/>
  <c r="BB1482" i="19"/>
  <c r="AZ1483" i="19"/>
  <c r="BD1483" i="19" s="1"/>
  <c r="BB1483" i="19"/>
  <c r="BA1484" i="19"/>
  <c r="BB1484" i="19"/>
  <c r="BA1485" i="19"/>
  <c r="AZ1484" i="19"/>
  <c r="BD1484" i="19" s="1"/>
  <c r="BA1486" i="19"/>
  <c r="AZ1485" i="19"/>
  <c r="BD1485" i="19" s="1"/>
  <c r="BB1485" i="19"/>
  <c r="BA1487" i="19"/>
  <c r="AZ1486" i="19"/>
  <c r="BD1486" i="19" s="1"/>
  <c r="BB1486" i="19"/>
  <c r="BB1487" i="19"/>
  <c r="AZ1487" i="19"/>
  <c r="BD1487" i="19" s="1"/>
  <c r="BA1488" i="19"/>
  <c r="AZ1488" i="19"/>
  <c r="BD1488" i="19" s="1"/>
  <c r="BA1489" i="19"/>
  <c r="BB1488" i="19"/>
  <c r="AZ1489" i="19"/>
  <c r="BD1489" i="19" s="1"/>
  <c r="BB1489" i="19"/>
  <c r="BA1490" i="19"/>
  <c r="BB1490" i="19"/>
  <c r="AZ1490" i="19"/>
  <c r="BD1490" i="19" s="1"/>
  <c r="BA1491" i="19"/>
  <c r="BA1492" i="19"/>
  <c r="BB1491" i="19"/>
  <c r="AZ1491" i="19"/>
  <c r="BD1491" i="19" s="1"/>
  <c r="AZ1492" i="19"/>
  <c r="BD1492" i="19" s="1"/>
  <c r="BA1493" i="19"/>
  <c r="BB1492" i="19"/>
  <c r="AZ1493" i="19"/>
  <c r="BD1493" i="19" s="1"/>
  <c r="BA1494" i="19"/>
  <c r="BB1493" i="19"/>
  <c r="BA1495" i="19"/>
  <c r="AZ1494" i="19"/>
  <c r="BD1494" i="19" s="1"/>
  <c r="BB1494" i="19"/>
  <c r="AZ1495" i="19"/>
  <c r="BD1495" i="19" s="1"/>
  <c r="BB1495" i="19"/>
  <c r="BA1496" i="19"/>
  <c r="AZ1496" i="19"/>
  <c r="BD1496" i="19" s="1"/>
  <c r="BB1496" i="19"/>
  <c r="BA1497" i="19"/>
  <c r="BB1497" i="19"/>
  <c r="AZ1497" i="19"/>
  <c r="BD1497" i="19" s="1"/>
  <c r="BA1498" i="19"/>
  <c r="BA1499" i="19"/>
  <c r="AZ1498" i="19"/>
  <c r="BD1498" i="19" s="1"/>
  <c r="BB1498" i="19"/>
  <c r="BB1499" i="19"/>
  <c r="AZ1499" i="19"/>
  <c r="BD1499" i="19" s="1"/>
  <c r="BA1500" i="19"/>
  <c r="AZ1500" i="19"/>
  <c r="BD1500" i="19" s="1"/>
  <c r="BB1500" i="19"/>
  <c r="BA1501" i="19"/>
  <c r="BA1502" i="19"/>
  <c r="AZ1501" i="19"/>
  <c r="BD1501" i="19" s="1"/>
  <c r="BB1501" i="19"/>
  <c r="AZ1502" i="19"/>
  <c r="BD1502" i="19" s="1"/>
  <c r="BA1503" i="19"/>
  <c r="BB1502" i="19"/>
  <c r="BB1503" i="19"/>
  <c r="BA1504" i="19"/>
  <c r="AZ1503" i="19"/>
  <c r="BD1503" i="19" s="1"/>
  <c r="AZ1504" i="19"/>
  <c r="BD1504" i="19" s="1"/>
  <c r="BB1504" i="19"/>
  <c r="BA1505" i="19"/>
  <c r="BB1505" i="19"/>
  <c r="BA1506" i="19"/>
  <c r="AZ1505" i="19"/>
  <c r="BD1505" i="19" s="1"/>
  <c r="BA1507" i="19"/>
  <c r="AZ1506" i="19"/>
  <c r="BD1506" i="19" s="1"/>
  <c r="BB1506" i="19"/>
  <c r="BA1508" i="19"/>
  <c r="BB1507" i="19"/>
  <c r="AZ1507" i="19"/>
  <c r="BD1507" i="19" s="1"/>
  <c r="BA1509" i="19"/>
  <c r="AZ1508" i="19"/>
  <c r="BD1508" i="19" s="1"/>
  <c r="BB1508" i="19"/>
  <c r="BA1510" i="19"/>
  <c r="AZ1509" i="19"/>
  <c r="BD1509" i="19" s="1"/>
  <c r="BB1509" i="19"/>
  <c r="BB1510" i="19"/>
  <c r="AZ1510" i="19"/>
  <c r="BD1510" i="19" s="1"/>
  <c r="BA1511" i="19"/>
  <c r="BB1511" i="19"/>
  <c r="BA1512" i="19"/>
  <c r="AZ1511" i="19"/>
  <c r="BD1511" i="19" s="1"/>
  <c r="BB1512" i="19"/>
  <c r="BA1513" i="19"/>
  <c r="AZ1512" i="19"/>
  <c r="BD1512" i="19" s="1"/>
  <c r="BB1513" i="19"/>
  <c r="BA1514" i="19"/>
  <c r="AZ1513" i="19"/>
  <c r="BD1513" i="19" s="1"/>
  <c r="BA1515" i="19"/>
  <c r="AZ1514" i="19"/>
  <c r="BD1514" i="19" s="1"/>
  <c r="BB1514" i="19"/>
  <c r="AZ1515" i="19"/>
  <c r="BD1515" i="19" s="1"/>
  <c r="BA1516" i="19"/>
  <c r="BB1515" i="19"/>
  <c r="BA1517" i="19"/>
  <c r="BB1516" i="19"/>
  <c r="AZ1516" i="19"/>
  <c r="BD1516" i="19" s="1"/>
  <c r="BA1518" i="19"/>
  <c r="AZ1517" i="19"/>
  <c r="BD1517" i="19" s="1"/>
  <c r="BB1517" i="19"/>
  <c r="BA1519" i="19"/>
  <c r="BB1518" i="19"/>
  <c r="AZ1518" i="19"/>
  <c r="BD1518" i="19" s="1"/>
  <c r="BA1520" i="19"/>
  <c r="BB1519" i="19"/>
  <c r="AZ1519" i="19"/>
  <c r="BD1519" i="19" s="1"/>
  <c r="BB1520" i="19"/>
  <c r="AZ1520" i="19"/>
  <c r="BD1520" i="19" s="1"/>
  <c r="BA1521" i="19"/>
  <c r="BB1521" i="19"/>
  <c r="BA1522" i="19"/>
  <c r="AZ1521" i="19"/>
  <c r="BD1521" i="19" s="1"/>
  <c r="BA1523" i="19"/>
  <c r="AZ1522" i="19"/>
  <c r="BD1522" i="19" s="1"/>
  <c r="BB1522" i="19"/>
  <c r="AZ1523" i="19"/>
  <c r="BD1523" i="19" s="1"/>
  <c r="BB1523" i="19"/>
  <c r="BA1524" i="19"/>
  <c r="BB1524" i="19"/>
  <c r="AZ1524" i="19"/>
  <c r="BD1524" i="19" s="1"/>
  <c r="BA1525" i="19"/>
  <c r="BB1525" i="19"/>
  <c r="AZ1525" i="19"/>
  <c r="BD1525" i="19" s="1"/>
  <c r="BA1526" i="19"/>
  <c r="BB1526" i="19"/>
  <c r="BA1527" i="19"/>
  <c r="AZ1526" i="19"/>
  <c r="BD1526" i="19" s="1"/>
  <c r="BB1527" i="19"/>
  <c r="BA1528" i="19"/>
  <c r="AZ1527" i="19"/>
  <c r="BD1527" i="19" s="1"/>
  <c r="BA1529" i="19"/>
  <c r="BB1528" i="19"/>
  <c r="AZ1528" i="19"/>
  <c r="BD1528" i="19" s="1"/>
  <c r="BA1530" i="19"/>
  <c r="AZ1529" i="19"/>
  <c r="BD1529" i="19" s="1"/>
  <c r="BB1529" i="19"/>
  <c r="BB1530" i="19"/>
  <c r="BA1531" i="19"/>
  <c r="AZ1530" i="19"/>
  <c r="BD1530" i="19" s="1"/>
  <c r="BA1532" i="19"/>
  <c r="BB1531" i="19"/>
  <c r="AZ1531" i="19"/>
  <c r="BD1531" i="19" s="1"/>
  <c r="BA1533" i="19"/>
  <c r="AZ1532" i="19"/>
  <c r="BD1532" i="19" s="1"/>
  <c r="BB1532" i="19"/>
  <c r="BA1534" i="19"/>
  <c r="AZ1533" i="19"/>
  <c r="BD1533" i="19" s="1"/>
  <c r="BB1533" i="19"/>
  <c r="BA1535" i="19"/>
  <c r="BB1534" i="19"/>
  <c r="AZ1534" i="19"/>
  <c r="BD1534" i="19" s="1"/>
  <c r="BB1535" i="19"/>
  <c r="AZ1535" i="19"/>
  <c r="BD1535" i="19" s="1"/>
  <c r="BA1536" i="19"/>
  <c r="AZ1536" i="19"/>
  <c r="BD1536" i="19" s="1"/>
  <c r="BB1536" i="19"/>
  <c r="BA1537" i="19"/>
  <c r="AZ1537" i="19"/>
  <c r="BD1537" i="19" s="1"/>
  <c r="BA1538" i="19"/>
  <c r="BB1537" i="19"/>
  <c r="BA1539" i="19"/>
  <c r="AZ1538" i="19"/>
  <c r="BD1538" i="19" s="1"/>
  <c r="BB1538" i="19"/>
  <c r="AZ1539" i="19"/>
  <c r="BD1539" i="19" s="1"/>
  <c r="BB1539" i="19"/>
  <c r="BA1540" i="19"/>
  <c r="BB1540" i="19"/>
  <c r="BA1541" i="19"/>
  <c r="AZ1540" i="19"/>
  <c r="BD1540" i="19" s="1"/>
  <c r="BA1542" i="19"/>
  <c r="AZ1541" i="19"/>
  <c r="BD1541" i="19" s="1"/>
  <c r="BB1541" i="19"/>
  <c r="AZ1542" i="19"/>
  <c r="BD1542" i="19" s="1"/>
  <c r="BB1542" i="19"/>
  <c r="BA1543" i="19"/>
  <c r="AZ1543" i="19"/>
  <c r="BD1543" i="19" s="1"/>
  <c r="BB1543" i="19"/>
  <c r="BA1544" i="19"/>
  <c r="AZ1544" i="19"/>
  <c r="BD1544" i="19" s="1"/>
  <c r="BA1545" i="19"/>
  <c r="BB1544" i="19"/>
  <c r="BB1545" i="19"/>
  <c r="AZ1545" i="19"/>
  <c r="BD1545" i="19" s="1"/>
  <c r="BA1546" i="19"/>
  <c r="AZ1546" i="19"/>
  <c r="BD1546" i="19" s="1"/>
  <c r="BB1546" i="19"/>
  <c r="BA1547" i="19"/>
  <c r="BA1548" i="19"/>
  <c r="BB1547" i="19"/>
  <c r="AZ1547" i="19"/>
  <c r="BD1547" i="19" s="1"/>
  <c r="BA1549" i="19"/>
  <c r="BB1548" i="19"/>
  <c r="AZ1548" i="19"/>
  <c r="BD1548" i="19" s="1"/>
  <c r="BB1549" i="19"/>
  <c r="BA1550" i="19"/>
  <c r="AZ1549" i="19"/>
  <c r="BD1549" i="19" s="1"/>
  <c r="BA1551" i="19"/>
  <c r="AZ1550" i="19"/>
  <c r="BD1550" i="19" s="1"/>
  <c r="BB1550" i="19"/>
  <c r="BB1551" i="19"/>
  <c r="AZ1551" i="19"/>
  <c r="BD1551" i="19" s="1"/>
  <c r="BA1552" i="19"/>
  <c r="BB1552" i="19"/>
  <c r="AZ1552" i="19"/>
  <c r="BD1552" i="19" s="1"/>
  <c r="BA1553" i="19"/>
  <c r="BB1553" i="19"/>
  <c r="BA1554" i="19"/>
  <c r="AZ1553" i="19"/>
  <c r="BD1553" i="19" s="1"/>
  <c r="BB1554" i="19"/>
  <c r="AZ1554" i="19"/>
  <c r="BD1554" i="19" s="1"/>
  <c r="BA1555" i="19"/>
  <c r="BA1556" i="19"/>
  <c r="AZ1555" i="19"/>
  <c r="BD1555" i="19" s="1"/>
  <c r="BB1555" i="19"/>
  <c r="BA1557" i="19"/>
  <c r="BB1556" i="19"/>
  <c r="AZ1556" i="19"/>
  <c r="BD1556" i="19" s="1"/>
  <c r="BA1558" i="19"/>
  <c r="AZ1557" i="19"/>
  <c r="BD1557" i="19" s="1"/>
  <c r="BB1557" i="19"/>
  <c r="BA1559" i="19"/>
  <c r="BB1558" i="19"/>
  <c r="AZ1558" i="19"/>
  <c r="BD1558" i="19" s="1"/>
  <c r="BA1560" i="19"/>
  <c r="AZ1559" i="19"/>
  <c r="BD1559" i="19" s="1"/>
  <c r="BB1559" i="19"/>
  <c r="BB1560" i="19"/>
  <c r="AZ1560" i="19"/>
  <c r="BD1560" i="19" s="1"/>
  <c r="BA1561" i="19"/>
  <c r="BA1562" i="19"/>
  <c r="AZ1561" i="19"/>
  <c r="BD1561" i="19" s="1"/>
  <c r="BB1561" i="19"/>
  <c r="BA1563" i="19"/>
  <c r="BB1562" i="19"/>
  <c r="AZ1562" i="19"/>
  <c r="BD1562" i="19" s="1"/>
  <c r="AZ1563" i="19"/>
  <c r="BD1563" i="19" s="1"/>
  <c r="BB1563" i="19"/>
  <c r="BA1564" i="19"/>
  <c r="BB1564" i="19"/>
  <c r="AZ1564" i="19"/>
  <c r="BD1564" i="19" s="1"/>
  <c r="BA1565" i="19"/>
  <c r="AZ1565" i="19"/>
  <c r="BD1565" i="19" s="1"/>
  <c r="BB1565" i="19"/>
  <c r="BA1566" i="19"/>
  <c r="BA1567" i="19"/>
  <c r="BB1566" i="19"/>
  <c r="AZ1566" i="19"/>
  <c r="BD1566" i="19" s="1"/>
  <c r="BB1567" i="19"/>
  <c r="AZ1567" i="19"/>
  <c r="BD1567" i="19" s="1"/>
  <c r="BA1568" i="19"/>
  <c r="BA1569" i="19"/>
  <c r="BB1568" i="19"/>
  <c r="AZ1568" i="19"/>
  <c r="BD1568" i="19" s="1"/>
  <c r="BA1570" i="19"/>
  <c r="AZ1569" i="19"/>
  <c r="BD1569" i="19" s="1"/>
  <c r="BB1569" i="19"/>
  <c r="BA1571" i="19"/>
  <c r="BB1570" i="19"/>
  <c r="AZ1570" i="19"/>
  <c r="BD1570" i="19" s="1"/>
  <c r="BA1572" i="19"/>
  <c r="AZ1571" i="19"/>
  <c r="BD1571" i="19" s="1"/>
  <c r="BB1571" i="19"/>
  <c r="BB1572" i="19"/>
  <c r="AZ1572" i="19"/>
  <c r="BD1572" i="19" s="1"/>
  <c r="BA1573" i="19"/>
  <c r="BA1574" i="19"/>
  <c r="AZ1573" i="19"/>
  <c r="BD1573" i="19" s="1"/>
  <c r="BB1573" i="19"/>
  <c r="AZ1574" i="19"/>
  <c r="BD1574" i="19" s="1"/>
  <c r="BA1575" i="19"/>
  <c r="BB1574" i="19"/>
  <c r="BA1576" i="19"/>
  <c r="AZ1575" i="19"/>
  <c r="BD1575" i="19" s="1"/>
  <c r="BB1575" i="19"/>
  <c r="BB1576" i="19"/>
  <c r="AZ1576" i="19"/>
  <c r="BD1576" i="19" s="1"/>
  <c r="BA1577" i="19"/>
  <c r="AZ1577" i="19"/>
  <c r="BD1577" i="19" s="1"/>
  <c r="BA1578" i="19"/>
  <c r="BB1577" i="19"/>
  <c r="BA1579" i="19"/>
  <c r="BB1578" i="19"/>
  <c r="AZ1578" i="19"/>
  <c r="BD1578" i="19" s="1"/>
  <c r="BB1579" i="19"/>
  <c r="AZ1579" i="19"/>
  <c r="BD1579" i="19" s="1"/>
  <c r="BA1580" i="19"/>
  <c r="BA1581" i="19"/>
  <c r="AZ1580" i="19"/>
  <c r="BD1580" i="19" s="1"/>
  <c r="BB1580" i="19"/>
  <c r="AZ1581" i="19"/>
  <c r="BD1581" i="19" s="1"/>
  <c r="BB1581" i="19"/>
  <c r="BA1582" i="19"/>
  <c r="BA1583" i="19"/>
  <c r="BB1582" i="19"/>
  <c r="AZ1582" i="19"/>
  <c r="BD1582" i="19" s="1"/>
  <c r="BB1583" i="19"/>
  <c r="AZ1583" i="19"/>
  <c r="BD1583" i="19" s="1"/>
  <c r="BA1584" i="19"/>
  <c r="BA1585" i="19"/>
  <c r="AZ1584" i="19"/>
  <c r="BD1584" i="19" s="1"/>
  <c r="BB1584" i="19"/>
  <c r="BA1586" i="19"/>
  <c r="AZ1585" i="19"/>
  <c r="BD1585" i="19" s="1"/>
  <c r="BB1585" i="19"/>
  <c r="BB1586" i="19"/>
  <c r="BA1587" i="19"/>
  <c r="AZ1586" i="19"/>
  <c r="BD1586" i="19" s="1"/>
  <c r="BA1588" i="19"/>
  <c r="AZ1587" i="19"/>
  <c r="BD1587" i="19" s="1"/>
  <c r="BB1587" i="19"/>
  <c r="BB1588" i="19"/>
  <c r="BA1589" i="19"/>
  <c r="AZ1588" i="19"/>
  <c r="BD1588" i="19" s="1"/>
  <c r="AZ1589" i="19"/>
  <c r="BD1589" i="19" s="1"/>
  <c r="BB1589" i="19"/>
  <c r="BA1590" i="19"/>
  <c r="BA1591" i="19"/>
  <c r="AZ1590" i="19"/>
  <c r="BD1590" i="19" s="1"/>
  <c r="BB1590" i="19"/>
  <c r="BA1592" i="19"/>
  <c r="BB1591" i="19"/>
  <c r="AZ1591" i="19"/>
  <c r="BD1591" i="19" s="1"/>
  <c r="AZ1592" i="19"/>
  <c r="BD1592" i="19" s="1"/>
  <c r="BB1592" i="19"/>
  <c r="BA1593" i="19"/>
  <c r="BA1594" i="19"/>
  <c r="BB1593" i="19"/>
  <c r="AZ1593" i="19"/>
  <c r="BD1593" i="19" s="1"/>
  <c r="BB1594" i="19"/>
  <c r="AZ1594" i="19"/>
  <c r="BD1594" i="19" s="1"/>
  <c r="BA1595" i="19"/>
  <c r="BA1596" i="19"/>
  <c r="AZ1595" i="19"/>
  <c r="BD1595" i="19" s="1"/>
  <c r="BB1595" i="19"/>
  <c r="BA1597" i="19"/>
  <c r="AZ1596" i="19"/>
  <c r="BD1596" i="19" s="1"/>
  <c r="BB1596" i="19"/>
  <c r="BA1598" i="19"/>
  <c r="BB1597" i="19"/>
  <c r="AZ1597" i="19"/>
  <c r="BD1597" i="19" s="1"/>
  <c r="AZ1598" i="19"/>
  <c r="BD1598" i="19" s="1"/>
  <c r="BB1598" i="19"/>
  <c r="BA1599" i="19"/>
  <c r="BA1600" i="19"/>
  <c r="BB1599" i="19"/>
  <c r="AZ1599" i="19"/>
  <c r="BD1599" i="19" s="1"/>
  <c r="BB1600" i="19"/>
  <c r="AZ1600" i="19"/>
  <c r="BD1600" i="19" s="1"/>
  <c r="BA1601" i="19"/>
  <c r="BA1602" i="19"/>
  <c r="BB1601" i="19"/>
  <c r="AZ1601" i="19"/>
  <c r="BD1601" i="19" s="1"/>
  <c r="BB1602" i="19"/>
  <c r="AZ1602" i="19"/>
  <c r="BD1602" i="19" s="1"/>
  <c r="BA1603" i="19"/>
  <c r="AZ1603" i="19"/>
  <c r="BD1603" i="19" s="1"/>
  <c r="BA1604" i="19"/>
  <c r="BB1603" i="19"/>
  <c r="BB1604" i="19"/>
  <c r="AZ1604" i="19"/>
  <c r="BD1604" i="19" s="1"/>
  <c r="BA1605" i="19"/>
  <c r="AZ1605" i="19"/>
  <c r="BD1605" i="19" s="1"/>
  <c r="BA1606" i="19"/>
  <c r="BB1605" i="19"/>
  <c r="AZ1606" i="19"/>
  <c r="BD1606" i="19" s="1"/>
  <c r="BB1606" i="19"/>
  <c r="BA1607" i="19"/>
  <c r="BB1607" i="19"/>
  <c r="BA1608" i="19"/>
  <c r="AZ1607" i="19"/>
  <c r="BD1607" i="19" s="1"/>
  <c r="BB1608" i="19"/>
  <c r="AZ1608" i="19"/>
  <c r="BD1608" i="19" s="1"/>
  <c r="BA1609" i="19"/>
  <c r="BB1609" i="19"/>
  <c r="AZ1609" i="19"/>
  <c r="BD1609" i="19" s="1"/>
  <c r="BA1610" i="19"/>
  <c r="BB1610" i="19"/>
  <c r="AZ1610" i="19"/>
  <c r="BD1610" i="19" s="1"/>
  <c r="BA1611" i="19"/>
  <c r="AZ1611" i="19"/>
  <c r="BD1611" i="19" s="1"/>
  <c r="BA1612" i="19"/>
  <c r="BB1611" i="19"/>
  <c r="AZ1612" i="19"/>
  <c r="BD1612" i="19" s="1"/>
  <c r="BB1612" i="19"/>
  <c r="BA1613" i="19"/>
  <c r="BB1613" i="19"/>
  <c r="AZ1613" i="19"/>
  <c r="BD1613" i="19" s="1"/>
  <c r="BA1614" i="19"/>
  <c r="AZ1614" i="19"/>
  <c r="BD1614" i="19" s="1"/>
  <c r="BB1614" i="19"/>
  <c r="BA1615" i="19"/>
  <c r="BA1616" i="19"/>
  <c r="BB1615" i="19"/>
  <c r="AZ1615" i="19"/>
  <c r="BD1615" i="19" s="1"/>
  <c r="BB1616" i="19"/>
  <c r="AZ1616" i="19"/>
  <c r="BD1616" i="19" s="1"/>
  <c r="BA1617" i="19"/>
  <c r="BB1617" i="19"/>
  <c r="BA1618" i="19"/>
  <c r="AZ1617" i="19"/>
  <c r="BD1617" i="19" s="1"/>
  <c r="BA1619" i="19"/>
  <c r="AZ1618" i="19"/>
  <c r="BD1618" i="19" s="1"/>
  <c r="BB1618" i="19"/>
  <c r="BB1619" i="19"/>
  <c r="AZ1619" i="19"/>
  <c r="BD1619" i="19" s="1"/>
  <c r="BA1620" i="19"/>
  <c r="BA1621" i="19"/>
  <c r="AZ1620" i="19"/>
  <c r="BD1620" i="19" s="1"/>
  <c r="BB1620" i="19"/>
  <c r="AZ1621" i="19"/>
  <c r="BD1621" i="19" s="1"/>
  <c r="BA1622" i="19"/>
  <c r="BB1621" i="19"/>
  <c r="AZ1622" i="19"/>
  <c r="BD1622" i="19" s="1"/>
  <c r="BA1623" i="19"/>
  <c r="BB1622" i="19"/>
  <c r="BB1623" i="19"/>
  <c r="BA1624" i="19"/>
  <c r="AZ1623" i="19"/>
  <c r="BD1623" i="19" s="1"/>
  <c r="BB1624" i="19"/>
  <c r="AZ1624" i="19"/>
  <c r="BD1624" i="19" s="1"/>
  <c r="BA1625" i="19"/>
  <c r="AZ1625" i="19"/>
  <c r="BD1625" i="19" s="1"/>
  <c r="BA1626" i="19"/>
  <c r="BB1625" i="19"/>
  <c r="BA1627" i="19"/>
  <c r="AZ1626" i="19"/>
  <c r="BD1626" i="19" s="1"/>
  <c r="BB1626" i="19"/>
  <c r="BA1628" i="19"/>
  <c r="BB1627" i="19"/>
  <c r="AZ1627" i="19"/>
  <c r="BD1627" i="19" s="1"/>
  <c r="AZ1628" i="19"/>
  <c r="BD1628" i="19" s="1"/>
  <c r="BB1628" i="19"/>
  <c r="BA1629" i="19"/>
  <c r="BB1629" i="19"/>
  <c r="AZ1629" i="19"/>
  <c r="BD1629" i="19" s="1"/>
  <c r="BA1630" i="19"/>
  <c r="BB1630" i="19"/>
  <c r="BA1631" i="19"/>
  <c r="AZ1630" i="19"/>
  <c r="BD1630" i="19" s="1"/>
  <c r="BA1632" i="19"/>
  <c r="BB1631" i="19"/>
  <c r="AZ1631" i="19"/>
  <c r="BD1631" i="19" s="1"/>
  <c r="BA1633" i="19"/>
  <c r="AZ1632" i="19"/>
  <c r="BD1632" i="19" s="1"/>
  <c r="BB1632" i="19"/>
  <c r="AZ1633" i="19"/>
  <c r="BD1633" i="19" s="1"/>
  <c r="BA1634" i="19"/>
  <c r="BB1633" i="19"/>
  <c r="AZ1634" i="19"/>
  <c r="BD1634" i="19" s="1"/>
  <c r="BA1635" i="19"/>
  <c r="BB1634" i="19"/>
  <c r="AZ1635" i="19"/>
  <c r="BD1635" i="19" s="1"/>
  <c r="BB1635" i="19"/>
  <c r="BA1636" i="19"/>
  <c r="AZ1636" i="19"/>
  <c r="BD1636" i="19" s="1"/>
  <c r="BB1636" i="19"/>
  <c r="BA1637" i="19"/>
  <c r="BA1638" i="19"/>
  <c r="BB1637" i="19"/>
  <c r="AZ1637" i="19"/>
  <c r="BD1637" i="19" s="1"/>
  <c r="AZ1638" i="19"/>
  <c r="BD1638" i="19" s="1"/>
  <c r="BB1638" i="19"/>
  <c r="BA1639" i="19"/>
  <c r="AZ1639" i="19"/>
  <c r="BD1639" i="19" s="1"/>
  <c r="BA1640" i="19"/>
  <c r="BB1639" i="19"/>
  <c r="BB1640" i="19"/>
  <c r="AZ1640" i="19"/>
  <c r="BD1640" i="19" s="1"/>
  <c r="BA1641" i="19"/>
  <c r="BA1642" i="19"/>
  <c r="BB1641" i="19"/>
  <c r="AZ1641" i="19"/>
  <c r="BD1641" i="19" s="1"/>
  <c r="AZ1642" i="19"/>
  <c r="BD1642" i="19" s="1"/>
  <c r="BA1643" i="19"/>
  <c r="BB1642" i="19"/>
  <c r="BB1643" i="19"/>
  <c r="BA1644" i="19"/>
  <c r="AZ1643" i="19"/>
  <c r="BD1643" i="19" s="1"/>
  <c r="AZ1644" i="19"/>
  <c r="BD1644" i="19" s="1"/>
  <c r="BB1644" i="19"/>
  <c r="BA1645" i="19"/>
  <c r="AZ1645" i="19"/>
  <c r="BD1645" i="19" s="1"/>
  <c r="BA1646" i="19"/>
  <c r="BB1645" i="19"/>
  <c r="AZ1646" i="19"/>
  <c r="BD1646" i="19" s="1"/>
  <c r="BB1646" i="19"/>
  <c r="BA1647" i="19"/>
  <c r="AZ1647" i="19"/>
  <c r="BD1647" i="19" s="1"/>
  <c r="BB1647" i="19"/>
  <c r="BA1648" i="19"/>
  <c r="BB1648" i="19"/>
  <c r="AZ1648" i="19"/>
  <c r="BD1648" i="19" s="1"/>
  <c r="BA1649" i="19"/>
  <c r="BA1650" i="19"/>
  <c r="BB1649" i="19"/>
  <c r="AZ1649" i="19"/>
  <c r="BD1649" i="19" s="1"/>
  <c r="AZ1650" i="19"/>
  <c r="BD1650" i="19" s="1"/>
  <c r="BA1651" i="19"/>
  <c r="BB1650" i="19"/>
  <c r="AZ1651" i="19"/>
  <c r="BD1651" i="19" s="1"/>
  <c r="BA1652" i="19"/>
  <c r="BB1651" i="19"/>
  <c r="BB1652" i="19"/>
  <c r="BA1653" i="19"/>
  <c r="AZ1652" i="19"/>
  <c r="BD1652" i="19" s="1"/>
  <c r="BB1653" i="19"/>
  <c r="AZ1653" i="19"/>
  <c r="BD1653" i="19" s="1"/>
  <c r="BA1654" i="19"/>
  <c r="BA1655" i="19"/>
  <c r="AZ1654" i="19"/>
  <c r="BD1654" i="19" s="1"/>
  <c r="BB1654" i="19"/>
  <c r="AZ1655" i="19"/>
  <c r="BD1655" i="19" s="1"/>
  <c r="BA1656" i="19"/>
  <c r="BB1655" i="19"/>
  <c r="BA1657" i="19"/>
  <c r="BB1656" i="19"/>
  <c r="AZ1656" i="19"/>
  <c r="BD1656" i="19" s="1"/>
  <c r="AZ1657" i="19"/>
  <c r="BD1657" i="19" s="1"/>
  <c r="BA1658" i="19"/>
  <c r="BB1657" i="19"/>
  <c r="BB1658" i="19"/>
  <c r="AZ1658" i="19"/>
  <c r="BD1658" i="19" s="1"/>
  <c r="BA1659" i="19"/>
  <c r="BA1660" i="19"/>
  <c r="AZ1659" i="19"/>
  <c r="BD1659" i="19" s="1"/>
  <c r="BB1659" i="19"/>
  <c r="AZ1660" i="19"/>
  <c r="BD1660" i="19" s="1"/>
  <c r="BA1661" i="19"/>
  <c r="BB1660" i="19"/>
  <c r="BA1662" i="19"/>
  <c r="BB1661" i="19"/>
  <c r="AZ1661" i="19"/>
  <c r="BD1661" i="19" s="1"/>
  <c r="AZ1662" i="19"/>
  <c r="BD1662" i="19" s="1"/>
  <c r="BB1662" i="19"/>
  <c r="BA1663" i="19"/>
  <c r="BA1664" i="19"/>
  <c r="AZ1663" i="19"/>
  <c r="BD1663" i="19" s="1"/>
  <c r="BB1663" i="19"/>
  <c r="AZ1664" i="19"/>
  <c r="BD1664" i="19" s="1"/>
  <c r="BA1665" i="19"/>
  <c r="BB1664" i="19"/>
  <c r="BA1666" i="19"/>
  <c r="AZ1665" i="19"/>
  <c r="BD1665" i="19" s="1"/>
  <c r="BB1665" i="19"/>
  <c r="BA1667" i="19"/>
  <c r="AZ1666" i="19"/>
  <c r="BD1666" i="19" s="1"/>
  <c r="BB1666" i="19"/>
  <c r="AZ1667" i="19"/>
  <c r="BD1667" i="19" s="1"/>
  <c r="BA1668" i="19"/>
  <c r="BB1667" i="19"/>
  <c r="BA1669" i="19"/>
  <c r="BB1668" i="19"/>
  <c r="AZ1668" i="19"/>
  <c r="BD1668" i="19" s="1"/>
  <c r="AZ1669" i="19"/>
  <c r="BD1669" i="19" s="1"/>
  <c r="BB1669" i="19"/>
  <c r="BA1670" i="19"/>
  <c r="BA1671" i="19"/>
  <c r="BB1670" i="19"/>
  <c r="AZ1670" i="19"/>
  <c r="BD1670" i="19" s="1"/>
  <c r="BA1672" i="19"/>
  <c r="BB1671" i="19"/>
  <c r="AZ1671" i="19"/>
  <c r="BD1671" i="19" s="1"/>
  <c r="BB1672" i="19"/>
  <c r="BA1673" i="19"/>
  <c r="AZ1672" i="19"/>
  <c r="BD1672" i="19" s="1"/>
  <c r="BB1673" i="19"/>
  <c r="AZ1673" i="19"/>
  <c r="BD1673" i="19" s="1"/>
  <c r="BA1674" i="19"/>
  <c r="BB1674" i="19"/>
  <c r="AZ1674" i="19"/>
  <c r="BD1674" i="19" s="1"/>
  <c r="BA1675" i="19"/>
  <c r="AZ1675" i="19"/>
  <c r="BD1675" i="19" s="1"/>
  <c r="BB1675" i="19"/>
  <c r="BA1676" i="19"/>
  <c r="BA1677" i="19"/>
  <c r="AZ1676" i="19"/>
  <c r="BD1676" i="19" s="1"/>
  <c r="BB1676" i="19"/>
  <c r="BB1677" i="19"/>
  <c r="BA1678" i="19"/>
  <c r="AZ1677" i="19"/>
  <c r="BD1677" i="19" s="1"/>
  <c r="BB1678" i="19"/>
  <c r="BA1679" i="19"/>
  <c r="AZ1678" i="19"/>
  <c r="BD1678" i="19" s="1"/>
  <c r="AZ1679" i="19"/>
  <c r="BD1679" i="19" s="1"/>
  <c r="BB1679" i="19"/>
  <c r="BA1680" i="19"/>
  <c r="AZ1680" i="19"/>
  <c r="BD1680" i="19" s="1"/>
  <c r="BA1681" i="19"/>
  <c r="BB1680" i="19"/>
  <c r="BB1681" i="19"/>
  <c r="BA1682" i="19"/>
  <c r="AZ1681" i="19"/>
  <c r="BD1681" i="19" s="1"/>
  <c r="BB1682" i="19"/>
  <c r="BA1683" i="19"/>
  <c r="AZ1682" i="19"/>
  <c r="BD1682" i="19" s="1"/>
  <c r="AZ1683" i="19"/>
  <c r="BD1683" i="19" s="1"/>
  <c r="BA1684" i="19"/>
  <c r="BB1683" i="19"/>
  <c r="BA1685" i="19"/>
  <c r="BB1684" i="19"/>
  <c r="AZ1684" i="19"/>
  <c r="BD1684" i="19" s="1"/>
  <c r="BB1685" i="19"/>
  <c r="AZ1685" i="19"/>
  <c r="BD1685" i="19" s="1"/>
  <c r="BA1686" i="19"/>
  <c r="AZ1686" i="19"/>
  <c r="BD1686" i="19" s="1"/>
  <c r="BA1687" i="19"/>
  <c r="BB1686" i="19"/>
  <c r="BB1687" i="19"/>
  <c r="BA1688" i="19"/>
  <c r="AZ1687" i="19"/>
  <c r="BD1687" i="19" s="1"/>
  <c r="BB1688" i="19"/>
  <c r="AZ1688" i="19"/>
  <c r="BD1688" i="19" s="1"/>
  <c r="BA1689" i="19"/>
  <c r="AZ1689" i="19"/>
  <c r="BD1689" i="19" s="1"/>
  <c r="BB1689" i="19"/>
  <c r="BA1690" i="19"/>
  <c r="BB1690" i="19"/>
  <c r="BA1691" i="19"/>
  <c r="AZ1690" i="19"/>
  <c r="BD1690" i="19" s="1"/>
  <c r="AZ1691" i="19"/>
  <c r="BD1691" i="19" s="1"/>
  <c r="BB1691" i="19"/>
  <c r="BA1692" i="19"/>
  <c r="BB1692" i="19"/>
  <c r="AZ1692" i="19"/>
  <c r="BD1692" i="19" s="1"/>
  <c r="BA1693" i="19"/>
  <c r="BA1694" i="19"/>
  <c r="BB1693" i="19"/>
  <c r="AZ1693" i="19"/>
  <c r="BD1693" i="19" s="1"/>
  <c r="BA1695" i="19"/>
  <c r="BB1694" i="19"/>
  <c r="AZ1694" i="19"/>
  <c r="BD1694" i="19" s="1"/>
  <c r="BB1695" i="19"/>
  <c r="AZ1695" i="19"/>
  <c r="BD1695" i="19" s="1"/>
  <c r="BA1696" i="19"/>
  <c r="BA1697" i="19"/>
  <c r="AZ1696" i="19"/>
  <c r="BD1696" i="19" s="1"/>
  <c r="BB1696" i="19"/>
  <c r="BA1698" i="19"/>
  <c r="AZ1697" i="19"/>
  <c r="BD1697" i="19" s="1"/>
  <c r="BB1697" i="19"/>
  <c r="AZ1698" i="19"/>
  <c r="BD1698" i="19" s="1"/>
  <c r="BA1699" i="19"/>
  <c r="BB1698" i="19"/>
  <c r="BA1700" i="19"/>
  <c r="BB1699" i="19"/>
  <c r="AZ1699" i="19"/>
  <c r="BD1699" i="19" s="1"/>
  <c r="BA1701" i="19"/>
  <c r="AZ1700" i="19"/>
  <c r="BD1700" i="19" s="1"/>
  <c r="BB1700" i="19"/>
  <c r="AZ1701" i="19"/>
  <c r="BD1701" i="19" s="1"/>
  <c r="BA1702" i="19"/>
  <c r="BB1701" i="19"/>
  <c r="BB1702" i="19"/>
  <c r="AZ1702" i="19"/>
  <c r="BD1702" i="19" s="1"/>
  <c r="BA1703" i="19"/>
  <c r="AZ1703" i="19"/>
  <c r="BD1703" i="19" s="1"/>
  <c r="BB1703" i="19"/>
  <c r="BA1704" i="19"/>
  <c r="BB1704" i="19"/>
  <c r="BA1705" i="19"/>
  <c r="AZ1704" i="19"/>
  <c r="BD1704" i="19" s="1"/>
  <c r="BA1706" i="19"/>
  <c r="AZ1705" i="19"/>
  <c r="BD1705" i="19" s="1"/>
  <c r="BB1705" i="19"/>
  <c r="AZ1706" i="19"/>
  <c r="BD1706" i="19" s="1"/>
  <c r="BB1706" i="19"/>
  <c r="BA1707" i="19"/>
  <c r="BB1707" i="19"/>
  <c r="BA1708" i="19"/>
  <c r="AZ1707" i="19"/>
  <c r="BD1707" i="19" s="1"/>
  <c r="AZ1708" i="19"/>
  <c r="BD1708" i="19" s="1"/>
  <c r="BA1709" i="19"/>
  <c r="BB1708" i="19"/>
  <c r="AZ1709" i="19"/>
  <c r="BD1709" i="19" s="1"/>
  <c r="BA1710" i="19"/>
  <c r="BB1709" i="19"/>
  <c r="BA1711" i="19"/>
  <c r="BB1710" i="19"/>
  <c r="AZ1710" i="19"/>
  <c r="BD1710" i="19" s="1"/>
  <c r="BB1711" i="19"/>
  <c r="BA1712" i="19"/>
  <c r="AZ1711" i="19"/>
  <c r="BD1711" i="19" s="1"/>
  <c r="BA1713" i="19"/>
  <c r="AZ1712" i="19"/>
  <c r="BD1712" i="19" s="1"/>
  <c r="BB1712" i="19"/>
  <c r="BA1714" i="19"/>
  <c r="AZ1713" i="19"/>
  <c r="BD1713" i="19" s="1"/>
  <c r="BB1713" i="19"/>
  <c r="BB1714" i="19"/>
  <c r="AZ1714" i="19"/>
  <c r="BD1714" i="19" s="1"/>
  <c r="BA1715" i="19"/>
  <c r="BB1715" i="19"/>
  <c r="AZ1715" i="19"/>
  <c r="BD1715" i="19" s="1"/>
  <c r="BA1716" i="19"/>
  <c r="BA1717" i="19"/>
  <c r="AZ1716" i="19"/>
  <c r="BD1716" i="19" s="1"/>
  <c r="BB1716" i="19"/>
  <c r="BB1717" i="19"/>
  <c r="BA1718" i="19"/>
  <c r="AZ1717" i="19"/>
  <c r="BD1717" i="19" s="1"/>
  <c r="BB1718" i="19"/>
  <c r="BA1719" i="19"/>
  <c r="AZ1718" i="19"/>
  <c r="BD1718" i="19" s="1"/>
  <c r="BA1720" i="19"/>
  <c r="AZ1719" i="19"/>
  <c r="BD1719" i="19" s="1"/>
  <c r="BB1719" i="19"/>
  <c r="AZ1720" i="19"/>
  <c r="BD1720" i="19" s="1"/>
  <c r="BA1721" i="19"/>
  <c r="BB1720" i="19"/>
  <c r="AZ1721" i="19"/>
  <c r="BD1721" i="19" s="1"/>
  <c r="BA1722" i="19"/>
  <c r="BB1721" i="19"/>
  <c r="BB1722" i="19"/>
  <c r="AZ1722" i="19"/>
  <c r="BD1722" i="19" s="1"/>
  <c r="BA1723" i="19"/>
  <c r="BA1724" i="19"/>
  <c r="BB1723" i="19"/>
  <c r="AZ1723" i="19"/>
  <c r="BD1723" i="19" s="1"/>
  <c r="BA1725" i="19"/>
  <c r="BB1724" i="19"/>
  <c r="AZ1724" i="19"/>
  <c r="BD1724" i="19" s="1"/>
  <c r="AZ1725" i="19"/>
  <c r="BD1725" i="19" s="1"/>
  <c r="BB1725" i="19"/>
  <c r="BA1726" i="19"/>
  <c r="BB1726" i="19"/>
  <c r="AZ1726" i="19"/>
  <c r="BD1726" i="19" s="1"/>
  <c r="BA1727" i="19"/>
  <c r="BB1727" i="19"/>
  <c r="AZ1727" i="19"/>
  <c r="BD1727" i="19" s="1"/>
  <c r="BA1728" i="19"/>
  <c r="BB1728" i="19"/>
  <c r="BA1729" i="19"/>
  <c r="AZ1728" i="19"/>
  <c r="BD1728" i="19" s="1"/>
  <c r="BA1730" i="19"/>
  <c r="AZ1729" i="19"/>
  <c r="BD1729" i="19" s="1"/>
  <c r="BB1729" i="19"/>
  <c r="BB1730" i="19"/>
  <c r="BA1731" i="19"/>
  <c r="AZ1730" i="19"/>
  <c r="BD1730" i="19" s="1"/>
  <c r="BA1732" i="19"/>
  <c r="AZ1731" i="19"/>
  <c r="BD1731" i="19" s="1"/>
  <c r="BB1731" i="19"/>
  <c r="BB1732" i="19"/>
  <c r="AZ1732" i="19"/>
  <c r="BD1732" i="19" s="1"/>
  <c r="BA1733" i="19"/>
  <c r="BA1734" i="19"/>
  <c r="AZ1733" i="19"/>
  <c r="BD1733" i="19" s="1"/>
  <c r="BB1733" i="19"/>
  <c r="BB1734" i="19"/>
  <c r="BA1735" i="19"/>
  <c r="AZ1734" i="19"/>
  <c r="BD1734" i="19" s="1"/>
  <c r="BB1735" i="19"/>
  <c r="BA1736" i="19"/>
  <c r="AZ1735" i="19"/>
  <c r="BD1735" i="19" s="1"/>
  <c r="AZ1736" i="19"/>
  <c r="BD1736" i="19" s="1"/>
  <c r="BA1737" i="19"/>
  <c r="BB1736" i="19"/>
  <c r="AZ1737" i="19"/>
  <c r="BD1737" i="19" s="1"/>
  <c r="BA1738" i="19"/>
  <c r="BB1737" i="19"/>
  <c r="BA1739" i="19"/>
  <c r="AZ1738" i="19"/>
  <c r="BD1738" i="19" s="1"/>
  <c r="BB1738" i="19"/>
  <c r="AZ1739" i="19"/>
  <c r="BD1739" i="19" s="1"/>
  <c r="BA1740" i="19"/>
  <c r="BB1739" i="19"/>
  <c r="AZ1740" i="19"/>
  <c r="BD1740" i="19" s="1"/>
  <c r="BB1740" i="19"/>
  <c r="BA1741" i="19"/>
  <c r="AZ1741" i="19"/>
  <c r="BD1741" i="19" s="1"/>
  <c r="BB1741" i="19"/>
  <c r="BA1742" i="19"/>
  <c r="BA1743" i="19"/>
  <c r="BB1742" i="19"/>
  <c r="AZ1742" i="19"/>
  <c r="BD1742" i="19" s="1"/>
  <c r="AZ1743" i="19"/>
  <c r="BD1743" i="19" s="1"/>
  <c r="BA1744" i="19"/>
  <c r="BB1743" i="19"/>
  <c r="BA1745" i="19"/>
  <c r="AZ1744" i="19"/>
  <c r="BD1744" i="19" s="1"/>
  <c r="BB1744" i="19"/>
  <c r="BA1746" i="19"/>
  <c r="AZ1745" i="19"/>
  <c r="BD1745" i="19" s="1"/>
  <c r="BB1745" i="19"/>
  <c r="BB1746" i="19"/>
  <c r="AZ1746" i="19"/>
  <c r="BD1746" i="19" s="1"/>
  <c r="BA1747" i="19"/>
  <c r="BA1748" i="19"/>
  <c r="AZ1747" i="19"/>
  <c r="BD1747" i="19" s="1"/>
  <c r="BB1747" i="19"/>
  <c r="AZ1748" i="19"/>
  <c r="BD1748" i="19" s="1"/>
  <c r="BA1749" i="19"/>
  <c r="BB1748" i="19"/>
  <c r="BA1750" i="19"/>
  <c r="BB1749" i="19"/>
  <c r="AZ1749" i="19"/>
  <c r="BD1749" i="19" s="1"/>
  <c r="BA1751" i="19"/>
  <c r="AZ1750" i="19"/>
  <c r="BD1750" i="19" s="1"/>
  <c r="BB1750" i="19"/>
  <c r="BA1752" i="19"/>
  <c r="AZ1751" i="19"/>
  <c r="BD1751" i="19" s="1"/>
  <c r="BB1751" i="19"/>
  <c r="BA1753" i="19"/>
  <c r="BB1752" i="19"/>
  <c r="AZ1752" i="19"/>
  <c r="BD1752" i="19" s="1"/>
  <c r="BA1754" i="19"/>
  <c r="AZ1753" i="19"/>
  <c r="BD1753" i="19" s="1"/>
  <c r="BB1753" i="19"/>
  <c r="BB1754" i="19"/>
  <c r="BA1755" i="19"/>
  <c r="AZ1754" i="19"/>
  <c r="BD1754" i="19" s="1"/>
  <c r="BB1755" i="19"/>
  <c r="AZ1755" i="19"/>
  <c r="BD1755" i="19" s="1"/>
  <c r="BA1756" i="19"/>
  <c r="BB1756" i="19"/>
  <c r="BA1757" i="19"/>
  <c r="AZ1756" i="19"/>
  <c r="BD1756" i="19" s="1"/>
  <c r="AZ1757" i="19"/>
  <c r="BD1757" i="19" s="1"/>
  <c r="BB1757" i="19"/>
  <c r="BA1758" i="19"/>
  <c r="BB1758" i="19"/>
  <c r="AZ1758" i="19"/>
  <c r="BD1758" i="19" s="1"/>
  <c r="BA1759" i="19"/>
  <c r="BB1759" i="19"/>
  <c r="BA1760" i="19"/>
  <c r="AZ1759" i="19"/>
  <c r="BD1759" i="19" s="1"/>
  <c r="AZ1760" i="19"/>
  <c r="BD1760" i="19" s="1"/>
  <c r="BB1760" i="19"/>
  <c r="BA1761" i="19"/>
  <c r="BB1761" i="19"/>
  <c r="AZ1761" i="19"/>
  <c r="BD1761" i="19" s="1"/>
  <c r="BA1762" i="19"/>
  <c r="BB1762" i="19"/>
  <c r="AZ1762" i="19"/>
  <c r="BD1762" i="19" s="1"/>
  <c r="BA1763" i="19"/>
  <c r="BB1763" i="19"/>
  <c r="AZ1763" i="19"/>
  <c r="BD1763" i="19" s="1"/>
  <c r="BA1764" i="19"/>
  <c r="BB1764" i="19"/>
  <c r="AZ1764" i="19"/>
  <c r="BD1764" i="19" s="1"/>
  <c r="BA1765" i="19"/>
  <c r="BB1765" i="19"/>
  <c r="BA1766" i="19"/>
  <c r="AZ1765" i="19"/>
  <c r="BD1765" i="19" s="1"/>
  <c r="AZ1766" i="19"/>
  <c r="BD1766" i="19" s="1"/>
  <c r="BB1766" i="19"/>
  <c r="BA1767" i="19"/>
  <c r="BB1767" i="19"/>
  <c r="BA1768" i="19"/>
  <c r="AZ1767" i="19"/>
  <c r="BD1767" i="19" s="1"/>
  <c r="BA1769" i="19"/>
  <c r="BB1768" i="19"/>
  <c r="AZ1768" i="19"/>
  <c r="BD1768" i="19" s="1"/>
  <c r="AZ1769" i="19"/>
  <c r="BD1769" i="19" s="1"/>
  <c r="BA1770" i="19"/>
  <c r="BB1769" i="19"/>
  <c r="AZ1770" i="19"/>
  <c r="BD1770" i="19" s="1"/>
  <c r="BA1771" i="19"/>
  <c r="BB1770" i="19"/>
  <c r="AZ1771" i="19"/>
  <c r="BD1771" i="19" s="1"/>
  <c r="BB1771" i="19"/>
  <c r="BA1772" i="19"/>
  <c r="BA1773" i="19"/>
  <c r="AZ1772" i="19"/>
  <c r="BD1772" i="19" s="1"/>
  <c r="BB1772" i="19"/>
  <c r="BA1774" i="19"/>
  <c r="AZ1773" i="19"/>
  <c r="BD1773" i="19" s="1"/>
  <c r="BB1773" i="19"/>
  <c r="BB1774" i="19"/>
  <c r="BA1775" i="19"/>
  <c r="AZ1774" i="19"/>
  <c r="BD1774" i="19" s="1"/>
  <c r="AZ1775" i="19"/>
  <c r="BD1775" i="19" s="1"/>
  <c r="BB1775" i="19"/>
  <c r="BA1776" i="19"/>
  <c r="BA1777" i="19"/>
  <c r="BB1776" i="19"/>
  <c r="AZ1776" i="19"/>
  <c r="BD1776" i="19" s="1"/>
  <c r="AZ1777" i="19"/>
  <c r="BD1777" i="19" s="1"/>
  <c r="BB1777" i="19"/>
  <c r="BA1778" i="19"/>
  <c r="AZ1778" i="19"/>
  <c r="BD1778" i="19" s="1"/>
  <c r="BB1778" i="19"/>
  <c r="BA1779" i="19"/>
  <c r="BA1780" i="19"/>
  <c r="AZ1779" i="19"/>
  <c r="BD1779" i="19" s="1"/>
  <c r="BB1779" i="19"/>
  <c r="AZ1780" i="19"/>
  <c r="BD1780" i="19" s="1"/>
  <c r="BA1781" i="19"/>
  <c r="BB1780" i="19"/>
  <c r="BB1781" i="19"/>
  <c r="BA1782" i="19"/>
  <c r="AZ1781" i="19"/>
  <c r="BD1781" i="19" s="1"/>
  <c r="BA1783" i="19"/>
  <c r="AZ1782" i="19"/>
  <c r="BD1782" i="19" s="1"/>
  <c r="BB1782" i="19"/>
  <c r="BA1784" i="19"/>
  <c r="AZ1783" i="19"/>
  <c r="BD1783" i="19" s="1"/>
  <c r="BB1783" i="19"/>
  <c r="BA1785" i="19"/>
  <c r="AZ1784" i="19"/>
  <c r="BD1784" i="19" s="1"/>
  <c r="BB1784" i="19"/>
  <c r="BA1786" i="19"/>
  <c r="AZ1785" i="19"/>
  <c r="BD1785" i="19" s="1"/>
  <c r="BB1785" i="19"/>
  <c r="BB1786" i="19"/>
  <c r="BA1787" i="19"/>
  <c r="AZ1786" i="19"/>
  <c r="BD1786" i="19" s="1"/>
  <c r="AZ1787" i="19"/>
  <c r="BD1787" i="19" s="1"/>
  <c r="BB1787" i="19"/>
  <c r="BA1788" i="19"/>
  <c r="AZ1788" i="19"/>
  <c r="BD1788" i="19" s="1"/>
  <c r="BA1789" i="19"/>
  <c r="BB1788" i="19"/>
  <c r="AZ1789" i="19"/>
  <c r="BD1789" i="19" s="1"/>
  <c r="BB1789" i="19"/>
  <c r="BA1790" i="19"/>
  <c r="AZ1790" i="19"/>
  <c r="BD1790" i="19" s="1"/>
  <c r="BB1790" i="19"/>
  <c r="BA1791" i="19"/>
  <c r="BA1792" i="19"/>
  <c r="AZ1791" i="19"/>
  <c r="BD1791" i="19" s="1"/>
  <c r="BB1791" i="19"/>
  <c r="BA1793" i="19"/>
  <c r="AZ1792" i="19"/>
  <c r="BD1792" i="19" s="1"/>
  <c r="BB1792" i="19"/>
  <c r="BB1793" i="19"/>
  <c r="AZ1793" i="19"/>
  <c r="BD1793" i="19" s="1"/>
  <c r="BA1794" i="19"/>
  <c r="AZ1794" i="19"/>
  <c r="BD1794" i="19" s="1"/>
  <c r="BA1795" i="19"/>
  <c r="BB1794" i="19"/>
  <c r="BB1795" i="19"/>
  <c r="AZ1795" i="19"/>
  <c r="BD1795" i="19" s="1"/>
  <c r="BA1796" i="19"/>
  <c r="AZ1796" i="19"/>
  <c r="BD1796" i="19" s="1"/>
  <c r="BA1797" i="19"/>
  <c r="BB1796" i="19"/>
  <c r="BA1798" i="19"/>
  <c r="BB1797" i="19"/>
  <c r="AZ1797" i="19"/>
  <c r="BD1797" i="19" s="1"/>
  <c r="AZ1798" i="19"/>
  <c r="BD1798" i="19" s="1"/>
  <c r="BA1799" i="19"/>
  <c r="BB1798" i="19"/>
  <c r="BB1799" i="19"/>
  <c r="BA1800" i="19"/>
  <c r="AZ1799" i="19"/>
  <c r="BD1799" i="19" s="1"/>
  <c r="BB1800" i="19"/>
  <c r="BA1801" i="19"/>
  <c r="AZ1800" i="19"/>
  <c r="BD1800" i="19" s="1"/>
  <c r="AZ1801" i="19"/>
  <c r="BD1801" i="19" s="1"/>
  <c r="BA1802" i="19"/>
  <c r="BB1801" i="19"/>
  <c r="BB1802" i="19"/>
  <c r="AZ1802" i="19"/>
  <c r="BD1802" i="19" s="1"/>
  <c r="BA1803" i="19"/>
  <c r="BB1803" i="19"/>
  <c r="AZ1803" i="19"/>
  <c r="BD1803" i="19" s="1"/>
  <c r="BA1804" i="19"/>
  <c r="BB1804" i="19"/>
  <c r="AZ1804" i="19"/>
  <c r="BD1804" i="19" s="1"/>
  <c r="BA1805" i="19"/>
  <c r="AZ1805" i="19"/>
  <c r="BD1805" i="19" s="1"/>
  <c r="BB1805" i="19"/>
  <c r="BA1806" i="19"/>
  <c r="BA1807" i="19"/>
  <c r="BB1806" i="19"/>
  <c r="AZ1806" i="19"/>
  <c r="BD1806" i="19" s="1"/>
  <c r="BB1807" i="19"/>
  <c r="AZ1807" i="19"/>
  <c r="BD1807" i="19" s="1"/>
  <c r="BA1808" i="19"/>
  <c r="AZ1808" i="19"/>
  <c r="BD1808" i="19" s="1"/>
  <c r="BB1808" i="19"/>
  <c r="BA1809" i="19"/>
  <c r="BA1810" i="19"/>
  <c r="AZ1809" i="19"/>
  <c r="BD1809" i="19" s="1"/>
  <c r="BB1809" i="19"/>
  <c r="AZ1810" i="19"/>
  <c r="BD1810" i="19" s="1"/>
  <c r="BB1810" i="19"/>
  <c r="BA1811" i="19"/>
  <c r="AZ1811" i="19"/>
  <c r="BD1811" i="19" s="1"/>
  <c r="BB1811" i="19"/>
  <c r="BA1812" i="19"/>
  <c r="BB1812" i="19"/>
  <c r="AZ1812" i="19"/>
  <c r="BD1812" i="19" s="1"/>
  <c r="BA1813" i="19"/>
  <c r="BB1813" i="19"/>
  <c r="BA1814" i="19"/>
  <c r="AZ1813" i="19"/>
  <c r="BD1813" i="19" s="1"/>
  <c r="AZ1814" i="19"/>
  <c r="BD1814" i="19" s="1"/>
  <c r="BB1814" i="19"/>
  <c r="BA1815" i="19"/>
  <c r="BB1815" i="19"/>
  <c r="BA1816" i="19"/>
  <c r="AZ1815" i="19"/>
  <c r="BD1815" i="19" s="1"/>
  <c r="AZ1816" i="19"/>
  <c r="BD1816" i="19" s="1"/>
  <c r="BA1817" i="19"/>
  <c r="BB1816" i="19"/>
  <c r="AZ1817" i="19"/>
  <c r="BD1817" i="19" s="1"/>
  <c r="BA1818" i="19"/>
  <c r="BB1817" i="19"/>
  <c r="BA1819" i="19"/>
  <c r="BB1818" i="19"/>
  <c r="AZ1818" i="19"/>
  <c r="BD1818" i="19" s="1"/>
  <c r="AZ1819" i="19"/>
  <c r="BD1819" i="19" s="1"/>
  <c r="BB1819" i="19"/>
  <c r="BA1820" i="19"/>
  <c r="BB1820" i="19"/>
  <c r="AZ1820" i="19"/>
  <c r="BD1820" i="19" s="1"/>
  <c r="BA1821" i="19"/>
  <c r="AZ1821" i="19"/>
  <c r="BD1821" i="19" s="1"/>
  <c r="BB1821" i="19"/>
  <c r="BA1822" i="19"/>
  <c r="AZ1822" i="19"/>
  <c r="BD1822" i="19" s="1"/>
  <c r="BB1822" i="19"/>
  <c r="BA1823" i="19"/>
  <c r="AZ1823" i="19"/>
  <c r="BD1823" i="19" s="1"/>
  <c r="BB1823" i="19"/>
  <c r="BA1824" i="19"/>
  <c r="BA1825" i="19"/>
  <c r="BB1824" i="19"/>
  <c r="AZ1824" i="19"/>
  <c r="BD1824" i="19" s="1"/>
  <c r="AZ1825" i="19"/>
  <c r="BD1825" i="19" s="1"/>
  <c r="BB1825" i="19"/>
  <c r="BA1826" i="19"/>
  <c r="BB1826" i="19"/>
  <c r="AZ1826" i="19"/>
  <c r="BD1826" i="19" s="1"/>
  <c r="BA1827" i="19"/>
  <c r="AZ1827" i="19"/>
  <c r="BD1827" i="19" s="1"/>
  <c r="BA1828" i="19"/>
  <c r="BB1827" i="19"/>
  <c r="AZ1828" i="19"/>
  <c r="BD1828" i="19" s="1"/>
  <c r="BA1829" i="19"/>
  <c r="BB1828" i="19"/>
  <c r="BA1830" i="19"/>
  <c r="AZ1829" i="19"/>
  <c r="BD1829" i="19" s="1"/>
  <c r="BB1829" i="19"/>
  <c r="AZ1830" i="19"/>
  <c r="BD1830" i="19" s="1"/>
  <c r="BA1831" i="19"/>
  <c r="BB1830" i="19"/>
  <c r="BB1831" i="19"/>
  <c r="BA1832" i="19"/>
  <c r="AZ1831" i="19"/>
  <c r="BD1831" i="19" s="1"/>
  <c r="BA1833" i="19"/>
  <c r="BB1832" i="19"/>
  <c r="AZ1832" i="19"/>
  <c r="BD1832" i="19" s="1"/>
  <c r="BA1834" i="19"/>
  <c r="AZ1833" i="19"/>
  <c r="BD1833" i="19" s="1"/>
  <c r="BB1833" i="19"/>
  <c r="AZ1834" i="19"/>
  <c r="BD1834" i="19" s="1"/>
  <c r="BA1835" i="19"/>
  <c r="BB1834" i="19"/>
  <c r="BB1835" i="19"/>
  <c r="AZ1835" i="19"/>
  <c r="BD1835" i="19" s="1"/>
  <c r="BA1836" i="19"/>
  <c r="AZ1836" i="19"/>
  <c r="BD1836" i="19" s="1"/>
  <c r="BB1836" i="19"/>
  <c r="BA1837" i="19"/>
  <c r="BA1838" i="19"/>
  <c r="BB1837" i="19"/>
  <c r="AZ1837" i="19"/>
  <c r="BD1837" i="19" s="1"/>
  <c r="BB1838" i="19"/>
  <c r="AZ1838" i="19"/>
  <c r="BD1838" i="19" s="1"/>
  <c r="BA1839" i="19"/>
  <c r="AZ1839" i="19"/>
  <c r="BD1839" i="19" s="1"/>
  <c r="BA1840" i="19"/>
  <c r="BB1839" i="19"/>
  <c r="BA1841" i="19"/>
  <c r="AZ1840" i="19"/>
  <c r="BD1840" i="19" s="1"/>
  <c r="BB1840" i="19"/>
  <c r="AZ1841" i="19"/>
  <c r="BD1841" i="19" s="1"/>
  <c r="BB1841" i="19"/>
  <c r="BA1842" i="19"/>
  <c r="BB1842" i="19"/>
  <c r="AZ1842" i="19"/>
  <c r="BD1842" i="19" s="1"/>
  <c r="BA1843" i="19"/>
  <c r="BA1844" i="19"/>
  <c r="BB1843" i="19"/>
  <c r="AZ1843" i="19"/>
  <c r="BD1843" i="19" s="1"/>
  <c r="BB1844" i="19"/>
  <c r="BA1845" i="19"/>
  <c r="AZ1844" i="19"/>
  <c r="BD1844" i="19" s="1"/>
  <c r="BB1845" i="19"/>
  <c r="AZ1845" i="19"/>
  <c r="BD1845" i="19" s="1"/>
  <c r="BA1846" i="19"/>
  <c r="BA1847" i="19"/>
  <c r="AZ1846" i="19"/>
  <c r="BD1846" i="19" s="1"/>
  <c r="BB1846" i="19"/>
  <c r="BA1848" i="19"/>
  <c r="AZ1847" i="19"/>
  <c r="BD1847" i="19" s="1"/>
  <c r="BB1847" i="19"/>
  <c r="AZ1848" i="19"/>
  <c r="BD1848" i="19" s="1"/>
  <c r="BA1849" i="19"/>
  <c r="BB1848" i="19"/>
  <c r="BB1849" i="19"/>
  <c r="BA1850" i="19"/>
  <c r="AZ1849" i="19"/>
  <c r="BD1849" i="19" s="1"/>
  <c r="BB1850" i="19"/>
  <c r="BA1851" i="19"/>
  <c r="AZ1850" i="19"/>
  <c r="BD1850" i="19" s="1"/>
  <c r="AZ1851" i="19"/>
  <c r="BD1851" i="19" s="1"/>
  <c r="BB1851" i="19"/>
  <c r="BA1852" i="19"/>
  <c r="BA1853" i="19"/>
  <c r="AZ1852" i="19"/>
  <c r="BD1852" i="19" s="1"/>
  <c r="BB1852" i="19"/>
  <c r="AZ1853" i="19"/>
  <c r="BD1853" i="19" s="1"/>
  <c r="BB1853" i="19"/>
  <c r="BA1854" i="19"/>
  <c r="AZ1854" i="19"/>
  <c r="BD1854" i="19" s="1"/>
  <c r="BB1854" i="19"/>
  <c r="BA1855" i="19"/>
  <c r="BA1856" i="19"/>
  <c r="AZ1855" i="19"/>
  <c r="BD1855" i="19" s="1"/>
  <c r="BB1855" i="19"/>
  <c r="BA1857" i="19"/>
  <c r="AZ1856" i="19"/>
  <c r="BD1856" i="19" s="1"/>
  <c r="BB1856" i="19"/>
  <c r="BB1857" i="19"/>
  <c r="BA1858" i="19"/>
  <c r="AZ1857" i="19"/>
  <c r="BD1857" i="19" s="1"/>
  <c r="AZ1858" i="19"/>
  <c r="BD1858" i="19" s="1"/>
  <c r="BA1859" i="19"/>
  <c r="BB1858" i="19"/>
  <c r="BB1859" i="19"/>
  <c r="AZ1859" i="19"/>
  <c r="BD1859" i="19" s="1"/>
  <c r="BA1860" i="19"/>
  <c r="AZ1860" i="19"/>
  <c r="BD1860" i="19" s="1"/>
  <c r="BA1861" i="19"/>
  <c r="BB1860" i="19"/>
  <c r="BA1862" i="19"/>
  <c r="BB1861" i="19"/>
  <c r="AZ1861" i="19"/>
  <c r="BD1861" i="19" s="1"/>
  <c r="BA1863" i="19"/>
  <c r="AZ1862" i="19"/>
  <c r="BD1862" i="19" s="1"/>
  <c r="BB1862" i="19"/>
  <c r="BB1863" i="19"/>
  <c r="BA1864" i="19"/>
  <c r="AZ1863" i="19"/>
  <c r="BD1863" i="19" s="1"/>
  <c r="BB1864" i="19"/>
  <c r="BA1865" i="19"/>
  <c r="AZ1864" i="19"/>
  <c r="BD1864" i="19" s="1"/>
  <c r="AZ1865" i="19"/>
  <c r="BD1865" i="19" s="1"/>
  <c r="BA1866" i="19"/>
  <c r="BB1865" i="19"/>
  <c r="AZ1866" i="19"/>
  <c r="BD1866" i="19" s="1"/>
  <c r="BB1866" i="19"/>
  <c r="BA1867" i="19"/>
  <c r="BA1868" i="19"/>
  <c r="BB1867" i="19"/>
  <c r="AZ1867" i="19"/>
  <c r="BD1867" i="19" s="1"/>
  <c r="BA1869" i="19"/>
  <c r="AZ1868" i="19"/>
  <c r="BD1868" i="19" s="1"/>
  <c r="BB1868" i="19"/>
  <c r="AZ1869" i="19"/>
  <c r="BD1869" i="19" s="1"/>
  <c r="BB1869" i="19"/>
  <c r="BA1870" i="19"/>
  <c r="BA1871" i="19"/>
  <c r="BB1870" i="19"/>
  <c r="AZ1870" i="19"/>
  <c r="BD1870" i="19" s="1"/>
  <c r="BA1872" i="19"/>
  <c r="AZ1871" i="19"/>
  <c r="BD1871" i="19" s="1"/>
  <c r="BB1871" i="19"/>
  <c r="AZ1872" i="19"/>
  <c r="BD1872" i="19" s="1"/>
  <c r="BA1873" i="19"/>
  <c r="BB1872" i="19"/>
  <c r="BB1873" i="19"/>
  <c r="BA1874" i="19"/>
  <c r="AZ1873" i="19"/>
  <c r="BD1873" i="19" s="1"/>
  <c r="BB1874" i="19"/>
  <c r="AZ1874" i="19"/>
  <c r="BD1874" i="19" s="1"/>
  <c r="BA1875" i="19"/>
  <c r="AZ1875" i="19"/>
  <c r="BD1875" i="19" s="1"/>
  <c r="BB1875" i="19"/>
  <c r="BA1876" i="19"/>
  <c r="AZ1876" i="19"/>
  <c r="BD1876" i="19" s="1"/>
  <c r="BB1876" i="19"/>
  <c r="BA1877" i="19"/>
  <c r="BA1878" i="19"/>
  <c r="AZ1877" i="19"/>
  <c r="BD1877" i="19" s="1"/>
  <c r="BB1877" i="19"/>
  <c r="AZ1878" i="19"/>
  <c r="BD1878" i="19" s="1"/>
  <c r="BB1878" i="19"/>
  <c r="BA1879" i="19"/>
  <c r="BB1879" i="19"/>
  <c r="BA1880" i="19"/>
  <c r="AZ1879" i="19"/>
  <c r="BD1879" i="19" s="1"/>
  <c r="AZ1880" i="19"/>
  <c r="BD1880" i="19" s="1"/>
  <c r="BA1881" i="19"/>
  <c r="BB1880" i="19"/>
  <c r="AZ1881" i="19"/>
  <c r="BD1881" i="19" s="1"/>
  <c r="BA1882" i="19"/>
  <c r="BB1881" i="19"/>
  <c r="BA1883" i="19"/>
  <c r="BB1882" i="19"/>
  <c r="AZ1882" i="19"/>
  <c r="BD1882" i="19" s="1"/>
  <c r="BB1883" i="19"/>
  <c r="BA1884" i="19"/>
  <c r="AZ1883" i="19"/>
  <c r="BD1883" i="19" s="1"/>
  <c r="AZ1884" i="19"/>
  <c r="BD1884" i="19" s="1"/>
  <c r="BB1884" i="19"/>
  <c r="BA1885" i="19"/>
  <c r="AZ1885" i="19"/>
  <c r="BD1885" i="19" s="1"/>
  <c r="BB1885" i="19"/>
  <c r="BA1886" i="19"/>
  <c r="BB1886" i="19"/>
  <c r="AZ1886" i="19"/>
  <c r="BD1886" i="19" s="1"/>
  <c r="BA1887" i="19"/>
  <c r="AZ1887" i="19"/>
  <c r="BD1887" i="19" s="1"/>
  <c r="BB1887" i="19"/>
  <c r="BA1888" i="19"/>
  <c r="BB1888" i="19"/>
  <c r="BA1889" i="19"/>
  <c r="AZ1888" i="19"/>
  <c r="BD1888" i="19" s="1"/>
  <c r="BA1890" i="19"/>
  <c r="AZ1889" i="19"/>
  <c r="BD1889" i="19" s="1"/>
  <c r="BB1889" i="19"/>
  <c r="BB1890" i="19"/>
  <c r="AZ1890" i="19"/>
  <c r="BD1890" i="19" s="1"/>
  <c r="BA1891" i="19"/>
  <c r="AZ1891" i="19"/>
  <c r="BD1891" i="19" s="1"/>
  <c r="BB1891" i="19"/>
  <c r="BA1892" i="19"/>
  <c r="AZ1892" i="19"/>
  <c r="BD1892" i="19" s="1"/>
  <c r="BA1893" i="19"/>
  <c r="BB1892" i="19"/>
  <c r="BB1893" i="19"/>
  <c r="AZ1893" i="19"/>
  <c r="BD1893" i="19" s="1"/>
  <c r="BA1894" i="19"/>
  <c r="BB1894" i="19"/>
  <c r="BA1895" i="19"/>
  <c r="AZ1894" i="19"/>
  <c r="BD1894" i="19" s="1"/>
  <c r="BB1895" i="19"/>
  <c r="BA1896" i="19"/>
  <c r="AZ1895" i="19"/>
  <c r="BD1895" i="19" s="1"/>
  <c r="BB1896" i="19"/>
  <c r="AZ1896" i="19"/>
  <c r="BD1896" i="19" s="1"/>
  <c r="BA1897" i="19"/>
  <c r="BA1898" i="19"/>
  <c r="AZ1897" i="19"/>
  <c r="BD1897" i="19" s="1"/>
  <c r="BB1897" i="19"/>
  <c r="BB1898" i="19"/>
  <c r="AZ1898" i="19"/>
  <c r="BD1898" i="19" s="1"/>
  <c r="BA1899" i="19"/>
  <c r="BB1899" i="19"/>
  <c r="AZ1899" i="19"/>
  <c r="BD1899" i="19" s="1"/>
  <c r="BA1900" i="19"/>
  <c r="BA1901" i="19"/>
  <c r="AZ1900" i="19"/>
  <c r="BD1900" i="19" s="1"/>
  <c r="BB1900" i="19"/>
  <c r="BA1902" i="19"/>
  <c r="AZ1901" i="19"/>
  <c r="BD1901" i="19" s="1"/>
  <c r="BB1901" i="19"/>
  <c r="BA1903" i="19"/>
  <c r="BB1902" i="19"/>
  <c r="AZ1902" i="19"/>
  <c r="BD1902" i="19" s="1"/>
  <c r="AZ1903" i="19"/>
  <c r="BD1903" i="19" s="1"/>
  <c r="BB1903" i="19"/>
  <c r="BA1904" i="19"/>
  <c r="AZ1904" i="19"/>
  <c r="BD1904" i="19" s="1"/>
  <c r="BB1904" i="19"/>
  <c r="BA1905" i="19"/>
  <c r="BA1906" i="19"/>
  <c r="AZ1905" i="19"/>
  <c r="BD1905" i="19" s="1"/>
  <c r="BB1905" i="19"/>
  <c r="AZ1906" i="19"/>
  <c r="BD1906" i="19" s="1"/>
  <c r="BB1906" i="19"/>
  <c r="BA1907" i="19"/>
  <c r="AZ1907" i="19"/>
  <c r="BD1907" i="19" s="1"/>
  <c r="BA1908" i="19"/>
  <c r="BB1907" i="19"/>
  <c r="BB1908" i="19"/>
  <c r="BA1909" i="19"/>
  <c r="AZ1908" i="19"/>
  <c r="BD1908" i="19" s="1"/>
  <c r="BA1910" i="19"/>
  <c r="AZ1909" i="19"/>
  <c r="BD1909" i="19" s="1"/>
  <c r="BB1909" i="19"/>
  <c r="BA1911" i="19"/>
  <c r="BB1910" i="19"/>
  <c r="AZ1910" i="19"/>
  <c r="BD1910" i="19" s="1"/>
  <c r="BA1912" i="19"/>
  <c r="AZ1911" i="19"/>
  <c r="BD1911" i="19" s="1"/>
  <c r="BB1911" i="19"/>
  <c r="AZ1912" i="19"/>
  <c r="BD1912" i="19" s="1"/>
  <c r="BA1913" i="19"/>
  <c r="BB1912" i="19"/>
  <c r="AZ1913" i="19"/>
  <c r="BD1913" i="19" s="1"/>
  <c r="BA1914" i="19"/>
  <c r="BB1913" i="19"/>
  <c r="AZ1914" i="19"/>
  <c r="BD1914" i="19" s="1"/>
  <c r="BB1914" i="19"/>
  <c r="BA1915" i="19"/>
  <c r="AZ1915" i="19"/>
  <c r="BD1915" i="19" s="1"/>
  <c r="BA1916" i="19"/>
  <c r="BB1915" i="19"/>
  <c r="BB1916" i="19"/>
  <c r="BA1917" i="19"/>
  <c r="AZ1916" i="19"/>
  <c r="BD1916" i="19" s="1"/>
  <c r="BB1917" i="19"/>
  <c r="AZ1917" i="19"/>
  <c r="BD1917" i="19" s="1"/>
  <c r="BA1918" i="19"/>
  <c r="BB1918" i="19"/>
  <c r="AZ1918" i="19"/>
  <c r="BD1918" i="19" s="1"/>
  <c r="BA1919" i="19"/>
  <c r="BA1920" i="19"/>
  <c r="AZ1919" i="19"/>
  <c r="BD1919" i="19" s="1"/>
  <c r="BB1919" i="19"/>
  <c r="BA1921" i="19"/>
  <c r="BB1920" i="19"/>
  <c r="AZ1920" i="19"/>
  <c r="BD1920" i="19" s="1"/>
  <c r="BA1922" i="19"/>
  <c r="AZ1921" i="19"/>
  <c r="BD1921" i="19" s="1"/>
  <c r="BB1921" i="19"/>
  <c r="AZ1922" i="19"/>
  <c r="BD1922" i="19" s="1"/>
  <c r="BA1923" i="19"/>
  <c r="BB1922" i="19"/>
  <c r="BB1923" i="19"/>
  <c r="AZ1923" i="19"/>
  <c r="BD1923" i="19" s="1"/>
  <c r="BA1924" i="19"/>
  <c r="AZ1924" i="19"/>
  <c r="BD1924" i="19" s="1"/>
  <c r="BB1924" i="19"/>
  <c r="BA1925" i="19"/>
  <c r="BA1926" i="19"/>
  <c r="BB1925" i="19"/>
  <c r="AZ1925" i="19"/>
  <c r="BD1925" i="19" s="1"/>
  <c r="AZ1926" i="19"/>
  <c r="BD1926" i="19" s="1"/>
  <c r="BA1927" i="19"/>
  <c r="BB1926" i="19"/>
  <c r="BB1927" i="19"/>
  <c r="BA1928" i="19"/>
  <c r="AZ1927" i="19"/>
  <c r="BD1927" i="19" s="1"/>
  <c r="AZ1928" i="19"/>
  <c r="BD1928" i="19" s="1"/>
  <c r="BA1929" i="19"/>
  <c r="BB1928" i="19"/>
  <c r="BB1929" i="19"/>
  <c r="AZ1929" i="19"/>
  <c r="BD1929" i="19" s="1"/>
  <c r="BA1930" i="19"/>
  <c r="BB1930" i="19"/>
  <c r="AZ1930" i="19"/>
  <c r="BD1930" i="19" s="1"/>
  <c r="BA1931" i="19"/>
  <c r="AZ1931" i="19"/>
  <c r="BD1931" i="19" s="1"/>
  <c r="BA1932" i="19"/>
  <c r="BB1931" i="19"/>
  <c r="BA1933" i="19"/>
  <c r="BB1932" i="19"/>
  <c r="AZ1932" i="19"/>
  <c r="BD1932" i="19" s="1"/>
  <c r="AZ1933" i="19"/>
  <c r="BD1933" i="19" s="1"/>
  <c r="BB1933" i="19"/>
  <c r="BA1934" i="19"/>
  <c r="AZ1934" i="19"/>
  <c r="BD1934" i="19" s="1"/>
  <c r="BB1934" i="19"/>
  <c r="BA1935" i="19"/>
  <c r="AZ1935" i="19"/>
  <c r="BD1935" i="19" s="1"/>
  <c r="BA1936" i="19"/>
  <c r="BB1935" i="19"/>
  <c r="BB1936" i="19"/>
  <c r="AZ1936" i="19"/>
  <c r="BD1936" i="19" s="1"/>
  <c r="BA1937" i="19"/>
  <c r="BA1938" i="19"/>
  <c r="BB1937" i="19"/>
  <c r="AZ1937" i="19"/>
  <c r="BD1937" i="19" s="1"/>
  <c r="AZ1938" i="19"/>
  <c r="BD1938" i="19" s="1"/>
  <c r="BB1938" i="19"/>
  <c r="BA1939" i="19"/>
  <c r="AZ1939" i="19"/>
  <c r="BD1939" i="19" s="1"/>
  <c r="BB1939" i="19"/>
  <c r="BA1940" i="19"/>
  <c r="BA1941" i="19"/>
  <c r="AZ1940" i="19"/>
  <c r="BD1940" i="19" s="1"/>
  <c r="BB1940" i="19"/>
  <c r="BB1941" i="19"/>
  <c r="BA1942" i="19"/>
  <c r="AZ1941" i="19"/>
  <c r="BD1941" i="19" s="1"/>
  <c r="BB1942" i="19"/>
  <c r="AZ1942" i="19"/>
  <c r="BD1942" i="19" s="1"/>
  <c r="BA1943" i="19"/>
  <c r="BB1943" i="19"/>
  <c r="BA1944" i="19"/>
  <c r="AZ1943" i="19"/>
  <c r="BD1943" i="19" s="1"/>
  <c r="BB1944" i="19"/>
  <c r="BA1945" i="19"/>
  <c r="AZ1944" i="19"/>
  <c r="BD1944" i="19" s="1"/>
  <c r="AZ1945" i="19"/>
  <c r="BD1945" i="19" s="1"/>
  <c r="BB1945" i="19"/>
  <c r="BA1946" i="19"/>
  <c r="AZ1946" i="19"/>
  <c r="BD1946" i="19" s="1"/>
  <c r="BB1946" i="19"/>
  <c r="BA1947" i="19"/>
  <c r="AZ1947" i="19"/>
  <c r="BD1947" i="19" s="1"/>
  <c r="BA1948" i="19"/>
  <c r="BB1947" i="19"/>
  <c r="AZ1948" i="19"/>
  <c r="BD1948" i="19" s="1"/>
  <c r="BB1948" i="19"/>
  <c r="BA1949" i="19"/>
  <c r="AZ1949" i="19"/>
  <c r="BD1949" i="19" s="1"/>
  <c r="BB1949" i="19"/>
  <c r="BA1950" i="19"/>
  <c r="BB1950" i="19"/>
  <c r="AZ1950" i="19"/>
  <c r="BD1950" i="19" s="1"/>
  <c r="BA1951" i="19"/>
  <c r="BA1952" i="19"/>
  <c r="BB1951" i="19"/>
  <c r="AZ1951" i="19"/>
  <c r="BD1951" i="19" s="1"/>
  <c r="BA1953" i="19"/>
  <c r="AZ1952" i="19"/>
  <c r="BD1952" i="19" s="1"/>
  <c r="BB1952" i="19"/>
  <c r="AZ1953" i="19"/>
  <c r="BD1953" i="19" s="1"/>
  <c r="BB1953" i="19"/>
  <c r="BA1954" i="19"/>
  <c r="BB1954" i="19"/>
  <c r="AZ1954" i="19"/>
  <c r="BD1954" i="19" s="1"/>
  <c r="BA1955" i="19"/>
  <c r="AZ1955" i="19"/>
  <c r="BD1955" i="19" s="1"/>
  <c r="BB1955" i="19"/>
  <c r="BA1956" i="19"/>
  <c r="BA1957" i="19"/>
  <c r="AZ1956" i="19"/>
  <c r="BD1956" i="19" s="1"/>
  <c r="BB1956" i="19"/>
  <c r="AZ1957" i="19"/>
  <c r="BD1957" i="19" s="1"/>
  <c r="BB1957" i="19"/>
  <c r="BA1958" i="19"/>
  <c r="BB1958" i="19"/>
  <c r="BA1959" i="19"/>
  <c r="AZ1958" i="19"/>
  <c r="BD1958" i="19" s="1"/>
  <c r="BB1959" i="19"/>
  <c r="AZ1959" i="19"/>
  <c r="BD1959" i="19" s="1"/>
  <c r="BA1960" i="19"/>
  <c r="BB1960" i="19"/>
  <c r="AZ1960" i="19"/>
  <c r="BD1960" i="19" s="1"/>
  <c r="BA1961" i="19"/>
  <c r="AZ1961" i="19"/>
  <c r="BD1961" i="19" s="1"/>
  <c r="BB1961" i="19"/>
  <c r="BA1962" i="19"/>
  <c r="AZ1962" i="19"/>
  <c r="BD1962" i="19" s="1"/>
  <c r="BA1963" i="19"/>
  <c r="BB1962" i="19"/>
  <c r="AZ1963" i="19"/>
  <c r="BD1963" i="19" s="1"/>
  <c r="BB1963" i="19"/>
  <c r="BA1964" i="19"/>
  <c r="BB1964" i="19"/>
  <c r="AZ1964" i="19"/>
  <c r="BD1964" i="19" s="1"/>
  <c r="BA1965" i="19"/>
  <c r="BB1965" i="19"/>
  <c r="BA1966" i="19"/>
  <c r="AZ1965" i="19"/>
  <c r="BD1965" i="19" s="1"/>
  <c r="BB1966" i="19"/>
  <c r="BA1967" i="19"/>
  <c r="AZ1966" i="19"/>
  <c r="BD1966" i="19" s="1"/>
  <c r="BB1967" i="19"/>
  <c r="BA1968" i="19"/>
  <c r="AZ1967" i="19"/>
  <c r="BD1967" i="19" s="1"/>
  <c r="BB1968" i="19"/>
  <c r="BA1969" i="19"/>
  <c r="AZ1968" i="19"/>
  <c r="BD1968" i="19" s="1"/>
  <c r="BA1970" i="19"/>
  <c r="AZ1969" i="19"/>
  <c r="BD1969" i="19" s="1"/>
  <c r="BB1969" i="19"/>
  <c r="BB1970" i="19"/>
  <c r="AZ1970" i="19"/>
  <c r="BD1970" i="19" s="1"/>
  <c r="BA1971" i="19"/>
  <c r="BA1972" i="19"/>
  <c r="AZ1971" i="19"/>
  <c r="BD1971" i="19" s="1"/>
  <c r="BB1971" i="19"/>
  <c r="AZ1972" i="19"/>
  <c r="BD1972" i="19" s="1"/>
  <c r="BB1972" i="19"/>
  <c r="BA1973" i="19"/>
  <c r="BA1974" i="19"/>
  <c r="BB1973" i="19"/>
  <c r="AZ1973" i="19"/>
  <c r="BD1973" i="19" s="1"/>
  <c r="BA1975" i="19"/>
  <c r="AZ1974" i="19"/>
  <c r="BD1974" i="19" s="1"/>
  <c r="BB1974" i="19"/>
  <c r="BB1975" i="19"/>
  <c r="BA1976" i="19"/>
  <c r="AZ1975" i="19"/>
  <c r="BD1975" i="19" s="1"/>
  <c r="BB1976" i="19"/>
  <c r="BA1977" i="19"/>
  <c r="AZ1976" i="19"/>
  <c r="BD1976" i="19" s="1"/>
  <c r="BB1977" i="19"/>
  <c r="BA1978" i="19"/>
  <c r="AZ1977" i="19"/>
  <c r="BD1977" i="19" s="1"/>
  <c r="BB1978" i="19"/>
  <c r="BA1979" i="19"/>
  <c r="AZ1978" i="19"/>
  <c r="BD1978" i="19" s="1"/>
  <c r="BB1979" i="19"/>
  <c r="AZ1979" i="19"/>
  <c r="BD1979" i="19" s="1"/>
  <c r="BA1980" i="19"/>
  <c r="BA1981" i="19"/>
  <c r="BB1980" i="19"/>
  <c r="AZ1980" i="19"/>
  <c r="BD1980" i="19" s="1"/>
  <c r="AZ1981" i="19"/>
  <c r="BD1981" i="19" s="1"/>
  <c r="BB1981" i="19"/>
  <c r="BA1982" i="19"/>
  <c r="BB1982" i="19"/>
  <c r="AZ1982" i="19"/>
  <c r="BD1982" i="19" s="1"/>
  <c r="BA1983" i="19"/>
  <c r="AZ1983" i="19"/>
  <c r="BD1983" i="19" s="1"/>
  <c r="BB1983" i="19"/>
  <c r="BA1984" i="19"/>
  <c r="BB1984" i="19"/>
  <c r="BA1985" i="19"/>
  <c r="AZ1984" i="19"/>
  <c r="BD1984" i="19" s="1"/>
  <c r="BA1986" i="19"/>
  <c r="AZ1985" i="19"/>
  <c r="BD1985" i="19" s="1"/>
  <c r="BB1985" i="19"/>
  <c r="AZ1986" i="19"/>
  <c r="BD1986" i="19" s="1"/>
  <c r="BB1986" i="19"/>
  <c r="BA1987" i="19"/>
  <c r="BA1988" i="19"/>
  <c r="BB1987" i="19"/>
  <c r="AZ1987" i="19"/>
  <c r="BD1987" i="19" s="1"/>
  <c r="BA1989" i="19"/>
  <c r="AZ1988" i="19"/>
  <c r="BD1988" i="19" s="1"/>
  <c r="BB1988" i="19"/>
  <c r="BB1989" i="19"/>
  <c r="AZ1989" i="19"/>
  <c r="BD1989" i="19" s="1"/>
  <c r="BA1990" i="19"/>
  <c r="AZ1990" i="19"/>
  <c r="BD1990" i="19" s="1"/>
  <c r="BA1991" i="19"/>
  <c r="BB1990" i="19"/>
  <c r="AZ1991" i="19"/>
  <c r="BD1991" i="19" s="1"/>
  <c r="BB1991" i="19"/>
  <c r="BA1992" i="19"/>
  <c r="BA1993" i="19"/>
  <c r="BB1992" i="19"/>
  <c r="AZ1992" i="19"/>
  <c r="BD1992" i="19" s="1"/>
  <c r="BA1994" i="19"/>
  <c r="AZ1993" i="19"/>
  <c r="BD1993" i="19" s="1"/>
  <c r="BB1993" i="19"/>
  <c r="AZ1994" i="19"/>
  <c r="BD1994" i="19" s="1"/>
  <c r="BB1994" i="19"/>
  <c r="BA1995" i="19"/>
  <c r="BB1995" i="19"/>
  <c r="AZ1995" i="19"/>
  <c r="BD1995" i="19" s="1"/>
  <c r="BA1996" i="19"/>
  <c r="BB1996" i="19"/>
  <c r="BA1997" i="19"/>
  <c r="AZ1996" i="19"/>
  <c r="BD1996" i="19" s="1"/>
  <c r="AZ1997" i="19"/>
  <c r="BD1997" i="19" s="1"/>
  <c r="BB1997" i="19"/>
  <c r="BA1998" i="19"/>
  <c r="BA1999" i="19"/>
  <c r="BB1998" i="19"/>
  <c r="AZ1998" i="19"/>
  <c r="BD1998" i="19" s="1"/>
  <c r="AZ1999" i="19"/>
  <c r="BD1999" i="19" s="1"/>
  <c r="BA2000" i="19"/>
  <c r="BB1999" i="19"/>
  <c r="AZ2000" i="19"/>
  <c r="BD2000" i="19" s="1"/>
  <c r="BA2001" i="19"/>
  <c r="BB2000" i="19"/>
  <c r="BB2001" i="19"/>
  <c r="AZ2001" i="19"/>
  <c r="BD2001" i="19" s="1"/>
  <c r="BA2002" i="19"/>
  <c r="BA2003" i="19"/>
  <c r="AZ2002" i="19"/>
  <c r="BD2002" i="19" s="1"/>
  <c r="BB2002" i="19"/>
  <c r="BB2003" i="19"/>
  <c r="AZ2003" i="19"/>
  <c r="BD2003" i="19" s="1"/>
  <c r="BA2004" i="19"/>
  <c r="BA2005" i="19"/>
  <c r="AZ2004" i="19"/>
  <c r="BD2004" i="19" s="1"/>
  <c r="BB2004" i="19"/>
  <c r="BA2006" i="19"/>
  <c r="AZ2005" i="19"/>
  <c r="BD2005" i="19" s="1"/>
  <c r="BB2005" i="19"/>
  <c r="BB2006" i="19"/>
  <c r="BA2007" i="19"/>
  <c r="AZ2006" i="19"/>
  <c r="BD2006" i="19" s="1"/>
  <c r="BB2007" i="19"/>
  <c r="AZ2007" i="19"/>
  <c r="BD2007" i="19" s="1"/>
  <c r="BA2008" i="19"/>
  <c r="BA2009" i="19"/>
  <c r="AZ2008" i="19"/>
  <c r="BD2008" i="19" s="1"/>
  <c r="BB2008" i="19"/>
  <c r="BA2010" i="19"/>
  <c r="BB2009" i="19"/>
  <c r="AZ2009" i="19"/>
  <c r="BD2009" i="19" s="1"/>
  <c r="AZ2010" i="19"/>
  <c r="BD2010" i="19" s="1"/>
  <c r="BB2010" i="19"/>
  <c r="BA2011" i="19"/>
  <c r="AZ2011" i="19"/>
  <c r="BD2011" i="19" s="1"/>
  <c r="BA2012" i="19"/>
  <c r="BB2011" i="19"/>
  <c r="BA2013" i="19"/>
  <c r="AZ2012" i="19"/>
  <c r="BD2012" i="19" s="1"/>
  <c r="BB2012" i="19"/>
  <c r="AZ2013" i="19"/>
  <c r="BD2013" i="19" s="1"/>
  <c r="BA2014" i="19"/>
  <c r="BB2013" i="19"/>
  <c r="BB2014" i="19"/>
  <c r="BA2015" i="19"/>
  <c r="AZ2014" i="19"/>
  <c r="BD2014" i="19" s="1"/>
  <c r="BB2015" i="19"/>
  <c r="AZ2015" i="19"/>
  <c r="BD2015" i="19" s="1"/>
  <c r="BA2016" i="19"/>
  <c r="BB2016" i="19"/>
  <c r="BA2017" i="19"/>
  <c r="AZ2016" i="19"/>
  <c r="BD2016" i="19" s="1"/>
  <c r="BB2017" i="19"/>
  <c r="BA2018" i="19"/>
  <c r="AZ2017" i="19"/>
  <c r="BD2017" i="19" s="1"/>
  <c r="BA2019" i="19"/>
  <c r="BB2018" i="19"/>
  <c r="AZ2018" i="19"/>
  <c r="BD2018" i="19" s="1"/>
  <c r="BA2020" i="19"/>
  <c r="AZ2019" i="19"/>
  <c r="BD2019" i="19" s="1"/>
  <c r="BB2019" i="19"/>
  <c r="BA2021" i="19"/>
  <c r="AZ2020" i="19"/>
  <c r="BD2020" i="19" s="1"/>
  <c r="BB2020" i="19"/>
  <c r="AZ2021" i="19"/>
  <c r="BD2021" i="19" s="1"/>
  <c r="BA2022" i="19"/>
  <c r="BB2021" i="19"/>
  <c r="BA2023" i="19"/>
  <c r="BB2022" i="19"/>
  <c r="AZ2022" i="19"/>
  <c r="BD2022" i="19" s="1"/>
  <c r="AZ2023" i="19"/>
  <c r="BD2023" i="19" s="1"/>
  <c r="BB2023" i="19"/>
  <c r="BA2024" i="19"/>
  <c r="AZ2024" i="19"/>
  <c r="BD2024" i="19" s="1"/>
  <c r="BA2025" i="19"/>
  <c r="BB2024" i="19"/>
  <c r="BB2025" i="19"/>
  <c r="AZ2025" i="19"/>
  <c r="BD2025" i="19" s="1"/>
  <c r="BA2026" i="19"/>
  <c r="BB2026" i="19"/>
  <c r="BA2027" i="19"/>
  <c r="AZ2026" i="19"/>
  <c r="BD2026" i="19" s="1"/>
  <c r="BA2028" i="19"/>
  <c r="BB2027" i="19"/>
  <c r="AZ2027" i="19"/>
  <c r="BD2027" i="19" s="1"/>
  <c r="AZ2028" i="19"/>
  <c r="BD2028" i="19" s="1"/>
  <c r="BA2029" i="19"/>
  <c r="BB2028" i="19"/>
  <c r="AZ2029" i="19"/>
  <c r="BD2029" i="19" s="1"/>
  <c r="BB2029" i="19"/>
  <c r="BA2030" i="19"/>
  <c r="BA2031" i="19"/>
  <c r="BB2030" i="19"/>
  <c r="AZ2030" i="19"/>
  <c r="BD2030" i="19" s="1"/>
  <c r="AZ2031" i="19"/>
  <c r="BD2031" i="19" s="1"/>
  <c r="BA2032" i="19"/>
  <c r="BB2031" i="19"/>
  <c r="AZ2032" i="19"/>
  <c r="BD2032" i="19" s="1"/>
  <c r="BB2032" i="19"/>
  <c r="BA2033" i="19"/>
  <c r="BA2034" i="19"/>
  <c r="AZ2033" i="19"/>
  <c r="BD2033" i="19" s="1"/>
  <c r="BB2033" i="19"/>
  <c r="AZ2034" i="19"/>
  <c r="BD2034" i="19" s="1"/>
  <c r="BA2035" i="19"/>
  <c r="BB2034" i="19"/>
  <c r="BA2036" i="19"/>
  <c r="BB2035" i="19"/>
  <c r="AZ2035" i="19"/>
  <c r="BD2035" i="19" s="1"/>
  <c r="AZ2036" i="19"/>
  <c r="BD2036" i="19" s="1"/>
  <c r="BA2037" i="19"/>
  <c r="BB2036" i="19"/>
  <c r="BB2037" i="19"/>
  <c r="AZ2037" i="19"/>
  <c r="BD2037" i="19" s="1"/>
  <c r="BA2038" i="19"/>
  <c r="BB2038" i="19"/>
  <c r="AZ2038" i="19"/>
  <c r="BD2038" i="19" s="1"/>
  <c r="BA2039" i="19"/>
  <c r="BB2039" i="19"/>
  <c r="AZ2039" i="19"/>
  <c r="BD2039" i="19" s="1"/>
  <c r="BA2040" i="19"/>
  <c r="BB2040" i="19"/>
  <c r="BA2041" i="19"/>
  <c r="AZ2040" i="19"/>
  <c r="BD2040" i="19" s="1"/>
  <c r="AZ2041" i="19"/>
  <c r="BD2041" i="19" s="1"/>
  <c r="BA2042" i="19"/>
  <c r="BB2041" i="19"/>
  <c r="BB2042" i="19"/>
  <c r="AZ2042" i="19"/>
  <c r="BD2042" i="19" s="1"/>
  <c r="BA2043" i="19"/>
  <c r="BA2044" i="19"/>
  <c r="BB2043" i="19"/>
  <c r="AZ2043" i="19"/>
  <c r="BD2043" i="19" s="1"/>
  <c r="BB2044" i="19"/>
  <c r="BA2045" i="19"/>
  <c r="AZ2044" i="19"/>
  <c r="BD2044" i="19" s="1"/>
  <c r="BA2046" i="19"/>
  <c r="BB2045" i="19"/>
  <c r="AZ2045" i="19"/>
  <c r="BD2045" i="19" s="1"/>
  <c r="AZ2046" i="19"/>
  <c r="BD2046" i="19" s="1"/>
  <c r="BA2047" i="19"/>
  <c r="BB2046" i="19"/>
  <c r="BA2048" i="19"/>
  <c r="BB2047" i="19"/>
  <c r="AZ2047" i="19"/>
  <c r="BD2047" i="19" s="1"/>
  <c r="BA2049" i="19"/>
  <c r="AZ2048" i="19"/>
  <c r="BD2048" i="19" s="1"/>
  <c r="BB2048" i="19"/>
  <c r="AZ2049" i="19"/>
  <c r="BD2049" i="19" s="1"/>
  <c r="BA2050" i="19"/>
  <c r="BB2049" i="19"/>
  <c r="BB2050" i="19"/>
  <c r="AZ2050" i="19"/>
  <c r="BD2050" i="19" s="1"/>
  <c r="BA2051" i="19"/>
  <c r="AZ2051" i="19"/>
  <c r="BD2051" i="19" s="1"/>
  <c r="BB2051" i="19"/>
  <c r="BA2052" i="19"/>
  <c r="BB2052" i="19"/>
  <c r="BA2053" i="19"/>
  <c r="AZ2052" i="19"/>
  <c r="BD2052" i="19" s="1"/>
  <c r="BA2054" i="19"/>
  <c r="AZ2053" i="19"/>
  <c r="BD2053" i="19" s="1"/>
  <c r="BB2053" i="19"/>
  <c r="BB2054" i="19"/>
  <c r="BA2055" i="19"/>
  <c r="AZ2054" i="19"/>
  <c r="BD2054" i="19" s="1"/>
  <c r="AZ2055" i="19"/>
  <c r="BD2055" i="19" s="1"/>
  <c r="BB2055" i="19"/>
  <c r="BA2056" i="19"/>
  <c r="BB2056" i="19"/>
  <c r="BA2057" i="19"/>
  <c r="AZ2056" i="19"/>
  <c r="BD2056" i="19" s="1"/>
  <c r="AZ2057" i="19"/>
  <c r="BD2057" i="19" s="1"/>
  <c r="BB2057" i="19"/>
  <c r="BA2058" i="19"/>
  <c r="BA2059" i="19"/>
  <c r="BB2058" i="19"/>
  <c r="AZ2058" i="19"/>
  <c r="BD2058" i="19" s="1"/>
  <c r="AZ2059" i="19"/>
  <c r="BD2059" i="19" s="1"/>
  <c r="BA2060" i="19"/>
  <c r="BB2059" i="19"/>
  <c r="AZ2060" i="19"/>
  <c r="BD2060" i="19" s="1"/>
  <c r="BA2061" i="19"/>
  <c r="BB2060" i="19"/>
  <c r="BB2061" i="19"/>
  <c r="BA2062" i="19"/>
  <c r="AZ2061" i="19"/>
  <c r="BD2061" i="19" s="1"/>
  <c r="AZ2062" i="19"/>
  <c r="BD2062" i="19" s="1"/>
  <c r="BB2062" i="19"/>
  <c r="BA2063" i="19"/>
  <c r="BB2063" i="19"/>
  <c r="BA2064" i="19"/>
  <c r="AZ2063" i="19"/>
  <c r="BD2063" i="19" s="1"/>
  <c r="AZ2064" i="19"/>
  <c r="BD2064" i="19" s="1"/>
  <c r="BB2064" i="19"/>
  <c r="BA2065" i="19"/>
  <c r="BA2066" i="19"/>
  <c r="BB2065" i="19"/>
  <c r="AZ2065" i="19"/>
  <c r="BD2065" i="19" s="1"/>
  <c r="AZ2066" i="19"/>
  <c r="BD2066" i="19" s="1"/>
  <c r="BA2067" i="19"/>
  <c r="BB2066" i="19"/>
  <c r="BB2067" i="19"/>
  <c r="BA2068" i="19"/>
  <c r="AZ2067" i="19"/>
  <c r="BD2067" i="19" s="1"/>
  <c r="BB2068" i="19"/>
  <c r="AZ2068" i="19"/>
  <c r="BD2068" i="19" s="1"/>
  <c r="BA2069" i="19"/>
  <c r="AZ2069" i="19"/>
  <c r="BD2069" i="19" s="1"/>
  <c r="BA2070" i="19"/>
  <c r="BB2069" i="19"/>
  <c r="BB2070" i="19"/>
  <c r="AZ2070" i="19"/>
  <c r="BD2070" i="19" s="1"/>
  <c r="BA2071" i="19"/>
  <c r="AZ2071" i="19"/>
  <c r="BD2071" i="19" s="1"/>
  <c r="BA2072" i="19"/>
  <c r="BB2071" i="19"/>
  <c r="AZ2072" i="19"/>
  <c r="BD2072" i="19" s="1"/>
  <c r="BB2072" i="19"/>
  <c r="BA2073" i="19"/>
  <c r="BA2074" i="19"/>
  <c r="AZ2073" i="19"/>
  <c r="BD2073" i="19" s="1"/>
  <c r="BB2073" i="19"/>
  <c r="BB2074" i="19"/>
  <c r="BA2075" i="19"/>
  <c r="AZ2074" i="19"/>
  <c r="BD2074" i="19" s="1"/>
  <c r="BB2075" i="19"/>
  <c r="AZ2075" i="19"/>
  <c r="BD2075" i="19" s="1"/>
  <c r="BA2076" i="19"/>
  <c r="BA2077" i="19"/>
  <c r="AZ2076" i="19"/>
  <c r="BD2076" i="19" s="1"/>
  <c r="BB2076" i="19"/>
  <c r="AZ2077" i="19"/>
  <c r="BD2077" i="19" s="1"/>
  <c r="BB2077" i="19"/>
  <c r="BA2078" i="19"/>
  <c r="BA2079" i="19"/>
  <c r="BB2078" i="19"/>
  <c r="AZ2078" i="19"/>
  <c r="BD2078" i="19" s="1"/>
  <c r="BA2080" i="19"/>
  <c r="AZ2079" i="19"/>
  <c r="BD2079" i="19" s="1"/>
  <c r="BB2079" i="19"/>
  <c r="AZ2080" i="19"/>
  <c r="BD2080" i="19" s="1"/>
  <c r="BA2081" i="19"/>
  <c r="BB2080" i="19"/>
  <c r="AZ2081" i="19"/>
  <c r="BD2081" i="19" s="1"/>
  <c r="BB2081" i="19"/>
  <c r="BA2082" i="19"/>
  <c r="AZ2082" i="19"/>
  <c r="BD2082" i="19" s="1"/>
  <c r="BA2083" i="19"/>
  <c r="BB2082" i="19"/>
  <c r="BA2084" i="19"/>
  <c r="AZ2083" i="19"/>
  <c r="BD2083" i="19" s="1"/>
  <c r="BB2083" i="19"/>
  <c r="BA2085" i="19"/>
  <c r="AZ2084" i="19"/>
  <c r="BD2084" i="19" s="1"/>
  <c r="BB2084" i="19"/>
  <c r="BA2086" i="19"/>
  <c r="AZ2085" i="19"/>
  <c r="BD2085" i="19" s="1"/>
  <c r="BB2085" i="19"/>
  <c r="AZ2086" i="19"/>
  <c r="BD2086" i="19" s="1"/>
  <c r="BA2087" i="19"/>
  <c r="BB2086" i="19"/>
  <c r="BA2088" i="19"/>
  <c r="AZ2087" i="19"/>
  <c r="BD2087" i="19" s="1"/>
  <c r="BB2087" i="19"/>
  <c r="BA2089" i="19"/>
  <c r="BB2088" i="19"/>
  <c r="AZ2088" i="19"/>
  <c r="BD2088" i="19" s="1"/>
  <c r="BA2090" i="19"/>
  <c r="AZ2089" i="19"/>
  <c r="BD2089" i="19" s="1"/>
  <c r="BB2089" i="19"/>
  <c r="BA2091" i="19"/>
  <c r="AZ2090" i="19"/>
  <c r="BD2090" i="19" s="1"/>
  <c r="BB2090" i="19"/>
  <c r="BA2092" i="19"/>
  <c r="AZ2091" i="19"/>
  <c r="BD2091" i="19" s="1"/>
  <c r="BB2091" i="19"/>
  <c r="BA2093" i="19"/>
  <c r="AZ2092" i="19"/>
  <c r="BD2092" i="19" s="1"/>
  <c r="BB2092" i="19"/>
  <c r="BB2093" i="19"/>
  <c r="BA2094" i="19"/>
  <c r="AZ2093" i="19"/>
  <c r="BD2093" i="19" s="1"/>
  <c r="BA2095" i="19"/>
  <c r="AZ2094" i="19"/>
  <c r="BD2094" i="19" s="1"/>
  <c r="BB2094" i="19"/>
  <c r="BA2096" i="19"/>
  <c r="BB2095" i="19"/>
  <c r="AZ2095" i="19"/>
  <c r="BD2095" i="19" s="1"/>
  <c r="AZ2096" i="19"/>
  <c r="BD2096" i="19" s="1"/>
  <c r="BB2096" i="19"/>
  <c r="BA2097" i="19"/>
  <c r="AZ2097" i="19"/>
  <c r="BD2097" i="19" s="1"/>
  <c r="BB2097" i="19"/>
  <c r="BA2098" i="19"/>
  <c r="BA2099" i="19"/>
  <c r="AZ2098" i="19"/>
  <c r="BD2098" i="19" s="1"/>
  <c r="BB2098" i="19"/>
  <c r="BA2100" i="19"/>
  <c r="BB2099" i="19"/>
  <c r="AZ2099" i="19"/>
  <c r="BD2099" i="19" s="1"/>
  <c r="AZ2100" i="19"/>
  <c r="BD2100" i="19" s="1"/>
  <c r="BB2100" i="19"/>
  <c r="BA2101" i="19"/>
  <c r="BA2102" i="19"/>
  <c r="BB2101" i="19"/>
  <c r="AZ2101" i="19"/>
  <c r="BD2101" i="19" s="1"/>
  <c r="BB2102" i="19"/>
  <c r="AZ2102" i="19"/>
  <c r="BD2102" i="19" s="1"/>
  <c r="BA2103" i="19"/>
  <c r="BA2104" i="19"/>
  <c r="BB2103" i="19"/>
  <c r="AZ2103" i="19"/>
  <c r="BD2103" i="19" s="1"/>
  <c r="BA2105" i="19"/>
  <c r="BB2104" i="19"/>
  <c r="AZ2104" i="19"/>
  <c r="BD2104" i="19" s="1"/>
  <c r="BA2106" i="19"/>
  <c r="BB2105" i="19"/>
  <c r="AZ2105" i="19"/>
  <c r="BD2105" i="19" s="1"/>
  <c r="AZ2106" i="19"/>
  <c r="BD2106" i="19" s="1"/>
  <c r="BB2106" i="19"/>
  <c r="BA2107" i="19"/>
  <c r="BB2107" i="19"/>
  <c r="AZ2107" i="19"/>
  <c r="BD2107" i="19" s="1"/>
  <c r="BA2108" i="19"/>
  <c r="BA2109" i="19"/>
  <c r="AZ2108" i="19"/>
  <c r="BD2108" i="19" s="1"/>
  <c r="BB2108" i="19"/>
  <c r="BB2109" i="19"/>
  <c r="AZ2109" i="19"/>
  <c r="BD2109" i="19" s="1"/>
  <c r="BA2110" i="19"/>
  <c r="BA2111" i="19"/>
  <c r="BB2110" i="19"/>
  <c r="AZ2110" i="19"/>
  <c r="BD2110" i="19" s="1"/>
  <c r="AZ2111" i="19"/>
  <c r="BD2111" i="19" s="1"/>
  <c r="BA2112" i="19"/>
  <c r="BB2111" i="19"/>
  <c r="BB2112" i="19"/>
  <c r="AZ2112" i="19"/>
  <c r="BD2112" i="19" s="1"/>
  <c r="BA2113" i="19"/>
  <c r="BA2114" i="19"/>
  <c r="AZ2113" i="19"/>
  <c r="BD2113" i="19" s="1"/>
  <c r="BB2113" i="19"/>
  <c r="AZ2114" i="19"/>
  <c r="BD2114" i="19" s="1"/>
  <c r="BA2115" i="19"/>
  <c r="BB2114" i="19"/>
  <c r="AZ2115" i="19"/>
  <c r="BD2115" i="19" s="1"/>
  <c r="BA2116" i="19"/>
  <c r="BB2115" i="19"/>
  <c r="BA2117" i="19"/>
  <c r="BB2116" i="19"/>
  <c r="AZ2116" i="19"/>
  <c r="BD2116" i="19" s="1"/>
  <c r="BA2118" i="19"/>
  <c r="AZ2117" i="19"/>
  <c r="BD2117" i="19" s="1"/>
  <c r="BB2117" i="19"/>
  <c r="BA2119" i="19"/>
  <c r="AZ2118" i="19"/>
  <c r="BD2118" i="19" s="1"/>
  <c r="BB2118" i="19"/>
  <c r="BB2119" i="19"/>
  <c r="AZ2119" i="19"/>
  <c r="BD2119" i="19" s="1"/>
  <c r="BA2120" i="19"/>
  <c r="BA2121" i="19"/>
  <c r="BB2120" i="19"/>
  <c r="AZ2120" i="19"/>
  <c r="BD2120" i="19" s="1"/>
  <c r="BB2121" i="19"/>
  <c r="BA2122" i="19"/>
  <c r="AZ2121" i="19"/>
  <c r="BD2121" i="19" s="1"/>
  <c r="BA2123" i="19"/>
  <c r="BB2122" i="19"/>
  <c r="AZ2122" i="19"/>
  <c r="BD2122" i="19" s="1"/>
  <c r="AZ2123" i="19"/>
  <c r="BD2123" i="19" s="1"/>
  <c r="BB2123" i="19"/>
  <c r="BA2124" i="19"/>
  <c r="AZ2124" i="19"/>
  <c r="BD2124" i="19" s="1"/>
  <c r="BB2124" i="19"/>
  <c r="BA2125" i="19"/>
  <c r="BB2125" i="19"/>
  <c r="BA2126" i="19"/>
  <c r="AZ2125" i="19"/>
  <c r="BD2125" i="19" s="1"/>
  <c r="BA2127" i="19"/>
  <c r="BB2126" i="19"/>
  <c r="AZ2126" i="19"/>
  <c r="BD2126" i="19" s="1"/>
  <c r="AZ2127" i="19"/>
  <c r="BD2127" i="19" s="1"/>
  <c r="BB2127" i="19"/>
  <c r="BA2128" i="19"/>
  <c r="AZ2128" i="19"/>
  <c r="BD2128" i="19" s="1"/>
  <c r="BB2128" i="19"/>
  <c r="BA2129" i="19"/>
  <c r="BB2129" i="19"/>
  <c r="BA2130" i="19"/>
  <c r="AZ2129" i="19"/>
  <c r="BD2129" i="19" s="1"/>
  <c r="AZ2130" i="19"/>
  <c r="BD2130" i="19" s="1"/>
  <c r="BA2131" i="19"/>
  <c r="BB2130" i="19"/>
  <c r="BB2131" i="19"/>
  <c r="BA2132" i="19"/>
  <c r="AZ2131" i="19"/>
  <c r="BD2131" i="19" s="1"/>
  <c r="AZ2132" i="19"/>
  <c r="BD2132" i="19" s="1"/>
  <c r="BB2132" i="19"/>
  <c r="BA2133" i="19"/>
  <c r="BA2134" i="19"/>
  <c r="BB2133" i="19"/>
  <c r="AZ2133" i="19"/>
  <c r="BD2133" i="19" s="1"/>
  <c r="BA2135" i="19"/>
  <c r="AZ2134" i="19"/>
  <c r="BD2134" i="19" s="1"/>
  <c r="BB2134" i="19"/>
  <c r="BA2136" i="19"/>
  <c r="AZ2135" i="19"/>
  <c r="BD2135" i="19" s="1"/>
  <c r="BB2135" i="19"/>
  <c r="BB2136" i="19"/>
  <c r="BA2137" i="19"/>
  <c r="AZ2136" i="19"/>
  <c r="BD2136" i="19" s="1"/>
  <c r="BB2137" i="19"/>
  <c r="AZ2137" i="19"/>
  <c r="BD2137" i="19" s="1"/>
  <c r="BA2138" i="19"/>
  <c r="BB2138" i="19"/>
  <c r="BA2139" i="19"/>
  <c r="AZ2138" i="19"/>
  <c r="BD2138" i="19" s="1"/>
  <c r="AZ2139" i="19"/>
  <c r="BD2139" i="19" s="1"/>
  <c r="BB2139" i="19"/>
  <c r="BA2140" i="19"/>
  <c r="BB2140" i="19"/>
  <c r="BA2141" i="19"/>
  <c r="AZ2140" i="19"/>
  <c r="BD2140" i="19" s="1"/>
  <c r="AZ2141" i="19"/>
  <c r="BD2141" i="19" s="1"/>
  <c r="BA2142" i="19"/>
  <c r="BB2141" i="19"/>
  <c r="BB2142" i="19"/>
  <c r="BA2143" i="19"/>
  <c r="AZ2142" i="19"/>
  <c r="BD2142" i="19" s="1"/>
  <c r="BB2143" i="19"/>
  <c r="BA2144" i="19"/>
  <c r="AZ2143" i="19"/>
  <c r="BD2143" i="19" s="1"/>
  <c r="AZ2144" i="19"/>
  <c r="BD2144" i="19" s="1"/>
  <c r="BA2145" i="19"/>
  <c r="BB2144" i="19"/>
  <c r="AZ2145" i="19"/>
  <c r="BD2145" i="19" s="1"/>
  <c r="BB2145" i="19"/>
  <c r="BA2146" i="19"/>
  <c r="AZ2146" i="19"/>
  <c r="BD2146" i="19" s="1"/>
  <c r="BA2147" i="19"/>
  <c r="BB2146" i="19"/>
  <c r="BA2148" i="19"/>
  <c r="AZ2147" i="19"/>
  <c r="BD2147" i="19" s="1"/>
  <c r="BB2147" i="19"/>
  <c r="AZ2148" i="19"/>
  <c r="BD2148" i="19" s="1"/>
  <c r="BA2149" i="19"/>
  <c r="BB2148" i="19"/>
  <c r="BA2150" i="19"/>
  <c r="BB2149" i="19"/>
  <c r="AZ2149" i="19"/>
  <c r="BD2149" i="19" s="1"/>
  <c r="BB2150" i="19"/>
  <c r="AZ2150" i="19"/>
  <c r="BD2150" i="19" s="1"/>
  <c r="BA2151" i="19"/>
  <c r="BA2152" i="19"/>
  <c r="AZ2151" i="19"/>
  <c r="BD2151" i="19" s="1"/>
  <c r="BB2151" i="19"/>
  <c r="AZ2152" i="19"/>
  <c r="BD2152" i="19" s="1"/>
  <c r="BA2153" i="19"/>
  <c r="BB2152" i="19"/>
  <c r="BB2153" i="19"/>
  <c r="AZ2153" i="19"/>
  <c r="BD2153" i="19" s="1"/>
  <c r="BA2154" i="19"/>
  <c r="BB2154" i="19"/>
  <c r="AZ2154" i="19"/>
  <c r="BD2154" i="19" s="1"/>
  <c r="BA2155" i="19"/>
  <c r="BA2156" i="19"/>
  <c r="AZ2155" i="19"/>
  <c r="BD2155" i="19" s="1"/>
  <c r="BB2155" i="19"/>
  <c r="BA2157" i="19"/>
  <c r="AZ2156" i="19"/>
  <c r="BD2156" i="19" s="1"/>
  <c r="BB2156" i="19"/>
  <c r="AZ2157" i="19"/>
  <c r="BD2157" i="19" s="1"/>
  <c r="BB2157" i="19"/>
  <c r="BA2158" i="19"/>
  <c r="AZ2158" i="19"/>
  <c r="BD2158" i="19" s="1"/>
  <c r="BA2159" i="19"/>
  <c r="BB2158" i="19"/>
  <c r="AZ2159" i="19"/>
  <c r="BD2159" i="19" s="1"/>
  <c r="BB2159" i="19"/>
  <c r="BA2160" i="19"/>
  <c r="AZ2160" i="19"/>
  <c r="BD2160" i="19" s="1"/>
  <c r="BB2160" i="19"/>
  <c r="BA2161" i="19"/>
  <c r="BA2162" i="19"/>
  <c r="AZ2161" i="19"/>
  <c r="BD2161" i="19" s="1"/>
  <c r="BB2161" i="19"/>
  <c r="BB2162" i="19"/>
  <c r="BA2163" i="19"/>
  <c r="AZ2162" i="19"/>
  <c r="BD2162" i="19" s="1"/>
  <c r="AZ2163" i="19"/>
  <c r="BD2163" i="19" s="1"/>
  <c r="BA2164" i="19"/>
  <c r="BB2163" i="19"/>
  <c r="BA2165" i="19"/>
  <c r="AZ2164" i="19"/>
  <c r="BD2164" i="19" s="1"/>
  <c r="BB2164" i="19"/>
  <c r="BB2165" i="19"/>
  <c r="AZ2165" i="19"/>
  <c r="BD2165" i="19" s="1"/>
  <c r="BA2166" i="19"/>
  <c r="BA2167" i="19"/>
  <c r="BB2166" i="19"/>
  <c r="AZ2166" i="19"/>
  <c r="BD2166" i="19" s="1"/>
  <c r="AZ2167" i="19"/>
  <c r="BD2167" i="19" s="1"/>
  <c r="BB2167" i="19"/>
  <c r="BA2168" i="19"/>
  <c r="BA2169" i="19"/>
  <c r="AZ2168" i="19"/>
  <c r="BD2168" i="19" s="1"/>
  <c r="BB2168" i="19"/>
  <c r="AZ2169" i="19"/>
  <c r="BD2169" i="19" s="1"/>
  <c r="BB2169" i="19"/>
  <c r="BA2170" i="19"/>
  <c r="AZ2170" i="19"/>
  <c r="BD2170" i="19" s="1"/>
  <c r="BB2170" i="19"/>
  <c r="BA2171" i="19"/>
  <c r="AZ2171" i="19"/>
  <c r="BD2171" i="19" s="1"/>
  <c r="BB2171" i="19"/>
  <c r="BA2172" i="19"/>
  <c r="BB2172" i="19"/>
  <c r="BA2173" i="19"/>
  <c r="AZ2172" i="19"/>
  <c r="BD2172" i="19" s="1"/>
  <c r="BA2174" i="19"/>
  <c r="BB2173" i="19"/>
  <c r="AZ2173" i="19"/>
  <c r="BD2173" i="19" s="1"/>
  <c r="BA2175" i="19"/>
  <c r="BB2174" i="19"/>
  <c r="AZ2174" i="19"/>
  <c r="BD2174" i="19" s="1"/>
  <c r="BA2176" i="19"/>
  <c r="AZ2175" i="19"/>
  <c r="BD2175" i="19" s="1"/>
  <c r="BB2175" i="19"/>
  <c r="BA2177" i="19"/>
  <c r="AZ2176" i="19"/>
  <c r="BD2176" i="19" s="1"/>
  <c r="BB2176" i="19"/>
  <c r="AZ2177" i="19"/>
  <c r="BD2177" i="19" s="1"/>
  <c r="BB2177" i="19"/>
  <c r="BA2178" i="19"/>
  <c r="BB2178" i="19"/>
  <c r="AZ2178" i="19"/>
  <c r="BD2178" i="19" s="1"/>
  <c r="BA2179" i="19"/>
  <c r="BB2179" i="19"/>
  <c r="BA2180" i="19"/>
  <c r="AZ2179" i="19"/>
  <c r="BD2179" i="19" s="1"/>
  <c r="BB2180" i="19"/>
  <c r="AZ2180" i="19"/>
  <c r="BD2180" i="19" s="1"/>
  <c r="BA2181" i="19"/>
  <c r="AZ2181" i="19"/>
  <c r="BD2181" i="19" s="1"/>
  <c r="BB2181" i="19"/>
  <c r="BA2182" i="19"/>
  <c r="BB2182" i="19"/>
  <c r="BA2183" i="19"/>
  <c r="AZ2182" i="19"/>
  <c r="BD2182" i="19" s="1"/>
  <c r="BB2183" i="19"/>
  <c r="AZ2183" i="19"/>
  <c r="BD2183" i="19" s="1"/>
  <c r="BA2184" i="19"/>
  <c r="BA2185" i="19"/>
  <c r="BB2184" i="19"/>
  <c r="AZ2184" i="19"/>
  <c r="BD2184" i="19" s="1"/>
  <c r="BB2185" i="19"/>
  <c r="AZ2185" i="19"/>
  <c r="BD2185" i="19" s="1"/>
  <c r="BA2186" i="19"/>
  <c r="BA2187" i="19"/>
  <c r="AZ2186" i="19"/>
  <c r="BD2186" i="19" s="1"/>
  <c r="BB2186" i="19"/>
  <c r="BB2187" i="19"/>
  <c r="AZ2187" i="19"/>
  <c r="BD2187" i="19" s="1"/>
  <c r="BA2188" i="19"/>
  <c r="BB2188" i="19"/>
  <c r="BA2189" i="19"/>
  <c r="AZ2188" i="19"/>
  <c r="BD2188" i="19" s="1"/>
  <c r="AZ2189" i="19"/>
  <c r="BD2189" i="19" s="1"/>
  <c r="BA2190" i="19"/>
  <c r="BB2189" i="19"/>
  <c r="BA2191" i="19"/>
  <c r="BB2190" i="19"/>
  <c r="AZ2190" i="19"/>
  <c r="BD2190" i="19" s="1"/>
  <c r="AZ2191" i="19"/>
  <c r="BD2191" i="19" s="1"/>
  <c r="BA2192" i="19"/>
  <c r="BB2191" i="19"/>
  <c r="BA2193" i="19"/>
  <c r="BB2192" i="19"/>
  <c r="AZ2192" i="19"/>
  <c r="BD2192" i="19" s="1"/>
  <c r="AZ2193" i="19"/>
  <c r="BD2193" i="19" s="1"/>
  <c r="BA2194" i="19"/>
  <c r="BB2193" i="19"/>
  <c r="AZ2194" i="19"/>
  <c r="BD2194" i="19" s="1"/>
  <c r="BA2195" i="19"/>
  <c r="BB2194" i="19"/>
  <c r="BB2195" i="19"/>
  <c r="AZ2195" i="19"/>
  <c r="BD2195" i="19" s="1"/>
  <c r="BA2196" i="19"/>
  <c r="BA2197" i="19"/>
  <c r="AZ2196" i="19"/>
  <c r="BD2196" i="19" s="1"/>
  <c r="BB2196" i="19"/>
  <c r="AZ2197" i="19"/>
  <c r="BD2197" i="19" s="1"/>
  <c r="BB2197" i="19"/>
  <c r="BA2198" i="19"/>
  <c r="AZ2198" i="19"/>
  <c r="BD2198" i="19" s="1"/>
  <c r="BA2199" i="19"/>
  <c r="BB2198" i="19"/>
  <c r="AZ2199" i="19"/>
  <c r="BD2199" i="19" s="1"/>
  <c r="BA2200" i="19"/>
  <c r="BB2199" i="19"/>
  <c r="BB2200" i="19"/>
  <c r="AZ2200" i="19"/>
  <c r="BD2200" i="19" s="1"/>
  <c r="BA2201" i="19"/>
  <c r="BB2201" i="19"/>
  <c r="AZ2201" i="19"/>
  <c r="BD2201" i="19" s="1"/>
  <c r="BA2202" i="19"/>
  <c r="AZ2202" i="19"/>
  <c r="BD2202" i="19" s="1"/>
  <c r="BB2202" i="19"/>
  <c r="BA2203" i="19"/>
  <c r="BA2204" i="19"/>
  <c r="BB2203" i="19"/>
  <c r="AZ2203" i="19"/>
  <c r="BD2203" i="19" s="1"/>
  <c r="BB2204" i="19"/>
  <c r="AZ2204" i="19"/>
  <c r="BD2204" i="19" s="1"/>
  <c r="BA2205" i="19"/>
  <c r="BB2205" i="19"/>
  <c r="AZ2205" i="19"/>
  <c r="BD2205" i="19" s="1"/>
  <c r="BA2206" i="19"/>
  <c r="BB2206" i="19"/>
  <c r="BA2207" i="19"/>
  <c r="AZ2206" i="19"/>
  <c r="BD2206" i="19" s="1"/>
  <c r="BA2208" i="19"/>
  <c r="AZ2207" i="19"/>
  <c r="BD2207" i="19" s="1"/>
  <c r="BB2207" i="19"/>
  <c r="BB2208" i="19"/>
  <c r="AZ2208" i="19"/>
  <c r="BD2208" i="19" s="1"/>
  <c r="BA2209" i="19"/>
  <c r="BB2209" i="19"/>
  <c r="BA2210" i="19"/>
  <c r="AZ2209" i="19"/>
  <c r="BD2209" i="19" s="1"/>
  <c r="BA2211" i="19"/>
  <c r="AZ2210" i="19"/>
  <c r="BD2210" i="19" s="1"/>
  <c r="BB2210" i="19"/>
  <c r="BA2212" i="19"/>
  <c r="AZ2211" i="19"/>
  <c r="BD2211" i="19" s="1"/>
  <c r="BB2211" i="19"/>
  <c r="BB2212" i="19"/>
  <c r="AZ2212" i="19"/>
  <c r="BD2212" i="19" s="1"/>
  <c r="BA2213" i="19"/>
  <c r="BB2213" i="19"/>
  <c r="BA2214" i="19"/>
  <c r="AZ2213" i="19"/>
  <c r="BD2213" i="19" s="1"/>
  <c r="BA2215" i="19"/>
  <c r="BB2214" i="19"/>
  <c r="AZ2214" i="19"/>
  <c r="BD2214" i="19" s="1"/>
  <c r="BA2216" i="19"/>
  <c r="BB2215" i="19"/>
  <c r="AZ2215" i="19"/>
  <c r="BD2215" i="19" s="1"/>
  <c r="BB2216" i="19"/>
  <c r="AZ2216" i="19"/>
  <c r="BD2216" i="19" s="1"/>
  <c r="BA2217" i="19"/>
  <c r="BA2218" i="19"/>
  <c r="BB2217" i="19"/>
  <c r="AZ2217" i="19"/>
  <c r="BD2217" i="19" s="1"/>
  <c r="BA2219" i="19"/>
  <c r="BB2218" i="19"/>
  <c r="AZ2218" i="19"/>
  <c r="BD2218" i="19" s="1"/>
  <c r="BB2219" i="19"/>
  <c r="AZ2219" i="19"/>
  <c r="BD2219" i="19" s="1"/>
  <c r="BA2220" i="19"/>
  <c r="BA2221" i="19"/>
  <c r="BB2220" i="19"/>
  <c r="AZ2220" i="19"/>
  <c r="BD2220" i="19" s="1"/>
  <c r="BB2221" i="19"/>
  <c r="AZ2221" i="19"/>
  <c r="BD2221" i="19" s="1"/>
  <c r="BA2222" i="19"/>
  <c r="BB2222" i="19"/>
  <c r="BA2223" i="19"/>
  <c r="AZ2222" i="19"/>
  <c r="BD2222" i="19" s="1"/>
  <c r="BB2223" i="19"/>
  <c r="AZ2223" i="19"/>
  <c r="BD2223" i="19" s="1"/>
  <c r="BA2224" i="19"/>
  <c r="BA2225" i="19"/>
  <c r="AZ2224" i="19"/>
  <c r="BD2224" i="19" s="1"/>
  <c r="BB2224" i="19"/>
  <c r="AZ2225" i="19"/>
  <c r="BD2225" i="19" s="1"/>
  <c r="BB2225" i="19"/>
  <c r="BA2226" i="19"/>
  <c r="BB2226" i="19"/>
  <c r="AZ2226" i="19"/>
  <c r="BD2226" i="19" s="1"/>
  <c r="BA2227" i="19"/>
  <c r="BB2227" i="19"/>
  <c r="BA2228" i="19"/>
  <c r="AZ2227" i="19"/>
  <c r="BD2227" i="19" s="1"/>
  <c r="AZ2228" i="19"/>
  <c r="BD2228" i="19" s="1"/>
  <c r="BB2228" i="19"/>
  <c r="BA2229" i="19"/>
  <c r="BB2229" i="19"/>
  <c r="AZ2229" i="19"/>
  <c r="BD2229" i="19" s="1"/>
  <c r="BA2230" i="19"/>
  <c r="BA2231" i="19"/>
  <c r="BB2230" i="19"/>
  <c r="AZ2230" i="19"/>
  <c r="BD2230" i="19" s="1"/>
  <c r="BA2232" i="19"/>
  <c r="BB2231" i="19"/>
  <c r="AZ2231" i="19"/>
  <c r="BD2231" i="19" s="1"/>
  <c r="BA2233" i="19"/>
  <c r="AZ2232" i="19"/>
  <c r="BD2232" i="19" s="1"/>
  <c r="BB2232" i="19"/>
  <c r="BB2233" i="19"/>
  <c r="AZ2233" i="19"/>
  <c r="BD2233" i="19" s="1"/>
  <c r="BA2234" i="19"/>
  <c r="BB2234" i="19"/>
  <c r="BA2235" i="19"/>
  <c r="AZ2234" i="19"/>
  <c r="BD2234" i="19" s="1"/>
  <c r="BA2236" i="19"/>
  <c r="AZ2235" i="19"/>
  <c r="BD2235" i="19" s="1"/>
  <c r="BB2235" i="19"/>
  <c r="BA2237" i="19"/>
  <c r="BB2236" i="19"/>
  <c r="AZ2236" i="19"/>
  <c r="BD2236" i="19" s="1"/>
  <c r="BB2237" i="19"/>
  <c r="AZ2237" i="19"/>
  <c r="BD2237" i="19" s="1"/>
  <c r="BA2238" i="19"/>
  <c r="AZ2238" i="19"/>
  <c r="BD2238" i="19" s="1"/>
  <c r="BB2238" i="19"/>
  <c r="BA2239" i="19"/>
  <c r="BA2240" i="19"/>
  <c r="BB2239" i="19"/>
  <c r="AZ2239" i="19"/>
  <c r="BD2239" i="19" s="1"/>
  <c r="AZ2240" i="19"/>
  <c r="BD2240" i="19" s="1"/>
  <c r="BA2241" i="19"/>
  <c r="BB2240" i="19"/>
  <c r="AZ2241" i="19"/>
  <c r="BD2241" i="19" s="1"/>
  <c r="BB2241" i="19"/>
  <c r="BA2242" i="19"/>
  <c r="BB2242" i="19"/>
  <c r="AZ2242" i="19"/>
  <c r="BD2242" i="19" s="1"/>
  <c r="BA2243" i="19"/>
  <c r="BA2244" i="19"/>
  <c r="BB2243" i="19"/>
  <c r="AZ2243" i="19"/>
  <c r="BD2243" i="19" s="1"/>
  <c r="BA2245" i="19"/>
  <c r="BB2244" i="19"/>
  <c r="AZ2244" i="19"/>
  <c r="BD2244" i="19" s="1"/>
  <c r="AZ2245" i="19"/>
  <c r="BD2245" i="19" s="1"/>
  <c r="BA2246" i="19"/>
  <c r="BB2245" i="19"/>
  <c r="BB2246" i="19"/>
  <c r="BA2247" i="19"/>
  <c r="AZ2246" i="19"/>
  <c r="BD2246" i="19" s="1"/>
  <c r="AZ2247" i="19"/>
  <c r="BD2247" i="19" s="1"/>
  <c r="BB2247" i="19"/>
  <c r="BA2248" i="19"/>
  <c r="BB2248" i="19"/>
  <c r="BA2249" i="19"/>
  <c r="AZ2248" i="19"/>
  <c r="BD2248" i="19" s="1"/>
  <c r="AZ2249" i="19"/>
  <c r="BD2249" i="19" s="1"/>
  <c r="BB2249" i="19"/>
  <c r="BA2250" i="19"/>
  <c r="BA2251" i="19"/>
  <c r="BB2250" i="19"/>
  <c r="AZ2250" i="19"/>
  <c r="BD2250" i="19" s="1"/>
  <c r="BA2252" i="19"/>
  <c r="BB2251" i="19"/>
  <c r="AZ2251" i="19"/>
  <c r="BD2251" i="19" s="1"/>
  <c r="BA2253" i="19"/>
  <c r="BB2252" i="19"/>
  <c r="AZ2252" i="19"/>
  <c r="BD2252" i="19" s="1"/>
  <c r="BA2254" i="19"/>
  <c r="BB2253" i="19"/>
  <c r="AZ2253" i="19"/>
  <c r="BD2253" i="19" s="1"/>
  <c r="BA2255" i="19"/>
  <c r="AZ2254" i="19"/>
  <c r="BD2254" i="19" s="1"/>
  <c r="BB2254" i="19"/>
  <c r="AZ2255" i="19"/>
  <c r="BD2255" i="19" s="1"/>
  <c r="BA2256" i="19"/>
  <c r="BB2255" i="19"/>
  <c r="BA2257" i="19"/>
  <c r="BB2256" i="19"/>
  <c r="AZ2256" i="19"/>
  <c r="BD2256" i="19" s="1"/>
  <c r="BA2258" i="19"/>
  <c r="BB2257" i="19"/>
  <c r="AZ2257" i="19"/>
  <c r="BD2257" i="19" s="1"/>
  <c r="BA2259" i="19"/>
  <c r="BB2258" i="19"/>
  <c r="AZ2258" i="19"/>
  <c r="BD2258" i="19" s="1"/>
  <c r="AZ2259" i="19"/>
  <c r="BD2259" i="19" s="1"/>
  <c r="BA2260" i="19"/>
  <c r="BB2259" i="19"/>
  <c r="BB2260" i="19"/>
  <c r="BA2261" i="19"/>
  <c r="AZ2260" i="19"/>
  <c r="BD2260" i="19" s="1"/>
  <c r="BA2262" i="19"/>
  <c r="AZ2261" i="19"/>
  <c r="BD2261" i="19" s="1"/>
  <c r="BB2261" i="19"/>
  <c r="BA2263" i="19"/>
  <c r="BB2262" i="19"/>
  <c r="AZ2262" i="19"/>
  <c r="BD2262" i="19" s="1"/>
  <c r="AZ2263" i="19"/>
  <c r="BD2263" i="19" s="1"/>
  <c r="BA2264" i="19"/>
  <c r="BB2263" i="19"/>
  <c r="AZ2264" i="19"/>
  <c r="BD2264" i="19" s="1"/>
  <c r="BA2265" i="19"/>
  <c r="BB2264" i="19"/>
  <c r="AZ2265" i="19"/>
  <c r="BD2265" i="19" s="1"/>
  <c r="BB2265" i="19"/>
  <c r="BA2266" i="19"/>
  <c r="BA2267" i="19"/>
  <c r="BB2266" i="19"/>
  <c r="AZ2266" i="19"/>
  <c r="BD2266" i="19" s="1"/>
  <c r="BB2267" i="19"/>
  <c r="BA2268" i="19"/>
  <c r="AZ2267" i="19"/>
  <c r="BD2267" i="19" s="1"/>
  <c r="AZ2268" i="19"/>
  <c r="BD2268" i="19" s="1"/>
  <c r="BB2268" i="19"/>
  <c r="BA2269" i="19"/>
  <c r="BB2269" i="19"/>
  <c r="BA2270" i="19"/>
  <c r="AZ2269" i="19"/>
  <c r="BD2269" i="19" s="1"/>
  <c r="BB2270" i="19"/>
  <c r="AZ2270" i="19"/>
  <c r="BD2270" i="19" s="1"/>
  <c r="BA2271" i="19"/>
  <c r="AZ2271" i="19"/>
  <c r="BD2271" i="19" s="1"/>
  <c r="BB2271" i="19"/>
  <c r="BA2272" i="19"/>
  <c r="BB2272" i="19"/>
  <c r="AZ2272" i="19"/>
  <c r="BD2272" i="19" s="1"/>
  <c r="BA2273" i="19"/>
  <c r="BA2274" i="19"/>
  <c r="AZ2273" i="19"/>
  <c r="BD2273" i="19" s="1"/>
  <c r="BB2273" i="19"/>
  <c r="AZ2274" i="19"/>
  <c r="BD2274" i="19" s="1"/>
  <c r="BA2275" i="19"/>
  <c r="BB2274" i="19"/>
  <c r="BB2275" i="19"/>
  <c r="BA2276" i="19"/>
  <c r="AZ2275" i="19"/>
  <c r="BD2275" i="19" s="1"/>
  <c r="BB2276" i="19"/>
  <c r="BA2277" i="19"/>
  <c r="AZ2276" i="19"/>
  <c r="BD2276" i="19" s="1"/>
  <c r="BB2277" i="19"/>
  <c r="AZ2277" i="19"/>
  <c r="BD2277" i="19" s="1"/>
  <c r="BA2278" i="19"/>
  <c r="BA2279" i="19"/>
  <c r="AZ2278" i="19"/>
  <c r="BD2278" i="19" s="1"/>
  <c r="BB2278" i="19"/>
  <c r="AZ2279" i="19"/>
  <c r="BD2279" i="19" s="1"/>
  <c r="BA2280" i="19"/>
  <c r="BB2279" i="19"/>
  <c r="BB2280" i="19"/>
  <c r="BA2281" i="19"/>
  <c r="AZ2280" i="19"/>
  <c r="BD2280" i="19" s="1"/>
  <c r="BA2282" i="19"/>
  <c r="AZ2281" i="19"/>
  <c r="BD2281" i="19" s="1"/>
  <c r="BB2281" i="19"/>
  <c r="AZ2282" i="19"/>
  <c r="BD2282" i="19" s="1"/>
  <c r="BB2282" i="19"/>
  <c r="BA2283" i="19"/>
  <c r="AZ2283" i="19"/>
  <c r="BD2283" i="19" s="1"/>
  <c r="BB2283" i="19"/>
  <c r="BA2284" i="19"/>
  <c r="AZ2284" i="19"/>
  <c r="BD2284" i="19" s="1"/>
  <c r="BA2285" i="19"/>
  <c r="BB2284" i="19"/>
  <c r="BA2286" i="19"/>
  <c r="BB2285" i="19"/>
  <c r="AZ2285" i="19"/>
  <c r="BD2285" i="19" s="1"/>
  <c r="BA2287" i="19"/>
  <c r="BB2286" i="19"/>
  <c r="AZ2286" i="19"/>
  <c r="BD2286" i="19" s="1"/>
  <c r="AZ2287" i="19"/>
  <c r="BD2287" i="19" s="1"/>
  <c r="BA2288" i="19"/>
  <c r="BB2287" i="19"/>
  <c r="BB2288" i="19"/>
  <c r="AZ2288" i="19"/>
  <c r="BD2288" i="19" s="1"/>
  <c r="BA2289" i="19"/>
  <c r="AZ2289" i="19"/>
  <c r="BD2289" i="19" s="1"/>
  <c r="BA2290" i="19"/>
  <c r="BB2289" i="19"/>
  <c r="AZ2290" i="19"/>
  <c r="BD2290" i="19" s="1"/>
  <c r="BA2291" i="19"/>
  <c r="BB2290" i="19"/>
  <c r="BB2291" i="19"/>
  <c r="BA2292" i="19"/>
  <c r="AZ2291" i="19"/>
  <c r="BD2291" i="19" s="1"/>
  <c r="AZ2292" i="19"/>
  <c r="BD2292" i="19" s="1"/>
  <c r="BB2292" i="19"/>
  <c r="BA2293" i="19"/>
  <c r="BB2293" i="19"/>
  <c r="BA2294" i="19"/>
  <c r="AZ2293" i="19"/>
  <c r="BD2293" i="19" s="1"/>
  <c r="BB2294" i="19"/>
  <c r="AZ2294" i="19"/>
  <c r="BD2294" i="19" s="1"/>
  <c r="BA2295" i="19"/>
  <c r="BA2296" i="19"/>
  <c r="AZ2295" i="19"/>
  <c r="BD2295" i="19" s="1"/>
  <c r="BB2295" i="19"/>
  <c r="BA2297" i="19"/>
  <c r="BB2296" i="19"/>
  <c r="AZ2296" i="19"/>
  <c r="BD2296" i="19" s="1"/>
  <c r="BA2298" i="19"/>
  <c r="BB2297" i="19"/>
  <c r="AZ2297" i="19"/>
  <c r="BD2297" i="19" s="1"/>
  <c r="BA2299" i="19"/>
  <c r="AZ2298" i="19"/>
  <c r="BD2298" i="19" s="1"/>
  <c r="BB2298" i="19"/>
  <c r="BB2299" i="19"/>
  <c r="BA2300" i="19"/>
  <c r="AZ2299" i="19"/>
  <c r="BD2299" i="19" s="1"/>
  <c r="BA2301" i="19"/>
  <c r="BB2300" i="19"/>
  <c r="AZ2300" i="19"/>
  <c r="BD2300" i="19" s="1"/>
  <c r="BA2302" i="19"/>
  <c r="AZ2301" i="19"/>
  <c r="BD2301" i="19" s="1"/>
  <c r="BB2301" i="19"/>
  <c r="BB2302" i="19"/>
  <c r="BA2303" i="19"/>
  <c r="AZ2302" i="19"/>
  <c r="BD2302" i="19" s="1"/>
  <c r="BB2303" i="19"/>
  <c r="BA2304" i="19"/>
  <c r="AZ2303" i="19"/>
  <c r="BD2303" i="19" s="1"/>
  <c r="BA2305" i="19"/>
  <c r="AZ2304" i="19"/>
  <c r="BD2304" i="19" s="1"/>
  <c r="BB2304" i="19"/>
  <c r="AZ2305" i="19"/>
  <c r="BD2305" i="19" s="1"/>
  <c r="BA2306" i="19"/>
  <c r="BB2305" i="19"/>
  <c r="BB2306" i="19"/>
  <c r="BA2307" i="19"/>
  <c r="AZ2306" i="19"/>
  <c r="BD2306" i="19" s="1"/>
  <c r="BB2307" i="19"/>
  <c r="AZ2307" i="19"/>
  <c r="BD2307" i="19" s="1"/>
  <c r="BA2308" i="19"/>
  <c r="BB2308" i="19"/>
  <c r="BA2309" i="19"/>
  <c r="AZ2308" i="19"/>
  <c r="BD2308" i="19" s="1"/>
  <c r="BB2309" i="19"/>
  <c r="BA2310" i="19"/>
  <c r="AZ2309" i="19"/>
  <c r="BD2309" i="19" s="1"/>
  <c r="AZ2310" i="19"/>
  <c r="BD2310" i="19" s="1"/>
  <c r="BB2310" i="19"/>
  <c r="BA2311" i="19"/>
  <c r="AZ2311" i="19"/>
  <c r="BD2311" i="19" s="1"/>
  <c r="BA2312" i="19"/>
  <c r="BB2311" i="19"/>
  <c r="BB2312" i="19"/>
  <c r="BA2313" i="19"/>
  <c r="AZ2312" i="19"/>
  <c r="BD2312" i="19" s="1"/>
  <c r="BA2314" i="19"/>
  <c r="BB2313" i="19"/>
  <c r="AZ2313" i="19"/>
  <c r="BD2313" i="19" s="1"/>
  <c r="BB2314" i="19"/>
  <c r="AZ2314" i="19"/>
  <c r="BD2314" i="19" s="1"/>
  <c r="BA2315" i="19"/>
  <c r="BB2315" i="19"/>
  <c r="AZ2315" i="19"/>
  <c r="BD2315" i="19" s="1"/>
  <c r="BA2316" i="19"/>
  <c r="BA2317" i="19"/>
  <c r="AZ2316" i="19"/>
  <c r="BD2316" i="19" s="1"/>
  <c r="BB2316" i="19"/>
  <c r="BA2318" i="19"/>
  <c r="AZ2317" i="19"/>
  <c r="BD2317" i="19" s="1"/>
  <c r="BB2317" i="19"/>
  <c r="BB2318" i="19"/>
  <c r="AZ2318" i="19"/>
  <c r="BD2318" i="19" s="1"/>
  <c r="BA2319" i="19"/>
  <c r="AZ2319" i="19"/>
  <c r="BD2319" i="19" s="1"/>
  <c r="BA2320" i="19"/>
  <c r="BB2319" i="19"/>
  <c r="BB2320" i="19"/>
  <c r="AZ2320" i="19"/>
  <c r="BD2320" i="19" s="1"/>
  <c r="BA2321" i="19"/>
  <c r="BB2321" i="19"/>
  <c r="BA2322" i="19"/>
  <c r="AZ2321" i="19"/>
  <c r="BD2321" i="19" s="1"/>
  <c r="BA2323" i="19"/>
  <c r="BB2322" i="19"/>
  <c r="AZ2322" i="19"/>
  <c r="BD2322" i="19" s="1"/>
  <c r="BA2324" i="19"/>
  <c r="BB2323" i="19"/>
  <c r="AZ2323" i="19"/>
  <c r="BD2323" i="19" s="1"/>
  <c r="BB2324" i="19"/>
  <c r="BA2325" i="19"/>
  <c r="AZ2324" i="19"/>
  <c r="BD2324" i="19" s="1"/>
  <c r="AZ2325" i="19"/>
  <c r="BD2325" i="19" s="1"/>
  <c r="BB2325" i="19"/>
  <c r="BA2326" i="19"/>
  <c r="BA2327" i="19"/>
  <c r="BB2326" i="19"/>
  <c r="AZ2326" i="19"/>
  <c r="BD2326" i="19" s="1"/>
  <c r="BA2328" i="19"/>
  <c r="BB2327" i="19"/>
  <c r="AZ2327" i="19"/>
  <c r="BD2327" i="19" s="1"/>
  <c r="BA2329" i="19"/>
  <c r="AZ2328" i="19"/>
  <c r="BD2328" i="19" s="1"/>
  <c r="BB2328" i="19"/>
  <c r="BA2330" i="19"/>
  <c r="BB2329" i="19"/>
  <c r="AZ2329" i="19"/>
  <c r="BD2329" i="19" s="1"/>
  <c r="AZ2330" i="19"/>
  <c r="BD2330" i="19" s="1"/>
  <c r="BA2331" i="19"/>
  <c r="BB2330" i="19"/>
  <c r="BA2332" i="19"/>
  <c r="AZ2331" i="19"/>
  <c r="BD2331" i="19" s="1"/>
  <c r="BB2331" i="19"/>
  <c r="BB2332" i="19"/>
  <c r="BA2333" i="19"/>
  <c r="AZ2332" i="19"/>
  <c r="BD2332" i="19" s="1"/>
  <c r="BA2334" i="19"/>
  <c r="BB2333" i="19"/>
  <c r="AZ2333" i="19"/>
  <c r="BD2333" i="19" s="1"/>
  <c r="BB2334" i="19"/>
  <c r="BA2335" i="19"/>
  <c r="AZ2334" i="19"/>
  <c r="BD2334" i="19" s="1"/>
  <c r="BA2336" i="19"/>
  <c r="AZ2335" i="19"/>
  <c r="BD2335" i="19" s="1"/>
  <c r="BB2335" i="19"/>
  <c r="AZ2336" i="19"/>
  <c r="BD2336" i="19" s="1"/>
  <c r="BB2336" i="19"/>
  <c r="BA2337" i="19"/>
  <c r="BA2338" i="19"/>
  <c r="AZ2337" i="19"/>
  <c r="BD2337" i="19" s="1"/>
  <c r="BB2337" i="19"/>
  <c r="BB2338" i="19"/>
  <c r="BA2339" i="19"/>
  <c r="AZ2338" i="19"/>
  <c r="BD2338" i="19" s="1"/>
  <c r="BB2339" i="19"/>
  <c r="AZ2339" i="19"/>
  <c r="BD2339" i="19" s="1"/>
  <c r="BA2340" i="19"/>
  <c r="BB2340" i="19"/>
  <c r="BA2341" i="19"/>
  <c r="AZ2340" i="19"/>
  <c r="BD2340" i="19" s="1"/>
  <c r="BB2341" i="19"/>
  <c r="AZ2341" i="19"/>
  <c r="BD2341" i="19" s="1"/>
  <c r="BA2342" i="19"/>
  <c r="BA2343" i="19"/>
  <c r="BB2342" i="19"/>
  <c r="AZ2342" i="19"/>
  <c r="BD2342" i="19" s="1"/>
  <c r="BB2343" i="19"/>
  <c r="BA2344" i="19"/>
  <c r="AZ2343" i="19"/>
  <c r="BD2343" i="19" s="1"/>
  <c r="BA2345" i="19"/>
  <c r="BB2344" i="19"/>
  <c r="AZ2344" i="19"/>
  <c r="BD2344" i="19" s="1"/>
  <c r="AZ2345" i="19"/>
  <c r="BD2345" i="19" s="1"/>
  <c r="BA2346" i="19"/>
  <c r="BB2345" i="19"/>
  <c r="AZ2346" i="19"/>
  <c r="BD2346" i="19" s="1"/>
  <c r="BB2346" i="19"/>
  <c r="BA2347" i="19"/>
  <c r="BA2348" i="19"/>
  <c r="AZ2347" i="19"/>
  <c r="BD2347" i="19" s="1"/>
  <c r="BB2347" i="19"/>
  <c r="AZ2348" i="19"/>
  <c r="BD2348" i="19" s="1"/>
  <c r="BB2348" i="19"/>
  <c r="BA2349" i="19"/>
  <c r="AZ2349" i="19"/>
  <c r="BD2349" i="19" s="1"/>
  <c r="BA2350" i="19"/>
  <c r="BB2349" i="19"/>
  <c r="AZ2350" i="19"/>
  <c r="BD2350" i="19" s="1"/>
  <c r="BA2351" i="19"/>
  <c r="BB2350" i="19"/>
  <c r="AZ2351" i="19"/>
  <c r="BD2351" i="19" s="1"/>
  <c r="BA2352" i="19"/>
  <c r="BB2351" i="19"/>
  <c r="AZ2352" i="19"/>
  <c r="BD2352" i="19" s="1"/>
  <c r="BB2352" i="19"/>
  <c r="BA2353" i="19"/>
  <c r="BB2353" i="19"/>
  <c r="AZ2353" i="19"/>
  <c r="BD2353" i="19" s="1"/>
  <c r="BA2354" i="19"/>
  <c r="BB2354" i="19"/>
  <c r="BA2355" i="19"/>
  <c r="AZ2354" i="19"/>
  <c r="BD2354" i="19" s="1"/>
  <c r="BA2356" i="19"/>
  <c r="AZ2355" i="19"/>
  <c r="BD2355" i="19" s="1"/>
  <c r="BB2355" i="19"/>
  <c r="AZ2356" i="19"/>
  <c r="BD2356" i="19" s="1"/>
  <c r="BB2356" i="19"/>
  <c r="BA2357" i="19"/>
  <c r="AZ2357" i="19"/>
  <c r="BD2357" i="19" s="1"/>
  <c r="BA2358" i="19"/>
  <c r="BB2357" i="19"/>
  <c r="BA2359" i="19"/>
  <c r="BB2358" i="19"/>
  <c r="AZ2358" i="19"/>
  <c r="BD2358" i="19" s="1"/>
  <c r="BB2359" i="19"/>
  <c r="BA2360" i="19"/>
  <c r="AZ2359" i="19"/>
  <c r="BD2359" i="19" s="1"/>
  <c r="BA2361" i="19"/>
  <c r="BB2360" i="19"/>
  <c r="AZ2360" i="19"/>
  <c r="BD2360" i="19" s="1"/>
  <c r="BA2362" i="19"/>
  <c r="AZ2361" i="19"/>
  <c r="BD2361" i="19" s="1"/>
  <c r="BB2361" i="19"/>
  <c r="BA2363" i="19"/>
  <c r="BB2362" i="19"/>
  <c r="AZ2362" i="19"/>
  <c r="BD2362" i="19" s="1"/>
  <c r="BB2363" i="19"/>
  <c r="AZ2363" i="19"/>
  <c r="BD2363" i="19" s="1"/>
  <c r="BA2364" i="19"/>
  <c r="BA2365" i="19"/>
  <c r="BB2364" i="19"/>
  <c r="AZ2364" i="19"/>
  <c r="BD2364" i="19" s="1"/>
  <c r="AZ2365" i="19"/>
  <c r="BD2365" i="19" s="1"/>
  <c r="BB2365" i="19"/>
  <c r="BA2366" i="19"/>
  <c r="BB2366" i="19"/>
  <c r="AZ2366" i="19"/>
  <c r="BD2366" i="19" s="1"/>
  <c r="T10" i="19" l="1"/>
  <c r="T54" i="19"/>
  <c r="T43" i="19"/>
  <c r="T93" i="19"/>
  <c r="T13" i="19"/>
  <c r="T34" i="19"/>
  <c r="T61" i="19"/>
  <c r="T51" i="19"/>
  <c r="T70" i="19"/>
  <c r="T57" i="19"/>
  <c r="T31" i="19"/>
  <c r="T40" i="19"/>
  <c r="T55" i="19"/>
  <c r="T60" i="19"/>
  <c r="T22" i="19"/>
  <c r="T4" i="19"/>
  <c r="T19" i="19"/>
  <c r="T79" i="19"/>
  <c r="T3" i="19"/>
  <c r="T30" i="19"/>
  <c r="T78" i="19"/>
  <c r="T47" i="19"/>
  <c r="T35" i="19"/>
  <c r="T17" i="19"/>
  <c r="T84" i="19"/>
  <c r="T66" i="19"/>
  <c r="T59" i="19"/>
  <c r="T65" i="19"/>
  <c r="T72" i="19"/>
  <c r="T77" i="19"/>
  <c r="T56" i="19"/>
  <c r="T67" i="19"/>
  <c r="T7" i="19"/>
  <c r="T74" i="19"/>
  <c r="T9" i="19"/>
  <c r="T20" i="19"/>
  <c r="T26" i="19"/>
  <c r="T24" i="19"/>
  <c r="T25" i="19"/>
  <c r="T12" i="19"/>
  <c r="T62" i="19"/>
  <c r="T83" i="19"/>
  <c r="T46" i="19"/>
  <c r="T33" i="19"/>
  <c r="T36" i="19"/>
  <c r="T53" i="19"/>
  <c r="T73" i="19"/>
  <c r="T71" i="19"/>
  <c r="T32" i="19"/>
  <c r="T38" i="19"/>
  <c r="T86" i="19"/>
  <c r="T68" i="19"/>
  <c r="T49" i="19"/>
  <c r="T52" i="19"/>
  <c r="T23" i="19"/>
  <c r="T42" i="19"/>
  <c r="T90" i="19"/>
  <c r="T18" i="19"/>
  <c r="T5" i="19"/>
  <c r="T41" i="19"/>
  <c r="T44" i="19"/>
  <c r="T28" i="19"/>
  <c r="T76" i="19"/>
  <c r="T39" i="19"/>
  <c r="T58" i="19"/>
  <c r="T21" i="19"/>
  <c r="T87" i="19"/>
  <c r="T48" i="19"/>
  <c r="T82" i="19"/>
  <c r="T11" i="19"/>
  <c r="T29" i="19"/>
  <c r="T50" i="19"/>
  <c r="T89" i="19"/>
  <c r="T63" i="19"/>
  <c r="T37" i="19"/>
  <c r="T16" i="19"/>
  <c r="T27" i="19"/>
  <c r="T85" i="19"/>
  <c r="T69" i="19"/>
  <c r="T14" i="19"/>
  <c r="T64" i="19"/>
  <c r="T88" i="19"/>
  <c r="T8" i="19"/>
  <c r="T15" i="19"/>
  <c r="T92" i="19"/>
  <c r="T45" i="19"/>
  <c r="T6" i="19"/>
  <c r="T80" i="19"/>
  <c r="T91" i="19"/>
  <c r="T75" i="19"/>
  <c r="T81" i="19"/>
  <c r="X8" i="16"/>
  <c r="Z8" i="16" s="1"/>
  <c r="X6" i="16"/>
  <c r="Z6" i="16" s="1"/>
  <c r="X7" i="16"/>
  <c r="Z7" i="16" s="1"/>
  <c r="Q67" i="14"/>
  <c r="Q69" i="14"/>
  <c r="F38" i="14"/>
  <c r="F21" i="14"/>
  <c r="F42" i="14"/>
  <c r="F32" i="14"/>
  <c r="F47" i="14"/>
  <c r="F52" i="14"/>
  <c r="F33" i="14"/>
  <c r="F51" i="14"/>
  <c r="F41" i="14"/>
  <c r="F50" i="14"/>
  <c r="F25" i="14"/>
  <c r="F56" i="14"/>
  <c r="F28" i="14"/>
  <c r="F54" i="14"/>
  <c r="F37" i="14"/>
  <c r="F45" i="14"/>
  <c r="F20" i="14"/>
  <c r="F27" i="14"/>
  <c r="F34" i="14"/>
  <c r="F61" i="14"/>
  <c r="F64" i="14"/>
  <c r="F55" i="14"/>
  <c r="F58" i="14"/>
  <c r="F39" i="14"/>
  <c r="F22" i="14"/>
  <c r="F36" i="14"/>
  <c r="F48" i="14"/>
  <c r="F35" i="14"/>
  <c r="F63" i="14"/>
  <c r="F23" i="14"/>
  <c r="F57" i="14"/>
  <c r="F31" i="14"/>
  <c r="F19" i="14"/>
  <c r="F26" i="14"/>
  <c r="F60" i="14"/>
  <c r="F24" i="14"/>
  <c r="F59" i="14"/>
  <c r="F53" i="14"/>
  <c r="F44" i="14"/>
  <c r="F62" i="14"/>
  <c r="F43" i="14"/>
  <c r="F30" i="14"/>
  <c r="F40" i="14"/>
  <c r="F29" i="14"/>
  <c r="F49" i="14"/>
  <c r="F46" i="14"/>
  <c r="F18" i="14"/>
  <c r="R69" i="14"/>
  <c r="R67" i="14"/>
  <c r="O3" i="14"/>
  <c r="W5" i="16"/>
  <c r="W4" i="16"/>
  <c r="BA6" i="23"/>
  <c r="BA7" i="23"/>
  <c r="AZ7" i="23"/>
  <c r="AZ6" i="23"/>
  <c r="BA6" i="22"/>
  <c r="BB6" i="22"/>
  <c r="AQ7" i="20"/>
  <c r="AR7" i="20" s="1"/>
  <c r="AP7" i="20"/>
  <c r="V57" i="19"/>
  <c r="V47" i="19"/>
  <c r="V6" i="19"/>
  <c r="V64" i="19"/>
  <c r="V85" i="19"/>
  <c r="V77" i="19"/>
  <c r="V74" i="19"/>
  <c r="V63" i="19"/>
  <c r="V22" i="19"/>
  <c r="V51" i="19"/>
  <c r="V20" i="19"/>
  <c r="V34" i="19"/>
  <c r="V42" i="19"/>
  <c r="V62" i="19"/>
  <c r="V31" i="19"/>
  <c r="V89" i="19"/>
  <c r="V67" i="19"/>
  <c r="V14" i="19"/>
  <c r="V84" i="19"/>
  <c r="V69" i="19"/>
  <c r="V86" i="19"/>
  <c r="V59" i="19"/>
  <c r="V66" i="19"/>
  <c r="V79" i="19"/>
  <c r="V52" i="19"/>
  <c r="V29" i="19"/>
  <c r="V61" i="19"/>
  <c r="V21" i="19"/>
  <c r="V13" i="19"/>
  <c r="V50" i="19"/>
  <c r="V82" i="19"/>
  <c r="V37" i="19"/>
  <c r="V87" i="19"/>
  <c r="V49" i="19"/>
  <c r="V18" i="19"/>
  <c r="V24" i="19"/>
  <c r="V81" i="19"/>
  <c r="V9" i="19"/>
  <c r="V15" i="19"/>
  <c r="V12" i="19"/>
  <c r="V40" i="19"/>
  <c r="V60" i="19"/>
  <c r="AT7" i="20"/>
  <c r="V3" i="19"/>
  <c r="V80" i="19"/>
  <c r="V75" i="19"/>
  <c r="V38" i="19"/>
  <c r="V4" i="19"/>
  <c r="V72" i="19"/>
  <c r="V53" i="19"/>
  <c r="V68" i="19"/>
  <c r="V33" i="19"/>
  <c r="V65" i="19"/>
  <c r="V91" i="19"/>
  <c r="V17" i="19"/>
  <c r="V10" i="19"/>
  <c r="V70" i="19"/>
  <c r="BD6" i="23"/>
  <c r="V58" i="19"/>
  <c r="V56" i="19"/>
  <c r="V92" i="19"/>
  <c r="BD7" i="23"/>
  <c r="V55" i="19"/>
  <c r="V19" i="19"/>
  <c r="V93" i="19"/>
  <c r="V36" i="19"/>
  <c r="V44" i="19"/>
  <c r="V26" i="19"/>
  <c r="V25" i="19"/>
  <c r="V46" i="19"/>
  <c r="V78" i="19"/>
  <c r="V5" i="19"/>
  <c r="V45" i="19"/>
  <c r="V41" i="19"/>
  <c r="V35" i="19"/>
  <c r="V54" i="19"/>
  <c r="V90" i="19"/>
  <c r="V23" i="19"/>
  <c r="V76" i="19"/>
  <c r="V28" i="19"/>
  <c r="V73" i="19"/>
  <c r="V27" i="19"/>
  <c r="V71" i="19"/>
  <c r="V48" i="19"/>
  <c r="V39" i="19"/>
  <c r="V88" i="19"/>
  <c r="V11" i="19"/>
  <c r="V43" i="19"/>
  <c r="V30" i="19"/>
  <c r="V8" i="19"/>
  <c r="V16" i="19"/>
  <c r="V32" i="19"/>
  <c r="V83" i="19"/>
  <c r="V7" i="19"/>
  <c r="BB7" i="23"/>
  <c r="BA8" i="23"/>
  <c r="AZ6" i="22"/>
  <c r="BD6" i="22" s="1"/>
  <c r="AZ8" i="23"/>
  <c r="BD8" i="23" s="1"/>
  <c r="BB8" i="23"/>
  <c r="Q65" i="14" l="1"/>
  <c r="R65" i="14"/>
  <c r="R71" i="14"/>
  <c r="Q71" i="14"/>
  <c r="Q70" i="14"/>
  <c r="R70" i="14"/>
  <c r="Q68" i="14"/>
  <c r="R68" i="14"/>
  <c r="Q66" i="14"/>
  <c r="R66" i="14"/>
  <c r="X5" i="16"/>
  <c r="Z5" i="16" s="1"/>
  <c r="X4" i="16"/>
  <c r="Z4" i="16" s="1"/>
  <c r="G16" i="14"/>
  <c r="G8" i="14"/>
  <c r="G11" i="14"/>
  <c r="G10" i="14"/>
  <c r="G6" i="14"/>
  <c r="G4" i="14"/>
  <c r="G17" i="14"/>
  <c r="G5" i="14"/>
  <c r="G15" i="14"/>
  <c r="G13" i="14"/>
  <c r="G12" i="14"/>
  <c r="G9" i="14"/>
  <c r="G7" i="14"/>
  <c r="G14" i="14"/>
  <c r="BA7" i="22"/>
  <c r="BB6" i="23"/>
  <c r="BA9" i="23"/>
  <c r="AQ8" i="20"/>
  <c r="BA10" i="23"/>
  <c r="BA11" i="23"/>
  <c r="AZ7" i="22"/>
  <c r="BD7" i="22" s="1"/>
  <c r="BB7" i="22"/>
  <c r="BA8" i="22"/>
  <c r="AZ9" i="23"/>
  <c r="BD9" i="23" s="1"/>
  <c r="BB9" i="23"/>
  <c r="AP8" i="20"/>
  <c r="AT8" i="20" s="1"/>
  <c r="AR8" i="20"/>
  <c r="BB10" i="23"/>
  <c r="AZ10" i="23"/>
  <c r="BD10" i="23" s="1"/>
  <c r="BB11" i="23"/>
  <c r="AZ11" i="23"/>
  <c r="BD11" i="23" s="1"/>
  <c r="BA9" i="22"/>
  <c r="BB8" i="22"/>
  <c r="AZ8" i="22"/>
  <c r="BD8" i="22" s="1"/>
  <c r="AZ9" i="22"/>
  <c r="BD9" i="22" s="1"/>
  <c r="R34" i="14" l="1"/>
  <c r="Q34" i="14"/>
  <c r="Q22" i="14"/>
  <c r="R22" i="14"/>
  <c r="Q45" i="14"/>
  <c r="R45" i="14"/>
  <c r="R40" i="14"/>
  <c r="Q40" i="14"/>
  <c r="Q20" i="14"/>
  <c r="R20" i="14"/>
  <c r="Q25" i="14"/>
  <c r="R25" i="14"/>
  <c r="R61" i="14"/>
  <c r="Q61" i="14"/>
  <c r="R31" i="14"/>
  <c r="Q31" i="14"/>
  <c r="R24" i="14"/>
  <c r="Q24" i="14"/>
  <c r="Q51" i="14"/>
  <c r="R51" i="14"/>
  <c r="Q32" i="14"/>
  <c r="R32" i="14"/>
  <c r="Q63" i="14"/>
  <c r="R63" i="14"/>
  <c r="Q43" i="14"/>
  <c r="R43" i="14"/>
  <c r="Q47" i="14"/>
  <c r="R47" i="14"/>
  <c r="R37" i="14"/>
  <c r="Q37" i="14"/>
  <c r="Q52" i="14"/>
  <c r="R52" i="14"/>
  <c r="R21" i="14"/>
  <c r="Q21" i="14"/>
  <c r="Q35" i="14"/>
  <c r="R35" i="14"/>
  <c r="R62" i="14"/>
  <c r="Q62" i="14"/>
  <c r="Q44" i="14"/>
  <c r="R44" i="14"/>
  <c r="Q54" i="14"/>
  <c r="R54" i="14"/>
  <c r="Q27" i="14"/>
  <c r="R27" i="14"/>
  <c r="Q49" i="14"/>
  <c r="R49" i="14"/>
  <c r="R64" i="14"/>
  <c r="Q64" i="14"/>
  <c r="Q23" i="14"/>
  <c r="R23" i="14"/>
  <c r="Q59" i="14"/>
  <c r="R59" i="14"/>
  <c r="R56" i="14"/>
  <c r="Q56" i="14"/>
  <c r="R30" i="14"/>
  <c r="Q30" i="14"/>
  <c r="Q46" i="14"/>
  <c r="R46" i="14"/>
  <c r="R38" i="14"/>
  <c r="Q38" i="14"/>
  <c r="R48" i="14"/>
  <c r="Q48" i="14"/>
  <c r="Q39" i="14"/>
  <c r="R39" i="14"/>
  <c r="R53" i="14"/>
  <c r="Q53" i="14"/>
  <c r="R18" i="14"/>
  <c r="Q18" i="14"/>
  <c r="R55" i="14"/>
  <c r="Q55" i="14"/>
  <c r="R26" i="14"/>
  <c r="Q26" i="14"/>
  <c r="Q57" i="14"/>
  <c r="R57" i="14"/>
  <c r="Q33" i="14"/>
  <c r="R33" i="14"/>
  <c r="Q41" i="14"/>
  <c r="R41" i="14"/>
  <c r="Q29" i="14"/>
  <c r="R29" i="14"/>
  <c r="Q50" i="14"/>
  <c r="R50" i="14"/>
  <c r="Q36" i="14"/>
  <c r="R36" i="14"/>
  <c r="R28" i="14"/>
  <c r="Q28" i="14"/>
  <c r="R19" i="14"/>
  <c r="Q19" i="14"/>
  <c r="R58" i="14"/>
  <c r="Q58" i="14"/>
  <c r="R60" i="14"/>
  <c r="Q60" i="14"/>
  <c r="R42" i="14"/>
  <c r="Q42" i="14"/>
  <c r="X2" i="16"/>
  <c r="F3" i="14"/>
  <c r="G3" i="14"/>
  <c r="F8" i="14"/>
  <c r="F16" i="14"/>
  <c r="F14" i="14"/>
  <c r="F7" i="14"/>
  <c r="F13" i="14"/>
  <c r="F15" i="14"/>
  <c r="F5" i="14"/>
  <c r="F17" i="14"/>
  <c r="F4" i="14"/>
  <c r="F6" i="14"/>
  <c r="F9" i="14"/>
  <c r="F10" i="14"/>
  <c r="F12" i="14"/>
  <c r="F11" i="14"/>
  <c r="BB9" i="22"/>
  <c r="BA12" i="23"/>
  <c r="AQ9" i="20"/>
  <c r="BB12" i="23"/>
  <c r="AP9" i="20"/>
  <c r="BA10" i="22"/>
  <c r="AZ10" i="22" s="1"/>
  <c r="AR9" i="20"/>
  <c r="BB10" i="22"/>
  <c r="BA11" i="22"/>
  <c r="BD10" i="22"/>
  <c r="AT9" i="20"/>
  <c r="BB11" i="22"/>
  <c r="AZ11" i="22"/>
  <c r="BD11" i="22" s="1"/>
  <c r="BA12" i="22"/>
  <c r="AZ12" i="22"/>
  <c r="BD12" i="22" s="1"/>
  <c r="BB12" i="22"/>
  <c r="Q15" i="14" l="1"/>
  <c r="Q17" i="14"/>
  <c r="Q16" i="14"/>
  <c r="Q14" i="14"/>
  <c r="Q12" i="14"/>
  <c r="Q10" i="14"/>
  <c r="Q9" i="14"/>
  <c r="Q6" i="14"/>
  <c r="Q8" i="14"/>
  <c r="Q13" i="14"/>
  <c r="Q7" i="14"/>
  <c r="Q11" i="14"/>
  <c r="R15" i="14"/>
  <c r="R16" i="14"/>
  <c r="R17" i="14"/>
  <c r="R10" i="14"/>
  <c r="R13" i="14"/>
  <c r="R8" i="14"/>
  <c r="R11" i="14"/>
  <c r="R9" i="14"/>
  <c r="R6" i="14"/>
  <c r="R14" i="14"/>
  <c r="R12" i="14"/>
  <c r="R7" i="14"/>
  <c r="AZ12" i="23"/>
  <c r="BD12" i="23" s="1"/>
  <c r="Y6" i="16"/>
  <c r="Y4" i="16"/>
  <c r="AQ10" i="20"/>
  <c r="BA13" i="23"/>
  <c r="BA13" i="22"/>
  <c r="Y8" i="16"/>
  <c r="L6" i="16"/>
  <c r="AZ13" i="23"/>
  <c r="Y7" i="16"/>
  <c r="Y5" i="16"/>
  <c r="AP10" i="20"/>
  <c r="L8" i="16"/>
  <c r="AZ13" i="22"/>
  <c r="L7" i="16"/>
  <c r="BB13" i="22"/>
  <c r="AT10" i="20"/>
  <c r="BD13" i="23"/>
  <c r="BD13" i="22"/>
  <c r="Q5" i="14" l="1"/>
  <c r="R5" i="14"/>
  <c r="R3" i="14"/>
  <c r="Q3" i="14"/>
  <c r="Q4" i="14"/>
  <c r="R4" i="14"/>
  <c r="AR10" i="20"/>
  <c r="AQ11" i="20"/>
  <c r="BA14" i="22"/>
  <c r="AQ12" i="20"/>
  <c r="BA14" i="23"/>
  <c r="AZ14" i="22"/>
  <c r="AR11" i="20"/>
  <c r="AP12" i="20"/>
  <c r="BB13" i="23"/>
  <c r="AR12" i="20"/>
  <c r="S3" i="14" a="1"/>
  <c r="BD14" i="22"/>
  <c r="AT12" i="20"/>
  <c r="AZ14" i="23"/>
  <c r="BD14" i="23" s="1"/>
  <c r="BB14" i="23"/>
  <c r="S5" i="14" l="1"/>
  <c r="S67" i="14"/>
  <c r="S47" i="14"/>
  <c r="S65" i="14"/>
  <c r="S18" i="14"/>
  <c r="S20" i="14"/>
  <c r="S27" i="14"/>
  <c r="S15" i="14"/>
  <c r="S13" i="14"/>
  <c r="S59" i="14"/>
  <c r="S8" i="14"/>
  <c r="S68" i="14"/>
  <c r="S62" i="14"/>
  <c r="S19" i="14"/>
  <c r="S45" i="14"/>
  <c r="S37" i="14"/>
  <c r="S32" i="14"/>
  <c r="S64" i="14"/>
  <c r="S70" i="14"/>
  <c r="S28" i="14"/>
  <c r="S55" i="14"/>
  <c r="S4" i="14"/>
  <c r="S66" i="14"/>
  <c r="S24" i="14"/>
  <c r="S52" i="14"/>
  <c r="S51" i="14"/>
  <c r="S40" i="14"/>
  <c r="S54" i="14"/>
  <c r="S34" i="14"/>
  <c r="S44" i="14"/>
  <c r="S12" i="14"/>
  <c r="S3" i="14"/>
  <c r="S57" i="14"/>
  <c r="S58" i="14"/>
  <c r="S41" i="14"/>
  <c r="S49" i="14"/>
  <c r="S48" i="14"/>
  <c r="S71" i="14"/>
  <c r="S16" i="14"/>
  <c r="S7" i="14"/>
  <c r="S42" i="14"/>
  <c r="S33" i="14"/>
  <c r="S31" i="14"/>
  <c r="S30" i="14"/>
  <c r="S21" i="14"/>
  <c r="S25" i="14"/>
  <c r="S53" i="14"/>
  <c r="S69" i="14"/>
  <c r="S26" i="14"/>
  <c r="S60" i="14"/>
  <c r="S61" i="14"/>
  <c r="S39" i="14"/>
  <c r="S63" i="14"/>
  <c r="S14" i="14"/>
  <c r="S38" i="14"/>
  <c r="S11" i="14"/>
  <c r="S35" i="14"/>
  <c r="S23" i="14"/>
  <c r="S29" i="14"/>
  <c r="S9" i="14"/>
  <c r="S43" i="14"/>
  <c r="S10" i="14"/>
  <c r="S6" i="14"/>
  <c r="S22" i="14"/>
  <c r="S56" i="14"/>
  <c r="S17" i="14"/>
  <c r="S50" i="14"/>
  <c r="S36" i="14"/>
  <c r="S46" i="14"/>
  <c r="BB14" i="22"/>
  <c r="AP11" i="20"/>
  <c r="AT11" i="20" s="1"/>
  <c r="BA15" i="22"/>
  <c r="AZ15" i="22"/>
  <c r="AQ13" i="20"/>
  <c r="AR13" i="20"/>
  <c r="AP13" i="20"/>
  <c r="BA15" i="23"/>
  <c r="T4" i="14"/>
  <c r="W21" i="14"/>
  <c r="Y64" i="19"/>
  <c r="X9" i="19"/>
  <c r="Y38" i="19"/>
  <c r="U56" i="19"/>
  <c r="V69" i="14"/>
  <c r="U6" i="19"/>
  <c r="W30" i="19"/>
  <c r="Y91" i="19"/>
  <c r="W69" i="14"/>
  <c r="Y47" i="19"/>
  <c r="X90" i="19"/>
  <c r="X5" i="14"/>
  <c r="T37" i="14"/>
  <c r="X29" i="19"/>
  <c r="Y71" i="19"/>
  <c r="X61" i="14"/>
  <c r="V29" i="14"/>
  <c r="W55" i="19"/>
  <c r="V7" i="14"/>
  <c r="Y77" i="19"/>
  <c r="Y67" i="19"/>
  <c r="U75" i="19"/>
  <c r="W71" i="14"/>
  <c r="W25" i="14"/>
  <c r="Y58" i="19"/>
  <c r="W62" i="19"/>
  <c r="W48" i="19"/>
  <c r="Y31" i="19"/>
  <c r="Y59" i="19"/>
  <c r="U18" i="19"/>
  <c r="Y61" i="19"/>
  <c r="V14" i="14"/>
  <c r="U35" i="19"/>
  <c r="Y92" i="19"/>
  <c r="Y30" i="19"/>
  <c r="W41" i="14"/>
  <c r="X64" i="19"/>
  <c r="Y68" i="19"/>
  <c r="Y23" i="19"/>
  <c r="W68" i="14"/>
  <c r="W83" i="19"/>
  <c r="W11" i="14"/>
  <c r="W62" i="14"/>
  <c r="X58" i="19"/>
  <c r="U81" i="19"/>
  <c r="U21" i="19"/>
  <c r="X91" i="19"/>
  <c r="X37" i="14"/>
  <c r="V63" i="14"/>
  <c r="X55" i="19"/>
  <c r="W68" i="19"/>
  <c r="U30" i="19"/>
  <c r="V25" i="14"/>
  <c r="T45" i="14"/>
  <c r="W17" i="19"/>
  <c r="T29" i="14"/>
  <c r="T71" i="14"/>
  <c r="T65" i="14"/>
  <c r="U55" i="19"/>
  <c r="X6" i="14"/>
  <c r="U28" i="19"/>
  <c r="X57" i="19"/>
  <c r="Y8" i="19"/>
  <c r="X43" i="14"/>
  <c r="X69" i="19"/>
  <c r="W44" i="19"/>
  <c r="V21" i="14"/>
  <c r="X15" i="19"/>
  <c r="W66" i="14"/>
  <c r="X23" i="19"/>
  <c r="X33" i="14"/>
  <c r="W33" i="19"/>
  <c r="U77" i="19"/>
  <c r="W44" i="14"/>
  <c r="V39" i="14"/>
  <c r="W37" i="19"/>
  <c r="W66" i="19"/>
  <c r="V40" i="14"/>
  <c r="X74" i="19"/>
  <c r="W43" i="19"/>
  <c r="Y26" i="19"/>
  <c r="W80" i="19"/>
  <c r="X7" i="14"/>
  <c r="W22" i="14"/>
  <c r="X70" i="14"/>
  <c r="W49" i="14"/>
  <c r="T14" i="14"/>
  <c r="X20" i="14"/>
  <c r="W36" i="19"/>
  <c r="X8" i="14"/>
  <c r="U36" i="19"/>
  <c r="W57" i="14"/>
  <c r="Y79" i="19"/>
  <c r="W60" i="14"/>
  <c r="X23" i="14"/>
  <c r="Y18" i="19"/>
  <c r="T20" i="14"/>
  <c r="X86" i="19"/>
  <c r="W33" i="14"/>
  <c r="W43" i="14"/>
  <c r="X17" i="14"/>
  <c r="W24" i="19"/>
  <c r="Y5" i="19"/>
  <c r="W27" i="19"/>
  <c r="T22" i="14"/>
  <c r="V19" i="14"/>
  <c r="V52" i="14"/>
  <c r="T28" i="14"/>
  <c r="X26" i="14"/>
  <c r="W59" i="19"/>
  <c r="X70" i="19"/>
  <c r="U26" i="19"/>
  <c r="Y81" i="19"/>
  <c r="Y21" i="19"/>
  <c r="U12" i="19"/>
  <c r="Y41" i="19"/>
  <c r="T41" i="14"/>
  <c r="W41" i="19"/>
  <c r="X54" i="19"/>
  <c r="T15" i="14"/>
  <c r="W13" i="14"/>
  <c r="V57" i="14"/>
  <c r="T40" i="14"/>
  <c r="Y82" i="19"/>
  <c r="U66" i="19"/>
  <c r="W70" i="19"/>
  <c r="T60" i="14"/>
  <c r="X93" i="19"/>
  <c r="X24" i="14"/>
  <c r="U64" i="19"/>
  <c r="T12" i="14"/>
  <c r="V48" i="14"/>
  <c r="X59" i="14"/>
  <c r="X26" i="19"/>
  <c r="U86" i="19"/>
  <c r="W77" i="19"/>
  <c r="U8" i="19"/>
  <c r="U69" i="19"/>
  <c r="X56" i="19"/>
  <c r="X41" i="19"/>
  <c r="U88" i="19"/>
  <c r="Y36" i="19"/>
  <c r="X65" i="14"/>
  <c r="U74" i="19"/>
  <c r="X37" i="19"/>
  <c r="W72" i="19"/>
  <c r="W22" i="19"/>
  <c r="X27" i="19"/>
  <c r="X52" i="14"/>
  <c r="X59" i="19"/>
  <c r="X8" i="19"/>
  <c r="Y65" i="19"/>
  <c r="T46" i="14"/>
  <c r="W28" i="19"/>
  <c r="W28" i="14"/>
  <c r="X39" i="19"/>
  <c r="V71" i="14"/>
  <c r="W7" i="19"/>
  <c r="X19" i="14"/>
  <c r="U34" i="19"/>
  <c r="W58" i="19"/>
  <c r="T23" i="14"/>
  <c r="Y51" i="19"/>
  <c r="X58" i="14"/>
  <c r="X57" i="14"/>
  <c r="X82" i="19"/>
  <c r="U90" i="19"/>
  <c r="X9" i="14"/>
  <c r="W40" i="19"/>
  <c r="X18" i="19"/>
  <c r="X75" i="19"/>
  <c r="T24" i="14"/>
  <c r="X17" i="19"/>
  <c r="U41" i="19"/>
  <c r="U43" i="19"/>
  <c r="Y74" i="19"/>
  <c r="V34" i="14"/>
  <c r="W15" i="19"/>
  <c r="W73" i="19"/>
  <c r="W21" i="19"/>
  <c r="W52" i="19"/>
  <c r="W4" i="19"/>
  <c r="T33" i="14"/>
  <c r="U63" i="19"/>
  <c r="Y93" i="19"/>
  <c r="W25" i="19"/>
  <c r="X3" i="19"/>
  <c r="U62" i="19"/>
  <c r="W67" i="14"/>
  <c r="V46" i="14"/>
  <c r="U4" i="19"/>
  <c r="W93" i="19"/>
  <c r="V55" i="14"/>
  <c r="X6" i="19"/>
  <c r="T62" i="14"/>
  <c r="T17" i="14"/>
  <c r="Y53" i="19"/>
  <c r="Y84" i="19"/>
  <c r="W29" i="14"/>
  <c r="T6" i="14"/>
  <c r="V12" i="14"/>
  <c r="U14" i="19"/>
  <c r="T19" i="14"/>
  <c r="U65" i="19"/>
  <c r="U5" i="19"/>
  <c r="X41" i="14"/>
  <c r="W20" i="19"/>
  <c r="W46" i="19"/>
  <c r="W34" i="14"/>
  <c r="X67" i="14"/>
  <c r="X28" i="19"/>
  <c r="X55" i="14"/>
  <c r="W10" i="19"/>
  <c r="V26" i="14"/>
  <c r="Y85" i="19"/>
  <c r="Y12" i="19"/>
  <c r="W8" i="14"/>
  <c r="X83" i="19"/>
  <c r="V9" i="14"/>
  <c r="I31" i="1"/>
  <c r="X34" i="14"/>
  <c r="W84" i="19"/>
  <c r="X88" i="19"/>
  <c r="Y78" i="19"/>
  <c r="Z2" i="19" a="1"/>
  <c r="U60" i="19"/>
  <c r="X32" i="19"/>
  <c r="Y40" i="19"/>
  <c r="X32" i="14"/>
  <c r="W59" i="14"/>
  <c r="Y87" i="19"/>
  <c r="V49" i="14"/>
  <c r="W16" i="14"/>
  <c r="X48" i="19"/>
  <c r="T13" i="14"/>
  <c r="T16" i="14"/>
  <c r="Y69" i="19"/>
  <c r="X50" i="14"/>
  <c r="X34" i="19"/>
  <c r="X12" i="14"/>
  <c r="W36" i="14"/>
  <c r="Y35" i="19"/>
  <c r="W61" i="19"/>
  <c r="Y90" i="19"/>
  <c r="X72" i="19"/>
  <c r="W37" i="14"/>
  <c r="V43" i="14"/>
  <c r="T32" i="14"/>
  <c r="T49" i="14"/>
  <c r="Y25" i="19"/>
  <c r="T27" i="14"/>
  <c r="X39" i="14"/>
  <c r="X14" i="14"/>
  <c r="W76" i="19"/>
  <c r="W63" i="14"/>
  <c r="U46" i="19"/>
  <c r="X4" i="14"/>
  <c r="X10" i="19"/>
  <c r="X33" i="19"/>
  <c r="W60" i="19"/>
  <c r="X80" i="19"/>
  <c r="W71" i="19"/>
  <c r="U13" i="19"/>
  <c r="X64" i="14"/>
  <c r="X63" i="14"/>
  <c r="Y76" i="19"/>
  <c r="U29" i="19"/>
  <c r="Y89" i="19"/>
  <c r="W9" i="19"/>
  <c r="Y14" i="19"/>
  <c r="W65" i="19"/>
  <c r="X60" i="19"/>
  <c r="T30" i="14"/>
  <c r="U72" i="19"/>
  <c r="Y22" i="19"/>
  <c r="W12" i="19"/>
  <c r="Y28" i="19"/>
  <c r="V30" i="14"/>
  <c r="Y57" i="19"/>
  <c r="T70" i="14"/>
  <c r="X45" i="14"/>
  <c r="W19" i="19"/>
  <c r="T50" i="14"/>
  <c r="V8" i="14"/>
  <c r="W56" i="19"/>
  <c r="X38" i="19"/>
  <c r="Y86" i="19"/>
  <c r="U83" i="19"/>
  <c r="W3" i="19"/>
  <c r="X53" i="19"/>
  <c r="U31" i="19"/>
  <c r="X27" i="14"/>
  <c r="X49" i="14"/>
  <c r="V60" i="14"/>
  <c r="Y49" i="19"/>
  <c r="W18" i="19"/>
  <c r="T47" i="14"/>
  <c r="W14" i="14"/>
  <c r="W58" i="14"/>
  <c r="W9" i="14"/>
  <c r="V3" i="14"/>
  <c r="W48" i="14"/>
  <c r="W65" i="14"/>
  <c r="U59" i="19"/>
  <c r="X46" i="14"/>
  <c r="W50" i="19"/>
  <c r="V68" i="14"/>
  <c r="V64" i="14"/>
  <c r="Y42" i="19"/>
  <c r="X4" i="19"/>
  <c r="T44" i="14"/>
  <c r="T5" i="14"/>
  <c r="W86" i="19"/>
  <c r="W23" i="19"/>
  <c r="U52" i="19"/>
  <c r="W54" i="19"/>
  <c r="W7" i="14"/>
  <c r="U3" i="19"/>
  <c r="W30" i="14"/>
  <c r="Y80" i="19"/>
  <c r="W51" i="14"/>
  <c r="X78" i="19"/>
  <c r="W20" i="14"/>
  <c r="X65" i="19"/>
  <c r="X11" i="19"/>
  <c r="U93" i="19"/>
  <c r="X35" i="14"/>
  <c r="Y15" i="19"/>
  <c r="W15" i="14"/>
  <c r="W23" i="14"/>
  <c r="V13" i="14"/>
  <c r="T3" i="20" a="1"/>
  <c r="X81" i="19"/>
  <c r="U15" i="19"/>
  <c r="X42" i="14"/>
  <c r="V62" i="14"/>
  <c r="Y33" i="19"/>
  <c r="Y17" i="19"/>
  <c r="Y10" i="19"/>
  <c r="V23" i="14"/>
  <c r="U78" i="19"/>
  <c r="W53" i="19"/>
  <c r="X69" i="14"/>
  <c r="U47" i="19"/>
  <c r="T34" i="14"/>
  <c r="W26" i="19"/>
  <c r="U91" i="19"/>
  <c r="W63" i="19"/>
  <c r="W57" i="19"/>
  <c r="W11" i="19"/>
  <c r="U84" i="19"/>
  <c r="U10" i="19"/>
  <c r="X51" i="14"/>
  <c r="V33" i="14"/>
  <c r="Y52" i="19"/>
  <c r="X21" i="19"/>
  <c r="T3" i="14"/>
  <c r="X30" i="14"/>
  <c r="Y3" i="19"/>
  <c r="Y54" i="19"/>
  <c r="X77" i="19"/>
  <c r="W39" i="19"/>
  <c r="W29" i="19"/>
  <c r="X68" i="14"/>
  <c r="V17" i="14"/>
  <c r="X12" i="19"/>
  <c r="W89" i="19"/>
  <c r="X38" i="14"/>
  <c r="V51" i="14"/>
  <c r="X45" i="19"/>
  <c r="X11" i="14"/>
  <c r="U70" i="19"/>
  <c r="W5" i="19"/>
  <c r="V47" i="14"/>
  <c r="T43" i="14"/>
  <c r="T36" i="14"/>
  <c r="W45" i="14"/>
  <c r="T64" i="14"/>
  <c r="Y46" i="19"/>
  <c r="Y19" i="19"/>
  <c r="V4" i="14"/>
  <c r="W34" i="19"/>
  <c r="W31" i="14"/>
  <c r="X44" i="19"/>
  <c r="X49" i="19"/>
  <c r="V38" i="14"/>
  <c r="X13" i="14"/>
  <c r="T11" i="14"/>
  <c r="V20" i="14"/>
  <c r="U40" i="19"/>
  <c r="U48" i="19"/>
  <c r="T31" i="14"/>
  <c r="W10" i="14"/>
  <c r="Y73" i="19"/>
  <c r="U51" i="19"/>
  <c r="X46" i="19"/>
  <c r="X56" i="14"/>
  <c r="T69" i="14"/>
  <c r="X29" i="14"/>
  <c r="T67" i="14"/>
  <c r="Y29" i="19"/>
  <c r="W19" i="14"/>
  <c r="T55" i="14"/>
  <c r="T51" i="14"/>
  <c r="T26" i="14"/>
  <c r="U25" i="19"/>
  <c r="X5" i="19"/>
  <c r="X42" i="19"/>
  <c r="W90" i="19"/>
  <c r="V58" i="14"/>
  <c r="U33" i="19"/>
  <c r="V65" i="14"/>
  <c r="W50" i="14"/>
  <c r="Y45" i="19"/>
  <c r="W14" i="19"/>
  <c r="T53" i="14"/>
  <c r="X22" i="19"/>
  <c r="X18" i="14"/>
  <c r="W35" i="19"/>
  <c r="W81" i="19"/>
  <c r="Y72" i="19"/>
  <c r="U24" i="19"/>
  <c r="Y66" i="19"/>
  <c r="W70" i="14"/>
  <c r="W64" i="19"/>
  <c r="X68" i="19"/>
  <c r="Y75" i="19"/>
  <c r="X61" i="19"/>
  <c r="U61" i="19"/>
  <c r="X40" i="14"/>
  <c r="X3" i="14"/>
  <c r="W42" i="14"/>
  <c r="X66" i="14"/>
  <c r="W49" i="19"/>
  <c r="X20" i="19"/>
  <c r="Y44" i="19"/>
  <c r="W31" i="19"/>
  <c r="X71" i="19"/>
  <c r="U32" i="19"/>
  <c r="W61" i="14"/>
  <c r="Y6" i="19"/>
  <c r="X16" i="19"/>
  <c r="W35" i="14"/>
  <c r="X87" i="19"/>
  <c r="W52" i="14"/>
  <c r="W47" i="19"/>
  <c r="T7" i="14"/>
  <c r="X89" i="19"/>
  <c r="X54" i="14"/>
  <c r="Y24" i="19"/>
  <c r="W38" i="19"/>
  <c r="X36" i="19"/>
  <c r="U85" i="19"/>
  <c r="X50" i="19"/>
  <c r="Y27" i="19"/>
  <c r="Y50" i="19"/>
  <c r="U82" i="19"/>
  <c r="W64" i="14"/>
  <c r="V27" i="14"/>
  <c r="V31" i="14"/>
  <c r="W4" i="14"/>
  <c r="T8" i="14"/>
  <c r="U23" i="19"/>
  <c r="X73" i="19"/>
  <c r="T66" i="14"/>
  <c r="U9" i="19"/>
  <c r="W87" i="19"/>
  <c r="U39" i="19"/>
  <c r="Y83" i="19"/>
  <c r="H41" i="1"/>
  <c r="W26" i="14"/>
  <c r="Y39" i="19"/>
  <c r="X36" i="14"/>
  <c r="Y32" i="19"/>
  <c r="V67" i="14"/>
  <c r="W6" i="19"/>
  <c r="I32" i="1"/>
  <c r="W42" i="19"/>
  <c r="X62" i="14"/>
  <c r="W54" i="14"/>
  <c r="T38" i="14"/>
  <c r="U57" i="19"/>
  <c r="X14" i="19"/>
  <c r="V10" i="14"/>
  <c r="W51" i="19"/>
  <c r="X35" i="19"/>
  <c r="W75" i="19"/>
  <c r="V5" i="14"/>
  <c r="W18" i="14"/>
  <c r="U73" i="19"/>
  <c r="W16" i="19"/>
  <c r="Y55" i="19"/>
  <c r="T35" i="14"/>
  <c r="V44" i="14"/>
  <c r="X76" i="19"/>
  <c r="U16" i="19"/>
  <c r="I15" i="1"/>
  <c r="Y13" i="19"/>
  <c r="U19" i="19"/>
  <c r="W17" i="14"/>
  <c r="Y34" i="19"/>
  <c r="X10" i="14"/>
  <c r="W13" i="19"/>
  <c r="T61" i="14"/>
  <c r="V66" i="14"/>
  <c r="X43" i="19"/>
  <c r="U67" i="19"/>
  <c r="T9" i="14"/>
  <c r="V41" i="14"/>
  <c r="T42" i="14"/>
  <c r="V16" i="14"/>
  <c r="X25" i="14"/>
  <c r="V50" i="14"/>
  <c r="X66" i="19"/>
  <c r="H40" i="1"/>
  <c r="U38" i="19"/>
  <c r="X24" i="19"/>
  <c r="U11" i="19"/>
  <c r="Y9" i="19"/>
  <c r="U92" i="19"/>
  <c r="X67" i="19"/>
  <c r="W46" i="14"/>
  <c r="X85" i="19"/>
  <c r="W38" i="14"/>
  <c r="U53" i="19"/>
  <c r="V22" i="14"/>
  <c r="W67" i="19"/>
  <c r="T21" i="14"/>
  <c r="X60" i="14"/>
  <c r="U54" i="19"/>
  <c r="W55" i="14"/>
  <c r="X48" i="14"/>
  <c r="W82" i="19"/>
  <c r="V32" i="14"/>
  <c r="W85" i="19"/>
  <c r="W3" i="14"/>
  <c r="X47" i="19"/>
  <c r="U89" i="19"/>
  <c r="W74" i="19"/>
  <c r="W24" i="14"/>
  <c r="V18" i="14"/>
  <c r="W69" i="19"/>
  <c r="W5" i="14"/>
  <c r="W32" i="14"/>
  <c r="U37" i="19"/>
  <c r="W27" i="14"/>
  <c r="X40" i="19"/>
  <c r="Y63" i="19"/>
  <c r="X30" i="19"/>
  <c r="U17" i="19"/>
  <c r="X47" i="14"/>
  <c r="X44" i="14"/>
  <c r="V54" i="14"/>
  <c r="U58" i="19"/>
  <c r="U79" i="19"/>
  <c r="I16" i="1"/>
  <c r="W47" i="14"/>
  <c r="U42" i="19"/>
  <c r="U44" i="19"/>
  <c r="W92" i="19"/>
  <c r="W32" i="19"/>
  <c r="T25" i="14"/>
  <c r="V24" i="14"/>
  <c r="Y70" i="19"/>
  <c r="Y11" i="19"/>
  <c r="Y43" i="19"/>
  <c r="X53" i="14"/>
  <c r="W45" i="19"/>
  <c r="T58" i="14"/>
  <c r="X7" i="19"/>
  <c r="X21" i="14"/>
  <c r="V15" i="14"/>
  <c r="U87" i="19"/>
  <c r="V35" i="14"/>
  <c r="W79" i="19"/>
  <c r="U80" i="19"/>
  <c r="V61" i="14"/>
  <c r="T54" i="14"/>
  <c r="Y56" i="19"/>
  <c r="U68" i="19"/>
  <c r="W88" i="19"/>
  <c r="W40" i="14"/>
  <c r="Y20" i="19"/>
  <c r="W39" i="14"/>
  <c r="X79" i="19"/>
  <c r="X63" i="19"/>
  <c r="X15" i="14"/>
  <c r="U22" i="19"/>
  <c r="U27" i="19"/>
  <c r="X13" i="19"/>
  <c r="U76" i="19"/>
  <c r="T59" i="14"/>
  <c r="U45" i="19"/>
  <c r="U49" i="19"/>
  <c r="X52" i="19"/>
  <c r="V45" i="14"/>
  <c r="W12" i="14"/>
  <c r="Y60" i="19"/>
  <c r="U50" i="19"/>
  <c r="T18" i="14"/>
  <c r="V59" i="14"/>
  <c r="X28" i="14"/>
  <c r="T57" i="14"/>
  <c r="V56" i="14"/>
  <c r="W6" i="14"/>
  <c r="V11" i="14"/>
  <c r="X22" i="14"/>
  <c r="V53" i="14"/>
  <c r="W56" i="14"/>
  <c r="Y16" i="19"/>
  <c r="U20" i="19"/>
  <c r="V6" i="14"/>
  <c r="W53" i="14"/>
  <c r="X31" i="14"/>
  <c r="X19" i="19"/>
  <c r="W78" i="19"/>
  <c r="X16" i="14"/>
  <c r="X62" i="19"/>
  <c r="X84" i="19"/>
  <c r="V37" i="14"/>
  <c r="X92" i="19"/>
  <c r="V28" i="14"/>
  <c r="T39" i="14"/>
  <c r="Y4" i="19"/>
  <c r="V42" i="14"/>
  <c r="Y48" i="19"/>
  <c r="X25" i="19"/>
  <c r="Y88" i="19"/>
  <c r="T48" i="14"/>
  <c r="T52" i="14"/>
  <c r="V36" i="14"/>
  <c r="X31" i="19"/>
  <c r="U7" i="19"/>
  <c r="T10" i="14"/>
  <c r="V70" i="14"/>
  <c r="T68" i="14"/>
  <c r="W91" i="19"/>
  <c r="W8" i="19"/>
  <c r="Y7" i="19"/>
  <c r="Y62" i="19"/>
  <c r="Y37" i="19"/>
  <c r="X51" i="19"/>
  <c r="X71" i="14"/>
  <c r="T56" i="14"/>
  <c r="U71" i="19"/>
  <c r="T63" i="14"/>
  <c r="U47" i="14"/>
  <c r="U68" i="14"/>
  <c r="U45" i="14"/>
  <c r="U8" i="14"/>
  <c r="U31" i="14"/>
  <c r="U7" i="14"/>
  <c r="U58" i="14"/>
  <c r="U11" i="14"/>
  <c r="U50" i="14"/>
  <c r="U69" i="14"/>
  <c r="U48" i="14"/>
  <c r="U44" i="14"/>
  <c r="U49" i="14"/>
  <c r="U29" i="14"/>
  <c r="U40" i="14"/>
  <c r="U3" i="14"/>
  <c r="U24" i="14"/>
  <c r="U52" i="14"/>
  <c r="U34" i="14"/>
  <c r="U36" i="14"/>
  <c r="U64" i="14"/>
  <c r="U59" i="14"/>
  <c r="U15" i="14"/>
  <c r="U71" i="14"/>
  <c r="U65" i="14"/>
  <c r="AT13" i="20"/>
  <c r="U39" i="14"/>
  <c r="U51" i="14"/>
  <c r="U6" i="14"/>
  <c r="U33" i="14"/>
  <c r="U35" i="14"/>
  <c r="U32" i="14"/>
  <c r="U37" i="14"/>
  <c r="U62" i="14"/>
  <c r="U16" i="14"/>
  <c r="U42" i="14"/>
  <c r="U22" i="14"/>
  <c r="U14" i="14"/>
  <c r="U18" i="14"/>
  <c r="U57" i="14"/>
  <c r="U66" i="14"/>
  <c r="U28" i="14"/>
  <c r="U63" i="14"/>
  <c r="U5" i="14"/>
  <c r="BD15" i="22"/>
  <c r="U55" i="14"/>
  <c r="U60" i="14"/>
  <c r="U54" i="14"/>
  <c r="U67" i="14"/>
  <c r="U53" i="14"/>
  <c r="U56" i="14"/>
  <c r="U21" i="14"/>
  <c r="U12" i="14"/>
  <c r="U17" i="14"/>
  <c r="U46" i="14"/>
  <c r="U25" i="14"/>
  <c r="U19" i="14"/>
  <c r="U43" i="14"/>
  <c r="U20" i="14"/>
  <c r="U13" i="14"/>
  <c r="U41" i="14"/>
  <c r="U26" i="14"/>
  <c r="U30" i="14"/>
  <c r="U38" i="14"/>
  <c r="U61" i="14"/>
  <c r="U23" i="14"/>
  <c r="U10" i="14"/>
  <c r="U27" i="14"/>
  <c r="U4" i="14"/>
  <c r="U70" i="14"/>
  <c r="U9" i="14"/>
  <c r="AC5" i="19"/>
  <c r="I43" i="1"/>
  <c r="H24" i="1"/>
  <c r="Y2" i="14" a="1"/>
  <c r="H25" i="1"/>
  <c r="BC2363" i="19"/>
  <c r="BC1012" i="19"/>
  <c r="BC2059" i="19"/>
  <c r="BC719" i="19"/>
  <c r="BC1533" i="19"/>
  <c r="BC551" i="19"/>
  <c r="BC2177" i="19"/>
  <c r="BC1628" i="19"/>
  <c r="BC2248" i="19"/>
  <c r="BC1817" i="19"/>
  <c r="BC718" i="19"/>
  <c r="BC839" i="19"/>
  <c r="BC424" i="19"/>
  <c r="BC970" i="19"/>
  <c r="BC2159" i="19"/>
  <c r="BC971" i="19"/>
  <c r="BC1277" i="19"/>
  <c r="BC1235" i="19"/>
  <c r="BC1210" i="19"/>
  <c r="BC203" i="19"/>
  <c r="BC298" i="19"/>
  <c r="BC142" i="19"/>
  <c r="BC313" i="19"/>
  <c r="BC532" i="19"/>
  <c r="BC1941" i="19"/>
  <c r="BC1233" i="19"/>
  <c r="BC2246" i="19"/>
  <c r="BC1782" i="19"/>
  <c r="BC346" i="19"/>
  <c r="BC1275" i="19"/>
  <c r="BC947" i="19"/>
  <c r="BC1589" i="19"/>
  <c r="BC1550" i="19"/>
  <c r="BC1541" i="19"/>
  <c r="BC112" i="19"/>
  <c r="BC2341" i="19"/>
  <c r="BC1080" i="19"/>
  <c r="BC1088" i="19"/>
  <c r="BC836" i="19"/>
  <c r="BC174" i="19"/>
  <c r="BC1450" i="19"/>
  <c r="BC2324" i="19"/>
  <c r="BC1527" i="19"/>
  <c r="BC853" i="19"/>
  <c r="BC1442" i="19"/>
  <c r="BC1948" i="19"/>
  <c r="BC2012" i="19"/>
  <c r="BC1306" i="19"/>
  <c r="BC2194" i="19"/>
  <c r="BC1302" i="19"/>
  <c r="BC848" i="19"/>
  <c r="BC705" i="19"/>
  <c r="BC817" i="19"/>
  <c r="BC2230" i="19"/>
  <c r="BC1217" i="19"/>
  <c r="BC2006" i="19"/>
  <c r="BC2106" i="19"/>
  <c r="BC70" i="19"/>
  <c r="BC950" i="19"/>
  <c r="BC1836" i="19"/>
  <c r="BC1445" i="19"/>
  <c r="BC566" i="19"/>
  <c r="BC1667" i="19"/>
  <c r="BC1438" i="19"/>
  <c r="BC1601" i="19"/>
  <c r="BC1808" i="19"/>
  <c r="BC1716" i="19"/>
  <c r="BC1747" i="19"/>
  <c r="BC516" i="19"/>
  <c r="BC854" i="19"/>
  <c r="BC224" i="19"/>
  <c r="BC415" i="19"/>
  <c r="BC893" i="19"/>
  <c r="BC364" i="19"/>
  <c r="BC1341" i="19"/>
  <c r="BC1022" i="19"/>
  <c r="BC530" i="19"/>
  <c r="BC1577" i="19"/>
  <c r="BC1089" i="19"/>
  <c r="BC2358" i="19"/>
  <c r="BC677" i="19"/>
  <c r="BC983" i="19"/>
  <c r="BC1194" i="19"/>
  <c r="BC56" i="19"/>
  <c r="BC2" i="19"/>
  <c r="BC451" i="19"/>
  <c r="BC1538" i="19"/>
  <c r="BC29" i="19"/>
  <c r="BC26" i="19"/>
  <c r="BC2231" i="19"/>
  <c r="BC888" i="19"/>
  <c r="BC49" i="19"/>
  <c r="BC1732" i="19"/>
  <c r="BC1637" i="19"/>
  <c r="BC1849" i="19"/>
  <c r="BC1547" i="19"/>
  <c r="BC855" i="19"/>
  <c r="BC1033" i="19"/>
  <c r="BC497" i="19"/>
  <c r="BC1651" i="19"/>
  <c r="BC935" i="19"/>
  <c r="BC570" i="19"/>
  <c r="BC485" i="19"/>
  <c r="BC734" i="19"/>
  <c r="BC2042" i="19"/>
  <c r="BC17" i="19"/>
  <c r="BC244" i="19"/>
  <c r="BC951" i="19"/>
  <c r="BC1657" i="19"/>
  <c r="BC884" i="19"/>
  <c r="BC580" i="19"/>
  <c r="BC1919" i="19"/>
  <c r="BC1371" i="19"/>
  <c r="BC356" i="19"/>
  <c r="BC1297" i="19"/>
  <c r="BC1057" i="19"/>
  <c r="BC1205" i="19"/>
  <c r="BC626" i="19"/>
  <c r="BC253" i="19"/>
  <c r="BC647" i="19"/>
  <c r="BC100" i="19"/>
  <c r="BC320" i="19"/>
  <c r="BC257" i="19"/>
  <c r="BC1448" i="19"/>
  <c r="BC740" i="19"/>
  <c r="BC341" i="19"/>
  <c r="BC608" i="19"/>
  <c r="BC769" i="19"/>
  <c r="BC1502" i="19"/>
  <c r="BC48" i="19"/>
  <c r="BC1890" i="19"/>
  <c r="BC780" i="19"/>
  <c r="BC1125" i="19"/>
  <c r="BC1065" i="19"/>
  <c r="BC372" i="19"/>
  <c r="BC523" i="19"/>
  <c r="BC1912" i="19"/>
  <c r="BC1580" i="19"/>
  <c r="BC437" i="19"/>
  <c r="BC272" i="19"/>
  <c r="BC656" i="19"/>
  <c r="BC934" i="19"/>
  <c r="BC957" i="19"/>
  <c r="BC371" i="19"/>
  <c r="BC2216" i="19"/>
  <c r="BC1688" i="19"/>
  <c r="BC1839" i="19"/>
  <c r="BC1015" i="19"/>
  <c r="BC2335" i="19"/>
  <c r="BC1050" i="19"/>
  <c r="BC831" i="19"/>
  <c r="BC2290" i="19"/>
  <c r="BC352" i="19"/>
  <c r="BC1121" i="19"/>
  <c r="BC1364" i="19"/>
  <c r="BC598" i="19"/>
  <c r="BC1186" i="19"/>
  <c r="BC1705" i="19"/>
  <c r="BC1107" i="19"/>
  <c r="BC414" i="19"/>
  <c r="BC1243" i="19"/>
  <c r="BC328" i="19"/>
  <c r="BC1590" i="19"/>
  <c r="BC1360" i="19"/>
  <c r="BC887" i="19"/>
  <c r="BC2099" i="19"/>
  <c r="BC1220" i="19"/>
  <c r="BC1981" i="19"/>
  <c r="BC1390" i="19"/>
  <c r="BC536" i="19"/>
  <c r="BC355" i="19"/>
  <c r="BC1665" i="19"/>
  <c r="BC177" i="19"/>
  <c r="BC1452" i="19"/>
  <c r="BC1086" i="19"/>
  <c r="BC1880" i="19"/>
  <c r="BC434" i="19"/>
  <c r="BC1199" i="19"/>
  <c r="BC338" i="19"/>
  <c r="BC986" i="19"/>
  <c r="BC1068" i="19"/>
  <c r="BC2288" i="19"/>
  <c r="BC247" i="19"/>
  <c r="BC1694" i="19"/>
  <c r="BC2366" i="19"/>
  <c r="BC1138" i="19"/>
  <c r="BC1060" i="19"/>
  <c r="BC618" i="19"/>
  <c r="BC552" i="19"/>
  <c r="BC1781" i="19"/>
  <c r="BC625" i="19"/>
  <c r="BC1295" i="19"/>
  <c r="BC175" i="19"/>
  <c r="BC611" i="19"/>
  <c r="BC946" i="19"/>
  <c r="BC1678" i="19"/>
  <c r="BC778" i="19"/>
  <c r="BC988" i="19"/>
  <c r="BC1999" i="19"/>
  <c r="BC498" i="19"/>
  <c r="BC129" i="19"/>
  <c r="BC1960" i="19"/>
  <c r="BC748" i="19"/>
  <c r="BC1962" i="19"/>
  <c r="BC2316" i="19"/>
  <c r="BC779" i="19"/>
  <c r="BC2072" i="19"/>
  <c r="BC2310" i="19"/>
  <c r="BC232" i="19"/>
  <c r="BC695" i="19"/>
  <c r="BC2056" i="19"/>
  <c r="BC631" i="19"/>
  <c r="BC1439" i="19"/>
  <c r="BC1375" i="19"/>
  <c r="BC542" i="19"/>
  <c r="BC1435" i="19"/>
  <c r="BC1265" i="19"/>
  <c r="BC862" i="19"/>
  <c r="BC1749" i="19"/>
  <c r="BC1838" i="19"/>
  <c r="BC109" i="19"/>
  <c r="BC469" i="19"/>
  <c r="BC1572" i="19"/>
  <c r="BC2184" i="19"/>
  <c r="BC2122" i="19"/>
  <c r="BC1715" i="19"/>
  <c r="BC1458" i="19"/>
  <c r="BC263" i="19"/>
  <c r="BC2098" i="19"/>
  <c r="BC1004" i="19"/>
  <c r="BC167" i="19"/>
  <c r="BC2005" i="19"/>
  <c r="BC1673" i="19"/>
  <c r="BC215" i="19"/>
  <c r="BC940" i="19"/>
  <c r="BC213" i="19"/>
  <c r="BC954" i="19"/>
  <c r="BC1966" i="19"/>
  <c r="BC2126" i="19"/>
  <c r="BC667" i="19"/>
  <c r="BC1296" i="19"/>
  <c r="BC685" i="19"/>
  <c r="BC878" i="19"/>
  <c r="BC702" i="19"/>
  <c r="BC1123" i="19"/>
  <c r="BC1036" i="19"/>
  <c r="BC293" i="19"/>
  <c r="BC1024" i="19"/>
  <c r="BC2161" i="19"/>
  <c r="BC588" i="19"/>
  <c r="BC741" i="19"/>
  <c r="BC228" i="19"/>
  <c r="BC1982" i="19"/>
  <c r="BC1531" i="19"/>
  <c r="BC454" i="19"/>
  <c r="BC1449" i="19"/>
  <c r="BC2176" i="19"/>
  <c r="BC1655" i="19"/>
  <c r="BC1344" i="19"/>
  <c r="BC2043" i="19"/>
  <c r="BC1423" i="19"/>
  <c r="BC1173" i="19"/>
  <c r="BC1264" i="19"/>
  <c r="BC1425" i="19"/>
  <c r="BC2318" i="19"/>
  <c r="BC413" i="19"/>
  <c r="BC42" i="19"/>
  <c r="BC365" i="19"/>
  <c r="BC729" i="19"/>
  <c r="BC242" i="19"/>
  <c r="BC509" i="19"/>
  <c r="BC221" i="19"/>
  <c r="BC2215" i="19"/>
  <c r="BC1990" i="19"/>
  <c r="BC2079" i="19"/>
  <c r="BC115" i="19"/>
  <c r="BC617" i="19"/>
  <c r="BC2211" i="19"/>
  <c r="BC2051" i="19"/>
  <c r="BC2018" i="19"/>
  <c r="BC440" i="19"/>
  <c r="BC630" i="19"/>
  <c r="BC2188" i="19"/>
  <c r="BC1071" i="19"/>
  <c r="BC1993" i="19"/>
  <c r="BC2137" i="19"/>
  <c r="BC93" i="19"/>
  <c r="BC1329" i="19"/>
  <c r="BC791" i="19"/>
  <c r="BC1514" i="19"/>
  <c r="BC464" i="19"/>
  <c r="BC953" i="19"/>
  <c r="BC546" i="19"/>
  <c r="BC1965" i="19"/>
  <c r="BC1328" i="19"/>
  <c r="BC1803" i="19"/>
  <c r="BC1998" i="19"/>
  <c r="BC1417" i="19"/>
  <c r="BC1765" i="19"/>
  <c r="BC952" i="19"/>
  <c r="BC1752" i="19"/>
  <c r="BC1110" i="19"/>
  <c r="BC2025" i="19"/>
  <c r="BC296" i="19"/>
  <c r="BC1548" i="19"/>
  <c r="BC2325" i="19"/>
  <c r="BC1703" i="19"/>
  <c r="BC2151" i="19"/>
  <c r="BC2344" i="19"/>
  <c r="BC1994" i="19"/>
  <c r="BC1325" i="19"/>
  <c r="BC821" i="19"/>
  <c r="BC295" i="19"/>
  <c r="BC373" i="19"/>
  <c r="BC2175" i="19"/>
  <c r="BC374" i="19"/>
  <c r="BC343" i="19"/>
  <c r="BC529" i="19"/>
  <c r="BC1722" i="19"/>
  <c r="BC2107" i="19"/>
  <c r="BC155" i="19"/>
  <c r="BC921" i="19"/>
  <c r="BC2113" i="19"/>
  <c r="BC1544" i="19"/>
  <c r="BC1451" i="19"/>
  <c r="BC1844" i="19"/>
  <c r="BC1712" i="19"/>
  <c r="BC1635" i="19"/>
  <c r="BC577" i="19"/>
  <c r="BC1632" i="19"/>
  <c r="BC834" i="19"/>
  <c r="BC135" i="19"/>
  <c r="BC842" i="19"/>
  <c r="BC102" i="19"/>
  <c r="BC742" i="19"/>
  <c r="BC682" i="19"/>
  <c r="BC1219" i="19"/>
  <c r="BC1469" i="19"/>
  <c r="BC2283" i="19"/>
  <c r="BC1008" i="19"/>
  <c r="BC1208" i="19"/>
  <c r="BC2236" i="19"/>
  <c r="BC917" i="19"/>
  <c r="BC1584" i="19"/>
  <c r="BC1267" i="19"/>
  <c r="BC574" i="19"/>
  <c r="BC1516" i="19"/>
  <c r="BC1859" i="19"/>
  <c r="BC1227" i="19"/>
  <c r="BC159" i="19"/>
  <c r="BC503" i="19"/>
  <c r="BC1743" i="19"/>
  <c r="BC2078" i="19"/>
  <c r="BC981" i="19"/>
  <c r="BC1147" i="19"/>
  <c r="BC1841" i="19"/>
  <c r="BC217" i="19"/>
  <c r="BC1767" i="19"/>
  <c r="BC636" i="19"/>
  <c r="BC436" i="19"/>
  <c r="BC1503" i="19"/>
  <c r="BC797" i="19"/>
  <c r="BC1153" i="19"/>
  <c r="BC691" i="19"/>
  <c r="BC980" i="19"/>
  <c r="BC443" i="19"/>
  <c r="BC1759" i="19"/>
  <c r="BC880" i="19"/>
  <c r="BC30" i="19"/>
  <c r="BC366" i="19"/>
  <c r="BC1959" i="19"/>
  <c r="BC51" i="19"/>
  <c r="BC1534" i="19"/>
  <c r="BC1777" i="19"/>
  <c r="BC989" i="19"/>
  <c r="BC1108" i="19"/>
  <c r="BC670" i="19"/>
  <c r="BC1281" i="19"/>
  <c r="BC1105" i="19"/>
  <c r="BC286" i="19"/>
  <c r="BC1005" i="19"/>
  <c r="BC68" i="19"/>
  <c r="BC386" i="19"/>
  <c r="BC1211" i="19"/>
  <c r="BC1720" i="19"/>
  <c r="BC1909" i="19"/>
  <c r="BC1914" i="19"/>
  <c r="BC1876" i="19"/>
  <c r="BC1972" i="19"/>
  <c r="BC1509" i="19"/>
  <c r="BC1285" i="19"/>
  <c r="BC2097" i="19"/>
  <c r="BC2053" i="19"/>
  <c r="BC179" i="19"/>
  <c r="BC2055" i="19"/>
  <c r="BC1104" i="19"/>
  <c r="BC475" i="19"/>
  <c r="BC1730" i="19"/>
  <c r="BC1234" i="19"/>
  <c r="BC994" i="19"/>
  <c r="BC2145" i="19"/>
  <c r="BC2047" i="19"/>
  <c r="BC520" i="19"/>
  <c r="BC384" i="19"/>
  <c r="BC101" i="19"/>
  <c r="BC1932" i="19"/>
  <c r="BC1232" i="19"/>
  <c r="BC1851" i="19"/>
  <c r="BC32" i="19"/>
  <c r="BC1312" i="19"/>
  <c r="BC1225" i="19"/>
  <c r="BC717" i="19"/>
  <c r="BC1382" i="19"/>
  <c r="BC1726" i="19"/>
  <c r="BC1017" i="19"/>
  <c r="BC1365" i="19"/>
  <c r="BC6" i="19"/>
  <c r="BC1253" i="19"/>
  <c r="BC1794" i="19"/>
  <c r="BC2121" i="19"/>
  <c r="BC495" i="19"/>
  <c r="BC2063" i="19"/>
  <c r="BC1315" i="19"/>
  <c r="BC601" i="19"/>
  <c r="BC1381" i="19"/>
  <c r="BC1792" i="19"/>
  <c r="BC406" i="19"/>
  <c r="BC664" i="19"/>
  <c r="BC859" i="19"/>
  <c r="BC1377" i="19"/>
  <c r="BC1321" i="19"/>
  <c r="BC785" i="19"/>
  <c r="BC1474" i="19"/>
  <c r="BC223" i="19"/>
  <c r="BC597" i="19"/>
  <c r="BC1597" i="19"/>
  <c r="BC1305" i="19"/>
  <c r="BC2181" i="19"/>
  <c r="BC2149" i="19"/>
  <c r="BC1523" i="19"/>
  <c r="BC1668" i="19"/>
  <c r="BC720" i="19"/>
  <c r="BC1606" i="19"/>
  <c r="BC894" i="19"/>
  <c r="BC903" i="19"/>
  <c r="BC937" i="19"/>
  <c r="BC2259" i="19"/>
  <c r="BC2119" i="19"/>
  <c r="BC1588" i="19"/>
  <c r="BC609" i="19"/>
  <c r="BC565" i="19"/>
  <c r="BC168" i="19"/>
  <c r="BC461" i="19"/>
  <c r="BC1563" i="19"/>
  <c r="BC1521" i="19"/>
  <c r="BC1270" i="19"/>
  <c r="BC1090" i="19"/>
  <c r="BC703" i="19"/>
  <c r="BC145" i="19"/>
  <c r="BC2036" i="19"/>
  <c r="BC75" i="19"/>
  <c r="BC689" i="19"/>
  <c r="BC584" i="19"/>
  <c r="BC243" i="19"/>
  <c r="BC137" i="19"/>
  <c r="BC123" i="19"/>
  <c r="BC765" i="19"/>
  <c r="BC1318" i="19"/>
  <c r="BC2206" i="19"/>
  <c r="BC1619" i="19"/>
  <c r="BC382" i="19"/>
  <c r="BC1215" i="19"/>
  <c r="BC439" i="19"/>
  <c r="BC323" i="19"/>
  <c r="BC2123" i="19"/>
  <c r="BC1457" i="19"/>
  <c r="BC732" i="19"/>
  <c r="BC1622" i="19"/>
  <c r="BC2219" i="19"/>
  <c r="BC1728" i="19"/>
  <c r="BC735" i="19"/>
  <c r="BC1840" i="19"/>
  <c r="BC2306" i="19"/>
  <c r="BC390" i="19"/>
  <c r="BC1472" i="19"/>
  <c r="BC1372" i="19"/>
  <c r="BC1776" i="19"/>
  <c r="BC105" i="19"/>
  <c r="BC25" i="19"/>
  <c r="BC1774" i="19"/>
  <c r="BC13" i="19"/>
  <c r="BC534" i="19"/>
  <c r="BC1464" i="19"/>
  <c r="BC1863" i="19"/>
  <c r="BC2322" i="19"/>
  <c r="BC832" i="19"/>
  <c r="BC194" i="19"/>
  <c r="BC180" i="19"/>
  <c r="BC607" i="19"/>
  <c r="BC1652" i="19"/>
  <c r="BC1231" i="19"/>
  <c r="BC84" i="19"/>
  <c r="BC2041" i="19"/>
  <c r="BC1316" i="19"/>
  <c r="BC405" i="19"/>
  <c r="BC392" i="19"/>
  <c r="BC716" i="19"/>
  <c r="BC1483" i="19"/>
  <c r="BC843" i="19"/>
  <c r="BC425" i="19"/>
  <c r="BC1355" i="19"/>
  <c r="BC847" i="19"/>
  <c r="BC1320" i="19"/>
  <c r="BC526" i="19"/>
  <c r="BC2016" i="19"/>
  <c r="BC1396" i="19"/>
  <c r="BC541" i="19"/>
  <c r="BC2355" i="19"/>
  <c r="BC968" i="19"/>
  <c r="BC452" i="19"/>
  <c r="BC1081" i="19"/>
  <c r="BC1251" i="19"/>
  <c r="BC508" i="19"/>
  <c r="BC395" i="19"/>
  <c r="BC1879" i="19"/>
  <c r="BC1298" i="19"/>
  <c r="BC1178" i="19"/>
  <c r="BC1899" i="19"/>
  <c r="BC96" i="19"/>
  <c r="BC1106" i="19"/>
  <c r="BC192" i="19"/>
  <c r="BC2192" i="19"/>
  <c r="BC1240" i="19"/>
  <c r="BC1366" i="19"/>
  <c r="BC1140" i="19"/>
  <c r="BC1744" i="19"/>
  <c r="BC41" i="19"/>
  <c r="BC470" i="19"/>
  <c r="BC2278" i="19"/>
  <c r="BC522" i="19"/>
  <c r="BC2077" i="19"/>
  <c r="BC838" i="19"/>
  <c r="BC1027" i="19"/>
  <c r="BC1391" i="19"/>
  <c r="BC442" i="19"/>
  <c r="BC1748" i="19"/>
  <c r="BC445" i="19"/>
  <c r="BC573" i="19"/>
  <c r="BC305" i="19"/>
  <c r="BC1034" i="19"/>
  <c r="BC282" i="19"/>
  <c r="BC1750" i="19"/>
  <c r="BC64" i="19"/>
  <c r="BC1247" i="19"/>
  <c r="BC1995" i="19"/>
  <c r="BC154" i="19"/>
  <c r="BC902" i="19"/>
  <c r="BC1693" i="19"/>
  <c r="BC578" i="19"/>
  <c r="BC191" i="19"/>
  <c r="BC1272" i="19"/>
  <c r="BC1707" i="19"/>
  <c r="BC468" i="19"/>
  <c r="BC252" i="19"/>
  <c r="BC421" i="19"/>
  <c r="BC810" i="19"/>
  <c r="BC1718" i="19"/>
  <c r="BC635" i="19"/>
  <c r="BC1670" i="19"/>
  <c r="BC2154" i="19"/>
  <c r="BC2084" i="19"/>
  <c r="BC69" i="19"/>
  <c r="BC1077" i="19"/>
  <c r="BC2254" i="19"/>
  <c r="BC183" i="19"/>
  <c r="BC463" i="19"/>
  <c r="BC2033" i="19"/>
  <c r="BC95" i="19"/>
  <c r="BC707" i="19"/>
  <c r="BC1226" i="19"/>
  <c r="BC259" i="19"/>
  <c r="BC1010" i="19"/>
  <c r="BC2075" i="19"/>
  <c r="BC675" i="19"/>
  <c r="BC1066" i="19"/>
  <c r="BC2203" i="19"/>
  <c r="BC1721" i="19"/>
  <c r="BC1363" i="19"/>
  <c r="BC1739" i="19"/>
  <c r="BC1602" i="19"/>
  <c r="BC736" i="19"/>
  <c r="BC604" i="19"/>
  <c r="BC1698" i="19"/>
  <c r="BC1130" i="19"/>
  <c r="BC559" i="19"/>
  <c r="BC1048" i="19"/>
  <c r="BC152" i="19"/>
  <c r="BC2275" i="19"/>
  <c r="BC2080" i="19"/>
  <c r="BC1600" i="19"/>
  <c r="BC1605" i="19"/>
  <c r="BC1350" i="19"/>
  <c r="BC2293" i="19"/>
  <c r="BC965" i="19"/>
  <c r="BC849" i="19"/>
  <c r="BC3" i="19"/>
  <c r="BC1380" i="19"/>
  <c r="BC1479" i="19"/>
  <c r="BC699" i="19"/>
  <c r="BC81" i="19"/>
  <c r="BC1763" i="19"/>
  <c r="BC171" i="19"/>
  <c r="BC527" i="19"/>
  <c r="BC800" i="19"/>
  <c r="BC2329" i="19"/>
  <c r="BC1168" i="19"/>
  <c r="BC2238" i="19"/>
  <c r="BC2178" i="19"/>
  <c r="BC804" i="19"/>
  <c r="BC1289" i="19"/>
  <c r="BC1958" i="19"/>
  <c r="BC1847" i="19"/>
  <c r="BC333" i="19"/>
  <c r="BC1975" i="19"/>
  <c r="BC1441" i="19"/>
  <c r="BC1218" i="19"/>
  <c r="BC2083" i="19"/>
  <c r="BC979" i="19"/>
  <c r="BC1969" i="19"/>
  <c r="BC397" i="19"/>
  <c r="BC119" i="19"/>
  <c r="BC1262" i="19"/>
  <c r="BC480" i="19"/>
  <c r="BC1100" i="19"/>
  <c r="BC1710" i="19"/>
  <c r="BC1805" i="19"/>
  <c r="BC2086" i="19"/>
  <c r="BC1260" i="19"/>
  <c r="BC1216" i="19"/>
  <c r="BC2156" i="19"/>
  <c r="BC2225" i="19"/>
  <c r="BC2057" i="19"/>
  <c r="BC1308" i="19"/>
  <c r="BC402" i="19"/>
  <c r="BC777" i="19"/>
  <c r="BC1789" i="19"/>
  <c r="BC985" i="19"/>
  <c r="BC1420" i="19"/>
  <c r="BC1723" i="19"/>
  <c r="BC1701" i="19"/>
  <c r="BC1280" i="19"/>
  <c r="BC756" i="19"/>
  <c r="BC845" i="19"/>
  <c r="BC1043" i="19"/>
  <c r="BC1609" i="19"/>
  <c r="BC300" i="19"/>
  <c r="BC1062" i="19"/>
  <c r="BC1875" i="19"/>
  <c r="BC92" i="19"/>
  <c r="BC309" i="19"/>
  <c r="BC1528" i="19"/>
  <c r="BC1833" i="19"/>
  <c r="BC254" i="19"/>
  <c r="BC725" i="19"/>
  <c r="BC1443" i="19"/>
  <c r="BC928" i="19"/>
  <c r="BC1101" i="19"/>
  <c r="BC1244" i="19"/>
  <c r="BC1279" i="19"/>
  <c r="BC2174" i="19"/>
  <c r="BC1850" i="19"/>
  <c r="BC1950" i="19"/>
  <c r="BC1202" i="19"/>
  <c r="BC33" i="19"/>
  <c r="BC907" i="19"/>
  <c r="BC1333" i="19"/>
  <c r="BC1402" i="19"/>
  <c r="BC1551" i="19"/>
  <c r="BC1428" i="19"/>
  <c r="BC58" i="19"/>
  <c r="BC646" i="19"/>
  <c r="BC1430" i="19"/>
  <c r="BC53" i="19"/>
  <c r="BC990" i="19"/>
  <c r="BC796" i="19"/>
  <c r="BC1530" i="19"/>
  <c r="BC1149" i="19"/>
  <c r="BC1482" i="19"/>
  <c r="BC2015" i="19"/>
  <c r="BC1542" i="19"/>
  <c r="BC1041" i="19"/>
  <c r="BC1786" i="19"/>
  <c r="BC825" i="19"/>
  <c r="BC1459" i="19"/>
  <c r="BC987" i="19"/>
  <c r="BC2187" i="19"/>
  <c r="BC82" i="19"/>
  <c r="BC1098" i="19"/>
  <c r="BC882" i="19"/>
  <c r="BC1023" i="19"/>
  <c r="BC514" i="19"/>
  <c r="BC746" i="19"/>
  <c r="BC116" i="19"/>
  <c r="BC2218" i="19"/>
  <c r="BC1920" i="19"/>
  <c r="BC1686" i="19"/>
  <c r="BC27" i="19"/>
  <c r="BC1120" i="19"/>
  <c r="BC388" i="19"/>
  <c r="BC45" i="19"/>
  <c r="BC2364" i="19"/>
  <c r="BC1778" i="19"/>
  <c r="BC1564" i="19"/>
  <c r="BC1576" i="19"/>
  <c r="BC1592" i="19"/>
  <c r="BC331" i="19"/>
  <c r="BC1097" i="19"/>
  <c r="BC982" i="19"/>
  <c r="BC645" i="19"/>
  <c r="BC890" i="19"/>
  <c r="BC1019" i="19"/>
  <c r="BC459" i="19"/>
  <c r="BC429" i="19"/>
  <c r="BC1332" i="19"/>
  <c r="BC275" i="19"/>
  <c r="BC889" i="19"/>
  <c r="BC2037" i="19"/>
  <c r="BC582" i="19"/>
  <c r="BC899" i="19"/>
  <c r="BC1769" i="19"/>
  <c r="BC492" i="19"/>
  <c r="BC1574" i="19"/>
  <c r="BC653" i="19"/>
  <c r="BC623" i="19"/>
  <c r="BC251" i="19"/>
  <c r="BC134" i="19"/>
  <c r="BC2022" i="19"/>
  <c r="BC802" i="19"/>
  <c r="BC2095" i="19"/>
  <c r="BC1324" i="19"/>
  <c r="BC1806" i="19"/>
  <c r="BC1793" i="19"/>
  <c r="BC713" i="19"/>
  <c r="BC205" i="19"/>
  <c r="BC1294" i="19"/>
  <c r="BC975" i="19"/>
  <c r="BC462" i="19"/>
  <c r="BC2349" i="19"/>
  <c r="BC60" i="19"/>
  <c r="BC2144" i="19"/>
  <c r="BC197" i="19"/>
  <c r="BC1770" i="19"/>
  <c r="BC222" i="19"/>
  <c r="BC18" i="19"/>
  <c r="BC963" i="19"/>
  <c r="BC204" i="19"/>
  <c r="BC2332" i="19"/>
  <c r="BC737" i="19"/>
  <c r="BC2132" i="19"/>
  <c r="BC35" i="19"/>
  <c r="BC88" i="19"/>
  <c r="BC811" i="19"/>
  <c r="BC1690" i="19"/>
  <c r="BC1201" i="19"/>
  <c r="BC353" i="19"/>
  <c r="BC1007" i="19"/>
  <c r="BC2003" i="19"/>
  <c r="BC121" i="19"/>
  <c r="BC840" i="19"/>
  <c r="BC2302" i="19"/>
  <c r="BC1578" i="19"/>
  <c r="BC1569" i="19"/>
  <c r="BC1236" i="19"/>
  <c r="BC1868" i="19"/>
  <c r="BC1885" i="19"/>
  <c r="BC1187" i="19"/>
  <c r="BC97" i="19"/>
  <c r="BC89" i="19"/>
  <c r="BC724" i="19"/>
  <c r="BC767" i="19"/>
  <c r="BC2152" i="19"/>
  <c r="BC311" i="19"/>
  <c r="BC1662" i="19"/>
  <c r="BC1349" i="19"/>
  <c r="BC2143" i="19"/>
  <c r="BC1745" i="19"/>
  <c r="BC943" i="19"/>
  <c r="BC2267" i="19"/>
  <c r="BC2242" i="19"/>
  <c r="BC91" i="19"/>
  <c r="BC993" i="19"/>
  <c r="BC1056" i="19"/>
  <c r="BC924" i="19"/>
  <c r="BC1827" i="19"/>
  <c r="BC486" i="19"/>
  <c r="BC2049" i="19"/>
  <c r="BC489" i="19"/>
  <c r="BC1456" i="19"/>
  <c r="BC2213" i="19"/>
  <c r="BC1145" i="19"/>
  <c r="BC2249" i="19"/>
  <c r="BC1185" i="19"/>
  <c r="BC1278" i="19"/>
  <c r="BC1905" i="19"/>
  <c r="BC576" i="19"/>
  <c r="BC2167" i="19"/>
  <c r="BC1342" i="19"/>
  <c r="BC2334" i="19"/>
  <c r="BC1682" i="19"/>
  <c r="BC2356" i="19"/>
  <c r="BC1814" i="19"/>
  <c r="BC1648" i="19"/>
  <c r="BC474" i="19"/>
  <c r="BC1610" i="19"/>
  <c r="BC1831" i="19"/>
  <c r="BC400" i="19"/>
  <c r="BC549" i="19"/>
  <c r="BC1571" i="19"/>
  <c r="BC1323" i="19"/>
  <c r="BC1956" i="19"/>
  <c r="BC332" i="19"/>
  <c r="BC479" i="19"/>
  <c r="BC2269" i="19"/>
  <c r="BC85" i="19"/>
  <c r="BC930" i="19"/>
  <c r="BC1292" i="19"/>
  <c r="BC722" i="19"/>
  <c r="BC248" i="19"/>
  <c r="BC874" i="19"/>
  <c r="BC1127" i="19"/>
  <c r="BC1161" i="19"/>
  <c r="BC679" i="19"/>
  <c r="BC1111" i="19"/>
  <c r="BC1203" i="19"/>
  <c r="BC19" i="19"/>
  <c r="BC1093" i="19"/>
  <c r="BC1432" i="19"/>
  <c r="BC391" i="19"/>
  <c r="BC824" i="19"/>
  <c r="BC1928" i="19"/>
  <c r="BC2297" i="19"/>
  <c r="BC1612" i="19"/>
  <c r="BC2020" i="19"/>
  <c r="BC1828" i="19"/>
  <c r="BC964" i="19"/>
  <c r="BC816" i="19"/>
  <c r="BC655" i="19"/>
  <c r="BC616" i="19"/>
  <c r="BC369" i="19"/>
  <c r="BC1930" i="19"/>
  <c r="BC1687" i="19"/>
  <c r="BC1387" i="19"/>
  <c r="BC294" i="19"/>
  <c r="BC50" i="19"/>
  <c r="BC111" i="19"/>
  <c r="BC37" i="19"/>
  <c r="BC1629" i="19"/>
  <c r="BC2340" i="19"/>
  <c r="BC1924" i="19"/>
  <c r="BC997" i="19"/>
  <c r="BC1468" i="19"/>
  <c r="BC2261" i="19"/>
  <c r="BC723" i="19"/>
  <c r="BC2040" i="19"/>
  <c r="BC511" i="19"/>
  <c r="BC1987" i="19"/>
  <c r="BC1874" i="19"/>
  <c r="BC1821" i="19"/>
  <c r="BC676" i="19"/>
  <c r="BC1336" i="19"/>
  <c r="BC708" i="19"/>
  <c r="BC1779" i="19"/>
  <c r="BC996" i="19"/>
  <c r="BC169" i="19"/>
  <c r="BC773" i="19"/>
  <c r="BC2352" i="19"/>
  <c r="BC2280" i="19"/>
  <c r="BC237" i="19"/>
  <c r="BC709" i="19"/>
  <c r="BC1621" i="19"/>
  <c r="BC1802" i="19"/>
  <c r="BC1719" i="19"/>
  <c r="BC2169" i="19"/>
  <c r="BC1784" i="19"/>
  <c r="BC1401" i="19"/>
  <c r="BC66" i="19"/>
  <c r="BC2090" i="19"/>
  <c r="BC307" i="19"/>
  <c r="BC879" i="19"/>
  <c r="BC710" i="19"/>
  <c r="BC754" i="19"/>
  <c r="BC1013" i="19"/>
  <c r="BC1069" i="19"/>
  <c r="BC1070" i="19"/>
  <c r="BC1689" i="19"/>
  <c r="BC1991" i="19"/>
  <c r="BC292" i="19"/>
  <c r="BC2195" i="19"/>
  <c r="BC927" i="19"/>
  <c r="BC1359" i="19"/>
  <c r="BC632" i="19"/>
  <c r="BC2299" i="19"/>
  <c r="BC1181" i="19"/>
  <c r="BC2357" i="19"/>
  <c r="BC126" i="19"/>
  <c r="BC1159" i="19"/>
  <c r="BC1113" i="19"/>
  <c r="BC1659" i="19"/>
  <c r="BC813" i="19"/>
  <c r="BC659" i="19"/>
  <c r="BC417" i="19"/>
  <c r="BC1039" i="19"/>
  <c r="BC1309" i="19"/>
  <c r="BC1627" i="19"/>
  <c r="BC1422" i="19"/>
  <c r="BC958" i="19"/>
  <c r="BC381" i="19"/>
  <c r="BC2139" i="19"/>
  <c r="BC1633" i="19"/>
  <c r="BC829" i="19"/>
  <c r="BC2002" i="19"/>
  <c r="BC1273" i="19"/>
  <c r="BC1761" i="19"/>
  <c r="BC2323" i="19"/>
  <c r="BC1925" i="19"/>
  <c r="BC1582" i="19"/>
  <c r="BC883" i="19"/>
  <c r="BC2264" i="19"/>
  <c r="BC2115" i="19"/>
  <c r="BC972" i="19"/>
  <c r="BC856" i="19"/>
  <c r="BC2197" i="19"/>
  <c r="BC731" i="19"/>
  <c r="BC281" i="19"/>
  <c r="BC2045" i="19"/>
  <c r="BC730" i="19"/>
  <c r="BC1367" i="19"/>
  <c r="BC2076" i="19"/>
  <c r="BC744" i="19"/>
  <c r="BC1764" i="19"/>
  <c r="BC2232" i="19"/>
  <c r="BC1856" i="19"/>
  <c r="BC278" i="19"/>
  <c r="BC2207" i="19"/>
  <c r="BC1254" i="19"/>
  <c r="BC613" i="19"/>
  <c r="BC844" i="19"/>
  <c r="BC605" i="19"/>
  <c r="BC1378" i="19"/>
  <c r="BC1983" i="19"/>
  <c r="BC399" i="19"/>
  <c r="BC787" i="19"/>
  <c r="BC1865" i="19"/>
  <c r="BC1307" i="19"/>
  <c r="BC1762" i="19"/>
  <c r="BC2131" i="19"/>
  <c r="BC1462" i="19"/>
  <c r="BC284" i="19"/>
  <c r="BC2354" i="19"/>
  <c r="BC1290" i="19"/>
  <c r="BC236" i="19"/>
  <c r="BC1427" i="19"/>
  <c r="BC795" i="19"/>
  <c r="BC1064" i="19"/>
  <c r="BC2217" i="19"/>
  <c r="BC749" i="19"/>
  <c r="BC1871" i="19"/>
  <c r="BC822" i="19"/>
  <c r="BC1729" i="19"/>
  <c r="BC246" i="19"/>
  <c r="BC538" i="19"/>
  <c r="BC2239" i="19"/>
  <c r="BC1834" i="19"/>
  <c r="BC1237" i="19"/>
  <c r="BC871" i="19"/>
  <c r="BC1624" i="19"/>
  <c r="BC1144" i="19"/>
  <c r="BC1787" i="19"/>
  <c r="BC615" i="19"/>
  <c r="BC90" i="19"/>
  <c r="BC1971" i="19"/>
  <c r="BC368" i="19"/>
  <c r="BC157" i="19"/>
  <c r="BC65" i="19"/>
  <c r="BC2150" i="19"/>
  <c r="BC1984" i="19"/>
  <c r="BC1566" i="19"/>
  <c r="BC945" i="19"/>
  <c r="BC593" i="19"/>
  <c r="BC1926" i="19"/>
  <c r="BC2179" i="19"/>
  <c r="BC1913" i="19"/>
  <c r="BC521" i="19"/>
  <c r="BC590" i="19"/>
  <c r="BC1623" i="19"/>
  <c r="BC2155" i="19"/>
  <c r="BC2046" i="19"/>
  <c r="BC162" i="19"/>
  <c r="BC650" i="19"/>
  <c r="BC2274" i="19"/>
  <c r="BC1967" i="19"/>
  <c r="BC1299" i="19"/>
  <c r="BC2210" i="19"/>
  <c r="BC1505" i="19"/>
  <c r="BC2134" i="19"/>
  <c r="BC1418" i="19"/>
  <c r="BC165" i="19"/>
  <c r="BC1221" i="19"/>
  <c r="BC1192" i="19"/>
  <c r="BC2346" i="19"/>
  <c r="BC1970" i="19"/>
  <c r="BC1846" i="19"/>
  <c r="BC2102" i="19"/>
  <c r="BC1313" i="19"/>
  <c r="BC2118" i="19"/>
  <c r="BC401" i="19"/>
  <c r="BC1148" i="19"/>
  <c r="BC490" i="19"/>
  <c r="BC432" i="19"/>
  <c r="BC1263" i="19"/>
  <c r="BC2229" i="19"/>
  <c r="BC279" i="19"/>
  <c r="BC345" i="19"/>
  <c r="BC2279" i="19"/>
  <c r="BC696" i="19"/>
  <c r="BC1611" i="19"/>
  <c r="BC1044" i="19"/>
  <c r="BC2365" i="19"/>
  <c r="BC2142" i="19"/>
  <c r="BC1669" i="19"/>
  <c r="BC16" i="19"/>
  <c r="BC1338" i="19"/>
  <c r="BC901" i="19"/>
  <c r="BC1822" i="19"/>
  <c r="BC868" i="19"/>
  <c r="BC478" i="19"/>
  <c r="BC807" i="19"/>
  <c r="BC1529" i="19"/>
  <c r="BC1790" i="19"/>
  <c r="BC2071" i="19"/>
  <c r="BC2023" i="19"/>
  <c r="BC325" i="19"/>
  <c r="BC1552" i="19"/>
  <c r="BC1757" i="19"/>
  <c r="BC649" i="19"/>
  <c r="BC1788" i="19"/>
  <c r="BC181" i="19"/>
  <c r="BC1083" i="19"/>
  <c r="BC1132" i="19"/>
  <c r="BC620" i="19"/>
  <c r="BC310" i="19"/>
  <c r="BC1929" i="19"/>
  <c r="BC1092" i="19"/>
  <c r="BC1137" i="19"/>
  <c r="BC1239" i="19"/>
  <c r="BC1463" i="19"/>
  <c r="BC2360" i="19"/>
  <c r="BC864" i="19"/>
  <c r="BC1094" i="19"/>
  <c r="BC1524" i="19"/>
  <c r="BC350" i="19"/>
  <c r="BC1917" i="19"/>
  <c r="BC377" i="19"/>
  <c r="BC745" i="19"/>
  <c r="BC1887" i="19"/>
  <c r="BC2270" i="19"/>
  <c r="BC2309" i="19"/>
  <c r="BC2301" i="19"/>
  <c r="BC1434" i="19"/>
  <c r="BC2321" i="19"/>
  <c r="BC1124" i="19"/>
  <c r="BC875" i="19"/>
  <c r="BC961" i="19"/>
  <c r="BC684" i="19"/>
  <c r="BC916" i="19"/>
  <c r="BC2235" i="19"/>
  <c r="BC1497" i="19"/>
  <c r="BC473" i="19"/>
  <c r="BC1488" i="19"/>
  <c r="BC1370" i="19"/>
  <c r="BC67" i="19"/>
  <c r="BC661" i="19"/>
  <c r="BC227" i="19"/>
  <c r="BC1877" i="19"/>
  <c r="BC938" i="19"/>
  <c r="BC2073" i="19"/>
  <c r="BC55" i="19"/>
  <c r="BC1339" i="19"/>
  <c r="BC1512" i="19"/>
  <c r="BC687" i="19"/>
  <c r="BC581" i="19"/>
  <c r="BC1568" i="19"/>
  <c r="BC1493" i="19"/>
  <c r="BC948" i="19"/>
  <c r="BC525" i="19"/>
  <c r="BC2240" i="19"/>
  <c r="BC80" i="19"/>
  <c r="BC2252" i="19"/>
  <c r="BC239" i="19"/>
  <c r="BC240" i="19"/>
  <c r="BC304" i="19"/>
  <c r="BC1615" i="19"/>
  <c r="BC944" i="19"/>
  <c r="BC1002" i="19"/>
  <c r="BC1346" i="19"/>
  <c r="BC269" i="19"/>
  <c r="BC1126" i="19"/>
  <c r="BC265" i="19"/>
  <c r="BC1172" i="19"/>
  <c r="BC1353" i="19"/>
  <c r="BC1631" i="19"/>
  <c r="BC199" i="19"/>
  <c r="BC264" i="19"/>
  <c r="BC2147" i="19"/>
  <c r="BC1343" i="19"/>
  <c r="BC438" i="19"/>
  <c r="BC2108" i="19"/>
  <c r="BC753" i="19"/>
  <c r="BC792" i="19"/>
  <c r="BC441" i="19"/>
  <c r="BC575" i="19"/>
  <c r="BC1119" i="19"/>
  <c r="BC1099" i="19"/>
  <c r="BC2234" i="19"/>
  <c r="BC430" i="19"/>
  <c r="BC1301" i="19"/>
  <c r="BC229" i="19"/>
  <c r="BC873" i="19"/>
  <c r="BC1658" i="19"/>
  <c r="BC1030" i="19"/>
  <c r="BC1895" i="19"/>
  <c r="BC1775" i="19"/>
  <c r="BC496" i="19"/>
  <c r="BC1242" i="19"/>
  <c r="BC1575" i="19"/>
  <c r="BC1392" i="19"/>
  <c r="BC692" i="19"/>
  <c r="BC1174" i="19"/>
  <c r="BC1274" i="19"/>
  <c r="BC200" i="19"/>
  <c r="BC519" i="19"/>
  <c r="BC1460" i="19"/>
  <c r="BC22" i="19"/>
  <c r="BC1753" i="19"/>
  <c r="BC1878" i="19"/>
  <c r="BC1773" i="19"/>
  <c r="BC524" i="19"/>
  <c r="BC858" i="19"/>
  <c r="BC660" i="19"/>
  <c r="BC1352" i="19"/>
  <c r="BC2052" i="19"/>
  <c r="BC1946" i="19"/>
  <c r="BC1647" i="19"/>
  <c r="BC1291" i="19"/>
  <c r="BC1968" i="19"/>
  <c r="BC52" i="19"/>
  <c r="BC9" i="19"/>
  <c r="BC869" i="19"/>
  <c r="BC1404" i="19"/>
  <c r="BC1697" i="19"/>
  <c r="BC2241" i="19"/>
  <c r="BC1798" i="19"/>
  <c r="BC149" i="19"/>
  <c r="BC867" i="19"/>
  <c r="BC784" i="19"/>
  <c r="BC1595" i="19"/>
  <c r="BC2120" i="19"/>
  <c r="BC1429" i="19"/>
  <c r="BC789" i="19"/>
  <c r="BC1853" i="19"/>
  <c r="BC423" i="19"/>
  <c r="BC2268" i="19"/>
  <c r="BC1586" i="19"/>
  <c r="BC1860" i="19"/>
  <c r="BC172" i="19"/>
  <c r="BC2199" i="19"/>
  <c r="BC347" i="19"/>
  <c r="BC1397" i="19"/>
  <c r="BC1018" i="19"/>
  <c r="BC587" i="19"/>
  <c r="BC499" i="19"/>
  <c r="BC2253" i="19"/>
  <c r="BC1261" i="19"/>
  <c r="BC507" i="19"/>
  <c r="BC1537" i="19"/>
  <c r="BC562" i="19"/>
  <c r="BC1813" i="19"/>
  <c r="BC1935" i="19"/>
  <c r="BC1079" i="19"/>
  <c r="BC1598" i="19"/>
  <c r="BC1699" i="19"/>
  <c r="BC147" i="19"/>
  <c r="BC2180" i="19"/>
  <c r="BC2308" i="19"/>
  <c r="BC234" i="19"/>
  <c r="BC1985" i="19"/>
  <c r="BC865" i="19"/>
  <c r="BC2201" i="19"/>
  <c r="BC1001" i="19"/>
  <c r="BC622" i="19"/>
  <c r="BC1461" i="19"/>
  <c r="BC164" i="19"/>
  <c r="BC1573" i="19"/>
  <c r="BC110" i="19"/>
  <c r="BC1945" i="19"/>
  <c r="BC87" i="19"/>
  <c r="BC2212" i="19"/>
  <c r="BC1955" i="19"/>
  <c r="BC1413" i="19"/>
  <c r="BC594" i="19"/>
  <c r="BC1184" i="19"/>
  <c r="BC103" i="19"/>
  <c r="BC398" i="19"/>
  <c r="BC648" i="19"/>
  <c r="BC1911" i="19"/>
  <c r="BC11" i="19"/>
  <c r="BC336" i="19"/>
  <c r="BC949" i="19"/>
  <c r="BC256" i="19"/>
  <c r="BC1708" i="19"/>
  <c r="BC1997" i="19"/>
  <c r="BC319" i="19"/>
  <c r="BC1154" i="19"/>
  <c r="BC1317" i="19"/>
  <c r="BC1052" i="19"/>
  <c r="BC1351" i="19"/>
  <c r="BC1091" i="19"/>
  <c r="BC662" i="19"/>
  <c r="BC2010" i="19"/>
  <c r="BC428" i="19"/>
  <c r="BC1892" i="19"/>
  <c r="BC161" i="19"/>
  <c r="BC2289" i="19"/>
  <c r="BC1675" i="19"/>
  <c r="BC2209" i="19"/>
  <c r="BC628" i="19"/>
  <c r="BC182" i="19"/>
  <c r="BC1176" i="19"/>
  <c r="BC1616" i="19"/>
  <c r="BC933" i="19"/>
  <c r="BC974" i="19"/>
  <c r="BC1118" i="19"/>
  <c r="BC1340" i="19"/>
  <c r="BC1894" i="19"/>
  <c r="BC1934" i="19"/>
  <c r="BC1870" i="19"/>
  <c r="BC357" i="19"/>
  <c r="BC2008" i="19"/>
  <c r="BC602" i="19"/>
  <c r="BC1188" i="19"/>
  <c r="BC909" i="19"/>
  <c r="BC1394" i="19"/>
  <c r="BC920" i="19"/>
  <c r="BC1087" i="19"/>
  <c r="BC140" i="19"/>
  <c r="BC1414" i="19"/>
  <c r="BC1283" i="19"/>
  <c r="BC1604" i="19"/>
  <c r="BC898" i="19"/>
  <c r="BC2039" i="19"/>
  <c r="BC1406" i="19"/>
  <c r="BC1978" i="19"/>
  <c r="BC850" i="19"/>
  <c r="BC1228" i="19"/>
  <c r="BC488" i="19"/>
  <c r="BC2348" i="19"/>
  <c r="BC1679" i="19"/>
  <c r="BC781" i="19"/>
  <c r="BC2109" i="19"/>
  <c r="BC701" i="19"/>
  <c r="BC1801" i="19"/>
  <c r="BC2224" i="19"/>
  <c r="BC2066" i="19"/>
  <c r="BC686" i="19"/>
  <c r="BC1620" i="19"/>
  <c r="BC984" i="19"/>
  <c r="BC5" i="19"/>
  <c r="BC1020" i="19"/>
  <c r="BC1180" i="19"/>
  <c r="BC595" i="19"/>
  <c r="BC104" i="19"/>
  <c r="BC1433" i="19"/>
  <c r="BC1963" i="19"/>
  <c r="BC2111" i="19"/>
  <c r="BC314" i="19"/>
  <c r="BC36" i="19"/>
  <c r="BC322" i="19"/>
  <c r="BC2091" i="19"/>
  <c r="BC340" i="19"/>
  <c r="BC2296" i="19"/>
  <c r="BC540" i="19"/>
  <c r="BC411" i="19"/>
  <c r="BC885" i="19"/>
  <c r="BC1649" i="19"/>
  <c r="BC815" i="19"/>
  <c r="BC1426" i="19"/>
  <c r="BC698" i="19"/>
  <c r="BC2146" i="19"/>
  <c r="BC78" i="19"/>
  <c r="BC1815" i="19"/>
  <c r="BC1596" i="19"/>
  <c r="BC426" i="19"/>
  <c r="BC255" i="19"/>
  <c r="BC481" i="19"/>
  <c r="BC460" i="19"/>
  <c r="BC774" i="19"/>
  <c r="BC1735" i="19"/>
  <c r="BC1608" i="19"/>
  <c r="BC1109" i="19"/>
  <c r="BC654" i="19"/>
  <c r="BC1848" i="19"/>
  <c r="BC1555" i="19"/>
  <c r="BC750" i="19"/>
  <c r="BC673" i="19"/>
  <c r="BC1478" i="19"/>
  <c r="BC2089" i="19"/>
  <c r="BC2013" i="19"/>
  <c r="BC2337" i="19"/>
  <c r="BC768" i="19"/>
  <c r="BC128" i="19"/>
  <c r="BC1746" i="19"/>
  <c r="BC1536" i="19"/>
  <c r="BC324" i="19"/>
  <c r="BC1891" i="19"/>
  <c r="BC1671" i="19"/>
  <c r="BC2260" i="19"/>
  <c r="BC238" i="19"/>
  <c r="BC1376" i="19"/>
  <c r="BC1356" i="19"/>
  <c r="BC772" i="19"/>
  <c r="BC2031" i="19"/>
  <c r="BC2186" i="19"/>
  <c r="BC73" i="19"/>
  <c r="BC757" i="19"/>
  <c r="BC383" i="19"/>
  <c r="BC359" i="19"/>
  <c r="BC1907" i="19"/>
  <c r="BC118" i="19"/>
  <c r="BC1558" i="19"/>
  <c r="BC1888" i="19"/>
  <c r="BC704" i="19"/>
  <c r="BC1158" i="19"/>
  <c r="BC2351" i="19"/>
  <c r="BC912" i="19"/>
  <c r="BC2050" i="19"/>
  <c r="BC1248" i="19"/>
  <c r="BC241" i="19"/>
  <c r="BC1940" i="19"/>
  <c r="BC959" i="19"/>
  <c r="BC557" i="19"/>
  <c r="BC1246" i="19"/>
  <c r="BC678" i="19"/>
  <c r="BC991" i="19"/>
  <c r="BC2312" i="19"/>
  <c r="BC2328" i="19"/>
  <c r="BC2350" i="19"/>
  <c r="BC210" i="19"/>
  <c r="BC367" i="19"/>
  <c r="BC40" i="19"/>
  <c r="BC751" i="19"/>
  <c r="BC2222" i="19"/>
  <c r="BC942" i="19"/>
  <c r="BC1268" i="19"/>
  <c r="BC288" i="19"/>
  <c r="BC872" i="19"/>
  <c r="BC1255" i="19"/>
  <c r="BC1200" i="19"/>
  <c r="BC24" i="19"/>
  <c r="BC1661" i="19"/>
  <c r="BC1358" i="19"/>
  <c r="BC62" i="19"/>
  <c r="BC502" i="19"/>
  <c r="BC214" i="19"/>
  <c r="BC31" i="19"/>
  <c r="BC814" i="19"/>
  <c r="BC1112" i="19"/>
  <c r="BC1165" i="19"/>
  <c r="BC315" i="19"/>
  <c r="BC2255" i="19"/>
  <c r="BC1996" i="19"/>
  <c r="BC761" i="19"/>
  <c r="BC1191" i="19"/>
  <c r="BC1386" i="19"/>
  <c r="BC1540" i="19"/>
  <c r="BC1820" i="19"/>
  <c r="BC2226" i="19"/>
  <c r="BC1412" i="19"/>
  <c r="BC900" i="19"/>
  <c r="BC207" i="19"/>
  <c r="BC1944" i="19"/>
  <c r="BC2064" i="19"/>
  <c r="BC1861" i="19"/>
  <c r="BC925" i="19"/>
  <c r="BC1938" i="19"/>
  <c r="BC1681" i="19"/>
  <c r="BC1011" i="19"/>
  <c r="BC1526" i="19"/>
  <c r="BC2285" i="19"/>
  <c r="BC639" i="19"/>
  <c r="BC389" i="19"/>
  <c r="BC1680" i="19"/>
  <c r="BC79" i="19"/>
  <c r="BC1114" i="19"/>
  <c r="BC556" i="19"/>
  <c r="BC809" i="19"/>
  <c r="BC130" i="19"/>
  <c r="BC501" i="19"/>
  <c r="BC738" i="19"/>
  <c r="BC8" i="19"/>
  <c r="BC1150" i="19"/>
  <c r="BC2168" i="19"/>
  <c r="BC1096" i="19"/>
  <c r="BC1951" i="19"/>
  <c r="BC1819" i="19"/>
  <c r="BC1727" i="19"/>
  <c r="BC1465" i="19"/>
  <c r="BC2160" i="19"/>
  <c r="BC131" i="19"/>
  <c r="BC1704" i="19"/>
  <c r="BC99" i="19"/>
  <c r="BC941" i="19"/>
  <c r="BC318" i="19"/>
  <c r="BC2347" i="19"/>
  <c r="BC1045" i="19"/>
  <c r="BC904" i="19"/>
  <c r="BC1204" i="19"/>
  <c r="BC1175" i="19"/>
  <c r="BC1040" i="19"/>
  <c r="BC1051" i="19"/>
  <c r="BC544" i="19"/>
  <c r="BC1287" i="19"/>
  <c r="BC693" i="19"/>
  <c r="BC619" i="19"/>
  <c r="BC1163" i="19"/>
  <c r="BC969" i="19"/>
  <c r="BC610" i="19"/>
  <c r="BC2153" i="19"/>
  <c r="BC2292" i="19"/>
  <c r="BC2220" i="19"/>
  <c r="BC2326" i="19"/>
  <c r="BC2263" i="19"/>
  <c r="BC599" i="19"/>
  <c r="BC1300" i="19"/>
  <c r="BC1897" i="19"/>
  <c r="BC512" i="19"/>
  <c r="BC362" i="19"/>
  <c r="BC1883" i="19"/>
  <c r="BC1031" i="19"/>
  <c r="BC1407" i="19"/>
  <c r="BC775" i="19"/>
  <c r="BC1055" i="19"/>
  <c r="BC1881" i="19"/>
  <c r="BC517" i="19"/>
  <c r="BC493" i="19"/>
  <c r="BC1143" i="19"/>
  <c r="BC34" i="19"/>
  <c r="BC973" i="19"/>
  <c r="BC1510" i="19"/>
  <c r="BC1733" i="19"/>
  <c r="BC2303" i="19"/>
  <c r="BC2172" i="19"/>
  <c r="BC550" i="19"/>
  <c r="BC409" i="19"/>
  <c r="BC1931" i="19"/>
  <c r="BC1284" i="19"/>
  <c r="BC1053" i="19"/>
  <c r="BC378" i="19"/>
  <c r="BC726" i="19"/>
  <c r="BC206" i="19"/>
  <c r="BC1319" i="19"/>
  <c r="BC1964" i="19"/>
  <c r="BC641" i="19"/>
  <c r="BC153" i="19"/>
  <c r="BC2307" i="19"/>
  <c r="BC431" i="19"/>
  <c r="BC2277" i="19"/>
  <c r="BC2088" i="19"/>
  <c r="BC1405" i="19"/>
  <c r="BC1335" i="19"/>
  <c r="BC46" i="19"/>
  <c r="BC396" i="19"/>
  <c r="BC1314" i="19"/>
  <c r="BC1436" i="19"/>
  <c r="BC1613" i="19"/>
  <c r="BC569" i="19"/>
  <c r="BC2105" i="19"/>
  <c r="BC2127" i="19"/>
  <c r="BC290" i="19"/>
  <c r="BC1518" i="19"/>
  <c r="BC966" i="19"/>
  <c r="BC1835" i="19"/>
  <c r="BC1884" i="19"/>
  <c r="BC1562" i="19"/>
  <c r="BC2114" i="19"/>
  <c r="BC136" i="19"/>
  <c r="BC106" i="19"/>
  <c r="BC1171" i="19"/>
  <c r="BC1579" i="19"/>
  <c r="BC158" i="19"/>
  <c r="BC433" i="19"/>
  <c r="BC108" i="19"/>
  <c r="BC1037" i="19"/>
  <c r="BC1257" i="19"/>
  <c r="BC851" i="19"/>
  <c r="BC358" i="19"/>
  <c r="BC2205" i="19"/>
  <c r="BC1303" i="19"/>
  <c r="BC1640" i="19"/>
  <c r="BC1047" i="19"/>
  <c r="BC1614" i="19"/>
  <c r="BC1223" i="19"/>
  <c r="BC2032" i="19"/>
  <c r="BC1522" i="19"/>
  <c r="BC2338" i="19"/>
  <c r="BC999" i="19"/>
  <c r="BC1515" i="19"/>
  <c r="BC627" i="19"/>
  <c r="BC1556" i="19"/>
  <c r="BC1866" i="19"/>
  <c r="BC2305" i="19"/>
  <c r="BC1976" i="19"/>
  <c r="BC1561" i="19"/>
  <c r="BC1489" i="19"/>
  <c r="BC1800" i="19"/>
  <c r="BC235" i="19"/>
  <c r="BC1067" i="19"/>
  <c r="BC918" i="19"/>
  <c r="BC2136" i="19"/>
  <c r="BC881" i="19"/>
  <c r="BC640" i="19"/>
  <c r="BC2027" i="19"/>
  <c r="BC447" i="19"/>
  <c r="BC339" i="19"/>
  <c r="BC94" i="19"/>
  <c r="BC2243" i="19"/>
  <c r="BC2129" i="19"/>
  <c r="BC2082" i="19"/>
  <c r="BC330" i="19"/>
  <c r="BC906" i="19"/>
  <c r="BC782" i="19"/>
  <c r="BC418" i="19"/>
  <c r="BC547" i="19"/>
  <c r="BC1206" i="19"/>
  <c r="BC316" i="19"/>
  <c r="BC1683" i="19"/>
  <c r="BC448" i="19"/>
  <c r="BC706" i="19"/>
  <c r="BC1229" i="19"/>
  <c r="BC1910" i="19"/>
  <c r="BC2189" i="19"/>
  <c r="BC1095" i="19"/>
  <c r="BC1032" i="19"/>
  <c r="BC1842" i="19"/>
  <c r="BC929" i="19"/>
  <c r="BC249" i="19"/>
  <c r="BC1973" i="19"/>
  <c r="BC1677" i="19"/>
  <c r="BC923" i="19"/>
  <c r="BC1977" i="19"/>
  <c r="BC1481" i="19"/>
  <c r="BC1326" i="19"/>
  <c r="BC1082" i="19"/>
  <c r="BC812" i="19"/>
  <c r="BC1029" i="19"/>
  <c r="BC2070" i="19"/>
  <c r="BC672" i="19"/>
  <c r="BC1772" i="19"/>
  <c r="BC2319" i="19"/>
  <c r="BC1207" i="19"/>
  <c r="BC1742" i="19"/>
  <c r="BC1560" i="19"/>
  <c r="BC1988" i="19"/>
  <c r="BC828" i="19"/>
  <c r="BC1256" i="19"/>
  <c r="BC1170" i="19"/>
  <c r="BC2034" i="19"/>
  <c r="BC453" i="19"/>
  <c r="BC472" i="19"/>
  <c r="BC467" i="19"/>
  <c r="BC1400" i="19"/>
  <c r="BC2011" i="19"/>
  <c r="BC891" i="19"/>
  <c r="BC76" i="19"/>
  <c r="BC1327" i="19"/>
  <c r="BC1214" i="19"/>
  <c r="BC2019" i="19"/>
  <c r="BC1949" i="19"/>
  <c r="BC665" i="19"/>
  <c r="BC1252" i="19"/>
  <c r="BC739" i="19"/>
  <c r="BC2233" i="19"/>
  <c r="BC2028" i="19"/>
  <c r="BC471" i="19"/>
  <c r="BC2294" i="19"/>
  <c r="BC1646" i="19"/>
  <c r="BC113" i="19"/>
  <c r="BC1780" i="19"/>
  <c r="BC644" i="19"/>
  <c r="BC1431" i="19"/>
  <c r="BC1310" i="19"/>
  <c r="BC1259" i="19"/>
  <c r="BC766" i="19"/>
  <c r="BC186" i="19"/>
  <c r="BC1389" i="19"/>
  <c r="BC72" i="19"/>
  <c r="BC978" i="19"/>
  <c r="BC1922" i="19"/>
  <c r="BC1078" i="19"/>
  <c r="BC572" i="19"/>
  <c r="BC450" i="19"/>
  <c r="BC2100" i="19"/>
  <c r="BC1369" i="19"/>
  <c r="BC2198" i="19"/>
  <c r="BC143" i="19"/>
  <c r="BC403" i="19"/>
  <c r="BC1519" i="19"/>
  <c r="BC518" i="19"/>
  <c r="BC2038" i="19"/>
  <c r="BC156" i="19"/>
  <c r="BC416" i="19"/>
  <c r="BC1837" i="19"/>
  <c r="BC39" i="19"/>
  <c r="BC1832" i="19"/>
  <c r="BC1734" i="19"/>
  <c r="BC190" i="19"/>
  <c r="BC1455" i="19"/>
  <c r="BC1006" i="19"/>
  <c r="BC482" i="19"/>
  <c r="BC2315" i="19"/>
  <c r="BC1644" i="19"/>
  <c r="BC1804" i="19"/>
  <c r="BC905" i="19"/>
  <c r="BC1357" i="19"/>
  <c r="BC184" i="19"/>
  <c r="BC2087" i="19"/>
  <c r="BC1490" i="19"/>
  <c r="BC1016" i="19"/>
  <c r="BC1379" i="19"/>
  <c r="BC245" i="19"/>
  <c r="BC908" i="19"/>
  <c r="BC846" i="19"/>
  <c r="BC651" i="19"/>
  <c r="BC1771" i="19"/>
  <c r="BC1915" i="19"/>
  <c r="BC2265" i="19"/>
  <c r="BC764" i="19"/>
  <c r="BC1711" i="19"/>
  <c r="BC198" i="19"/>
  <c r="BC114" i="19"/>
  <c r="BC2014" i="19"/>
  <c r="BC1902" i="19"/>
  <c r="BC1403" i="19"/>
  <c r="BC144" i="19"/>
  <c r="BC1663" i="19"/>
  <c r="BC2029" i="19"/>
  <c r="BC1918" i="19"/>
  <c r="BC271" i="19"/>
  <c r="BC897" i="19"/>
  <c r="BC674" i="19"/>
  <c r="BC266" i="19"/>
  <c r="BC1224" i="19"/>
  <c r="BC1684" i="19"/>
  <c r="BC1713" i="19"/>
  <c r="BC306" i="19"/>
  <c r="BC302" i="19"/>
  <c r="BC714" i="19"/>
  <c r="BC327" i="19"/>
  <c r="BC614" i="19"/>
  <c r="BC1857" i="19"/>
  <c r="BC2227" i="19"/>
  <c r="BC44" i="19"/>
  <c r="BC196" i="19"/>
  <c r="BC808" i="19"/>
  <c r="BC2342" i="19"/>
  <c r="BC1695" i="19"/>
  <c r="BC335" i="19"/>
  <c r="BC2128" i="19"/>
  <c r="BC860" i="19"/>
  <c r="BC487" i="19"/>
  <c r="BC287" i="19"/>
  <c r="BC1169" i="19"/>
  <c r="BC1618" i="19"/>
  <c r="BC1513" i="19"/>
  <c r="BC1198" i="19"/>
  <c r="BC458" i="19"/>
  <c r="BC820" i="19"/>
  <c r="BC1410" i="19"/>
  <c r="BC289" i="19"/>
  <c r="BC1166" i="19"/>
  <c r="BC2314" i="19"/>
  <c r="BC201" i="19"/>
  <c r="BC1179" i="19"/>
  <c r="BC926" i="19"/>
  <c r="BC1362" i="19"/>
  <c r="BC2193" i="19"/>
  <c r="BC612" i="19"/>
  <c r="BC1520" i="19"/>
  <c r="BC250" i="19"/>
  <c r="BC349" i="19"/>
  <c r="BC132" i="19"/>
  <c r="BC2345" i="19"/>
  <c r="BC603" i="19"/>
  <c r="BC1347" i="19"/>
  <c r="BC1399" i="19"/>
  <c r="BC1134" i="19"/>
  <c r="BC1222" i="19"/>
  <c r="BC12" i="19"/>
  <c r="BC1676" i="19"/>
  <c r="BC1133" i="19"/>
  <c r="BC1797" i="19"/>
  <c r="BC798" i="19"/>
  <c r="BC870" i="19"/>
  <c r="BC277" i="19"/>
  <c r="BC763" i="19"/>
  <c r="BC422" i="19"/>
  <c r="BC1250" i="19"/>
  <c r="BC1653" i="19"/>
  <c r="BC1021" i="19"/>
  <c r="BC455" i="19"/>
  <c r="BC1664" i="19"/>
  <c r="BC477" i="19"/>
  <c r="BC342" i="19"/>
  <c r="BC2060" i="19"/>
  <c r="BC1581" i="19"/>
  <c r="BC1816" i="19"/>
  <c r="BC2044" i="19"/>
  <c r="BC801" i="19"/>
  <c r="BC1334" i="19"/>
  <c r="BC2336" i="19"/>
  <c r="BC138" i="19"/>
  <c r="BC794" i="19"/>
  <c r="BC1939" i="19"/>
  <c r="BC270" i="19"/>
  <c r="BC863" i="19"/>
  <c r="BC835" i="19"/>
  <c r="BC1345" i="19"/>
  <c r="BC1740" i="19"/>
  <c r="BC1393" i="19"/>
  <c r="BC1585" i="19"/>
  <c r="BC1498" i="19"/>
  <c r="BC1706" i="19"/>
  <c r="BC1354" i="19"/>
  <c r="BC2257" i="19"/>
  <c r="BC1986" i="19"/>
  <c r="BC122" i="19"/>
  <c r="BC877" i="19"/>
  <c r="BC510" i="19"/>
  <c r="BC1696" i="19"/>
  <c r="BC1322" i="19"/>
  <c r="BC1131" i="19"/>
  <c r="BC668" i="19"/>
  <c r="BC211" i="19"/>
  <c r="BC535" i="19"/>
  <c r="BC10" i="19"/>
  <c r="BC642" i="19"/>
  <c r="BC776" i="19"/>
  <c r="BC683" i="19"/>
  <c r="BC1553" i="19"/>
  <c r="BC2228" i="19"/>
  <c r="BC193" i="19"/>
  <c r="BC1102" i="19"/>
  <c r="BC2331" i="19"/>
  <c r="BC758" i="19"/>
  <c r="BC1852" i="19"/>
  <c r="BC932" i="19"/>
  <c r="BC2237" i="19"/>
  <c r="BC1691" i="19"/>
  <c r="BC1525" i="19"/>
  <c r="BC1731" i="19"/>
  <c r="BC2298" i="19"/>
  <c r="BC2116" i="19"/>
  <c r="BC280" i="19"/>
  <c r="BC2030" i="19"/>
  <c r="BC166" i="19"/>
  <c r="BC2221" i="19"/>
  <c r="BC1660" i="19"/>
  <c r="BC1419" i="19"/>
  <c r="BC1122" i="19"/>
  <c r="BC2244" i="19"/>
  <c r="BC543" i="19"/>
  <c r="BC2361" i="19"/>
  <c r="BC1654" i="19"/>
  <c r="BC680" i="19"/>
  <c r="BC351" i="19"/>
  <c r="BC621" i="19"/>
  <c r="BC876" i="19"/>
  <c r="BC1864" i="19"/>
  <c r="BC2021" i="19"/>
  <c r="BC494" i="19"/>
  <c r="BC446" i="19"/>
  <c r="BC125" i="19"/>
  <c r="BC1830" i="19"/>
  <c r="BC1177" i="19"/>
  <c r="BC1954" i="19"/>
  <c r="BC15" i="19"/>
  <c r="BC1511" i="19"/>
  <c r="BC212" i="19"/>
  <c r="BC38" i="19"/>
  <c r="BC663" i="19"/>
  <c r="BC633" i="19"/>
  <c r="BC1957" i="19"/>
  <c r="BC2208" i="19"/>
  <c r="BC1195" i="19"/>
  <c r="BC1374" i="19"/>
  <c r="BC728" i="19"/>
  <c r="BC1799" i="19"/>
  <c r="BC2202" i="19"/>
  <c r="BC803" i="19"/>
  <c r="BC466" i="19"/>
  <c r="BC919" i="19"/>
  <c r="BC303" i="19"/>
  <c r="BC124" i="19"/>
  <c r="BC1408" i="19"/>
  <c r="BC2291" i="19"/>
  <c r="BC515" i="19"/>
  <c r="BC2359" i="19"/>
  <c r="BC1415" i="19"/>
  <c r="BC1504" i="19"/>
  <c r="BC2256" i="19"/>
  <c r="BC376" i="19"/>
  <c r="BC54" i="19"/>
  <c r="BC148" i="19"/>
  <c r="BC1383" i="19"/>
  <c r="BC20" i="19"/>
  <c r="BC77" i="19"/>
  <c r="BC14" i="19"/>
  <c r="BC558" i="19"/>
  <c r="BC896" i="19"/>
  <c r="BC1630" i="19"/>
  <c r="BC1867" i="19"/>
  <c r="BC1190" i="19"/>
  <c r="BC1754" i="19"/>
  <c r="BC1470" i="19"/>
  <c r="BC2017" i="19"/>
  <c r="BC457" i="19"/>
  <c r="BC586" i="19"/>
  <c r="BC2284" i="19"/>
  <c r="BC1685" i="19"/>
  <c r="BC1276" i="19"/>
  <c r="BC830" i="19"/>
  <c r="BC348" i="19"/>
  <c r="BC2054" i="19"/>
  <c r="BC1942" i="19"/>
  <c r="BC133" i="19"/>
  <c r="BC1209" i="19"/>
  <c r="BC387" i="19"/>
  <c r="BC711" i="19"/>
  <c r="BC1583" i="19"/>
  <c r="BC1812" i="19"/>
  <c r="BC1189" i="19"/>
  <c r="BC2158" i="19"/>
  <c r="BC1288" i="19"/>
  <c r="BC74" i="19"/>
  <c r="BC1361" i="19"/>
  <c r="BC1230" i="19"/>
  <c r="BC992" i="19"/>
  <c r="BC837" i="19"/>
  <c r="BC1599" i="19"/>
  <c r="BC375" i="19"/>
  <c r="BC178" i="19"/>
  <c r="BC261" i="19"/>
  <c r="BC1249" i="19"/>
  <c r="BC1869" i="19"/>
  <c r="BC1862" i="19"/>
  <c r="BC563" i="19"/>
  <c r="BC1825" i="19"/>
  <c r="BC1074" i="19"/>
  <c r="BC2048" i="19"/>
  <c r="BC2343" i="19"/>
  <c r="BC1440" i="19"/>
  <c r="BC1035" i="19"/>
  <c r="BC225" i="19"/>
  <c r="BC2081" i="19"/>
  <c r="BC1411" i="19"/>
  <c r="BC2035" i="19"/>
  <c r="BC176" i="19"/>
  <c r="BC2069" i="19"/>
  <c r="BC2068" i="19"/>
  <c r="BC1485" i="19"/>
  <c r="BC1741" i="19"/>
  <c r="BC2061" i="19"/>
  <c r="BC567" i="19"/>
  <c r="BC1692" i="19"/>
  <c r="BC2117" i="19"/>
  <c r="BC2124" i="19"/>
  <c r="BC2330" i="19"/>
  <c r="BC915" i="19"/>
  <c r="BC312" i="19"/>
  <c r="BC1331" i="19"/>
  <c r="BC911" i="19"/>
  <c r="BC385" i="19"/>
  <c r="BC1437" i="19"/>
  <c r="BC1766" i="19"/>
  <c r="BC1085" i="19"/>
  <c r="BC170" i="19"/>
  <c r="BC1758" i="19"/>
  <c r="BC2185" i="19"/>
  <c r="BC1898" i="19"/>
  <c r="BC2058" i="19"/>
  <c r="BC669" i="19"/>
  <c r="BC59" i="19"/>
  <c r="BC583" i="19"/>
  <c r="BC1546" i="19"/>
  <c r="BC344" i="19"/>
  <c r="BC1886" i="19"/>
  <c r="BC1927" i="19"/>
  <c r="BC1650" i="19"/>
  <c r="BC1717" i="19"/>
  <c r="BC922" i="19"/>
  <c r="BC173" i="19"/>
  <c r="BC1193" i="19"/>
  <c r="BC1160" i="19"/>
  <c r="BC107" i="19"/>
  <c r="BC260" i="19"/>
  <c r="BC1725" i="19"/>
  <c r="BC2065" i="19"/>
  <c r="BC760" i="19"/>
  <c r="BC1908" i="19"/>
  <c r="BC2223" i="19"/>
  <c r="BC1795" i="19"/>
  <c r="BC1642" i="19"/>
  <c r="BC1421" i="19"/>
  <c r="BC1811" i="19"/>
  <c r="BC2286" i="19"/>
  <c r="BC2304" i="19"/>
  <c r="BC976" i="19"/>
  <c r="BC2024" i="19"/>
  <c r="BC1591" i="19"/>
  <c r="BC2245" i="19"/>
  <c r="BC2162" i="19"/>
  <c r="BC1936" i="19"/>
  <c r="BC2311" i="19"/>
  <c r="BC1617" i="19"/>
  <c r="BC1293" i="19"/>
  <c r="BC2140" i="19"/>
  <c r="BC2103" i="19"/>
  <c r="BC1212" i="19"/>
  <c r="BC47" i="19"/>
  <c r="BC914" i="19"/>
  <c r="BC823" i="19"/>
  <c r="BC548" i="19"/>
  <c r="BC1453" i="19"/>
  <c r="BC1038" i="19"/>
  <c r="BC579" i="19"/>
  <c r="BC202" i="19"/>
  <c r="BC393" i="19"/>
  <c r="BC1638" i="19"/>
  <c r="BC560" i="19"/>
  <c r="BC2182" i="19"/>
  <c r="BC407" i="19"/>
  <c r="BC2313" i="19"/>
  <c r="BC1447" i="19"/>
  <c r="BC1000" i="19"/>
  <c r="BC1645" i="19"/>
  <c r="BC1900" i="19"/>
  <c r="BC483" i="19"/>
  <c r="BC218" i="19"/>
  <c r="BC1594" i="19"/>
  <c r="BC1882" i="19"/>
  <c r="BC1183" i="19"/>
  <c r="BC861" i="19"/>
  <c r="BC1384" i="19"/>
  <c r="BC1989" i="19"/>
  <c r="BC410" i="19"/>
  <c r="BC1075" i="19"/>
  <c r="BC274" i="19"/>
  <c r="BC715" i="19"/>
  <c r="BC1487" i="19"/>
  <c r="BC694" i="19"/>
  <c r="BC1818" i="19"/>
  <c r="BC568" i="19"/>
  <c r="BC671" i="19"/>
  <c r="BC712" i="19"/>
  <c r="BC2157" i="19"/>
  <c r="BC1796" i="19"/>
  <c r="BC1947" i="19"/>
  <c r="BC2247" i="19"/>
  <c r="BC361" i="19"/>
  <c r="BC83" i="19"/>
  <c r="BC505" i="19"/>
  <c r="BC2196" i="19"/>
  <c r="BC208" i="19"/>
  <c r="BC1872" i="19"/>
  <c r="BC1061" i="19"/>
  <c r="BC2000" i="19"/>
  <c r="BC1937" i="19"/>
  <c r="BC465" i="19"/>
  <c r="BC2133" i="19"/>
  <c r="BC1634" i="19"/>
  <c r="BC476" i="19"/>
  <c r="BC2272" i="19"/>
  <c r="BC827" i="19"/>
  <c r="BC747" i="19"/>
  <c r="BC2094" i="19"/>
  <c r="BC231" i="19"/>
  <c r="BC1593" i="19"/>
  <c r="BC1923" i="19"/>
  <c r="BC1901" i="19"/>
  <c r="BC1409" i="19"/>
  <c r="BC1368" i="19"/>
  <c r="BC1607" i="19"/>
  <c r="BC1146" i="19"/>
  <c r="BC1330" i="19"/>
  <c r="BC2362" i="19"/>
  <c r="BC955" i="19"/>
  <c r="BC657" i="19"/>
  <c r="BC98" i="19"/>
  <c r="BC1495" i="19"/>
  <c r="BC1054" i="19"/>
  <c r="BC818" i="19"/>
  <c r="BC2251" i="19"/>
  <c r="BC826" i="19"/>
  <c r="BC2130" i="19"/>
  <c r="BC1702" i="19"/>
  <c r="BC1992" i="19"/>
  <c r="BC1466" i="19"/>
  <c r="BC408" i="19"/>
  <c r="BC841" i="19"/>
  <c r="BC1500" i="19"/>
  <c r="BC1241" i="19"/>
  <c r="BC2204" i="19"/>
  <c r="BC1245" i="19"/>
  <c r="BC1499" i="19"/>
  <c r="BC1136" i="19"/>
  <c r="BC1953" i="19"/>
  <c r="BC995" i="19"/>
  <c r="BC2271" i="19"/>
  <c r="BC1129" i="19"/>
  <c r="BC819" i="19"/>
  <c r="BC354" i="19"/>
  <c r="BC1809" i="19"/>
  <c r="BC1286" i="19"/>
  <c r="BC2067" i="19"/>
  <c r="BC1974" i="19"/>
  <c r="BC2164" i="19"/>
  <c r="BC892" i="19"/>
  <c r="BC1760" i="19"/>
  <c r="BC1507" i="19"/>
  <c r="BC1636" i="19"/>
  <c r="BC1475" i="19"/>
  <c r="BC456" i="19"/>
  <c r="BC1904" i="19"/>
  <c r="BC545" i="19"/>
  <c r="BC1554" i="19"/>
  <c r="BC513" i="19"/>
  <c r="BC1755" i="19"/>
  <c r="BC233" i="19"/>
  <c r="BC727" i="19"/>
  <c r="BC1337" i="19"/>
  <c r="BC733" i="19"/>
  <c r="BC637" i="19"/>
  <c r="BC1084" i="19"/>
  <c r="BC2353" i="19"/>
  <c r="BC1491" i="19"/>
  <c r="BC1549" i="19"/>
  <c r="BC1446" i="19"/>
  <c r="BC1768" i="19"/>
  <c r="BC1025" i="19"/>
  <c r="BC285" i="19"/>
  <c r="BC1845" i="19"/>
  <c r="BC139" i="19"/>
  <c r="BC2096" i="19"/>
  <c r="BC334" i="19"/>
  <c r="BC379" i="19"/>
  <c r="BC412" i="19"/>
  <c r="BC528" i="19"/>
  <c r="BC585" i="19"/>
  <c r="BC1238" i="19"/>
  <c r="BC1535" i="19"/>
  <c r="BC2333" i="19"/>
  <c r="BC2110" i="19"/>
  <c r="BC1049" i="19"/>
  <c r="BC759" i="19"/>
  <c r="BC1889" i="19"/>
  <c r="BC2266" i="19"/>
  <c r="BC1028" i="19"/>
  <c r="BC394" i="19"/>
  <c r="BC2093" i="19"/>
  <c r="BC857" i="19"/>
  <c r="BC1128" i="19"/>
  <c r="BC1916" i="19"/>
  <c r="BC960" i="19"/>
  <c r="BC268" i="19"/>
  <c r="BC533" i="19"/>
  <c r="BC1587" i="19"/>
  <c r="BC1164" i="19"/>
  <c r="BC1843" i="19"/>
  <c r="BC2104" i="19"/>
  <c r="BC299" i="19"/>
  <c r="BC690" i="19"/>
  <c r="BC589" i="19"/>
  <c r="BC1416" i="19"/>
  <c r="BC1197" i="19"/>
  <c r="BC449" i="19"/>
  <c r="BC1565" i="19"/>
  <c r="BC1543" i="19"/>
  <c r="BC895" i="19"/>
  <c r="BC638" i="19"/>
  <c r="BC2171" i="19"/>
  <c r="BC606" i="19"/>
  <c r="BC1656" i="19"/>
  <c r="BC1266" i="19"/>
  <c r="BC666" i="19"/>
  <c r="BC700" i="19"/>
  <c r="BC643" i="19"/>
  <c r="BC4" i="19"/>
  <c r="BC1532" i="19"/>
  <c r="BC363" i="19"/>
  <c r="BC1672" i="19"/>
  <c r="BC2281" i="19"/>
  <c r="BC2001" i="19"/>
  <c r="BC537" i="19"/>
  <c r="BC788" i="19"/>
  <c r="BC427" i="19"/>
  <c r="BC886" i="19"/>
  <c r="BC1603" i="19"/>
  <c r="BC783" i="19"/>
  <c r="BC1501" i="19"/>
  <c r="BC2101" i="19"/>
  <c r="BC555" i="19"/>
  <c r="BC219" i="19"/>
  <c r="BC1473" i="19"/>
  <c r="BC1896" i="19"/>
  <c r="BC629" i="19"/>
  <c r="BC1508" i="19"/>
  <c r="BC117" i="19"/>
  <c r="BC420" i="19"/>
  <c r="BC23" i="19"/>
  <c r="BC2092" i="19"/>
  <c r="BC2300" i="19"/>
  <c r="BC1567" i="19"/>
  <c r="BC226" i="19"/>
  <c r="BC1980" i="19"/>
  <c r="BC721" i="19"/>
  <c r="BC2190" i="19"/>
  <c r="BC1952" i="19"/>
  <c r="BC806" i="19"/>
  <c r="BC2317" i="19"/>
  <c r="BC2004" i="19"/>
  <c r="BC146" i="19"/>
  <c r="BC1269" i="19"/>
  <c r="BC1625" i="19"/>
  <c r="BC63" i="19"/>
  <c r="BC833" i="19"/>
  <c r="BC326" i="19"/>
  <c r="BC2112" i="19"/>
  <c r="BC2200" i="19"/>
  <c r="BC1155" i="19"/>
  <c r="BC1271" i="19"/>
  <c r="BC2191" i="19"/>
  <c r="BC1311" i="19"/>
  <c r="BC1756" i="19"/>
  <c r="BC308" i="19"/>
  <c r="BC2320" i="19"/>
  <c r="BC771" i="19"/>
  <c r="BC2074" i="19"/>
  <c r="BC1492" i="19"/>
  <c r="BC404" i="19"/>
  <c r="BC1496" i="19"/>
  <c r="BC1855" i="19"/>
  <c r="BC185" i="19"/>
  <c r="BC2141" i="19"/>
  <c r="BC913" i="19"/>
  <c r="BC596" i="19"/>
  <c r="BC553" i="19"/>
  <c r="BC2295" i="19"/>
  <c r="BC967" i="19"/>
  <c r="BC360" i="19"/>
  <c r="BC1545" i="19"/>
  <c r="BC1854" i="19"/>
  <c r="BC120" i="19"/>
  <c r="BC793" i="19"/>
  <c r="BC1979" i="19"/>
  <c r="BC267" i="19"/>
  <c r="BC1737" i="19"/>
  <c r="BC658" i="19"/>
  <c r="BC2258" i="19"/>
  <c r="BC2339" i="19"/>
  <c r="BC1873" i="19"/>
  <c r="BC1700" i="19"/>
  <c r="BC1388" i="19"/>
  <c r="BC962" i="19"/>
  <c r="BC1829" i="19"/>
  <c r="BC1826" i="19"/>
  <c r="BC1282" i="19"/>
  <c r="BC258" i="19"/>
  <c r="BC790" i="19"/>
  <c r="BC1142" i="19"/>
  <c r="BC1115" i="19"/>
  <c r="BC1738" i="19"/>
  <c r="BC1714" i="19"/>
  <c r="BC786" i="19"/>
  <c r="BC2165" i="19"/>
  <c r="BC150" i="19"/>
  <c r="BC2170" i="19"/>
  <c r="BC2282" i="19"/>
  <c r="BC1348" i="19"/>
  <c r="BC2135" i="19"/>
  <c r="BC1517" i="19"/>
  <c r="BC1823" i="19"/>
  <c r="BC2173" i="19"/>
  <c r="BC1484" i="19"/>
  <c r="BC1072" i="19"/>
  <c r="BC297" i="19"/>
  <c r="BC1467" i="19"/>
  <c r="BC592" i="19"/>
  <c r="BC977" i="19"/>
  <c r="BC1643" i="19"/>
  <c r="BC1042" i="19"/>
  <c r="BC561" i="19"/>
  <c r="BC634" i="19"/>
  <c r="BC86" i="19"/>
  <c r="BC187" i="19"/>
  <c r="BC770" i="19"/>
  <c r="BC188" i="19"/>
  <c r="BC57" i="19"/>
  <c r="BC1736" i="19"/>
  <c r="BC209" i="19"/>
  <c r="BC1152" i="19"/>
  <c r="BC329" i="19"/>
  <c r="BC1196" i="19"/>
  <c r="BC1751" i="19"/>
  <c r="BC189" i="19"/>
  <c r="BC1373" i="19"/>
  <c r="BC1398" i="19"/>
  <c r="BC1471" i="19"/>
  <c r="BC444" i="19"/>
  <c r="BC1477" i="19"/>
  <c r="BC697" i="19"/>
  <c r="BC2007" i="19"/>
  <c r="BC1141" i="19"/>
  <c r="BC1785" i="19"/>
  <c r="BC1961" i="19"/>
  <c r="BC688" i="19"/>
  <c r="BC321" i="19"/>
  <c r="BC1213" i="19"/>
  <c r="BC1116" i="19"/>
  <c r="BC531" i="19"/>
  <c r="BC998" i="19"/>
  <c r="BC1783" i="19"/>
  <c r="BC276" i="19"/>
  <c r="BC283" i="19"/>
  <c r="BC500" i="19"/>
  <c r="BC484" i="19"/>
  <c r="BC273" i="19"/>
  <c r="BC1506" i="19"/>
  <c r="BC61" i="19"/>
  <c r="BC1157" i="19"/>
  <c r="BC752" i="19"/>
  <c r="BC1454" i="19"/>
  <c r="BC799" i="19"/>
  <c r="BC1385" i="19"/>
  <c r="BC2273" i="19"/>
  <c r="BC2327" i="19"/>
  <c r="BC1626" i="19"/>
  <c r="BC1009" i="19"/>
  <c r="BC230" i="19"/>
  <c r="BC1666" i="19"/>
  <c r="BC1304" i="19"/>
  <c r="BC1162" i="19"/>
  <c r="BC1810" i="19"/>
  <c r="BC571" i="19"/>
  <c r="BC2085" i="19"/>
  <c r="BC936" i="19"/>
  <c r="BC301" i="19"/>
  <c r="BC1046" i="19"/>
  <c r="BC262" i="19"/>
  <c r="BC805" i="19"/>
  <c r="BC1395" i="19"/>
  <c r="BC1026" i="19"/>
  <c r="BC1893" i="19"/>
  <c r="BC1807" i="19"/>
  <c r="BC554" i="19"/>
  <c r="BC28" i="19"/>
  <c r="BC2163" i="19"/>
  <c r="BC317" i="19"/>
  <c r="BC1557" i="19"/>
  <c r="BC624" i="19"/>
  <c r="BC1570" i="19"/>
  <c r="BC1424" i="19"/>
  <c r="BC2287" i="19"/>
  <c r="BC2183" i="19"/>
  <c r="BC1063" i="19"/>
  <c r="BC216" i="19"/>
  <c r="BC956" i="19"/>
  <c r="BC71" i="19"/>
  <c r="BC1182" i="19"/>
  <c r="BC1709" i="19"/>
  <c r="BC1791" i="19"/>
  <c r="BC1444" i="19"/>
  <c r="BC1139" i="19"/>
  <c r="BC1059" i="19"/>
  <c r="BC1151" i="19"/>
  <c r="BC1135" i="19"/>
  <c r="BC2009" i="19"/>
  <c r="BC1903" i="19"/>
  <c r="BC1058" i="19"/>
  <c r="BC1003" i="19"/>
  <c r="BC2148" i="19"/>
  <c r="BC127" i="19"/>
  <c r="BC1539" i="19"/>
  <c r="BC43" i="19"/>
  <c r="BC151" i="19"/>
  <c r="BC506" i="19"/>
  <c r="BC652" i="19"/>
  <c r="BC2138" i="19"/>
  <c r="BC755" i="19"/>
  <c r="BC1156" i="19"/>
  <c r="BC1258" i="19"/>
  <c r="BC1921" i="19"/>
  <c r="BC1824" i="19"/>
  <c r="BC1167" i="19"/>
  <c r="BC21" i="19"/>
  <c r="BC2250" i="19"/>
  <c r="BC939" i="19"/>
  <c r="BC1476" i="19"/>
  <c r="BC163" i="19"/>
  <c r="BC1943" i="19"/>
  <c r="BC370" i="19"/>
  <c r="BC1639" i="19"/>
  <c r="BC1480" i="19"/>
  <c r="BC419" i="19"/>
  <c r="BC504" i="19"/>
  <c r="BC564" i="19"/>
  <c r="BC1494" i="19"/>
  <c r="BC2125" i="19"/>
  <c r="BC852" i="19"/>
  <c r="BC539" i="19"/>
  <c r="BC1486" i="19"/>
  <c r="BC2276" i="19"/>
  <c r="BC762" i="19"/>
  <c r="BC866" i="19"/>
  <c r="BC160" i="19"/>
  <c r="BC380" i="19"/>
  <c r="BC435" i="19"/>
  <c r="BC600" i="19"/>
  <c r="BC931" i="19"/>
  <c r="BC1674" i="19"/>
  <c r="BC491" i="19"/>
  <c r="BC1073" i="19"/>
  <c r="BC1933" i="19"/>
  <c r="BC1906" i="19"/>
  <c r="BC591" i="19"/>
  <c r="BC681" i="19"/>
  <c r="BC1641" i="19"/>
  <c r="BC2262" i="19"/>
  <c r="BC910" i="19"/>
  <c r="BC2062" i="19"/>
  <c r="BC1858" i="19"/>
  <c r="BC2214" i="19"/>
  <c r="BC2166" i="19"/>
  <c r="BC1559" i="19"/>
  <c r="BC1014" i="19"/>
  <c r="BC1117" i="19"/>
  <c r="BC141" i="19"/>
  <c r="BC220" i="19"/>
  <c r="BC7" i="19"/>
  <c r="BC291" i="19"/>
  <c r="BC1724" i="19"/>
  <c r="BC195" i="19"/>
  <c r="BC1103" i="19"/>
  <c r="BC743" i="19"/>
  <c r="BC337" i="19"/>
  <c r="BC1076" i="19"/>
  <c r="BC2026" i="19"/>
  <c r="AT8" i="19"/>
  <c r="AV8" i="19" s="1"/>
  <c r="AT4" i="19"/>
  <c r="AV4" i="19" s="1"/>
  <c r="AT16" i="19"/>
  <c r="AV16" i="19" s="1"/>
  <c r="AT5" i="19"/>
  <c r="AV5" i="19" s="1"/>
  <c r="AT23" i="19"/>
  <c r="AT17" i="19"/>
  <c r="AV23" i="19"/>
  <c r="AT2" i="19"/>
  <c r="AV2" i="19" s="1"/>
  <c r="AT6" i="19"/>
  <c r="AV6" i="19" s="1"/>
  <c r="AT11" i="19"/>
  <c r="AV11" i="19" s="1"/>
  <c r="AT12" i="19"/>
  <c r="AV12" i="19" s="1"/>
  <c r="AT3" i="19"/>
  <c r="AV3" i="19" s="1"/>
  <c r="AT22" i="19"/>
  <c r="AV22" i="19"/>
  <c r="AT18" i="19"/>
  <c r="AV18" i="19" s="1"/>
  <c r="AT10" i="19"/>
  <c r="AV10" i="19" s="1"/>
  <c r="AV17" i="19"/>
  <c r="AT19" i="19"/>
  <c r="AT13" i="19"/>
  <c r="AV13" i="19" s="1"/>
  <c r="AT21" i="19"/>
  <c r="AV21" i="19" s="1"/>
  <c r="AT9" i="19"/>
  <c r="AV9" i="19" s="1"/>
  <c r="AV19" i="19"/>
  <c r="AT20" i="19"/>
  <c r="AV20" i="19" s="1"/>
  <c r="AT7" i="19"/>
  <c r="AV7" i="19" s="1"/>
  <c r="AZ15" i="23"/>
  <c r="BD15" i="23" s="1"/>
  <c r="BB15" i="23"/>
  <c r="AW23" i="19" l="1"/>
  <c r="AW22" i="19"/>
  <c r="AW17" i="19"/>
  <c r="AW21" i="19"/>
  <c r="AW20" i="19"/>
  <c r="AW19" i="19"/>
  <c r="AW18" i="19"/>
  <c r="AW16" i="19"/>
  <c r="AW8" i="19"/>
  <c r="AW11" i="19"/>
  <c r="AW12" i="19"/>
  <c r="AW3" i="19"/>
  <c r="AW9" i="19"/>
  <c r="AW7" i="19"/>
  <c r="AW2" i="19"/>
  <c r="AW10" i="19"/>
  <c r="AW13" i="19"/>
  <c r="AW6" i="19"/>
  <c r="AW4" i="19"/>
  <c r="AW5" i="19"/>
  <c r="Z2" i="19"/>
  <c r="Z65" i="19"/>
  <c r="Z3" i="19"/>
  <c r="Z92" i="19"/>
  <c r="Z60" i="19"/>
  <c r="Z63" i="19"/>
  <c r="Z62" i="19"/>
  <c r="Z91" i="19"/>
  <c r="Z23" i="19"/>
  <c r="Z80" i="19"/>
  <c r="Z49" i="19"/>
  <c r="Z8" i="19"/>
  <c r="Z44" i="19"/>
  <c r="Z81" i="19"/>
  <c r="Z26" i="19"/>
  <c r="Z83" i="19"/>
  <c r="Z87" i="19"/>
  <c r="Z35" i="19"/>
  <c r="Z86" i="19"/>
  <c r="Z78" i="19"/>
  <c r="Z53" i="19"/>
  <c r="Z54" i="19"/>
  <c r="Z58" i="19"/>
  <c r="Z55" i="19"/>
  <c r="Z85" i="19"/>
  <c r="Z39" i="19"/>
  <c r="Z15" i="19"/>
  <c r="Z24" i="19"/>
  <c r="Z47" i="19"/>
  <c r="Z51" i="19"/>
  <c r="Z37" i="19"/>
  <c r="Z33" i="19"/>
  <c r="Z75" i="19"/>
  <c r="Z59" i="19"/>
  <c r="Z21" i="19"/>
  <c r="Z12" i="19"/>
  <c r="Z20" i="19"/>
  <c r="Z22" i="19"/>
  <c r="Z74" i="19"/>
  <c r="Z29" i="19"/>
  <c r="Z50" i="19"/>
  <c r="Z67" i="19"/>
  <c r="Z34" i="19"/>
  <c r="Z6" i="19"/>
  <c r="Z57" i="19"/>
  <c r="Z32" i="19"/>
  <c r="Z68" i="19"/>
  <c r="Z52" i="19"/>
  <c r="Z42" i="19"/>
  <c r="Z17" i="19"/>
  <c r="Z82" i="19"/>
  <c r="Z36" i="19"/>
  <c r="Z4" i="19"/>
  <c r="Z43" i="19"/>
  <c r="Z11" i="19"/>
  <c r="Z69" i="19"/>
  <c r="Z9" i="19"/>
  <c r="Z13" i="19"/>
  <c r="Z16" i="19"/>
  <c r="Z73" i="19"/>
  <c r="Z41" i="19"/>
  <c r="Z5" i="19"/>
  <c r="Z38" i="19"/>
  <c r="Z30" i="19"/>
  <c r="Z48" i="19"/>
  <c r="Z46" i="19"/>
  <c r="Z28" i="19"/>
  <c r="Z40" i="19"/>
  <c r="Z77" i="19"/>
  <c r="Z79" i="19"/>
  <c r="Z18" i="19"/>
  <c r="Z56" i="19"/>
  <c r="Z93" i="19"/>
  <c r="Z10" i="19"/>
  <c r="Z72" i="19"/>
  <c r="Z31" i="19"/>
  <c r="Z66" i="19"/>
  <c r="Z14" i="19"/>
  <c r="Z71" i="19"/>
  <c r="Z84" i="19"/>
  <c r="Z7" i="19"/>
  <c r="Z19" i="19"/>
  <c r="Z27" i="19"/>
  <c r="Z64" i="19"/>
  <c r="Z45" i="19"/>
  <c r="Z90" i="19"/>
  <c r="Z89" i="19"/>
  <c r="Z76" i="19"/>
  <c r="Z61" i="19"/>
  <c r="Z88" i="19"/>
  <c r="Z25" i="19"/>
  <c r="Z70" i="19"/>
  <c r="Y31" i="14"/>
  <c r="Y9" i="14"/>
  <c r="Y51" i="14"/>
  <c r="Y36" i="14"/>
  <c r="Y14" i="14"/>
  <c r="Y63" i="14"/>
  <c r="Y41" i="14"/>
  <c r="Y19" i="14"/>
  <c r="Y68" i="14"/>
  <c r="Y61" i="14"/>
  <c r="Y17" i="14"/>
  <c r="Y66" i="14"/>
  <c r="Y37" i="14"/>
  <c r="Y71" i="14"/>
  <c r="Y49" i="14"/>
  <c r="Y5" i="14"/>
  <c r="Y32" i="14"/>
  <c r="Y10" i="14"/>
  <c r="Y59" i="14"/>
  <c r="Y30" i="14"/>
  <c r="Y15" i="14"/>
  <c r="Y64" i="14"/>
  <c r="Y20" i="14"/>
  <c r="Y25" i="14"/>
  <c r="Y3" i="14"/>
  <c r="Y23" i="14"/>
  <c r="Y57" i="14"/>
  <c r="Y62" i="14"/>
  <c r="Y28" i="14"/>
  <c r="Y11" i="14"/>
  <c r="Y38" i="14"/>
  <c r="Y58" i="14"/>
  <c r="Y70" i="14"/>
  <c r="Y48" i="14"/>
  <c r="Y26" i="14"/>
  <c r="Y4" i="14"/>
  <c r="Y46" i="14"/>
  <c r="Y24" i="14"/>
  <c r="Y2" i="14"/>
  <c r="Y44" i="14"/>
  <c r="Y29" i="14"/>
  <c r="Y7" i="14"/>
  <c r="Y56" i="14"/>
  <c r="Y34" i="14"/>
  <c r="Y12" i="14"/>
  <c r="Y39" i="14"/>
  <c r="Y22" i="14"/>
  <c r="Y27" i="14"/>
  <c r="Y54" i="14"/>
  <c r="Y42" i="14"/>
  <c r="Y47" i="14"/>
  <c r="Y35" i="14"/>
  <c r="Y45" i="14"/>
  <c r="Y65" i="14"/>
  <c r="Y50" i="14"/>
  <c r="Y33" i="14"/>
  <c r="Y21" i="14"/>
  <c r="Y69" i="14"/>
  <c r="Y52" i="14"/>
  <c r="Y8" i="14"/>
  <c r="Y13" i="14"/>
  <c r="Y40" i="14"/>
  <c r="Y18" i="14"/>
  <c r="Y67" i="14"/>
  <c r="Y16" i="14"/>
  <c r="Y6" i="14"/>
  <c r="Y55" i="14"/>
  <c r="Y60" i="14"/>
  <c r="Y43" i="14"/>
  <c r="Y53" i="14"/>
  <c r="T78" i="20"/>
  <c r="T20" i="20"/>
  <c r="T41" i="20"/>
  <c r="T94" i="20"/>
  <c r="T36" i="20"/>
  <c r="T57" i="20"/>
  <c r="T70" i="20"/>
  <c r="T35" i="20"/>
  <c r="T11" i="20"/>
  <c r="T58" i="20"/>
  <c r="T15" i="20"/>
  <c r="T82" i="20"/>
  <c r="T10" i="20"/>
  <c r="T47" i="20"/>
  <c r="T84" i="20"/>
  <c r="T26" i="20"/>
  <c r="T63" i="20"/>
  <c r="T5" i="20"/>
  <c r="T42" i="20"/>
  <c r="T8" i="20"/>
  <c r="T50" i="20"/>
  <c r="T65" i="20"/>
  <c r="T91" i="20"/>
  <c r="T19" i="20"/>
  <c r="T45" i="20"/>
  <c r="T74" i="20"/>
  <c r="T16" i="20"/>
  <c r="T53" i="20"/>
  <c r="T90" i="20"/>
  <c r="T32" i="20"/>
  <c r="T69" i="20"/>
  <c r="T75" i="20"/>
  <c r="T89" i="20"/>
  <c r="T83" i="20"/>
  <c r="T85" i="20"/>
  <c r="T29" i="20"/>
  <c r="T73" i="20"/>
  <c r="T61" i="20"/>
  <c r="T43" i="20"/>
  <c r="T80" i="20"/>
  <c r="T22" i="20"/>
  <c r="T59" i="20"/>
  <c r="T96" i="20"/>
  <c r="T38" i="20"/>
  <c r="T13" i="20"/>
  <c r="T77" i="20"/>
  <c r="T21" i="20"/>
  <c r="T23" i="20"/>
  <c r="T62" i="20"/>
  <c r="T60" i="20"/>
  <c r="T3" i="20"/>
  <c r="T37" i="20"/>
  <c r="T12" i="20"/>
  <c r="T33" i="20"/>
  <c r="T86" i="20"/>
  <c r="T28" i="20"/>
  <c r="T49" i="20"/>
  <c r="T7" i="20"/>
  <c r="T46" i="20"/>
  <c r="T48" i="20"/>
  <c r="T54" i="20"/>
  <c r="T27" i="20"/>
  <c r="T95" i="20"/>
  <c r="T31" i="20"/>
  <c r="T24" i="20"/>
  <c r="T72" i="20"/>
  <c r="T76" i="20"/>
  <c r="T18" i="20"/>
  <c r="T55" i="20"/>
  <c r="T92" i="20"/>
  <c r="T34" i="20"/>
  <c r="T71" i="20"/>
  <c r="T79" i="20"/>
  <c r="T52" i="20"/>
  <c r="T87" i="20"/>
  <c r="T64" i="20"/>
  <c r="T25" i="20"/>
  <c r="T6" i="20"/>
  <c r="T40" i="20"/>
  <c r="T17" i="20"/>
  <c r="T56" i="20"/>
  <c r="T81" i="20"/>
  <c r="T68" i="20"/>
  <c r="T14" i="20"/>
  <c r="T51" i="20"/>
  <c r="T88" i="20"/>
  <c r="T30" i="20"/>
  <c r="T67" i="20"/>
  <c r="T9" i="20"/>
  <c r="T66" i="20"/>
  <c r="T93" i="20"/>
  <c r="T4" i="20"/>
  <c r="T39" i="20"/>
  <c r="T44" i="20"/>
  <c r="BA16" i="23"/>
  <c r="BB16" i="23"/>
  <c r="AQ14" i="20"/>
  <c r="AR14" i="20"/>
  <c r="BB15" i="22"/>
  <c r="AQ15" i="20"/>
  <c r="BA16" i="22"/>
  <c r="AP14" i="20"/>
  <c r="AZ16" i="22"/>
  <c r="AR15" i="20"/>
  <c r="BB16" i="22"/>
  <c r="AP15" i="20"/>
  <c r="I27" i="1"/>
  <c r="U8" i="20"/>
  <c r="Y16" i="20"/>
  <c r="W53" i="20"/>
  <c r="U19" i="20"/>
  <c r="X70" i="20"/>
  <c r="W94" i="20"/>
  <c r="X4" i="20"/>
  <c r="W64" i="20"/>
  <c r="Y87" i="20"/>
  <c r="U65" i="20"/>
  <c r="U52" i="20"/>
  <c r="X81" i="20"/>
  <c r="W9" i="20"/>
  <c r="U92" i="20"/>
  <c r="W79" i="20"/>
  <c r="U85" i="20"/>
  <c r="U29" i="20"/>
  <c r="X14" i="20"/>
  <c r="Y12" i="20"/>
  <c r="X26" i="20"/>
  <c r="Y67" i="20"/>
  <c r="X52" i="20"/>
  <c r="X60" i="20"/>
  <c r="W24" i="20"/>
  <c r="U11" i="20"/>
  <c r="X79" i="20"/>
  <c r="X19" i="20"/>
  <c r="X50" i="20"/>
  <c r="I40" i="1"/>
  <c r="W61" i="20"/>
  <c r="Y44" i="20"/>
  <c r="U96" i="20"/>
  <c r="W42" i="20"/>
  <c r="U70" i="20"/>
  <c r="X39" i="20"/>
  <c r="W45" i="20"/>
  <c r="Y94" i="20"/>
  <c r="U9" i="20"/>
  <c r="W58" i="20"/>
  <c r="Y57" i="20"/>
  <c r="X91" i="20"/>
  <c r="Y33" i="20"/>
  <c r="W91" i="20"/>
  <c r="X66" i="20"/>
  <c r="X36" i="20"/>
  <c r="X94" i="20"/>
  <c r="U77" i="20"/>
  <c r="W15" i="20"/>
  <c r="X90" i="20"/>
  <c r="W63" i="20"/>
  <c r="W73" i="20"/>
  <c r="U15" i="20"/>
  <c r="X18" i="20"/>
  <c r="U48" i="20"/>
  <c r="W62" i="20"/>
  <c r="Y14" i="20"/>
  <c r="U72" i="20"/>
  <c r="X7" i="20"/>
  <c r="T3" i="23" a="1"/>
  <c r="U75" i="20"/>
  <c r="X93" i="20"/>
  <c r="X10" i="20"/>
  <c r="W16" i="20"/>
  <c r="U63" i="20"/>
  <c r="X51" i="20"/>
  <c r="U20" i="20"/>
  <c r="Y51" i="20"/>
  <c r="Y84" i="20"/>
  <c r="X5" i="20"/>
  <c r="U51" i="20"/>
  <c r="Y7" i="20"/>
  <c r="W28" i="20"/>
  <c r="X31" i="20"/>
  <c r="W83" i="20"/>
  <c r="U54" i="20"/>
  <c r="U59" i="20"/>
  <c r="Y37" i="20"/>
  <c r="X34" i="20"/>
  <c r="W59" i="20"/>
  <c r="W95" i="20"/>
  <c r="W20" i="20"/>
  <c r="X75" i="20"/>
  <c r="W6" i="20"/>
  <c r="U58" i="20"/>
  <c r="X55" i="20"/>
  <c r="W60" i="20"/>
  <c r="Y5" i="20"/>
  <c r="Y41" i="20"/>
  <c r="X92" i="20"/>
  <c r="W40" i="20"/>
  <c r="W69" i="20"/>
  <c r="U45" i="20"/>
  <c r="X64" i="20"/>
  <c r="Y79" i="20"/>
  <c r="X38" i="20"/>
  <c r="U80" i="20"/>
  <c r="Y61" i="20"/>
  <c r="W22" i="20"/>
  <c r="X6" i="20"/>
  <c r="Y39" i="20"/>
  <c r="Y70" i="20"/>
  <c r="W12" i="20"/>
  <c r="X76" i="20"/>
  <c r="X3" i="20"/>
  <c r="W31" i="20"/>
  <c r="W82" i="20"/>
  <c r="W21" i="20"/>
  <c r="W81" i="20"/>
  <c r="W84" i="20"/>
  <c r="U55" i="20"/>
  <c r="U25" i="20"/>
  <c r="W39" i="20"/>
  <c r="U81" i="20"/>
  <c r="W4" i="20"/>
  <c r="W37" i="20"/>
  <c r="X23" i="20"/>
  <c r="Y4" i="20"/>
  <c r="W34" i="20"/>
  <c r="W10" i="20"/>
  <c r="U39" i="20"/>
  <c r="Y27" i="20"/>
  <c r="Y72" i="20"/>
  <c r="Y11" i="20"/>
  <c r="Y35" i="20"/>
  <c r="W49" i="20"/>
  <c r="Y3" i="20"/>
  <c r="X47" i="20"/>
  <c r="W56" i="20"/>
  <c r="Y88" i="20"/>
  <c r="Y34" i="20"/>
  <c r="X83" i="20"/>
  <c r="X77" i="20"/>
  <c r="Y18" i="20"/>
  <c r="W48" i="20"/>
  <c r="X22" i="20"/>
  <c r="X16" i="20"/>
  <c r="Y36" i="20"/>
  <c r="Y80" i="20"/>
  <c r="X89" i="20"/>
  <c r="U22" i="20"/>
  <c r="Y74" i="20"/>
  <c r="W85" i="20"/>
  <c r="X30" i="20"/>
  <c r="U3" i="20"/>
  <c r="U43" i="20"/>
  <c r="Y71" i="20"/>
  <c r="W44" i="20"/>
  <c r="X46" i="20"/>
  <c r="Y86" i="20"/>
  <c r="X85" i="20"/>
  <c r="T3" i="24" a="1"/>
  <c r="U35" i="20"/>
  <c r="X28" i="20"/>
  <c r="U50" i="20"/>
  <c r="X21" i="20"/>
  <c r="Y55" i="20"/>
  <c r="U23" i="20"/>
  <c r="Y8" i="20"/>
  <c r="U90" i="20"/>
  <c r="X58" i="20"/>
  <c r="Y45" i="20"/>
  <c r="X41" i="20"/>
  <c r="Y28" i="20"/>
  <c r="X80" i="20"/>
  <c r="U34" i="20"/>
  <c r="W89" i="20"/>
  <c r="U4" i="20"/>
  <c r="X69" i="20"/>
  <c r="X82" i="20"/>
  <c r="W33" i="20"/>
  <c r="Y53" i="20"/>
  <c r="X68" i="20"/>
  <c r="Y13" i="20"/>
  <c r="Y82" i="20"/>
  <c r="Y23" i="20"/>
  <c r="U71" i="20"/>
  <c r="Y58" i="20"/>
  <c r="W92" i="20"/>
  <c r="W68" i="20"/>
  <c r="U87" i="20"/>
  <c r="Y38" i="20"/>
  <c r="X25" i="20"/>
  <c r="X71" i="20"/>
  <c r="X73" i="20"/>
  <c r="Y19" i="20"/>
  <c r="W86" i="20"/>
  <c r="X42" i="20"/>
  <c r="Y65" i="20"/>
  <c r="X15" i="20"/>
  <c r="W78" i="20"/>
  <c r="Y15" i="20"/>
  <c r="U66" i="20"/>
  <c r="Y78" i="20"/>
  <c r="W3" i="20"/>
  <c r="Y54" i="20"/>
  <c r="Y48" i="20"/>
  <c r="U73" i="20"/>
  <c r="Y24" i="20"/>
  <c r="X84" i="20"/>
  <c r="W27" i="20"/>
  <c r="U93" i="20"/>
  <c r="W93" i="20"/>
  <c r="U12" i="20"/>
  <c r="Y66" i="20"/>
  <c r="Y90" i="20"/>
  <c r="U56" i="20"/>
  <c r="X35" i="20"/>
  <c r="U13" i="20"/>
  <c r="U33" i="20"/>
  <c r="X33" i="20"/>
  <c r="X62" i="20"/>
  <c r="W36" i="20"/>
  <c r="U53" i="20"/>
  <c r="U36" i="20"/>
  <c r="Y40" i="20"/>
  <c r="U40" i="20"/>
  <c r="W25" i="20"/>
  <c r="Y60" i="20"/>
  <c r="U74" i="20"/>
  <c r="Y52" i="20"/>
  <c r="W17" i="20"/>
  <c r="X86" i="20"/>
  <c r="U44" i="20"/>
  <c r="U79" i="20"/>
  <c r="W75" i="20"/>
  <c r="X53" i="20"/>
  <c r="U41" i="20"/>
  <c r="X12" i="20"/>
  <c r="U61" i="20"/>
  <c r="Y83" i="20"/>
  <c r="X61" i="20"/>
  <c r="X13" i="20"/>
  <c r="X87" i="20"/>
  <c r="U5" i="20"/>
  <c r="Y46" i="20"/>
  <c r="W26" i="20"/>
  <c r="D31" i="1"/>
  <c r="W90" i="20"/>
  <c r="U76" i="20"/>
  <c r="Y42" i="20"/>
  <c r="Y75" i="20"/>
  <c r="Y73" i="20"/>
  <c r="X72" i="20"/>
  <c r="W66" i="20"/>
  <c r="U49" i="20"/>
  <c r="X45" i="20"/>
  <c r="W18" i="20"/>
  <c r="U7" i="20"/>
  <c r="W5" i="20"/>
  <c r="W8" i="20"/>
  <c r="U86" i="20"/>
  <c r="I41" i="1"/>
  <c r="U94" i="20"/>
  <c r="Y32" i="20"/>
  <c r="W32" i="20"/>
  <c r="W23" i="20"/>
  <c r="U62" i="20"/>
  <c r="X44" i="20"/>
  <c r="W7" i="20"/>
  <c r="U26" i="20"/>
  <c r="U83" i="20"/>
  <c r="W46" i="20"/>
  <c r="U69" i="20"/>
  <c r="X88" i="20"/>
  <c r="U32" i="20"/>
  <c r="W14" i="20"/>
  <c r="Y43" i="20"/>
  <c r="Y29" i="20"/>
  <c r="Y95" i="20"/>
  <c r="U17" i="20"/>
  <c r="W52" i="20"/>
  <c r="Y25" i="20"/>
  <c r="W77" i="20"/>
  <c r="Y31" i="20"/>
  <c r="Y93" i="20"/>
  <c r="U60" i="20"/>
  <c r="Y68" i="20"/>
  <c r="Y64" i="20"/>
  <c r="X78" i="20"/>
  <c r="W43" i="20"/>
  <c r="U78" i="20"/>
  <c r="X63" i="20"/>
  <c r="W57" i="20"/>
  <c r="W38" i="20"/>
  <c r="W55" i="20"/>
  <c r="W76" i="20"/>
  <c r="W65" i="20"/>
  <c r="Y49" i="20"/>
  <c r="W41" i="20"/>
  <c r="Y76" i="20"/>
  <c r="U68" i="20"/>
  <c r="Y22" i="20"/>
  <c r="W13" i="20"/>
  <c r="X40" i="20"/>
  <c r="U28" i="20"/>
  <c r="U88" i="20"/>
  <c r="Y81" i="20"/>
  <c r="U31" i="20"/>
  <c r="Y47" i="20"/>
  <c r="X27" i="20"/>
  <c r="X20" i="20"/>
  <c r="Y62" i="20"/>
  <c r="X8" i="20"/>
  <c r="X43" i="20"/>
  <c r="U95" i="20"/>
  <c r="U57" i="20"/>
  <c r="Y30" i="20"/>
  <c r="AC5" i="20"/>
  <c r="W80" i="20"/>
  <c r="X11" i="20"/>
  <c r="Y10" i="20"/>
  <c r="Y85" i="20"/>
  <c r="U46" i="20"/>
  <c r="U64" i="20"/>
  <c r="W51" i="20"/>
  <c r="W87" i="20"/>
  <c r="Y91" i="20"/>
  <c r="X9" i="20"/>
  <c r="X59" i="20"/>
  <c r="Y9" i="20"/>
  <c r="U18" i="20"/>
  <c r="U91" i="20"/>
  <c r="W35" i="20"/>
  <c r="X67" i="20"/>
  <c r="W88" i="20"/>
  <c r="U10" i="20"/>
  <c r="W54" i="20"/>
  <c r="W74" i="20"/>
  <c r="X32" i="20"/>
  <c r="W30" i="20"/>
  <c r="W71" i="20"/>
  <c r="Y96" i="20"/>
  <c r="U67" i="20"/>
  <c r="X65" i="20"/>
  <c r="W47" i="20"/>
  <c r="X96" i="20"/>
  <c r="X95" i="20"/>
  <c r="I25" i="1"/>
  <c r="U14" i="20"/>
  <c r="U6" i="20"/>
  <c r="U30" i="20"/>
  <c r="Y50" i="20"/>
  <c r="I24" i="1"/>
  <c r="W29" i="20"/>
  <c r="X57" i="20"/>
  <c r="X17" i="20"/>
  <c r="U24" i="20"/>
  <c r="X37" i="20"/>
  <c r="W72" i="20"/>
  <c r="X56" i="20"/>
  <c r="W19" i="20"/>
  <c r="Y17" i="20"/>
  <c r="Y26" i="20"/>
  <c r="Y59" i="20"/>
  <c r="X29" i="20"/>
  <c r="U16" i="20"/>
  <c r="Y77" i="20"/>
  <c r="W96" i="20"/>
  <c r="Y6" i="20"/>
  <c r="Y92" i="20"/>
  <c r="C40" i="1"/>
  <c r="X24" i="20"/>
  <c r="W11" i="20"/>
  <c r="X74" i="20"/>
  <c r="W70" i="20"/>
  <c r="U27" i="20"/>
  <c r="U38" i="20"/>
  <c r="U89" i="20"/>
  <c r="Y63" i="20"/>
  <c r="U21" i="20"/>
  <c r="X49" i="20"/>
  <c r="X48" i="20"/>
  <c r="X54" i="20"/>
  <c r="Y69" i="20"/>
  <c r="U37" i="20"/>
  <c r="U47" i="20"/>
  <c r="W67" i="20"/>
  <c r="Y89" i="20"/>
  <c r="Y21" i="20"/>
  <c r="U42" i="20"/>
  <c r="W50" i="20"/>
  <c r="U84" i="20"/>
  <c r="Y56" i="20"/>
  <c r="Y20" i="20"/>
  <c r="U82" i="20"/>
  <c r="V31" i="20"/>
  <c r="V32" i="20"/>
  <c r="V95" i="20"/>
  <c r="V46" i="20"/>
  <c r="V23" i="20"/>
  <c r="V88" i="20"/>
  <c r="V63" i="20"/>
  <c r="V60" i="20"/>
  <c r="V15" i="20"/>
  <c r="V20" i="20"/>
  <c r="V87" i="20"/>
  <c r="V74" i="20"/>
  <c r="AT14" i="20"/>
  <c r="AS10" i="20"/>
  <c r="AS15" i="20"/>
  <c r="V30" i="20"/>
  <c r="V57" i="20"/>
  <c r="V43" i="20"/>
  <c r="V14" i="20"/>
  <c r="V10" i="20"/>
  <c r="V94" i="20"/>
  <c r="V18" i="20"/>
  <c r="V8" i="20"/>
  <c r="V79" i="20"/>
  <c r="V76" i="20"/>
  <c r="V96" i="20"/>
  <c r="AS9" i="20"/>
  <c r="AS11" i="20"/>
  <c r="AT15" i="20"/>
  <c r="V68" i="20"/>
  <c r="V52" i="20"/>
  <c r="V28" i="20"/>
  <c r="V51" i="20"/>
  <c r="V92" i="20"/>
  <c r="V91" i="20"/>
  <c r="V67" i="20"/>
  <c r="V90" i="20"/>
  <c r="AS8" i="20"/>
  <c r="V50" i="20"/>
  <c r="V5" i="20"/>
  <c r="V66" i="20"/>
  <c r="V49" i="20"/>
  <c r="V42" i="20"/>
  <c r="V59" i="20"/>
  <c r="V80" i="20"/>
  <c r="V86" i="20"/>
  <c r="V75" i="20"/>
  <c r="AS6" i="20"/>
  <c r="V12" i="20"/>
  <c r="V77" i="20"/>
  <c r="V37" i="20"/>
  <c r="V85" i="20"/>
  <c r="V48" i="20"/>
  <c r="V70" i="20"/>
  <c r="V83" i="20"/>
  <c r="V71" i="20"/>
  <c r="V81" i="20"/>
  <c r="AS4" i="20"/>
  <c r="V11" i="20"/>
  <c r="V4" i="20"/>
  <c r="V84" i="20"/>
  <c r="V82" i="20"/>
  <c r="V89" i="20"/>
  <c r="V93" i="20"/>
  <c r="V45" i="20"/>
  <c r="V17" i="20"/>
  <c r="V64" i="20"/>
  <c r="BD16" i="22"/>
  <c r="V25" i="20"/>
  <c r="V33" i="20"/>
  <c r="V7" i="20"/>
  <c r="V55" i="20"/>
  <c r="V16" i="20"/>
  <c r="AS14" i="20"/>
  <c r="V24" i="20"/>
  <c r="V56" i="20"/>
  <c r="V73" i="20"/>
  <c r="V9" i="20"/>
  <c r="V44" i="20"/>
  <c r="V38" i="20"/>
  <c r="V19" i="20"/>
  <c r="V54" i="20"/>
  <c r="V13" i="20"/>
  <c r="AS13" i="20"/>
  <c r="V40" i="20"/>
  <c r="AS7" i="20"/>
  <c r="V27" i="20"/>
  <c r="V69" i="20"/>
  <c r="V22" i="20"/>
  <c r="AS3" i="20"/>
  <c r="V61" i="20"/>
  <c r="V47" i="20"/>
  <c r="AS2" i="20"/>
  <c r="V26" i="20"/>
  <c r="V65" i="20"/>
  <c r="V53" i="20"/>
  <c r="V58" i="20"/>
  <c r="V72" i="20"/>
  <c r="V35" i="20"/>
  <c r="V62" i="20"/>
  <c r="AS5" i="20"/>
  <c r="V3" i="20"/>
  <c r="AS12" i="20"/>
  <c r="V21" i="20"/>
  <c r="V41" i="20"/>
  <c r="V39" i="20"/>
  <c r="V6" i="20"/>
  <c r="V29" i="20"/>
  <c r="V78" i="20"/>
  <c r="V34" i="20"/>
  <c r="V36" i="20"/>
  <c r="Z2" i="20" a="1"/>
  <c r="C41" i="1"/>
  <c r="D43" i="1"/>
  <c r="T48" i="24" l="1"/>
  <c r="T15" i="24"/>
  <c r="T55" i="24"/>
  <c r="T87" i="24"/>
  <c r="T16" i="24"/>
  <c r="T81" i="24"/>
  <c r="T57" i="24"/>
  <c r="T66" i="24"/>
  <c r="T35" i="24"/>
  <c r="T67" i="24"/>
  <c r="T26" i="24"/>
  <c r="T4" i="24"/>
  <c r="T44" i="24"/>
  <c r="T23" i="24"/>
  <c r="T65" i="24"/>
  <c r="T69" i="24"/>
  <c r="T32" i="24"/>
  <c r="T85" i="24"/>
  <c r="T83" i="24"/>
  <c r="T20" i="24"/>
  <c r="T64" i="24"/>
  <c r="T61" i="24"/>
  <c r="T46" i="24"/>
  <c r="T59" i="24"/>
  <c r="T50" i="24"/>
  <c r="T8" i="24"/>
  <c r="T86" i="24"/>
  <c r="T40" i="24"/>
  <c r="T73" i="24"/>
  <c r="T54" i="24"/>
  <c r="T88" i="24"/>
  <c r="T31" i="24"/>
  <c r="T74" i="24"/>
  <c r="T52" i="24"/>
  <c r="T45" i="24"/>
  <c r="T68" i="24"/>
  <c r="T11" i="24"/>
  <c r="T58" i="24"/>
  <c r="T76" i="24"/>
  <c r="T13" i="24"/>
  <c r="T5" i="24"/>
  <c r="T63" i="24"/>
  <c r="T56" i="24"/>
  <c r="T25" i="24"/>
  <c r="T78" i="24"/>
  <c r="T72" i="24"/>
  <c r="T22" i="24"/>
  <c r="T80" i="24"/>
  <c r="T24" i="24"/>
  <c r="T41" i="24"/>
  <c r="T7" i="24"/>
  <c r="T71" i="24"/>
  <c r="T3" i="24"/>
  <c r="T43" i="24"/>
  <c r="T75" i="24"/>
  <c r="T42" i="24"/>
  <c r="T60" i="24"/>
  <c r="T47" i="24"/>
  <c r="T51" i="24"/>
  <c r="T9" i="24"/>
  <c r="T18" i="24"/>
  <c r="T19" i="24"/>
  <c r="T28" i="24"/>
  <c r="T84" i="24"/>
  <c r="T14" i="24"/>
  <c r="T10" i="24"/>
  <c r="T91" i="24"/>
  <c r="T92" i="24"/>
  <c r="T37" i="24"/>
  <c r="T38" i="24"/>
  <c r="T39" i="24"/>
  <c r="T79" i="24"/>
  <c r="T33" i="24"/>
  <c r="T49" i="24"/>
  <c r="T29" i="24"/>
  <c r="T21" i="24"/>
  <c r="T90" i="24"/>
  <c r="T12" i="24"/>
  <c r="T89" i="24"/>
  <c r="T62" i="24"/>
  <c r="T93" i="24"/>
  <c r="T6" i="24"/>
  <c r="T70" i="24"/>
  <c r="T34" i="24"/>
  <c r="T82" i="24"/>
  <c r="T53" i="24"/>
  <c r="T77" i="24"/>
  <c r="T36" i="24"/>
  <c r="T30" i="24"/>
  <c r="T17" i="24"/>
  <c r="T27" i="24"/>
  <c r="Z71" i="20"/>
  <c r="Z60" i="20"/>
  <c r="Z78" i="20"/>
  <c r="Z24" i="20"/>
  <c r="Z68" i="20"/>
  <c r="Z39" i="20"/>
  <c r="Z58" i="20"/>
  <c r="Z94" i="20"/>
  <c r="Z64" i="20"/>
  <c r="Z11" i="20"/>
  <c r="Z52" i="20"/>
  <c r="Z18" i="20"/>
  <c r="Z26" i="20"/>
  <c r="Z23" i="20"/>
  <c r="Z91" i="20"/>
  <c r="Z31" i="20"/>
  <c r="Z62" i="20"/>
  <c r="Z54" i="20"/>
  <c r="Z42" i="20"/>
  <c r="Z80" i="20"/>
  <c r="Z92" i="20"/>
  <c r="Z86" i="20"/>
  <c r="Z15" i="20"/>
  <c r="Z48" i="20"/>
  <c r="Z51" i="20"/>
  <c r="Z81" i="20"/>
  <c r="Z55" i="20"/>
  <c r="Z3" i="20"/>
  <c r="Z25" i="20"/>
  <c r="Z38" i="20"/>
  <c r="Z22" i="20"/>
  <c r="Z10" i="20"/>
  <c r="Z33" i="20"/>
  <c r="Z12" i="20"/>
  <c r="Z73" i="20"/>
  <c r="Z35" i="20"/>
  <c r="Z2" i="20"/>
  <c r="Z44" i="20"/>
  <c r="Z28" i="20"/>
  <c r="Z53" i="20"/>
  <c r="Z83" i="20"/>
  <c r="Z70" i="20"/>
  <c r="Z43" i="20"/>
  <c r="Z4" i="20"/>
  <c r="Z49" i="20"/>
  <c r="Z21" i="20"/>
  <c r="Z88" i="20"/>
  <c r="Z29" i="20"/>
  <c r="Z61" i="20"/>
  <c r="Z75" i="20"/>
  <c r="Z40" i="20"/>
  <c r="Z14" i="20"/>
  <c r="Z46" i="20"/>
  <c r="Z5" i="20"/>
  <c r="Z89" i="20"/>
  <c r="Z93" i="20"/>
  <c r="Z36" i="20"/>
  <c r="Z67" i="20"/>
  <c r="Z72" i="20"/>
  <c r="Z87" i="20"/>
  <c r="Z16" i="20"/>
  <c r="Z79" i="20"/>
  <c r="Z32" i="20"/>
  <c r="Z63" i="20"/>
  <c r="Z9" i="20"/>
  <c r="Z34" i="20"/>
  <c r="Z65" i="20"/>
  <c r="Z96" i="20"/>
  <c r="Z45" i="20"/>
  <c r="Z47" i="20"/>
  <c r="Z20" i="20"/>
  <c r="Z50" i="20"/>
  <c r="Z8" i="20"/>
  <c r="Z17" i="20"/>
  <c r="Z56" i="20"/>
  <c r="Z57" i="20"/>
  <c r="Z7" i="20"/>
  <c r="Z59" i="20"/>
  <c r="Z84" i="20"/>
  <c r="Z19" i="20"/>
  <c r="Z27" i="20"/>
  <c r="Z90" i="20"/>
  <c r="Z41" i="20"/>
  <c r="Z13" i="20"/>
  <c r="Z66" i="20"/>
  <c r="Z82" i="20"/>
  <c r="Z95" i="20"/>
  <c r="Z74" i="20"/>
  <c r="Z69" i="20"/>
  <c r="Z6" i="20"/>
  <c r="Z76" i="20"/>
  <c r="Z77" i="20"/>
  <c r="Z85" i="20"/>
  <c r="Z37" i="20"/>
  <c r="Z30" i="20"/>
  <c r="T18" i="23"/>
  <c r="T82" i="23"/>
  <c r="T51" i="23"/>
  <c r="T20" i="23"/>
  <c r="T84" i="23"/>
  <c r="T53" i="23"/>
  <c r="T22" i="23"/>
  <c r="T86" i="23"/>
  <c r="T55" i="23"/>
  <c r="T32" i="23"/>
  <c r="T9" i="23"/>
  <c r="T73" i="23"/>
  <c r="T34" i="23"/>
  <c r="T3" i="23"/>
  <c r="T67" i="23"/>
  <c r="T5" i="23"/>
  <c r="T38" i="23"/>
  <c r="T7" i="23"/>
  <c r="T71" i="23"/>
  <c r="T25" i="23"/>
  <c r="T89" i="23"/>
  <c r="T75" i="23"/>
  <c r="T13" i="23"/>
  <c r="T46" i="23"/>
  <c r="T79" i="23"/>
  <c r="T56" i="23"/>
  <c r="T26" i="23"/>
  <c r="T90" i="23"/>
  <c r="T59" i="23"/>
  <c r="T28" i="23"/>
  <c r="T92" i="23"/>
  <c r="T61" i="23"/>
  <c r="T30" i="23"/>
  <c r="T94" i="23"/>
  <c r="T63" i="23"/>
  <c r="T40" i="23"/>
  <c r="T17" i="23"/>
  <c r="T81" i="23"/>
  <c r="T36" i="23"/>
  <c r="T48" i="23"/>
  <c r="T42" i="23"/>
  <c r="T77" i="23"/>
  <c r="T69" i="23"/>
  <c r="T11" i="23"/>
  <c r="T44" i="23"/>
  <c r="T15" i="23"/>
  <c r="T33" i="23"/>
  <c r="T10" i="23"/>
  <c r="T43" i="23"/>
  <c r="T76" i="23"/>
  <c r="T14" i="23"/>
  <c r="T47" i="23"/>
  <c r="T88" i="23"/>
  <c r="T50" i="23"/>
  <c r="T83" i="23"/>
  <c r="T21" i="23"/>
  <c r="T54" i="23"/>
  <c r="T87" i="23"/>
  <c r="T41" i="23"/>
  <c r="T58" i="23"/>
  <c r="T91" i="23"/>
  <c r="T29" i="23"/>
  <c r="T62" i="23"/>
  <c r="T8" i="23"/>
  <c r="T49" i="23"/>
  <c r="T66" i="23"/>
  <c r="T4" i="23"/>
  <c r="T70" i="23"/>
  <c r="T16" i="23"/>
  <c r="T57" i="23"/>
  <c r="T74" i="23"/>
  <c r="T45" i="23"/>
  <c r="T78" i="23"/>
  <c r="T24" i="23"/>
  <c r="T65" i="23"/>
  <c r="T85" i="23"/>
  <c r="T64" i="23"/>
  <c r="T27" i="23"/>
  <c r="T31" i="23"/>
  <c r="T35" i="23"/>
  <c r="T6" i="23"/>
  <c r="T80" i="23"/>
  <c r="T37" i="23"/>
  <c r="T12" i="23"/>
  <c r="T19" i="23"/>
  <c r="T52" i="23"/>
  <c r="T23" i="23"/>
  <c r="T60" i="23"/>
  <c r="T72" i="23"/>
  <c r="T68" i="23"/>
  <c r="T93" i="23"/>
  <c r="T39" i="23"/>
  <c r="AZ16" i="23"/>
  <c r="BD16" i="23" s="1"/>
  <c r="AQ16" i="20"/>
  <c r="BA17" i="23"/>
  <c r="AZ17" i="23"/>
  <c r="BB17" i="23"/>
  <c r="BA17" i="22"/>
  <c r="AR16" i="20"/>
  <c r="W65" i="23"/>
  <c r="Y88" i="24"/>
  <c r="V33" i="24"/>
  <c r="W60" i="24"/>
  <c r="U49" i="23"/>
  <c r="Y67" i="23"/>
  <c r="W5" i="24"/>
  <c r="Y46" i="24"/>
  <c r="Y27" i="24"/>
  <c r="Y57" i="23"/>
  <c r="Y53" i="24"/>
  <c r="Y90" i="24"/>
  <c r="U15" i="23"/>
  <c r="W83" i="23"/>
  <c r="U72" i="24"/>
  <c r="Y71" i="23"/>
  <c r="W53" i="23"/>
  <c r="Y81" i="23"/>
  <c r="Y30" i="24"/>
  <c r="W86" i="24"/>
  <c r="U84" i="23"/>
  <c r="V29" i="24"/>
  <c r="X51" i="24"/>
  <c r="W40" i="23"/>
  <c r="W69" i="23"/>
  <c r="V44" i="24"/>
  <c r="Y25" i="23"/>
  <c r="V91" i="24"/>
  <c r="W48" i="24"/>
  <c r="U30" i="24"/>
  <c r="X10" i="24"/>
  <c r="W59" i="23"/>
  <c r="U88" i="24"/>
  <c r="V19" i="24"/>
  <c r="X45" i="23"/>
  <c r="U37" i="24"/>
  <c r="W82" i="24"/>
  <c r="Y79" i="23"/>
  <c r="Y24" i="24"/>
  <c r="W79" i="24"/>
  <c r="Y65" i="24"/>
  <c r="X22" i="24"/>
  <c r="X55" i="24"/>
  <c r="X52" i="24"/>
  <c r="V15" i="24"/>
  <c r="X31" i="23"/>
  <c r="Y88" i="23"/>
  <c r="U71" i="23"/>
  <c r="Y72" i="23"/>
  <c r="U35" i="23"/>
  <c r="U55" i="24"/>
  <c r="V63" i="24"/>
  <c r="V31" i="24"/>
  <c r="X54" i="23"/>
  <c r="U66" i="24"/>
  <c r="X58" i="24"/>
  <c r="U62" i="24"/>
  <c r="X70" i="24"/>
  <c r="W12" i="24"/>
  <c r="W66" i="23"/>
  <c r="Y51" i="23"/>
  <c r="U43" i="23"/>
  <c r="U37" i="23"/>
  <c r="V16" i="24"/>
  <c r="W92" i="23"/>
  <c r="U36" i="24"/>
  <c r="V54" i="24"/>
  <c r="X51" i="23"/>
  <c r="U88" i="23"/>
  <c r="X85" i="23"/>
  <c r="Y30" i="23"/>
  <c r="X90" i="24"/>
  <c r="Y14" i="24"/>
  <c r="U14" i="23"/>
  <c r="X14" i="24"/>
  <c r="X52" i="23"/>
  <c r="W3" i="23"/>
  <c r="Y80" i="24"/>
  <c r="Y91" i="23"/>
  <c r="Y36" i="23"/>
  <c r="V30" i="24"/>
  <c r="W73" i="24"/>
  <c r="X25" i="24"/>
  <c r="V85" i="24"/>
  <c r="X40" i="24"/>
  <c r="W32" i="24"/>
  <c r="V48" i="24"/>
  <c r="W35" i="24"/>
  <c r="U66" i="23"/>
  <c r="V37" i="24"/>
  <c r="W90" i="23"/>
  <c r="W25" i="24"/>
  <c r="V8" i="24"/>
  <c r="Y17" i="23"/>
  <c r="X30" i="23"/>
  <c r="V65" i="24"/>
  <c r="V61" i="24"/>
  <c r="X64" i="23"/>
  <c r="W81" i="24"/>
  <c r="W33" i="24"/>
  <c r="W55" i="23"/>
  <c r="Y87" i="24"/>
  <c r="V40" i="24"/>
  <c r="U83" i="23"/>
  <c r="W36" i="24"/>
  <c r="U15" i="24"/>
  <c r="Y82" i="24"/>
  <c r="V10" i="24"/>
  <c r="X42" i="24"/>
  <c r="Y56" i="23"/>
  <c r="X12" i="23"/>
  <c r="X80" i="24"/>
  <c r="U26" i="24"/>
  <c r="X67" i="23"/>
  <c r="V86" i="24"/>
  <c r="V45" i="24"/>
  <c r="Y7" i="23"/>
  <c r="U25" i="24"/>
  <c r="W77" i="24"/>
  <c r="U80" i="23"/>
  <c r="W49" i="23"/>
  <c r="Y75" i="23"/>
  <c r="Y58" i="24"/>
  <c r="X85" i="24"/>
  <c r="Y55" i="24"/>
  <c r="U61" i="23"/>
  <c r="U28" i="24"/>
  <c r="Y66" i="23"/>
  <c r="Y85" i="23"/>
  <c r="W63" i="23"/>
  <c r="W74" i="23"/>
  <c r="X66" i="24"/>
  <c r="X39" i="23"/>
  <c r="W89" i="23"/>
  <c r="U10" i="24"/>
  <c r="U18" i="24"/>
  <c r="X83" i="23"/>
  <c r="X29" i="23"/>
  <c r="W20" i="23"/>
  <c r="X75" i="24"/>
  <c r="X74" i="24"/>
  <c r="W75" i="24"/>
  <c r="V23" i="24"/>
  <c r="U70" i="24"/>
  <c r="V67" i="24"/>
  <c r="W29" i="23"/>
  <c r="Y28" i="24"/>
  <c r="V28" i="24"/>
  <c r="W21" i="24"/>
  <c r="Y47" i="23"/>
  <c r="Y44" i="24"/>
  <c r="Y12" i="23"/>
  <c r="U38" i="24"/>
  <c r="U74" i="23"/>
  <c r="U93" i="23"/>
  <c r="Y38" i="23"/>
  <c r="X47" i="23"/>
  <c r="Y84" i="24"/>
  <c r="W18" i="24"/>
  <c r="D47" i="1"/>
  <c r="Y49" i="24"/>
  <c r="X8" i="23"/>
  <c r="U22" i="24"/>
  <c r="Y66" i="24"/>
  <c r="U85" i="24"/>
  <c r="Y64" i="23"/>
  <c r="W54" i="24"/>
  <c r="V20" i="24"/>
  <c r="X88" i="23"/>
  <c r="V25" i="24"/>
  <c r="X72" i="23"/>
  <c r="X28" i="24"/>
  <c r="U23" i="23"/>
  <c r="U29" i="24"/>
  <c r="W34" i="24"/>
  <c r="U9" i="23"/>
  <c r="Y41" i="24"/>
  <c r="Y59" i="23"/>
  <c r="X22" i="23"/>
  <c r="U19" i="24"/>
  <c r="X92" i="24"/>
  <c r="Y62" i="24"/>
  <c r="W22" i="23"/>
  <c r="W13" i="23"/>
  <c r="X90" i="23"/>
  <c r="Y70" i="23"/>
  <c r="U54" i="24"/>
  <c r="W26" i="24"/>
  <c r="X40" i="23"/>
  <c r="Y12" i="24"/>
  <c r="X71" i="23"/>
  <c r="X80" i="23"/>
  <c r="X47" i="24"/>
  <c r="U94" i="23"/>
  <c r="U31" i="24"/>
  <c r="W70" i="24"/>
  <c r="Y15" i="24"/>
  <c r="V88" i="24"/>
  <c r="X81" i="23"/>
  <c r="V78" i="24"/>
  <c r="V55" i="24"/>
  <c r="V46" i="24"/>
  <c r="Y40" i="23"/>
  <c r="U92" i="23"/>
  <c r="X94" i="23"/>
  <c r="U89" i="24"/>
  <c r="V36" i="24"/>
  <c r="Y93" i="24"/>
  <c r="Y15" i="23"/>
  <c r="D40" i="1"/>
  <c r="Y54" i="23"/>
  <c r="Y83" i="24"/>
  <c r="X16" i="24"/>
  <c r="W75" i="23"/>
  <c r="X49" i="24"/>
  <c r="W33" i="23"/>
  <c r="Y4" i="24"/>
  <c r="U27" i="23"/>
  <c r="Y13" i="24"/>
  <c r="X33" i="23"/>
  <c r="D32" i="1"/>
  <c r="U8" i="23"/>
  <c r="X49" i="23"/>
  <c r="U19" i="23"/>
  <c r="W26" i="23"/>
  <c r="V18" i="24"/>
  <c r="Y4" i="23"/>
  <c r="X33" i="24"/>
  <c r="X27" i="23"/>
  <c r="Y78" i="23"/>
  <c r="Y36" i="24"/>
  <c r="V81" i="24"/>
  <c r="Y49" i="23"/>
  <c r="W24" i="24"/>
  <c r="W41" i="23"/>
  <c r="W92" i="24"/>
  <c r="X42" i="23"/>
  <c r="Y44" i="23"/>
  <c r="X82" i="23"/>
  <c r="U10" i="23"/>
  <c r="U65" i="23"/>
  <c r="U3" i="23"/>
  <c r="U52" i="23"/>
  <c r="V47" i="24"/>
  <c r="U20" i="24"/>
  <c r="X24" i="23"/>
  <c r="V62" i="24"/>
  <c r="V80" i="24"/>
  <c r="Y34" i="24"/>
  <c r="U41" i="24"/>
  <c r="U71" i="24"/>
  <c r="U81" i="24"/>
  <c r="Y9" i="23"/>
  <c r="U60" i="24"/>
  <c r="Y85" i="24"/>
  <c r="X15" i="23"/>
  <c r="U47" i="24"/>
  <c r="Y35" i="24"/>
  <c r="X69" i="24"/>
  <c r="Y42" i="23"/>
  <c r="U64" i="23"/>
  <c r="W49" i="24"/>
  <c r="W47" i="23"/>
  <c r="U68" i="23"/>
  <c r="X7" i="23"/>
  <c r="W16" i="24"/>
  <c r="C56" i="1"/>
  <c r="X46" i="23"/>
  <c r="X8" i="24"/>
  <c r="Y5" i="23"/>
  <c r="U75" i="24"/>
  <c r="W52" i="24"/>
  <c r="X78" i="24"/>
  <c r="W32" i="23"/>
  <c r="U41" i="23"/>
  <c r="X4" i="24"/>
  <c r="Y69" i="23"/>
  <c r="U46" i="23"/>
  <c r="W87" i="23"/>
  <c r="W93" i="23"/>
  <c r="V73" i="24"/>
  <c r="Y27" i="23"/>
  <c r="U21" i="23"/>
  <c r="Y71" i="24"/>
  <c r="W24" i="23"/>
  <c r="X59" i="23"/>
  <c r="W72" i="24"/>
  <c r="U28" i="23"/>
  <c r="Y37" i="24"/>
  <c r="U83" i="24"/>
  <c r="X16" i="23"/>
  <c r="X72" i="24"/>
  <c r="W20" i="24"/>
  <c r="U45" i="24"/>
  <c r="U6" i="24"/>
  <c r="U89" i="23"/>
  <c r="X77" i="23"/>
  <c r="Y37" i="23"/>
  <c r="V7" i="24"/>
  <c r="U12" i="24"/>
  <c r="X25" i="23"/>
  <c r="U21" i="24"/>
  <c r="Y19" i="23"/>
  <c r="X43" i="23"/>
  <c r="U46" i="24"/>
  <c r="X76" i="24"/>
  <c r="X20" i="24"/>
  <c r="V76" i="24"/>
  <c r="X89" i="24"/>
  <c r="X48" i="24"/>
  <c r="U78" i="24"/>
  <c r="X67" i="24"/>
  <c r="X68" i="24"/>
  <c r="U44" i="24"/>
  <c r="W63" i="24"/>
  <c r="X39" i="24"/>
  <c r="Y73" i="23"/>
  <c r="Y18" i="23"/>
  <c r="V87" i="24"/>
  <c r="Y48" i="23"/>
  <c r="X82" i="24"/>
  <c r="Y34" i="23"/>
  <c r="Y29" i="23"/>
  <c r="X5" i="23"/>
  <c r="W36" i="23"/>
  <c r="V24" i="24"/>
  <c r="X46" i="24"/>
  <c r="V68" i="24"/>
  <c r="V32" i="24"/>
  <c r="Y13" i="23"/>
  <c r="Y74" i="24"/>
  <c r="Y78" i="24"/>
  <c r="X6" i="23"/>
  <c r="U76" i="24"/>
  <c r="X73" i="24"/>
  <c r="Y31" i="24"/>
  <c r="U80" i="24"/>
  <c r="V59" i="24"/>
  <c r="W83" i="24"/>
  <c r="W23" i="24"/>
  <c r="X61" i="23"/>
  <c r="Y23" i="23"/>
  <c r="W73" i="23"/>
  <c r="W69" i="24"/>
  <c r="U9" i="24"/>
  <c r="V72" i="24"/>
  <c r="W30" i="24"/>
  <c r="X24" i="24"/>
  <c r="W31" i="24"/>
  <c r="W40" i="24"/>
  <c r="X84" i="23"/>
  <c r="X88" i="24"/>
  <c r="W4" i="23"/>
  <c r="W48" i="23"/>
  <c r="U86" i="23"/>
  <c r="W62" i="23"/>
  <c r="X78" i="23"/>
  <c r="Y94" i="23"/>
  <c r="W10" i="23"/>
  <c r="U70" i="23"/>
  <c r="W22" i="24"/>
  <c r="X3" i="23"/>
  <c r="U53" i="24"/>
  <c r="U85" i="23"/>
  <c r="X86" i="24"/>
  <c r="W13" i="24"/>
  <c r="U82" i="24"/>
  <c r="X92" i="23"/>
  <c r="Y68" i="23"/>
  <c r="W43" i="24"/>
  <c r="U6" i="23"/>
  <c r="W64" i="24"/>
  <c r="V27" i="24"/>
  <c r="U57" i="24"/>
  <c r="X61" i="24"/>
  <c r="W61" i="24"/>
  <c r="Y20" i="24"/>
  <c r="W17" i="24"/>
  <c r="W67" i="23"/>
  <c r="W31" i="23"/>
  <c r="X93" i="23"/>
  <c r="V22" i="24"/>
  <c r="U79" i="24"/>
  <c r="U47" i="23"/>
  <c r="U24" i="24"/>
  <c r="X63" i="23"/>
  <c r="W39" i="24"/>
  <c r="W38" i="23"/>
  <c r="X34" i="24"/>
  <c r="Y38" i="24"/>
  <c r="U33" i="24"/>
  <c r="W19" i="24"/>
  <c r="V34" i="24"/>
  <c r="X44" i="24"/>
  <c r="W80" i="23"/>
  <c r="W42" i="24"/>
  <c r="U84" i="24"/>
  <c r="X19" i="23"/>
  <c r="X71" i="24"/>
  <c r="V5" i="24"/>
  <c r="V79" i="24"/>
  <c r="X18" i="24"/>
  <c r="Y70" i="24"/>
  <c r="U60" i="23"/>
  <c r="U20" i="23"/>
  <c r="V11" i="24"/>
  <c r="V69" i="24"/>
  <c r="U5" i="23"/>
  <c r="U4" i="24"/>
  <c r="X29" i="24"/>
  <c r="X55" i="23"/>
  <c r="Y6" i="23"/>
  <c r="U63" i="24"/>
  <c r="W45" i="23"/>
  <c r="X75" i="23"/>
  <c r="X28" i="23"/>
  <c r="U39" i="23"/>
  <c r="U59" i="24"/>
  <c r="U53" i="23"/>
  <c r="Y69" i="24"/>
  <c r="U29" i="23"/>
  <c r="U73" i="23"/>
  <c r="X50" i="24"/>
  <c r="X93" i="24"/>
  <c r="U50" i="24"/>
  <c r="X44" i="23"/>
  <c r="Y89" i="23"/>
  <c r="X57" i="24"/>
  <c r="V75" i="24"/>
  <c r="U68" i="24"/>
  <c r="V70" i="24"/>
  <c r="V90" i="24"/>
  <c r="U45" i="23"/>
  <c r="Y6" i="24"/>
  <c r="Y18" i="24"/>
  <c r="Y83" i="23"/>
  <c r="Y60" i="24"/>
  <c r="U44" i="23"/>
  <c r="U78" i="23"/>
  <c r="Y19" i="24"/>
  <c r="W78" i="24"/>
  <c r="W10" i="24"/>
  <c r="W14" i="24"/>
  <c r="W91" i="24"/>
  <c r="X36" i="23"/>
  <c r="X53" i="23"/>
  <c r="U87" i="23"/>
  <c r="W74" i="24"/>
  <c r="X32" i="24"/>
  <c r="U57" i="23"/>
  <c r="U72" i="23"/>
  <c r="V26" i="24"/>
  <c r="W6" i="23"/>
  <c r="W76" i="23"/>
  <c r="U11" i="23"/>
  <c r="W37" i="23"/>
  <c r="W76" i="24"/>
  <c r="X18" i="23"/>
  <c r="V52" i="24"/>
  <c r="U52" i="24"/>
  <c r="U67" i="23"/>
  <c r="V82" i="24"/>
  <c r="X34" i="23"/>
  <c r="X65" i="23"/>
  <c r="X21" i="23"/>
  <c r="Y43" i="23"/>
  <c r="X70" i="23"/>
  <c r="W52" i="23"/>
  <c r="U7" i="24"/>
  <c r="Y54" i="24"/>
  <c r="X13" i="23"/>
  <c r="U56" i="24"/>
  <c r="W65" i="24"/>
  <c r="V71" i="24"/>
  <c r="X12" i="24"/>
  <c r="Y63" i="23"/>
  <c r="W58" i="23"/>
  <c r="V14" i="24"/>
  <c r="Y39" i="23"/>
  <c r="W28" i="24"/>
  <c r="X45" i="24"/>
  <c r="Y57" i="24"/>
  <c r="X77" i="24"/>
  <c r="Y7" i="24"/>
  <c r="V9" i="24"/>
  <c r="W66" i="24"/>
  <c r="X20" i="23"/>
  <c r="Y56" i="24"/>
  <c r="W25" i="23"/>
  <c r="W9" i="23"/>
  <c r="Y39" i="24"/>
  <c r="Y47" i="24"/>
  <c r="V39" i="24"/>
  <c r="U39" i="24"/>
  <c r="V58" i="24"/>
  <c r="W21" i="23"/>
  <c r="U22" i="23"/>
  <c r="Y52" i="23"/>
  <c r="U42" i="24"/>
  <c r="Y35" i="23"/>
  <c r="X15" i="24"/>
  <c r="U91" i="24"/>
  <c r="W15" i="23"/>
  <c r="Y52" i="24"/>
  <c r="U42" i="23"/>
  <c r="X9" i="23"/>
  <c r="Y21" i="23"/>
  <c r="W60" i="23"/>
  <c r="W11" i="24"/>
  <c r="W62" i="24"/>
  <c r="X41" i="23"/>
  <c r="AC5" i="23"/>
  <c r="W88" i="23"/>
  <c r="U62" i="23"/>
  <c r="V35" i="24"/>
  <c r="U18" i="23"/>
  <c r="U90" i="24"/>
  <c r="W3" i="24"/>
  <c r="U55" i="23"/>
  <c r="Y45" i="24"/>
  <c r="U40" i="23"/>
  <c r="W68" i="24"/>
  <c r="X79" i="23"/>
  <c r="U87" i="24"/>
  <c r="Y61" i="23"/>
  <c r="Y51" i="24"/>
  <c r="Y61" i="24"/>
  <c r="W8" i="24"/>
  <c r="Y91" i="24"/>
  <c r="U16" i="24"/>
  <c r="Y75" i="24"/>
  <c r="W38" i="24"/>
  <c r="Y25" i="24"/>
  <c r="X13" i="24"/>
  <c r="U73" i="24"/>
  <c r="W16" i="23"/>
  <c r="X87" i="23"/>
  <c r="X30" i="24"/>
  <c r="W7" i="24"/>
  <c r="W4" i="24"/>
  <c r="U48" i="24"/>
  <c r="U24" i="23"/>
  <c r="Y26" i="24"/>
  <c r="U69" i="24"/>
  <c r="X38" i="24"/>
  <c r="V43" i="24"/>
  <c r="W45" i="24"/>
  <c r="W72" i="23"/>
  <c r="U59" i="23"/>
  <c r="X81" i="24"/>
  <c r="X10" i="23"/>
  <c r="Y32" i="23"/>
  <c r="Y77" i="24"/>
  <c r="U13" i="23"/>
  <c r="X32" i="23"/>
  <c r="U38" i="23"/>
  <c r="W56" i="23"/>
  <c r="W27" i="24"/>
  <c r="U79" i="23"/>
  <c r="Y50" i="24"/>
  <c r="U50" i="23"/>
  <c r="Y59" i="24"/>
  <c r="Y82" i="23"/>
  <c r="W41" i="24"/>
  <c r="X3" i="24"/>
  <c r="W57" i="24"/>
  <c r="X91" i="24"/>
  <c r="X73" i="23"/>
  <c r="U93" i="24"/>
  <c r="X60" i="23"/>
  <c r="V12" i="24"/>
  <c r="W79" i="23"/>
  <c r="X54" i="24"/>
  <c r="U31" i="23"/>
  <c r="U17" i="23"/>
  <c r="W28" i="23"/>
  <c r="W51" i="23"/>
  <c r="X38" i="23"/>
  <c r="U43" i="24"/>
  <c r="Y26" i="23"/>
  <c r="U35" i="24"/>
  <c r="Y86" i="23"/>
  <c r="X86" i="23"/>
  <c r="X11" i="23"/>
  <c r="X76" i="23"/>
  <c r="X69" i="23"/>
  <c r="X58" i="23"/>
  <c r="Y29" i="24"/>
  <c r="V60" i="24"/>
  <c r="W55" i="24"/>
  <c r="W9" i="24"/>
  <c r="Y31" i="23"/>
  <c r="Y73" i="24"/>
  <c r="Y23" i="24"/>
  <c r="W5" i="23"/>
  <c r="X21" i="24"/>
  <c r="W86" i="23"/>
  <c r="W50" i="23"/>
  <c r="W91" i="23"/>
  <c r="W84" i="23"/>
  <c r="X66" i="23"/>
  <c r="W80" i="24"/>
  <c r="U25" i="23"/>
  <c r="W94" i="23"/>
  <c r="AT13" i="23"/>
  <c r="W84" i="24"/>
  <c r="V83" i="24"/>
  <c r="W43" i="23"/>
  <c r="X14" i="23"/>
  <c r="X23" i="24"/>
  <c r="Y32" i="24"/>
  <c r="U23" i="24"/>
  <c r="Y64" i="24"/>
  <c r="X37" i="24"/>
  <c r="Y76" i="23"/>
  <c r="X27" i="24"/>
  <c r="Y65" i="23"/>
  <c r="Y11" i="24"/>
  <c r="U56" i="23"/>
  <c r="W81" i="23"/>
  <c r="Y33" i="24"/>
  <c r="X9" i="24"/>
  <c r="W50" i="24"/>
  <c r="Y46" i="23"/>
  <c r="Y84" i="23"/>
  <c r="Y92" i="24"/>
  <c r="X62" i="24"/>
  <c r="W8" i="23"/>
  <c r="V17" i="24"/>
  <c r="X6" i="24"/>
  <c r="V89" i="24"/>
  <c r="W46" i="24"/>
  <c r="W68" i="23"/>
  <c r="Y21" i="24"/>
  <c r="X91" i="23"/>
  <c r="V38" i="24"/>
  <c r="Y17" i="24"/>
  <c r="V3" i="24"/>
  <c r="U61" i="24"/>
  <c r="W61" i="23"/>
  <c r="U92" i="24"/>
  <c r="U32" i="23"/>
  <c r="Y53" i="23"/>
  <c r="X84" i="24"/>
  <c r="W14" i="23"/>
  <c r="U34" i="23"/>
  <c r="X4" i="23"/>
  <c r="X19" i="24"/>
  <c r="V51" i="24"/>
  <c r="V66" i="24"/>
  <c r="Y10" i="23"/>
  <c r="V49" i="24"/>
  <c r="Y74" i="23"/>
  <c r="Y48" i="24"/>
  <c r="X48" i="23"/>
  <c r="U14" i="24"/>
  <c r="W17" i="23"/>
  <c r="U11" i="24"/>
  <c r="Y87" i="23"/>
  <c r="X56" i="24"/>
  <c r="X53" i="24"/>
  <c r="V50" i="24"/>
  <c r="Y77" i="23"/>
  <c r="X31" i="24"/>
  <c r="U74" i="24"/>
  <c r="U34" i="24"/>
  <c r="V41" i="24"/>
  <c r="X17" i="23"/>
  <c r="V4" i="24"/>
  <c r="Y55" i="23"/>
  <c r="X17" i="24"/>
  <c r="X26" i="23"/>
  <c r="D41" i="1"/>
  <c r="W82" i="23"/>
  <c r="Y14" i="23"/>
  <c r="V93" i="24"/>
  <c r="W34" i="23"/>
  <c r="W90" i="24"/>
  <c r="AT6" i="23"/>
  <c r="W88" i="24"/>
  <c r="U7" i="23"/>
  <c r="U27" i="24"/>
  <c r="Y9" i="24"/>
  <c r="Y40" i="24"/>
  <c r="W85" i="24"/>
  <c r="V57" i="24"/>
  <c r="Y67" i="24"/>
  <c r="Y5" i="24"/>
  <c r="W71" i="24"/>
  <c r="Y16" i="23"/>
  <c r="U40" i="24"/>
  <c r="U4" i="23"/>
  <c r="U82" i="23"/>
  <c r="U81" i="23"/>
  <c r="X11" i="24"/>
  <c r="V84" i="24"/>
  <c r="W18" i="23"/>
  <c r="Y22" i="23"/>
  <c r="U33" i="23"/>
  <c r="Y86" i="24"/>
  <c r="W39" i="23"/>
  <c r="U69" i="23"/>
  <c r="W59" i="24"/>
  <c r="U90" i="23"/>
  <c r="Y63" i="24"/>
  <c r="Y33" i="23"/>
  <c r="W57" i="23"/>
  <c r="Y43" i="24"/>
  <c r="W54" i="23"/>
  <c r="X79" i="24"/>
  <c r="Y8" i="23"/>
  <c r="Y93" i="23"/>
  <c r="X83" i="24"/>
  <c r="X59" i="24"/>
  <c r="Y20" i="23"/>
  <c r="X87" i="24"/>
  <c r="Y68" i="24"/>
  <c r="Y3" i="23"/>
  <c r="Y24" i="23"/>
  <c r="U13" i="24"/>
  <c r="X36" i="24"/>
  <c r="Y90" i="23"/>
  <c r="Y89" i="24"/>
  <c r="W78" i="23"/>
  <c r="U17" i="24"/>
  <c r="W44" i="24"/>
  <c r="W44" i="23"/>
  <c r="W47" i="24"/>
  <c r="Y10" i="24"/>
  <c r="X68" i="23"/>
  <c r="U54" i="23"/>
  <c r="U26" i="23"/>
  <c r="U77" i="24"/>
  <c r="U49" i="24"/>
  <c r="Y50" i="23"/>
  <c r="X35" i="24"/>
  <c r="Y11" i="23"/>
  <c r="X74" i="23"/>
  <c r="AT5" i="23"/>
  <c r="W93" i="24"/>
  <c r="X57" i="23"/>
  <c r="W37" i="24"/>
  <c r="V92" i="24"/>
  <c r="Y72" i="24"/>
  <c r="X7" i="24"/>
  <c r="W71" i="23"/>
  <c r="X35" i="23"/>
  <c r="W15" i="24"/>
  <c r="W35" i="23"/>
  <c r="W87" i="24"/>
  <c r="X65" i="24"/>
  <c r="Y60" i="23"/>
  <c r="U75" i="23"/>
  <c r="X37" i="23"/>
  <c r="W70" i="23"/>
  <c r="U65" i="24"/>
  <c r="Y28" i="23"/>
  <c r="W89" i="24"/>
  <c r="Y79" i="24"/>
  <c r="U58" i="23"/>
  <c r="W7" i="23"/>
  <c r="U91" i="23"/>
  <c r="W67" i="24"/>
  <c r="X64" i="24"/>
  <c r="U3" i="24"/>
  <c r="W6" i="24"/>
  <c r="V53" i="24"/>
  <c r="W77" i="23"/>
  <c r="W11" i="23"/>
  <c r="U16" i="23"/>
  <c r="U5" i="24"/>
  <c r="W85" i="23"/>
  <c r="U77" i="23"/>
  <c r="W42" i="23"/>
  <c r="X62" i="23"/>
  <c r="U63" i="23"/>
  <c r="Y80" i="23"/>
  <c r="Y58" i="23"/>
  <c r="U51" i="23"/>
  <c r="U67" i="24"/>
  <c r="U8" i="24"/>
  <c r="Y22" i="24"/>
  <c r="V64" i="24"/>
  <c r="Y81" i="24"/>
  <c r="V74" i="24"/>
  <c r="Y92" i="23"/>
  <c r="U48" i="23"/>
  <c r="Z2" i="23" a="1"/>
  <c r="U30" i="23"/>
  <c r="V13" i="24"/>
  <c r="U58" i="24"/>
  <c r="W64" i="23"/>
  <c r="V56" i="24"/>
  <c r="V42" i="24"/>
  <c r="V6" i="24"/>
  <c r="X56" i="23"/>
  <c r="AT4" i="23"/>
  <c r="X63" i="24"/>
  <c r="Y62" i="23"/>
  <c r="W58" i="24"/>
  <c r="W30" i="23"/>
  <c r="W46" i="23"/>
  <c r="W56" i="24"/>
  <c r="V21" i="24"/>
  <c r="V77" i="24"/>
  <c r="Y42" i="24"/>
  <c r="Y45" i="23"/>
  <c r="X5" i="24"/>
  <c r="U12" i="23"/>
  <c r="U36" i="23"/>
  <c r="W27" i="23"/>
  <c r="U76" i="23"/>
  <c r="X60" i="24"/>
  <c r="Y41" i="23"/>
  <c r="U32" i="24"/>
  <c r="W53" i="24"/>
  <c r="Y3" i="24"/>
  <c r="U64" i="24"/>
  <c r="X50" i="23"/>
  <c r="X43" i="24"/>
  <c r="Y76" i="24"/>
  <c r="W23" i="23"/>
  <c r="W19" i="23"/>
  <c r="Y16" i="24"/>
  <c r="U86" i="24"/>
  <c r="U51" i="24"/>
  <c r="W12" i="23"/>
  <c r="X23" i="23"/>
  <c r="W29" i="24"/>
  <c r="X26" i="24"/>
  <c r="W51" i="24"/>
  <c r="X89" i="23"/>
  <c r="X41" i="24"/>
  <c r="Y8" i="24"/>
  <c r="V64" i="23"/>
  <c r="V71" i="23"/>
  <c r="BC3" i="23"/>
  <c r="V94" i="23"/>
  <c r="V82" i="23"/>
  <c r="V7" i="23"/>
  <c r="V56" i="23"/>
  <c r="V34" i="23"/>
  <c r="V28" i="23"/>
  <c r="V8" i="23"/>
  <c r="V5" i="23"/>
  <c r="V29" i="23"/>
  <c r="BC7" i="23"/>
  <c r="V43" i="23"/>
  <c r="AV5" i="23"/>
  <c r="V59" i="23"/>
  <c r="V19" i="23"/>
  <c r="V88" i="23"/>
  <c r="BC4" i="23"/>
  <c r="V9" i="23"/>
  <c r="V49" i="23"/>
  <c r="V15" i="23"/>
  <c r="V10" i="23"/>
  <c r="V93" i="23"/>
  <c r="V27" i="23"/>
  <c r="V38" i="23"/>
  <c r="V78" i="23"/>
  <c r="V92" i="23"/>
  <c r="V32" i="23"/>
  <c r="V23" i="23"/>
  <c r="V69" i="23"/>
  <c r="V52" i="23"/>
  <c r="V11" i="23"/>
  <c r="V25" i="23"/>
  <c r="V45" i="23"/>
  <c r="V79" i="23"/>
  <c r="V72" i="23"/>
  <c r="V74" i="23"/>
  <c r="AV4" i="23"/>
  <c r="V40" i="23"/>
  <c r="V62" i="23"/>
  <c r="V13" i="23"/>
  <c r="V80" i="23"/>
  <c r="V87" i="23"/>
  <c r="V47" i="23"/>
  <c r="BC17" i="23"/>
  <c r="V85" i="23"/>
  <c r="V84" i="23"/>
  <c r="V60" i="23"/>
  <c r="V14" i="23"/>
  <c r="BC9" i="23"/>
  <c r="V39" i="23"/>
  <c r="V20" i="23"/>
  <c r="V26" i="23"/>
  <c r="V61" i="23"/>
  <c r="BC13" i="23"/>
  <c r="V44" i="23"/>
  <c r="V89" i="23"/>
  <c r="AV6" i="23"/>
  <c r="BD17" i="23"/>
  <c r="V63" i="23"/>
  <c r="V6" i="23"/>
  <c r="V36" i="23"/>
  <c r="V70" i="23"/>
  <c r="V22" i="23"/>
  <c r="V53" i="23"/>
  <c r="V57" i="23"/>
  <c r="BC15" i="23"/>
  <c r="V90" i="23"/>
  <c r="V42" i="23"/>
  <c r="BC12" i="23"/>
  <c r="V35" i="23"/>
  <c r="V30" i="23"/>
  <c r="V65" i="23"/>
  <c r="V73" i="23"/>
  <c r="V75" i="23"/>
  <c r="V51" i="23"/>
  <c r="V3" i="23"/>
  <c r="V81" i="23"/>
  <c r="V31" i="23"/>
  <c r="BC16" i="23"/>
  <c r="V33" i="23"/>
  <c r="V46" i="23"/>
  <c r="V37" i="23"/>
  <c r="V18" i="23"/>
  <c r="V76" i="23"/>
  <c r="V17" i="23"/>
  <c r="V4" i="23"/>
  <c r="V48" i="23"/>
  <c r="V67" i="23"/>
  <c r="BC8" i="23"/>
  <c r="V83" i="23"/>
  <c r="V24" i="23"/>
  <c r="BC5" i="23"/>
  <c r="V50" i="23"/>
  <c r="V16" i="23"/>
  <c r="V86" i="23"/>
  <c r="AV13" i="23"/>
  <c r="V54" i="23"/>
  <c r="V12" i="23"/>
  <c r="BC6" i="23"/>
  <c r="V58" i="23"/>
  <c r="BC11" i="23"/>
  <c r="V66" i="23"/>
  <c r="V68" i="23"/>
  <c r="V77" i="23"/>
  <c r="V91" i="23"/>
  <c r="V41" i="23"/>
  <c r="BC2" i="23"/>
  <c r="BC10" i="23"/>
  <c r="V21" i="23"/>
  <c r="V55" i="23"/>
  <c r="BC14" i="23"/>
  <c r="C57" i="1"/>
  <c r="D59" i="1"/>
  <c r="D48" i="1"/>
  <c r="AT9" i="23"/>
  <c r="AV9" i="23" s="1"/>
  <c r="AT11" i="23"/>
  <c r="AV11" i="23" s="1"/>
  <c r="AT10" i="23"/>
  <c r="AV10" i="23" s="1"/>
  <c r="AT8" i="23"/>
  <c r="AV8" i="23" s="1"/>
  <c r="AT12" i="23"/>
  <c r="AV12" i="23" s="1"/>
  <c r="AT2" i="23"/>
  <c r="AV2" i="23" s="1"/>
  <c r="AT7" i="23"/>
  <c r="AV7" i="23" s="1"/>
  <c r="AT3" i="23"/>
  <c r="AV3" i="23" s="1"/>
  <c r="AZ17" i="22"/>
  <c r="BD17" i="22" s="1"/>
  <c r="Z73" i="23" l="1"/>
  <c r="Z68" i="23"/>
  <c r="Z87" i="23"/>
  <c r="Z17" i="23"/>
  <c r="Z39" i="23"/>
  <c r="Z41" i="23"/>
  <c r="Z34" i="23"/>
  <c r="Z26" i="23"/>
  <c r="Z12" i="23"/>
  <c r="Z67" i="23"/>
  <c r="Z59" i="23"/>
  <c r="Z78" i="23"/>
  <c r="Z79" i="23"/>
  <c r="Z64" i="23"/>
  <c r="Z91" i="23"/>
  <c r="Z56" i="23"/>
  <c r="Z30" i="23"/>
  <c r="Z20" i="23"/>
  <c r="Z71" i="23"/>
  <c r="Z63" i="23"/>
  <c r="Z86" i="23"/>
  <c r="Z44" i="23"/>
  <c r="Z9" i="23"/>
  <c r="Z31" i="23"/>
  <c r="Z75" i="23"/>
  <c r="Z92" i="23"/>
  <c r="Z81" i="23"/>
  <c r="Z19" i="23"/>
  <c r="Z66" i="23"/>
  <c r="Z10" i="23"/>
  <c r="Z83" i="23"/>
  <c r="Z43" i="23"/>
  <c r="Z29" i="23"/>
  <c r="Z57" i="23"/>
  <c r="Z74" i="23"/>
  <c r="Z90" i="23"/>
  <c r="Z58" i="23"/>
  <c r="Z35" i="23"/>
  <c r="Z16" i="23"/>
  <c r="Z53" i="23"/>
  <c r="Z88" i="23"/>
  <c r="Z37" i="23"/>
  <c r="Z23" i="23"/>
  <c r="Z61" i="23"/>
  <c r="Z82" i="23"/>
  <c r="Z51" i="23"/>
  <c r="Z80" i="23"/>
  <c r="Z22" i="23"/>
  <c r="Z46" i="23"/>
  <c r="Z60" i="23"/>
  <c r="Z25" i="23"/>
  <c r="Z24" i="23"/>
  <c r="Z69" i="23"/>
  <c r="Z76" i="23"/>
  <c r="Z2" i="23"/>
  <c r="Z72" i="23"/>
  <c r="Z4" i="23"/>
  <c r="Z54" i="23"/>
  <c r="Z47" i="23"/>
  <c r="Z70" i="23"/>
  <c r="Z38" i="23"/>
  <c r="Z14" i="23"/>
  <c r="Z84" i="23"/>
  <c r="Z77" i="23"/>
  <c r="Z89" i="23"/>
  <c r="Z55" i="23"/>
  <c r="Z15" i="23"/>
  <c r="Z93" i="23"/>
  <c r="Z5" i="23"/>
  <c r="Z49" i="23"/>
  <c r="Z18" i="23"/>
  <c r="Z8" i="23"/>
  <c r="Z6" i="23"/>
  <c r="Z85" i="23"/>
  <c r="Z42" i="23"/>
  <c r="Z65" i="23"/>
  <c r="Z3" i="23"/>
  <c r="Z45" i="23"/>
  <c r="Z48" i="23"/>
  <c r="Z7" i="23"/>
  <c r="Z94" i="23"/>
  <c r="Z40" i="23"/>
  <c r="Z21" i="23"/>
  <c r="Z28" i="23"/>
  <c r="Z11" i="23"/>
  <c r="Z62" i="23"/>
  <c r="Z50" i="23"/>
  <c r="Z52" i="23"/>
  <c r="Z27" i="23"/>
  <c r="Z36" i="23"/>
  <c r="Z32" i="23"/>
  <c r="Z13" i="23"/>
  <c r="Z33" i="23"/>
  <c r="AW2" i="23"/>
  <c r="AW9" i="23"/>
  <c r="AW4" i="23"/>
  <c r="AW6" i="23"/>
  <c r="AW10" i="23"/>
  <c r="AW12" i="23"/>
  <c r="AW7" i="23"/>
  <c r="AW3" i="23"/>
  <c r="AW5" i="23"/>
  <c r="AW8" i="23"/>
  <c r="AW11" i="23"/>
  <c r="AW13" i="23"/>
  <c r="BB17" i="22"/>
  <c r="AP16" i="20"/>
  <c r="AQ17" i="20"/>
  <c r="AQ18" i="20" s="1"/>
  <c r="AR18" i="20" s="1"/>
  <c r="BA18" i="22"/>
  <c r="BA18" i="23"/>
  <c r="AZ18" i="23" s="1"/>
  <c r="BA19" i="23"/>
  <c r="BB19" i="23" s="1"/>
  <c r="AZ19" i="23"/>
  <c r="AR17" i="20"/>
  <c r="BB18" i="23"/>
  <c r="AP17" i="20"/>
  <c r="AP18" i="20"/>
  <c r="BA20" i="23"/>
  <c r="AZ20" i="23" s="1"/>
  <c r="D56" i="1"/>
  <c r="D57" i="1"/>
  <c r="D15" i="1"/>
  <c r="D27" i="1"/>
  <c r="C24" i="1"/>
  <c r="C25" i="1"/>
  <c r="BD19" i="23"/>
  <c r="AS17" i="20"/>
  <c r="BC20" i="23"/>
  <c r="AT17" i="20"/>
  <c r="BD20" i="23"/>
  <c r="BC18" i="23"/>
  <c r="BD18" i="23"/>
  <c r="AS18" i="20"/>
  <c r="AT18" i="20"/>
  <c r="AU2" i="17"/>
  <c r="BC19" i="23"/>
  <c r="Z2" i="24" a="1"/>
  <c r="D16" i="1"/>
  <c r="AS16" i="20"/>
  <c r="AT16" i="20"/>
  <c r="AZ18" i="22"/>
  <c r="BD18" i="22" s="1"/>
  <c r="BB18" i="22"/>
  <c r="BA19" i="22"/>
  <c r="AZ19" i="22"/>
  <c r="BD19" i="22" s="1"/>
  <c r="BB19" i="22"/>
  <c r="BA20" i="22"/>
  <c r="AZ20" i="22"/>
  <c r="BD20" i="22" s="1"/>
  <c r="BB20" i="22"/>
  <c r="Z64" i="24" l="1"/>
  <c r="Z4" i="24"/>
  <c r="Z40" i="24"/>
  <c r="Z83" i="24"/>
  <c r="Z18" i="24"/>
  <c r="Z56" i="24"/>
  <c r="Z91" i="24"/>
  <c r="Z45" i="24"/>
  <c r="Z69" i="24"/>
  <c r="Z2" i="24"/>
  <c r="Z14" i="24"/>
  <c r="Z63" i="24"/>
  <c r="Z72" i="24"/>
  <c r="Z68" i="24"/>
  <c r="Z90" i="24"/>
  <c r="Z52" i="24"/>
  <c r="Z57" i="24"/>
  <c r="Z9" i="24"/>
  <c r="Z31" i="24"/>
  <c r="Z12" i="24"/>
  <c r="Z79" i="24"/>
  <c r="Z25" i="24"/>
  <c r="Z37" i="24"/>
  <c r="Z59" i="24"/>
  <c r="Z21" i="24"/>
  <c r="Z92" i="24"/>
  <c r="Z47" i="24"/>
  <c r="Z81" i="24"/>
  <c r="Z50" i="24"/>
  <c r="Z58" i="24"/>
  <c r="Z6" i="24"/>
  <c r="Z28" i="24"/>
  <c r="Z85" i="24"/>
  <c r="Z48" i="24"/>
  <c r="Z27" i="24"/>
  <c r="Z54" i="24"/>
  <c r="Z30" i="24"/>
  <c r="Z46" i="24"/>
  <c r="Z66" i="24"/>
  <c r="Z35" i="24"/>
  <c r="Z70" i="24"/>
  <c r="Z61" i="24"/>
  <c r="Z10" i="24"/>
  <c r="Z17" i="24"/>
  <c r="Z76" i="24"/>
  <c r="Z86" i="24"/>
  <c r="Z87" i="24"/>
  <c r="Z73" i="24"/>
  <c r="Z60" i="24"/>
  <c r="Z24" i="24"/>
  <c r="Z7" i="24"/>
  <c r="Z8" i="24"/>
  <c r="Z78" i="24"/>
  <c r="Z42" i="24"/>
  <c r="Z29" i="24"/>
  <c r="Z88" i="24"/>
  <c r="Z65" i="24"/>
  <c r="Z89" i="24"/>
  <c r="Z32" i="24"/>
  <c r="Z39" i="24"/>
  <c r="Z16" i="24"/>
  <c r="Z5" i="24"/>
  <c r="Z34" i="24"/>
  <c r="Z80" i="24"/>
  <c r="Z38" i="24"/>
  <c r="Z15" i="24"/>
  <c r="Z55" i="24"/>
  <c r="Z11" i="24"/>
  <c r="Z93" i="24"/>
  <c r="Z49" i="24"/>
  <c r="Z3" i="24"/>
  <c r="Z33" i="24"/>
  <c r="Z82" i="24"/>
  <c r="Z75" i="24"/>
  <c r="Z62" i="24"/>
  <c r="Z51" i="24"/>
  <c r="Z67" i="24"/>
  <c r="Z41" i="24"/>
  <c r="Z26" i="24"/>
  <c r="Z44" i="24"/>
  <c r="Z20" i="24"/>
  <c r="Z36" i="24"/>
  <c r="Z74" i="24"/>
  <c r="Z71" i="24"/>
  <c r="Z13" i="24"/>
  <c r="Z84" i="24"/>
  <c r="Z43" i="24"/>
  <c r="Z77" i="24"/>
  <c r="Z53" i="24"/>
  <c r="Z22" i="24"/>
  <c r="Z23" i="24"/>
  <c r="Z19" i="24"/>
  <c r="BB20" i="23"/>
  <c r="BA21" i="22"/>
  <c r="AQ19" i="20"/>
  <c r="BA21" i="23"/>
  <c r="AZ21" i="23"/>
  <c r="BA22" i="23"/>
  <c r="BA22" i="22"/>
  <c r="BB21" i="23"/>
  <c r="BB22" i="23"/>
  <c r="D25" i="1"/>
  <c r="D24" i="1"/>
  <c r="T3" i="22" a="1"/>
  <c r="BD21" i="23"/>
  <c r="BC21" i="23"/>
  <c r="BB21" i="22"/>
  <c r="AZ21" i="22"/>
  <c r="BD21" i="22" s="1"/>
  <c r="AR19" i="20"/>
  <c r="AP19" i="20"/>
  <c r="AQ20" i="20"/>
  <c r="AZ22" i="23"/>
  <c r="AZ22" i="22"/>
  <c r="BD22" i="22" s="1"/>
  <c r="BA23" i="22"/>
  <c r="AS19" i="20"/>
  <c r="AT19" i="20"/>
  <c r="AQ21" i="20"/>
  <c r="AR20" i="20"/>
  <c r="AP20" i="20"/>
  <c r="AZ23" i="22"/>
  <c r="BD23" i="22" s="1"/>
  <c r="BB23" i="22"/>
  <c r="BA24" i="22"/>
  <c r="AR21" i="20"/>
  <c r="AQ22" i="20"/>
  <c r="AP21" i="20"/>
  <c r="AT20" i="20"/>
  <c r="AS20" i="20"/>
  <c r="AZ24" i="22"/>
  <c r="BD24" i="22" s="1"/>
  <c r="BA25" i="22"/>
  <c r="BB24" i="22"/>
  <c r="AP22" i="20"/>
  <c r="AR22" i="20"/>
  <c r="AQ23" i="20"/>
  <c r="AS21" i="20"/>
  <c r="AT21" i="20"/>
  <c r="BB25" i="22"/>
  <c r="BA26" i="22"/>
  <c r="AZ25" i="22"/>
  <c r="BD25" i="22" s="1"/>
  <c r="AT22" i="20"/>
  <c r="AS22" i="20"/>
  <c r="AR23" i="20"/>
  <c r="AP23" i="20"/>
  <c r="AQ24" i="20"/>
  <c r="BA27" i="22"/>
  <c r="AZ26" i="22"/>
  <c r="BD26" i="22" s="1"/>
  <c r="BB26" i="22"/>
  <c r="AS23" i="20"/>
  <c r="AT23" i="20"/>
  <c r="AP24" i="20"/>
  <c r="AR24" i="20"/>
  <c r="AQ25" i="20"/>
  <c r="BB27" i="22"/>
  <c r="BA28" i="22"/>
  <c r="AZ27" i="22"/>
  <c r="BD27" i="22" s="1"/>
  <c r="AT24" i="20"/>
  <c r="AS24" i="20"/>
  <c r="AP25" i="20"/>
  <c r="AQ26" i="20"/>
  <c r="BB28" i="22"/>
  <c r="BA29" i="22"/>
  <c r="AZ28" i="22"/>
  <c r="BD28" i="22" s="1"/>
  <c r="AS25" i="20"/>
  <c r="AT25" i="20"/>
  <c r="AQ27" i="20"/>
  <c r="AR26" i="20"/>
  <c r="AP26" i="20"/>
  <c r="BA30" i="22"/>
  <c r="BB29" i="22"/>
  <c r="AZ29" i="22"/>
  <c r="BD29" i="22" s="1"/>
  <c r="AR27" i="20"/>
  <c r="AP27" i="20"/>
  <c r="AQ28" i="20"/>
  <c r="AS26" i="20"/>
  <c r="AT26" i="20"/>
  <c r="BA31" i="22"/>
  <c r="BB30" i="22"/>
  <c r="AZ30" i="22"/>
  <c r="BD30" i="22" s="1"/>
  <c r="AT27" i="20"/>
  <c r="AS27" i="20"/>
  <c r="AQ29" i="20"/>
  <c r="AP28" i="20"/>
  <c r="AR28" i="20"/>
  <c r="BA32" i="22"/>
  <c r="BB31" i="22"/>
  <c r="AZ31" i="22"/>
  <c r="BD31" i="22" s="1"/>
  <c r="AP29" i="20"/>
  <c r="AQ30" i="20"/>
  <c r="AR29" i="20"/>
  <c r="AS28" i="20"/>
  <c r="AT28" i="20"/>
  <c r="AZ32" i="22"/>
  <c r="BD32" i="22" s="1"/>
  <c r="BB32" i="22"/>
  <c r="BA33" i="22"/>
  <c r="AT29" i="20"/>
  <c r="AS29" i="20"/>
  <c r="AP30" i="20"/>
  <c r="AR30" i="20"/>
  <c r="AQ31" i="20"/>
  <c r="BA34" i="22"/>
  <c r="AZ33" i="22"/>
  <c r="BD33" i="22" s="1"/>
  <c r="AS30" i="20"/>
  <c r="AT30" i="20"/>
  <c r="AQ32" i="20"/>
  <c r="AR31" i="20"/>
  <c r="AZ34" i="22"/>
  <c r="BD34" i="22" s="1"/>
  <c r="BA35" i="22"/>
  <c r="BB34" i="22"/>
  <c r="AP32" i="20"/>
  <c r="AR32" i="20"/>
  <c r="AQ33" i="20"/>
  <c r="BA36" i="22"/>
  <c r="BB35" i="22"/>
  <c r="AZ35" i="22"/>
  <c r="BD35" i="22" s="1"/>
  <c r="AT32" i="20"/>
  <c r="AS32" i="20"/>
  <c r="AQ34" i="20"/>
  <c r="AR33" i="20"/>
  <c r="AZ36" i="22"/>
  <c r="BD36" i="22" s="1"/>
  <c r="BA37" i="22"/>
  <c r="BB36" i="22"/>
  <c r="AR34" i="20"/>
  <c r="AP34" i="20"/>
  <c r="AQ35" i="20"/>
  <c r="BA38" i="22"/>
  <c r="BB37" i="22"/>
  <c r="AZ37" i="22"/>
  <c r="BD37" i="22" s="1"/>
  <c r="AT34" i="20"/>
  <c r="AS34" i="20"/>
  <c r="AQ36" i="20"/>
  <c r="AR35" i="20"/>
  <c r="BA39" i="22"/>
  <c r="AZ38" i="22"/>
  <c r="BD38" i="22" s="1"/>
  <c r="AQ37" i="20"/>
  <c r="AR36" i="20"/>
  <c r="AP36" i="20"/>
  <c r="BB39" i="22"/>
  <c r="BA40" i="22"/>
  <c r="AZ39" i="22"/>
  <c r="BD39" i="22" s="1"/>
  <c r="AQ38" i="20"/>
  <c r="AR37" i="20"/>
  <c r="AP37" i="20"/>
  <c r="AS36" i="20"/>
  <c r="AT36" i="20"/>
  <c r="BB40" i="22"/>
  <c r="BA41" i="22"/>
  <c r="AZ40" i="22"/>
  <c r="BD40" i="22" s="1"/>
  <c r="AQ39" i="20"/>
  <c r="AR38" i="20"/>
  <c r="AT37" i="20"/>
  <c r="AS37" i="20"/>
  <c r="BA42" i="22"/>
  <c r="AZ41" i="22"/>
  <c r="BD41" i="22" s="1"/>
  <c r="BB41" i="22"/>
  <c r="AP39" i="20"/>
  <c r="AQ40" i="20"/>
  <c r="AR39" i="20"/>
  <c r="BA43" i="22"/>
  <c r="AZ42" i="22"/>
  <c r="BD42" i="22" s="1"/>
  <c r="BB42" i="22"/>
  <c r="AS39" i="20"/>
  <c r="AT39" i="20"/>
  <c r="AP40" i="20"/>
  <c r="AQ41" i="20"/>
  <c r="AR40" i="20"/>
  <c r="BB43" i="22"/>
  <c r="BA44" i="22"/>
  <c r="AZ43" i="22"/>
  <c r="BD43" i="22" s="1"/>
  <c r="AT40" i="20"/>
  <c r="AS40" i="20"/>
  <c r="AR41" i="20"/>
  <c r="AP41" i="20"/>
  <c r="AQ42" i="20"/>
  <c r="AZ44" i="22"/>
  <c r="BD44" i="22" s="1"/>
  <c r="BA45" i="22"/>
  <c r="BB44" i="22"/>
  <c r="AS41" i="20"/>
  <c r="AT41" i="20"/>
  <c r="AQ43" i="20"/>
  <c r="AR42" i="20"/>
  <c r="BB45" i="22"/>
  <c r="BA46" i="22"/>
  <c r="AZ45" i="22"/>
  <c r="BD45" i="22" s="1"/>
  <c r="AR43" i="20"/>
  <c r="AP43" i="20"/>
  <c r="AQ44" i="20"/>
  <c r="BB46" i="22"/>
  <c r="BA47" i="22"/>
  <c r="AT43" i="20"/>
  <c r="AS43" i="20"/>
  <c r="AR44" i="20"/>
  <c r="AP44" i="20"/>
  <c r="AQ45" i="20"/>
  <c r="BB47" i="22"/>
  <c r="AZ47" i="22"/>
  <c r="BD47" i="22" s="1"/>
  <c r="BA48" i="22"/>
  <c r="AS44" i="20"/>
  <c r="AT44" i="20"/>
  <c r="AP45" i="20"/>
  <c r="AR45" i="20"/>
  <c r="AQ46" i="20"/>
  <c r="BB48" i="22"/>
  <c r="AZ48" i="22"/>
  <c r="BD48" i="22" s="1"/>
  <c r="BA49" i="22"/>
  <c r="AT45" i="20"/>
  <c r="AS45" i="20"/>
  <c r="AR46" i="20"/>
  <c r="AP46" i="20"/>
  <c r="AQ47" i="20"/>
  <c r="AZ49" i="22"/>
  <c r="BD49" i="22" s="1"/>
  <c r="BA50" i="22"/>
  <c r="BB49" i="22"/>
  <c r="AS46" i="20"/>
  <c r="AT46" i="20"/>
  <c r="AP47" i="20"/>
  <c r="AR47" i="20"/>
  <c r="AQ48" i="20"/>
  <c r="BB50" i="22"/>
  <c r="BA51" i="22"/>
  <c r="AT47" i="20"/>
  <c r="AS47" i="20"/>
  <c r="AP48" i="20"/>
  <c r="AR48" i="20"/>
  <c r="AQ49" i="20"/>
  <c r="BA52" i="22"/>
  <c r="BB51" i="22"/>
  <c r="AT48" i="20"/>
  <c r="AS48" i="20"/>
  <c r="AR49" i="20"/>
  <c r="AQ50" i="20"/>
  <c r="BB52" i="22"/>
  <c r="BA53" i="22"/>
  <c r="AZ52" i="22"/>
  <c r="BD52" i="22" s="1"/>
  <c r="AP50" i="20"/>
  <c r="AR50" i="20"/>
  <c r="AQ51" i="20"/>
  <c r="BA54" i="22"/>
  <c r="BB53" i="22"/>
  <c r="AT50" i="20"/>
  <c r="AS50" i="20"/>
  <c r="AR51" i="20"/>
  <c r="AQ52" i="20"/>
  <c r="BA55" i="22"/>
  <c r="AZ54" i="22"/>
  <c r="BD54" i="22" s="1"/>
  <c r="AQ53" i="20"/>
  <c r="AR52" i="20"/>
  <c r="AP52" i="20"/>
  <c r="BB55" i="22"/>
  <c r="BA56" i="22"/>
  <c r="AQ54" i="20"/>
  <c r="AP53" i="20"/>
  <c r="AR53" i="20"/>
  <c r="AS52" i="20"/>
  <c r="AT52" i="20"/>
  <c r="BB56" i="22"/>
  <c r="AZ56" i="22"/>
  <c r="BD56" i="22" s="1"/>
  <c r="BA57" i="22"/>
  <c r="AQ55" i="20"/>
  <c r="AP54" i="20"/>
  <c r="AT53" i="20"/>
  <c r="AS53" i="20"/>
  <c r="BB57" i="22"/>
  <c r="BA58" i="22"/>
  <c r="AQ56" i="20"/>
  <c r="AP55" i="20"/>
  <c r="AR55" i="20"/>
  <c r="AT54" i="20"/>
  <c r="AS54" i="20"/>
  <c r="AZ58" i="22"/>
  <c r="BD58" i="22" s="1"/>
  <c r="BB58" i="22"/>
  <c r="BA59" i="22"/>
  <c r="AQ57" i="20"/>
  <c r="AP56" i="20"/>
  <c r="AS55" i="20"/>
  <c r="AT55" i="20"/>
  <c r="AZ59" i="22"/>
  <c r="BD59" i="22" s="1"/>
  <c r="BA60" i="22"/>
  <c r="AP57" i="20"/>
  <c r="AQ58" i="20"/>
  <c r="AR57" i="20"/>
  <c r="AT56" i="20"/>
  <c r="AS56" i="20"/>
  <c r="AZ60" i="22"/>
  <c r="BD60" i="22" s="1"/>
  <c r="BB60" i="22"/>
  <c r="BA61" i="22"/>
  <c r="AS57" i="20"/>
  <c r="AT57" i="20"/>
  <c r="AR58" i="20"/>
  <c r="AQ59" i="20"/>
  <c r="AP58" i="20"/>
  <c r="BB61" i="22"/>
  <c r="BA62" i="22"/>
  <c r="AR59" i="20"/>
  <c r="AQ60" i="20"/>
  <c r="AT58" i="20"/>
  <c r="AS58" i="20"/>
  <c r="BB62" i="22"/>
  <c r="BA63" i="22"/>
  <c r="AR60" i="20"/>
  <c r="AQ61" i="20"/>
  <c r="AP60" i="20"/>
  <c r="BB63" i="22"/>
  <c r="AZ63" i="22"/>
  <c r="BD63" i="22" s="1"/>
  <c r="BA64" i="22"/>
  <c r="AP61" i="20"/>
  <c r="AR61" i="20"/>
  <c r="AQ62" i="20"/>
  <c r="AT60" i="20"/>
  <c r="AS60" i="20"/>
  <c r="BB64" i="22"/>
  <c r="AZ64" i="22"/>
  <c r="BD64" i="22" s="1"/>
  <c r="BA65" i="22"/>
  <c r="AS61" i="20"/>
  <c r="AT61" i="20"/>
  <c r="AP62" i="20"/>
  <c r="AQ63" i="20"/>
  <c r="AZ65" i="22"/>
  <c r="BD65" i="22" s="1"/>
  <c r="BA66" i="22"/>
  <c r="AT62" i="20"/>
  <c r="AS62" i="20"/>
  <c r="AR63" i="20"/>
  <c r="AQ64" i="20"/>
  <c r="AP63" i="20"/>
  <c r="BB66" i="22"/>
  <c r="BA67" i="22"/>
  <c r="AZ66" i="22"/>
  <c r="BD66" i="22" s="1"/>
  <c r="AQ65" i="20"/>
  <c r="AP64" i="20"/>
  <c r="AR64" i="20"/>
  <c r="AS63" i="20"/>
  <c r="AT63" i="20"/>
  <c r="BA68" i="22"/>
  <c r="BB67" i="22"/>
  <c r="AZ67" i="22"/>
  <c r="BD67" i="22" s="1"/>
  <c r="AQ66" i="20"/>
  <c r="AP65" i="20"/>
  <c r="AT64" i="20"/>
  <c r="AS64" i="20"/>
  <c r="AZ68" i="22"/>
  <c r="BD68" i="22" s="1"/>
  <c r="BA69" i="22"/>
  <c r="AQ67" i="20"/>
  <c r="AR66" i="20"/>
  <c r="AP66" i="20"/>
  <c r="AS65" i="20"/>
  <c r="AT65" i="20"/>
  <c r="BA70" i="22"/>
  <c r="AZ69" i="22"/>
  <c r="BD69" i="22" s="1"/>
  <c r="BB69" i="22"/>
  <c r="AR67" i="20"/>
  <c r="AP67" i="20"/>
  <c r="AQ68" i="20"/>
  <c r="AT66" i="20"/>
  <c r="AS66" i="20"/>
  <c r="BB70" i="22"/>
  <c r="AZ70" i="22"/>
  <c r="BD70" i="22" s="1"/>
  <c r="BA71" i="22"/>
  <c r="AS67" i="20"/>
  <c r="AT67" i="20"/>
  <c r="AQ69" i="20"/>
  <c r="AP68" i="20"/>
  <c r="AR68" i="20"/>
  <c r="BA72" i="22"/>
  <c r="BB71" i="22"/>
  <c r="AZ71" i="22"/>
  <c r="BD71" i="22" s="1"/>
  <c r="AP69" i="20"/>
  <c r="AR69" i="20"/>
  <c r="AQ70" i="20"/>
  <c r="AS68" i="20"/>
  <c r="AT68" i="20"/>
  <c r="AZ72" i="22"/>
  <c r="BD72" i="22" s="1"/>
  <c r="BB72" i="22"/>
  <c r="BA73" i="22"/>
  <c r="AT69" i="20"/>
  <c r="AS69" i="20"/>
  <c r="AQ71" i="20"/>
  <c r="AR70" i="20"/>
  <c r="BA74" i="22"/>
  <c r="AZ73" i="22"/>
  <c r="BD73" i="22" s="1"/>
  <c r="BB73" i="22"/>
  <c r="AQ72" i="20"/>
  <c r="AR71" i="20"/>
  <c r="AP71" i="20"/>
  <c r="BB74" i="22"/>
  <c r="AZ74" i="22"/>
  <c r="BD74" i="22" s="1"/>
  <c r="BA75" i="22"/>
  <c r="AQ73" i="20"/>
  <c r="AP72" i="20"/>
  <c r="AR72" i="20"/>
  <c r="AT71" i="20"/>
  <c r="AS71" i="20"/>
  <c r="AZ75" i="22"/>
  <c r="BD75" i="22" s="1"/>
  <c r="BA76" i="22"/>
  <c r="BB75" i="22"/>
  <c r="AQ74" i="20"/>
  <c r="AR73" i="20"/>
  <c r="AP73" i="20"/>
  <c r="AS72" i="20"/>
  <c r="AT72" i="20"/>
  <c r="BB76" i="22"/>
  <c r="BA77" i="22"/>
  <c r="AZ76" i="22"/>
  <c r="BD76" i="22" s="1"/>
  <c r="AR74" i="20"/>
  <c r="AP74" i="20"/>
  <c r="AQ75" i="20"/>
  <c r="AT73" i="20"/>
  <c r="AS73" i="20"/>
  <c r="BA78" i="22"/>
  <c r="BB77" i="22"/>
  <c r="AZ77" i="22"/>
  <c r="BD77" i="22" s="1"/>
  <c r="AS74" i="20"/>
  <c r="AT74" i="20"/>
  <c r="AQ76" i="20"/>
  <c r="AP75" i="20"/>
  <c r="BA79" i="22"/>
  <c r="AZ78" i="22"/>
  <c r="BD78" i="22" s="1"/>
  <c r="AP76" i="20"/>
  <c r="AQ77" i="20"/>
  <c r="AR76" i="20"/>
  <c r="AT75" i="20"/>
  <c r="AS75" i="20"/>
  <c r="BA80" i="22"/>
  <c r="AZ79" i="22"/>
  <c r="BD79" i="22" s="1"/>
  <c r="BB79" i="22"/>
  <c r="AS76" i="20"/>
  <c r="AT76" i="20"/>
  <c r="AP77" i="20"/>
  <c r="AQ78" i="20"/>
  <c r="AR77" i="20"/>
  <c r="BA81" i="22"/>
  <c r="BB80" i="22"/>
  <c r="AZ80" i="22"/>
  <c r="BD80" i="22" s="1"/>
  <c r="AT77" i="20"/>
  <c r="AS77" i="20"/>
  <c r="AQ79" i="20"/>
  <c r="AR78" i="20"/>
  <c r="AP78" i="20"/>
  <c r="AZ81" i="22"/>
  <c r="BD81" i="22" s="1"/>
  <c r="BA82" i="22"/>
  <c r="AP79" i="20"/>
  <c r="AQ80" i="20"/>
  <c r="AR79" i="20"/>
  <c r="AS78" i="20"/>
  <c r="AT78" i="20"/>
  <c r="BA83" i="22"/>
  <c r="AZ82" i="22"/>
  <c r="BD82" i="22" s="1"/>
  <c r="BB82" i="22"/>
  <c r="AT79" i="20"/>
  <c r="AS79" i="20"/>
  <c r="AP80" i="20"/>
  <c r="AR80" i="20"/>
  <c r="AQ81" i="20"/>
  <c r="BB83" i="22"/>
  <c r="BA84" i="22"/>
  <c r="AZ83" i="22"/>
  <c r="BD83" i="22" s="1"/>
  <c r="AS80" i="20"/>
  <c r="AT80" i="20"/>
  <c r="AQ82" i="20"/>
  <c r="AR81" i="20"/>
  <c r="AP81" i="20"/>
  <c r="BB84" i="22"/>
  <c r="BA85" i="22"/>
  <c r="AZ84" i="22"/>
  <c r="BD84" i="22" s="1"/>
  <c r="AQ83" i="20"/>
  <c r="AP82" i="20"/>
  <c r="AT81" i="20"/>
  <c r="AS81" i="20"/>
  <c r="BB85" i="22"/>
  <c r="AZ85" i="22"/>
  <c r="BD85" i="22" s="1"/>
  <c r="BA86" i="22"/>
  <c r="AQ84" i="20"/>
  <c r="AP83" i="20"/>
  <c r="AR83" i="20"/>
  <c r="AS82" i="20"/>
  <c r="AT82" i="20"/>
  <c r="BB86" i="22"/>
  <c r="BA87" i="22"/>
  <c r="AZ86" i="22"/>
  <c r="BD86" i="22" s="1"/>
  <c r="AR84" i="20"/>
  <c r="AP84" i="20"/>
  <c r="AQ85" i="20"/>
  <c r="AT83" i="20"/>
  <c r="AS83" i="20"/>
  <c r="BA88" i="22"/>
  <c r="AZ87" i="22"/>
  <c r="BD87" i="22" s="1"/>
  <c r="BB87" i="22"/>
  <c r="AS84" i="20"/>
  <c r="AT84" i="20"/>
  <c r="AP85" i="20"/>
  <c r="AR85" i="20"/>
  <c r="AQ86" i="20"/>
  <c r="BB88" i="22"/>
  <c r="AZ88" i="22"/>
  <c r="BD88" i="22" s="1"/>
  <c r="BA89" i="22"/>
  <c r="AT85" i="20"/>
  <c r="AS85" i="20"/>
  <c r="AR86" i="20"/>
  <c r="AQ87" i="20"/>
  <c r="AP86" i="20"/>
  <c r="BB89" i="22"/>
  <c r="AZ89" i="22"/>
  <c r="BD89" i="22" s="1"/>
  <c r="BA90" i="22"/>
  <c r="AR87" i="20"/>
  <c r="AQ88" i="20"/>
  <c r="AP87" i="20"/>
  <c r="AS86" i="20"/>
  <c r="AT86" i="20"/>
  <c r="BB90" i="22"/>
  <c r="BA91" i="22"/>
  <c r="AR88" i="20"/>
  <c r="AP88" i="20"/>
  <c r="AQ89" i="20"/>
  <c r="AT87" i="20"/>
  <c r="AS87" i="20"/>
  <c r="BA92" i="22"/>
  <c r="AZ91" i="22"/>
  <c r="BD91" i="22" s="1"/>
  <c r="BB91" i="22"/>
  <c r="AS88" i="20"/>
  <c r="AT88" i="20"/>
  <c r="AQ90" i="20"/>
  <c r="AR89" i="20"/>
  <c r="BA93" i="22"/>
  <c r="AZ92" i="22"/>
  <c r="BD92" i="22" s="1"/>
  <c r="AP90" i="20"/>
  <c r="AR90" i="20"/>
  <c r="AQ91" i="20"/>
  <c r="AZ93" i="22"/>
  <c r="BD93" i="22" s="1"/>
  <c r="BB93" i="22"/>
  <c r="BA94" i="22"/>
  <c r="AT90" i="20"/>
  <c r="AS90" i="20"/>
  <c r="AQ92" i="20"/>
  <c r="AR91" i="20"/>
  <c r="AP91" i="20"/>
  <c r="BA95" i="22"/>
  <c r="BB94" i="22"/>
  <c r="AZ94" i="22"/>
  <c r="BD94" i="22" s="1"/>
  <c r="AR92" i="20"/>
  <c r="AP92" i="20"/>
  <c r="AQ93" i="20"/>
  <c r="AS91" i="20"/>
  <c r="AT91" i="20"/>
  <c r="BA96" i="22"/>
  <c r="BB95" i="22"/>
  <c r="AT92" i="20"/>
  <c r="AS92" i="20"/>
  <c r="AP93" i="20"/>
  <c r="AQ94" i="20"/>
  <c r="BB96" i="22"/>
  <c r="BA97" i="22"/>
  <c r="AS93" i="20"/>
  <c r="AT93" i="20"/>
  <c r="AR94" i="20"/>
  <c r="AP94" i="20"/>
  <c r="AQ95" i="20"/>
  <c r="AZ97" i="22"/>
  <c r="BD97" i="22" s="1"/>
  <c r="BA98" i="22"/>
  <c r="BB97" i="22"/>
  <c r="AT94" i="20"/>
  <c r="AS94" i="20"/>
  <c r="AP95" i="20"/>
  <c r="AQ96" i="20"/>
  <c r="AZ98" i="22"/>
  <c r="BD98" i="22" s="1"/>
  <c r="BB98" i="22"/>
  <c r="BA99" i="22"/>
  <c r="AS95" i="20"/>
  <c r="AT95" i="20"/>
  <c r="AP96" i="20"/>
  <c r="AR96" i="20"/>
  <c r="AQ97" i="20"/>
  <c r="BB99" i="22"/>
  <c r="BA100" i="22"/>
  <c r="AS96" i="20"/>
  <c r="AT96" i="20"/>
  <c r="AP97" i="20"/>
  <c r="AQ98" i="20"/>
  <c r="BA101" i="22"/>
  <c r="AZ100" i="22"/>
  <c r="BD100" i="22" s="1"/>
  <c r="BB100" i="22"/>
  <c r="AS97" i="20"/>
  <c r="AT97" i="20"/>
  <c r="AQ99" i="20"/>
  <c r="AR98" i="20"/>
  <c r="AP98" i="20"/>
  <c r="BB101" i="22"/>
  <c r="BA102" i="22"/>
  <c r="AR99" i="20"/>
  <c r="AP99" i="20"/>
  <c r="AQ100" i="20"/>
  <c r="AT98" i="20"/>
  <c r="AS98" i="20"/>
  <c r="BA103" i="22"/>
  <c r="BB102" i="22"/>
  <c r="AS99" i="20"/>
  <c r="AT99" i="20"/>
  <c r="AP100" i="20"/>
  <c r="AQ101" i="20"/>
  <c r="BA104" i="22"/>
  <c r="BB103" i="22"/>
  <c r="AZ103" i="22"/>
  <c r="BD103" i="22" s="1"/>
  <c r="AT100" i="20"/>
  <c r="AS100" i="20"/>
  <c r="AR101" i="20"/>
  <c r="AQ102" i="20"/>
  <c r="AP101" i="20"/>
  <c r="AZ104" i="22"/>
  <c r="BD104" i="22" s="1"/>
  <c r="BA105" i="22"/>
  <c r="BB104" i="22"/>
  <c r="AR102" i="20"/>
  <c r="AP102" i="20"/>
  <c r="AQ103" i="20"/>
  <c r="AS101" i="20"/>
  <c r="AT101" i="20"/>
  <c r="BB105" i="22"/>
  <c r="AZ105" i="22"/>
  <c r="BD105" i="22" s="1"/>
  <c r="BA106" i="22"/>
  <c r="AT102" i="20"/>
  <c r="AS102" i="20"/>
  <c r="AQ104" i="20"/>
  <c r="AR103" i="20"/>
  <c r="AP103" i="20"/>
  <c r="BB106" i="22"/>
  <c r="AZ106" i="22"/>
  <c r="BD106" i="22" s="1"/>
  <c r="BA107" i="22"/>
  <c r="AQ105" i="20"/>
  <c r="AP104" i="20"/>
  <c r="AR104" i="20"/>
  <c r="AS103" i="20"/>
  <c r="AT103" i="20"/>
  <c r="BB107" i="22"/>
  <c r="BA108" i="22"/>
  <c r="AZ107" i="22"/>
  <c r="BD107" i="22" s="1"/>
  <c r="AP105" i="20"/>
  <c r="AR105" i="20"/>
  <c r="AQ106" i="20"/>
  <c r="AS104" i="20"/>
  <c r="AT104" i="20"/>
  <c r="BB108" i="22"/>
  <c r="AZ108" i="22"/>
  <c r="BD108" i="22" s="1"/>
  <c r="BA109" i="22"/>
  <c r="AS105" i="20"/>
  <c r="AT105" i="20"/>
  <c r="AP106" i="20"/>
  <c r="AQ107" i="20"/>
  <c r="AR106" i="20"/>
  <c r="BB109" i="22"/>
  <c r="BA110" i="22"/>
  <c r="AZ109" i="22"/>
  <c r="BD109" i="22" s="1"/>
  <c r="AT106" i="20"/>
  <c r="AS106" i="20"/>
  <c r="AR107" i="20"/>
  <c r="AP107" i="20"/>
  <c r="AQ108" i="20"/>
  <c r="BA111" i="22"/>
  <c r="BB110" i="22"/>
  <c r="AZ110" i="22"/>
  <c r="BD110" i="22" s="1"/>
  <c r="AS107" i="20"/>
  <c r="AT107" i="20"/>
  <c r="AQ109" i="20"/>
  <c r="AP108" i="20"/>
  <c r="AR108" i="20"/>
  <c r="AZ111" i="22"/>
  <c r="BD111" i="22" s="1"/>
  <c r="BA112" i="22"/>
  <c r="BB111" i="22"/>
  <c r="AP109" i="20"/>
  <c r="AQ110" i="20"/>
  <c r="AT108" i="20"/>
  <c r="AS108" i="20"/>
  <c r="AZ112" i="22"/>
  <c r="BD112" i="22" s="1"/>
  <c r="BA113" i="22"/>
  <c r="AS109" i="20"/>
  <c r="AT109" i="20"/>
  <c r="AQ111" i="20"/>
  <c r="AR110" i="20"/>
  <c r="AP110" i="20"/>
  <c r="AZ113" i="22"/>
  <c r="BD113" i="22" s="1"/>
  <c r="BB113" i="22"/>
  <c r="BA114" i="22"/>
  <c r="AQ112" i="20"/>
  <c r="AR111" i="20"/>
  <c r="AP111" i="20"/>
  <c r="AT110" i="20"/>
  <c r="AS110" i="20"/>
  <c r="AZ114" i="22"/>
  <c r="BD114" i="22" s="1"/>
  <c r="BA115" i="22"/>
  <c r="AR112" i="20"/>
  <c r="AP112" i="20"/>
  <c r="AQ113" i="20"/>
  <c r="AS111" i="20"/>
  <c r="AT111" i="20"/>
  <c r="AZ115" i="22"/>
  <c r="BD115" i="22" s="1"/>
  <c r="BB115" i="22"/>
  <c r="BA116" i="22"/>
  <c r="AT112" i="20"/>
  <c r="AS112" i="20"/>
  <c r="AQ114" i="20"/>
  <c r="AR113" i="20"/>
  <c r="AP113" i="20"/>
  <c r="AZ116" i="22"/>
  <c r="BD116" i="22" s="1"/>
  <c r="BA117" i="22"/>
  <c r="BB116" i="22"/>
  <c r="AP114" i="20"/>
  <c r="AQ115" i="20"/>
  <c r="AS113" i="20"/>
  <c r="AT113" i="20"/>
  <c r="AZ117" i="22"/>
  <c r="BD117" i="22" s="1"/>
  <c r="BA118" i="22"/>
  <c r="AT114" i="20"/>
  <c r="AS114" i="20"/>
  <c r="AR115" i="20"/>
  <c r="AQ116" i="20"/>
  <c r="AP115" i="20"/>
  <c r="AZ118" i="22"/>
  <c r="BD118" i="22" s="1"/>
  <c r="BB118" i="22"/>
  <c r="BA119" i="22"/>
  <c r="AP116" i="20"/>
  <c r="AR116" i="20"/>
  <c r="AQ117" i="20"/>
  <c r="AS115" i="20"/>
  <c r="AT115" i="20"/>
  <c r="AZ119" i="22"/>
  <c r="BD119" i="22" s="1"/>
  <c r="BB119" i="22"/>
  <c r="BA120" i="22"/>
  <c r="AS116" i="20"/>
  <c r="AT116" i="20"/>
  <c r="AP117" i="20"/>
  <c r="AR117" i="20"/>
  <c r="AQ118" i="20"/>
  <c r="BA121" i="22"/>
  <c r="BB120" i="22"/>
  <c r="AZ120" i="22"/>
  <c r="BD120" i="22" s="1"/>
  <c r="AT117" i="20"/>
  <c r="AS117" i="20"/>
  <c r="AR118" i="20"/>
  <c r="AQ119" i="20"/>
  <c r="AP118" i="20"/>
  <c r="AZ121" i="22"/>
  <c r="BD121" i="22" s="1"/>
  <c r="BA122" i="22"/>
  <c r="AP119" i="20"/>
  <c r="AR119" i="20"/>
  <c r="AQ120" i="20"/>
  <c r="AS118" i="20"/>
  <c r="AT118" i="20"/>
  <c r="AZ122" i="22"/>
  <c r="BD122" i="22" s="1"/>
  <c r="BA123" i="22"/>
  <c r="BB122" i="22"/>
  <c r="AT119" i="20"/>
  <c r="AS119" i="20"/>
  <c r="AR120" i="20"/>
  <c r="AP120" i="20"/>
  <c r="AQ121" i="20"/>
  <c r="BA124" i="22"/>
  <c r="BB123" i="22"/>
  <c r="AZ123" i="22"/>
  <c r="BD123" i="22" s="1"/>
  <c r="AS120" i="20"/>
  <c r="AT120" i="20"/>
  <c r="AQ122" i="20"/>
  <c r="AP121" i="20"/>
  <c r="BA125" i="22"/>
  <c r="AZ124" i="22"/>
  <c r="BD124" i="22" s="1"/>
  <c r="BB124" i="22"/>
  <c r="AR122" i="20"/>
  <c r="AQ123" i="20"/>
  <c r="AP122" i="20"/>
  <c r="AT121" i="20"/>
  <c r="AS121" i="20"/>
  <c r="AZ125" i="22"/>
  <c r="BD125" i="22" s="1"/>
  <c r="BA126" i="22"/>
  <c r="AQ124" i="20"/>
  <c r="AP123" i="20"/>
  <c r="AS122" i="20"/>
  <c r="AT122" i="20"/>
  <c r="AZ126" i="22"/>
  <c r="BD126" i="22" s="1"/>
  <c r="BB126" i="22"/>
  <c r="BA127" i="22"/>
  <c r="AP124" i="20"/>
  <c r="AQ125" i="20"/>
  <c r="AR124" i="20"/>
  <c r="AT123" i="20"/>
  <c r="AS123" i="20"/>
  <c r="BB127" i="22"/>
  <c r="BA128" i="22"/>
  <c r="AS124" i="20"/>
  <c r="AT124" i="20"/>
  <c r="AP125" i="20"/>
  <c r="AQ126" i="20"/>
  <c r="AR125" i="20"/>
  <c r="BA129" i="22"/>
  <c r="BB128" i="22"/>
  <c r="AZ128" i="22"/>
  <c r="BD128" i="22" s="1"/>
  <c r="AS125" i="20"/>
  <c r="AT125" i="20"/>
  <c r="AR126" i="20"/>
  <c r="AP126" i="20"/>
  <c r="AQ127" i="20"/>
  <c r="AZ129" i="22"/>
  <c r="BD129" i="22" s="1"/>
  <c r="BB129" i="22"/>
  <c r="BA130" i="22"/>
  <c r="AT126" i="20"/>
  <c r="AS126" i="20"/>
  <c r="AQ128" i="20"/>
  <c r="AP127" i="20"/>
  <c r="AR127" i="20"/>
  <c r="BB130" i="22"/>
  <c r="AZ130" i="22"/>
  <c r="BD130" i="22" s="1"/>
  <c r="BA131" i="22"/>
  <c r="AP128" i="20"/>
  <c r="AR128" i="20"/>
  <c r="AQ129" i="20"/>
  <c r="AS127" i="20"/>
  <c r="AT127" i="20"/>
  <c r="BA132" i="22"/>
  <c r="BB131" i="22"/>
  <c r="AZ131" i="22"/>
  <c r="BD131" i="22" s="1"/>
  <c r="AT128" i="20"/>
  <c r="AS128" i="20"/>
  <c r="AQ130" i="20"/>
  <c r="AP129" i="20"/>
  <c r="AZ132" i="22"/>
  <c r="BD132" i="22" s="1"/>
  <c r="BB132" i="22"/>
  <c r="BA133" i="22"/>
  <c r="AR130" i="20"/>
  <c r="AP130" i="20"/>
  <c r="AQ131" i="20"/>
  <c r="AS129" i="20"/>
  <c r="AT129" i="20"/>
  <c r="AZ133" i="22"/>
  <c r="BD133" i="22" s="1"/>
  <c r="BA134" i="22"/>
  <c r="BB133" i="22"/>
  <c r="AS130" i="20"/>
  <c r="AT130" i="20"/>
  <c r="AR131" i="20"/>
  <c r="AQ132" i="20"/>
  <c r="AP131" i="20"/>
  <c r="AZ134" i="22"/>
  <c r="BD134" i="22" s="1"/>
  <c r="BB134" i="22"/>
  <c r="BA135" i="22"/>
  <c r="AP132" i="20"/>
  <c r="AQ133" i="20"/>
  <c r="AR132" i="20"/>
  <c r="AS131" i="20"/>
  <c r="AT131" i="20"/>
  <c r="BA136" i="22"/>
  <c r="BB135" i="22"/>
  <c r="AZ135" i="22"/>
  <c r="BD135" i="22" s="1"/>
  <c r="AT132" i="20"/>
  <c r="AS132" i="20"/>
  <c r="AQ134" i="20"/>
  <c r="AP133" i="20"/>
  <c r="AR133" i="20"/>
  <c r="AZ136" i="22"/>
  <c r="BD136" i="22" s="1"/>
  <c r="BB136" i="22"/>
  <c r="BA137" i="22"/>
  <c r="AR134" i="20"/>
  <c r="AQ135" i="20"/>
  <c r="AS133" i="20"/>
  <c r="AT133" i="20"/>
  <c r="BA138" i="22"/>
  <c r="BB137" i="22"/>
  <c r="AP135" i="20"/>
  <c r="AR135" i="20"/>
  <c r="AQ136" i="20"/>
  <c r="BB138" i="22"/>
  <c r="BA139" i="22"/>
  <c r="AZ138" i="22"/>
  <c r="BD138" i="22" s="1"/>
  <c r="AT135" i="20"/>
  <c r="AS135" i="20"/>
  <c r="AQ137" i="20"/>
  <c r="AR136" i="20"/>
  <c r="BA140" i="22"/>
  <c r="AZ139" i="22"/>
  <c r="BD139" i="22" s="1"/>
  <c r="BB139" i="22"/>
  <c r="AR137" i="20"/>
  <c r="AP137" i="20"/>
  <c r="AQ138" i="20"/>
  <c r="AZ140" i="22"/>
  <c r="BD140" i="22" s="1"/>
  <c r="BA141" i="22"/>
  <c r="BB140" i="22"/>
  <c r="AS137" i="20"/>
  <c r="AT137" i="20"/>
  <c r="AP138" i="20"/>
  <c r="AQ139" i="20"/>
  <c r="BA142" i="22"/>
  <c r="AZ141" i="22"/>
  <c r="BD141" i="22" s="1"/>
  <c r="BB141" i="22"/>
  <c r="AT138" i="20"/>
  <c r="AS138" i="20"/>
  <c r="AR139" i="20"/>
  <c r="AQ140" i="20"/>
  <c r="AP139" i="20"/>
  <c r="AZ142" i="22"/>
  <c r="BD142" i="22" s="1"/>
  <c r="BA143" i="22"/>
  <c r="BB142" i="22"/>
  <c r="AQ141" i="20"/>
  <c r="AR140" i="20"/>
  <c r="AS139" i="20"/>
  <c r="AT139" i="20"/>
  <c r="BA144" i="22"/>
  <c r="AZ143" i="22"/>
  <c r="BD143" i="22" s="1"/>
  <c r="BB143" i="22"/>
  <c r="AR141" i="20"/>
  <c r="AQ142" i="20"/>
  <c r="AP141" i="20"/>
  <c r="BA145" i="22"/>
  <c r="BB144" i="22"/>
  <c r="AP142" i="20"/>
  <c r="AQ143" i="20"/>
  <c r="AS141" i="20"/>
  <c r="AT141" i="20"/>
  <c r="BA146" i="22"/>
  <c r="AZ145" i="22"/>
  <c r="BD145" i="22" s="1"/>
  <c r="BB145" i="22"/>
  <c r="AT142" i="20"/>
  <c r="AS142" i="20"/>
  <c r="AP143" i="20"/>
  <c r="AR143" i="20"/>
  <c r="AQ144" i="20"/>
  <c r="BA147" i="22"/>
  <c r="AZ146" i="22"/>
  <c r="BD146" i="22" s="1"/>
  <c r="AS143" i="20"/>
  <c r="AT143" i="20"/>
  <c r="AR144" i="20"/>
  <c r="AP144" i="20"/>
  <c r="AQ145" i="20"/>
  <c r="BA148" i="22"/>
  <c r="AZ147" i="22"/>
  <c r="BD147" i="22" s="1"/>
  <c r="BB147" i="22"/>
  <c r="AT144" i="20"/>
  <c r="AS144" i="20"/>
  <c r="AP145" i="20"/>
  <c r="AQ146" i="20"/>
  <c r="BA149" i="22"/>
  <c r="AZ148" i="22"/>
  <c r="BD148" i="22" s="1"/>
  <c r="AS145" i="20"/>
  <c r="AT145" i="20"/>
  <c r="AQ147" i="20"/>
  <c r="AR146" i="20"/>
  <c r="AP146" i="20"/>
  <c r="BA150" i="22"/>
  <c r="AZ149" i="22"/>
  <c r="BD149" i="22" s="1"/>
  <c r="BB149" i="22"/>
  <c r="AQ148" i="20"/>
  <c r="AP147" i="20"/>
  <c r="AT146" i="20"/>
  <c r="AS146" i="20"/>
  <c r="AZ150" i="22"/>
  <c r="BD150" i="22" s="1"/>
  <c r="BB150" i="22"/>
  <c r="BA151" i="22"/>
  <c r="AP148" i="20"/>
  <c r="AR148" i="20"/>
  <c r="AQ149" i="20"/>
  <c r="AS147" i="20"/>
  <c r="AT147" i="20"/>
  <c r="BB151" i="22"/>
  <c r="BA152" i="22"/>
  <c r="AT148" i="20"/>
  <c r="AS148" i="20"/>
  <c r="AP149" i="20"/>
  <c r="AQ150" i="20"/>
  <c r="AR149" i="20"/>
  <c r="AZ152" i="22"/>
  <c r="BD152" i="22" s="1"/>
  <c r="BA153" i="22"/>
  <c r="AS149" i="20"/>
  <c r="AT149" i="20"/>
  <c r="AR150" i="20"/>
  <c r="AP150" i="20"/>
  <c r="AQ151" i="20"/>
  <c r="AZ153" i="22"/>
  <c r="BD153" i="22" s="1"/>
  <c r="BA154" i="22"/>
  <c r="BB153" i="22"/>
  <c r="AT150" i="20"/>
  <c r="AS150" i="20"/>
  <c r="AP151" i="20"/>
  <c r="AQ152" i="20"/>
  <c r="AR151" i="20"/>
  <c r="BB154" i="22"/>
  <c r="AZ154" i="22"/>
  <c r="BD154" i="22" s="1"/>
  <c r="BA155" i="22"/>
  <c r="AS151" i="20"/>
  <c r="AT151" i="20"/>
  <c r="AQ153" i="20"/>
  <c r="AR152" i="20"/>
  <c r="AP152" i="20"/>
  <c r="AZ155" i="22"/>
  <c r="BD155" i="22" s="1"/>
  <c r="BB155" i="22"/>
  <c r="BA156" i="22"/>
  <c r="AR153" i="20"/>
  <c r="AQ154" i="20"/>
  <c r="AT152" i="20"/>
  <c r="AS152" i="20"/>
  <c r="BB156" i="22"/>
  <c r="AZ156" i="22"/>
  <c r="BD156" i="22" s="1"/>
  <c r="BA157" i="22"/>
  <c r="AQ155" i="20"/>
  <c r="AP154" i="20"/>
  <c r="AR154" i="20"/>
  <c r="AZ157" i="22"/>
  <c r="BD157" i="22" s="1"/>
  <c r="BB157" i="22"/>
  <c r="BA158" i="22"/>
  <c r="AR155" i="20"/>
  <c r="AQ156" i="20"/>
  <c r="AP155" i="20"/>
  <c r="AT154" i="20"/>
  <c r="AS154" i="20"/>
  <c r="AZ158" i="22"/>
  <c r="BD158" i="22" s="1"/>
  <c r="BA159" i="22"/>
  <c r="BB158" i="22"/>
  <c r="AQ157" i="20"/>
  <c r="AP156" i="20"/>
  <c r="AR156" i="20"/>
  <c r="AS155" i="20"/>
  <c r="AT155" i="20"/>
  <c r="BA160" i="22"/>
  <c r="AZ159" i="22"/>
  <c r="BD159" i="22" s="1"/>
  <c r="BB159" i="22"/>
  <c r="AQ158" i="20"/>
  <c r="AP157" i="20"/>
  <c r="AS156" i="20"/>
  <c r="AT156" i="20"/>
  <c r="BA161" i="22"/>
  <c r="AZ160" i="22"/>
  <c r="BD160" i="22" s="1"/>
  <c r="BB160" i="22"/>
  <c r="AR158" i="20"/>
  <c r="AQ159" i="20"/>
  <c r="AP158" i="20"/>
  <c r="AT157" i="20"/>
  <c r="AS157" i="20"/>
  <c r="BA162" i="22"/>
  <c r="AZ161" i="22"/>
  <c r="BD161" i="22" s="1"/>
  <c r="BB161" i="22"/>
  <c r="AP159" i="20"/>
  <c r="AQ160" i="20"/>
  <c r="AT158" i="20"/>
  <c r="AS158" i="20"/>
  <c r="BA163" i="22"/>
  <c r="BB162" i="22"/>
  <c r="AZ162" i="22"/>
  <c r="BD162" i="22" s="1"/>
  <c r="AS159" i="20"/>
  <c r="AT159" i="20"/>
  <c r="AQ161" i="20"/>
  <c r="AP160" i="20"/>
  <c r="BB163" i="22"/>
  <c r="AZ163" i="22"/>
  <c r="BD163" i="22" s="1"/>
  <c r="BA164" i="22"/>
  <c r="AP161" i="20"/>
  <c r="AQ162" i="20"/>
  <c r="AS160" i="20"/>
  <c r="AT160" i="20"/>
  <c r="BA165" i="22"/>
  <c r="BB164" i="22"/>
  <c r="AT161" i="20"/>
  <c r="AS161" i="20"/>
  <c r="AR162" i="20"/>
  <c r="AQ163" i="20"/>
  <c r="AP162" i="20"/>
  <c r="AZ165" i="22"/>
  <c r="BD165" i="22" s="1"/>
  <c r="BB165" i="22"/>
  <c r="BA166" i="22"/>
  <c r="AR163" i="20"/>
  <c r="AP163" i="20"/>
  <c r="AQ164" i="20"/>
  <c r="AS162" i="20"/>
  <c r="AT162" i="20"/>
  <c r="BA167" i="22"/>
  <c r="BB166" i="22"/>
  <c r="AS163" i="20"/>
  <c r="AT163" i="20"/>
  <c r="AQ165" i="20"/>
  <c r="AP164" i="20"/>
  <c r="AZ167" i="22"/>
  <c r="BD167" i="22" s="1"/>
  <c r="BA168" i="22"/>
  <c r="BB167" i="22"/>
  <c r="AP165" i="20"/>
  <c r="AR165" i="20"/>
  <c r="AQ166" i="20"/>
  <c r="AS164" i="20"/>
  <c r="AT164" i="20"/>
  <c r="BA169" i="22"/>
  <c r="BB168" i="22"/>
  <c r="AZ168" i="22"/>
  <c r="BD168" i="22" s="1"/>
  <c r="AT165" i="20"/>
  <c r="AS165" i="20"/>
  <c r="AQ167" i="20"/>
  <c r="AP166" i="20"/>
  <c r="BB169" i="22"/>
  <c r="BA170" i="22"/>
  <c r="AZ169" i="22"/>
  <c r="BD169" i="22" s="1"/>
  <c r="AP167" i="20"/>
  <c r="AR167" i="20"/>
  <c r="AQ168" i="20"/>
  <c r="AT166" i="20"/>
  <c r="AS166" i="20"/>
  <c r="BB170" i="22"/>
  <c r="AZ170" i="22"/>
  <c r="BD170" i="22" s="1"/>
  <c r="BA171" i="22"/>
  <c r="AS167" i="20"/>
  <c r="AT167" i="20"/>
  <c r="AQ169" i="20"/>
  <c r="AR168" i="20"/>
  <c r="BB171" i="22"/>
  <c r="BA172" i="22"/>
  <c r="AZ171" i="22"/>
  <c r="BD171" i="22" s="1"/>
  <c r="AP169" i="20"/>
  <c r="AR169" i="20"/>
  <c r="AQ170" i="20"/>
  <c r="AZ172" i="22"/>
  <c r="BD172" i="22" s="1"/>
  <c r="BB172" i="22"/>
  <c r="BA173" i="22"/>
  <c r="AS169" i="20"/>
  <c r="AT169" i="20"/>
  <c r="AR170" i="20"/>
  <c r="AP170" i="20"/>
  <c r="AQ171" i="20"/>
  <c r="BA174" i="22"/>
  <c r="BB173" i="22"/>
  <c r="AT170" i="20"/>
  <c r="AS170" i="20"/>
  <c r="AP171" i="20"/>
  <c r="AQ172" i="20"/>
  <c r="AR171" i="20"/>
  <c r="AZ174" i="22"/>
  <c r="BD174" i="22" s="1"/>
  <c r="BB174" i="22"/>
  <c r="BA175" i="22"/>
  <c r="AT171" i="20"/>
  <c r="AS171" i="20"/>
  <c r="AP172" i="20"/>
  <c r="AQ173" i="20"/>
  <c r="AR172" i="20"/>
  <c r="BB175" i="22"/>
  <c r="BA176" i="22"/>
  <c r="AS172" i="20"/>
  <c r="AT172" i="20"/>
  <c r="AP173" i="20"/>
  <c r="AR173" i="20"/>
  <c r="AQ174" i="20"/>
  <c r="BB176" i="22"/>
  <c r="BA177" i="22"/>
  <c r="AZ176" i="22"/>
  <c r="BD176" i="22" s="1"/>
  <c r="AS173" i="20"/>
  <c r="AT173" i="20"/>
  <c r="AQ175" i="20"/>
  <c r="AR174" i="20"/>
  <c r="BA178" i="22"/>
  <c r="BB177" i="22"/>
  <c r="AP175" i="20"/>
  <c r="AQ176" i="20"/>
  <c r="AR175" i="20"/>
  <c r="BA179" i="22"/>
  <c r="AZ178" i="22"/>
  <c r="BD178" i="22" s="1"/>
  <c r="BB178" i="22"/>
  <c r="AT175" i="20"/>
  <c r="AS175" i="20"/>
  <c r="AP176" i="20"/>
  <c r="AQ177" i="20"/>
  <c r="BA180" i="22"/>
  <c r="AZ179" i="22"/>
  <c r="BD179" i="22" s="1"/>
  <c r="BB179" i="22"/>
  <c r="AT176" i="20"/>
  <c r="AS176" i="20"/>
  <c r="AP177" i="20"/>
  <c r="AR177" i="20"/>
  <c r="AQ178" i="20"/>
  <c r="AZ180" i="22"/>
  <c r="BD180" i="22" s="1"/>
  <c r="BA181" i="22"/>
  <c r="BB180" i="22"/>
  <c r="AS177" i="20"/>
  <c r="AT177" i="20"/>
  <c r="AR178" i="20"/>
  <c r="AP178" i="20"/>
  <c r="AQ179" i="20"/>
  <c r="AZ181" i="22"/>
  <c r="BD181" i="22" s="1"/>
  <c r="BB181" i="22"/>
  <c r="BA182" i="22"/>
  <c r="AS178" i="20"/>
  <c r="AT178" i="20"/>
  <c r="AR179" i="20"/>
  <c r="AP179" i="20"/>
  <c r="AQ180" i="20"/>
  <c r="AZ182" i="22"/>
  <c r="BD182" i="22" s="1"/>
  <c r="BA183" i="22"/>
  <c r="BB182" i="22"/>
  <c r="AT179" i="20"/>
  <c r="AS179" i="20"/>
  <c r="AQ181" i="20"/>
  <c r="AR180" i="20"/>
  <c r="BB183" i="22"/>
  <c r="AZ183" i="22"/>
  <c r="BD183" i="22" s="1"/>
  <c r="BA184" i="22"/>
  <c r="AQ182" i="20"/>
  <c r="AP181" i="20"/>
  <c r="AZ184" i="22"/>
  <c r="BD184" i="22" s="1"/>
  <c r="BA185" i="22"/>
  <c r="AQ183" i="20"/>
  <c r="AR182" i="20"/>
  <c r="AP182" i="20"/>
  <c r="AS181" i="20"/>
  <c r="AT181" i="20"/>
  <c r="BB185" i="22"/>
  <c r="BA186" i="22"/>
  <c r="AZ185" i="22"/>
  <c r="BD185" i="22" s="1"/>
  <c r="AQ184" i="20"/>
  <c r="AR183" i="20"/>
  <c r="AP183" i="20"/>
  <c r="AS182" i="20"/>
  <c r="AT182" i="20"/>
  <c r="BA187" i="22"/>
  <c r="BB186" i="22"/>
  <c r="AR184" i="20"/>
  <c r="AP184" i="20"/>
  <c r="AQ185" i="20"/>
  <c r="AS183" i="20"/>
  <c r="AT183" i="20"/>
  <c r="BA188" i="22"/>
  <c r="BB187" i="22"/>
  <c r="AZ187" i="22"/>
  <c r="BD187" i="22" s="1"/>
  <c r="AT184" i="20"/>
  <c r="AS184" i="20"/>
  <c r="AR185" i="20"/>
  <c r="AP185" i="20"/>
  <c r="AQ186" i="20"/>
  <c r="AZ188" i="22"/>
  <c r="BD188" i="22" s="1"/>
  <c r="BA189" i="22"/>
  <c r="AT185" i="20"/>
  <c r="AS185" i="20"/>
  <c r="AP186" i="20"/>
  <c r="AR186" i="20"/>
  <c r="AQ187" i="20"/>
  <c r="BB189" i="22"/>
  <c r="BA190" i="22"/>
  <c r="AZ189" i="22"/>
  <c r="BD189" i="22" s="1"/>
  <c r="AS186" i="20"/>
  <c r="AT186" i="20"/>
  <c r="AP187" i="20"/>
  <c r="AQ188" i="20"/>
  <c r="AR187" i="20"/>
  <c r="BB190" i="22"/>
  <c r="BA191" i="22"/>
  <c r="AS187" i="20"/>
  <c r="AT187" i="20"/>
  <c r="AR188" i="20"/>
  <c r="AQ189" i="20"/>
  <c r="AP188" i="20"/>
  <c r="BA192" i="22"/>
  <c r="BB191" i="22"/>
  <c r="AZ191" i="22"/>
  <c r="BD191" i="22" s="1"/>
  <c r="AP189" i="20"/>
  <c r="AR189" i="20"/>
  <c r="AQ190" i="20"/>
  <c r="AT188" i="20"/>
  <c r="AS188" i="20"/>
  <c r="AZ192" i="22"/>
  <c r="BD192" i="22" s="1"/>
  <c r="BA193" i="22"/>
  <c r="BB192" i="22"/>
  <c r="AT189" i="20"/>
  <c r="AS189" i="20"/>
  <c r="AR190" i="20"/>
  <c r="AQ191" i="20"/>
  <c r="BA194" i="22"/>
  <c r="AZ193" i="22"/>
  <c r="BD193" i="22" s="1"/>
  <c r="AR191" i="20"/>
  <c r="AP191" i="20"/>
  <c r="AQ192" i="20"/>
  <c r="BA195" i="22"/>
  <c r="BB194" i="22"/>
  <c r="AZ194" i="22"/>
  <c r="BD194" i="22" s="1"/>
  <c r="AS191" i="20"/>
  <c r="AT191" i="20"/>
  <c r="AP192" i="20"/>
  <c r="AQ193" i="20"/>
  <c r="BA196" i="22"/>
  <c r="BB195" i="22"/>
  <c r="AS192" i="20"/>
  <c r="AT192" i="20"/>
  <c r="AP193" i="20"/>
  <c r="AQ194" i="20"/>
  <c r="AR193" i="20"/>
  <c r="BA197" i="22"/>
  <c r="AZ196" i="22"/>
  <c r="BD196" i="22" s="1"/>
  <c r="AT193" i="20"/>
  <c r="AS193" i="20"/>
  <c r="AQ195" i="20"/>
  <c r="AR194" i="20"/>
  <c r="BA198" i="22"/>
  <c r="BB197" i="22"/>
  <c r="AZ197" i="22"/>
  <c r="BD197" i="22" s="1"/>
  <c r="AQ196" i="20"/>
  <c r="AP195" i="20"/>
  <c r="AR195" i="20"/>
  <c r="AZ198" i="22"/>
  <c r="BD198" i="22" s="1"/>
  <c r="BA199" i="22"/>
  <c r="BB198" i="22"/>
  <c r="AR196" i="20"/>
  <c r="AP196" i="20"/>
  <c r="AQ197" i="20"/>
  <c r="AT195" i="20"/>
  <c r="AS195" i="20"/>
  <c r="BA200" i="22"/>
  <c r="BB199" i="22"/>
  <c r="AS196" i="20"/>
  <c r="AT196" i="20"/>
  <c r="AR197" i="20"/>
  <c r="AQ198" i="20"/>
  <c r="AP197" i="20"/>
  <c r="BA201" i="22"/>
  <c r="AZ200" i="22"/>
  <c r="BD200" i="22" s="1"/>
  <c r="BB200" i="22"/>
  <c r="AQ199" i="20"/>
  <c r="AR198" i="20"/>
  <c r="AP198" i="20"/>
  <c r="AS197" i="20"/>
  <c r="AT197" i="20"/>
  <c r="BA202" i="22"/>
  <c r="AZ201" i="22"/>
  <c r="BD201" i="22" s="1"/>
  <c r="BB201" i="22"/>
  <c r="AQ200" i="20"/>
  <c r="AR199" i="20"/>
  <c r="AT198" i="20"/>
  <c r="AS198" i="20"/>
  <c r="BA203" i="22"/>
  <c r="AZ202" i="22"/>
  <c r="BD202" i="22" s="1"/>
  <c r="AQ201" i="20"/>
  <c r="AP200" i="20"/>
  <c r="BB203" i="22"/>
  <c r="BA204" i="22"/>
  <c r="AZ203" i="22"/>
  <c r="BD203" i="22" s="1"/>
  <c r="AP201" i="20"/>
  <c r="AR201" i="20"/>
  <c r="AQ202" i="20"/>
  <c r="AS200" i="20"/>
  <c r="AT200" i="20"/>
  <c r="AZ204" i="22"/>
  <c r="BD204" i="22" s="1"/>
  <c r="BA205" i="22"/>
  <c r="BB204" i="22"/>
  <c r="AS201" i="20"/>
  <c r="AT201" i="20"/>
  <c r="AP202" i="20"/>
  <c r="AQ203" i="20"/>
  <c r="AR202" i="20"/>
  <c r="BA206" i="22"/>
  <c r="AZ205" i="22"/>
  <c r="BD205" i="22" s="1"/>
  <c r="AS202" i="20"/>
  <c r="AT202" i="20"/>
  <c r="AR203" i="20"/>
  <c r="AQ204" i="20"/>
  <c r="AP203" i="20"/>
  <c r="AZ206" i="22"/>
  <c r="BD206" i="22" s="1"/>
  <c r="BA207" i="22"/>
  <c r="BB206" i="22"/>
  <c r="AP204" i="20"/>
  <c r="AR204" i="20"/>
  <c r="AQ205" i="20"/>
  <c r="AT203" i="20"/>
  <c r="AS203" i="20"/>
  <c r="BA208" i="22"/>
  <c r="BB207" i="22"/>
  <c r="AZ207" i="22"/>
  <c r="BD207" i="22" s="1"/>
  <c r="AT204" i="20"/>
  <c r="AS204" i="20"/>
  <c r="AQ206" i="20"/>
  <c r="AR205" i="20"/>
  <c r="AP205" i="20"/>
  <c r="BB208" i="22"/>
  <c r="BA209" i="22"/>
  <c r="AR206" i="20"/>
  <c r="AP206" i="20"/>
  <c r="AQ207" i="20"/>
  <c r="AS205" i="20"/>
  <c r="AT205" i="20"/>
  <c r="BB209" i="22"/>
  <c r="AZ209" i="22"/>
  <c r="BD209" i="22" s="1"/>
  <c r="BA210" i="22"/>
  <c r="AS206" i="20"/>
  <c r="AT206" i="20"/>
  <c r="AR207" i="20"/>
  <c r="AQ208" i="20"/>
  <c r="BA211" i="22"/>
  <c r="AZ210" i="22"/>
  <c r="BD210" i="22" s="1"/>
  <c r="AQ209" i="20"/>
  <c r="AP208" i="20"/>
  <c r="AR208" i="20"/>
  <c r="BA212" i="22"/>
  <c r="BB211" i="22"/>
  <c r="AZ211" i="22"/>
  <c r="BD211" i="22" s="1"/>
  <c r="AR209" i="20"/>
  <c r="AQ210" i="20"/>
  <c r="AP209" i="20"/>
  <c r="AT208" i="20"/>
  <c r="AS208" i="20"/>
  <c r="BA213" i="22"/>
  <c r="BB212" i="22"/>
  <c r="AP210" i="20"/>
  <c r="AQ211" i="20"/>
  <c r="AR210" i="20"/>
  <c r="AT209" i="20"/>
  <c r="AS209" i="20"/>
  <c r="BA214" i="22"/>
  <c r="AZ213" i="22"/>
  <c r="BD213" i="22" s="1"/>
  <c r="AS210" i="20"/>
  <c r="AT210" i="20"/>
  <c r="AR211" i="20"/>
  <c r="AQ212" i="20"/>
  <c r="BA215" i="22"/>
  <c r="BB214" i="22"/>
  <c r="AZ214" i="22"/>
  <c r="BD214" i="22" s="1"/>
  <c r="AQ213" i="20"/>
  <c r="AR212" i="20"/>
  <c r="AP212" i="20"/>
  <c r="AZ215" i="22"/>
  <c r="BD215" i="22" s="1"/>
  <c r="BA216" i="22"/>
  <c r="BB215" i="22"/>
  <c r="AR213" i="20"/>
  <c r="AQ214" i="20"/>
  <c r="AP213" i="20"/>
  <c r="AS212" i="20"/>
  <c r="AT212" i="20"/>
  <c r="BB216" i="22"/>
  <c r="AZ216" i="22"/>
  <c r="BD216" i="22" s="1"/>
  <c r="BA217" i="22"/>
  <c r="AR214" i="20"/>
  <c r="AQ215" i="20"/>
  <c r="AP214" i="20"/>
  <c r="AT213" i="20"/>
  <c r="AS213" i="20"/>
  <c r="BA218" i="22"/>
  <c r="BB217" i="22"/>
  <c r="AZ217" i="22"/>
  <c r="BD217" i="22" s="1"/>
  <c r="AR215" i="20"/>
  <c r="AQ216" i="20"/>
  <c r="AT214" i="20"/>
  <c r="AS214" i="20"/>
  <c r="BB218" i="22"/>
  <c r="AZ218" i="22"/>
  <c r="BD218" i="22" s="1"/>
  <c r="BA219" i="22"/>
  <c r="AR216" i="20"/>
  <c r="AQ217" i="20"/>
  <c r="AP216" i="20"/>
  <c r="BA220" i="22"/>
  <c r="BB219" i="22"/>
  <c r="AP217" i="20"/>
  <c r="AR217" i="20"/>
  <c r="AQ218" i="20"/>
  <c r="AS216" i="20"/>
  <c r="AT216" i="20"/>
  <c r="BB220" i="22"/>
  <c r="BA221" i="22"/>
  <c r="AZ220" i="22"/>
  <c r="BD220" i="22" s="1"/>
  <c r="AS217" i="20"/>
  <c r="AT217" i="20"/>
  <c r="AP218" i="20"/>
  <c r="AQ219" i="20"/>
  <c r="AR218" i="20"/>
  <c r="BB221" i="22"/>
  <c r="AZ221" i="22"/>
  <c r="BD221" i="22" s="1"/>
  <c r="BA222" i="22"/>
  <c r="AT218" i="20"/>
  <c r="AS218" i="20"/>
  <c r="AQ220" i="20"/>
  <c r="AP219" i="20"/>
  <c r="AR219" i="20"/>
  <c r="BB222" i="22"/>
  <c r="BA223" i="22"/>
  <c r="AQ221" i="20"/>
  <c r="AP220" i="20"/>
  <c r="AR220" i="20"/>
  <c r="AS219" i="20"/>
  <c r="AT219" i="20"/>
  <c r="BB223" i="22"/>
  <c r="AZ223" i="22"/>
  <c r="BD223" i="22" s="1"/>
  <c r="BA224" i="22"/>
  <c r="AP221" i="20"/>
  <c r="AQ222" i="20"/>
  <c r="AR221" i="20"/>
  <c r="AS220" i="20"/>
  <c r="AT220" i="20"/>
  <c r="BA225" i="22"/>
  <c r="BB224" i="22"/>
  <c r="AS221" i="20"/>
  <c r="AT221" i="20"/>
  <c r="AR222" i="20"/>
  <c r="AQ223" i="20"/>
  <c r="BB225" i="22"/>
  <c r="AZ225" i="22"/>
  <c r="BD225" i="22" s="1"/>
  <c r="BA226" i="22"/>
  <c r="AP223" i="20"/>
  <c r="AR223" i="20"/>
  <c r="AQ224" i="20"/>
  <c r="BA227" i="22"/>
  <c r="BB226" i="22"/>
  <c r="AZ226" i="22"/>
  <c r="BD226" i="22" s="1"/>
  <c r="AT223" i="20"/>
  <c r="AS223" i="20"/>
  <c r="AP224" i="20"/>
  <c r="AQ225" i="20"/>
  <c r="AR224" i="20"/>
  <c r="BA228" i="22"/>
  <c r="BB227" i="22"/>
  <c r="AT224" i="20"/>
  <c r="AS224" i="20"/>
  <c r="AQ226" i="20"/>
  <c r="AP225" i="20"/>
  <c r="BA229" i="22"/>
  <c r="AZ228" i="22"/>
  <c r="BD228" i="22" s="1"/>
  <c r="AP226" i="20"/>
  <c r="AR226" i="20"/>
  <c r="AQ227" i="20"/>
  <c r="AS225" i="20"/>
  <c r="AT225" i="20"/>
  <c r="AZ229" i="22"/>
  <c r="BD229" i="22" s="1"/>
  <c r="BA230" i="22"/>
  <c r="BB229" i="22"/>
  <c r="AS226" i="20"/>
  <c r="AT226" i="20"/>
  <c r="AR227" i="20"/>
  <c r="AQ228" i="20"/>
  <c r="AP227" i="20"/>
  <c r="BB230" i="22"/>
  <c r="AZ230" i="22"/>
  <c r="BD230" i="22" s="1"/>
  <c r="BA231" i="22"/>
  <c r="AR228" i="20"/>
  <c r="AQ229" i="20"/>
  <c r="AT227" i="20"/>
  <c r="AS227" i="20"/>
  <c r="BA232" i="22"/>
  <c r="BB231" i="22"/>
  <c r="AQ230" i="20"/>
  <c r="AP229" i="20"/>
  <c r="AR229" i="20"/>
  <c r="BB232" i="22"/>
  <c r="AZ232" i="22"/>
  <c r="BD232" i="22" s="1"/>
  <c r="BA233" i="22"/>
  <c r="AP230" i="20"/>
  <c r="AQ231" i="20"/>
  <c r="AR230" i="20"/>
  <c r="AT229" i="20"/>
  <c r="AS229" i="20"/>
  <c r="BB233" i="22"/>
  <c r="BA234" i="22"/>
  <c r="AZ233" i="22"/>
  <c r="BD233" i="22" s="1"/>
  <c r="AS230" i="20"/>
  <c r="AT230" i="20"/>
  <c r="AQ232" i="20"/>
  <c r="AR231" i="20"/>
  <c r="BA235" i="22"/>
  <c r="AZ234" i="22"/>
  <c r="BD234" i="22" s="1"/>
  <c r="BB234" i="22"/>
  <c r="AQ233" i="20"/>
  <c r="AP232" i="20"/>
  <c r="AR232" i="20"/>
  <c r="AZ235" i="22"/>
  <c r="BD235" i="22" s="1"/>
  <c r="BA236" i="22"/>
  <c r="BB235" i="22"/>
  <c r="AP233" i="20"/>
  <c r="AQ234" i="20"/>
  <c r="AR233" i="20"/>
  <c r="AS232" i="20"/>
  <c r="AT232" i="20"/>
  <c r="AZ236" i="22"/>
  <c r="BD236" i="22" s="1"/>
  <c r="BA237" i="22"/>
  <c r="AT233" i="20"/>
  <c r="AS233" i="20"/>
  <c r="AP234" i="20"/>
  <c r="AR234" i="20"/>
  <c r="AQ235" i="20"/>
  <c r="AZ237" i="22"/>
  <c r="BD237" i="22" s="1"/>
  <c r="BA238" i="22"/>
  <c r="BB237" i="22"/>
  <c r="AT234" i="20"/>
  <c r="AS234" i="20"/>
  <c r="AP235" i="20"/>
  <c r="AQ236" i="20"/>
  <c r="BB238" i="22"/>
  <c r="BA239" i="22"/>
  <c r="AZ238" i="22"/>
  <c r="BD238" i="22" s="1"/>
  <c r="AS235" i="20"/>
  <c r="AT235" i="20"/>
  <c r="AP236" i="20"/>
  <c r="AQ237" i="20"/>
  <c r="AR236" i="20"/>
  <c r="BA240" i="22"/>
  <c r="AZ239" i="22"/>
  <c r="BD239" i="22" s="1"/>
  <c r="BB239" i="22"/>
  <c r="AS236" i="20"/>
  <c r="AT236" i="20"/>
  <c r="AP237" i="20"/>
  <c r="AQ238" i="20"/>
  <c r="AZ240" i="22"/>
  <c r="BD240" i="22" s="1"/>
  <c r="BB240" i="22"/>
  <c r="BA241" i="22"/>
  <c r="AT237" i="20"/>
  <c r="AS237" i="20"/>
  <c r="AP238" i="20"/>
  <c r="AQ239" i="20"/>
  <c r="AR238" i="20"/>
  <c r="AZ241" i="22"/>
  <c r="BD241" i="22" s="1"/>
  <c r="BA242" i="22"/>
  <c r="AS238" i="20"/>
  <c r="AT238" i="20"/>
  <c r="AP239" i="20"/>
  <c r="AR239" i="20"/>
  <c r="AQ240" i="20"/>
  <c r="AZ242" i="22"/>
  <c r="BD242" i="22" s="1"/>
  <c r="BB242" i="22"/>
  <c r="BA243" i="22"/>
  <c r="AS239" i="20"/>
  <c r="AT239" i="20"/>
  <c r="AR240" i="20"/>
  <c r="AP240" i="20"/>
  <c r="AQ241" i="20"/>
  <c r="BB243" i="22"/>
  <c r="BA244" i="22"/>
  <c r="AS240" i="20"/>
  <c r="AT240" i="20"/>
  <c r="AQ242" i="20"/>
  <c r="AP241" i="20"/>
  <c r="BA245" i="22"/>
  <c r="BB244" i="22"/>
  <c r="AR242" i="20"/>
  <c r="AQ243" i="20"/>
  <c r="AP242" i="20"/>
  <c r="AT241" i="20"/>
  <c r="AS241" i="20"/>
  <c r="BA246" i="22"/>
  <c r="BB245" i="22"/>
  <c r="AZ245" i="22"/>
  <c r="BD245" i="22" s="1"/>
  <c r="AQ244" i="20"/>
  <c r="AR243" i="20"/>
  <c r="AP243" i="20"/>
  <c r="AT242" i="20"/>
  <c r="AS242" i="20"/>
  <c r="BB246" i="22"/>
  <c r="BA247" i="22"/>
  <c r="AZ246" i="22"/>
  <c r="BD246" i="22" s="1"/>
  <c r="AR244" i="20"/>
  <c r="AQ245" i="20"/>
  <c r="AS243" i="20"/>
  <c r="AT243" i="20"/>
  <c r="BA248" i="22"/>
  <c r="AZ247" i="22"/>
  <c r="BD247" i="22" s="1"/>
  <c r="AP245" i="20"/>
  <c r="AR245" i="20"/>
  <c r="AQ246" i="20"/>
  <c r="BB248" i="22"/>
  <c r="AZ248" i="22"/>
  <c r="BD248" i="22" s="1"/>
  <c r="BA249" i="22"/>
  <c r="AS245" i="20"/>
  <c r="AT245" i="20"/>
  <c r="AP246" i="20"/>
  <c r="AQ247" i="20"/>
  <c r="BB249" i="22"/>
  <c r="BA250" i="22"/>
  <c r="AZ249" i="22"/>
  <c r="BD249" i="22" s="1"/>
  <c r="AT246" i="20"/>
  <c r="AS246" i="20"/>
  <c r="AP247" i="20"/>
  <c r="AQ248" i="20"/>
  <c r="AR247" i="20"/>
  <c r="BB250" i="22"/>
  <c r="BA251" i="22"/>
  <c r="AT247" i="20"/>
  <c r="AS247" i="20"/>
  <c r="AP248" i="20"/>
  <c r="AR248" i="20"/>
  <c r="AQ249" i="20"/>
  <c r="BA252" i="22"/>
  <c r="BB251" i="22"/>
  <c r="AZ251" i="22"/>
  <c r="BD251" i="22" s="1"/>
  <c r="AS248" i="20"/>
  <c r="AT248" i="20"/>
  <c r="AP249" i="20"/>
  <c r="AQ250" i="20"/>
  <c r="AR249" i="20"/>
  <c r="BA253" i="22"/>
  <c r="AZ252" i="22"/>
  <c r="BD252" i="22" s="1"/>
  <c r="AS249" i="20"/>
  <c r="AT249" i="20"/>
  <c r="AQ251" i="20"/>
  <c r="AR250" i="20"/>
  <c r="BB253" i="22"/>
  <c r="BA254" i="22"/>
  <c r="AZ253" i="22"/>
  <c r="BD253" i="22" s="1"/>
  <c r="AR251" i="20"/>
  <c r="AP251" i="20"/>
  <c r="AQ252" i="20"/>
  <c r="BA255" i="22"/>
  <c r="BB254" i="22"/>
  <c r="AZ254" i="22"/>
  <c r="BD254" i="22" s="1"/>
  <c r="AT251" i="20"/>
  <c r="AS251" i="20"/>
  <c r="AR252" i="20"/>
  <c r="AP252" i="20"/>
  <c r="AQ253" i="20"/>
  <c r="BA256" i="22"/>
  <c r="AZ255" i="22"/>
  <c r="BD255" i="22" s="1"/>
  <c r="AT252" i="20"/>
  <c r="AS252" i="20"/>
  <c r="AQ254" i="20"/>
  <c r="AP253" i="20"/>
  <c r="AZ256" i="22"/>
  <c r="BD256" i="22" s="1"/>
  <c r="BA257" i="22"/>
  <c r="AP254" i="20"/>
  <c r="AQ255" i="20"/>
  <c r="AR254" i="20"/>
  <c r="AS253" i="20"/>
  <c r="AT253" i="20"/>
  <c r="BA258" i="22"/>
  <c r="BB257" i="22"/>
  <c r="AZ257" i="22"/>
  <c r="BD257" i="22" s="1"/>
  <c r="AS254" i="20"/>
  <c r="AT254" i="20"/>
  <c r="AP255" i="20"/>
  <c r="AQ256" i="20"/>
  <c r="BB258" i="22"/>
  <c r="BA259" i="22"/>
  <c r="AZ258" i="22"/>
  <c r="BD258" i="22" s="1"/>
  <c r="AT255" i="20"/>
  <c r="AS255" i="20"/>
  <c r="AP256" i="20"/>
  <c r="AR256" i="20"/>
  <c r="AQ257" i="20"/>
  <c r="AZ259" i="22"/>
  <c r="BD259" i="22" s="1"/>
  <c r="BA260" i="22"/>
  <c r="BB259" i="22"/>
  <c r="AS256" i="20"/>
  <c r="AT256" i="20"/>
  <c r="AP257" i="20"/>
  <c r="AQ258" i="20"/>
  <c r="AZ260" i="22"/>
  <c r="BD260" i="22" s="1"/>
  <c r="BA261" i="22"/>
  <c r="BB260" i="22"/>
  <c r="AS257" i="20"/>
  <c r="AT257" i="20"/>
  <c r="AR258" i="20"/>
  <c r="AP258" i="20"/>
  <c r="AQ259" i="20"/>
  <c r="AZ261" i="22"/>
  <c r="BD261" i="22" s="1"/>
  <c r="BB261" i="22"/>
  <c r="BA262" i="22"/>
  <c r="AS258" i="20"/>
  <c r="AT258" i="20"/>
  <c r="AP259" i="20"/>
  <c r="AQ260" i="20"/>
  <c r="BB262" i="22"/>
  <c r="AZ262" i="22"/>
  <c r="BD262" i="22" s="1"/>
  <c r="BA263" i="22"/>
  <c r="AT259" i="20"/>
  <c r="AS259" i="20"/>
  <c r="AQ261" i="20"/>
  <c r="AR260" i="20"/>
  <c r="AP260" i="20"/>
  <c r="BA264" i="22"/>
  <c r="BB263" i="22"/>
  <c r="AZ263" i="22"/>
  <c r="BD263" i="22" s="1"/>
  <c r="AP261" i="20"/>
  <c r="AR261" i="20"/>
  <c r="AQ262" i="20"/>
  <c r="AT260" i="20"/>
  <c r="AS260" i="20"/>
  <c r="BA265" i="22"/>
  <c r="BB264" i="22"/>
  <c r="AZ264" i="22"/>
  <c r="BD264" i="22" s="1"/>
  <c r="AS261" i="20"/>
  <c r="AT261" i="20"/>
  <c r="AQ263" i="20"/>
  <c r="AR262" i="20"/>
  <c r="AZ265" i="22"/>
  <c r="BD265" i="22" s="1"/>
  <c r="BA266" i="22"/>
  <c r="AR263" i="20"/>
  <c r="AP263" i="20"/>
  <c r="AQ264" i="20"/>
  <c r="BB266" i="22"/>
  <c r="BA267" i="22"/>
  <c r="AS263" i="20"/>
  <c r="AT263" i="20"/>
  <c r="AP264" i="20"/>
  <c r="AQ265" i="20"/>
  <c r="AZ267" i="22"/>
  <c r="BD267" i="22" s="1"/>
  <c r="BB267" i="22"/>
  <c r="BA268" i="22"/>
  <c r="AT264" i="20"/>
  <c r="AS264" i="20"/>
  <c r="AQ266" i="20"/>
  <c r="AP265" i="20"/>
  <c r="AR265" i="20"/>
  <c r="AZ268" i="22"/>
  <c r="BD268" i="22" s="1"/>
  <c r="BA269" i="22"/>
  <c r="AQ267" i="20"/>
  <c r="AR266" i="20"/>
  <c r="AP266" i="20"/>
  <c r="AT265" i="20"/>
  <c r="AS265" i="20"/>
  <c r="AZ269" i="22"/>
  <c r="BD269" i="22" s="1"/>
  <c r="BB269" i="22"/>
  <c r="BA270" i="22"/>
  <c r="AP267" i="20"/>
  <c r="AR267" i="20"/>
  <c r="AQ268" i="20"/>
  <c r="AS266" i="20"/>
  <c r="AT266" i="20"/>
  <c r="BB270" i="22"/>
  <c r="BA271" i="22"/>
  <c r="AS267" i="20"/>
  <c r="AT267" i="20"/>
  <c r="AR268" i="20"/>
  <c r="AQ269" i="20"/>
  <c r="BB271" i="22"/>
  <c r="BA272" i="22"/>
  <c r="AZ271" i="22"/>
  <c r="BD271" i="22" s="1"/>
  <c r="AR269" i="20"/>
  <c r="AP269" i="20"/>
  <c r="AQ270" i="20"/>
  <c r="AZ272" i="22"/>
  <c r="BD272" i="22" s="1"/>
  <c r="BA273" i="22"/>
  <c r="AT269" i="20"/>
  <c r="AS269" i="20"/>
  <c r="AQ271" i="20"/>
  <c r="AR270" i="20"/>
  <c r="BA274" i="22"/>
  <c r="BB273" i="22"/>
  <c r="AZ273" i="22"/>
  <c r="BD273" i="22" s="1"/>
  <c r="AP271" i="20"/>
  <c r="AQ272" i="20"/>
  <c r="AZ274" i="22"/>
  <c r="BD274" i="22" s="1"/>
  <c r="BB274" i="22"/>
  <c r="BA275" i="22"/>
  <c r="AT271" i="20"/>
  <c r="AS271" i="20"/>
  <c r="AR272" i="20"/>
  <c r="AP272" i="20"/>
  <c r="AQ273" i="20"/>
  <c r="AZ275" i="22"/>
  <c r="BD275" i="22" s="1"/>
  <c r="BA276" i="22"/>
  <c r="BB275" i="22"/>
  <c r="AS272" i="20"/>
  <c r="AT272" i="20"/>
  <c r="AR273" i="20"/>
  <c r="AP273" i="20"/>
  <c r="AQ274" i="20"/>
  <c r="BA277" i="22"/>
  <c r="BB276" i="22"/>
  <c r="AZ276" i="22"/>
  <c r="BD276" i="22" s="1"/>
  <c r="AS273" i="20"/>
  <c r="AT273" i="20"/>
  <c r="AQ275" i="20"/>
  <c r="AP274" i="20"/>
  <c r="AR274" i="20"/>
  <c r="BA278" i="22"/>
  <c r="BB277" i="22"/>
  <c r="AR275" i="20"/>
  <c r="AP275" i="20"/>
  <c r="AQ276" i="20"/>
  <c r="AT274" i="20"/>
  <c r="AS274" i="20"/>
  <c r="AZ278" i="22"/>
  <c r="BD278" i="22" s="1"/>
  <c r="BB278" i="22"/>
  <c r="BA279" i="22"/>
  <c r="AS275" i="20"/>
  <c r="AT275" i="20"/>
  <c r="AR276" i="20"/>
  <c r="AQ277" i="20"/>
  <c r="AP276" i="20"/>
  <c r="AZ279" i="22"/>
  <c r="BD279" i="22" s="1"/>
  <c r="BA280" i="22"/>
  <c r="BB279" i="22"/>
  <c r="AP277" i="20"/>
  <c r="AQ278" i="20"/>
  <c r="AS276" i="20"/>
  <c r="AT276" i="20"/>
  <c r="BA281" i="22"/>
  <c r="AZ280" i="22"/>
  <c r="BD280" i="22" s="1"/>
  <c r="AS277" i="20"/>
  <c r="AT277" i="20"/>
  <c r="AQ279" i="20"/>
  <c r="AP278" i="20"/>
  <c r="AR278" i="20"/>
  <c r="AZ281" i="22"/>
  <c r="BD281" i="22" s="1"/>
  <c r="BA282" i="22"/>
  <c r="BB281" i="22"/>
  <c r="AQ280" i="20"/>
  <c r="AP279" i="20"/>
  <c r="AR279" i="20"/>
  <c r="AT278" i="20"/>
  <c r="AS278" i="20"/>
  <c r="AZ282" i="22"/>
  <c r="BD282" i="22" s="1"/>
  <c r="BA283" i="22"/>
  <c r="AR280" i="20"/>
  <c r="AP280" i="20"/>
  <c r="AQ281" i="20"/>
  <c r="AT279" i="20"/>
  <c r="AS279" i="20"/>
  <c r="BB283" i="22"/>
  <c r="BA284" i="22"/>
  <c r="AZ283" i="22"/>
  <c r="BD283" i="22" s="1"/>
  <c r="AS280" i="20"/>
  <c r="AT280" i="20"/>
  <c r="AQ282" i="20"/>
  <c r="AR281" i="20"/>
  <c r="BB284" i="22"/>
  <c r="AZ284" i="22"/>
  <c r="BD284" i="22" s="1"/>
  <c r="BA285" i="22"/>
  <c r="AP282" i="20"/>
  <c r="AQ283" i="20"/>
  <c r="AR282" i="20"/>
  <c r="AZ285" i="22"/>
  <c r="BD285" i="22" s="1"/>
  <c r="BB285" i="22"/>
  <c r="BA286" i="22"/>
  <c r="AS282" i="20"/>
  <c r="AT282" i="20"/>
  <c r="AR283" i="20"/>
  <c r="AQ284" i="20"/>
  <c r="AP283" i="20"/>
  <c r="AZ286" i="22"/>
  <c r="BD286" i="22" s="1"/>
  <c r="BB286" i="22"/>
  <c r="BA287" i="22"/>
  <c r="AR284" i="20"/>
  <c r="AQ285" i="20"/>
  <c r="AT283" i="20"/>
  <c r="AS283" i="20"/>
  <c r="BB287" i="22"/>
  <c r="BA288" i="22"/>
  <c r="AZ287" i="22"/>
  <c r="BD287" i="22" s="1"/>
  <c r="AQ286" i="20"/>
  <c r="AP285" i="20"/>
  <c r="AR285" i="20"/>
  <c r="AZ288" i="22"/>
  <c r="BD288" i="22" s="1"/>
  <c r="BA289" i="22"/>
  <c r="BB288" i="22"/>
  <c r="AP286" i="20"/>
  <c r="AQ287" i="20"/>
  <c r="AR286" i="20"/>
  <c r="AT285" i="20"/>
  <c r="AS285" i="20"/>
  <c r="BB289" i="22"/>
  <c r="BA290" i="22"/>
  <c r="AZ289" i="22"/>
  <c r="BD289" i="22" s="1"/>
  <c r="AS286" i="20"/>
  <c r="AT286" i="20"/>
  <c r="AQ288" i="20"/>
  <c r="AP287" i="20"/>
  <c r="AR287" i="20"/>
  <c r="BB290" i="22"/>
  <c r="BA291" i="22"/>
  <c r="AR288" i="20"/>
  <c r="AQ289" i="20"/>
  <c r="AS287" i="20"/>
  <c r="AT287" i="20"/>
  <c r="AZ291" i="22"/>
  <c r="BD291" i="22" s="1"/>
  <c r="BA292" i="22"/>
  <c r="BB291" i="22"/>
  <c r="AP289" i="20"/>
  <c r="AQ290" i="20"/>
  <c r="AR289" i="20"/>
  <c r="BA293" i="22"/>
  <c r="BB292" i="22"/>
  <c r="AZ292" i="22"/>
  <c r="BD292" i="22" s="1"/>
  <c r="AT289" i="20"/>
  <c r="AS289" i="20"/>
  <c r="AP290" i="20"/>
  <c r="AQ291" i="20"/>
  <c r="AR290" i="20"/>
  <c r="AZ293" i="22"/>
  <c r="BD293" i="22" s="1"/>
  <c r="BA294" i="22"/>
  <c r="AT290" i="20"/>
  <c r="AS290" i="20"/>
  <c r="AP291" i="20"/>
  <c r="AQ292" i="20"/>
  <c r="AZ294" i="22"/>
  <c r="BD294" i="22" s="1"/>
  <c r="BB294" i="22"/>
  <c r="BA295" i="22"/>
  <c r="AS291" i="20"/>
  <c r="AT291" i="20"/>
  <c r="AQ293" i="20"/>
  <c r="AP292" i="20"/>
  <c r="AR292" i="20"/>
  <c r="BA296" i="22"/>
  <c r="AZ295" i="22"/>
  <c r="BD295" i="22" s="1"/>
  <c r="AR293" i="20"/>
  <c r="AQ294" i="20"/>
  <c r="AP293" i="20"/>
  <c r="AS292" i="20"/>
  <c r="AT292" i="20"/>
  <c r="AZ296" i="22"/>
  <c r="BD296" i="22" s="1"/>
  <c r="BB296" i="22"/>
  <c r="BA297" i="22"/>
  <c r="AQ295" i="20"/>
  <c r="AR294" i="20"/>
  <c r="AP294" i="20"/>
  <c r="AT293" i="20"/>
  <c r="AS293" i="20"/>
  <c r="BA298" i="22"/>
  <c r="BB297" i="22"/>
  <c r="AP295" i="20"/>
  <c r="AR295" i="20"/>
  <c r="AQ296" i="20"/>
  <c r="AS294" i="20"/>
  <c r="AT294" i="20"/>
  <c r="BB298" i="22"/>
  <c r="AZ298" i="22"/>
  <c r="BD298" i="22" s="1"/>
  <c r="BA299" i="22"/>
  <c r="AS295" i="20"/>
  <c r="AT295" i="20"/>
  <c r="AR296" i="20"/>
  <c r="AP296" i="20"/>
  <c r="AQ297" i="20"/>
  <c r="AZ299" i="22"/>
  <c r="BD299" i="22" s="1"/>
  <c r="BA300" i="22"/>
  <c r="AS296" i="20"/>
  <c r="AT296" i="20"/>
  <c r="AR297" i="20"/>
  <c r="AP297" i="20"/>
  <c r="AQ298" i="20"/>
  <c r="AZ300" i="22"/>
  <c r="BD300" i="22" s="1"/>
  <c r="BB300" i="22"/>
  <c r="BA301" i="22"/>
  <c r="AT297" i="20"/>
  <c r="AS297" i="20"/>
  <c r="AP298" i="20"/>
  <c r="AQ299" i="20"/>
  <c r="AR298" i="20"/>
  <c r="BA302" i="22"/>
  <c r="AZ301" i="22"/>
  <c r="BD301" i="22" s="1"/>
  <c r="AT298" i="20"/>
  <c r="AS298" i="20"/>
  <c r="AR299" i="20"/>
  <c r="AQ300" i="20"/>
  <c r="BB302" i="22"/>
  <c r="AZ302" i="22"/>
  <c r="BD302" i="22" s="1"/>
  <c r="BA303" i="22"/>
  <c r="AR300" i="20"/>
  <c r="AP300" i="20"/>
  <c r="AQ301" i="20"/>
  <c r="BB303" i="22"/>
  <c r="AZ303" i="22"/>
  <c r="BD303" i="22" s="1"/>
  <c r="BA304" i="22"/>
  <c r="AS300" i="20"/>
  <c r="AT300" i="20"/>
  <c r="AP301" i="20"/>
  <c r="AQ302" i="20"/>
  <c r="BA305" i="22"/>
  <c r="AZ304" i="22"/>
  <c r="BD304" i="22" s="1"/>
  <c r="BB304" i="22"/>
  <c r="AS301" i="20"/>
  <c r="AT301" i="20"/>
  <c r="AR302" i="20"/>
  <c r="AQ303" i="20"/>
  <c r="AP302" i="20"/>
  <c r="BB305" i="22"/>
  <c r="BA306" i="22"/>
  <c r="AZ305" i="22"/>
  <c r="BD305" i="22" s="1"/>
  <c r="AP303" i="20"/>
  <c r="AR303" i="20"/>
  <c r="AQ304" i="20"/>
  <c r="AT302" i="20"/>
  <c r="AS302" i="20"/>
  <c r="BA307" i="22"/>
  <c r="BB306" i="22"/>
  <c r="AZ306" i="22"/>
  <c r="BD306" i="22" s="1"/>
  <c r="AS303" i="20"/>
  <c r="AT303" i="20"/>
  <c r="AQ305" i="20"/>
  <c r="AR304" i="20"/>
  <c r="AP304" i="20"/>
  <c r="BA308" i="22"/>
  <c r="AZ307" i="22"/>
  <c r="BD307" i="22" s="1"/>
  <c r="BB307" i="22"/>
  <c r="AQ306" i="20"/>
  <c r="AR305" i="20"/>
  <c r="AS304" i="20"/>
  <c r="AT304" i="20"/>
  <c r="BA309" i="22"/>
  <c r="BB308" i="22"/>
  <c r="AQ307" i="20"/>
  <c r="AR306" i="20"/>
  <c r="AP306" i="20"/>
  <c r="BA310" i="22"/>
  <c r="BB309" i="22"/>
  <c r="AZ309" i="22"/>
  <c r="BD309" i="22" s="1"/>
  <c r="AR307" i="20"/>
  <c r="AQ308" i="20"/>
  <c r="AP307" i="20"/>
  <c r="AS306" i="20"/>
  <c r="AT306" i="20"/>
  <c r="BA311" i="22"/>
  <c r="AZ310" i="22"/>
  <c r="BD310" i="22" s="1"/>
  <c r="AR308" i="20"/>
  <c r="AP308" i="20"/>
  <c r="AQ309" i="20"/>
  <c r="AT307" i="20"/>
  <c r="AS307" i="20"/>
  <c r="BA312" i="22"/>
  <c r="AZ311" i="22"/>
  <c r="BD311" i="22" s="1"/>
  <c r="BB311" i="22"/>
  <c r="AT308" i="20"/>
  <c r="AS308" i="20"/>
  <c r="AP309" i="20"/>
  <c r="AQ310" i="20"/>
  <c r="AR309" i="20"/>
  <c r="BA313" i="22"/>
  <c r="AZ312" i="22"/>
  <c r="BD312" i="22" s="1"/>
  <c r="BB312" i="22"/>
  <c r="AS309" i="20"/>
  <c r="AT309" i="20"/>
  <c r="AP310" i="20"/>
  <c r="AQ311" i="20"/>
  <c r="AR310" i="20"/>
  <c r="BB313" i="22"/>
  <c r="BA314" i="22"/>
  <c r="AS310" i="20"/>
  <c r="AT310" i="20"/>
  <c r="AQ312" i="20"/>
  <c r="AR311" i="20"/>
  <c r="BA315" i="22"/>
  <c r="AZ314" i="22"/>
  <c r="BD314" i="22" s="1"/>
  <c r="AQ313" i="20"/>
  <c r="AR312" i="20"/>
  <c r="AP312" i="20"/>
  <c r="BB315" i="22"/>
  <c r="BA316" i="22"/>
  <c r="AZ315" i="22"/>
  <c r="BD315" i="22" s="1"/>
  <c r="AP313" i="20"/>
  <c r="AR313" i="20"/>
  <c r="AQ314" i="20"/>
  <c r="AT312" i="20"/>
  <c r="AS312" i="20"/>
  <c r="BB316" i="22"/>
  <c r="BA317" i="22"/>
  <c r="AZ316" i="22"/>
  <c r="BD316" i="22" s="1"/>
  <c r="AT313" i="20"/>
  <c r="AS313" i="20"/>
  <c r="AR314" i="20"/>
  <c r="AP314" i="20"/>
  <c r="AQ315" i="20"/>
  <c r="BB317" i="22"/>
  <c r="AZ317" i="22"/>
  <c r="BD317" i="22" s="1"/>
  <c r="BA318" i="22"/>
  <c r="AS314" i="20"/>
  <c r="AT314" i="20"/>
  <c r="AR315" i="20"/>
  <c r="AQ316" i="20"/>
  <c r="AP315" i="20"/>
  <c r="BB318" i="22"/>
  <c r="BA319" i="22"/>
  <c r="AZ318" i="22"/>
  <c r="BD318" i="22" s="1"/>
  <c r="AR316" i="20"/>
  <c r="AQ317" i="20"/>
  <c r="AS315" i="20"/>
  <c r="AT315" i="20"/>
  <c r="AZ319" i="22"/>
  <c r="BD319" i="22" s="1"/>
  <c r="BB319" i="22"/>
  <c r="BA320" i="22"/>
  <c r="AP317" i="20"/>
  <c r="AQ318" i="20"/>
  <c r="AR317" i="20"/>
  <c r="AZ320" i="22"/>
  <c r="BD320" i="22" s="1"/>
  <c r="BB320" i="22"/>
  <c r="BA321" i="22"/>
  <c r="AT317" i="20"/>
  <c r="AS317" i="20"/>
  <c r="AR318" i="20"/>
  <c r="AQ319" i="20"/>
  <c r="AZ321" i="22"/>
  <c r="BD321" i="22" s="1"/>
  <c r="BA322" i="22"/>
  <c r="AQ320" i="20"/>
  <c r="AP319" i="20"/>
  <c r="AZ322" i="22"/>
  <c r="BD322" i="22" s="1"/>
  <c r="BA323" i="22"/>
  <c r="AQ321" i="20"/>
  <c r="AR320" i="20"/>
  <c r="AP320" i="20"/>
  <c r="AT319" i="20"/>
  <c r="AS319" i="20"/>
  <c r="BA324" i="22"/>
  <c r="BB323" i="22"/>
  <c r="AZ323" i="22"/>
  <c r="BD323" i="22" s="1"/>
  <c r="AQ322" i="20"/>
  <c r="AP321" i="20"/>
  <c r="AS320" i="20"/>
  <c r="AT320" i="20"/>
  <c r="BA325" i="22"/>
  <c r="BB324" i="22"/>
  <c r="AZ324" i="22"/>
  <c r="BD324" i="22" s="1"/>
  <c r="AR322" i="20"/>
  <c r="AP322" i="20"/>
  <c r="AQ323" i="20"/>
  <c r="AS321" i="20"/>
  <c r="AT321" i="20"/>
  <c r="BA326" i="22"/>
  <c r="BB325" i="22"/>
  <c r="AZ325" i="22"/>
  <c r="BD325" i="22" s="1"/>
  <c r="AT322" i="20"/>
  <c r="AS322" i="20"/>
  <c r="AR323" i="20"/>
  <c r="AQ324" i="20"/>
  <c r="AP323" i="20"/>
  <c r="BA327" i="22"/>
  <c r="AZ326" i="22"/>
  <c r="BD326" i="22" s="1"/>
  <c r="AQ325" i="20"/>
  <c r="AP324" i="20"/>
  <c r="AT323" i="20"/>
  <c r="AS323" i="20"/>
  <c r="BB327" i="22"/>
  <c r="BA328" i="22"/>
  <c r="AZ327" i="22"/>
  <c r="BD327" i="22" s="1"/>
  <c r="AQ326" i="20"/>
  <c r="AP325" i="20"/>
  <c r="AS324" i="20"/>
  <c r="AT324" i="20"/>
  <c r="BA329" i="22"/>
  <c r="AZ328" i="22"/>
  <c r="BD328" i="22" s="1"/>
  <c r="AQ327" i="20"/>
  <c r="AP326" i="20"/>
  <c r="AR326" i="20"/>
  <c r="AS325" i="20"/>
  <c r="AT325" i="20"/>
  <c r="AZ329" i="22"/>
  <c r="BD329" i="22" s="1"/>
  <c r="BB329" i="22"/>
  <c r="BA330" i="22"/>
  <c r="AQ328" i="20"/>
  <c r="AP327" i="20"/>
  <c r="AT326" i="20"/>
  <c r="AS326" i="20"/>
  <c r="AZ330" i="22"/>
  <c r="BD330" i="22" s="1"/>
  <c r="BA331" i="22"/>
  <c r="AQ329" i="20"/>
  <c r="AP328" i="20"/>
  <c r="AR328" i="20"/>
  <c r="AT327" i="20"/>
  <c r="AS327" i="20"/>
  <c r="AZ331" i="22"/>
  <c r="BD331" i="22" s="1"/>
  <c r="BB331" i="22"/>
  <c r="BA332" i="22"/>
  <c r="AQ330" i="20"/>
  <c r="AP329" i="20"/>
  <c r="AS328" i="20"/>
  <c r="AT328" i="20"/>
  <c r="AZ332" i="22"/>
  <c r="BD332" i="22" s="1"/>
  <c r="BA333" i="22"/>
  <c r="AR330" i="20"/>
  <c r="AQ331" i="20"/>
  <c r="AP330" i="20"/>
  <c r="AS329" i="20"/>
  <c r="AT329" i="20"/>
  <c r="BA334" i="22"/>
  <c r="AZ333" i="22"/>
  <c r="BD333" i="22" s="1"/>
  <c r="BB333" i="22"/>
  <c r="AR331" i="20"/>
  <c r="AP331" i="20"/>
  <c r="AQ332" i="20"/>
  <c r="AT330" i="20"/>
  <c r="AS330" i="20"/>
  <c r="BB334" i="22"/>
  <c r="BA335" i="22"/>
  <c r="AZ334" i="22"/>
  <c r="BD334" i="22" s="1"/>
  <c r="AT331" i="20"/>
  <c r="AS331" i="20"/>
  <c r="AP332" i="20"/>
  <c r="AQ333" i="20"/>
  <c r="BA336" i="22"/>
  <c r="BB335" i="22"/>
  <c r="AS332" i="20"/>
  <c r="AT332" i="20"/>
  <c r="AP333" i="20"/>
  <c r="AQ334" i="20"/>
  <c r="BA337" i="22"/>
  <c r="BB336" i="22"/>
  <c r="AZ336" i="22"/>
  <c r="BD336" i="22" s="1"/>
  <c r="AS333" i="20"/>
  <c r="AT333" i="20"/>
  <c r="AP334" i="20"/>
  <c r="AQ335" i="20"/>
  <c r="AR334" i="20"/>
  <c r="BA338" i="22"/>
  <c r="AZ337" i="22"/>
  <c r="BD337" i="22" s="1"/>
  <c r="BB337" i="22"/>
  <c r="AT334" i="20"/>
  <c r="AS334" i="20"/>
  <c r="AQ336" i="20"/>
  <c r="AP335" i="20"/>
  <c r="AR335" i="20"/>
  <c r="BB338" i="22"/>
  <c r="BA339" i="22"/>
  <c r="AR336" i="20"/>
  <c r="AP336" i="20"/>
  <c r="AQ337" i="20"/>
  <c r="AT335" i="20"/>
  <c r="AS335" i="20"/>
  <c r="BA340" i="22"/>
  <c r="AZ339" i="22"/>
  <c r="BD339" i="22" s="1"/>
  <c r="BB339" i="22"/>
  <c r="AS336" i="20"/>
  <c r="AT336" i="20"/>
  <c r="AQ338" i="20"/>
  <c r="AP337" i="20"/>
  <c r="AR337" i="20"/>
  <c r="BA341" i="22"/>
  <c r="AZ340" i="22"/>
  <c r="BD340" i="22" s="1"/>
  <c r="BB340" i="22"/>
  <c r="AP338" i="20"/>
  <c r="AQ339" i="20"/>
  <c r="AS337" i="20"/>
  <c r="AT337" i="20"/>
  <c r="BA342" i="22"/>
  <c r="BB341" i="22"/>
  <c r="AZ341" i="22"/>
  <c r="BD341" i="22" s="1"/>
  <c r="AS338" i="20"/>
  <c r="AT338" i="20"/>
  <c r="AP339" i="20"/>
  <c r="AQ340" i="20"/>
  <c r="AR339" i="20"/>
  <c r="AZ342" i="22"/>
  <c r="BD342" i="22" s="1"/>
  <c r="BA343" i="22"/>
  <c r="AT339" i="20"/>
  <c r="AS339" i="20"/>
  <c r="AP340" i="20"/>
  <c r="AQ341" i="20"/>
  <c r="AR340" i="20"/>
  <c r="BB343" i="22"/>
  <c r="AZ343" i="22"/>
  <c r="BD343" i="22" s="1"/>
  <c r="BA344" i="22"/>
  <c r="AS340" i="20"/>
  <c r="AT340" i="20"/>
  <c r="AR341" i="20"/>
  <c r="AP341" i="20"/>
  <c r="AQ342" i="20"/>
  <c r="BA345" i="22"/>
  <c r="BB344" i="22"/>
  <c r="AS341" i="20"/>
  <c r="AT341" i="20"/>
  <c r="AR342" i="20"/>
  <c r="AQ343" i="20"/>
  <c r="AP342" i="20"/>
  <c r="BA346" i="22"/>
  <c r="BB345" i="22"/>
  <c r="AR343" i="20"/>
  <c r="AP343" i="20"/>
  <c r="AQ344" i="20"/>
  <c r="AS342" i="20"/>
  <c r="AT342" i="20"/>
  <c r="BB346" i="22"/>
  <c r="BA347" i="22"/>
  <c r="AZ346" i="22"/>
  <c r="BD346" i="22" s="1"/>
  <c r="AS343" i="20"/>
  <c r="AT343" i="20"/>
  <c r="AP344" i="20"/>
  <c r="AQ345" i="20"/>
  <c r="BA348" i="22"/>
  <c r="BB347" i="22"/>
  <c r="AS344" i="20"/>
  <c r="AT344" i="20"/>
  <c r="AP345" i="20"/>
  <c r="AQ346" i="20"/>
  <c r="AR345" i="20"/>
  <c r="AZ348" i="22"/>
  <c r="BD348" i="22" s="1"/>
  <c r="BB348" i="22"/>
  <c r="BA349" i="22"/>
  <c r="AS345" i="20"/>
  <c r="AT345" i="20"/>
  <c r="AR346" i="20"/>
  <c r="AP346" i="20"/>
  <c r="AQ347" i="20"/>
  <c r="AZ349" i="22"/>
  <c r="BD349" i="22" s="1"/>
  <c r="BB349" i="22"/>
  <c r="BA350" i="22"/>
  <c r="AT346" i="20"/>
  <c r="AS346" i="20"/>
  <c r="AP347" i="20"/>
  <c r="AR347" i="20"/>
  <c r="AQ348" i="20"/>
  <c r="BB350" i="22"/>
  <c r="AZ350" i="22"/>
  <c r="BD350" i="22" s="1"/>
  <c r="BA351" i="22"/>
  <c r="AT347" i="20"/>
  <c r="AS347" i="20"/>
  <c r="AP348" i="20"/>
  <c r="AR348" i="20"/>
  <c r="AQ349" i="20"/>
  <c r="AZ351" i="22"/>
  <c r="BD351" i="22" s="1"/>
  <c r="BA352" i="22"/>
  <c r="BB351" i="22"/>
  <c r="AS348" i="20"/>
  <c r="AT348" i="20"/>
  <c r="AR349" i="20"/>
  <c r="AQ350" i="20"/>
  <c r="AP349" i="20"/>
  <c r="BB352" i="22"/>
  <c r="BA353" i="22"/>
  <c r="AZ352" i="22"/>
  <c r="BD352" i="22" s="1"/>
  <c r="AR350" i="20"/>
  <c r="AP350" i="20"/>
  <c r="AQ351" i="20"/>
  <c r="AS349" i="20"/>
  <c r="AT349" i="20"/>
  <c r="BB353" i="22"/>
  <c r="BA354" i="22"/>
  <c r="AZ353" i="22"/>
  <c r="BD353" i="22" s="1"/>
  <c r="AT350" i="20"/>
  <c r="AS350" i="20"/>
  <c r="AP351" i="20"/>
  <c r="AR351" i="20"/>
  <c r="AQ352" i="20"/>
  <c r="AZ354" i="22"/>
  <c r="BD354" i="22" s="1"/>
  <c r="BB354" i="22"/>
  <c r="BA355" i="22"/>
  <c r="AS351" i="20"/>
  <c r="AT351" i="20"/>
  <c r="AP352" i="20"/>
  <c r="AQ353" i="20"/>
  <c r="AR352" i="20"/>
  <c r="BB355" i="22"/>
  <c r="BA356" i="22"/>
  <c r="AS352" i="20"/>
  <c r="AT352" i="20"/>
  <c r="AQ354" i="20"/>
  <c r="AP353" i="20"/>
  <c r="BA357" i="22"/>
  <c r="AZ356" i="22"/>
  <c r="BD356" i="22" s="1"/>
  <c r="BB356" i="22"/>
  <c r="AR354" i="20"/>
  <c r="AQ355" i="20"/>
  <c r="AS353" i="20"/>
  <c r="AT353" i="20"/>
  <c r="BA358" i="22"/>
  <c r="AZ357" i="22"/>
  <c r="BD357" i="22" s="1"/>
  <c r="AQ356" i="20"/>
  <c r="AP355" i="20"/>
  <c r="AR355" i="20"/>
  <c r="BB358" i="22"/>
  <c r="BA359" i="22"/>
  <c r="AZ358" i="22"/>
  <c r="BD358" i="22" s="1"/>
  <c r="AP356" i="20"/>
  <c r="AR356" i="20"/>
  <c r="AQ357" i="20"/>
  <c r="AS355" i="20"/>
  <c r="AT355" i="20"/>
  <c r="BA360" i="22"/>
  <c r="BB359" i="22"/>
  <c r="AT356" i="20"/>
  <c r="AS356" i="20"/>
  <c r="AR357" i="20"/>
  <c r="AQ358" i="20"/>
  <c r="AP357" i="20"/>
  <c r="AZ360" i="22"/>
  <c r="BD360" i="22" s="1"/>
  <c r="BB360" i="22"/>
  <c r="BA361" i="22"/>
  <c r="AP358" i="20"/>
  <c r="AQ359" i="20"/>
  <c r="AS357" i="20"/>
  <c r="AT357" i="20"/>
  <c r="BB361" i="22"/>
  <c r="AZ361" i="22"/>
  <c r="BD361" i="22" s="1"/>
  <c r="AS358" i="20"/>
  <c r="AT358" i="20"/>
  <c r="AP359" i="20"/>
  <c r="AR359" i="20"/>
  <c r="AQ360" i="20"/>
  <c r="AT359" i="20"/>
  <c r="AS359" i="20"/>
  <c r="AP360" i="20"/>
  <c r="AQ361" i="20"/>
  <c r="AR360" i="20"/>
  <c r="AS360" i="20"/>
  <c r="AT360" i="20"/>
  <c r="AP361" i="20"/>
  <c r="AR361" i="20"/>
  <c r="AQ362" i="20"/>
  <c r="AS361" i="20"/>
  <c r="AT361" i="20"/>
  <c r="AQ363" i="20"/>
  <c r="AP362" i="20"/>
  <c r="AR362" i="20"/>
  <c r="AR363" i="20"/>
  <c r="AQ364" i="20"/>
  <c r="AP363" i="20"/>
  <c r="AS362" i="20"/>
  <c r="AT362" i="20"/>
  <c r="AQ365" i="20"/>
  <c r="AR364" i="20"/>
  <c r="AP364" i="20"/>
  <c r="AT363" i="20"/>
  <c r="AS363" i="20"/>
  <c r="AR365" i="20"/>
  <c r="AQ366" i="20"/>
  <c r="AP365" i="20"/>
  <c r="AT364" i="20"/>
  <c r="AS364" i="20"/>
  <c r="AR366" i="20"/>
  <c r="AQ367" i="20"/>
  <c r="AS365" i="20"/>
  <c r="AT365" i="20"/>
  <c r="AR367" i="20"/>
  <c r="AQ368" i="20"/>
  <c r="AP367" i="20"/>
  <c r="AR368" i="20"/>
  <c r="AQ369" i="20"/>
  <c r="AS367" i="20"/>
  <c r="AT367" i="20"/>
  <c r="AP369" i="20"/>
  <c r="AQ370" i="20"/>
  <c r="AR369" i="20"/>
  <c r="AT369" i="20"/>
  <c r="AS369" i="20"/>
  <c r="AR370" i="20"/>
  <c r="AQ371" i="20"/>
  <c r="AP370" i="20"/>
  <c r="AP371" i="20"/>
  <c r="AR371" i="20"/>
  <c r="AQ372" i="20"/>
  <c r="AT370" i="20"/>
  <c r="AS370" i="20"/>
  <c r="AS371" i="20"/>
  <c r="AT371" i="20"/>
  <c r="AR372" i="20"/>
  <c r="AP372" i="20"/>
  <c r="AQ373" i="20"/>
  <c r="AT372" i="20"/>
  <c r="AS372" i="20"/>
  <c r="AP373" i="20"/>
  <c r="AR373" i="20"/>
  <c r="AQ374" i="20"/>
  <c r="AT373" i="20"/>
  <c r="AS373" i="20"/>
  <c r="AR374" i="20"/>
  <c r="AQ375" i="20"/>
  <c r="AP374" i="20"/>
  <c r="AR375" i="20"/>
  <c r="AQ376" i="20"/>
  <c r="AT374" i="20"/>
  <c r="AS374" i="20"/>
  <c r="AR376" i="20"/>
  <c r="AQ377" i="20"/>
  <c r="AP376" i="20"/>
  <c r="AQ378" i="20"/>
  <c r="AR377" i="20"/>
  <c r="AP377" i="20"/>
  <c r="AS376" i="20"/>
  <c r="AT376" i="20"/>
  <c r="AQ379" i="20"/>
  <c r="AR378" i="20"/>
  <c r="AP378" i="20"/>
  <c r="AT377" i="20"/>
  <c r="AS377" i="20"/>
  <c r="AP379" i="20"/>
  <c r="AQ380" i="20"/>
  <c r="AR379" i="20"/>
  <c r="AS378" i="20"/>
  <c r="AT378" i="20"/>
  <c r="AT379" i="20"/>
  <c r="AS379" i="20"/>
  <c r="AR380" i="20"/>
  <c r="AP380" i="20"/>
  <c r="AQ381" i="20"/>
  <c r="AS380" i="20"/>
  <c r="AT380" i="20"/>
  <c r="AP381" i="20"/>
  <c r="AQ382" i="20"/>
  <c r="AR381" i="20"/>
  <c r="AT381" i="20"/>
  <c r="AS381" i="20"/>
  <c r="AR382" i="20"/>
  <c r="AP382" i="20"/>
  <c r="AQ383" i="20"/>
  <c r="AT382" i="20"/>
  <c r="AS382" i="20"/>
  <c r="AP383" i="20"/>
  <c r="AR383" i="20"/>
  <c r="AQ384" i="20"/>
  <c r="AT383" i="20"/>
  <c r="AS383" i="20"/>
  <c r="AQ385" i="20"/>
  <c r="AR384" i="20"/>
  <c r="AR385" i="20"/>
  <c r="AP385" i="20"/>
  <c r="AQ386" i="20"/>
  <c r="AS385" i="20"/>
  <c r="AT385" i="20"/>
  <c r="AP386" i="20"/>
  <c r="AR386" i="20"/>
  <c r="AQ387" i="20"/>
  <c r="AT386" i="20"/>
  <c r="AS386" i="20"/>
  <c r="AQ388" i="20"/>
  <c r="AP387" i="20"/>
  <c r="AR387" i="20"/>
  <c r="AQ389" i="20"/>
  <c r="AP388" i="20"/>
  <c r="AR388" i="20"/>
  <c r="AS387" i="20"/>
  <c r="AT387" i="20"/>
  <c r="AP389" i="20"/>
  <c r="AQ390" i="20"/>
  <c r="AR389" i="20"/>
  <c r="AS388" i="20"/>
  <c r="AT388" i="20"/>
  <c r="AS389" i="20"/>
  <c r="AT389" i="20"/>
  <c r="AR390" i="20"/>
  <c r="AQ391" i="20"/>
  <c r="AQ392" i="20"/>
  <c r="AR391" i="20"/>
  <c r="AP391" i="20"/>
  <c r="AP392" i="20"/>
  <c r="AQ393" i="20"/>
  <c r="AT391" i="20"/>
  <c r="AS391" i="20"/>
  <c r="AT392" i="20"/>
  <c r="AS392" i="20"/>
  <c r="AP393" i="20"/>
  <c r="AQ394" i="20"/>
  <c r="AR393" i="20"/>
  <c r="AT393" i="20"/>
  <c r="AS393" i="20"/>
  <c r="AR394" i="20"/>
  <c r="AP394" i="20"/>
  <c r="AQ395" i="20"/>
  <c r="AS394" i="20"/>
  <c r="AT394" i="20"/>
  <c r="AR395" i="20"/>
  <c r="AP395" i="20"/>
  <c r="AQ396" i="20"/>
  <c r="AT395" i="20"/>
  <c r="AS395" i="20"/>
  <c r="AP396" i="20"/>
  <c r="AR396" i="20"/>
  <c r="AQ397" i="20"/>
  <c r="AS396" i="20"/>
  <c r="AT396" i="20"/>
  <c r="AP397" i="20"/>
  <c r="AR397" i="20"/>
  <c r="AQ398" i="20"/>
  <c r="AT397" i="20"/>
  <c r="AS397" i="20"/>
  <c r="AP398" i="20"/>
  <c r="AR398" i="20"/>
  <c r="AQ399" i="20"/>
  <c r="AS398" i="20"/>
  <c r="AT398" i="20"/>
  <c r="AP399" i="20"/>
  <c r="AQ400" i="20"/>
  <c r="AR399" i="20"/>
  <c r="AT399" i="20"/>
  <c r="AS399" i="20"/>
  <c r="AP400" i="20"/>
  <c r="AR400" i="20"/>
  <c r="AQ401" i="20"/>
  <c r="AT400" i="20"/>
  <c r="AS400" i="20"/>
  <c r="AQ402" i="20"/>
  <c r="AP401" i="20"/>
  <c r="AR401" i="20"/>
  <c r="AR402" i="20"/>
  <c r="AP402" i="20"/>
  <c r="AQ403" i="20"/>
  <c r="AT401" i="20"/>
  <c r="AS401" i="20"/>
  <c r="AS402" i="20"/>
  <c r="AT402" i="20"/>
  <c r="AP403" i="20"/>
  <c r="AQ404" i="20"/>
  <c r="AR403" i="20"/>
  <c r="AT403" i="20"/>
  <c r="AS403" i="20"/>
  <c r="AP404" i="20"/>
  <c r="AR404" i="20"/>
  <c r="AQ405" i="20"/>
  <c r="AT404" i="20"/>
  <c r="AS404" i="20"/>
  <c r="AP405" i="20"/>
  <c r="AR405" i="20"/>
  <c r="AQ406" i="20"/>
  <c r="AT405" i="20"/>
  <c r="AS405" i="20"/>
  <c r="AP406" i="20"/>
  <c r="AQ407" i="20"/>
  <c r="AT406" i="20"/>
  <c r="AS406" i="20"/>
  <c r="AQ408" i="20"/>
  <c r="AR407" i="20"/>
  <c r="AP407" i="20"/>
  <c r="AP408" i="20"/>
  <c r="AQ409" i="20"/>
  <c r="AR408" i="20"/>
  <c r="AT407" i="20"/>
  <c r="AS407" i="20"/>
  <c r="AT408" i="20"/>
  <c r="AS408" i="20"/>
  <c r="AP409" i="20"/>
  <c r="AR409" i="20"/>
  <c r="AQ410" i="20"/>
  <c r="AS409" i="20"/>
  <c r="AT409" i="20"/>
  <c r="AR410" i="20"/>
  <c r="AQ411" i="20"/>
  <c r="AP410" i="20"/>
  <c r="AP411" i="20"/>
  <c r="AR411" i="20"/>
  <c r="AQ412" i="20"/>
  <c r="AT410" i="20"/>
  <c r="AS410" i="20"/>
  <c r="AT411" i="20"/>
  <c r="AS411" i="20"/>
  <c r="AQ413" i="20"/>
  <c r="AR412" i="20"/>
  <c r="AP412" i="20"/>
  <c r="AR413" i="20"/>
  <c r="AP413" i="20"/>
  <c r="AQ414" i="20"/>
  <c r="AT412" i="20"/>
  <c r="AS412" i="20"/>
  <c r="AT413" i="20"/>
  <c r="AS413" i="20"/>
  <c r="AR414" i="20"/>
  <c r="AP414" i="20"/>
  <c r="AQ415" i="20"/>
  <c r="AT414" i="20"/>
  <c r="AS414" i="20"/>
  <c r="AP415" i="20"/>
  <c r="AQ416" i="20"/>
  <c r="AR415" i="20"/>
  <c r="AT415" i="20"/>
  <c r="AS415" i="20"/>
  <c r="AP416" i="20"/>
  <c r="AQ417" i="20"/>
  <c r="AT416" i="20"/>
  <c r="AS416" i="20"/>
  <c r="AP417" i="20"/>
  <c r="AR417" i="20"/>
  <c r="AQ418" i="20"/>
  <c r="AT417" i="20"/>
  <c r="AS417" i="20"/>
  <c r="AQ419" i="20"/>
  <c r="AR418" i="20"/>
  <c r="AP418" i="20"/>
  <c r="AQ420" i="20"/>
  <c r="AP419" i="20"/>
  <c r="AT418" i="20"/>
  <c r="AS418" i="20"/>
  <c r="AP420" i="20"/>
  <c r="AR420" i="20"/>
  <c r="AQ421" i="20"/>
  <c r="AT419" i="20"/>
  <c r="AS419" i="20"/>
  <c r="AT420" i="20"/>
  <c r="AS420" i="20"/>
  <c r="AR421" i="20"/>
  <c r="AP421" i="20"/>
  <c r="AQ422" i="20"/>
  <c r="AT421" i="20"/>
  <c r="AS421" i="20"/>
  <c r="AP422" i="20"/>
  <c r="AR422" i="20"/>
  <c r="AQ423" i="20"/>
  <c r="AT422" i="20"/>
  <c r="AS422" i="20"/>
  <c r="AP423" i="20"/>
  <c r="AR423" i="20"/>
  <c r="AQ424" i="20"/>
  <c r="AT423" i="20"/>
  <c r="AS423" i="20"/>
  <c r="AR424" i="20"/>
  <c r="AQ425" i="20"/>
  <c r="AR425" i="20"/>
  <c r="AP425" i="20"/>
  <c r="AQ426" i="20"/>
  <c r="AT425" i="20"/>
  <c r="AS425" i="20"/>
  <c r="AQ427" i="20"/>
  <c r="AR426" i="20"/>
  <c r="AP426" i="20"/>
  <c r="AP427" i="20"/>
  <c r="AQ428" i="20"/>
  <c r="AR427" i="20"/>
  <c r="AT426" i="20"/>
  <c r="AS426" i="20"/>
  <c r="AT427" i="20"/>
  <c r="AS427" i="20"/>
  <c r="AP428" i="20"/>
  <c r="AQ429" i="20"/>
  <c r="AR428" i="20"/>
  <c r="AT428" i="20"/>
  <c r="AS428" i="20"/>
  <c r="AR429" i="20"/>
  <c r="AP429" i="20"/>
  <c r="AQ430" i="20"/>
  <c r="AT429" i="20"/>
  <c r="AS429" i="20"/>
  <c r="AQ431" i="20"/>
  <c r="AR430" i="20"/>
  <c r="AP430" i="20"/>
  <c r="AR431" i="20"/>
  <c r="AQ432" i="20"/>
  <c r="AP431" i="20"/>
  <c r="AT430" i="20"/>
  <c r="AS430" i="20"/>
  <c r="AR432" i="20"/>
  <c r="AQ433" i="20"/>
  <c r="AP432" i="20"/>
  <c r="AT431" i="20"/>
  <c r="AS431" i="20"/>
  <c r="AP433" i="20"/>
  <c r="AQ434" i="20"/>
  <c r="AT432" i="20"/>
  <c r="AS432" i="20"/>
  <c r="AT433" i="20"/>
  <c r="AS433" i="20"/>
  <c r="AP434" i="20"/>
  <c r="AR434" i="20"/>
  <c r="AQ435" i="20"/>
  <c r="AT434" i="20"/>
  <c r="AS434" i="20"/>
  <c r="AQ436" i="20"/>
  <c r="AP435" i="20"/>
  <c r="AQ437" i="20"/>
  <c r="AP436" i="20"/>
  <c r="AR436" i="20"/>
  <c r="AS435" i="20"/>
  <c r="AT435" i="20"/>
  <c r="AQ438" i="20"/>
  <c r="AR437" i="20"/>
  <c r="AP437" i="20"/>
  <c r="AT436" i="20"/>
  <c r="AS436" i="20"/>
  <c r="AQ439" i="20"/>
  <c r="AR438" i="20"/>
  <c r="AP438" i="20"/>
  <c r="AT437" i="20"/>
  <c r="AS437" i="20"/>
  <c r="AP439" i="20"/>
  <c r="AR439" i="20"/>
  <c r="AQ440" i="20"/>
  <c r="AT438" i="20"/>
  <c r="AS438" i="20"/>
  <c r="AT439" i="20"/>
  <c r="AS439" i="20"/>
  <c r="AQ441" i="20"/>
  <c r="AP440" i="20"/>
  <c r="AR440" i="20"/>
  <c r="AQ442" i="20"/>
  <c r="AP441" i="20"/>
  <c r="AR441" i="20"/>
  <c r="AT440" i="20"/>
  <c r="AS440" i="20"/>
  <c r="AP442" i="20"/>
  <c r="AQ443" i="20"/>
  <c r="AT441" i="20"/>
  <c r="AS441" i="20"/>
  <c r="AS442" i="20"/>
  <c r="AT442" i="20"/>
  <c r="AQ444" i="20"/>
  <c r="AP443" i="20"/>
  <c r="AR443" i="20"/>
  <c r="AR444" i="20"/>
  <c r="AQ445" i="20"/>
  <c r="AT443" i="20"/>
  <c r="AS443" i="20"/>
  <c r="AR445" i="20"/>
  <c r="AQ446" i="20"/>
  <c r="AP445" i="20"/>
  <c r="AP446" i="20"/>
  <c r="AR446" i="20"/>
  <c r="AQ447" i="20"/>
  <c r="AT445" i="20"/>
  <c r="AS445" i="20"/>
  <c r="AT446" i="20"/>
  <c r="AS446" i="20"/>
  <c r="AP447" i="20"/>
  <c r="AR447" i="20"/>
  <c r="AQ448" i="20"/>
  <c r="AT447" i="20"/>
  <c r="AS447" i="20"/>
  <c r="AQ449" i="20"/>
  <c r="AP448" i="20"/>
  <c r="AQ450" i="20"/>
  <c r="AR449" i="20"/>
  <c r="AP449" i="20"/>
  <c r="AT448" i="20"/>
  <c r="AS448" i="20"/>
  <c r="AQ451" i="20"/>
  <c r="AP450" i="20"/>
  <c r="AT449" i="20"/>
  <c r="AS449" i="20"/>
  <c r="AQ452" i="20"/>
  <c r="AP451" i="20"/>
  <c r="AR451" i="20"/>
  <c r="AT450" i="20"/>
  <c r="AS450" i="20"/>
  <c r="AR452" i="20"/>
  <c r="AP452" i="20"/>
  <c r="AQ453" i="20"/>
  <c r="AT451" i="20"/>
  <c r="AS451" i="20"/>
  <c r="AT452" i="20"/>
  <c r="AS452" i="20"/>
  <c r="AP453" i="20"/>
  <c r="AQ454" i="20"/>
  <c r="AT453" i="20"/>
  <c r="AS453" i="20"/>
  <c r="AP454" i="20"/>
  <c r="AR454" i="20"/>
  <c r="AQ455" i="20"/>
  <c r="AT454" i="20"/>
  <c r="AS454" i="20"/>
  <c r="AQ456" i="20"/>
  <c r="AP455" i="20"/>
  <c r="AR456" i="20"/>
  <c r="AQ457" i="20"/>
  <c r="AP456" i="20"/>
  <c r="AT455" i="20"/>
  <c r="AS455" i="20"/>
  <c r="AQ458" i="20"/>
  <c r="AR457" i="20"/>
  <c r="AP457" i="20"/>
  <c r="AT456" i="20"/>
  <c r="AS456" i="20"/>
  <c r="AP458" i="20"/>
  <c r="AQ459" i="20"/>
  <c r="AT457" i="20"/>
  <c r="AS457" i="20"/>
  <c r="AT458" i="20"/>
  <c r="AS458" i="20"/>
  <c r="AP459" i="20"/>
  <c r="AR459" i="20"/>
  <c r="AQ460" i="20"/>
  <c r="AT459" i="20"/>
  <c r="AS459" i="20"/>
  <c r="AR460" i="20"/>
  <c r="AP460" i="20"/>
  <c r="AQ461" i="20"/>
  <c r="AT460" i="20"/>
  <c r="AS460" i="20"/>
  <c r="AP461" i="20"/>
  <c r="AQ462" i="20"/>
  <c r="AT461" i="20"/>
  <c r="AS461" i="20"/>
  <c r="AP462" i="20"/>
  <c r="AR462" i="20"/>
  <c r="AQ463" i="20"/>
  <c r="AT462" i="20"/>
  <c r="AS462" i="20"/>
  <c r="AP463" i="20"/>
  <c r="AQ464" i="20"/>
  <c r="AR463" i="20"/>
  <c r="AT463" i="20"/>
  <c r="AS463" i="20"/>
  <c r="AP464" i="20"/>
  <c r="AR464" i="20"/>
  <c r="AQ465" i="20"/>
  <c r="AT464" i="20"/>
  <c r="AS464" i="20"/>
  <c r="AQ466" i="20"/>
  <c r="AR465" i="20"/>
  <c r="AP465" i="20"/>
  <c r="AP466" i="20"/>
  <c r="AQ467" i="20"/>
  <c r="AT465" i="20"/>
  <c r="AS465" i="20"/>
  <c r="AT466" i="20"/>
  <c r="AS466" i="20"/>
  <c r="AP467" i="20"/>
  <c r="AQ468" i="20"/>
  <c r="AR467" i="20"/>
  <c r="AT467" i="20"/>
  <c r="AS467" i="20"/>
  <c r="AQ469" i="20"/>
  <c r="AP468" i="20"/>
  <c r="AP469" i="20"/>
  <c r="AR469" i="20"/>
  <c r="AQ470" i="20"/>
  <c r="AS468" i="20"/>
  <c r="AT468" i="20"/>
  <c r="AT469" i="20"/>
  <c r="AS469" i="20"/>
  <c r="AR470" i="20"/>
  <c r="AP470" i="20"/>
  <c r="AQ471" i="20"/>
  <c r="AT470" i="20"/>
  <c r="AS470" i="20"/>
  <c r="AQ472" i="20"/>
  <c r="AP471" i="20"/>
  <c r="AP472" i="20"/>
  <c r="AR472" i="20"/>
  <c r="AQ473" i="20"/>
  <c r="AT471" i="20"/>
  <c r="AS471" i="20"/>
  <c r="AT472" i="20"/>
  <c r="AS472" i="20"/>
  <c r="AP473" i="20"/>
  <c r="AR473" i="20"/>
  <c r="AQ474" i="20"/>
  <c r="AT473" i="20"/>
  <c r="AS473" i="20"/>
  <c r="AQ475" i="20"/>
  <c r="AR474" i="20"/>
  <c r="AP474" i="20"/>
  <c r="AP475" i="20"/>
  <c r="AR475" i="20"/>
  <c r="AQ476" i="20"/>
  <c r="AT474" i="20"/>
  <c r="AS474" i="20"/>
  <c r="AS475" i="20"/>
  <c r="AT475" i="20"/>
  <c r="AR476" i="20"/>
  <c r="AQ477" i="20"/>
  <c r="AP476" i="20"/>
  <c r="AQ478" i="20"/>
  <c r="AP477" i="20"/>
  <c r="AR477" i="20"/>
  <c r="AT476" i="20"/>
  <c r="AS476" i="20"/>
  <c r="AP478" i="20"/>
  <c r="AQ479" i="20"/>
  <c r="AR478" i="20"/>
  <c r="AT477" i="20"/>
  <c r="AS477" i="20"/>
  <c r="AT478" i="20"/>
  <c r="AS478" i="20"/>
  <c r="AP479" i="20"/>
  <c r="AQ480" i="20"/>
  <c r="AT479" i="20"/>
  <c r="AS479" i="20"/>
  <c r="AQ481" i="20"/>
  <c r="AP480" i="20"/>
  <c r="AR480" i="20"/>
  <c r="AQ482" i="20"/>
  <c r="AP481" i="20"/>
  <c r="AT480" i="20"/>
  <c r="AS480" i="20"/>
  <c r="AP482" i="20"/>
  <c r="AQ483" i="20"/>
  <c r="AR482" i="20"/>
  <c r="AT481" i="20"/>
  <c r="AS481" i="20"/>
  <c r="AT482" i="20"/>
  <c r="AS482" i="20"/>
  <c r="AQ484" i="20"/>
  <c r="AR483" i="20"/>
  <c r="AP484" i="20"/>
  <c r="AR484" i="20"/>
  <c r="AQ485" i="20"/>
  <c r="AT484" i="20"/>
  <c r="AS484" i="20"/>
  <c r="AP485" i="20"/>
  <c r="AQ486" i="20"/>
  <c r="AT485" i="20"/>
  <c r="AS485" i="20"/>
  <c r="AQ487" i="20"/>
  <c r="AR486" i="20"/>
  <c r="AP486" i="20"/>
  <c r="AP487" i="20"/>
  <c r="AR487" i="20"/>
  <c r="AQ488" i="20"/>
  <c r="AT486" i="20"/>
  <c r="AS486" i="20"/>
  <c r="AT487" i="20"/>
  <c r="AS487" i="20"/>
  <c r="AR488" i="20"/>
  <c r="AQ489" i="20"/>
  <c r="AP488" i="20"/>
  <c r="AQ490" i="20"/>
  <c r="AR489" i="20"/>
  <c r="AT488" i="20"/>
  <c r="AS488" i="20"/>
  <c r="AP490" i="20"/>
  <c r="AR490" i="20"/>
  <c r="AQ491" i="20"/>
  <c r="AT490" i="20"/>
  <c r="AS490" i="20"/>
  <c r="AR491" i="20"/>
  <c r="AP491" i="20"/>
  <c r="AQ492" i="20"/>
  <c r="AT491" i="20"/>
  <c r="AS491" i="20"/>
  <c r="AQ493" i="20"/>
  <c r="AR492" i="20"/>
  <c r="AP492" i="20"/>
  <c r="AQ494" i="20"/>
  <c r="AR493" i="20"/>
  <c r="AP493" i="20"/>
  <c r="AT492" i="20"/>
  <c r="AS492" i="20"/>
  <c r="AP494" i="20"/>
  <c r="AR494" i="20"/>
  <c r="AQ495" i="20"/>
  <c r="AT493" i="20"/>
  <c r="AS493" i="20"/>
  <c r="AT494" i="20"/>
  <c r="AS494" i="20"/>
  <c r="AR495" i="20"/>
  <c r="AQ496" i="20"/>
  <c r="AR496" i="20"/>
  <c r="AQ497" i="20"/>
  <c r="AP496" i="20"/>
  <c r="AP497" i="20"/>
  <c r="AQ498" i="20"/>
  <c r="AR497" i="20"/>
  <c r="AT496" i="20"/>
  <c r="AS496" i="20"/>
  <c r="AT497" i="20"/>
  <c r="AS497" i="20"/>
  <c r="AQ499" i="20"/>
  <c r="AR498" i="20"/>
  <c r="AP498" i="20"/>
  <c r="AQ500" i="20"/>
  <c r="AR499" i="20"/>
  <c r="AP499" i="20"/>
  <c r="AT498" i="20"/>
  <c r="AS498" i="20"/>
  <c r="AP500" i="20"/>
  <c r="AR500" i="20"/>
  <c r="AQ501" i="20"/>
  <c r="AT499" i="20"/>
  <c r="AS499" i="20"/>
  <c r="AT500" i="20"/>
  <c r="AS500" i="20"/>
  <c r="AQ502" i="20"/>
  <c r="AP501" i="20"/>
  <c r="AR501" i="20"/>
  <c r="AP502" i="20"/>
  <c r="AQ503" i="20"/>
  <c r="AT501" i="20"/>
  <c r="AS501" i="20"/>
  <c r="AT502" i="20"/>
  <c r="AS502" i="20"/>
  <c r="AR503" i="20"/>
  <c r="AP503" i="20"/>
  <c r="AQ504" i="20"/>
  <c r="AS503" i="20"/>
  <c r="AT503" i="20"/>
  <c r="AR504" i="20"/>
  <c r="AP504" i="20"/>
  <c r="AQ505" i="20"/>
  <c r="AT504" i="20"/>
  <c r="AS504" i="20"/>
  <c r="AR505" i="20"/>
  <c r="AQ506" i="20"/>
  <c r="AQ507" i="20"/>
  <c r="AR506" i="20"/>
  <c r="AP506" i="20"/>
  <c r="AP507" i="20"/>
  <c r="AR507" i="20"/>
  <c r="AQ508" i="20"/>
  <c r="AT506" i="20"/>
  <c r="AS506" i="20"/>
  <c r="AT507" i="20"/>
  <c r="AS507" i="20"/>
  <c r="AQ509" i="20"/>
  <c r="AR508" i="20"/>
  <c r="AP508" i="20"/>
  <c r="AQ510" i="20"/>
  <c r="AR509" i="20"/>
  <c r="AS508" i="20"/>
  <c r="AT508" i="20"/>
  <c r="AQ511" i="20"/>
  <c r="AR510" i="20"/>
  <c r="AP510" i="20"/>
  <c r="AP511" i="20"/>
  <c r="AQ512" i="20"/>
  <c r="AR511" i="20"/>
  <c r="AT510" i="20"/>
  <c r="AS510" i="20"/>
  <c r="AT511" i="20"/>
  <c r="AS511" i="20"/>
  <c r="AQ513" i="20"/>
  <c r="AP512" i="20"/>
  <c r="AP513" i="20"/>
  <c r="AR513" i="20"/>
  <c r="AQ514" i="20"/>
  <c r="AT512" i="20"/>
  <c r="AS512" i="20"/>
  <c r="AT513" i="20"/>
  <c r="AS513" i="20"/>
  <c r="AQ515" i="20"/>
  <c r="AR514" i="20"/>
  <c r="AQ516" i="20"/>
  <c r="AR515" i="20"/>
  <c r="AP515" i="20"/>
  <c r="AR516" i="20"/>
  <c r="AQ517" i="20"/>
  <c r="AP516" i="20"/>
  <c r="AT515" i="20"/>
  <c r="AS515" i="20"/>
  <c r="AR517" i="20"/>
  <c r="AQ518" i="20"/>
  <c r="AP517" i="20"/>
  <c r="AS516" i="20"/>
  <c r="AT516" i="20"/>
  <c r="AQ519" i="20"/>
  <c r="AP518" i="20"/>
  <c r="AT517" i="20"/>
  <c r="AS517" i="20"/>
  <c r="AP519" i="20"/>
  <c r="AR519" i="20"/>
  <c r="AQ520" i="20"/>
  <c r="AT518" i="20"/>
  <c r="AS518" i="20"/>
  <c r="AT519" i="20"/>
  <c r="AS519" i="20"/>
  <c r="AP520" i="20"/>
  <c r="AQ521" i="20"/>
  <c r="AT520" i="20"/>
  <c r="AS520" i="20"/>
  <c r="AR521" i="20"/>
  <c r="AQ522" i="20"/>
  <c r="AP521" i="20"/>
  <c r="AR522" i="20"/>
  <c r="AQ523" i="20"/>
  <c r="AP522" i="20"/>
  <c r="AS521" i="20"/>
  <c r="AT521" i="20"/>
  <c r="AP523" i="20"/>
  <c r="AQ524" i="20"/>
  <c r="AR523" i="20"/>
  <c r="AT522" i="20"/>
  <c r="AS522" i="20"/>
  <c r="AT523" i="20"/>
  <c r="AS523" i="20"/>
  <c r="AR524" i="20"/>
  <c r="AQ525" i="20"/>
  <c r="AQ526" i="20"/>
  <c r="AP525" i="20"/>
  <c r="AR525" i="20"/>
  <c r="AQ527" i="20"/>
  <c r="AP526" i="20"/>
  <c r="AR526" i="20"/>
  <c r="AT525" i="20"/>
  <c r="AS525" i="20"/>
  <c r="AP527" i="20"/>
  <c r="AR527" i="20"/>
  <c r="AQ528" i="20"/>
  <c r="AT526" i="20"/>
  <c r="AS526" i="20"/>
  <c r="AS527" i="20"/>
  <c r="AT527" i="20"/>
  <c r="AQ529" i="20"/>
  <c r="AP528" i="20"/>
  <c r="AR528" i="20"/>
  <c r="AP529" i="20"/>
  <c r="AQ530" i="20"/>
  <c r="AT528" i="20"/>
  <c r="AS528" i="20"/>
  <c r="AT529" i="20"/>
  <c r="AS529" i="20"/>
  <c r="AP530" i="20"/>
  <c r="AR530" i="20"/>
  <c r="AQ531" i="20"/>
  <c r="AT530" i="20"/>
  <c r="AS530" i="20"/>
  <c r="AP531" i="20"/>
  <c r="AQ532" i="20"/>
  <c r="AT531" i="20"/>
  <c r="AS531" i="20"/>
  <c r="AQ533" i="20"/>
  <c r="AP532" i="20"/>
  <c r="AR532" i="20"/>
  <c r="AR533" i="20"/>
  <c r="AP533" i="20"/>
  <c r="AQ534" i="20"/>
  <c r="AT532" i="20"/>
  <c r="AS532" i="20"/>
  <c r="AS533" i="20"/>
  <c r="AT533" i="20"/>
  <c r="AR534" i="20"/>
  <c r="AP534" i="20"/>
  <c r="AQ535" i="20"/>
  <c r="AT534" i="20"/>
  <c r="AS534" i="20"/>
  <c r="AR535" i="20"/>
  <c r="AQ536" i="20"/>
  <c r="AQ537" i="20"/>
  <c r="AP536" i="20"/>
  <c r="AR536" i="20"/>
  <c r="AQ538" i="20"/>
  <c r="AP537" i="20"/>
  <c r="AT536" i="20"/>
  <c r="AS536" i="20"/>
  <c r="AQ539" i="20"/>
  <c r="AR538" i="20"/>
  <c r="AP538" i="20"/>
  <c r="AT537" i="20"/>
  <c r="AS537" i="20"/>
  <c r="AQ540" i="20"/>
  <c r="AR539" i="20"/>
  <c r="AP539" i="20"/>
  <c r="AT538" i="20"/>
  <c r="AS538" i="20"/>
  <c r="AR540" i="20"/>
  <c r="AP540" i="20"/>
  <c r="AQ541" i="20"/>
  <c r="AT539" i="20"/>
  <c r="AS539" i="20"/>
  <c r="AT540" i="20"/>
  <c r="AS540" i="20"/>
  <c r="AR541" i="20"/>
  <c r="AQ542" i="20"/>
  <c r="AP541" i="20"/>
  <c r="AR542" i="20"/>
  <c r="AQ543" i="20"/>
  <c r="AT541" i="20"/>
  <c r="AS541" i="20"/>
  <c r="AR543" i="20"/>
  <c r="AP543" i="20"/>
  <c r="AQ544" i="20"/>
  <c r="AT543" i="20"/>
  <c r="AS543" i="20"/>
  <c r="AR544" i="20"/>
  <c r="AP544" i="20"/>
  <c r="AQ545" i="20"/>
  <c r="AT544" i="20"/>
  <c r="AS544" i="20"/>
  <c r="AQ546" i="20"/>
  <c r="AR545" i="20"/>
  <c r="AP545" i="20"/>
  <c r="AQ547" i="20"/>
  <c r="AR546" i="20"/>
  <c r="AS545" i="20"/>
  <c r="AT545" i="20"/>
  <c r="AR547" i="20"/>
  <c r="AQ548" i="20"/>
  <c r="AP547" i="20"/>
  <c r="AR548" i="20"/>
  <c r="AP548" i="20"/>
  <c r="AQ549" i="20"/>
  <c r="AT547" i="20"/>
  <c r="AS547" i="20"/>
  <c r="AT548" i="20"/>
  <c r="AS548" i="20"/>
  <c r="AR549" i="20"/>
  <c r="AQ550" i="20"/>
  <c r="AQ551" i="20"/>
  <c r="AP550" i="20"/>
  <c r="AR550" i="20"/>
  <c r="AP551" i="20"/>
  <c r="AQ552" i="20"/>
  <c r="AT550" i="20"/>
  <c r="AS550" i="20"/>
  <c r="AT551" i="20"/>
  <c r="AS551" i="20"/>
  <c r="AR552" i="20"/>
  <c r="AQ553" i="20"/>
  <c r="AP552" i="20"/>
  <c r="AR553" i="20"/>
  <c r="AP553" i="20"/>
  <c r="AQ554" i="20"/>
  <c r="AT552" i="20"/>
  <c r="AS552" i="20"/>
  <c r="AT553" i="20"/>
  <c r="AS553" i="20"/>
  <c r="AR554" i="20"/>
  <c r="AQ555" i="20"/>
  <c r="AR555" i="20"/>
  <c r="AP555" i="20"/>
  <c r="AQ556" i="20"/>
  <c r="AT555" i="20"/>
  <c r="AS555" i="20"/>
  <c r="AQ557" i="20"/>
  <c r="AP556" i="20"/>
  <c r="AR556" i="20"/>
  <c r="AQ558" i="20"/>
  <c r="AP557" i="20"/>
  <c r="AR557" i="20"/>
  <c r="AT556" i="20"/>
  <c r="AS556" i="20"/>
  <c r="AR558" i="20"/>
  <c r="AQ559" i="20"/>
  <c r="AT557" i="20"/>
  <c r="AS557" i="20"/>
  <c r="AP559" i="20"/>
  <c r="AQ560" i="20"/>
  <c r="AR559" i="20"/>
  <c r="AT559" i="20"/>
  <c r="AS559" i="20"/>
  <c r="AP560" i="20"/>
  <c r="AR560" i="20"/>
  <c r="AQ561" i="20"/>
  <c r="AT560" i="20"/>
  <c r="AS560" i="20"/>
  <c r="AR561" i="20"/>
  <c r="AP561" i="20"/>
  <c r="AQ562" i="20"/>
  <c r="AT561" i="20"/>
  <c r="AS561" i="20"/>
  <c r="AQ563" i="20"/>
  <c r="AR562" i="20"/>
  <c r="AP562" i="20"/>
  <c r="AQ564" i="20"/>
  <c r="AP563" i="20"/>
  <c r="AR563" i="20"/>
  <c r="AT562" i="20"/>
  <c r="AS562" i="20"/>
  <c r="AQ565" i="20"/>
  <c r="AP564" i="20"/>
  <c r="AT563" i="20"/>
  <c r="AS563" i="20"/>
  <c r="AR565" i="20"/>
  <c r="AP565" i="20"/>
  <c r="AQ566" i="20"/>
  <c r="AT564" i="20"/>
  <c r="AS564" i="20"/>
  <c r="AT565" i="20"/>
  <c r="AS565" i="20"/>
  <c r="AQ567" i="20"/>
  <c r="AR566" i="20"/>
  <c r="AP566" i="20"/>
  <c r="AQ568" i="20"/>
  <c r="AP567" i="20"/>
  <c r="AR567" i="20"/>
  <c r="AT566" i="20"/>
  <c r="AS566" i="20"/>
  <c r="AQ569" i="20"/>
  <c r="AR568" i="20"/>
  <c r="AT567" i="20"/>
  <c r="AS567" i="20"/>
  <c r="AP569" i="20"/>
  <c r="AQ570" i="20"/>
  <c r="AT569" i="20"/>
  <c r="AS569" i="20"/>
  <c r="AR570" i="20"/>
  <c r="AQ571" i="20"/>
  <c r="AP570" i="20"/>
  <c r="AP571" i="20"/>
  <c r="AR571" i="20"/>
  <c r="AQ572" i="20"/>
  <c r="AT570" i="20"/>
  <c r="AS570" i="20"/>
  <c r="AT571" i="20"/>
  <c r="AS571" i="20"/>
  <c r="AR572" i="20"/>
  <c r="AP572" i="20"/>
  <c r="AQ573" i="20"/>
  <c r="AT572" i="20"/>
  <c r="AS572" i="20"/>
  <c r="AR573" i="20"/>
  <c r="AP573" i="20"/>
  <c r="AQ574" i="20"/>
  <c r="AT573" i="20"/>
  <c r="AS573" i="20"/>
  <c r="AQ575" i="20"/>
  <c r="AR574" i="20"/>
  <c r="AQ576" i="20"/>
  <c r="AR575" i="20"/>
  <c r="AP575" i="20"/>
  <c r="AR576" i="20"/>
  <c r="AQ577" i="20"/>
  <c r="AT575" i="20"/>
  <c r="AS575" i="20"/>
  <c r="AQ578" i="20"/>
  <c r="AR577" i="20"/>
  <c r="AQ579" i="20"/>
  <c r="AP578" i="20"/>
  <c r="AR578" i="20"/>
  <c r="AP579" i="20"/>
  <c r="AQ580" i="20"/>
  <c r="AR579" i="20"/>
  <c r="AT578" i="20"/>
  <c r="AS578" i="20"/>
  <c r="AT579" i="20"/>
  <c r="AS579" i="20"/>
  <c r="AQ581" i="20"/>
  <c r="AR580" i="20"/>
  <c r="AQ582" i="20"/>
  <c r="AP581" i="20"/>
  <c r="AR581" i="20"/>
  <c r="AQ583" i="20"/>
  <c r="AP582" i="20"/>
  <c r="AR582" i="20"/>
  <c r="AT581" i="20"/>
  <c r="AS581" i="20"/>
  <c r="AR583" i="20"/>
  <c r="AQ584" i="20"/>
  <c r="AT582" i="20"/>
  <c r="AS582" i="20"/>
  <c r="AP584" i="20"/>
  <c r="AR584" i="20"/>
  <c r="AQ585" i="20"/>
  <c r="AT584" i="20"/>
  <c r="AS584" i="20"/>
  <c r="AR585" i="20"/>
  <c r="AP585" i="20"/>
  <c r="AQ586" i="20"/>
  <c r="AT585" i="20"/>
  <c r="AS585" i="20"/>
  <c r="AP586" i="20"/>
  <c r="AQ587" i="20"/>
  <c r="AR586" i="20"/>
  <c r="AT586" i="20"/>
  <c r="AS586" i="20"/>
  <c r="AR587" i="20"/>
  <c r="AQ588" i="20"/>
  <c r="AP587" i="20"/>
  <c r="AQ589" i="20"/>
  <c r="AR588" i="20"/>
  <c r="AP588" i="20"/>
  <c r="AT587" i="20"/>
  <c r="AS587" i="20"/>
  <c r="AP589" i="20"/>
  <c r="AQ590" i="20"/>
  <c r="AR589" i="20"/>
  <c r="AT588" i="20"/>
  <c r="AS588" i="20"/>
  <c r="AT589" i="20"/>
  <c r="AS589" i="20"/>
  <c r="AR590" i="20"/>
  <c r="AQ591" i="20"/>
  <c r="AP590" i="20"/>
  <c r="AR591" i="20"/>
  <c r="AQ592" i="20"/>
  <c r="AP591" i="20"/>
  <c r="AT590" i="20"/>
  <c r="AS590" i="20"/>
  <c r="AQ593" i="20"/>
  <c r="AR592" i="20"/>
  <c r="AT591" i="20"/>
  <c r="AS591" i="20"/>
  <c r="AQ594" i="20"/>
  <c r="AP593" i="20"/>
  <c r="AQ595" i="20"/>
  <c r="AR594" i="20"/>
  <c r="AT593" i="20"/>
  <c r="AS593" i="20"/>
  <c r="AQ596" i="20"/>
  <c r="AR595" i="20"/>
  <c r="AP595" i="20"/>
  <c r="AR596" i="20"/>
  <c r="AQ597" i="20"/>
  <c r="AT595" i="20"/>
  <c r="AS595" i="20"/>
  <c r="AP597" i="20"/>
  <c r="AQ598" i="20"/>
  <c r="AR597" i="20"/>
  <c r="AT597" i="20"/>
  <c r="AS597" i="20"/>
  <c r="AP598" i="20"/>
  <c r="AQ599" i="20"/>
  <c r="AT598" i="20"/>
  <c r="AS598" i="20"/>
  <c r="AR599" i="20"/>
  <c r="AQ600" i="20"/>
  <c r="AP599" i="20"/>
  <c r="AR600" i="20"/>
  <c r="AP600" i="20"/>
  <c r="AQ601" i="20"/>
  <c r="AT599" i="20"/>
  <c r="AS599" i="20"/>
  <c r="AT600" i="20"/>
  <c r="AS600" i="20"/>
  <c r="AP601" i="20"/>
  <c r="AQ602" i="20"/>
  <c r="AR601" i="20"/>
  <c r="AS601" i="20"/>
  <c r="AT601" i="20"/>
  <c r="AQ603" i="20"/>
  <c r="AR602" i="20"/>
  <c r="AP602" i="20"/>
  <c r="AQ604" i="20"/>
  <c r="AR603" i="20"/>
  <c r="AP603" i="20"/>
  <c r="AT602" i="20"/>
  <c r="AS602" i="20"/>
  <c r="AR604" i="20"/>
  <c r="AQ605" i="20"/>
  <c r="AT603" i="20"/>
  <c r="AS603" i="20"/>
  <c r="AQ606" i="20"/>
  <c r="AR605" i="20"/>
  <c r="AP605" i="20"/>
  <c r="AP606" i="20"/>
  <c r="AQ607" i="20"/>
  <c r="AR606" i="20"/>
  <c r="AT605" i="20"/>
  <c r="AS605" i="20"/>
  <c r="AT606" i="20"/>
  <c r="AS606" i="20"/>
  <c r="AR607" i="20"/>
  <c r="AQ608" i="20"/>
  <c r="AP607" i="20"/>
  <c r="AP608" i="20"/>
  <c r="AR608" i="20"/>
  <c r="AQ609" i="20"/>
  <c r="AT607" i="20"/>
  <c r="AS607" i="20"/>
  <c r="AT608" i="20"/>
  <c r="AS608" i="20"/>
  <c r="AQ610" i="20"/>
  <c r="AR609" i="20"/>
  <c r="AQ611" i="20"/>
  <c r="AR610" i="20"/>
  <c r="AP610" i="20"/>
  <c r="AP611" i="20"/>
  <c r="AQ612" i="20"/>
  <c r="AS610" i="20"/>
  <c r="AT610" i="20"/>
  <c r="AT611" i="20"/>
  <c r="AS611" i="20"/>
  <c r="AR612" i="20"/>
  <c r="AP612" i="20"/>
  <c r="AQ613" i="20"/>
  <c r="AT612" i="20"/>
  <c r="AS612" i="20"/>
  <c r="AQ614" i="20"/>
  <c r="AP613" i="20"/>
  <c r="AR613" i="20"/>
  <c r="AR614" i="20"/>
  <c r="AP614" i="20"/>
  <c r="AQ615" i="20"/>
  <c r="AT613" i="20"/>
  <c r="AS613" i="20"/>
  <c r="AT614" i="20"/>
  <c r="AS614" i="20"/>
  <c r="AQ616" i="20"/>
  <c r="AP615" i="20"/>
  <c r="AQ617" i="20"/>
  <c r="AP616" i="20"/>
  <c r="AR616" i="20"/>
  <c r="AT615" i="20"/>
  <c r="AS615" i="20"/>
  <c r="AR617" i="20"/>
  <c r="AP617" i="20"/>
  <c r="AQ618" i="20"/>
  <c r="AT616" i="20"/>
  <c r="AS616" i="20"/>
  <c r="AT617" i="20"/>
  <c r="AS617" i="20"/>
  <c r="AQ619" i="20"/>
  <c r="AP618" i="20"/>
  <c r="AQ620" i="20"/>
  <c r="AR619" i="20"/>
  <c r="AP619" i="20"/>
  <c r="AS618" i="20"/>
  <c r="AT618" i="20"/>
  <c r="AP620" i="20"/>
  <c r="AR620" i="20"/>
  <c r="AQ621" i="20"/>
  <c r="AS619" i="20"/>
  <c r="AT619" i="20"/>
  <c r="AT620" i="20"/>
  <c r="AS620" i="20"/>
  <c r="AQ622" i="20"/>
  <c r="AR621" i="20"/>
  <c r="AP621" i="20"/>
  <c r="AR622" i="20"/>
  <c r="AQ623" i="20"/>
  <c r="AT621" i="20"/>
  <c r="AS621" i="20"/>
  <c r="AQ624" i="20"/>
  <c r="AR623" i="20"/>
  <c r="AQ625" i="20"/>
  <c r="AR624" i="20"/>
  <c r="AP625" i="20"/>
  <c r="AR625" i="20"/>
  <c r="AQ626" i="20"/>
  <c r="AT625" i="20"/>
  <c r="AS625" i="20"/>
  <c r="AQ627" i="20"/>
  <c r="AR626" i="20"/>
  <c r="AP626" i="20"/>
  <c r="AQ628" i="20"/>
  <c r="AR627" i="20"/>
  <c r="AP627" i="20"/>
  <c r="AT626" i="20"/>
  <c r="AS626" i="20"/>
  <c r="AR628" i="20"/>
  <c r="AP628" i="20"/>
  <c r="AQ629" i="20"/>
  <c r="AT627" i="20"/>
  <c r="AS627" i="20"/>
  <c r="AT628" i="20"/>
  <c r="AS628" i="20"/>
  <c r="AQ630" i="20"/>
  <c r="AR629" i="20"/>
  <c r="AR630" i="20"/>
  <c r="AP630" i="20"/>
  <c r="AQ631" i="20"/>
  <c r="AT630" i="20"/>
  <c r="AS630" i="20"/>
  <c r="AQ632" i="20"/>
  <c r="AP631" i="20"/>
  <c r="AQ633" i="20"/>
  <c r="AR632" i="20"/>
  <c r="AS631" i="20"/>
  <c r="AT631" i="20"/>
  <c r="AQ634" i="20"/>
  <c r="AR633" i="20"/>
  <c r="AP633" i="20"/>
  <c r="AQ635" i="20"/>
  <c r="AR634" i="20"/>
  <c r="AS633" i="20"/>
  <c r="AT633" i="20"/>
  <c r="AP635" i="20"/>
  <c r="AR635" i="20"/>
  <c r="AQ636" i="20"/>
  <c r="AT635" i="20"/>
  <c r="AS635" i="20"/>
  <c r="AP636" i="20"/>
  <c r="AR636" i="20"/>
  <c r="AQ637" i="20"/>
  <c r="AT636" i="20"/>
  <c r="AS636" i="20"/>
  <c r="AQ638" i="20"/>
  <c r="AR637" i="20"/>
  <c r="AP637" i="20"/>
  <c r="AP638" i="20"/>
  <c r="AR638" i="20"/>
  <c r="AQ639" i="20"/>
  <c r="AT637" i="20"/>
  <c r="AS637" i="20"/>
  <c r="AT638" i="20"/>
  <c r="AS638" i="20"/>
  <c r="AR639" i="20"/>
  <c r="AQ640" i="20"/>
  <c r="AQ641" i="20"/>
  <c r="AP640" i="20"/>
  <c r="AP641" i="20"/>
  <c r="AR641" i="20"/>
  <c r="AQ642" i="20"/>
  <c r="AT640" i="20"/>
  <c r="AS640" i="20"/>
  <c r="AT641" i="20"/>
  <c r="AS641" i="20"/>
  <c r="AQ643" i="20"/>
  <c r="AR642" i="20"/>
  <c r="AP642" i="20"/>
  <c r="AQ644" i="20"/>
  <c r="AP643" i="20"/>
  <c r="AR643" i="20"/>
  <c r="AT642" i="20"/>
  <c r="AS642" i="20"/>
  <c r="AP644" i="20"/>
  <c r="AQ645" i="20"/>
  <c r="AR644" i="20"/>
  <c r="AS643" i="20"/>
  <c r="AT643" i="20"/>
  <c r="AT644" i="20"/>
  <c r="AS644" i="20"/>
  <c r="AR645" i="20"/>
  <c r="AP645" i="20"/>
  <c r="AQ646" i="20"/>
  <c r="AT645" i="20"/>
  <c r="AS645" i="20"/>
  <c r="AP646" i="20"/>
  <c r="AR646" i="20"/>
  <c r="AQ647" i="20"/>
  <c r="AT646" i="20"/>
  <c r="AS646" i="20"/>
  <c r="AP647" i="20"/>
  <c r="AR647" i="20"/>
  <c r="AQ648" i="20"/>
  <c r="AS647" i="20"/>
  <c r="AT647" i="20"/>
  <c r="AP648" i="20"/>
  <c r="AR648" i="20"/>
  <c r="AQ649" i="20"/>
  <c r="AT648" i="20"/>
  <c r="AS648" i="20"/>
  <c r="AQ650" i="20"/>
  <c r="AP649" i="20"/>
  <c r="AQ651" i="20"/>
  <c r="AP650" i="20"/>
  <c r="AR650" i="20"/>
  <c r="AS649" i="20"/>
  <c r="AT649" i="20"/>
  <c r="AP651" i="20"/>
  <c r="AQ652" i="20"/>
  <c r="AR651" i="20"/>
  <c r="AT650" i="20"/>
  <c r="AS650" i="20"/>
  <c r="AT651" i="20"/>
  <c r="AS651" i="20"/>
  <c r="AP652" i="20"/>
  <c r="AR652" i="20"/>
  <c r="AQ653" i="20"/>
  <c r="AT652" i="20"/>
  <c r="AS652" i="20"/>
  <c r="AR653" i="20"/>
  <c r="AQ654" i="20"/>
  <c r="AR654" i="20"/>
  <c r="AP654" i="20"/>
  <c r="AQ655" i="20"/>
  <c r="AT654" i="20"/>
  <c r="AS654" i="20"/>
  <c r="AQ656" i="20"/>
  <c r="AP655" i="20"/>
  <c r="AR655" i="20"/>
  <c r="AQ657" i="20"/>
  <c r="AR656" i="20"/>
  <c r="AP656" i="20"/>
  <c r="AT655" i="20"/>
  <c r="AS655" i="20"/>
  <c r="AR657" i="20"/>
  <c r="AP657" i="20"/>
  <c r="AQ658" i="20"/>
  <c r="AT656" i="20"/>
  <c r="AS656" i="20"/>
  <c r="AT657" i="20"/>
  <c r="AS657" i="20"/>
  <c r="AR658" i="20"/>
  <c r="AQ659" i="20"/>
  <c r="AP658" i="20"/>
  <c r="AQ660" i="20"/>
  <c r="AP659" i="20"/>
  <c r="AS658" i="20"/>
  <c r="AT658" i="20"/>
  <c r="AP660" i="20"/>
  <c r="AQ661" i="20"/>
  <c r="AR660" i="20"/>
  <c r="AS659" i="20"/>
  <c r="AT659" i="20"/>
  <c r="AT660" i="20"/>
  <c r="AS660" i="20"/>
  <c r="AP661" i="20"/>
  <c r="AQ662" i="20"/>
  <c r="AT661" i="20"/>
  <c r="AS661" i="20"/>
  <c r="AQ663" i="20"/>
  <c r="AP662" i="20"/>
  <c r="AR662" i="20"/>
  <c r="AR663" i="20"/>
  <c r="AP663" i="20"/>
  <c r="AQ664" i="20"/>
  <c r="AT662" i="20"/>
  <c r="AS662" i="20"/>
  <c r="AT663" i="20"/>
  <c r="AS663" i="20"/>
  <c r="AQ665" i="20"/>
  <c r="AR664" i="20"/>
  <c r="AQ666" i="20"/>
  <c r="AP665" i="20"/>
  <c r="AR665" i="20"/>
  <c r="AR666" i="20"/>
  <c r="AQ667" i="20"/>
  <c r="AP666" i="20"/>
  <c r="AT665" i="20"/>
  <c r="AS665" i="20"/>
  <c r="AP667" i="20"/>
  <c r="AQ668" i="20"/>
  <c r="AT666" i="20"/>
  <c r="AS666" i="20"/>
  <c r="AT667" i="20"/>
  <c r="AS667" i="20"/>
  <c r="AQ669" i="20"/>
  <c r="AR668" i="20"/>
  <c r="AP669" i="20"/>
  <c r="AR669" i="20"/>
  <c r="AQ670" i="20"/>
  <c r="AS669" i="20"/>
  <c r="AT669" i="20"/>
  <c r="AP670" i="20"/>
  <c r="AQ671" i="20"/>
  <c r="AR670" i="20"/>
  <c r="AS670" i="20"/>
  <c r="AT670" i="20"/>
  <c r="AR671" i="20"/>
  <c r="AP671" i="20"/>
  <c r="AQ672" i="20"/>
  <c r="AT671" i="20"/>
  <c r="AS671" i="20"/>
  <c r="AR672" i="20"/>
  <c r="AQ673" i="20"/>
  <c r="AP672" i="20"/>
  <c r="AR673" i="20"/>
  <c r="AQ674" i="20"/>
  <c r="AT672" i="20"/>
  <c r="AS672" i="20"/>
  <c r="AP674" i="20"/>
  <c r="AQ675" i="20"/>
  <c r="AR674" i="20"/>
  <c r="AT674" i="20"/>
  <c r="AS674" i="20"/>
  <c r="AR675" i="20"/>
  <c r="AQ676" i="20"/>
  <c r="AP675" i="20"/>
  <c r="AR676" i="20"/>
  <c r="AQ677" i="20"/>
  <c r="AP676" i="20"/>
  <c r="AT675" i="20"/>
  <c r="AS675" i="20"/>
  <c r="AQ678" i="20"/>
  <c r="AR677" i="20"/>
  <c r="AP677" i="20"/>
  <c r="AT676" i="20"/>
  <c r="AS676" i="20"/>
  <c r="AR678" i="20"/>
  <c r="AP678" i="20"/>
  <c r="AQ679" i="20"/>
  <c r="AT677" i="20"/>
  <c r="AS677" i="20"/>
  <c r="AT678" i="20"/>
  <c r="AS678" i="20"/>
  <c r="AR679" i="20"/>
  <c r="AQ680" i="20"/>
  <c r="AR680" i="20"/>
  <c r="AP680" i="20"/>
  <c r="AQ681" i="20"/>
  <c r="AS680" i="20"/>
  <c r="AT680" i="20"/>
  <c r="AQ682" i="20"/>
  <c r="AR681" i="20"/>
  <c r="AP681" i="20"/>
  <c r="AQ683" i="20"/>
  <c r="AP682" i="20"/>
  <c r="AR682" i="20"/>
  <c r="AT681" i="20"/>
  <c r="AS681" i="20"/>
  <c r="AR683" i="20"/>
  <c r="AQ684" i="20"/>
  <c r="AP683" i="20"/>
  <c r="AT682" i="20"/>
  <c r="AS682" i="20"/>
  <c r="AR684" i="20"/>
  <c r="AP684" i="20"/>
  <c r="AQ685" i="20"/>
  <c r="AT683" i="20"/>
  <c r="AS683" i="20"/>
  <c r="AT684" i="20"/>
  <c r="AS684" i="20"/>
  <c r="AP685" i="20"/>
  <c r="AQ686" i="20"/>
  <c r="AR685" i="20"/>
  <c r="AT685" i="20"/>
  <c r="AS685" i="20"/>
  <c r="AP686" i="20"/>
  <c r="AR686" i="20"/>
  <c r="AQ687" i="20"/>
  <c r="AS686" i="20"/>
  <c r="AT686" i="20"/>
  <c r="AP687" i="20"/>
  <c r="AQ688" i="20"/>
  <c r="AT687" i="20"/>
  <c r="AS687" i="20"/>
  <c r="AQ689" i="20"/>
  <c r="AP688" i="20"/>
  <c r="AR688" i="20"/>
  <c r="AR689" i="20"/>
  <c r="AQ690" i="20"/>
  <c r="AP689" i="20"/>
  <c r="AT688" i="20"/>
  <c r="AS688" i="20"/>
  <c r="AR690" i="20"/>
  <c r="AQ691" i="20"/>
  <c r="AT689" i="20"/>
  <c r="AS689" i="20"/>
  <c r="AP691" i="20"/>
  <c r="AR691" i="20"/>
  <c r="AQ692" i="20"/>
  <c r="AT691" i="20"/>
  <c r="AS691" i="20"/>
  <c r="AP692" i="20"/>
  <c r="AQ693" i="20"/>
  <c r="AR692" i="20"/>
  <c r="AT692" i="20"/>
  <c r="AS692" i="20"/>
  <c r="AP693" i="20"/>
  <c r="AR693" i="20"/>
  <c r="AQ694" i="20"/>
  <c r="AT693" i="20"/>
  <c r="AS693" i="20"/>
  <c r="AR694" i="20"/>
  <c r="AP694" i="20"/>
  <c r="AQ695" i="20"/>
  <c r="AT694" i="20"/>
  <c r="AS694" i="20"/>
  <c r="AQ696" i="20"/>
  <c r="AP695" i="20"/>
  <c r="AR696" i="20"/>
  <c r="AQ697" i="20"/>
  <c r="AP696" i="20"/>
  <c r="AS695" i="20"/>
  <c r="AT695" i="20"/>
  <c r="AR697" i="20"/>
  <c r="AQ698" i="20"/>
  <c r="AP697" i="20"/>
  <c r="AS696" i="20"/>
  <c r="AT696" i="20"/>
  <c r="AR698" i="20"/>
  <c r="AP698" i="20"/>
  <c r="AQ699" i="20"/>
  <c r="AT697" i="20"/>
  <c r="AS697" i="20"/>
  <c r="AT698" i="20"/>
  <c r="AS698" i="20"/>
  <c r="AR699" i="20"/>
  <c r="AQ700" i="20"/>
  <c r="AP699" i="20"/>
  <c r="AR700" i="20"/>
  <c r="AP700" i="20"/>
  <c r="AQ701" i="20"/>
  <c r="AT699" i="20"/>
  <c r="AS699" i="20"/>
  <c r="AT700" i="20"/>
  <c r="AS700" i="20"/>
  <c r="AR701" i="20"/>
  <c r="AQ702" i="20"/>
  <c r="AP702" i="20"/>
  <c r="AQ703" i="20"/>
  <c r="AT702" i="20"/>
  <c r="AS702" i="20"/>
  <c r="AP703" i="20"/>
  <c r="AQ704" i="20"/>
  <c r="AR703" i="20"/>
  <c r="AT703" i="20"/>
  <c r="AS703" i="20"/>
  <c r="AQ705" i="20"/>
  <c r="AR704" i="20"/>
  <c r="AP704" i="20"/>
  <c r="AR705" i="20"/>
  <c r="AQ706" i="20"/>
  <c r="AP705" i="20"/>
  <c r="AT704" i="20"/>
  <c r="AS704" i="20"/>
  <c r="AQ707" i="20"/>
  <c r="AP706" i="20"/>
  <c r="AR706" i="20"/>
  <c r="AS705" i="20"/>
  <c r="AT705" i="20"/>
  <c r="AR707" i="20"/>
  <c r="AP707" i="20"/>
  <c r="AQ708" i="20"/>
  <c r="AS706" i="20"/>
  <c r="AT706" i="20"/>
  <c r="AT707" i="20"/>
  <c r="AS707" i="20"/>
  <c r="AQ709" i="20"/>
  <c r="AR708" i="20"/>
  <c r="AP708" i="20"/>
  <c r="AQ710" i="20"/>
  <c r="AR709" i="20"/>
  <c r="AP709" i="20"/>
  <c r="AT708" i="20"/>
  <c r="AS708" i="20"/>
  <c r="AQ711" i="20"/>
  <c r="AP710" i="20"/>
  <c r="AR710" i="20"/>
  <c r="AT709" i="20"/>
  <c r="AS709" i="20"/>
  <c r="AP711" i="20"/>
  <c r="AR711" i="20"/>
  <c r="AQ712" i="20"/>
  <c r="AT710" i="20"/>
  <c r="AS710" i="20"/>
  <c r="AT711" i="20"/>
  <c r="AS711" i="20"/>
  <c r="AQ713" i="20"/>
  <c r="AP712" i="20"/>
  <c r="AR712" i="20"/>
  <c r="AQ714" i="20"/>
  <c r="AR713" i="20"/>
  <c r="AT712" i="20"/>
  <c r="AS712" i="20"/>
  <c r="AR714" i="20"/>
  <c r="AQ715" i="20"/>
  <c r="AP714" i="20"/>
  <c r="AP715" i="20"/>
  <c r="AQ716" i="20"/>
  <c r="AR715" i="20"/>
  <c r="AT714" i="20"/>
  <c r="AS714" i="20"/>
  <c r="AS715" i="20"/>
  <c r="AT715" i="20"/>
  <c r="AR716" i="20"/>
  <c r="AQ717" i="20"/>
  <c r="AP717" i="20"/>
  <c r="AR717" i="20"/>
  <c r="AQ718" i="20"/>
  <c r="AT717" i="20"/>
  <c r="AS717" i="20"/>
  <c r="AQ719" i="20"/>
  <c r="AR718" i="20"/>
  <c r="AP718" i="20"/>
  <c r="AQ720" i="20"/>
  <c r="AP719" i="20"/>
  <c r="AR719" i="20"/>
  <c r="AT718" i="20"/>
  <c r="AS718" i="20"/>
  <c r="AR720" i="20"/>
  <c r="AQ721" i="20"/>
  <c r="AT719" i="20"/>
  <c r="AS719" i="20"/>
  <c r="AQ722" i="20"/>
  <c r="AR721" i="20"/>
  <c r="AP721" i="20"/>
  <c r="AR722" i="20"/>
  <c r="AQ723" i="20"/>
  <c r="AP722" i="20"/>
  <c r="AT721" i="20"/>
  <c r="AS721" i="20"/>
  <c r="AR723" i="20"/>
  <c r="AQ724" i="20"/>
  <c r="AP723" i="20"/>
  <c r="AT722" i="20"/>
  <c r="AS722" i="20"/>
  <c r="AR724" i="20"/>
  <c r="AP724" i="20"/>
  <c r="AQ725" i="20"/>
  <c r="AS723" i="20"/>
  <c r="AT723" i="20"/>
  <c r="AT724" i="20"/>
  <c r="AS724" i="20"/>
  <c r="AQ726" i="20"/>
  <c r="AR725" i="20"/>
  <c r="AP725" i="20"/>
  <c r="AP726" i="20"/>
  <c r="AQ727" i="20"/>
  <c r="AR726" i="20"/>
  <c r="AT725" i="20"/>
  <c r="AS725" i="20"/>
  <c r="AT726" i="20"/>
  <c r="AS726" i="20"/>
  <c r="AP727" i="20"/>
  <c r="AR727" i="20"/>
  <c r="AQ728" i="20"/>
  <c r="AT727" i="20"/>
  <c r="AS727" i="20"/>
  <c r="AR728" i="20"/>
  <c r="AQ729" i="20"/>
  <c r="AP728" i="20"/>
  <c r="AQ730" i="20"/>
  <c r="AP729" i="20"/>
  <c r="AT728" i="20"/>
  <c r="AS728" i="20"/>
  <c r="AQ731" i="20"/>
  <c r="AR730" i="20"/>
  <c r="AP730" i="20"/>
  <c r="AT729" i="20"/>
  <c r="AS729" i="20"/>
  <c r="AQ732" i="20"/>
  <c r="AP731" i="20"/>
  <c r="AT730" i="20"/>
  <c r="AS730" i="20"/>
  <c r="AQ733" i="20"/>
  <c r="AP732" i="20"/>
  <c r="AR732" i="20"/>
  <c r="AS731" i="20"/>
  <c r="AT731" i="20"/>
  <c r="AR733" i="20"/>
  <c r="AP733" i="20"/>
  <c r="AQ734" i="20"/>
  <c r="AS732" i="20"/>
  <c r="AT732" i="20"/>
  <c r="AT733" i="20"/>
  <c r="AS733" i="20"/>
  <c r="AR734" i="20"/>
  <c r="AP734" i="20"/>
  <c r="AQ735" i="20"/>
  <c r="AT734" i="20"/>
  <c r="AS734" i="20"/>
  <c r="AR735" i="20"/>
  <c r="AQ736" i="20"/>
  <c r="AQ737" i="20"/>
  <c r="AP736" i="20"/>
  <c r="AR736" i="20"/>
  <c r="AQ738" i="20"/>
  <c r="AP737" i="20"/>
  <c r="AR737" i="20"/>
  <c r="AT736" i="20"/>
  <c r="AS736" i="20"/>
  <c r="AQ739" i="20"/>
  <c r="AP738" i="20"/>
  <c r="AR738" i="20"/>
  <c r="AT737" i="20"/>
  <c r="AS737" i="20"/>
  <c r="AR739" i="20"/>
  <c r="AP739" i="20"/>
  <c r="AQ740" i="20"/>
  <c r="AT738" i="20"/>
  <c r="AS738" i="20"/>
  <c r="AT739" i="20"/>
  <c r="AS739" i="20"/>
  <c r="AR740" i="20"/>
  <c r="AP740" i="20"/>
  <c r="AQ741" i="20"/>
  <c r="AT740" i="20"/>
  <c r="AS740" i="20"/>
  <c r="AP741" i="20"/>
  <c r="AQ742" i="20"/>
  <c r="AR741" i="20"/>
  <c r="AS741" i="20"/>
  <c r="AT741" i="20"/>
  <c r="AR742" i="20"/>
  <c r="AP742" i="20"/>
  <c r="AQ743" i="20"/>
  <c r="AS742" i="20"/>
  <c r="AT742" i="20"/>
  <c r="AR743" i="20"/>
  <c r="AP743" i="20"/>
  <c r="AQ744" i="20"/>
  <c r="AT743" i="20"/>
  <c r="AS743" i="20"/>
  <c r="AP744" i="20"/>
  <c r="AQ745" i="20"/>
  <c r="AR744" i="20"/>
  <c r="AT744" i="20"/>
  <c r="AS744" i="20"/>
  <c r="AQ746" i="20"/>
  <c r="AR745" i="20"/>
  <c r="AP745" i="20"/>
  <c r="AQ747" i="20"/>
  <c r="AP746" i="20"/>
  <c r="AR746" i="20"/>
  <c r="AT745" i="20"/>
  <c r="AS745" i="20"/>
  <c r="AR747" i="20"/>
  <c r="AQ748" i="20"/>
  <c r="AT746" i="20"/>
  <c r="AS746" i="20"/>
  <c r="AQ749" i="20"/>
  <c r="AP748" i="20"/>
  <c r="AR748" i="20"/>
  <c r="AR749" i="20"/>
  <c r="AP749" i="20"/>
  <c r="AQ750" i="20"/>
  <c r="AT748" i="20"/>
  <c r="AS748" i="20"/>
  <c r="AT749" i="20"/>
  <c r="AS749" i="20"/>
  <c r="AR750" i="20"/>
  <c r="AP750" i="20"/>
  <c r="AQ751" i="20"/>
  <c r="AT750" i="20"/>
  <c r="AS750" i="20"/>
  <c r="AR751" i="20"/>
  <c r="AQ752" i="20"/>
  <c r="AP751" i="20"/>
  <c r="AQ753" i="20"/>
  <c r="AR752" i="20"/>
  <c r="AP752" i="20"/>
  <c r="AS751" i="20"/>
  <c r="AT751" i="20"/>
  <c r="AR753" i="20"/>
  <c r="AQ754" i="20"/>
  <c r="AT752" i="20"/>
  <c r="AS752" i="20"/>
  <c r="AP754" i="20"/>
  <c r="AQ755" i="20"/>
  <c r="AR754" i="20"/>
  <c r="AT754" i="20"/>
  <c r="AS754" i="20"/>
  <c r="AR755" i="20"/>
  <c r="AP755" i="20"/>
  <c r="AQ756" i="20"/>
  <c r="AT755" i="20"/>
  <c r="AS755" i="20"/>
  <c r="AR756" i="20"/>
  <c r="AP756" i="20"/>
  <c r="AQ757" i="20"/>
  <c r="AT756" i="20"/>
  <c r="AS756" i="20"/>
  <c r="AP757" i="20"/>
  <c r="AQ758" i="20"/>
  <c r="AT757" i="20"/>
  <c r="AS757" i="20"/>
  <c r="AR758" i="20"/>
  <c r="AP758" i="20"/>
  <c r="AQ759" i="20"/>
  <c r="AS758" i="20"/>
  <c r="AT758" i="20"/>
  <c r="AQ760" i="20"/>
  <c r="AP759" i="20"/>
  <c r="AQ761" i="20"/>
  <c r="AP760" i="20"/>
  <c r="AR760" i="20"/>
  <c r="AT759" i="20"/>
  <c r="AS759" i="20"/>
  <c r="AQ762" i="20"/>
  <c r="AP761" i="20"/>
  <c r="AT760" i="20"/>
  <c r="AS760" i="20"/>
  <c r="AP762" i="20"/>
  <c r="AQ763" i="20"/>
  <c r="AR762" i="20"/>
  <c r="AT761" i="20"/>
  <c r="AS761" i="20"/>
  <c r="AT762" i="20"/>
  <c r="AS762" i="20"/>
  <c r="AQ764" i="20"/>
  <c r="AP763" i="20"/>
  <c r="AQ765" i="20"/>
  <c r="AR764" i="20"/>
  <c r="AP764" i="20"/>
  <c r="AT763" i="20"/>
  <c r="AS763" i="20"/>
  <c r="AQ766" i="20"/>
  <c r="AP765" i="20"/>
  <c r="AT764" i="20"/>
  <c r="AS764" i="20"/>
  <c r="AQ767" i="20"/>
  <c r="AP766" i="20"/>
  <c r="AR766" i="20"/>
  <c r="AT765" i="20"/>
  <c r="AS765" i="20"/>
  <c r="AP767" i="20"/>
  <c r="AQ768" i="20"/>
  <c r="AS766" i="20"/>
  <c r="AT766" i="20"/>
  <c r="AS767" i="20"/>
  <c r="AT767" i="20"/>
  <c r="AP768" i="20"/>
  <c r="AR768" i="20"/>
  <c r="AQ769" i="20"/>
  <c r="AT768" i="20"/>
  <c r="AS768" i="20"/>
  <c r="AQ770" i="20"/>
  <c r="AR769" i="20"/>
  <c r="AP769" i="20"/>
  <c r="AR770" i="20"/>
  <c r="AP770" i="20"/>
  <c r="AQ771" i="20"/>
  <c r="AT769" i="20"/>
  <c r="AS769" i="20"/>
  <c r="AS770" i="20"/>
  <c r="AT770" i="20"/>
  <c r="AR771" i="20"/>
  <c r="AQ772" i="20"/>
  <c r="AQ773" i="20"/>
  <c r="AR772" i="20"/>
  <c r="AP772" i="20"/>
  <c r="AP773" i="20"/>
  <c r="AR773" i="20"/>
  <c r="AQ774" i="20"/>
  <c r="AT772" i="20"/>
  <c r="AS772" i="20"/>
  <c r="AT773" i="20"/>
  <c r="AS773" i="20"/>
  <c r="AQ775" i="20"/>
  <c r="AR774" i="20"/>
  <c r="AP774" i="20"/>
  <c r="AQ776" i="20"/>
  <c r="AP775" i="20"/>
  <c r="AR775" i="20"/>
  <c r="AT774" i="20"/>
  <c r="AS774" i="20"/>
  <c r="AQ777" i="20"/>
  <c r="AP776" i="20"/>
  <c r="AR776" i="20"/>
  <c r="AT775" i="20"/>
  <c r="AS775" i="20"/>
  <c r="AP777" i="20"/>
  <c r="AQ778" i="20"/>
  <c r="AR777" i="20"/>
  <c r="AS776" i="20"/>
  <c r="AT776" i="20"/>
  <c r="AS777" i="20"/>
  <c r="AT777" i="20"/>
  <c r="AR778" i="20"/>
  <c r="AQ779" i="20"/>
  <c r="AP779" i="20"/>
  <c r="AQ780" i="20"/>
  <c r="AT779" i="20"/>
  <c r="AS779" i="20"/>
  <c r="AP780" i="20"/>
  <c r="AR780" i="20"/>
  <c r="AQ781" i="20"/>
  <c r="AT780" i="20"/>
  <c r="AS780" i="20"/>
  <c r="AP781" i="20"/>
  <c r="AQ782" i="20"/>
  <c r="AT781" i="20"/>
  <c r="AS781" i="20"/>
  <c r="AR782" i="20"/>
  <c r="AQ783" i="20"/>
  <c r="AR783" i="20"/>
  <c r="AP783" i="20"/>
  <c r="AQ784" i="20"/>
  <c r="AT783" i="20"/>
  <c r="AS783" i="20"/>
  <c r="AR784" i="20"/>
  <c r="AP784" i="20"/>
  <c r="AQ785" i="20"/>
  <c r="AT784" i="20"/>
  <c r="AS784" i="20"/>
  <c r="AQ786" i="20"/>
  <c r="AR785" i="20"/>
  <c r="AP785" i="20"/>
  <c r="AR786" i="20"/>
  <c r="AP786" i="20"/>
  <c r="AQ787" i="20"/>
  <c r="AT785" i="20"/>
  <c r="AS785" i="20"/>
  <c r="AT786" i="20"/>
  <c r="AS786" i="20"/>
  <c r="AQ788" i="20"/>
  <c r="AR787" i="20"/>
  <c r="AQ789" i="20"/>
  <c r="AR788" i="20"/>
  <c r="AP788" i="20"/>
  <c r="AP789" i="20"/>
  <c r="AR789" i="20"/>
  <c r="AQ790" i="20"/>
  <c r="AS788" i="20"/>
  <c r="AT788" i="20"/>
  <c r="AT789" i="20"/>
  <c r="AS789" i="20"/>
  <c r="AQ791" i="20"/>
  <c r="AR790" i="20"/>
  <c r="AP790" i="20"/>
  <c r="AQ792" i="20"/>
  <c r="AP791" i="20"/>
  <c r="AR791" i="20"/>
  <c r="AT790" i="20"/>
  <c r="AS790" i="20"/>
  <c r="AR792" i="20"/>
  <c r="AP792" i="20"/>
  <c r="AQ793" i="20"/>
  <c r="AT791" i="20"/>
  <c r="AS791" i="20"/>
  <c r="AT792" i="20"/>
  <c r="AS792" i="20"/>
  <c r="AP793" i="20"/>
  <c r="AQ794" i="20"/>
  <c r="AR793" i="20"/>
  <c r="AT793" i="20"/>
  <c r="AS793" i="20"/>
  <c r="AQ795" i="20"/>
  <c r="AR794" i="20"/>
  <c r="AP794" i="20"/>
  <c r="AQ796" i="20"/>
  <c r="AR795" i="20"/>
  <c r="AP795" i="20"/>
  <c r="AS794" i="20"/>
  <c r="AT794" i="20"/>
  <c r="AQ797" i="20"/>
  <c r="AR796" i="20"/>
  <c r="AT795" i="20"/>
  <c r="AS795" i="20"/>
  <c r="AR797" i="20"/>
  <c r="AQ798" i="20"/>
  <c r="AP797" i="20"/>
  <c r="AP798" i="20"/>
  <c r="AR798" i="20"/>
  <c r="AQ799" i="20"/>
  <c r="AT797" i="20"/>
  <c r="AS797" i="20"/>
  <c r="AT798" i="20"/>
  <c r="AS798" i="20"/>
  <c r="AQ800" i="20"/>
  <c r="AP799" i="20"/>
  <c r="AP800" i="20"/>
  <c r="AR800" i="20"/>
  <c r="AQ801" i="20"/>
  <c r="AT799" i="20"/>
  <c r="AS799" i="20"/>
  <c r="AT800" i="20"/>
  <c r="AS800" i="20"/>
  <c r="AQ802" i="20"/>
  <c r="AR801" i="20"/>
  <c r="AP801" i="20"/>
  <c r="AR802" i="20"/>
  <c r="AQ803" i="20"/>
  <c r="AP802" i="20"/>
  <c r="AT801" i="20"/>
  <c r="AS801" i="20"/>
  <c r="AR803" i="20"/>
  <c r="AP803" i="20"/>
  <c r="AQ804" i="20"/>
  <c r="AT802" i="20"/>
  <c r="AS802" i="20"/>
  <c r="AS803" i="20"/>
  <c r="AT803" i="20"/>
  <c r="AQ805" i="20"/>
  <c r="AP804" i="20"/>
  <c r="AR804" i="20"/>
  <c r="AQ806" i="20"/>
  <c r="AR805" i="20"/>
  <c r="AP805" i="20"/>
  <c r="AS804" i="20"/>
  <c r="AT804" i="20"/>
  <c r="AR806" i="20"/>
  <c r="AP806" i="20"/>
  <c r="AQ807" i="20"/>
  <c r="AT805" i="20"/>
  <c r="AS805" i="20"/>
  <c r="AT806" i="20"/>
  <c r="AS806" i="20"/>
  <c r="AQ808" i="20"/>
  <c r="AR807" i="20"/>
  <c r="AR808" i="20"/>
  <c r="AQ809" i="20"/>
  <c r="AP808" i="20"/>
  <c r="AQ810" i="20"/>
  <c r="AP809" i="20"/>
  <c r="AR809" i="20"/>
  <c r="AT808" i="20"/>
  <c r="AS808" i="20"/>
  <c r="AP810" i="20"/>
  <c r="AQ811" i="20"/>
  <c r="AR810" i="20"/>
  <c r="AT809" i="20"/>
  <c r="AS809" i="20"/>
  <c r="AT810" i="20"/>
  <c r="AS810" i="20"/>
  <c r="AQ812" i="20"/>
  <c r="AP811" i="20"/>
  <c r="AR811" i="20"/>
  <c r="AQ813" i="20"/>
  <c r="AR812" i="20"/>
  <c r="AP812" i="20"/>
  <c r="AT811" i="20"/>
  <c r="AS811" i="20"/>
  <c r="AQ814" i="20"/>
  <c r="AR813" i="20"/>
  <c r="AP813" i="20"/>
  <c r="AT812" i="20"/>
  <c r="AS812" i="20"/>
  <c r="AP814" i="20"/>
  <c r="AR814" i="20"/>
  <c r="AQ815" i="20"/>
  <c r="AS813" i="20"/>
  <c r="AT813" i="20"/>
  <c r="AS814" i="20"/>
  <c r="AT814" i="20"/>
  <c r="AQ816" i="20"/>
  <c r="AP815" i="20"/>
  <c r="AR815" i="20"/>
  <c r="AR816" i="20"/>
  <c r="AQ817" i="20"/>
  <c r="AT815" i="20"/>
  <c r="AS815" i="20"/>
  <c r="AR817" i="20"/>
  <c r="AQ818" i="20"/>
  <c r="AP817" i="20"/>
  <c r="AR818" i="20"/>
  <c r="AQ819" i="20"/>
  <c r="AP818" i="20"/>
  <c r="AT817" i="20"/>
  <c r="AS817" i="20"/>
  <c r="AR819" i="20"/>
  <c r="AQ820" i="20"/>
  <c r="AT818" i="20"/>
  <c r="AS818" i="20"/>
  <c r="AR820" i="20"/>
  <c r="AQ821" i="20"/>
  <c r="AP820" i="20"/>
  <c r="AQ822" i="20"/>
  <c r="AR821" i="20"/>
  <c r="AT820" i="20"/>
  <c r="AS820" i="20"/>
  <c r="AQ823" i="20"/>
  <c r="AP822" i="20"/>
  <c r="AR822" i="20"/>
  <c r="AQ824" i="20"/>
  <c r="AR823" i="20"/>
  <c r="AT822" i="20"/>
  <c r="AS822" i="20"/>
  <c r="AQ825" i="20"/>
  <c r="AP824" i="20"/>
  <c r="AR824" i="20"/>
  <c r="AQ826" i="20"/>
  <c r="AP825" i="20"/>
  <c r="AR825" i="20"/>
  <c r="AT824" i="20"/>
  <c r="AS824" i="20"/>
  <c r="AP826" i="20"/>
  <c r="AQ827" i="20"/>
  <c r="AR826" i="20"/>
  <c r="AT825" i="20"/>
  <c r="AS825" i="20"/>
  <c r="AS826" i="20"/>
  <c r="AT826" i="20"/>
  <c r="AP827" i="20"/>
  <c r="AQ828" i="20"/>
  <c r="AR827" i="20"/>
  <c r="AT827" i="20"/>
  <c r="AS827" i="20"/>
  <c r="AP828" i="20"/>
  <c r="AR828" i="20"/>
  <c r="AQ829" i="20"/>
  <c r="AT828" i="20"/>
  <c r="AS828" i="20"/>
  <c r="AR829" i="20"/>
  <c r="AP829" i="20"/>
  <c r="AQ830" i="20"/>
  <c r="AT829" i="20"/>
  <c r="AS829" i="20"/>
  <c r="AP830" i="20"/>
  <c r="AQ831" i="20"/>
  <c r="AR830" i="20"/>
  <c r="AT830" i="20"/>
  <c r="AS830" i="20"/>
  <c r="AP831" i="20"/>
  <c r="AQ832" i="20"/>
  <c r="AR831" i="20"/>
  <c r="AT831" i="20"/>
  <c r="AS831" i="20"/>
  <c r="AR832" i="20"/>
  <c r="AP832" i="20"/>
  <c r="AQ833" i="20"/>
  <c r="AS832" i="20"/>
  <c r="AT832" i="20"/>
  <c r="AR833" i="20"/>
  <c r="AQ834" i="20"/>
  <c r="AP833" i="20"/>
  <c r="AQ835" i="20"/>
  <c r="AP834" i="20"/>
  <c r="AR834" i="20"/>
  <c r="AT833" i="20"/>
  <c r="AS833" i="20"/>
  <c r="AQ836" i="20"/>
  <c r="AP835" i="20"/>
  <c r="AR835" i="20"/>
  <c r="AT834" i="20"/>
  <c r="AS834" i="20"/>
  <c r="AP836" i="20"/>
  <c r="AR836" i="20"/>
  <c r="AQ837" i="20"/>
  <c r="AT835" i="20"/>
  <c r="AS835" i="20"/>
  <c r="AT836" i="20"/>
  <c r="AS836" i="20"/>
  <c r="AR837" i="20"/>
  <c r="AQ838" i="20"/>
  <c r="AQ839" i="20"/>
  <c r="AR838" i="20"/>
  <c r="AP838" i="20"/>
  <c r="AR839" i="20"/>
  <c r="AQ840" i="20"/>
  <c r="AP839" i="20"/>
  <c r="AT838" i="20"/>
  <c r="AS838" i="20"/>
  <c r="AR840" i="20"/>
  <c r="AQ841" i="20"/>
  <c r="AT839" i="20"/>
  <c r="AS839" i="20"/>
  <c r="AQ842" i="20"/>
  <c r="AP841" i="20"/>
  <c r="AR841" i="20"/>
  <c r="AR842" i="20"/>
  <c r="AP842" i="20"/>
  <c r="AQ843" i="20"/>
  <c r="AT841" i="20"/>
  <c r="AS841" i="20"/>
  <c r="AS842" i="20"/>
  <c r="AT842" i="20"/>
  <c r="AQ844" i="20"/>
  <c r="AP843" i="20"/>
  <c r="AR843" i="20"/>
  <c r="AP844" i="20"/>
  <c r="AR844" i="20"/>
  <c r="AQ845" i="20"/>
  <c r="AS843" i="20"/>
  <c r="AT843" i="20"/>
  <c r="AT844" i="20"/>
  <c r="AS844" i="20"/>
  <c r="AQ846" i="20"/>
  <c r="AP845" i="20"/>
  <c r="AR845" i="20"/>
  <c r="AR846" i="20"/>
  <c r="AP846" i="20"/>
  <c r="AQ847" i="20"/>
  <c r="AT845" i="20"/>
  <c r="AS845" i="20"/>
  <c r="AT846" i="20"/>
  <c r="AS846" i="20"/>
  <c r="AQ848" i="20"/>
  <c r="AR847" i="20"/>
  <c r="AP847" i="20"/>
  <c r="AR848" i="20"/>
  <c r="AQ849" i="20"/>
  <c r="AT847" i="20"/>
  <c r="AS847" i="20"/>
  <c r="AP849" i="20"/>
  <c r="AQ850" i="20"/>
  <c r="AR849" i="20"/>
  <c r="AT849" i="20"/>
  <c r="AS849" i="20"/>
  <c r="AR850" i="20"/>
  <c r="AP850" i="20"/>
  <c r="AQ851" i="20"/>
  <c r="AT850" i="20"/>
  <c r="AS850" i="20"/>
  <c r="AQ852" i="20"/>
  <c r="AP851" i="20"/>
  <c r="AR851" i="20"/>
  <c r="AP852" i="20"/>
  <c r="AQ853" i="20"/>
  <c r="AR852" i="20"/>
  <c r="AT851" i="20"/>
  <c r="AS851" i="20"/>
  <c r="AS852" i="20"/>
  <c r="AT852" i="20"/>
  <c r="AP853" i="20"/>
  <c r="AQ854" i="20"/>
  <c r="AR853" i="20"/>
  <c r="AS853" i="20"/>
  <c r="AT853" i="20"/>
  <c r="AP854" i="20"/>
  <c r="AQ855" i="20"/>
  <c r="AT854" i="20"/>
  <c r="AS854" i="20"/>
  <c r="AR855" i="20"/>
  <c r="AQ856" i="20"/>
  <c r="AP856" i="20"/>
  <c r="AQ857" i="20"/>
  <c r="AR856" i="20"/>
  <c r="AT856" i="20"/>
  <c r="AS856" i="20"/>
  <c r="AP857" i="20"/>
  <c r="AQ858" i="20"/>
  <c r="AR857" i="20"/>
  <c r="AS857" i="20"/>
  <c r="AT857" i="20"/>
  <c r="AQ859" i="20"/>
  <c r="AR858" i="20"/>
  <c r="AP858" i="20"/>
  <c r="AR859" i="20"/>
  <c r="AQ860" i="20"/>
  <c r="AT858" i="20"/>
  <c r="AS858" i="20"/>
  <c r="AQ861" i="20"/>
  <c r="AR860" i="20"/>
  <c r="AP860" i="20"/>
  <c r="AR861" i="20"/>
  <c r="AQ862" i="20"/>
  <c r="AP861" i="20"/>
  <c r="AT860" i="20"/>
  <c r="AS860" i="20"/>
  <c r="AQ863" i="20"/>
  <c r="AR862" i="20"/>
  <c r="AT861" i="20"/>
  <c r="AS861" i="20"/>
  <c r="AP863" i="20"/>
  <c r="AQ864" i="20"/>
  <c r="AT863" i="20"/>
  <c r="AS863" i="20"/>
  <c r="AQ865" i="20"/>
  <c r="AR864" i="20"/>
  <c r="AP864" i="20"/>
  <c r="AP865" i="20"/>
  <c r="AQ866" i="20"/>
  <c r="AR865" i="20"/>
  <c r="AS864" i="20"/>
  <c r="AT864" i="20"/>
  <c r="AT865" i="20"/>
  <c r="AS865" i="20"/>
  <c r="AP866" i="20"/>
  <c r="AR866" i="20"/>
  <c r="AQ867" i="20"/>
  <c r="AT866" i="20"/>
  <c r="AS866" i="20"/>
  <c r="AQ868" i="20"/>
  <c r="AP867" i="20"/>
  <c r="AR867" i="20"/>
  <c r="AR868" i="20"/>
  <c r="AQ869" i="20"/>
  <c r="AT867" i="20"/>
  <c r="AS867" i="20"/>
  <c r="AR869" i="20"/>
  <c r="AQ870" i="20"/>
  <c r="AP870" i="20"/>
  <c r="AR870" i="20"/>
  <c r="AQ871" i="20"/>
  <c r="AT870" i="20"/>
  <c r="AS870" i="20"/>
  <c r="AR871" i="20"/>
  <c r="AQ872" i="20"/>
  <c r="AP871" i="20"/>
  <c r="AP872" i="20"/>
  <c r="AQ873" i="20"/>
  <c r="AT871" i="20"/>
  <c r="AS871" i="20"/>
  <c r="AS872" i="20"/>
  <c r="AT872" i="20"/>
  <c r="AQ874" i="20"/>
  <c r="AR873" i="20"/>
  <c r="AP873" i="20"/>
  <c r="AQ875" i="20"/>
  <c r="AP874" i="20"/>
  <c r="AT873" i="20"/>
  <c r="AS873" i="20"/>
  <c r="AP875" i="20"/>
  <c r="AQ876" i="20"/>
  <c r="AR875" i="20"/>
  <c r="AT874" i="20"/>
  <c r="AS874" i="20"/>
  <c r="AT875" i="20"/>
  <c r="AS875" i="20"/>
  <c r="AP876" i="20"/>
  <c r="AR876" i="20"/>
  <c r="AQ877" i="20"/>
  <c r="AT876" i="20"/>
  <c r="AS876" i="20"/>
  <c r="AQ878" i="20"/>
  <c r="AP877" i="20"/>
  <c r="AR877" i="20"/>
  <c r="AQ879" i="20"/>
  <c r="AR878" i="20"/>
  <c r="AT877" i="20"/>
  <c r="AS877" i="20"/>
  <c r="AQ880" i="20"/>
  <c r="AR879" i="20"/>
  <c r="AP879" i="20"/>
  <c r="AR880" i="20"/>
  <c r="AP880" i="20"/>
  <c r="AQ881" i="20"/>
  <c r="AT879" i="20"/>
  <c r="AS879" i="20"/>
  <c r="AT880" i="20"/>
  <c r="AS880" i="20"/>
  <c r="AP881" i="20"/>
  <c r="AQ882" i="20"/>
  <c r="AS881" i="20"/>
  <c r="AT881" i="20"/>
  <c r="AR882" i="20"/>
  <c r="AQ883" i="20"/>
  <c r="AP882" i="20"/>
  <c r="AQ884" i="20"/>
  <c r="AP883" i="20"/>
  <c r="AR883" i="20"/>
  <c r="AS882" i="20"/>
  <c r="AT882" i="20"/>
  <c r="AR884" i="20"/>
  <c r="AP884" i="20"/>
  <c r="AQ885" i="20"/>
  <c r="AT883" i="20"/>
  <c r="AS883" i="20"/>
  <c r="AT884" i="20"/>
  <c r="AS884" i="20"/>
  <c r="AR885" i="20"/>
  <c r="AQ886" i="20"/>
  <c r="AR886" i="20"/>
  <c r="AP886" i="20"/>
  <c r="AQ887" i="20"/>
  <c r="AT886" i="20"/>
  <c r="AS886" i="20"/>
  <c r="AQ888" i="20"/>
  <c r="AR887" i="20"/>
  <c r="AP887" i="20"/>
  <c r="AR888" i="20"/>
  <c r="AP888" i="20"/>
  <c r="AQ889" i="20"/>
  <c r="AT887" i="20"/>
  <c r="AS887" i="20"/>
  <c r="AT888" i="20"/>
  <c r="AS888" i="20"/>
  <c r="AR889" i="20"/>
  <c r="AQ890" i="20"/>
  <c r="AP889" i="20"/>
  <c r="AR890" i="20"/>
  <c r="AP890" i="20"/>
  <c r="AQ891" i="20"/>
  <c r="AT889" i="20"/>
  <c r="AS889" i="20"/>
  <c r="AT890" i="20"/>
  <c r="AS890" i="20"/>
  <c r="AR891" i="20"/>
  <c r="AP891" i="20"/>
  <c r="AQ892" i="20"/>
  <c r="AS891" i="20"/>
  <c r="AT891" i="20"/>
  <c r="AR892" i="20"/>
  <c r="AQ893" i="20"/>
  <c r="AP892" i="20"/>
  <c r="AQ894" i="20"/>
  <c r="AP893" i="20"/>
  <c r="AR893" i="20"/>
  <c r="AS892" i="20"/>
  <c r="AT892" i="20"/>
  <c r="AP894" i="20"/>
  <c r="AQ895" i="20"/>
  <c r="AR894" i="20"/>
  <c r="AT893" i="20"/>
  <c r="AS893" i="20"/>
  <c r="AT894" i="20"/>
  <c r="AS894" i="20"/>
  <c r="AQ896" i="20"/>
  <c r="AP895" i="20"/>
  <c r="AR895" i="20"/>
  <c r="AQ897" i="20"/>
  <c r="AR896" i="20"/>
  <c r="AP896" i="20"/>
  <c r="AT895" i="20"/>
  <c r="AS895" i="20"/>
  <c r="AR897" i="20"/>
  <c r="AP897" i="20"/>
  <c r="AQ898" i="20"/>
  <c r="AT896" i="20"/>
  <c r="AS896" i="20"/>
  <c r="AT897" i="20"/>
  <c r="AS897" i="20"/>
  <c r="AP898" i="20"/>
  <c r="AR898" i="20"/>
  <c r="AQ899" i="20"/>
  <c r="AT898" i="20"/>
  <c r="AS898" i="20"/>
  <c r="AP899" i="20"/>
  <c r="AQ900" i="20"/>
  <c r="AT899" i="20"/>
  <c r="AS899" i="20"/>
  <c r="AP900" i="20"/>
  <c r="AQ901" i="20"/>
  <c r="AR900" i="20"/>
  <c r="AS900" i="20"/>
  <c r="AT900" i="20"/>
  <c r="AQ902" i="20"/>
  <c r="AP901" i="20"/>
  <c r="AR901" i="20"/>
  <c r="AR902" i="20"/>
  <c r="AP902" i="20"/>
  <c r="AQ903" i="20"/>
  <c r="AT901" i="20"/>
  <c r="AS901" i="20"/>
  <c r="AT902" i="20"/>
  <c r="AS902" i="20"/>
  <c r="AQ904" i="20"/>
  <c r="AP903" i="20"/>
  <c r="AR903" i="20"/>
  <c r="AQ905" i="20"/>
  <c r="AR904" i="20"/>
  <c r="AP904" i="20"/>
  <c r="AT903" i="20"/>
  <c r="AS903" i="20"/>
  <c r="AQ906" i="20"/>
  <c r="AR905" i="20"/>
  <c r="AP905" i="20"/>
  <c r="AT904" i="20"/>
  <c r="AS904" i="20"/>
  <c r="AP906" i="20"/>
  <c r="AQ907" i="20"/>
  <c r="AR906" i="20"/>
  <c r="AT905" i="20"/>
  <c r="AS905" i="20"/>
  <c r="AS906" i="20"/>
  <c r="AT906" i="20"/>
  <c r="AP907" i="20"/>
  <c r="AQ908" i="20"/>
  <c r="AR907" i="20"/>
  <c r="AT907" i="20"/>
  <c r="AS907" i="20"/>
  <c r="AR908" i="20"/>
  <c r="AQ909" i="20"/>
  <c r="AP908" i="20"/>
  <c r="AQ910" i="20"/>
  <c r="AP909" i="20"/>
  <c r="AT908" i="20"/>
  <c r="AS908" i="20"/>
  <c r="AQ911" i="20"/>
  <c r="AR910" i="20"/>
  <c r="AP910" i="20"/>
  <c r="AT909" i="20"/>
  <c r="AS909" i="20"/>
  <c r="AR911" i="20"/>
  <c r="AQ912" i="20"/>
  <c r="AT910" i="20"/>
  <c r="AS910" i="20"/>
  <c r="AR912" i="20"/>
  <c r="AQ913" i="20"/>
  <c r="AP912" i="20"/>
  <c r="AP913" i="20"/>
  <c r="AR913" i="20"/>
  <c r="AQ914" i="20"/>
  <c r="AT912" i="20"/>
  <c r="AS912" i="20"/>
  <c r="AT913" i="20"/>
  <c r="AS913" i="20"/>
  <c r="AR914" i="20"/>
  <c r="AQ915" i="20"/>
  <c r="AP914" i="20"/>
  <c r="AR915" i="20"/>
  <c r="AQ916" i="20"/>
  <c r="AT914" i="20"/>
  <c r="AS914" i="20"/>
  <c r="AR916" i="20"/>
  <c r="AP916" i="20"/>
  <c r="AQ917" i="20"/>
  <c r="AS916" i="20"/>
  <c r="AT916" i="20"/>
  <c r="AP917" i="20"/>
  <c r="AR917" i="20"/>
  <c r="AQ918" i="20"/>
  <c r="AS917" i="20"/>
  <c r="AT917" i="20"/>
  <c r="AQ919" i="20"/>
  <c r="AP918" i="20"/>
  <c r="AR918" i="20"/>
  <c r="AP919" i="20"/>
  <c r="AR919" i="20"/>
  <c r="AQ920" i="20"/>
  <c r="AT918" i="20"/>
  <c r="AS918" i="20"/>
  <c r="AT919" i="20"/>
  <c r="AS919" i="20"/>
  <c r="AR920" i="20"/>
  <c r="AP920" i="20"/>
  <c r="AQ921" i="20"/>
  <c r="AT920" i="20"/>
  <c r="AS920" i="20"/>
  <c r="AQ922" i="20"/>
  <c r="AR921" i="20"/>
  <c r="AP921" i="20"/>
  <c r="AQ923" i="20"/>
  <c r="AR922" i="20"/>
  <c r="AT921" i="20"/>
  <c r="AS921" i="20"/>
  <c r="AP923" i="20"/>
  <c r="AR923" i="20"/>
  <c r="AQ924" i="20"/>
  <c r="AT923" i="20"/>
  <c r="AS923" i="20"/>
  <c r="AR924" i="20"/>
  <c r="AQ925" i="20"/>
  <c r="AP925" i="20"/>
  <c r="AQ926" i="20"/>
  <c r="AR925" i="20"/>
  <c r="AT925" i="20"/>
  <c r="AS925" i="20"/>
  <c r="AQ927" i="20"/>
  <c r="AP926" i="20"/>
  <c r="AR926" i="20"/>
  <c r="AQ928" i="20"/>
  <c r="AR927" i="20"/>
  <c r="AP927" i="20"/>
  <c r="AT926" i="20"/>
  <c r="AS926" i="20"/>
  <c r="AP928" i="20"/>
  <c r="AQ929" i="20"/>
  <c r="AR928" i="20"/>
  <c r="AS927" i="20"/>
  <c r="AT927" i="20"/>
  <c r="AS928" i="20"/>
  <c r="AT928" i="20"/>
  <c r="AP929" i="20"/>
  <c r="AQ930" i="20"/>
  <c r="AT929" i="20"/>
  <c r="AS929" i="20"/>
  <c r="AP930" i="20"/>
  <c r="AQ931" i="20"/>
  <c r="AR930" i="20"/>
  <c r="AT930" i="20"/>
  <c r="AS930" i="20"/>
  <c r="AQ932" i="20"/>
  <c r="AP931" i="20"/>
  <c r="AR931" i="20"/>
  <c r="AQ933" i="20"/>
  <c r="AP932" i="20"/>
  <c r="AR932" i="20"/>
  <c r="AT931" i="20"/>
  <c r="AS931" i="20"/>
  <c r="AP933" i="20"/>
  <c r="AQ934" i="20"/>
  <c r="AR933" i="20"/>
  <c r="AT932" i="20"/>
  <c r="AS932" i="20"/>
  <c r="AT933" i="20"/>
  <c r="AS933" i="20"/>
  <c r="AP934" i="20"/>
  <c r="AR934" i="20"/>
  <c r="AQ935" i="20"/>
  <c r="AT934" i="20"/>
  <c r="AS934" i="20"/>
  <c r="AQ936" i="20"/>
  <c r="AP935" i="20"/>
  <c r="AR935" i="20"/>
  <c r="AR936" i="20"/>
  <c r="AQ937" i="20"/>
  <c r="AT935" i="20"/>
  <c r="AS935" i="20"/>
  <c r="AQ938" i="20"/>
  <c r="AR937" i="20"/>
  <c r="AP937" i="20"/>
  <c r="AR938" i="20"/>
  <c r="AQ939" i="20"/>
  <c r="AP938" i="20"/>
  <c r="AS937" i="20"/>
  <c r="AT937" i="20"/>
  <c r="AR939" i="20"/>
  <c r="AQ940" i="20"/>
  <c r="AP939" i="20"/>
  <c r="AT938" i="20"/>
  <c r="AS938" i="20"/>
  <c r="AR940" i="20"/>
  <c r="AP940" i="20"/>
  <c r="AQ941" i="20"/>
  <c r="AT939" i="20"/>
  <c r="AS939" i="20"/>
  <c r="AT940" i="20"/>
  <c r="AS940" i="20"/>
  <c r="AQ942" i="20"/>
  <c r="AR941" i="20"/>
  <c r="AP941" i="20"/>
  <c r="AQ943" i="20"/>
  <c r="AP942" i="20"/>
  <c r="AR942" i="20"/>
  <c r="AT941" i="20"/>
  <c r="AS941" i="20"/>
  <c r="AQ944" i="20"/>
  <c r="AP943" i="20"/>
  <c r="AR943" i="20"/>
  <c r="AT942" i="20"/>
  <c r="AS942" i="20"/>
  <c r="AP944" i="20"/>
  <c r="AQ945" i="20"/>
  <c r="AR944" i="20"/>
  <c r="AS943" i="20"/>
  <c r="AT943" i="20"/>
  <c r="AT944" i="20"/>
  <c r="AS944" i="20"/>
  <c r="AP945" i="20"/>
  <c r="AR945" i="20"/>
  <c r="AQ946" i="20"/>
  <c r="AT945" i="20"/>
  <c r="AS945" i="20"/>
  <c r="AP946" i="20"/>
  <c r="AQ947" i="20"/>
  <c r="AR946" i="20"/>
  <c r="AT946" i="20"/>
  <c r="AS946" i="20"/>
  <c r="AR947" i="20"/>
  <c r="AQ948" i="20"/>
  <c r="AP948" i="20"/>
  <c r="AR948" i="20"/>
  <c r="AQ949" i="20"/>
  <c r="AT948" i="20"/>
  <c r="AS948" i="20"/>
  <c r="AQ950" i="20"/>
  <c r="AP949" i="20"/>
  <c r="AR949" i="20"/>
  <c r="AP950" i="20"/>
  <c r="AQ951" i="20"/>
  <c r="AR950" i="20"/>
  <c r="AT949" i="20"/>
  <c r="AS949" i="20"/>
  <c r="AT950" i="20"/>
  <c r="AS950" i="20"/>
  <c r="AR951" i="20"/>
  <c r="AP951" i="20"/>
  <c r="AQ952" i="20"/>
  <c r="AT951" i="20"/>
  <c r="AS951" i="20"/>
  <c r="AP952" i="20"/>
  <c r="AQ953" i="20"/>
  <c r="AR952" i="20"/>
  <c r="AS952" i="20"/>
  <c r="AT952" i="20"/>
  <c r="AP953" i="20"/>
  <c r="AQ954" i="20"/>
  <c r="AR953" i="20"/>
  <c r="AS953" i="20"/>
  <c r="AT953" i="20"/>
  <c r="AQ955" i="20"/>
  <c r="AR954" i="20"/>
  <c r="AP954" i="20"/>
  <c r="AR955" i="20"/>
  <c r="AP955" i="20"/>
  <c r="AQ956" i="20"/>
  <c r="AT954" i="20"/>
  <c r="AS954" i="20"/>
  <c r="AT955" i="20"/>
  <c r="AS955" i="20"/>
  <c r="AP956" i="20"/>
  <c r="AQ957" i="20"/>
  <c r="AT956" i="20"/>
  <c r="AS956" i="20"/>
  <c r="AQ958" i="20"/>
  <c r="AP957" i="20"/>
  <c r="AR957" i="20"/>
  <c r="AQ959" i="20"/>
  <c r="AP958" i="20"/>
  <c r="AR958" i="20"/>
  <c r="AT957" i="20"/>
  <c r="AS957" i="20"/>
  <c r="AR959" i="20"/>
  <c r="AP959" i="20"/>
  <c r="AQ960" i="20"/>
  <c r="AT958" i="20"/>
  <c r="AS958" i="20"/>
  <c r="AT959" i="20"/>
  <c r="AS959" i="20"/>
  <c r="AR960" i="20"/>
  <c r="AP960" i="20"/>
  <c r="AQ961" i="20"/>
  <c r="AT960" i="20"/>
  <c r="AS960" i="20"/>
  <c r="AP961" i="20"/>
  <c r="AQ962" i="20"/>
  <c r="AR961" i="20"/>
  <c r="AS961" i="20"/>
  <c r="AT961" i="20"/>
  <c r="AQ963" i="20"/>
  <c r="AP962" i="20"/>
  <c r="AR963" i="20"/>
  <c r="AP963" i="20"/>
  <c r="AQ964" i="20"/>
  <c r="AS962" i="20"/>
  <c r="AT962" i="20"/>
  <c r="AT963" i="20"/>
  <c r="AS963" i="20"/>
  <c r="AP964" i="20"/>
  <c r="AQ965" i="20"/>
  <c r="AT964" i="20"/>
  <c r="AS964" i="20"/>
  <c r="AR965" i="20"/>
  <c r="AQ966" i="20"/>
  <c r="AP965" i="20"/>
  <c r="AQ967" i="20"/>
  <c r="AP966" i="20"/>
  <c r="AR966" i="20"/>
  <c r="AT965" i="20"/>
  <c r="AS965" i="20"/>
  <c r="AP967" i="20"/>
  <c r="AQ968" i="20"/>
  <c r="AT966" i="20"/>
  <c r="AS966" i="20"/>
  <c r="AT967" i="20"/>
  <c r="AS967" i="20"/>
  <c r="AP968" i="20"/>
  <c r="AR968" i="20"/>
  <c r="AQ969" i="20"/>
  <c r="AT968" i="20"/>
  <c r="AS968" i="20"/>
  <c r="AQ970" i="20"/>
  <c r="AP969" i="20"/>
  <c r="AR969" i="20"/>
  <c r="AQ971" i="20"/>
  <c r="AP970" i="20"/>
  <c r="AT969" i="20"/>
  <c r="AS969" i="20"/>
  <c r="AP971" i="20"/>
  <c r="AQ972" i="20"/>
  <c r="AR971" i="20"/>
  <c r="AS970" i="20"/>
  <c r="AT970" i="20"/>
  <c r="AT971" i="20"/>
  <c r="AS971" i="20"/>
  <c r="AQ973" i="20"/>
  <c r="AR972" i="20"/>
  <c r="AP972" i="20"/>
  <c r="AR973" i="20"/>
  <c r="AQ974" i="20"/>
  <c r="AP973" i="20"/>
  <c r="AT972" i="20"/>
  <c r="AS972" i="20"/>
  <c r="AP974" i="20"/>
  <c r="AQ975" i="20"/>
  <c r="AT973" i="20"/>
  <c r="AS973" i="20"/>
  <c r="AT974" i="20"/>
  <c r="AS974" i="20"/>
  <c r="AP975" i="20"/>
  <c r="AR975" i="20"/>
  <c r="AQ976" i="20"/>
  <c r="AT975" i="20"/>
  <c r="AS975" i="20"/>
  <c r="AP976" i="20"/>
  <c r="AQ977" i="20"/>
  <c r="AS976" i="20"/>
  <c r="AT976" i="20"/>
  <c r="AQ978" i="20"/>
  <c r="AP977" i="20"/>
  <c r="AR977" i="20"/>
  <c r="AQ979" i="20"/>
  <c r="AP978" i="20"/>
  <c r="AT977" i="20"/>
  <c r="AS977" i="20"/>
  <c r="AP979" i="20"/>
  <c r="AQ980" i="20"/>
  <c r="AR979" i="20"/>
  <c r="AT978" i="20"/>
  <c r="AS978" i="20"/>
  <c r="AT979" i="20"/>
  <c r="AS979" i="20"/>
  <c r="AQ981" i="20"/>
  <c r="AP980" i="20"/>
  <c r="AR980" i="20"/>
  <c r="AQ982" i="20"/>
  <c r="AP981" i="20"/>
  <c r="AR981" i="20"/>
  <c r="AT980" i="20"/>
  <c r="AS980" i="20"/>
  <c r="AR982" i="20"/>
  <c r="AQ983" i="20"/>
  <c r="AP982" i="20"/>
  <c r="AT981" i="20"/>
  <c r="AS981" i="20"/>
  <c r="AR983" i="20"/>
  <c r="AP983" i="20"/>
  <c r="AQ984" i="20"/>
  <c r="AT982" i="20"/>
  <c r="AS982" i="20"/>
  <c r="AT983" i="20"/>
  <c r="AS983" i="20"/>
  <c r="AP984" i="20"/>
  <c r="AR984" i="20"/>
  <c r="AQ985" i="20"/>
  <c r="AS984" i="20"/>
  <c r="AT984" i="20"/>
  <c r="AR985" i="20"/>
  <c r="AP985" i="20"/>
  <c r="AQ986" i="20"/>
  <c r="AS985" i="20"/>
  <c r="AT985" i="20"/>
  <c r="AP986" i="20"/>
  <c r="AR986" i="20"/>
  <c r="AQ987" i="20"/>
  <c r="AT986" i="20"/>
  <c r="AS986" i="20"/>
  <c r="AR987" i="20"/>
  <c r="AP987" i="20"/>
  <c r="AQ988" i="20"/>
  <c r="AT987" i="20"/>
  <c r="AS987" i="20"/>
  <c r="AP988" i="20"/>
  <c r="AQ989" i="20"/>
  <c r="AT988" i="20"/>
  <c r="AS988" i="20"/>
  <c r="AP989" i="20"/>
  <c r="AQ990" i="20"/>
  <c r="AR989" i="20"/>
  <c r="AT989" i="20"/>
  <c r="AS989" i="20"/>
  <c r="AQ991" i="20"/>
  <c r="AP990" i="20"/>
  <c r="AR990" i="20"/>
  <c r="AP991" i="20"/>
  <c r="AR991" i="20"/>
  <c r="AQ992" i="20"/>
  <c r="AT990" i="20"/>
  <c r="AS990" i="20"/>
  <c r="AT991" i="20"/>
  <c r="AS991" i="20"/>
  <c r="AQ993" i="20"/>
  <c r="AP992" i="20"/>
  <c r="AQ994" i="20"/>
  <c r="AP993" i="20"/>
  <c r="AR993" i="20"/>
  <c r="AT992" i="20"/>
  <c r="AS992" i="20"/>
  <c r="AR994" i="20"/>
  <c r="AP994" i="20"/>
  <c r="AQ995" i="20"/>
  <c r="AS993" i="20"/>
  <c r="AT993" i="20"/>
  <c r="AS994" i="20"/>
  <c r="AT994" i="20"/>
  <c r="AP995" i="20"/>
  <c r="AQ996" i="20"/>
  <c r="AT995" i="20"/>
  <c r="AS995" i="20"/>
  <c r="AR996" i="20"/>
  <c r="AQ997" i="20"/>
  <c r="AP996" i="20"/>
  <c r="AQ998" i="20"/>
  <c r="AP997" i="20"/>
  <c r="AT996" i="20"/>
  <c r="AS996" i="20"/>
  <c r="AP998" i="20"/>
  <c r="AR998" i="20"/>
  <c r="AQ999" i="20"/>
  <c r="AT997" i="20"/>
  <c r="AS997" i="20"/>
  <c r="AT998" i="20"/>
  <c r="AS998" i="20"/>
  <c r="AR999" i="20"/>
  <c r="AP999" i="20"/>
  <c r="AQ1000" i="20"/>
  <c r="AT999" i="20"/>
  <c r="AS999" i="20"/>
  <c r="AP1000" i="20"/>
  <c r="AQ1001" i="20"/>
  <c r="AT1000" i="20"/>
  <c r="AS1000" i="20"/>
  <c r="AP1001" i="20"/>
  <c r="AR1001" i="20"/>
  <c r="AQ1002" i="20"/>
  <c r="AT1001" i="20"/>
  <c r="AS1001" i="20"/>
  <c r="AP1002" i="20"/>
  <c r="AQ1003" i="20"/>
  <c r="AS1002" i="20"/>
  <c r="AT1002" i="20"/>
  <c r="AR1003" i="20"/>
  <c r="AQ1004" i="20"/>
  <c r="AP1003" i="20"/>
  <c r="AP1004" i="20"/>
  <c r="AR1004" i="20"/>
  <c r="AQ1005" i="20"/>
  <c r="AT1003" i="20"/>
  <c r="AS1003" i="20"/>
  <c r="AT1004" i="20"/>
  <c r="AS1004" i="20"/>
  <c r="AP1005" i="20"/>
  <c r="AQ1006" i="20"/>
  <c r="AT1005" i="20"/>
  <c r="AS1005" i="20"/>
  <c r="AR1006" i="20"/>
  <c r="AP1006" i="20"/>
  <c r="AQ1007" i="20"/>
  <c r="AT1006" i="20"/>
  <c r="AS1006" i="20"/>
  <c r="AQ1008" i="20"/>
  <c r="AR1007" i="20"/>
  <c r="AP1007" i="20"/>
  <c r="AP1008" i="20"/>
  <c r="AR1008" i="20"/>
  <c r="AQ1009" i="20"/>
  <c r="AT1007" i="20"/>
  <c r="AS1007" i="20"/>
  <c r="AS1008" i="20"/>
  <c r="AT1008" i="20"/>
  <c r="AP1009" i="20"/>
  <c r="AR1009" i="20"/>
  <c r="AQ1010" i="20"/>
  <c r="AT1009" i="20"/>
  <c r="AS1009" i="20"/>
  <c r="AP1010" i="20"/>
  <c r="AQ1011" i="20"/>
  <c r="AT1010" i="20"/>
  <c r="AS1010" i="20"/>
  <c r="AP1011" i="20"/>
  <c r="AQ1012" i="20"/>
  <c r="AR1011" i="20"/>
  <c r="AT1011" i="20"/>
  <c r="AS1011" i="20"/>
  <c r="AP1012" i="20"/>
  <c r="AR1012" i="20"/>
  <c r="AQ1013" i="20"/>
  <c r="AT1012" i="20"/>
  <c r="AS1012" i="20"/>
  <c r="AQ1014" i="20"/>
  <c r="AP1013" i="20"/>
  <c r="AR1013" i="20"/>
  <c r="AQ1015" i="20"/>
  <c r="AP1014" i="20"/>
  <c r="AR1014" i="20"/>
  <c r="AT1013" i="20"/>
  <c r="AS1013" i="20"/>
  <c r="AR1015" i="20"/>
  <c r="AP1015" i="20"/>
  <c r="AQ1016" i="20"/>
  <c r="AT1014" i="20"/>
  <c r="AS1014" i="20"/>
  <c r="AT1015" i="20"/>
  <c r="AS1015" i="20"/>
  <c r="AP1016" i="20"/>
  <c r="AR1016" i="20"/>
  <c r="AQ1017" i="20"/>
  <c r="AS1016" i="20"/>
  <c r="AT1016" i="20"/>
  <c r="AP1017" i="20"/>
  <c r="AR1017" i="20"/>
  <c r="AQ1018" i="20"/>
  <c r="AS1017" i="20"/>
  <c r="AT1017" i="20"/>
  <c r="AQ1019" i="20"/>
  <c r="AR1018" i="20"/>
  <c r="AP1018" i="20"/>
  <c r="AR1019" i="20"/>
  <c r="AQ1020" i="20"/>
  <c r="AP1019" i="20"/>
  <c r="AT1018" i="20"/>
  <c r="AS1018" i="20"/>
  <c r="AQ1021" i="20"/>
  <c r="AP1020" i="20"/>
  <c r="AR1020" i="20"/>
  <c r="AT1019" i="20"/>
  <c r="AS1019" i="20"/>
  <c r="AP1021" i="20"/>
  <c r="AQ1022" i="20"/>
  <c r="AT1020" i="20"/>
  <c r="AS1020" i="20"/>
  <c r="AT1021" i="20"/>
  <c r="AS1021" i="20"/>
  <c r="AR1022" i="20"/>
  <c r="AP1022" i="20"/>
  <c r="AQ1023" i="20"/>
  <c r="AT1022" i="20"/>
  <c r="AS1022" i="20"/>
  <c r="AP1023" i="20"/>
  <c r="AQ1024" i="20"/>
  <c r="AT1023" i="20"/>
  <c r="AS1023" i="20"/>
  <c r="AQ1025" i="20"/>
  <c r="AP1024" i="20"/>
  <c r="AR1024" i="20"/>
  <c r="AR1025" i="20"/>
  <c r="AQ1026" i="20"/>
  <c r="AT1024" i="20"/>
  <c r="AS1024" i="20"/>
  <c r="AQ1027" i="20"/>
  <c r="AP1026" i="20"/>
  <c r="AR1026" i="20"/>
  <c r="AR1027" i="20"/>
  <c r="AQ1028" i="20"/>
  <c r="AS1026" i="20"/>
  <c r="AT1026" i="20"/>
  <c r="AP1028" i="20"/>
  <c r="AQ1029" i="20"/>
  <c r="AR1028" i="20"/>
  <c r="AS1028" i="20"/>
  <c r="AT1028" i="20"/>
  <c r="AR1029" i="20"/>
  <c r="AQ1030" i="20"/>
  <c r="AR1030" i="20"/>
  <c r="AP1030" i="20"/>
  <c r="AQ1031" i="20"/>
  <c r="AT1030" i="20"/>
  <c r="AS1030" i="20"/>
  <c r="AQ1032" i="20"/>
  <c r="AP1031" i="20"/>
  <c r="AP1032" i="20"/>
  <c r="AR1032" i="20"/>
  <c r="AQ1033" i="20"/>
  <c r="AT1031" i="20"/>
  <c r="AS1031" i="20"/>
  <c r="AT1032" i="20"/>
  <c r="AS1032" i="20"/>
  <c r="AP1033" i="20"/>
  <c r="AR1033" i="20"/>
  <c r="AQ1034" i="20"/>
  <c r="AT1033" i="20"/>
  <c r="AS1033" i="20"/>
  <c r="AQ1035" i="20"/>
  <c r="AP1034" i="20"/>
  <c r="AR1034" i="20"/>
  <c r="AQ1036" i="20"/>
  <c r="AP1035" i="20"/>
  <c r="AT1034" i="20"/>
  <c r="AS1034" i="20"/>
  <c r="AP1036" i="20"/>
  <c r="AR1036" i="20"/>
  <c r="AQ1037" i="20"/>
  <c r="AT1035" i="20"/>
  <c r="AS1035" i="20"/>
  <c r="AT1036" i="20"/>
  <c r="AS1036" i="20"/>
  <c r="AR1037" i="20"/>
  <c r="AQ1038" i="20"/>
  <c r="AP1038" i="20"/>
  <c r="AR1038" i="20"/>
  <c r="AQ1039" i="20"/>
  <c r="AS1038" i="20"/>
  <c r="AT1038" i="20"/>
  <c r="AQ1040" i="20"/>
  <c r="AP1039" i="20"/>
  <c r="AR1039" i="20"/>
  <c r="AQ1041" i="20"/>
  <c r="AP1040" i="20"/>
  <c r="AT1039" i="20"/>
  <c r="AS1039" i="20"/>
  <c r="AQ1042" i="20"/>
  <c r="AR1041" i="20"/>
  <c r="AP1041" i="20"/>
  <c r="AT1040" i="20"/>
  <c r="AS1040" i="20"/>
  <c r="AQ1043" i="20"/>
  <c r="AP1042" i="20"/>
  <c r="AT1041" i="20"/>
  <c r="AS1041" i="20"/>
  <c r="AQ1044" i="20"/>
  <c r="AP1043" i="20"/>
  <c r="AR1043" i="20"/>
  <c r="AT1042" i="20"/>
  <c r="AS1042" i="20"/>
  <c r="AR1044" i="20"/>
  <c r="AQ1045" i="20"/>
  <c r="AP1044" i="20"/>
  <c r="AT1043" i="20"/>
  <c r="AS1043" i="20"/>
  <c r="AP1045" i="20"/>
  <c r="AQ1046" i="20"/>
  <c r="AS1044" i="20"/>
  <c r="AT1044" i="20"/>
  <c r="AT1045" i="20"/>
  <c r="AS1045" i="20"/>
  <c r="AR1046" i="20"/>
  <c r="AP1046" i="20"/>
  <c r="AQ1047" i="20"/>
  <c r="AT1046" i="20"/>
  <c r="AS1046" i="20"/>
  <c r="AQ1048" i="20"/>
  <c r="AR1047" i="20"/>
  <c r="AP1047" i="20"/>
  <c r="AP1048" i="20"/>
  <c r="AQ1049" i="20"/>
  <c r="AT1047" i="20"/>
  <c r="AS1047" i="20"/>
  <c r="AT1048" i="20"/>
  <c r="AS1048" i="20"/>
  <c r="AR1049" i="20"/>
  <c r="AQ1050" i="20"/>
  <c r="AP1049" i="20"/>
  <c r="AQ1051" i="20"/>
  <c r="AP1050" i="20"/>
  <c r="AT1049" i="20"/>
  <c r="AS1049" i="20"/>
  <c r="AQ1052" i="20"/>
  <c r="AP1051" i="20"/>
  <c r="AT1050" i="20"/>
  <c r="AS1050" i="20"/>
  <c r="AP1052" i="20"/>
  <c r="AR1052" i="20"/>
  <c r="AQ1053" i="20"/>
  <c r="AT1051" i="20"/>
  <c r="AS1051" i="20"/>
  <c r="AS1052" i="20"/>
  <c r="AT1052" i="20"/>
  <c r="AP1053" i="20"/>
  <c r="AR1053" i="20"/>
  <c r="AQ1054" i="20"/>
  <c r="AS1053" i="20"/>
  <c r="AT1053" i="20"/>
  <c r="AR1054" i="20"/>
  <c r="AP1054" i="20"/>
  <c r="AQ1055" i="20"/>
  <c r="AT1054" i="20"/>
  <c r="AS1054" i="20"/>
  <c r="AQ1056" i="20"/>
  <c r="AP1055" i="20"/>
  <c r="AR1055" i="20"/>
  <c r="AQ1057" i="20"/>
  <c r="AP1056" i="20"/>
  <c r="AR1056" i="20"/>
  <c r="AT1055" i="20"/>
  <c r="AS1055" i="20"/>
  <c r="AQ1058" i="20"/>
  <c r="AP1057" i="20"/>
  <c r="AT1056" i="20"/>
  <c r="AS1056" i="20"/>
  <c r="AR1058" i="20"/>
  <c r="AQ1059" i="20"/>
  <c r="AP1058" i="20"/>
  <c r="AT1057" i="20"/>
  <c r="AS1057" i="20"/>
  <c r="AP1059" i="20"/>
  <c r="AR1059" i="20"/>
  <c r="AQ1060" i="20"/>
  <c r="AT1058" i="20"/>
  <c r="AS1058" i="20"/>
  <c r="AT1059" i="20"/>
  <c r="AS1059" i="20"/>
  <c r="AP1060" i="20"/>
  <c r="AQ1061" i="20"/>
  <c r="AT1060" i="20"/>
  <c r="AS1060" i="20"/>
  <c r="AQ1062" i="20"/>
  <c r="AP1061" i="20"/>
  <c r="AR1061" i="20"/>
  <c r="AQ1063" i="20"/>
  <c r="AP1062" i="20"/>
  <c r="AR1062" i="20"/>
  <c r="AS1061" i="20"/>
  <c r="AT1061" i="20"/>
  <c r="AP1063" i="20"/>
  <c r="AQ1064" i="20"/>
  <c r="AS1062" i="20"/>
  <c r="AT1062" i="20"/>
  <c r="AT1063" i="20"/>
  <c r="AS1063" i="20"/>
  <c r="AP1064" i="20"/>
  <c r="AQ1065" i="20"/>
  <c r="AR1064" i="20"/>
  <c r="AT1064" i="20"/>
  <c r="AS1064" i="20"/>
  <c r="AP1065" i="20"/>
  <c r="AQ1066" i="20"/>
  <c r="AR1065" i="20"/>
  <c r="AT1065" i="20"/>
  <c r="AS1065" i="20"/>
  <c r="AQ1067" i="20"/>
  <c r="AP1066" i="20"/>
  <c r="AR1066" i="20"/>
  <c r="AQ1068" i="20"/>
  <c r="AP1067" i="20"/>
  <c r="AR1067" i="20"/>
  <c r="AT1066" i="20"/>
  <c r="AS1066" i="20"/>
  <c r="AP1068" i="20"/>
  <c r="AQ1069" i="20"/>
  <c r="AR1068" i="20"/>
  <c r="AT1067" i="20"/>
  <c r="AS1067" i="20"/>
  <c r="AT1068" i="20"/>
  <c r="AS1068" i="20"/>
  <c r="AP1069" i="20"/>
  <c r="AQ1070" i="20"/>
  <c r="AT1069" i="20"/>
  <c r="AS1069" i="20"/>
  <c r="AP1070" i="20"/>
  <c r="AQ1071" i="20"/>
  <c r="AR1070" i="20"/>
  <c r="AS1070" i="20"/>
  <c r="AT1070" i="20"/>
  <c r="AR1071" i="20"/>
  <c r="AP1071" i="20"/>
  <c r="AQ1072" i="20"/>
  <c r="AT1071" i="20"/>
  <c r="AS1071" i="20"/>
  <c r="AR1072" i="20"/>
  <c r="AP1072" i="20"/>
  <c r="AQ1073" i="20"/>
  <c r="AT1072" i="20"/>
  <c r="AS1072" i="20"/>
  <c r="AR1073" i="20"/>
  <c r="AP1073" i="20"/>
  <c r="AQ1074" i="20"/>
  <c r="AT1073" i="20"/>
  <c r="AS1073" i="20"/>
  <c r="AP1074" i="20"/>
  <c r="AQ1075" i="20"/>
  <c r="AT1074" i="20"/>
  <c r="AS1074" i="20"/>
  <c r="AR1075" i="20"/>
  <c r="AP1075" i="20"/>
  <c r="AQ1076" i="20"/>
  <c r="AT1075" i="20"/>
  <c r="AS1075" i="20"/>
  <c r="AP1076" i="20"/>
  <c r="AR1076" i="20"/>
  <c r="AQ1077" i="20"/>
  <c r="AS1076" i="20"/>
  <c r="AT1076" i="20"/>
  <c r="AP1077" i="20"/>
  <c r="AQ1078" i="20"/>
  <c r="AR1077" i="20"/>
  <c r="AT1077" i="20"/>
  <c r="AS1077" i="20"/>
  <c r="AQ1079" i="20"/>
  <c r="AR1078" i="20"/>
  <c r="AP1078" i="20"/>
  <c r="AQ1080" i="20"/>
  <c r="AR1079" i="20"/>
  <c r="AP1079" i="20"/>
  <c r="AT1078" i="20"/>
  <c r="AS1078" i="20"/>
  <c r="AP1080" i="20"/>
  <c r="AQ1081" i="20"/>
  <c r="AR1080" i="20"/>
  <c r="AT1079" i="20"/>
  <c r="AS1079" i="20"/>
  <c r="AT1080" i="20"/>
  <c r="AS1080" i="20"/>
  <c r="AQ1082" i="20"/>
  <c r="AR1081" i="20"/>
  <c r="AP1081" i="20"/>
  <c r="AR1082" i="20"/>
  <c r="AP1082" i="20"/>
  <c r="AQ1083" i="20"/>
  <c r="AT1081" i="20"/>
  <c r="AS1081" i="20"/>
  <c r="AT1082" i="20"/>
  <c r="AS1082" i="20"/>
  <c r="AP1083" i="20"/>
  <c r="AR1083" i="20"/>
  <c r="AQ1084" i="20"/>
  <c r="AT1083" i="20"/>
  <c r="AS1083" i="20"/>
  <c r="AP1084" i="20"/>
  <c r="AR1084" i="20"/>
  <c r="AQ1085" i="20"/>
  <c r="AS1084" i="20"/>
  <c r="AT1084" i="20"/>
  <c r="AQ1086" i="20"/>
  <c r="AP1085" i="20"/>
  <c r="AR1085" i="20"/>
  <c r="AP1086" i="20"/>
  <c r="AR1086" i="20"/>
  <c r="AQ1087" i="20"/>
  <c r="AS1085" i="20"/>
  <c r="AT1085" i="20"/>
  <c r="AT1086" i="20"/>
  <c r="AS1086" i="20"/>
  <c r="AR1087" i="20"/>
  <c r="AQ1088" i="20"/>
  <c r="AP1087" i="20"/>
  <c r="AR1088" i="20"/>
  <c r="AQ1089" i="20"/>
  <c r="AP1088" i="20"/>
  <c r="AT1087" i="20"/>
  <c r="AS1087" i="20"/>
  <c r="AR1089" i="20"/>
  <c r="AP1089" i="20"/>
  <c r="AQ1090" i="20"/>
  <c r="AT1088" i="20"/>
  <c r="AS1088" i="20"/>
  <c r="AT1089" i="20"/>
  <c r="AS1089" i="20"/>
  <c r="AP1090" i="20"/>
  <c r="AR1090" i="20"/>
  <c r="AQ1091" i="20"/>
  <c r="AT1090" i="20"/>
  <c r="AS1090" i="20"/>
  <c r="AQ1092" i="20"/>
  <c r="AR1091" i="20"/>
  <c r="AP1091" i="20"/>
  <c r="AP1092" i="20"/>
  <c r="AQ1093" i="20"/>
  <c r="AR1092" i="20"/>
  <c r="AT1091" i="20"/>
  <c r="AS1091" i="20"/>
  <c r="AT1092" i="20"/>
  <c r="AS1092" i="20"/>
  <c r="AQ1094" i="20"/>
  <c r="AR1093" i="20"/>
  <c r="AP1093" i="20"/>
  <c r="AR1094" i="20"/>
  <c r="AP1094" i="20"/>
  <c r="AQ1095" i="20"/>
  <c r="AS1093" i="20"/>
  <c r="AT1093" i="20"/>
  <c r="AS1094" i="20"/>
  <c r="AT1094" i="20"/>
  <c r="AQ1096" i="20"/>
  <c r="AR1095" i="20"/>
  <c r="AP1095" i="20"/>
  <c r="AR1096" i="20"/>
  <c r="AP1096" i="20"/>
  <c r="AQ1097" i="20"/>
  <c r="AT1095" i="20"/>
  <c r="AS1095" i="20"/>
  <c r="AT1096" i="20"/>
  <c r="AS1096" i="20"/>
  <c r="AP1097" i="20"/>
  <c r="AQ1098" i="20"/>
  <c r="AR1097" i="20"/>
  <c r="AT1097" i="20"/>
  <c r="AS1097" i="20"/>
  <c r="AR1098" i="20"/>
  <c r="AP1098" i="20"/>
  <c r="AQ1099" i="20"/>
  <c r="AT1098" i="20"/>
  <c r="AS1098" i="20"/>
  <c r="AQ1100" i="20"/>
  <c r="AP1099" i="20"/>
  <c r="AR1099" i="20"/>
  <c r="AQ1101" i="20"/>
  <c r="AR1100" i="20"/>
  <c r="AP1100" i="20"/>
  <c r="AT1099" i="20"/>
  <c r="AS1099" i="20"/>
  <c r="AP1101" i="20"/>
  <c r="AQ1102" i="20"/>
  <c r="AR1101" i="20"/>
  <c r="AT1100" i="20"/>
  <c r="AS1100" i="20"/>
  <c r="AT1101" i="20"/>
  <c r="AS1101" i="20"/>
  <c r="AR1102" i="20"/>
  <c r="AP1102" i="20"/>
  <c r="AQ1103" i="20"/>
  <c r="AS1102" i="20"/>
  <c r="AT1102" i="20"/>
  <c r="AP1103" i="20"/>
  <c r="AQ1104" i="20"/>
  <c r="AR1103" i="20"/>
  <c r="AT1103" i="20"/>
  <c r="AS1103" i="20"/>
  <c r="AQ1105" i="20"/>
  <c r="AP1104" i="20"/>
  <c r="AR1104" i="20"/>
  <c r="AP1105" i="20"/>
  <c r="AR1105" i="20"/>
  <c r="AQ1106" i="20"/>
  <c r="AT1104" i="20"/>
  <c r="AS1104" i="20"/>
  <c r="AT1105" i="20"/>
  <c r="AS1105" i="20"/>
  <c r="AQ1107" i="20"/>
  <c r="AR1106" i="20"/>
  <c r="AP1106" i="20"/>
  <c r="AP1107" i="20"/>
  <c r="AQ1108" i="20"/>
  <c r="AR1107" i="20"/>
  <c r="AT1106" i="20"/>
  <c r="AS1106" i="20"/>
  <c r="AT1107" i="20"/>
  <c r="AS1107" i="20"/>
  <c r="AR1108" i="20"/>
  <c r="AP1108" i="20"/>
  <c r="AQ1109" i="20"/>
  <c r="AS1108" i="20"/>
  <c r="AT1108" i="20"/>
  <c r="AP1109" i="20"/>
  <c r="AR1109" i="20"/>
  <c r="AQ1110" i="20"/>
  <c r="AT1109" i="20"/>
  <c r="AS1109" i="20"/>
  <c r="AQ1111" i="20"/>
  <c r="AR1110" i="20"/>
  <c r="AP1110" i="20"/>
  <c r="AR1111" i="20"/>
  <c r="AP1111" i="20"/>
  <c r="AQ1112" i="20"/>
  <c r="AT1110" i="20"/>
  <c r="AS1110" i="20"/>
  <c r="AT1111" i="20"/>
  <c r="AS1111" i="20"/>
  <c r="AQ1113" i="20"/>
  <c r="AR1112" i="20"/>
  <c r="AP1112" i="20"/>
  <c r="AQ1114" i="20"/>
  <c r="AP1113" i="20"/>
  <c r="AR1113" i="20"/>
  <c r="AT1112" i="20"/>
  <c r="AS1112" i="20"/>
  <c r="AR1114" i="20"/>
  <c r="AP1114" i="20"/>
  <c r="AQ1115" i="20"/>
  <c r="AT1113" i="20"/>
  <c r="AS1113" i="20"/>
  <c r="AT1114" i="20"/>
  <c r="AS1114" i="20"/>
  <c r="AR1115" i="20"/>
  <c r="AQ1116" i="20"/>
  <c r="AP1115" i="20"/>
  <c r="AR1116" i="20"/>
  <c r="AP1116" i="20"/>
  <c r="AQ1117" i="20"/>
  <c r="AT1115" i="20"/>
  <c r="AS1115" i="20"/>
  <c r="AS1116" i="20"/>
  <c r="AT1116" i="20"/>
  <c r="AP1117" i="20"/>
  <c r="AQ1118" i="20"/>
  <c r="AR1117" i="20"/>
  <c r="AS1117" i="20"/>
  <c r="AT1117" i="20"/>
  <c r="AR1118" i="20"/>
  <c r="AP1118" i="20"/>
  <c r="AQ1119" i="20"/>
  <c r="AT1118" i="20"/>
  <c r="AS1118" i="20"/>
  <c r="AQ1120" i="20"/>
  <c r="AR1119" i="20"/>
  <c r="AP1119" i="20"/>
  <c r="AQ1121" i="20"/>
  <c r="AP1120" i="20"/>
  <c r="AR1120" i="20"/>
  <c r="AT1119" i="20"/>
  <c r="AS1119" i="20"/>
  <c r="AP1121" i="20"/>
  <c r="AR1121" i="20"/>
  <c r="AQ1122" i="20"/>
  <c r="AT1120" i="20"/>
  <c r="AS1120" i="20"/>
  <c r="AT1121" i="20"/>
  <c r="AS1121" i="20"/>
  <c r="AR1122" i="20"/>
  <c r="AP1122" i="20"/>
  <c r="AQ1123" i="20"/>
  <c r="AT1122" i="20"/>
  <c r="AS1122" i="20"/>
  <c r="AP1123" i="20"/>
  <c r="AR1123" i="20"/>
  <c r="AQ1124" i="20"/>
  <c r="AT1123" i="20"/>
  <c r="AS1123" i="20"/>
  <c r="AP1124" i="20"/>
  <c r="AQ1125" i="20"/>
  <c r="AR1124" i="20"/>
  <c r="AT1124" i="20"/>
  <c r="AS1124" i="20"/>
  <c r="AR1125" i="20"/>
  <c r="AQ1126" i="20"/>
  <c r="AP1125" i="20"/>
  <c r="AR1126" i="20"/>
  <c r="AP1126" i="20"/>
  <c r="AQ1127" i="20"/>
  <c r="AS1125" i="20"/>
  <c r="AT1125" i="20"/>
  <c r="AS1126" i="20"/>
  <c r="AT1126" i="20"/>
  <c r="AQ1128" i="20"/>
  <c r="AP1127" i="20"/>
  <c r="AR1127" i="20"/>
  <c r="AP1128" i="20"/>
  <c r="AQ1129" i="20"/>
  <c r="AR1128" i="20"/>
  <c r="AT1127" i="20"/>
  <c r="AS1127" i="20"/>
  <c r="AT1128" i="20"/>
  <c r="AS1128" i="20"/>
  <c r="AP1129" i="20"/>
  <c r="AR1129" i="20"/>
  <c r="AQ1130" i="20"/>
  <c r="AT1129" i="20"/>
  <c r="AS1129" i="20"/>
  <c r="AQ1131" i="20"/>
  <c r="AR1130" i="20"/>
  <c r="AP1130" i="20"/>
  <c r="AQ1132" i="20"/>
  <c r="AR1131" i="20"/>
  <c r="AP1131" i="20"/>
  <c r="AT1130" i="20"/>
  <c r="AS1130" i="20"/>
  <c r="AP1132" i="20"/>
  <c r="AQ1133" i="20"/>
  <c r="AR1132" i="20"/>
  <c r="AT1131" i="20"/>
  <c r="AS1131" i="20"/>
  <c r="AT1132" i="20"/>
  <c r="AS1132" i="20"/>
  <c r="AP1133" i="20"/>
  <c r="AQ1134" i="20"/>
  <c r="AR1133" i="20"/>
  <c r="AT1133" i="20"/>
  <c r="AS1133" i="20"/>
  <c r="AR1134" i="20"/>
  <c r="AP1134" i="20"/>
  <c r="AQ1135" i="20"/>
  <c r="AS1134" i="20"/>
  <c r="AT1134" i="20"/>
  <c r="AR1135" i="20"/>
  <c r="AP1135" i="20"/>
  <c r="AQ1136" i="20"/>
  <c r="AT1135" i="20"/>
  <c r="AS1135" i="20"/>
  <c r="AQ1137" i="20"/>
  <c r="AR1136" i="20"/>
  <c r="AP1136" i="20"/>
  <c r="AR1137" i="20"/>
  <c r="AQ1138" i="20"/>
  <c r="AP1137" i="20"/>
  <c r="AT1136" i="20"/>
  <c r="AS1136" i="20"/>
  <c r="AQ1139" i="20"/>
  <c r="AR1138" i="20"/>
  <c r="AP1138" i="20"/>
  <c r="AT1137" i="20"/>
  <c r="AS1137" i="20"/>
  <c r="AR1139" i="20"/>
  <c r="AP1139" i="20"/>
  <c r="AQ1140" i="20"/>
  <c r="AT1138" i="20"/>
  <c r="AS1138" i="20"/>
  <c r="AT1139" i="20"/>
  <c r="AS1139" i="20"/>
  <c r="AQ1141" i="20"/>
  <c r="AR1140" i="20"/>
  <c r="AP1140" i="20"/>
  <c r="AQ1142" i="20"/>
  <c r="AP1141" i="20"/>
  <c r="AR1141" i="20"/>
  <c r="AS1140" i="20"/>
  <c r="AT1140" i="20"/>
  <c r="AR1142" i="20"/>
  <c r="AP1142" i="20"/>
  <c r="AQ1143" i="20"/>
  <c r="AT1141" i="20"/>
  <c r="AS1141" i="20"/>
  <c r="AT1142" i="20"/>
  <c r="AS1142" i="20"/>
  <c r="AR1143" i="20"/>
  <c r="AP1143" i="20"/>
  <c r="AQ1144" i="20"/>
  <c r="AT1143" i="20"/>
  <c r="AS1143" i="20"/>
  <c r="AP1144" i="20"/>
  <c r="AQ1145" i="20"/>
  <c r="AR1144" i="20"/>
  <c r="AT1144" i="20"/>
  <c r="AS1144" i="20"/>
  <c r="AQ1146" i="20"/>
  <c r="AR1145" i="20"/>
  <c r="AP1145" i="20"/>
  <c r="AQ1147" i="20"/>
  <c r="AR1146" i="20"/>
  <c r="AP1146" i="20"/>
  <c r="AT1145" i="20"/>
  <c r="AS1145" i="20"/>
  <c r="AQ1148" i="20"/>
  <c r="AP1147" i="20"/>
  <c r="AR1147" i="20"/>
  <c r="AT1146" i="20"/>
  <c r="AS1146" i="20"/>
  <c r="AP1148" i="20"/>
  <c r="AQ1149" i="20"/>
  <c r="AR1148" i="20"/>
  <c r="AT1147" i="20"/>
  <c r="AS1147" i="20"/>
  <c r="AS1148" i="20"/>
  <c r="AT1148" i="20"/>
  <c r="AQ1150" i="20"/>
  <c r="AP1149" i="20"/>
  <c r="AR1149" i="20"/>
  <c r="AQ1151" i="20"/>
  <c r="AR1150" i="20"/>
  <c r="AP1150" i="20"/>
  <c r="AS1149" i="20"/>
  <c r="AT1149" i="20"/>
  <c r="AP1151" i="20"/>
  <c r="AR1151" i="20"/>
  <c r="AQ1152" i="20"/>
  <c r="AT1150" i="20"/>
  <c r="AS1150" i="20"/>
  <c r="AT1151" i="20"/>
  <c r="AS1151" i="20"/>
  <c r="AP1152" i="20"/>
  <c r="AQ1153" i="20"/>
  <c r="AR1152" i="20"/>
  <c r="AT1152" i="20"/>
  <c r="AS1152" i="20"/>
  <c r="AR1153" i="20"/>
  <c r="AQ1154" i="20"/>
  <c r="AP1153" i="20"/>
  <c r="AP1154" i="20"/>
  <c r="AQ1155" i="20"/>
  <c r="AR1154" i="20"/>
  <c r="AT1153" i="20"/>
  <c r="AS1153" i="20"/>
  <c r="AT1154" i="20"/>
  <c r="AS1154" i="20"/>
  <c r="AQ1156" i="20"/>
  <c r="AR1155" i="20"/>
  <c r="AP1155" i="20"/>
  <c r="AP1156" i="20"/>
  <c r="AQ1157" i="20"/>
  <c r="AR1156" i="20"/>
  <c r="AT1155" i="20"/>
  <c r="AS1155" i="20"/>
  <c r="AT1156" i="20"/>
  <c r="AS1156" i="20"/>
  <c r="AR1157" i="20"/>
  <c r="AQ1158" i="20"/>
  <c r="AP1157" i="20"/>
  <c r="AP1158" i="20"/>
  <c r="AR1158" i="20"/>
  <c r="AQ1159" i="20"/>
  <c r="AS1157" i="20"/>
  <c r="AT1157" i="20"/>
  <c r="AS1158" i="20"/>
  <c r="AT1158" i="20"/>
  <c r="AP1159" i="20"/>
  <c r="AQ1160" i="20"/>
  <c r="AR1159" i="20"/>
  <c r="AT1159" i="20"/>
  <c r="AS1159" i="20"/>
  <c r="AP1160" i="20"/>
  <c r="AQ1161" i="20"/>
  <c r="AR1160" i="20"/>
  <c r="AT1160" i="20"/>
  <c r="AS1160" i="20"/>
  <c r="AR1161" i="20"/>
  <c r="AP1161" i="20"/>
  <c r="AQ1162" i="20"/>
  <c r="AS1161" i="20"/>
  <c r="AT1161" i="20"/>
  <c r="AQ1163" i="20"/>
  <c r="AR1162" i="20"/>
  <c r="AP1162" i="20"/>
  <c r="AQ1164" i="20"/>
  <c r="AR1163" i="20"/>
  <c r="AP1163" i="20"/>
  <c r="AT1162" i="20"/>
  <c r="AS1162" i="20"/>
  <c r="AQ1165" i="20"/>
  <c r="AP1164" i="20"/>
  <c r="AR1164" i="20"/>
  <c r="AT1163" i="20"/>
  <c r="AS1163" i="20"/>
  <c r="AQ1166" i="20"/>
  <c r="AR1165" i="20"/>
  <c r="AP1165" i="20"/>
  <c r="AT1164" i="20"/>
  <c r="AS1164" i="20"/>
  <c r="AP1166" i="20"/>
  <c r="AR1166" i="20"/>
  <c r="AQ1167" i="20"/>
  <c r="AT1165" i="20"/>
  <c r="AS1165" i="20"/>
  <c r="AS1166" i="20"/>
  <c r="AT1166" i="20"/>
  <c r="AP1167" i="20"/>
  <c r="AR1167" i="20"/>
  <c r="AQ1168" i="20"/>
  <c r="AT1167" i="20"/>
  <c r="AS1167" i="20"/>
  <c r="AQ1169" i="20"/>
  <c r="AP1168" i="20"/>
  <c r="AR1168" i="20"/>
  <c r="AQ1170" i="20"/>
  <c r="AR1169" i="20"/>
  <c r="AP1169" i="20"/>
  <c r="AT1168" i="20"/>
  <c r="AS1168" i="20"/>
  <c r="AR1170" i="20"/>
  <c r="AP1170" i="20"/>
  <c r="AQ1171" i="20"/>
  <c r="AT1169" i="20"/>
  <c r="AS1169" i="20"/>
  <c r="AS1170" i="20"/>
  <c r="AT1170" i="20"/>
  <c r="AP1171" i="20"/>
  <c r="AQ1172" i="20"/>
  <c r="AR1171" i="20"/>
  <c r="AT1171" i="20"/>
  <c r="AS1171" i="20"/>
  <c r="AP1172" i="20"/>
  <c r="AR1172" i="20"/>
  <c r="AQ1173" i="20"/>
  <c r="AS1172" i="20"/>
  <c r="AT1172" i="20"/>
  <c r="AR1173" i="20"/>
  <c r="AP1173" i="20"/>
  <c r="AQ1174" i="20"/>
  <c r="AT1173" i="20"/>
  <c r="AS1173" i="20"/>
  <c r="AR1174" i="20"/>
  <c r="AP1174" i="20"/>
  <c r="AQ1175" i="20"/>
  <c r="AT1174" i="20"/>
  <c r="AS1174" i="20"/>
  <c r="AR1175" i="20"/>
  <c r="AQ1176" i="20"/>
  <c r="AP1175" i="20"/>
  <c r="AP1176" i="20"/>
  <c r="AQ1177" i="20"/>
  <c r="AR1176" i="20"/>
  <c r="AT1175" i="20"/>
  <c r="AS1175" i="20"/>
  <c r="AT1176" i="20"/>
  <c r="AS1176" i="20"/>
  <c r="AR1177" i="20"/>
  <c r="AP1177" i="20"/>
  <c r="AQ1178" i="20"/>
  <c r="AT1177" i="20"/>
  <c r="AS1177" i="20"/>
  <c r="AQ1179" i="20"/>
  <c r="AR1178" i="20"/>
  <c r="AP1178" i="20"/>
  <c r="AP1179" i="20"/>
  <c r="AQ1180" i="20"/>
  <c r="AR1179" i="20"/>
  <c r="AT1178" i="20"/>
  <c r="AS1178" i="20"/>
  <c r="AT1179" i="20"/>
  <c r="AS1179" i="20"/>
  <c r="AQ1181" i="20"/>
  <c r="AR1180" i="20"/>
  <c r="AP1180" i="20"/>
  <c r="AP1181" i="20"/>
  <c r="AQ1182" i="20"/>
  <c r="AR1181" i="20"/>
  <c r="AS1180" i="20"/>
  <c r="AT1180" i="20"/>
  <c r="AS1181" i="20"/>
  <c r="AT1181" i="20"/>
  <c r="AP1182" i="20"/>
  <c r="AQ1183" i="20"/>
  <c r="AR1182" i="20"/>
  <c r="AT1182" i="20"/>
  <c r="AS1182" i="20"/>
  <c r="AR1183" i="20"/>
  <c r="AP1183" i="20"/>
  <c r="AQ1184" i="20"/>
  <c r="AT1183" i="20"/>
  <c r="AS1183" i="20"/>
  <c r="AR1184" i="20"/>
  <c r="AQ1185" i="20"/>
  <c r="AP1184" i="20"/>
  <c r="AP1185" i="20"/>
  <c r="AR1185" i="20"/>
  <c r="AQ1186" i="20"/>
  <c r="AT1184" i="20"/>
  <c r="AS1184" i="20"/>
  <c r="AT1185" i="20"/>
  <c r="AS1185" i="20"/>
  <c r="AP1186" i="20"/>
  <c r="AR1186" i="20"/>
  <c r="AQ1187" i="20"/>
  <c r="AT1186" i="20"/>
  <c r="AS1186" i="20"/>
  <c r="AP1187" i="20"/>
  <c r="AQ1188" i="20"/>
  <c r="AR1187" i="20"/>
  <c r="AT1187" i="20"/>
  <c r="AS1187" i="20"/>
  <c r="AQ1189" i="20"/>
  <c r="AR1188" i="20"/>
  <c r="AP1188" i="20"/>
  <c r="AR1189" i="20"/>
  <c r="AQ1190" i="20"/>
  <c r="AP1189" i="20"/>
  <c r="AT1188" i="20"/>
  <c r="AS1188" i="20"/>
  <c r="AR1190" i="20"/>
  <c r="AP1190" i="20"/>
  <c r="AQ1191" i="20"/>
  <c r="AS1189" i="20"/>
  <c r="AT1189" i="20"/>
  <c r="AS1190" i="20"/>
  <c r="AT1190" i="20"/>
  <c r="AQ1192" i="20"/>
  <c r="AP1191" i="20"/>
  <c r="AR1191" i="20"/>
  <c r="AP1192" i="20"/>
  <c r="AQ1193" i="20"/>
  <c r="AR1192" i="20"/>
  <c r="AT1191" i="20"/>
  <c r="AS1191" i="20"/>
  <c r="AT1192" i="20"/>
  <c r="AS1192" i="20"/>
  <c r="AQ1194" i="20"/>
  <c r="AR1193" i="20"/>
  <c r="AP1193" i="20"/>
  <c r="AR1194" i="20"/>
  <c r="AQ1195" i="20"/>
  <c r="AP1194" i="20"/>
  <c r="AT1193" i="20"/>
  <c r="AS1193" i="20"/>
  <c r="AP1195" i="20"/>
  <c r="AQ1196" i="20"/>
  <c r="AR1195" i="20"/>
  <c r="AT1194" i="20"/>
  <c r="AS1194" i="20"/>
  <c r="AT1195" i="20"/>
  <c r="AS1195" i="20"/>
  <c r="AP1196" i="20"/>
  <c r="AR1196" i="20"/>
  <c r="AQ1197" i="20"/>
  <c r="AT1196" i="20"/>
  <c r="AS1196" i="20"/>
  <c r="AR1197" i="20"/>
  <c r="AP1197" i="20"/>
  <c r="AQ1198" i="20"/>
  <c r="AT1197" i="20"/>
  <c r="AS1197" i="20"/>
  <c r="AQ1199" i="20"/>
  <c r="AR1198" i="20"/>
  <c r="AP1198" i="20"/>
  <c r="AP1199" i="20"/>
  <c r="AR1199" i="20"/>
  <c r="AQ1200" i="20"/>
  <c r="AS1198" i="20"/>
  <c r="AT1198" i="20"/>
  <c r="AT1199" i="20"/>
  <c r="AS1199" i="20"/>
  <c r="AR1200" i="20"/>
  <c r="AP1200" i="20"/>
  <c r="AQ1201" i="20"/>
  <c r="AT1200" i="20"/>
  <c r="AS1200" i="20"/>
  <c r="AR1201" i="20"/>
  <c r="AP1201" i="20"/>
  <c r="AQ1202" i="20"/>
  <c r="AT1201" i="20"/>
  <c r="AS1201" i="20"/>
  <c r="AQ1203" i="20"/>
  <c r="AP1202" i="20"/>
  <c r="AR1202" i="20"/>
  <c r="AP1203" i="20"/>
  <c r="AQ1204" i="20"/>
  <c r="AR1203" i="20"/>
  <c r="AT1202" i="20"/>
  <c r="AS1202" i="20"/>
  <c r="AT1203" i="20"/>
  <c r="AS1203" i="20"/>
  <c r="AP1204" i="20"/>
  <c r="AQ1205" i="20"/>
  <c r="AR1204" i="20"/>
  <c r="AS1204" i="20"/>
  <c r="AT1204" i="20"/>
  <c r="AR1205" i="20"/>
  <c r="AP1205" i="20"/>
  <c r="AQ1206" i="20"/>
  <c r="AT1205" i="20"/>
  <c r="AS1205" i="20"/>
  <c r="AR1206" i="20"/>
  <c r="AQ1207" i="20"/>
  <c r="AP1206" i="20"/>
  <c r="AP1207" i="20"/>
  <c r="AQ1208" i="20"/>
  <c r="AR1207" i="20"/>
  <c r="AT1206" i="20"/>
  <c r="AS1206" i="20"/>
  <c r="AT1207" i="20"/>
  <c r="AS1207" i="20"/>
  <c r="AR1208" i="20"/>
  <c r="AP1208" i="20"/>
  <c r="AQ1209" i="20"/>
  <c r="AT1208" i="20"/>
  <c r="AS1208" i="20"/>
  <c r="AQ1210" i="20"/>
  <c r="AR1209" i="20"/>
  <c r="AP1209" i="20"/>
  <c r="AQ1211" i="20"/>
  <c r="AR1210" i="20"/>
  <c r="AP1210" i="20"/>
  <c r="AT1209" i="20"/>
  <c r="AS1209" i="20"/>
  <c r="AQ1212" i="20"/>
  <c r="AP1211" i="20"/>
  <c r="AR1211" i="20"/>
  <c r="AT1210" i="20"/>
  <c r="AS1210" i="20"/>
  <c r="AQ1213" i="20"/>
  <c r="AR1212" i="20"/>
  <c r="AP1212" i="20"/>
  <c r="AT1211" i="20"/>
  <c r="AS1211" i="20"/>
  <c r="AQ1214" i="20"/>
  <c r="AP1213" i="20"/>
  <c r="AR1213" i="20"/>
  <c r="AS1212" i="20"/>
  <c r="AT1212" i="20"/>
  <c r="AP1214" i="20"/>
  <c r="AR1214" i="20"/>
  <c r="AQ1215" i="20"/>
  <c r="AS1213" i="20"/>
  <c r="AT1213" i="20"/>
  <c r="AT1214" i="20"/>
  <c r="AS1214" i="20"/>
  <c r="AR1215" i="20"/>
  <c r="AP1215" i="20"/>
  <c r="AQ1216" i="20"/>
  <c r="AT1215" i="20"/>
  <c r="AS1215" i="20"/>
  <c r="AP1216" i="20"/>
  <c r="AR1216" i="20"/>
  <c r="AQ1217" i="20"/>
  <c r="AS1216" i="20"/>
  <c r="AT1216" i="20"/>
  <c r="AQ1218" i="20"/>
  <c r="AP1217" i="20"/>
  <c r="AR1217" i="20"/>
  <c r="AR1218" i="20"/>
  <c r="AQ1219" i="20"/>
  <c r="AP1218" i="20"/>
  <c r="AT1217" i="20"/>
  <c r="AS1217" i="20"/>
  <c r="AP1219" i="20"/>
  <c r="AQ1220" i="20"/>
  <c r="AR1219" i="20"/>
  <c r="AT1218" i="20"/>
  <c r="AS1218" i="20"/>
  <c r="AT1219" i="20"/>
  <c r="AS1219" i="20"/>
  <c r="AQ1221" i="20"/>
  <c r="AR1220" i="20"/>
  <c r="AP1220" i="20"/>
  <c r="AP1221" i="20"/>
  <c r="AQ1222" i="20"/>
  <c r="AR1221" i="20"/>
  <c r="AT1220" i="20"/>
  <c r="AS1220" i="20"/>
  <c r="AS1221" i="20"/>
  <c r="AT1221" i="20"/>
  <c r="AR1222" i="20"/>
  <c r="AQ1223" i="20"/>
  <c r="AP1222" i="20"/>
  <c r="AP1223" i="20"/>
  <c r="AR1223" i="20"/>
  <c r="AQ1224" i="20"/>
  <c r="AS1222" i="20"/>
  <c r="AT1222" i="20"/>
  <c r="AT1223" i="20"/>
  <c r="AS1223" i="20"/>
  <c r="AR1224" i="20"/>
  <c r="AP1224" i="20"/>
  <c r="AQ1225" i="20"/>
  <c r="AT1224" i="20"/>
  <c r="AS1224" i="20"/>
  <c r="AP1225" i="20"/>
  <c r="AR1225" i="20"/>
  <c r="AQ1226" i="20"/>
  <c r="AS1225" i="20"/>
  <c r="AT1225" i="20"/>
  <c r="AR1226" i="20"/>
  <c r="AP1226" i="20"/>
  <c r="AQ1227" i="20"/>
  <c r="AS1226" i="20"/>
  <c r="AT1226" i="20"/>
  <c r="AQ1228" i="20"/>
  <c r="AR1227" i="20"/>
  <c r="AP1227" i="20"/>
  <c r="AP1228" i="20"/>
  <c r="AQ1229" i="20"/>
  <c r="AR1228" i="20"/>
  <c r="AT1227" i="20"/>
  <c r="AS1227" i="20"/>
  <c r="AT1228" i="20"/>
  <c r="AS1228" i="20"/>
  <c r="AR1229" i="20"/>
  <c r="AP1229" i="20"/>
  <c r="AQ1230" i="20"/>
  <c r="AT1229" i="20"/>
  <c r="AS1229" i="20"/>
  <c r="AR1230" i="20"/>
  <c r="AP1230" i="20"/>
  <c r="AQ1231" i="20"/>
  <c r="AT1230" i="20"/>
  <c r="AS1230" i="20"/>
  <c r="AR1231" i="20"/>
  <c r="AQ1232" i="20"/>
  <c r="AP1231" i="20"/>
  <c r="AP1232" i="20"/>
  <c r="AR1232" i="20"/>
  <c r="AQ1233" i="20"/>
  <c r="AT1231" i="20"/>
  <c r="AS1231" i="20"/>
  <c r="AT1232" i="20"/>
  <c r="AS1232" i="20"/>
  <c r="AR1233" i="20"/>
  <c r="AP1233" i="20"/>
  <c r="AQ1234" i="20"/>
  <c r="AT1233" i="20"/>
  <c r="AS1233" i="20"/>
  <c r="AQ1235" i="20"/>
  <c r="AR1234" i="20"/>
  <c r="AP1234" i="20"/>
  <c r="AP1235" i="20"/>
  <c r="AQ1236" i="20"/>
  <c r="AR1235" i="20"/>
  <c r="AS1234" i="20"/>
  <c r="AT1234" i="20"/>
  <c r="AT1235" i="20"/>
  <c r="AS1235" i="20"/>
  <c r="AP1236" i="20"/>
  <c r="AR1236" i="20"/>
  <c r="AQ1237" i="20"/>
  <c r="AS1236" i="20"/>
  <c r="AT1236" i="20"/>
  <c r="AR1237" i="20"/>
  <c r="AQ1238" i="20"/>
  <c r="AP1237" i="20"/>
  <c r="AP1238" i="20"/>
  <c r="AQ1239" i="20"/>
  <c r="AR1238" i="20"/>
  <c r="AT1237" i="20"/>
  <c r="AS1237" i="20"/>
  <c r="AT1238" i="20"/>
  <c r="AS1238" i="20"/>
  <c r="AP1239" i="20"/>
  <c r="AR1239" i="20"/>
  <c r="AQ1240" i="20"/>
  <c r="AT1239" i="20"/>
  <c r="AS1239" i="20"/>
  <c r="AR1240" i="20"/>
  <c r="AP1240" i="20"/>
  <c r="AQ1241" i="20"/>
  <c r="AT1240" i="20"/>
  <c r="AS1240" i="20"/>
  <c r="AQ1242" i="20"/>
  <c r="AP1241" i="20"/>
  <c r="AR1241" i="20"/>
  <c r="AQ1243" i="20"/>
  <c r="AR1242" i="20"/>
  <c r="AP1242" i="20"/>
  <c r="AT1241" i="20"/>
  <c r="AS1241" i="20"/>
  <c r="AQ1244" i="20"/>
  <c r="AP1243" i="20"/>
  <c r="AR1243" i="20"/>
  <c r="AT1242" i="20"/>
  <c r="AS1242" i="20"/>
  <c r="AQ1245" i="20"/>
  <c r="AR1244" i="20"/>
  <c r="AP1244" i="20"/>
  <c r="AT1243" i="20"/>
  <c r="AS1243" i="20"/>
  <c r="AR1245" i="20"/>
  <c r="AP1245" i="20"/>
  <c r="AQ1246" i="20"/>
  <c r="AT1244" i="20"/>
  <c r="AS1244" i="20"/>
  <c r="AS1245" i="20"/>
  <c r="AT1245" i="20"/>
  <c r="AQ1247" i="20"/>
  <c r="AP1246" i="20"/>
  <c r="AR1246" i="20"/>
  <c r="AP1247" i="20"/>
  <c r="AR1247" i="20"/>
  <c r="AQ1248" i="20"/>
  <c r="AT1246" i="20"/>
  <c r="AS1246" i="20"/>
  <c r="AT1247" i="20"/>
  <c r="AS1247" i="20"/>
  <c r="AQ1249" i="20"/>
  <c r="AR1248" i="20"/>
  <c r="AP1248" i="20"/>
  <c r="AR1249" i="20"/>
  <c r="AP1249" i="20"/>
  <c r="AQ1250" i="20"/>
  <c r="AT1248" i="20"/>
  <c r="AS1248" i="20"/>
  <c r="AT1249" i="20"/>
  <c r="AS1249" i="20"/>
  <c r="AP1250" i="20"/>
  <c r="AQ1251" i="20"/>
  <c r="AR1250" i="20"/>
  <c r="AT1250" i="20"/>
  <c r="AS1250" i="20"/>
  <c r="AR1251" i="20"/>
  <c r="AP1251" i="20"/>
  <c r="AQ1252" i="20"/>
  <c r="AT1251" i="20"/>
  <c r="AS1251" i="20"/>
  <c r="AQ1253" i="20"/>
  <c r="AR1252" i="20"/>
  <c r="AP1252" i="20"/>
  <c r="AR1253" i="20"/>
  <c r="AQ1254" i="20"/>
  <c r="AP1253" i="20"/>
  <c r="AT1252" i="20"/>
  <c r="AS1252" i="20"/>
  <c r="AR1254" i="20"/>
  <c r="AQ1255" i="20"/>
  <c r="AP1254" i="20"/>
  <c r="AT1253" i="20"/>
  <c r="AS1253" i="20"/>
  <c r="AR1255" i="20"/>
  <c r="AQ1256" i="20"/>
  <c r="AP1255" i="20"/>
  <c r="AS1254" i="20"/>
  <c r="AT1254" i="20"/>
  <c r="AP1256" i="20"/>
  <c r="AQ1257" i="20"/>
  <c r="AR1256" i="20"/>
  <c r="AT1255" i="20"/>
  <c r="AS1255" i="20"/>
  <c r="AT1256" i="20"/>
  <c r="AS1256" i="20"/>
  <c r="AQ1258" i="20"/>
  <c r="AP1257" i="20"/>
  <c r="AR1257" i="20"/>
  <c r="AP1258" i="20"/>
  <c r="AQ1259" i="20"/>
  <c r="AR1258" i="20"/>
  <c r="AT1257" i="20"/>
  <c r="AS1257" i="20"/>
  <c r="AT1258" i="20"/>
  <c r="AS1258" i="20"/>
  <c r="AR1259" i="20"/>
  <c r="AP1259" i="20"/>
  <c r="AQ1260" i="20"/>
  <c r="AT1259" i="20"/>
  <c r="AS1259" i="20"/>
  <c r="AP1260" i="20"/>
  <c r="AR1260" i="20"/>
  <c r="AQ1261" i="20"/>
  <c r="AT1260" i="20"/>
  <c r="AS1260" i="20"/>
  <c r="AR1261" i="20"/>
  <c r="AP1261" i="20"/>
  <c r="AQ1262" i="20"/>
  <c r="AS1261" i="20"/>
  <c r="AT1261" i="20"/>
  <c r="AP1262" i="20"/>
  <c r="AQ1263" i="20"/>
  <c r="AR1262" i="20"/>
  <c r="AT1262" i="20"/>
  <c r="AS1262" i="20"/>
  <c r="AQ1264" i="20"/>
  <c r="AR1263" i="20"/>
  <c r="AP1263" i="20"/>
  <c r="AQ1265" i="20"/>
  <c r="AR1264" i="20"/>
  <c r="AP1264" i="20"/>
  <c r="AT1263" i="20"/>
  <c r="AS1263" i="20"/>
  <c r="AP1265" i="20"/>
  <c r="AQ1266" i="20"/>
  <c r="AR1265" i="20"/>
  <c r="AT1264" i="20"/>
  <c r="AS1264" i="20"/>
  <c r="AT1265" i="20"/>
  <c r="AS1265" i="20"/>
  <c r="AP1266" i="20"/>
  <c r="AQ1267" i="20"/>
  <c r="AR1266" i="20"/>
  <c r="AT1266" i="20"/>
  <c r="AS1266" i="20"/>
  <c r="AQ1268" i="20"/>
  <c r="AP1267" i="20"/>
  <c r="AR1267" i="20"/>
  <c r="AR1268" i="20"/>
  <c r="AP1268" i="20"/>
  <c r="AQ1269" i="20"/>
  <c r="AT1267" i="20"/>
  <c r="AS1267" i="20"/>
  <c r="AS1268" i="20"/>
  <c r="AT1268" i="20"/>
  <c r="AQ1270" i="20"/>
  <c r="AR1269" i="20"/>
  <c r="AP1269" i="20"/>
  <c r="AQ1271" i="20"/>
  <c r="AR1270" i="20"/>
  <c r="AP1270" i="20"/>
  <c r="AT1269" i="20"/>
  <c r="AS1269" i="20"/>
  <c r="AQ1272" i="20"/>
  <c r="AP1271" i="20"/>
  <c r="AR1271" i="20"/>
  <c r="AT1270" i="20"/>
  <c r="AS1270" i="20"/>
  <c r="AR1272" i="20"/>
  <c r="AP1272" i="20"/>
  <c r="AQ1273" i="20"/>
  <c r="AT1271" i="20"/>
  <c r="AS1271" i="20"/>
  <c r="AS1272" i="20"/>
  <c r="AT1272" i="20"/>
  <c r="AP1273" i="20"/>
  <c r="AR1273" i="20"/>
  <c r="AQ1274" i="20"/>
  <c r="AT1273" i="20"/>
  <c r="AS1273" i="20"/>
  <c r="AQ1275" i="20"/>
  <c r="AR1274" i="20"/>
  <c r="AP1274" i="20"/>
  <c r="AQ1276" i="20"/>
  <c r="AR1275" i="20"/>
  <c r="AP1275" i="20"/>
  <c r="AT1274" i="20"/>
  <c r="AS1274" i="20"/>
  <c r="AR1276" i="20"/>
  <c r="AP1276" i="20"/>
  <c r="AQ1277" i="20"/>
  <c r="AS1275" i="20"/>
  <c r="AT1275" i="20"/>
  <c r="AS1276" i="20"/>
  <c r="AT1276" i="20"/>
  <c r="AR1277" i="20"/>
  <c r="AP1277" i="20"/>
  <c r="AQ1278" i="20"/>
  <c r="AT1277" i="20"/>
  <c r="AS1277" i="20"/>
  <c r="AQ1279" i="20"/>
  <c r="AR1278" i="20"/>
  <c r="AP1278" i="20"/>
  <c r="AQ1280" i="20"/>
  <c r="AR1279" i="20"/>
  <c r="AP1279" i="20"/>
  <c r="AT1278" i="20"/>
  <c r="AS1278" i="20"/>
  <c r="AQ1281" i="20"/>
  <c r="AR1280" i="20"/>
  <c r="AP1280" i="20"/>
  <c r="AT1279" i="20"/>
  <c r="AS1279" i="20"/>
  <c r="AP1281" i="20"/>
  <c r="AQ1282" i="20"/>
  <c r="AR1281" i="20"/>
  <c r="AS1280" i="20"/>
  <c r="AT1280" i="20"/>
  <c r="AT1281" i="20"/>
  <c r="AS1281" i="20"/>
  <c r="AP1282" i="20"/>
  <c r="AQ1283" i="20"/>
  <c r="AR1282" i="20"/>
  <c r="AS1282" i="20"/>
  <c r="AT1282" i="20"/>
  <c r="AQ1284" i="20"/>
  <c r="AP1283" i="20"/>
  <c r="AR1283" i="20"/>
  <c r="AP1284" i="20"/>
  <c r="AQ1285" i="20"/>
  <c r="AR1284" i="20"/>
  <c r="AS1283" i="20"/>
  <c r="AT1283" i="20"/>
  <c r="AS1284" i="20"/>
  <c r="AT1284" i="20"/>
  <c r="AP1285" i="20"/>
  <c r="AR1285" i="20"/>
  <c r="AQ1286" i="20"/>
  <c r="AT1285" i="20"/>
  <c r="AS1285" i="20"/>
  <c r="AQ1287" i="20"/>
  <c r="AP1286" i="20"/>
  <c r="AR1286" i="20"/>
  <c r="AR1287" i="20"/>
  <c r="AQ1288" i="20"/>
  <c r="AP1287" i="20"/>
  <c r="AT1286" i="20"/>
  <c r="AS1286" i="20"/>
  <c r="AP1288" i="20"/>
  <c r="AR1288" i="20"/>
  <c r="AQ1289" i="20"/>
  <c r="AT1287" i="20"/>
  <c r="AS1287" i="20"/>
  <c r="AS1288" i="20"/>
  <c r="AT1288" i="20"/>
  <c r="AP1289" i="20"/>
  <c r="AR1289" i="20"/>
  <c r="AQ1290" i="20"/>
  <c r="AT1289" i="20"/>
  <c r="AS1289" i="20"/>
  <c r="AQ1291" i="20"/>
  <c r="AR1290" i="20"/>
  <c r="AP1290" i="20"/>
  <c r="AP1291" i="20"/>
  <c r="AQ1292" i="20"/>
  <c r="AR1291" i="20"/>
  <c r="AS1290" i="20"/>
  <c r="AT1290" i="20"/>
  <c r="AT1291" i="20"/>
  <c r="AS1291" i="20"/>
  <c r="AR1292" i="20"/>
  <c r="AQ1293" i="20"/>
  <c r="AP1292" i="20"/>
  <c r="AQ1294" i="20"/>
  <c r="AR1293" i="20"/>
  <c r="AP1293" i="20"/>
  <c r="AS1292" i="20"/>
  <c r="AT1292" i="20"/>
  <c r="AR1294" i="20"/>
  <c r="AQ1295" i="20"/>
  <c r="AP1294" i="20"/>
  <c r="AT1293" i="20"/>
  <c r="AS1293" i="20"/>
  <c r="AQ1296" i="20"/>
  <c r="AR1295" i="20"/>
  <c r="AP1295" i="20"/>
  <c r="AT1294" i="20"/>
  <c r="AS1294" i="20"/>
  <c r="AQ1297" i="20"/>
  <c r="AR1296" i="20"/>
  <c r="AP1296" i="20"/>
  <c r="AT1295" i="20"/>
  <c r="AS1295" i="20"/>
  <c r="AP1297" i="20"/>
  <c r="AQ1298" i="20"/>
  <c r="AR1297" i="20"/>
  <c r="AS1296" i="20"/>
  <c r="AT1296" i="20"/>
  <c r="AT1297" i="20"/>
  <c r="AS1297" i="20"/>
  <c r="AR1298" i="20"/>
  <c r="AP1298" i="20"/>
  <c r="AQ1299" i="20"/>
  <c r="AT1298" i="20"/>
  <c r="AS1298" i="20"/>
  <c r="AQ1300" i="20"/>
  <c r="AP1299" i="20"/>
  <c r="AR1299" i="20"/>
  <c r="AR1300" i="20"/>
  <c r="AP1300" i="20"/>
  <c r="AQ1301" i="20"/>
  <c r="AT1299" i="20"/>
  <c r="AS1299" i="20"/>
  <c r="AS1300" i="20"/>
  <c r="AT1300" i="20"/>
  <c r="AR1301" i="20"/>
  <c r="AP1301" i="20"/>
  <c r="AQ1302" i="20"/>
  <c r="AT1301" i="20"/>
  <c r="AS1301" i="20"/>
  <c r="AR1302" i="20"/>
  <c r="AQ1303" i="20"/>
  <c r="AP1302" i="20"/>
  <c r="AP1303" i="20"/>
  <c r="AQ1304" i="20"/>
  <c r="AR1303" i="20"/>
  <c r="AT1302" i="20"/>
  <c r="AS1302" i="20"/>
  <c r="AT1303" i="20"/>
  <c r="AS1303" i="20"/>
  <c r="AR1304" i="20"/>
  <c r="AQ1305" i="20"/>
  <c r="AP1304" i="20"/>
  <c r="AQ1306" i="20"/>
  <c r="AP1305" i="20"/>
  <c r="AR1305" i="20"/>
  <c r="AS1304" i="20"/>
  <c r="AT1304" i="20"/>
  <c r="AQ1307" i="20"/>
  <c r="AR1306" i="20"/>
  <c r="AP1306" i="20"/>
  <c r="AT1305" i="20"/>
  <c r="AS1305" i="20"/>
  <c r="AR1307" i="20"/>
  <c r="AQ1308" i="20"/>
  <c r="AP1307" i="20"/>
  <c r="AT1306" i="20"/>
  <c r="AS1306" i="20"/>
  <c r="AR1308" i="20"/>
  <c r="AP1308" i="20"/>
  <c r="AQ1309" i="20"/>
  <c r="AS1307" i="20"/>
  <c r="AT1307" i="20"/>
  <c r="AS1308" i="20"/>
  <c r="AT1308" i="20"/>
  <c r="AQ1310" i="20"/>
  <c r="AR1309" i="20"/>
  <c r="AP1309" i="20"/>
  <c r="AP1310" i="20"/>
  <c r="AQ1311" i="20"/>
  <c r="AR1310" i="20"/>
  <c r="AT1309" i="20"/>
  <c r="AS1309" i="20"/>
  <c r="AT1310" i="20"/>
  <c r="AS1310" i="20"/>
  <c r="AP1311" i="20"/>
  <c r="AR1311" i="20"/>
  <c r="AQ1312" i="20"/>
  <c r="AT1311" i="20"/>
  <c r="AS1311" i="20"/>
  <c r="AQ1313" i="20"/>
  <c r="AR1312" i="20"/>
  <c r="AP1312" i="20"/>
  <c r="AR1313" i="20"/>
  <c r="AQ1314" i="20"/>
  <c r="AP1313" i="20"/>
  <c r="AS1312" i="20"/>
  <c r="AT1312" i="20"/>
  <c r="AR1314" i="20"/>
  <c r="AP1314" i="20"/>
  <c r="AQ1315" i="20"/>
  <c r="AT1313" i="20"/>
  <c r="AS1313" i="20"/>
  <c r="AS1314" i="20"/>
  <c r="AT1314" i="20"/>
  <c r="AQ1316" i="20"/>
  <c r="AR1315" i="20"/>
  <c r="AP1315" i="20"/>
  <c r="AQ1317" i="20"/>
  <c r="AR1316" i="20"/>
  <c r="AP1316" i="20"/>
  <c r="AS1315" i="20"/>
  <c r="AT1315" i="20"/>
  <c r="AR1317" i="20"/>
  <c r="AP1317" i="20"/>
  <c r="AQ1318" i="20"/>
  <c r="AS1316" i="20"/>
  <c r="AT1316" i="20"/>
  <c r="AT1317" i="20"/>
  <c r="AS1317" i="20"/>
  <c r="AP1318" i="20"/>
  <c r="AQ1319" i="20"/>
  <c r="AR1318" i="20"/>
  <c r="AT1318" i="20"/>
  <c r="AS1318" i="20"/>
  <c r="AR1319" i="20"/>
  <c r="AQ1320" i="20"/>
  <c r="AP1319" i="20"/>
  <c r="AR1320" i="20"/>
  <c r="AP1320" i="20"/>
  <c r="AQ1321" i="20"/>
  <c r="AT1319" i="20"/>
  <c r="AS1319" i="20"/>
  <c r="AS1320" i="20"/>
  <c r="AT1320" i="20"/>
  <c r="AR1321" i="20"/>
  <c r="AQ1322" i="20"/>
  <c r="AP1321" i="20"/>
  <c r="AR1322" i="20"/>
  <c r="AP1322" i="20"/>
  <c r="AQ1323" i="20"/>
  <c r="AT1321" i="20"/>
  <c r="AS1321" i="20"/>
  <c r="AS1322" i="20"/>
  <c r="AT1322" i="20"/>
  <c r="AP1323" i="20"/>
  <c r="AR1323" i="20"/>
  <c r="AQ1324" i="20"/>
  <c r="AT1323" i="20"/>
  <c r="AS1323" i="20"/>
  <c r="AP1324" i="20"/>
  <c r="AR1324" i="20"/>
  <c r="AQ1325" i="20"/>
  <c r="AS1324" i="20"/>
  <c r="AT1324" i="20"/>
  <c r="AR1325" i="20"/>
  <c r="AQ1326" i="20"/>
  <c r="AP1325" i="20"/>
  <c r="AR1326" i="20"/>
  <c r="AP1326" i="20"/>
  <c r="AQ1327" i="20"/>
  <c r="AT1325" i="20"/>
  <c r="AS1325" i="20"/>
  <c r="AT1326" i="20"/>
  <c r="AS1326" i="20"/>
  <c r="AP1327" i="20"/>
  <c r="AQ1328" i="20"/>
  <c r="AR1327" i="20"/>
  <c r="AT1327" i="20"/>
  <c r="AS1327" i="20"/>
  <c r="AQ1329" i="20"/>
  <c r="AP1328" i="20"/>
  <c r="AR1328" i="20"/>
  <c r="AQ1330" i="20"/>
  <c r="AP1329" i="20"/>
  <c r="AR1329" i="20"/>
  <c r="AS1328" i="20"/>
  <c r="AT1328" i="20"/>
  <c r="AR1330" i="20"/>
  <c r="AP1330" i="20"/>
  <c r="AQ1331" i="20"/>
  <c r="AT1329" i="20"/>
  <c r="AS1329" i="20"/>
  <c r="AT1330" i="20"/>
  <c r="AS1330" i="20"/>
  <c r="AQ1332" i="20"/>
  <c r="AP1331" i="20"/>
  <c r="AR1331" i="20"/>
  <c r="AQ1333" i="20"/>
  <c r="AP1332" i="20"/>
  <c r="AR1332" i="20"/>
  <c r="AT1331" i="20"/>
  <c r="AS1331" i="20"/>
  <c r="AQ1334" i="20"/>
  <c r="AR1333" i="20"/>
  <c r="AP1333" i="20"/>
  <c r="AS1332" i="20"/>
  <c r="AT1332" i="20"/>
  <c r="AQ1335" i="20"/>
  <c r="AR1334" i="20"/>
  <c r="AP1334" i="20"/>
  <c r="AT1333" i="20"/>
  <c r="AS1333" i="20"/>
  <c r="AR1335" i="20"/>
  <c r="AP1335" i="20"/>
  <c r="AQ1336" i="20"/>
  <c r="AT1334" i="20"/>
  <c r="AS1334" i="20"/>
  <c r="AT1335" i="20"/>
  <c r="AS1335" i="20"/>
  <c r="AR1336" i="20"/>
  <c r="AP1336" i="20"/>
  <c r="AQ1337" i="20"/>
  <c r="AS1336" i="20"/>
  <c r="AT1336" i="20"/>
  <c r="AR1337" i="20"/>
  <c r="AQ1338" i="20"/>
  <c r="AP1337" i="20"/>
  <c r="AR1338" i="20"/>
  <c r="AQ1339" i="20"/>
  <c r="AP1338" i="20"/>
  <c r="AT1337" i="20"/>
  <c r="AS1337" i="20"/>
  <c r="AR1339" i="20"/>
  <c r="AP1339" i="20"/>
  <c r="AQ1340" i="20"/>
  <c r="AT1338" i="20"/>
  <c r="AS1338" i="20"/>
  <c r="AS1339" i="20"/>
  <c r="AT1339" i="20"/>
  <c r="AP1340" i="20"/>
  <c r="AQ1341" i="20"/>
  <c r="AR1340" i="20"/>
  <c r="AS1340" i="20"/>
  <c r="AT1340" i="20"/>
  <c r="AP1341" i="20"/>
  <c r="AR1341" i="20"/>
  <c r="AQ1342" i="20"/>
  <c r="AT1341" i="20"/>
  <c r="AS1341" i="20"/>
  <c r="AP1342" i="20"/>
  <c r="AQ1343" i="20"/>
  <c r="AR1342" i="20"/>
  <c r="AT1342" i="20"/>
  <c r="AS1342" i="20"/>
  <c r="AQ1344" i="20"/>
  <c r="AP1343" i="20"/>
  <c r="AR1343" i="20"/>
  <c r="AR1344" i="20"/>
  <c r="AP1344" i="20"/>
  <c r="AQ1345" i="20"/>
  <c r="AT1343" i="20"/>
  <c r="AS1343" i="20"/>
  <c r="AS1344" i="20"/>
  <c r="AT1344" i="20"/>
  <c r="AQ1346" i="20"/>
  <c r="AP1345" i="20"/>
  <c r="AR1345" i="20"/>
  <c r="AQ1347" i="20"/>
  <c r="AP1346" i="20"/>
  <c r="AR1346" i="20"/>
  <c r="AT1345" i="20"/>
  <c r="AS1345" i="20"/>
  <c r="AP1347" i="20"/>
  <c r="AR1347" i="20"/>
  <c r="AQ1348" i="20"/>
  <c r="AS1346" i="20"/>
  <c r="AT1346" i="20"/>
  <c r="AS1347" i="20"/>
  <c r="AT1347" i="20"/>
  <c r="AQ1349" i="20"/>
  <c r="AR1348" i="20"/>
  <c r="AP1348" i="20"/>
  <c r="AP1349" i="20"/>
  <c r="AR1349" i="20"/>
  <c r="AQ1350" i="20"/>
  <c r="AS1348" i="20"/>
  <c r="AT1348" i="20"/>
  <c r="AT1349" i="20"/>
  <c r="AS1349" i="20"/>
  <c r="AP1350" i="20"/>
  <c r="AR1350" i="20"/>
  <c r="AQ1351" i="20"/>
  <c r="AT1350" i="20"/>
  <c r="AS1350" i="20"/>
  <c r="AQ1352" i="20"/>
  <c r="AP1351" i="20"/>
  <c r="AR1351" i="20"/>
  <c r="AQ1353" i="20"/>
  <c r="AR1352" i="20"/>
  <c r="AP1352" i="20"/>
  <c r="AT1351" i="20"/>
  <c r="AS1351" i="20"/>
  <c r="AQ1354" i="20"/>
  <c r="AP1353" i="20"/>
  <c r="AR1353" i="20"/>
  <c r="AS1352" i="20"/>
  <c r="AT1352" i="20"/>
  <c r="AR1354" i="20"/>
  <c r="AQ1355" i="20"/>
  <c r="AP1354" i="20"/>
  <c r="AT1353" i="20"/>
  <c r="AS1353" i="20"/>
  <c r="AR1355" i="20"/>
  <c r="AP1355" i="20"/>
  <c r="AQ1356" i="20"/>
  <c r="AS1354" i="20"/>
  <c r="AT1354" i="20"/>
  <c r="AT1355" i="20"/>
  <c r="AS1355" i="20"/>
  <c r="AR1356" i="20"/>
  <c r="AP1356" i="20"/>
  <c r="AQ1357" i="20"/>
  <c r="AS1356" i="20"/>
  <c r="AT1356" i="20"/>
  <c r="AQ1358" i="20"/>
  <c r="AR1357" i="20"/>
  <c r="AP1357" i="20"/>
  <c r="AP1358" i="20"/>
  <c r="AQ1359" i="20"/>
  <c r="AR1358" i="20"/>
  <c r="AT1357" i="20"/>
  <c r="AS1357" i="20"/>
  <c r="AT1358" i="20"/>
  <c r="AS1358" i="20"/>
  <c r="AP1359" i="20"/>
  <c r="AQ1360" i="20"/>
  <c r="AR1359" i="20"/>
  <c r="AT1359" i="20"/>
  <c r="AS1359" i="20"/>
  <c r="AQ1361" i="20"/>
  <c r="AR1360" i="20"/>
  <c r="AP1360" i="20"/>
  <c r="AQ1362" i="20"/>
  <c r="AR1361" i="20"/>
  <c r="AP1361" i="20"/>
  <c r="AS1360" i="20"/>
  <c r="AT1360" i="20"/>
  <c r="AR1362" i="20"/>
  <c r="AQ1363" i="20"/>
  <c r="AP1362" i="20"/>
  <c r="AT1361" i="20"/>
  <c r="AS1361" i="20"/>
  <c r="AQ1364" i="20"/>
  <c r="AP1363" i="20"/>
  <c r="AR1363" i="20"/>
  <c r="AT1362" i="20"/>
  <c r="AS1362" i="20"/>
  <c r="AR1364" i="20"/>
  <c r="AP1364" i="20"/>
  <c r="AQ1365" i="20"/>
  <c r="AT1363" i="20"/>
  <c r="AS1363" i="20"/>
  <c r="AS1364" i="20"/>
  <c r="AT1364" i="20"/>
  <c r="AP1365" i="20"/>
  <c r="AR1365" i="20"/>
  <c r="AQ1366" i="20"/>
  <c r="AT1365" i="20"/>
  <c r="AS1365" i="20"/>
  <c r="AP1366" i="20"/>
  <c r="AQ1367" i="20"/>
  <c r="AR1366" i="20"/>
  <c r="AT1366" i="20"/>
  <c r="AS1366" i="20"/>
  <c r="AQ1368" i="20"/>
  <c r="AP1367" i="20"/>
  <c r="AR1367" i="20"/>
  <c r="AQ1369" i="20"/>
  <c r="AR1368" i="20"/>
  <c r="AP1368" i="20"/>
  <c r="AT1367" i="20"/>
  <c r="AS1367" i="20"/>
  <c r="AQ1370" i="20"/>
  <c r="AP1369" i="20"/>
  <c r="AR1369" i="20"/>
  <c r="AS1368" i="20"/>
  <c r="AT1368" i="20"/>
  <c r="AP1370" i="20"/>
  <c r="AQ1371" i="20"/>
  <c r="AR1370" i="20"/>
  <c r="AT1369" i="20"/>
  <c r="AS1369" i="20"/>
  <c r="AT1370" i="20"/>
  <c r="AS1370" i="20"/>
  <c r="AR1371" i="20"/>
  <c r="AP1371" i="20"/>
  <c r="AQ1372" i="20"/>
  <c r="AS1371" i="20"/>
  <c r="AT1371" i="20"/>
  <c r="AR1372" i="20"/>
  <c r="AQ1373" i="20"/>
  <c r="AP1372" i="20"/>
  <c r="AQ1374" i="20"/>
  <c r="AP1373" i="20"/>
  <c r="AR1373" i="20"/>
  <c r="AS1372" i="20"/>
  <c r="AT1372" i="20"/>
  <c r="AQ1375" i="20"/>
  <c r="AP1374" i="20"/>
  <c r="AR1374" i="20"/>
  <c r="AT1373" i="20"/>
  <c r="AS1373" i="20"/>
  <c r="AQ1376" i="20"/>
  <c r="AR1375" i="20"/>
  <c r="AP1375" i="20"/>
  <c r="AT1374" i="20"/>
  <c r="AS1374" i="20"/>
  <c r="AP1376" i="20"/>
  <c r="AR1376" i="20"/>
  <c r="AQ1377" i="20"/>
  <c r="AT1375" i="20"/>
  <c r="AS1375" i="20"/>
  <c r="AS1376" i="20"/>
  <c r="AT1376" i="20"/>
  <c r="AR1377" i="20"/>
  <c r="AP1377" i="20"/>
  <c r="AQ1378" i="20"/>
  <c r="AT1377" i="20"/>
  <c r="AS1377" i="20"/>
  <c r="AQ1379" i="20"/>
  <c r="AR1378" i="20"/>
  <c r="AP1378" i="20"/>
  <c r="AR1379" i="20"/>
  <c r="AQ1380" i="20"/>
  <c r="AP1379" i="20"/>
  <c r="AS1378" i="20"/>
  <c r="AT1378" i="20"/>
  <c r="AR1380" i="20"/>
  <c r="AP1380" i="20"/>
  <c r="AQ1381" i="20"/>
  <c r="AS1379" i="20"/>
  <c r="AT1379" i="20"/>
  <c r="AS1380" i="20"/>
  <c r="AT1380" i="20"/>
  <c r="AR1381" i="20"/>
  <c r="AQ1382" i="20"/>
  <c r="AP1381" i="20"/>
  <c r="AP1382" i="20"/>
  <c r="AR1382" i="20"/>
  <c r="AQ1383" i="20"/>
  <c r="AT1381" i="20"/>
  <c r="AS1381" i="20"/>
  <c r="AT1382" i="20"/>
  <c r="AS1382" i="20"/>
  <c r="AR1383" i="20"/>
  <c r="AP1383" i="20"/>
  <c r="AQ1384" i="20"/>
  <c r="AS1383" i="20"/>
  <c r="AT1383" i="20"/>
  <c r="AQ1385" i="20"/>
  <c r="AR1384" i="20"/>
  <c r="AP1384" i="20"/>
  <c r="AR1385" i="20"/>
  <c r="AQ1386" i="20"/>
  <c r="AP1385" i="20"/>
  <c r="AS1384" i="20"/>
  <c r="AT1384" i="20"/>
  <c r="AQ1387" i="20"/>
  <c r="AR1386" i="20"/>
  <c r="AP1386" i="20"/>
  <c r="AT1385" i="20"/>
  <c r="AS1385" i="20"/>
  <c r="AR1387" i="20"/>
  <c r="AP1387" i="20"/>
  <c r="AQ1388" i="20"/>
  <c r="AS1386" i="20"/>
  <c r="AT1386" i="20"/>
  <c r="AT1387" i="20"/>
  <c r="AS1387" i="20"/>
  <c r="AQ1389" i="20"/>
  <c r="AR1388" i="20"/>
  <c r="AP1388" i="20"/>
  <c r="AP1389" i="20"/>
  <c r="AQ1390" i="20"/>
  <c r="AR1389" i="20"/>
  <c r="AS1388" i="20"/>
  <c r="AT1388" i="20"/>
  <c r="AT1389" i="20"/>
  <c r="AS1389" i="20"/>
  <c r="AQ1391" i="20"/>
  <c r="AP1390" i="20"/>
  <c r="AR1390" i="20"/>
  <c r="AQ1392" i="20"/>
  <c r="AP1391" i="20"/>
  <c r="AR1391" i="20"/>
  <c r="AT1390" i="20"/>
  <c r="AS1390" i="20"/>
  <c r="AP1392" i="20"/>
  <c r="AR1392" i="20"/>
  <c r="AQ1393" i="20"/>
  <c r="AT1391" i="20"/>
  <c r="AS1391" i="20"/>
  <c r="AS1392" i="20"/>
  <c r="AT1392" i="20"/>
  <c r="AQ1394" i="20"/>
  <c r="AR1393" i="20"/>
  <c r="AP1393" i="20"/>
  <c r="AR1394" i="20"/>
  <c r="AQ1395" i="20"/>
  <c r="AP1394" i="20"/>
  <c r="AT1393" i="20"/>
  <c r="AS1393" i="20"/>
  <c r="AQ1396" i="20"/>
  <c r="AP1395" i="20"/>
  <c r="AR1395" i="20"/>
  <c r="AT1394" i="20"/>
  <c r="AS1394" i="20"/>
  <c r="AQ1397" i="20"/>
  <c r="AR1396" i="20"/>
  <c r="AP1396" i="20"/>
  <c r="AT1395" i="20"/>
  <c r="AS1395" i="20"/>
  <c r="AP1397" i="20"/>
  <c r="AQ1398" i="20"/>
  <c r="AR1397" i="20"/>
  <c r="AS1396" i="20"/>
  <c r="AT1396" i="20"/>
  <c r="AT1397" i="20"/>
  <c r="AS1397" i="20"/>
  <c r="AQ1399" i="20"/>
  <c r="AP1398" i="20"/>
  <c r="AR1398" i="20"/>
  <c r="AR1399" i="20"/>
  <c r="AQ1400" i="20"/>
  <c r="AP1399" i="20"/>
  <c r="AT1398" i="20"/>
  <c r="AS1398" i="20"/>
  <c r="AP1400" i="20"/>
  <c r="AR1400" i="20"/>
  <c r="AQ1401" i="20"/>
  <c r="AT1399" i="20"/>
  <c r="AS1399" i="20"/>
  <c r="AS1400" i="20"/>
  <c r="AT1400" i="20"/>
  <c r="AP1401" i="20"/>
  <c r="AR1401" i="20"/>
  <c r="AQ1402" i="20"/>
  <c r="AT1401" i="20"/>
  <c r="AS1401" i="20"/>
  <c r="AQ1403" i="20"/>
  <c r="AR1402" i="20"/>
  <c r="AP1402" i="20"/>
  <c r="AQ1404" i="20"/>
  <c r="AR1403" i="20"/>
  <c r="AP1403" i="20"/>
  <c r="AT1402" i="20"/>
  <c r="AS1402" i="20"/>
  <c r="AQ1405" i="20"/>
  <c r="AP1404" i="20"/>
  <c r="AR1404" i="20"/>
  <c r="AS1403" i="20"/>
  <c r="AT1403" i="20"/>
  <c r="AP1405" i="20"/>
  <c r="AQ1406" i="20"/>
  <c r="AR1405" i="20"/>
  <c r="AS1404" i="20"/>
  <c r="AT1404" i="20"/>
  <c r="AT1405" i="20"/>
  <c r="AS1405" i="20"/>
  <c r="AP1406" i="20"/>
  <c r="AR1406" i="20"/>
  <c r="AQ1407" i="20"/>
  <c r="AT1406" i="20"/>
  <c r="AS1406" i="20"/>
  <c r="AQ1408" i="20"/>
  <c r="AR1407" i="20"/>
  <c r="AP1407" i="20"/>
  <c r="AR1408" i="20"/>
  <c r="AP1408" i="20"/>
  <c r="AQ1409" i="20"/>
  <c r="AT1407" i="20"/>
  <c r="AS1407" i="20"/>
  <c r="AS1408" i="20"/>
  <c r="AT1408" i="20"/>
  <c r="AP1409" i="20"/>
  <c r="AR1409" i="20"/>
  <c r="AQ1410" i="20"/>
  <c r="AT1409" i="20"/>
  <c r="AS1409" i="20"/>
  <c r="AP1410" i="20"/>
  <c r="AQ1411" i="20"/>
  <c r="AR1410" i="20"/>
  <c r="AS1410" i="20"/>
  <c r="AT1410" i="20"/>
  <c r="AP1411" i="20"/>
  <c r="AR1411" i="20"/>
  <c r="AQ1412" i="20"/>
  <c r="AS1411" i="20"/>
  <c r="AT1411" i="20"/>
  <c r="AQ1413" i="20"/>
  <c r="AR1412" i="20"/>
  <c r="AP1412" i="20"/>
  <c r="AP1413" i="20"/>
  <c r="AQ1414" i="20"/>
  <c r="AR1413" i="20"/>
  <c r="AS1412" i="20"/>
  <c r="AT1412" i="20"/>
  <c r="AT1413" i="20"/>
  <c r="AS1413" i="20"/>
  <c r="AQ1415" i="20"/>
  <c r="AR1414" i="20"/>
  <c r="AP1414" i="20"/>
  <c r="AQ1416" i="20"/>
  <c r="AR1415" i="20"/>
  <c r="AP1415" i="20"/>
  <c r="AT1414" i="20"/>
  <c r="AS1414" i="20"/>
  <c r="AR1416" i="20"/>
  <c r="AP1416" i="20"/>
  <c r="AQ1417" i="20"/>
  <c r="AT1415" i="20"/>
  <c r="AS1415" i="20"/>
  <c r="AS1416" i="20"/>
  <c r="AT1416" i="20"/>
  <c r="AR1417" i="20"/>
  <c r="AP1417" i="20"/>
  <c r="AQ1418" i="20"/>
  <c r="AT1417" i="20"/>
  <c r="AS1417" i="20"/>
  <c r="AP1418" i="20"/>
  <c r="AQ1419" i="20"/>
  <c r="AR1418" i="20"/>
  <c r="AS1418" i="20"/>
  <c r="AT1418" i="20"/>
  <c r="AQ1420" i="20"/>
  <c r="AR1419" i="20"/>
  <c r="AP1419" i="20"/>
  <c r="AQ1421" i="20"/>
  <c r="AP1420" i="20"/>
  <c r="AR1420" i="20"/>
  <c r="AT1419" i="20"/>
  <c r="AS1419" i="20"/>
  <c r="AP1421" i="20"/>
  <c r="AQ1422" i="20"/>
  <c r="AR1421" i="20"/>
  <c r="AS1420" i="20"/>
  <c r="AT1420" i="20"/>
  <c r="AT1421" i="20"/>
  <c r="AS1421" i="20"/>
  <c r="AQ1423" i="20"/>
  <c r="AR1422" i="20"/>
  <c r="AP1422" i="20"/>
  <c r="AQ1424" i="20"/>
  <c r="AP1423" i="20"/>
  <c r="AR1423" i="20"/>
  <c r="AT1422" i="20"/>
  <c r="AS1422" i="20"/>
  <c r="AR1424" i="20"/>
  <c r="AP1424" i="20"/>
  <c r="AQ1425" i="20"/>
  <c r="AT1423" i="20"/>
  <c r="AS1423" i="20"/>
  <c r="AS1424" i="20"/>
  <c r="AT1424" i="20"/>
  <c r="AQ1426" i="20"/>
  <c r="AP1425" i="20"/>
  <c r="AR1425" i="20"/>
  <c r="AQ1427" i="20"/>
  <c r="AR1426" i="20"/>
  <c r="AP1426" i="20"/>
  <c r="AT1425" i="20"/>
  <c r="AS1425" i="20"/>
  <c r="AQ1428" i="20"/>
  <c r="AR1427" i="20"/>
  <c r="AP1427" i="20"/>
  <c r="AT1426" i="20"/>
  <c r="AS1426" i="20"/>
  <c r="AQ1429" i="20"/>
  <c r="AR1428" i="20"/>
  <c r="AP1428" i="20"/>
  <c r="AT1427" i="20"/>
  <c r="AS1427" i="20"/>
  <c r="AR1429" i="20"/>
  <c r="AQ1430" i="20"/>
  <c r="AP1429" i="20"/>
  <c r="AS1428" i="20"/>
  <c r="AT1428" i="20"/>
  <c r="AQ1431" i="20"/>
  <c r="AR1430" i="20"/>
  <c r="AP1430" i="20"/>
  <c r="AT1429" i="20"/>
  <c r="AS1429" i="20"/>
  <c r="AR1431" i="20"/>
  <c r="AQ1432" i="20"/>
  <c r="AP1431" i="20"/>
  <c r="AT1430" i="20"/>
  <c r="AS1430" i="20"/>
  <c r="AR1432" i="20"/>
  <c r="AP1432" i="20"/>
  <c r="AQ1433" i="20"/>
  <c r="AT1431" i="20"/>
  <c r="AS1431" i="20"/>
  <c r="AS1432" i="20"/>
  <c r="AT1432" i="20"/>
  <c r="AP1433" i="20"/>
  <c r="AR1433" i="20"/>
  <c r="AQ1434" i="20"/>
  <c r="AT1433" i="20"/>
  <c r="AS1433" i="20"/>
  <c r="AR1434" i="20"/>
  <c r="AP1434" i="20"/>
  <c r="AQ1435" i="20"/>
  <c r="AT1434" i="20"/>
  <c r="AS1434" i="20"/>
  <c r="AR1435" i="20"/>
  <c r="AQ1436" i="20"/>
  <c r="AP1435" i="20"/>
  <c r="AP1436" i="20"/>
  <c r="AQ1437" i="20"/>
  <c r="AR1436" i="20"/>
  <c r="AS1435" i="20"/>
  <c r="AT1435" i="20"/>
  <c r="AS1436" i="20"/>
  <c r="AT1436" i="20"/>
  <c r="AQ1438" i="20"/>
  <c r="AR1437" i="20"/>
  <c r="AP1437" i="20"/>
  <c r="AP1438" i="20"/>
  <c r="AR1438" i="20"/>
  <c r="AQ1439" i="20"/>
  <c r="AT1437" i="20"/>
  <c r="AS1437" i="20"/>
  <c r="AT1438" i="20"/>
  <c r="AS1438" i="20"/>
  <c r="AR1439" i="20"/>
  <c r="AP1439" i="20"/>
  <c r="AQ1440" i="20"/>
  <c r="AT1439" i="20"/>
  <c r="AS1439" i="20"/>
  <c r="AR1440" i="20"/>
  <c r="AP1440" i="20"/>
  <c r="AQ1441" i="20"/>
  <c r="AS1440" i="20"/>
  <c r="AT1440" i="20"/>
  <c r="AP1441" i="20"/>
  <c r="AR1441" i="20"/>
  <c r="AQ1442" i="20"/>
  <c r="AT1441" i="20"/>
  <c r="AS1441" i="20"/>
  <c r="AR1442" i="20"/>
  <c r="AQ1443" i="20"/>
  <c r="AP1442" i="20"/>
  <c r="AQ1444" i="20"/>
  <c r="AP1443" i="20"/>
  <c r="AR1443" i="20"/>
  <c r="AS1442" i="20"/>
  <c r="AT1442" i="20"/>
  <c r="AP1444" i="20"/>
  <c r="AQ1445" i="20"/>
  <c r="AR1444" i="20"/>
  <c r="AS1443" i="20"/>
  <c r="AT1443" i="20"/>
  <c r="AS1444" i="20"/>
  <c r="AT1444" i="20"/>
  <c r="AR1445" i="20"/>
  <c r="AP1445" i="20"/>
  <c r="AQ1446" i="20"/>
  <c r="AT1445" i="20"/>
  <c r="AS1445" i="20"/>
  <c r="AP1446" i="20"/>
  <c r="AQ1447" i="20"/>
  <c r="AR1446" i="20"/>
  <c r="AT1446" i="20"/>
  <c r="AS1446" i="20"/>
  <c r="AP1447" i="20"/>
  <c r="AQ1448" i="20"/>
  <c r="AR1447" i="20"/>
  <c r="AT1447" i="20"/>
  <c r="AS1447" i="20"/>
  <c r="AR1448" i="20"/>
  <c r="AP1448" i="20"/>
  <c r="AQ1449" i="20"/>
  <c r="AS1448" i="20"/>
  <c r="AT1448" i="20"/>
  <c r="AR1449" i="20"/>
  <c r="AP1449" i="20"/>
  <c r="AQ1450" i="20"/>
  <c r="AT1449" i="20"/>
  <c r="AS1449" i="20"/>
  <c r="AR1450" i="20"/>
  <c r="AP1450" i="20"/>
  <c r="AQ1451" i="20"/>
  <c r="AS1450" i="20"/>
  <c r="AT1450" i="20"/>
  <c r="AR1451" i="20"/>
  <c r="AQ1452" i="20"/>
  <c r="AP1451" i="20"/>
  <c r="AR1452" i="20"/>
  <c r="AP1452" i="20"/>
  <c r="AQ1453" i="20"/>
  <c r="AT1451" i="20"/>
  <c r="AS1451" i="20"/>
  <c r="AS1452" i="20"/>
  <c r="AT1452" i="20"/>
  <c r="AR1453" i="20"/>
  <c r="AP1453" i="20"/>
  <c r="AQ1454" i="20"/>
  <c r="AT1453" i="20"/>
  <c r="AS1453" i="20"/>
  <c r="AQ1455" i="20"/>
  <c r="AR1454" i="20"/>
  <c r="AP1454" i="20"/>
  <c r="AR1455" i="20"/>
  <c r="AP1455" i="20"/>
  <c r="AQ1456" i="20"/>
  <c r="AT1454" i="20"/>
  <c r="AS1454" i="20"/>
  <c r="AT1455" i="20"/>
  <c r="AS1455" i="20"/>
  <c r="AR1456" i="20"/>
  <c r="AP1456" i="20"/>
  <c r="AQ1457" i="20"/>
  <c r="AS1456" i="20"/>
  <c r="AT1456" i="20"/>
  <c r="AQ1458" i="20"/>
  <c r="AR1457" i="20"/>
  <c r="AP1457" i="20"/>
  <c r="AR1458" i="20"/>
  <c r="AP1458" i="20"/>
  <c r="AQ1459" i="20"/>
  <c r="AT1457" i="20"/>
  <c r="AS1457" i="20"/>
  <c r="AT1458" i="20"/>
  <c r="AS1458" i="20"/>
  <c r="AP1459" i="20"/>
  <c r="AR1459" i="20"/>
  <c r="AQ1460" i="20"/>
  <c r="AT1459" i="20"/>
  <c r="AS1459" i="20"/>
  <c r="AQ1461" i="20"/>
  <c r="AR1460" i="20"/>
  <c r="AP1460" i="20"/>
  <c r="AP1461" i="20"/>
  <c r="AR1461" i="20"/>
  <c r="AQ1462" i="20"/>
  <c r="AS1460" i="20"/>
  <c r="AT1460" i="20"/>
  <c r="AT1461" i="20"/>
  <c r="AS1461" i="20"/>
  <c r="AQ1463" i="20"/>
  <c r="AR1462" i="20"/>
  <c r="AP1462" i="20"/>
  <c r="AQ1464" i="20"/>
  <c r="AP1463" i="20"/>
  <c r="AR1463" i="20"/>
  <c r="AT1462" i="20"/>
  <c r="AS1462" i="20"/>
  <c r="AR1464" i="20"/>
  <c r="AP1464" i="20"/>
  <c r="AQ1465" i="20"/>
  <c r="AT1463" i="20"/>
  <c r="AS1463" i="20"/>
  <c r="AS1464" i="20"/>
  <c r="AT1464" i="20"/>
  <c r="AQ1466" i="20"/>
  <c r="AP1465" i="20"/>
  <c r="AR1465" i="20"/>
  <c r="AQ1467" i="20"/>
  <c r="AR1466" i="20"/>
  <c r="AP1466" i="20"/>
  <c r="AT1465" i="20"/>
  <c r="AS1465" i="20"/>
  <c r="AP1467" i="20"/>
  <c r="AQ1468" i="20"/>
  <c r="AR1467" i="20"/>
  <c r="AT1466" i="20"/>
  <c r="AS1466" i="20"/>
  <c r="AS1467" i="20"/>
  <c r="AT1467" i="20"/>
  <c r="AQ1469" i="20"/>
  <c r="AR1468" i="20"/>
  <c r="AP1468" i="20"/>
  <c r="AQ1470" i="20"/>
  <c r="AR1469" i="20"/>
  <c r="AP1469" i="20"/>
  <c r="AS1468" i="20"/>
  <c r="AT1468" i="20"/>
  <c r="AR1470" i="20"/>
  <c r="AP1470" i="20"/>
  <c r="AQ1471" i="20"/>
  <c r="AT1469" i="20"/>
  <c r="AS1469" i="20"/>
  <c r="AT1470" i="20"/>
  <c r="AS1470" i="20"/>
  <c r="AQ1472" i="20"/>
  <c r="AP1471" i="20"/>
  <c r="AR1471" i="20"/>
  <c r="AQ1473" i="20"/>
  <c r="AR1472" i="20"/>
  <c r="AP1472" i="20"/>
  <c r="AT1471" i="20"/>
  <c r="AS1471" i="20"/>
  <c r="AR1473" i="20"/>
  <c r="AQ1474" i="20"/>
  <c r="AP1473" i="20"/>
  <c r="AS1472" i="20"/>
  <c r="AT1472" i="20"/>
  <c r="AR1474" i="20"/>
  <c r="AQ1475" i="20"/>
  <c r="AP1474" i="20"/>
  <c r="AT1473" i="20"/>
  <c r="AS1473" i="20"/>
  <c r="AR1475" i="20"/>
  <c r="AQ1476" i="20"/>
  <c r="AP1475" i="20"/>
  <c r="AS1474" i="20"/>
  <c r="AT1474" i="20"/>
  <c r="AQ1477" i="20"/>
  <c r="AR1476" i="20"/>
  <c r="AP1476" i="20"/>
  <c r="AS1475" i="20"/>
  <c r="AT1475" i="20"/>
  <c r="AQ1478" i="20"/>
  <c r="AR1477" i="20"/>
  <c r="AP1477" i="20"/>
  <c r="AS1476" i="20"/>
  <c r="AT1476" i="20"/>
  <c r="AR1478" i="20"/>
  <c r="AP1478" i="20"/>
  <c r="AQ1479" i="20"/>
  <c r="AT1477" i="20"/>
  <c r="AS1477" i="20"/>
  <c r="AT1478" i="20"/>
  <c r="AS1478" i="20"/>
  <c r="AQ1480" i="20"/>
  <c r="AP1479" i="20"/>
  <c r="AR1479" i="20"/>
  <c r="AP1480" i="20"/>
  <c r="AR1480" i="20"/>
  <c r="AQ1481" i="20"/>
  <c r="AT1479" i="20"/>
  <c r="AS1479" i="20"/>
  <c r="AS1480" i="20"/>
  <c r="AT1480" i="20"/>
  <c r="AP1481" i="20"/>
  <c r="AQ1482" i="20"/>
  <c r="AR1481" i="20"/>
  <c r="AT1481" i="20"/>
  <c r="AS1481" i="20"/>
  <c r="AP1482" i="20"/>
  <c r="AR1482" i="20"/>
  <c r="AQ1483" i="20"/>
  <c r="AS1482" i="20"/>
  <c r="AT1482" i="20"/>
  <c r="AQ1484" i="20"/>
  <c r="AR1483" i="20"/>
  <c r="AP1483" i="20"/>
  <c r="AR1484" i="20"/>
  <c r="AP1484" i="20"/>
  <c r="AQ1485" i="20"/>
  <c r="AT1483" i="20"/>
  <c r="AS1483" i="20"/>
  <c r="AS1484" i="20"/>
  <c r="AT1484" i="20"/>
  <c r="AP1485" i="20"/>
  <c r="AQ1486" i="20"/>
  <c r="AR1485" i="20"/>
  <c r="AT1485" i="20"/>
  <c r="AS1485" i="20"/>
  <c r="AR1486" i="20"/>
  <c r="AP1486" i="20"/>
  <c r="AQ1487" i="20"/>
  <c r="AS1486" i="20"/>
  <c r="AT1486" i="20"/>
  <c r="AR1487" i="20"/>
  <c r="AQ1488" i="20"/>
  <c r="AP1487" i="20"/>
  <c r="AR1488" i="20"/>
  <c r="AQ1489" i="20"/>
  <c r="AP1488" i="20"/>
  <c r="AT1487" i="20"/>
  <c r="AS1487" i="20"/>
  <c r="AR1489" i="20"/>
  <c r="AQ1490" i="20"/>
  <c r="AP1489" i="20"/>
  <c r="AS1488" i="20"/>
  <c r="AT1488" i="20"/>
  <c r="AP1490" i="20"/>
  <c r="AR1490" i="20"/>
  <c r="AQ1491" i="20"/>
  <c r="AT1489" i="20"/>
  <c r="AS1489" i="20"/>
  <c r="AT1490" i="20"/>
  <c r="AS1490" i="20"/>
  <c r="AQ1492" i="20"/>
  <c r="AP1491" i="20"/>
  <c r="AR1491" i="20"/>
  <c r="AP1492" i="20"/>
  <c r="AQ1493" i="20"/>
  <c r="AR1492" i="20"/>
  <c r="AT1491" i="20"/>
  <c r="AS1491" i="20"/>
  <c r="AS1492" i="20"/>
  <c r="AT1492" i="20"/>
  <c r="AQ1494" i="20"/>
  <c r="AR1493" i="20"/>
  <c r="AP1493" i="20"/>
  <c r="AR1494" i="20"/>
  <c r="AQ1495" i="20"/>
  <c r="AP1494" i="20"/>
  <c r="AT1493" i="20"/>
  <c r="AS1493" i="20"/>
  <c r="AP1495" i="20"/>
  <c r="AQ1496" i="20"/>
  <c r="AR1495" i="20"/>
  <c r="AT1494" i="20"/>
  <c r="AS1494" i="20"/>
  <c r="AT1495" i="20"/>
  <c r="AS1495" i="20"/>
  <c r="AQ1497" i="20"/>
  <c r="AR1496" i="20"/>
  <c r="AP1496" i="20"/>
  <c r="AR1497" i="20"/>
  <c r="AP1497" i="20"/>
  <c r="AQ1498" i="20"/>
  <c r="AS1496" i="20"/>
  <c r="AT1496" i="20"/>
  <c r="AT1497" i="20"/>
  <c r="AS1497" i="20"/>
  <c r="AP1498" i="20"/>
  <c r="AR1498" i="20"/>
  <c r="AQ1499" i="20"/>
  <c r="AT1498" i="20"/>
  <c r="AS1498" i="20"/>
  <c r="AQ1500" i="20"/>
  <c r="AR1499" i="20"/>
  <c r="AP1499" i="20"/>
  <c r="AP1500" i="20"/>
  <c r="AR1500" i="20"/>
  <c r="AQ1501" i="20"/>
  <c r="AS1499" i="20"/>
  <c r="AT1499" i="20"/>
  <c r="AS1500" i="20"/>
  <c r="AT1500" i="20"/>
  <c r="AP1501" i="20"/>
  <c r="AR1501" i="20"/>
  <c r="AQ1502" i="20"/>
  <c r="AT1501" i="20"/>
  <c r="AS1501" i="20"/>
  <c r="AR1502" i="20"/>
  <c r="AP1502" i="20"/>
  <c r="AQ1503" i="20"/>
  <c r="AT1502" i="20"/>
  <c r="AS1502" i="20"/>
  <c r="AR1503" i="20"/>
  <c r="AQ1504" i="20"/>
  <c r="AP1503" i="20"/>
  <c r="AR1504" i="20"/>
  <c r="AQ1505" i="20"/>
  <c r="AP1504" i="20"/>
  <c r="AT1503" i="20"/>
  <c r="AS1503" i="20"/>
  <c r="AR1505" i="20"/>
  <c r="AQ1506" i="20"/>
  <c r="AP1505" i="20"/>
  <c r="AS1504" i="20"/>
  <c r="AT1504" i="20"/>
  <c r="AR1506" i="20"/>
  <c r="AQ1507" i="20"/>
  <c r="AP1506" i="20"/>
  <c r="AT1505" i="20"/>
  <c r="AS1505" i="20"/>
  <c r="AQ1508" i="20"/>
  <c r="AP1507" i="20"/>
  <c r="AR1507" i="20"/>
  <c r="AS1506" i="20"/>
  <c r="AT1506" i="20"/>
  <c r="AQ1509" i="20"/>
  <c r="AP1508" i="20"/>
  <c r="AR1508" i="20"/>
  <c r="AS1507" i="20"/>
  <c r="AT1507" i="20"/>
  <c r="AQ1510" i="20"/>
  <c r="AP1509" i="20"/>
  <c r="AR1509" i="20"/>
  <c r="AS1508" i="20"/>
  <c r="AT1508" i="20"/>
  <c r="AP1510" i="20"/>
  <c r="AQ1511" i="20"/>
  <c r="AR1510" i="20"/>
  <c r="AT1509" i="20"/>
  <c r="AS1509" i="20"/>
  <c r="AT1510" i="20"/>
  <c r="AS1510" i="20"/>
  <c r="AQ1512" i="20"/>
  <c r="AR1511" i="20"/>
  <c r="AP1511" i="20"/>
  <c r="AQ1513" i="20"/>
  <c r="AP1512" i="20"/>
  <c r="AR1512" i="20"/>
  <c r="AT1511" i="20"/>
  <c r="AS1511" i="20"/>
  <c r="AQ1514" i="20"/>
  <c r="AP1513" i="20"/>
  <c r="AR1513" i="20"/>
  <c r="AS1512" i="20"/>
  <c r="AT1512" i="20"/>
  <c r="AP1514" i="20"/>
  <c r="AR1514" i="20"/>
  <c r="AQ1515" i="20"/>
  <c r="AS1513" i="20"/>
  <c r="AT1513" i="20"/>
  <c r="AT1514" i="20"/>
  <c r="AS1514" i="20"/>
  <c r="AR1515" i="20"/>
  <c r="AP1515" i="20"/>
  <c r="AQ1516" i="20"/>
  <c r="AT1515" i="20"/>
  <c r="AS1515" i="20"/>
  <c r="AR1516" i="20"/>
  <c r="AQ1517" i="20"/>
  <c r="AP1516" i="20"/>
  <c r="AP1517" i="20"/>
  <c r="AR1517" i="20"/>
  <c r="AQ1518" i="20"/>
  <c r="AS1516" i="20"/>
  <c r="AT1516" i="20"/>
  <c r="AT1517" i="20"/>
  <c r="AS1517" i="20"/>
  <c r="AP1518" i="20"/>
  <c r="AQ1519" i="20"/>
  <c r="AR1518" i="20"/>
  <c r="AT1518" i="20"/>
  <c r="AS1518" i="20"/>
  <c r="AR1519" i="20"/>
  <c r="AQ1520" i="20"/>
  <c r="AP1519" i="20"/>
  <c r="AP1520" i="20"/>
  <c r="AR1520" i="20"/>
  <c r="AQ1521" i="20"/>
  <c r="AT1519" i="20"/>
  <c r="AS1519" i="20"/>
  <c r="AS1520" i="20"/>
  <c r="AT1520" i="20"/>
  <c r="AQ1522" i="20"/>
  <c r="AP1521" i="20"/>
  <c r="AR1521" i="20"/>
  <c r="AP1522" i="20"/>
  <c r="AQ1523" i="20"/>
  <c r="AR1522" i="20"/>
  <c r="AS1521" i="20"/>
  <c r="AT1521" i="20"/>
  <c r="AS1522" i="20"/>
  <c r="AT1522" i="20"/>
  <c r="AP1523" i="20"/>
  <c r="AR1523" i="20"/>
  <c r="AQ1524" i="20"/>
  <c r="AT1523" i="20"/>
  <c r="AS1523" i="20"/>
  <c r="AQ1525" i="20"/>
  <c r="AP1524" i="20"/>
  <c r="AR1524" i="20"/>
  <c r="AQ1526" i="20"/>
  <c r="AP1525" i="20"/>
  <c r="AR1525" i="20"/>
  <c r="AS1524" i="20"/>
  <c r="AT1524" i="20"/>
  <c r="AR1526" i="20"/>
  <c r="AP1526" i="20"/>
  <c r="AQ1527" i="20"/>
  <c r="AT1525" i="20"/>
  <c r="AS1525" i="20"/>
  <c r="AT1526" i="20"/>
  <c r="AS1526" i="20"/>
  <c r="AQ1528" i="20"/>
  <c r="AP1527" i="20"/>
  <c r="AR1527" i="20"/>
  <c r="AP1528" i="20"/>
  <c r="AR1528" i="20"/>
  <c r="AQ1529" i="20"/>
  <c r="AT1527" i="20"/>
  <c r="AS1527" i="20"/>
  <c r="AS1528" i="20"/>
  <c r="AT1528" i="20"/>
  <c r="AR1529" i="20"/>
  <c r="AP1529" i="20"/>
  <c r="AQ1530" i="20"/>
  <c r="AT1529" i="20"/>
  <c r="AS1529" i="20"/>
  <c r="AQ1531" i="20"/>
  <c r="AR1530" i="20"/>
  <c r="AP1530" i="20"/>
  <c r="AP1531" i="20"/>
  <c r="AQ1532" i="20"/>
  <c r="AR1531" i="20"/>
  <c r="AS1530" i="20"/>
  <c r="AT1530" i="20"/>
  <c r="AS1531" i="20"/>
  <c r="AT1531" i="20"/>
  <c r="AQ1533" i="20"/>
  <c r="AP1532" i="20"/>
  <c r="AR1532" i="20"/>
  <c r="AR1533" i="20"/>
  <c r="AQ1534" i="20"/>
  <c r="AP1533" i="20"/>
  <c r="AS1532" i="20"/>
  <c r="AT1532" i="20"/>
  <c r="AQ1535" i="20"/>
  <c r="AR1534" i="20"/>
  <c r="AP1534" i="20"/>
  <c r="AT1533" i="20"/>
  <c r="AS1533" i="20"/>
  <c r="AR1535" i="20"/>
  <c r="AP1535" i="20"/>
  <c r="AQ1536" i="20"/>
  <c r="AT1534" i="20"/>
  <c r="AS1534" i="20"/>
  <c r="AT1535" i="20"/>
  <c r="AS1535" i="20"/>
  <c r="AR1536" i="20"/>
  <c r="AQ1537" i="20"/>
  <c r="AP1536" i="20"/>
  <c r="AQ1538" i="20"/>
  <c r="AR1537" i="20"/>
  <c r="AP1537" i="20"/>
  <c r="AS1536" i="20"/>
  <c r="AT1536" i="20"/>
  <c r="AQ1539" i="20"/>
  <c r="AR1538" i="20"/>
  <c r="AP1538" i="20"/>
  <c r="AT1537" i="20"/>
  <c r="AS1537" i="20"/>
  <c r="AQ1540" i="20"/>
  <c r="AP1539" i="20"/>
  <c r="AR1539" i="20"/>
  <c r="AT1538" i="20"/>
  <c r="AS1538" i="20"/>
  <c r="AP1540" i="20"/>
  <c r="AR1540" i="20"/>
  <c r="AQ1541" i="20"/>
  <c r="AS1539" i="20"/>
  <c r="AT1539" i="20"/>
  <c r="AS1540" i="20"/>
  <c r="AT1540" i="20"/>
  <c r="AR1541" i="20"/>
  <c r="AQ1542" i="20"/>
  <c r="AP1541" i="20"/>
  <c r="AP1542" i="20"/>
  <c r="AR1542" i="20"/>
  <c r="AQ1543" i="20"/>
  <c r="AT1541" i="20"/>
  <c r="AS1541" i="20"/>
  <c r="AT1542" i="20"/>
  <c r="AS1542" i="20"/>
  <c r="AR1543" i="20"/>
  <c r="AQ1544" i="20"/>
  <c r="AP1543" i="20"/>
  <c r="AP1544" i="20"/>
  <c r="AQ1545" i="20"/>
  <c r="AR1544" i="20"/>
  <c r="AT1543" i="20"/>
  <c r="AS1543" i="20"/>
  <c r="AS1544" i="20"/>
  <c r="AT1544" i="20"/>
  <c r="AR1545" i="20"/>
  <c r="AQ1546" i="20"/>
  <c r="AP1545" i="20"/>
  <c r="AR1546" i="20"/>
  <c r="AP1546" i="20"/>
  <c r="AQ1547" i="20"/>
  <c r="AS1545" i="20"/>
  <c r="AT1545" i="20"/>
  <c r="AT1546" i="20"/>
  <c r="AS1546" i="20"/>
  <c r="AQ1548" i="20"/>
  <c r="AR1547" i="20"/>
  <c r="AP1547" i="20"/>
  <c r="AR1548" i="20"/>
  <c r="AP1548" i="20"/>
  <c r="AQ1549" i="20"/>
  <c r="AT1547" i="20"/>
  <c r="AS1547" i="20"/>
  <c r="AS1548" i="20"/>
  <c r="AT1548" i="20"/>
  <c r="AQ1550" i="20"/>
  <c r="AP1549" i="20"/>
  <c r="AR1549" i="20"/>
  <c r="AR1550" i="20"/>
  <c r="AP1550" i="20"/>
  <c r="AQ1551" i="20"/>
  <c r="AT1549" i="20"/>
  <c r="AS1549" i="20"/>
  <c r="AT1550" i="20"/>
  <c r="AS1550" i="20"/>
  <c r="AQ1552" i="20"/>
  <c r="AP1551" i="20"/>
  <c r="AR1551" i="20"/>
  <c r="AP1552" i="20"/>
  <c r="AR1552" i="20"/>
  <c r="AQ1553" i="20"/>
  <c r="AT1551" i="20"/>
  <c r="AS1551" i="20"/>
  <c r="AS1552" i="20"/>
  <c r="AT1552" i="20"/>
  <c r="AP1553" i="20"/>
  <c r="AQ1554" i="20"/>
  <c r="AR1553" i="20"/>
  <c r="AS1553" i="20"/>
  <c r="AT1553" i="20"/>
  <c r="AP1554" i="20"/>
  <c r="AR1554" i="20"/>
  <c r="AQ1555" i="20"/>
  <c r="AS1554" i="20"/>
  <c r="AT1554" i="20"/>
  <c r="AQ1556" i="20"/>
  <c r="AP1555" i="20"/>
  <c r="AR1555" i="20"/>
  <c r="AQ1557" i="20"/>
  <c r="AR1556" i="20"/>
  <c r="AP1556" i="20"/>
  <c r="AT1555" i="20"/>
  <c r="AS1555" i="20"/>
  <c r="AQ1558" i="20"/>
  <c r="AP1557" i="20"/>
  <c r="AR1557" i="20"/>
  <c r="AS1556" i="20"/>
  <c r="AT1556" i="20"/>
  <c r="AQ1559" i="20"/>
  <c r="AP1558" i="20"/>
  <c r="AR1558" i="20"/>
  <c r="AS1557" i="20"/>
  <c r="AT1557" i="20"/>
  <c r="AR1559" i="20"/>
  <c r="AQ1560" i="20"/>
  <c r="AP1559" i="20"/>
  <c r="AT1558" i="20"/>
  <c r="AS1558" i="20"/>
  <c r="AP1560" i="20"/>
  <c r="AR1560" i="20"/>
  <c r="AQ1561" i="20"/>
  <c r="AT1559" i="20"/>
  <c r="AS1559" i="20"/>
  <c r="AS1560" i="20"/>
  <c r="AT1560" i="20"/>
  <c r="AQ1562" i="20"/>
  <c r="AP1561" i="20"/>
  <c r="AR1561" i="20"/>
  <c r="AR1562" i="20"/>
  <c r="AQ1563" i="20"/>
  <c r="AP1562" i="20"/>
  <c r="AT1561" i="20"/>
  <c r="AS1561" i="20"/>
  <c r="AQ1564" i="20"/>
  <c r="AR1563" i="20"/>
  <c r="AP1563" i="20"/>
  <c r="AS1562" i="20"/>
  <c r="AT1562" i="20"/>
  <c r="AP1564" i="20"/>
  <c r="AQ1565" i="20"/>
  <c r="AR1564" i="20"/>
  <c r="AS1563" i="20"/>
  <c r="AT1563" i="20"/>
  <c r="AS1564" i="20"/>
  <c r="AT1564" i="20"/>
  <c r="AQ1566" i="20"/>
  <c r="AR1565" i="20"/>
  <c r="AP1565" i="20"/>
  <c r="AP1566" i="20"/>
  <c r="AR1566" i="20"/>
  <c r="AQ1567" i="20"/>
  <c r="AT1565" i="20"/>
  <c r="AS1565" i="20"/>
  <c r="AT1566" i="20"/>
  <c r="AS1566" i="20"/>
  <c r="AR1567" i="20"/>
  <c r="AQ1568" i="20"/>
  <c r="AP1567" i="20"/>
  <c r="AQ1569" i="20"/>
  <c r="AR1568" i="20"/>
  <c r="AP1568" i="20"/>
  <c r="AT1567" i="20"/>
  <c r="AS1567" i="20"/>
  <c r="AP1569" i="20"/>
  <c r="AR1569" i="20"/>
  <c r="AQ1570" i="20"/>
  <c r="AS1568" i="20"/>
  <c r="AT1568" i="20"/>
  <c r="AT1569" i="20"/>
  <c r="AS1569" i="20"/>
  <c r="AP1570" i="20"/>
  <c r="AR1570" i="20"/>
  <c r="AQ1571" i="20"/>
  <c r="AT1570" i="20"/>
  <c r="AS1570" i="20"/>
  <c r="AQ1572" i="20"/>
  <c r="AR1571" i="20"/>
  <c r="AP1571" i="20"/>
  <c r="AQ1573" i="20"/>
  <c r="AR1572" i="20"/>
  <c r="AP1572" i="20"/>
  <c r="AS1571" i="20"/>
  <c r="AT1571" i="20"/>
  <c r="AR1573" i="20"/>
  <c r="AP1573" i="20"/>
  <c r="AQ1574" i="20"/>
  <c r="AS1572" i="20"/>
  <c r="AT1572" i="20"/>
  <c r="AT1573" i="20"/>
  <c r="AS1573" i="20"/>
  <c r="AP1574" i="20"/>
  <c r="AR1574" i="20"/>
  <c r="AQ1575" i="20"/>
  <c r="AT1574" i="20"/>
  <c r="AS1574" i="20"/>
  <c r="AR1575" i="20"/>
  <c r="AQ1576" i="20"/>
  <c r="AP1575" i="20"/>
  <c r="AP1576" i="20"/>
  <c r="AQ1577" i="20"/>
  <c r="AR1576" i="20"/>
  <c r="AS1575" i="20"/>
  <c r="AT1575" i="20"/>
  <c r="AS1576" i="20"/>
  <c r="AT1576" i="20"/>
  <c r="AQ1578" i="20"/>
  <c r="AP1577" i="20"/>
  <c r="AR1577" i="20"/>
  <c r="AQ1579" i="20"/>
  <c r="AR1578" i="20"/>
  <c r="AP1578" i="20"/>
  <c r="AS1577" i="20"/>
  <c r="AT1577" i="20"/>
  <c r="AR1579" i="20"/>
  <c r="AP1579" i="20"/>
  <c r="AQ1580" i="20"/>
  <c r="AT1578" i="20"/>
  <c r="AS1578" i="20"/>
  <c r="AT1579" i="20"/>
  <c r="AS1579" i="20"/>
  <c r="AP1580" i="20"/>
  <c r="AQ1581" i="20"/>
  <c r="AR1580" i="20"/>
  <c r="AS1580" i="20"/>
  <c r="AT1580" i="20"/>
  <c r="AR1581" i="20"/>
  <c r="AQ1582" i="20"/>
  <c r="AP1581" i="20"/>
  <c r="AP1582" i="20"/>
  <c r="AR1582" i="20"/>
  <c r="AQ1583" i="20"/>
  <c r="AT1581" i="20"/>
  <c r="AS1581" i="20"/>
  <c r="AT1582" i="20"/>
  <c r="AS1582" i="20"/>
  <c r="AR1583" i="20"/>
  <c r="AQ1584" i="20"/>
  <c r="AP1583" i="20"/>
  <c r="AP1584" i="20"/>
  <c r="AR1584" i="20"/>
  <c r="AQ1585" i="20"/>
  <c r="AT1583" i="20"/>
  <c r="AS1583" i="20"/>
  <c r="AS1584" i="20"/>
  <c r="AT1584" i="20"/>
  <c r="AP1585" i="20"/>
  <c r="AR1585" i="20"/>
  <c r="AQ1586" i="20"/>
  <c r="AS1585" i="20"/>
  <c r="AT1585" i="20"/>
  <c r="AQ1587" i="20"/>
  <c r="AR1586" i="20"/>
  <c r="AP1586" i="20"/>
  <c r="AR1587" i="20"/>
  <c r="AQ1588" i="20"/>
  <c r="AP1587" i="20"/>
  <c r="AS1586" i="20"/>
  <c r="AT1586" i="20"/>
  <c r="AP1588" i="20"/>
  <c r="AQ1589" i="20"/>
  <c r="AR1588" i="20"/>
  <c r="AT1587" i="20"/>
  <c r="AS1587" i="20"/>
  <c r="AS1588" i="20"/>
  <c r="AT1588" i="20"/>
  <c r="AQ1590" i="20"/>
  <c r="AR1589" i="20"/>
  <c r="AP1589" i="20"/>
  <c r="AP1590" i="20"/>
  <c r="AR1590" i="20"/>
  <c r="AQ1591" i="20"/>
  <c r="AT1589" i="20"/>
  <c r="AS1589" i="20"/>
  <c r="AT1590" i="20"/>
  <c r="AS1590" i="20"/>
  <c r="AQ1592" i="20"/>
  <c r="AR1591" i="20"/>
  <c r="AP1591" i="20"/>
  <c r="AQ1593" i="20"/>
  <c r="AP1592" i="20"/>
  <c r="AR1592" i="20"/>
  <c r="AT1591" i="20"/>
  <c r="AS1591" i="20"/>
  <c r="AQ1594" i="20"/>
  <c r="AP1593" i="20"/>
  <c r="AR1593" i="20"/>
  <c r="AS1592" i="20"/>
  <c r="AT1592" i="20"/>
  <c r="AR1594" i="20"/>
  <c r="AQ1595" i="20"/>
  <c r="AP1594" i="20"/>
  <c r="AT1593" i="20"/>
  <c r="AS1593" i="20"/>
  <c r="AR1595" i="20"/>
  <c r="AQ1596" i="20"/>
  <c r="AP1595" i="20"/>
  <c r="AS1594" i="20"/>
  <c r="AT1594" i="20"/>
  <c r="AP1596" i="20"/>
  <c r="AR1596" i="20"/>
  <c r="AQ1597" i="20"/>
  <c r="AS1595" i="20"/>
  <c r="AT1595" i="20"/>
  <c r="AS1596" i="20"/>
  <c r="AT1596" i="20"/>
  <c r="AP1597" i="20"/>
  <c r="AR1597" i="20"/>
  <c r="AQ1598" i="20"/>
  <c r="AT1597" i="20"/>
  <c r="AS1597" i="20"/>
  <c r="AP1598" i="20"/>
  <c r="AQ1599" i="20"/>
  <c r="AR1598" i="20"/>
  <c r="AT1598" i="20"/>
  <c r="AS1598" i="20"/>
  <c r="AR1599" i="20"/>
  <c r="AP1599" i="20"/>
  <c r="AQ1600" i="20"/>
  <c r="AT1599" i="20"/>
  <c r="AS1599" i="20"/>
  <c r="AQ1601" i="20"/>
  <c r="AR1600" i="20"/>
  <c r="AP1600" i="20"/>
  <c r="AP1601" i="20"/>
  <c r="AR1601" i="20"/>
  <c r="AQ1602" i="20"/>
  <c r="AS1600" i="20"/>
  <c r="AT1600" i="20"/>
  <c r="AT1601" i="20"/>
  <c r="AS1601" i="20"/>
  <c r="AQ1603" i="20"/>
  <c r="AP1602" i="20"/>
  <c r="AR1602" i="20"/>
  <c r="AP1603" i="20"/>
  <c r="AR1603" i="20"/>
  <c r="AQ1604" i="20"/>
  <c r="AT1602" i="20"/>
  <c r="AS1602" i="20"/>
  <c r="AS1603" i="20"/>
  <c r="AT1603" i="20"/>
  <c r="AP1604" i="20"/>
  <c r="AR1604" i="20"/>
  <c r="AQ1605" i="20"/>
  <c r="AS1604" i="20"/>
  <c r="AT1604" i="20"/>
  <c r="AQ1606" i="20"/>
  <c r="AP1605" i="20"/>
  <c r="AR1605" i="20"/>
  <c r="AP1606" i="20"/>
  <c r="AQ1607" i="20"/>
  <c r="AR1606" i="20"/>
  <c r="AT1605" i="20"/>
  <c r="AS1605" i="20"/>
  <c r="AT1606" i="20"/>
  <c r="AS1606" i="20"/>
  <c r="AP1607" i="20"/>
  <c r="AQ1608" i="20"/>
  <c r="AR1607" i="20"/>
  <c r="AT1607" i="20"/>
  <c r="AS1607" i="20"/>
  <c r="AQ1609" i="20"/>
  <c r="AP1608" i="20"/>
  <c r="AR1608" i="20"/>
  <c r="AQ1610" i="20"/>
  <c r="AR1609" i="20"/>
  <c r="AP1609" i="20"/>
  <c r="AS1608" i="20"/>
  <c r="AT1608" i="20"/>
  <c r="AR1610" i="20"/>
  <c r="AP1610" i="20"/>
  <c r="AQ1611" i="20"/>
  <c r="AS1609" i="20"/>
  <c r="AT1609" i="20"/>
  <c r="AT1610" i="20"/>
  <c r="AS1610" i="20"/>
  <c r="AR1611" i="20"/>
  <c r="AQ1612" i="20"/>
  <c r="AP1611" i="20"/>
  <c r="AP1612" i="20"/>
  <c r="AQ1613" i="20"/>
  <c r="AR1612" i="20"/>
  <c r="AT1611" i="20"/>
  <c r="AS1611" i="20"/>
  <c r="AS1612" i="20"/>
  <c r="AT1612" i="20"/>
  <c r="AR1613" i="20"/>
  <c r="AP1613" i="20"/>
  <c r="AQ1614" i="20"/>
  <c r="AT1613" i="20"/>
  <c r="AS1613" i="20"/>
  <c r="AR1614" i="20"/>
  <c r="AP1614" i="20"/>
  <c r="AQ1615" i="20"/>
  <c r="AT1614" i="20"/>
  <c r="AS1614" i="20"/>
  <c r="AR1615" i="20"/>
  <c r="AP1615" i="20"/>
  <c r="AQ1616" i="20"/>
  <c r="AT1615" i="20"/>
  <c r="AS1615" i="20"/>
  <c r="AP1616" i="20"/>
  <c r="AQ1617" i="20"/>
  <c r="AR1616" i="20"/>
  <c r="AS1616" i="20"/>
  <c r="AT1616" i="20"/>
  <c r="AR1617" i="20"/>
  <c r="AQ1618" i="20"/>
  <c r="AP1617" i="20"/>
  <c r="AQ1619" i="20"/>
  <c r="AP1618" i="20"/>
  <c r="AR1618" i="20"/>
  <c r="AS1617" i="20"/>
  <c r="AT1617" i="20"/>
  <c r="AP1619" i="20"/>
  <c r="AR1619" i="20"/>
  <c r="AQ1620" i="20"/>
  <c r="AS1618" i="20"/>
  <c r="AT1618" i="20"/>
  <c r="AT1619" i="20"/>
  <c r="AS1619" i="20"/>
  <c r="AP1620" i="20"/>
  <c r="AR1620" i="20"/>
  <c r="AQ1621" i="20"/>
  <c r="AS1620" i="20"/>
  <c r="AT1620" i="20"/>
  <c r="AQ1622" i="20"/>
  <c r="AP1621" i="20"/>
  <c r="AR1621" i="20"/>
  <c r="AQ1623" i="20"/>
  <c r="AR1622" i="20"/>
  <c r="AP1622" i="20"/>
  <c r="AT1621" i="20"/>
  <c r="AS1621" i="20"/>
  <c r="AQ1624" i="20"/>
  <c r="AR1623" i="20"/>
  <c r="AP1623" i="20"/>
  <c r="AT1622" i="20"/>
  <c r="AS1622" i="20"/>
  <c r="AR1624" i="20"/>
  <c r="AQ1625" i="20"/>
  <c r="AP1624" i="20"/>
  <c r="AT1623" i="20"/>
  <c r="AS1623" i="20"/>
  <c r="AQ1626" i="20"/>
  <c r="AR1625" i="20"/>
  <c r="AP1625" i="20"/>
  <c r="AS1624" i="20"/>
  <c r="AT1624" i="20"/>
  <c r="AQ1627" i="20"/>
  <c r="AP1626" i="20"/>
  <c r="AR1626" i="20"/>
  <c r="AT1625" i="20"/>
  <c r="AS1625" i="20"/>
  <c r="AR1627" i="20"/>
  <c r="AQ1628" i="20"/>
  <c r="AP1627" i="20"/>
  <c r="AS1626" i="20"/>
  <c r="AT1626" i="20"/>
  <c r="AQ1629" i="20"/>
  <c r="AP1628" i="20"/>
  <c r="AR1628" i="20"/>
  <c r="AS1627" i="20"/>
  <c r="AT1627" i="20"/>
  <c r="AP1629" i="20"/>
  <c r="AQ1630" i="20"/>
  <c r="AR1629" i="20"/>
  <c r="AS1628" i="20"/>
  <c r="AT1628" i="20"/>
  <c r="AT1629" i="20"/>
  <c r="AS1629" i="20"/>
  <c r="AP1630" i="20"/>
  <c r="AR1630" i="20"/>
  <c r="AQ1631" i="20"/>
  <c r="AS1630" i="20"/>
  <c r="AT1630" i="20"/>
  <c r="AR1631" i="20"/>
  <c r="AQ1632" i="20"/>
  <c r="AP1631" i="20"/>
  <c r="AQ1633" i="20"/>
  <c r="AP1632" i="20"/>
  <c r="AR1632" i="20"/>
  <c r="AT1631" i="20"/>
  <c r="AS1631" i="20"/>
  <c r="AR1633" i="20"/>
  <c r="AQ1634" i="20"/>
  <c r="AP1633" i="20"/>
  <c r="AS1632" i="20"/>
  <c r="AT1632" i="20"/>
  <c r="AP1634" i="20"/>
  <c r="AR1634" i="20"/>
  <c r="AQ1635" i="20"/>
  <c r="AT1633" i="20"/>
  <c r="AS1633" i="20"/>
  <c r="AT1634" i="20"/>
  <c r="AS1634" i="20"/>
  <c r="AQ1636" i="20"/>
  <c r="AP1635" i="20"/>
  <c r="AR1635" i="20"/>
  <c r="AQ1637" i="20"/>
  <c r="AR1636" i="20"/>
  <c r="AP1636" i="20"/>
  <c r="AS1635" i="20"/>
  <c r="AT1635" i="20"/>
  <c r="AP1637" i="20"/>
  <c r="AR1637" i="20"/>
  <c r="AQ1638" i="20"/>
  <c r="AS1636" i="20"/>
  <c r="AT1636" i="20"/>
  <c r="AT1637" i="20"/>
  <c r="AS1637" i="20"/>
  <c r="AR1638" i="20"/>
  <c r="AP1638" i="20"/>
  <c r="AQ1639" i="20"/>
  <c r="AT1638" i="20"/>
  <c r="AS1638" i="20"/>
  <c r="AR1639" i="20"/>
  <c r="AP1639" i="20"/>
  <c r="AQ1640" i="20"/>
  <c r="AT1639" i="20"/>
  <c r="AS1639" i="20"/>
  <c r="AQ1641" i="20"/>
  <c r="AR1640" i="20"/>
  <c r="AP1640" i="20"/>
  <c r="AP1641" i="20"/>
  <c r="AR1641" i="20"/>
  <c r="AQ1642" i="20"/>
  <c r="AS1640" i="20"/>
  <c r="AT1640" i="20"/>
  <c r="AS1641" i="20"/>
  <c r="AT1641" i="20"/>
  <c r="AP1642" i="20"/>
  <c r="AQ1643" i="20"/>
  <c r="AR1642" i="20"/>
  <c r="AT1642" i="20"/>
  <c r="AS1642" i="20"/>
  <c r="AR1643" i="20"/>
  <c r="AQ1644" i="20"/>
  <c r="AP1643" i="20"/>
  <c r="AR1644" i="20"/>
  <c r="AP1644" i="20"/>
  <c r="AQ1645" i="20"/>
  <c r="AT1643" i="20"/>
  <c r="AS1643" i="20"/>
  <c r="AS1644" i="20"/>
  <c r="AT1644" i="20"/>
  <c r="AP1645" i="20"/>
  <c r="AR1645" i="20"/>
  <c r="AQ1646" i="20"/>
  <c r="AT1645" i="20"/>
  <c r="AS1645" i="20"/>
  <c r="AR1646" i="20"/>
  <c r="AQ1647" i="20"/>
  <c r="AP1646" i="20"/>
  <c r="AP1647" i="20"/>
  <c r="AR1647" i="20"/>
  <c r="AQ1648" i="20"/>
  <c r="AT1646" i="20"/>
  <c r="AS1646" i="20"/>
  <c r="AT1647" i="20"/>
  <c r="AS1647" i="20"/>
  <c r="AR1648" i="20"/>
  <c r="AP1648" i="20"/>
  <c r="AQ1649" i="20"/>
  <c r="AS1648" i="20"/>
  <c r="AT1648" i="20"/>
  <c r="AQ1650" i="20"/>
  <c r="AP1649" i="20"/>
  <c r="AR1649" i="20"/>
  <c r="AP1650" i="20"/>
  <c r="AR1650" i="20"/>
  <c r="AQ1651" i="20"/>
  <c r="AS1649" i="20"/>
  <c r="AT1649" i="20"/>
  <c r="AS1650" i="20"/>
  <c r="AT1650" i="20"/>
  <c r="AR1651" i="20"/>
  <c r="AP1651" i="20"/>
  <c r="AQ1652" i="20"/>
  <c r="AT1651" i="20"/>
  <c r="AS1651" i="20"/>
  <c r="AP1652" i="20"/>
  <c r="AQ1653" i="20"/>
  <c r="AR1652" i="20"/>
  <c r="AS1652" i="20"/>
  <c r="AT1652" i="20"/>
  <c r="AQ1654" i="20"/>
  <c r="AP1653" i="20"/>
  <c r="AR1653" i="20"/>
  <c r="AQ1655" i="20"/>
  <c r="AP1654" i="20"/>
  <c r="AR1654" i="20"/>
  <c r="AT1653" i="20"/>
  <c r="AS1653" i="20"/>
  <c r="AQ1656" i="20"/>
  <c r="AR1655" i="20"/>
  <c r="AP1655" i="20"/>
  <c r="AT1654" i="20"/>
  <c r="AS1654" i="20"/>
  <c r="AR1656" i="20"/>
  <c r="AQ1657" i="20"/>
  <c r="AP1656" i="20"/>
  <c r="AT1655" i="20"/>
  <c r="AS1655" i="20"/>
  <c r="AQ1658" i="20"/>
  <c r="AP1657" i="20"/>
  <c r="AR1657" i="20"/>
  <c r="AS1656" i="20"/>
  <c r="AT1656" i="20"/>
  <c r="AQ1659" i="20"/>
  <c r="AP1658" i="20"/>
  <c r="AR1658" i="20"/>
  <c r="AT1657" i="20"/>
  <c r="AS1657" i="20"/>
  <c r="AQ1660" i="20"/>
  <c r="AP1659" i="20"/>
  <c r="AR1659" i="20"/>
  <c r="AS1658" i="20"/>
  <c r="AT1658" i="20"/>
  <c r="AP1660" i="20"/>
  <c r="AR1660" i="20"/>
  <c r="AQ1661" i="20"/>
  <c r="AS1659" i="20"/>
  <c r="AT1659" i="20"/>
  <c r="AS1660" i="20"/>
  <c r="AT1660" i="20"/>
  <c r="AR1661" i="20"/>
  <c r="AP1661" i="20"/>
  <c r="AQ1662" i="20"/>
  <c r="AT1661" i="20"/>
  <c r="AS1661" i="20"/>
  <c r="AQ1663" i="20"/>
  <c r="AR1662" i="20"/>
  <c r="AP1662" i="20"/>
  <c r="AP1663" i="20"/>
  <c r="AQ1664" i="20"/>
  <c r="AR1663" i="20"/>
  <c r="AT1662" i="20"/>
  <c r="AS1662" i="20"/>
  <c r="AT1663" i="20"/>
  <c r="AS1663" i="20"/>
  <c r="AQ1665" i="20"/>
  <c r="AP1664" i="20"/>
  <c r="AR1664" i="20"/>
  <c r="AR1665" i="20"/>
  <c r="AQ1666" i="20"/>
  <c r="AP1665" i="20"/>
  <c r="AS1664" i="20"/>
  <c r="AT1664" i="20"/>
  <c r="AQ1667" i="20"/>
  <c r="AR1666" i="20"/>
  <c r="AP1666" i="20"/>
  <c r="AT1665" i="20"/>
  <c r="AS1665" i="20"/>
  <c r="AQ1668" i="20"/>
  <c r="AR1667" i="20"/>
  <c r="AP1667" i="20"/>
  <c r="AT1666" i="20"/>
  <c r="AS1666" i="20"/>
  <c r="AR1668" i="20"/>
  <c r="AP1668" i="20"/>
  <c r="AQ1669" i="20"/>
  <c r="AS1667" i="20"/>
  <c r="AT1667" i="20"/>
  <c r="AS1668" i="20"/>
  <c r="AT1668" i="20"/>
  <c r="AP1669" i="20"/>
  <c r="AR1669" i="20"/>
  <c r="AQ1670" i="20"/>
  <c r="AT1669" i="20"/>
  <c r="AS1669" i="20"/>
  <c r="AR1670" i="20"/>
  <c r="AQ1671" i="20"/>
  <c r="AP1670" i="20"/>
  <c r="AR1671" i="20"/>
  <c r="AQ1672" i="20"/>
  <c r="AP1671" i="20"/>
  <c r="AT1670" i="20"/>
  <c r="AS1670" i="20"/>
  <c r="AP1672" i="20"/>
  <c r="AQ1673" i="20"/>
  <c r="AR1672" i="20"/>
  <c r="AT1671" i="20"/>
  <c r="AS1671" i="20"/>
  <c r="AS1672" i="20"/>
  <c r="AT1672" i="20"/>
  <c r="AP1673" i="20"/>
  <c r="AR1673" i="20"/>
  <c r="AQ1674" i="20"/>
  <c r="AS1673" i="20"/>
  <c r="AT1673" i="20"/>
  <c r="AR1674" i="20"/>
  <c r="AQ1675" i="20"/>
  <c r="AP1674" i="20"/>
  <c r="AR1675" i="20"/>
  <c r="AQ1676" i="20"/>
  <c r="AP1675" i="20"/>
  <c r="AT1674" i="20"/>
  <c r="AS1674" i="20"/>
  <c r="AP1676" i="20"/>
  <c r="AQ1677" i="20"/>
  <c r="AR1676" i="20"/>
  <c r="AT1675" i="20"/>
  <c r="AS1675" i="20"/>
  <c r="AS1676" i="20"/>
  <c r="AT1676" i="20"/>
  <c r="AP1677" i="20"/>
  <c r="AQ1678" i="20"/>
  <c r="AR1677" i="20"/>
  <c r="AT1677" i="20"/>
  <c r="AS1677" i="20"/>
  <c r="AP1678" i="20"/>
  <c r="AR1678" i="20"/>
  <c r="AQ1679" i="20"/>
  <c r="AT1678" i="20"/>
  <c r="AS1678" i="20"/>
  <c r="AP1679" i="20"/>
  <c r="AQ1680" i="20"/>
  <c r="AR1679" i="20"/>
  <c r="AT1679" i="20"/>
  <c r="AS1679" i="20"/>
  <c r="AQ1681" i="20"/>
  <c r="AR1680" i="20"/>
  <c r="AP1680" i="20"/>
  <c r="AQ1682" i="20"/>
  <c r="AP1681" i="20"/>
  <c r="AR1681" i="20"/>
  <c r="AS1680" i="20"/>
  <c r="AT1680" i="20"/>
  <c r="AQ1683" i="20"/>
  <c r="AR1682" i="20"/>
  <c r="AP1682" i="20"/>
  <c r="AS1681" i="20"/>
  <c r="AT1681" i="20"/>
  <c r="AR1683" i="20"/>
  <c r="AQ1684" i="20"/>
  <c r="AP1683" i="20"/>
  <c r="AS1682" i="20"/>
  <c r="AT1682" i="20"/>
  <c r="AR1684" i="20"/>
  <c r="AP1684" i="20"/>
  <c r="AQ1685" i="20"/>
  <c r="AT1683" i="20"/>
  <c r="AS1683" i="20"/>
  <c r="AS1684" i="20"/>
  <c r="AT1684" i="20"/>
  <c r="AR1685" i="20"/>
  <c r="AQ1686" i="20"/>
  <c r="AP1685" i="20"/>
  <c r="AR1686" i="20"/>
  <c r="AP1686" i="20"/>
  <c r="AQ1687" i="20"/>
  <c r="AS1685" i="20"/>
  <c r="AT1685" i="20"/>
  <c r="AT1686" i="20"/>
  <c r="AS1686" i="20"/>
  <c r="AQ1688" i="20"/>
  <c r="AP1687" i="20"/>
  <c r="AR1687" i="20"/>
  <c r="AR1688" i="20"/>
  <c r="AQ1689" i="20"/>
  <c r="AP1688" i="20"/>
  <c r="AT1687" i="20"/>
  <c r="AS1687" i="20"/>
  <c r="AP1689" i="20"/>
  <c r="AR1689" i="20"/>
  <c r="AQ1690" i="20"/>
  <c r="AS1688" i="20"/>
  <c r="AT1688" i="20"/>
  <c r="AT1689" i="20"/>
  <c r="AS1689" i="20"/>
  <c r="AQ1691" i="20"/>
  <c r="AP1690" i="20"/>
  <c r="AR1690" i="20"/>
  <c r="AP1691" i="20"/>
  <c r="AQ1692" i="20"/>
  <c r="AR1691" i="20"/>
  <c r="AS1690" i="20"/>
  <c r="AT1690" i="20"/>
  <c r="AS1691" i="20"/>
  <c r="AT1691" i="20"/>
  <c r="AP1692" i="20"/>
  <c r="AQ1693" i="20"/>
  <c r="AR1692" i="20"/>
  <c r="AS1692" i="20"/>
  <c r="AT1692" i="20"/>
  <c r="AR1693" i="20"/>
  <c r="AP1693" i="20"/>
  <c r="AQ1694" i="20"/>
  <c r="AT1693" i="20"/>
  <c r="AS1693" i="20"/>
  <c r="AP1694" i="20"/>
  <c r="AR1694" i="20"/>
  <c r="AQ1695" i="20"/>
  <c r="AS1694" i="20"/>
  <c r="AT1694" i="20"/>
  <c r="AQ1696" i="20"/>
  <c r="AR1695" i="20"/>
  <c r="AP1695" i="20"/>
  <c r="AR1696" i="20"/>
  <c r="AQ1697" i="20"/>
  <c r="AP1696" i="20"/>
  <c r="AT1695" i="20"/>
  <c r="AS1695" i="20"/>
  <c r="AR1697" i="20"/>
  <c r="AP1697" i="20"/>
  <c r="AQ1698" i="20"/>
  <c r="AS1696" i="20"/>
  <c r="AT1696" i="20"/>
  <c r="AT1697" i="20"/>
  <c r="AS1697" i="20"/>
  <c r="AR1698" i="20"/>
  <c r="AP1698" i="20"/>
  <c r="AQ1699" i="20"/>
  <c r="AT1698" i="20"/>
  <c r="AS1698" i="20"/>
  <c r="AQ1700" i="20"/>
  <c r="AR1699" i="20"/>
  <c r="AP1699" i="20"/>
  <c r="AR1700" i="20"/>
  <c r="AP1700" i="20"/>
  <c r="AQ1701" i="20"/>
  <c r="AS1699" i="20"/>
  <c r="AT1699" i="20"/>
  <c r="AS1700" i="20"/>
  <c r="AT1700" i="20"/>
  <c r="AR1701" i="20"/>
  <c r="AQ1702" i="20"/>
  <c r="AP1701" i="20"/>
  <c r="AP1702" i="20"/>
  <c r="AQ1703" i="20"/>
  <c r="AR1702" i="20"/>
  <c r="AT1701" i="20"/>
  <c r="AS1701" i="20"/>
  <c r="AT1702" i="20"/>
  <c r="AS1702" i="20"/>
  <c r="AP1703" i="20"/>
  <c r="AQ1704" i="20"/>
  <c r="AR1703" i="20"/>
  <c r="AS1703" i="20"/>
  <c r="AT1703" i="20"/>
  <c r="AQ1705" i="20"/>
  <c r="AP1704" i="20"/>
  <c r="AR1704" i="20"/>
  <c r="AQ1706" i="20"/>
  <c r="AP1705" i="20"/>
  <c r="AR1705" i="20"/>
  <c r="AS1704" i="20"/>
  <c r="AT1704" i="20"/>
  <c r="AQ1707" i="20"/>
  <c r="AP1706" i="20"/>
  <c r="AR1706" i="20"/>
  <c r="AS1705" i="20"/>
  <c r="AT1705" i="20"/>
  <c r="AP1707" i="20"/>
  <c r="AQ1708" i="20"/>
  <c r="AR1707" i="20"/>
  <c r="AT1706" i="20"/>
  <c r="AS1706" i="20"/>
  <c r="AT1707" i="20"/>
  <c r="AS1707" i="20"/>
  <c r="AR1708" i="20"/>
  <c r="AQ1709" i="20"/>
  <c r="AP1708" i="20"/>
  <c r="AR1709" i="20"/>
  <c r="AQ1710" i="20"/>
  <c r="AP1709" i="20"/>
  <c r="AS1708" i="20"/>
  <c r="AT1708" i="20"/>
  <c r="AR1710" i="20"/>
  <c r="AP1710" i="20"/>
  <c r="AQ1711" i="20"/>
  <c r="AT1709" i="20"/>
  <c r="AS1709" i="20"/>
  <c r="AT1710" i="20"/>
  <c r="AS1710" i="20"/>
  <c r="AR1711" i="20"/>
  <c r="AQ1712" i="20"/>
  <c r="AP1711" i="20"/>
  <c r="AQ1713" i="20"/>
  <c r="AP1712" i="20"/>
  <c r="AR1712" i="20"/>
  <c r="AT1711" i="20"/>
  <c r="AS1711" i="20"/>
  <c r="AR1713" i="20"/>
  <c r="AQ1714" i="20"/>
  <c r="AP1713" i="20"/>
  <c r="AS1712" i="20"/>
  <c r="AT1712" i="20"/>
  <c r="AQ1715" i="20"/>
  <c r="AR1714" i="20"/>
  <c r="AP1714" i="20"/>
  <c r="AS1713" i="20"/>
  <c r="AT1713" i="20"/>
  <c r="AP1715" i="20"/>
  <c r="AQ1716" i="20"/>
  <c r="AR1715" i="20"/>
  <c r="AS1714" i="20"/>
  <c r="AT1714" i="20"/>
  <c r="AT1715" i="20"/>
  <c r="AS1715" i="20"/>
  <c r="AP1716" i="20"/>
  <c r="AQ1717" i="20"/>
  <c r="AR1716" i="20"/>
  <c r="AS1716" i="20"/>
  <c r="AT1716" i="20"/>
  <c r="AQ1718" i="20"/>
  <c r="AR1717" i="20"/>
  <c r="AP1717" i="20"/>
  <c r="AQ1719" i="20"/>
  <c r="AR1718" i="20"/>
  <c r="AP1718" i="20"/>
  <c r="AT1717" i="20"/>
  <c r="AS1717" i="20"/>
  <c r="AQ1720" i="20"/>
  <c r="AR1719" i="20"/>
  <c r="AP1719" i="20"/>
  <c r="AT1718" i="20"/>
  <c r="AS1718" i="20"/>
  <c r="AR1720" i="20"/>
  <c r="AQ1721" i="20"/>
  <c r="AP1720" i="20"/>
  <c r="AT1719" i="20"/>
  <c r="AS1719" i="20"/>
  <c r="AQ1722" i="20"/>
  <c r="AR1721" i="20"/>
  <c r="AP1721" i="20"/>
  <c r="AS1720" i="20"/>
  <c r="AT1720" i="20"/>
  <c r="AQ1723" i="20"/>
  <c r="AR1722" i="20"/>
  <c r="AP1722" i="20"/>
  <c r="AT1721" i="20"/>
  <c r="AS1721" i="20"/>
  <c r="AR1723" i="20"/>
  <c r="AQ1724" i="20"/>
  <c r="AP1723" i="20"/>
  <c r="AS1722" i="20"/>
  <c r="AT1722" i="20"/>
  <c r="AQ1725" i="20"/>
  <c r="AP1724" i="20"/>
  <c r="AR1724" i="20"/>
  <c r="AS1723" i="20"/>
  <c r="AT1723" i="20"/>
  <c r="AR1725" i="20"/>
  <c r="AP1725" i="20"/>
  <c r="AQ1726" i="20"/>
  <c r="AS1724" i="20"/>
  <c r="AT1724" i="20"/>
  <c r="AT1725" i="20"/>
  <c r="AS1725" i="20"/>
  <c r="AR1726" i="20"/>
  <c r="AP1726" i="20"/>
  <c r="AQ1727" i="20"/>
  <c r="AT1726" i="20"/>
  <c r="AS1726" i="20"/>
  <c r="AR1727" i="20"/>
  <c r="AQ1728" i="20"/>
  <c r="AP1727" i="20"/>
  <c r="AP1728" i="20"/>
  <c r="AR1728" i="20"/>
  <c r="AQ1729" i="20"/>
  <c r="AT1727" i="20"/>
  <c r="AS1727" i="20"/>
  <c r="AS1728" i="20"/>
  <c r="AT1728" i="20"/>
  <c r="AQ1730" i="20"/>
  <c r="AP1729" i="20"/>
  <c r="AR1729" i="20"/>
  <c r="AP1730" i="20"/>
  <c r="AQ1731" i="20"/>
  <c r="AR1730" i="20"/>
  <c r="AT1729" i="20"/>
  <c r="AS1729" i="20"/>
  <c r="AT1730" i="20"/>
  <c r="AS1730" i="20"/>
  <c r="AP1731" i="20"/>
  <c r="AR1731" i="20"/>
  <c r="AQ1732" i="20"/>
  <c r="AS1731" i="20"/>
  <c r="AT1731" i="20"/>
  <c r="AP1732" i="20"/>
  <c r="AQ1733" i="20"/>
  <c r="AR1732" i="20"/>
  <c r="AS1732" i="20"/>
  <c r="AT1732" i="20"/>
  <c r="AR1733" i="20"/>
  <c r="AQ1734" i="20"/>
  <c r="AP1733" i="20"/>
  <c r="AR1734" i="20"/>
  <c r="AP1734" i="20"/>
  <c r="AQ1735" i="20"/>
  <c r="AT1733" i="20"/>
  <c r="AS1733" i="20"/>
  <c r="AT1734" i="20"/>
  <c r="AS1734" i="20"/>
  <c r="AP1735" i="20"/>
  <c r="AQ1736" i="20"/>
  <c r="AR1735" i="20"/>
  <c r="AT1735" i="20"/>
  <c r="AS1735" i="20"/>
  <c r="AP1736" i="20"/>
  <c r="AQ1737" i="20"/>
  <c r="AR1736" i="20"/>
  <c r="AS1736" i="20"/>
  <c r="AT1736" i="20"/>
  <c r="AQ1738" i="20"/>
  <c r="AP1737" i="20"/>
  <c r="AR1737" i="20"/>
  <c r="AR1738" i="20"/>
  <c r="AQ1739" i="20"/>
  <c r="AP1738" i="20"/>
  <c r="AS1737" i="20"/>
  <c r="AT1737" i="20"/>
  <c r="AP1739" i="20"/>
  <c r="AQ1740" i="20"/>
  <c r="AR1739" i="20"/>
  <c r="AT1738" i="20"/>
  <c r="AS1738" i="20"/>
  <c r="AT1739" i="20"/>
  <c r="AS1739" i="20"/>
  <c r="AP1740" i="20"/>
  <c r="AR1740" i="20"/>
  <c r="AQ1741" i="20"/>
  <c r="AS1740" i="20"/>
  <c r="AT1740" i="20"/>
  <c r="AQ1742" i="20"/>
  <c r="AR1741" i="20"/>
  <c r="AP1741" i="20"/>
  <c r="AR1742" i="20"/>
  <c r="AQ1743" i="20"/>
  <c r="AP1742" i="20"/>
  <c r="AT1741" i="20"/>
  <c r="AS1741" i="20"/>
  <c r="AP1743" i="20"/>
  <c r="AQ1744" i="20"/>
  <c r="AR1743" i="20"/>
  <c r="AT1742" i="20"/>
  <c r="AS1742" i="20"/>
  <c r="AT1743" i="20"/>
  <c r="AS1743" i="20"/>
  <c r="AQ1745" i="20"/>
  <c r="AR1744" i="20"/>
  <c r="AP1744" i="20"/>
  <c r="AQ1746" i="20"/>
  <c r="AP1745" i="20"/>
  <c r="AR1745" i="20"/>
  <c r="AS1744" i="20"/>
  <c r="AT1744" i="20"/>
  <c r="AP1746" i="20"/>
  <c r="AR1746" i="20"/>
  <c r="AQ1747" i="20"/>
  <c r="AS1745" i="20"/>
  <c r="AT1745" i="20"/>
  <c r="AS1746" i="20"/>
  <c r="AT1746" i="20"/>
  <c r="AR1747" i="20"/>
  <c r="AQ1748" i="20"/>
  <c r="AP1747" i="20"/>
  <c r="AP1748" i="20"/>
  <c r="AQ1749" i="20"/>
  <c r="AR1748" i="20"/>
  <c r="AT1747" i="20"/>
  <c r="AS1747" i="20"/>
  <c r="AS1748" i="20"/>
  <c r="AT1748" i="20"/>
  <c r="AP1749" i="20"/>
  <c r="AR1749" i="20"/>
  <c r="AQ1750" i="20"/>
  <c r="AS1749" i="20"/>
  <c r="AT1749" i="20"/>
  <c r="AQ1751" i="20"/>
  <c r="AP1750" i="20"/>
  <c r="AR1750" i="20"/>
  <c r="AQ1752" i="20"/>
  <c r="AP1751" i="20"/>
  <c r="AR1751" i="20"/>
  <c r="AT1750" i="20"/>
  <c r="AS1750" i="20"/>
  <c r="AP1752" i="20"/>
  <c r="AR1752" i="20"/>
  <c r="AQ1753" i="20"/>
  <c r="AT1751" i="20"/>
  <c r="AS1751" i="20"/>
  <c r="AS1752" i="20"/>
  <c r="AT1752" i="20"/>
  <c r="AR1753" i="20"/>
  <c r="AP1753" i="20"/>
  <c r="AQ1754" i="20"/>
  <c r="AT1753" i="20"/>
  <c r="AS1753" i="20"/>
  <c r="AQ1755" i="20"/>
  <c r="AP1754" i="20"/>
  <c r="AR1754" i="20"/>
  <c r="AR1755" i="20"/>
  <c r="AQ1756" i="20"/>
  <c r="AP1755" i="20"/>
  <c r="AS1754" i="20"/>
  <c r="AT1754" i="20"/>
  <c r="AQ1757" i="20"/>
  <c r="AP1756" i="20"/>
  <c r="AR1756" i="20"/>
  <c r="AS1755" i="20"/>
  <c r="AT1755" i="20"/>
  <c r="AQ1758" i="20"/>
  <c r="AP1757" i="20"/>
  <c r="AR1757" i="20"/>
  <c r="AS1756" i="20"/>
  <c r="AT1756" i="20"/>
  <c r="AP1758" i="20"/>
  <c r="AQ1759" i="20"/>
  <c r="AR1758" i="20"/>
  <c r="AT1757" i="20"/>
  <c r="AS1757" i="20"/>
  <c r="AT1758" i="20"/>
  <c r="AS1758" i="20"/>
  <c r="AP1759" i="20"/>
  <c r="AR1759" i="20"/>
  <c r="AQ1760" i="20"/>
  <c r="AT1759" i="20"/>
  <c r="AS1759" i="20"/>
  <c r="AP1760" i="20"/>
  <c r="AQ1761" i="20"/>
  <c r="AR1760" i="20"/>
  <c r="AS1760" i="20"/>
  <c r="AT1760" i="20"/>
  <c r="AP1761" i="20"/>
  <c r="AR1761" i="20"/>
  <c r="AQ1762" i="20"/>
  <c r="AT1761" i="20"/>
  <c r="AS1761" i="20"/>
  <c r="AP1762" i="20"/>
  <c r="AQ1763" i="20"/>
  <c r="AR1762" i="20"/>
  <c r="AT1762" i="20"/>
  <c r="AS1762" i="20"/>
  <c r="AQ1764" i="20"/>
  <c r="AP1763" i="20"/>
  <c r="AR1763" i="20"/>
  <c r="AR1764" i="20"/>
  <c r="AQ1765" i="20"/>
  <c r="AP1764" i="20"/>
  <c r="AS1763" i="20"/>
  <c r="AT1763" i="20"/>
  <c r="AQ1766" i="20"/>
  <c r="AP1765" i="20"/>
  <c r="AR1765" i="20"/>
  <c r="AS1764" i="20"/>
  <c r="AT1764" i="20"/>
  <c r="AP1766" i="20"/>
  <c r="AQ1767" i="20"/>
  <c r="AR1766" i="20"/>
  <c r="AT1765" i="20"/>
  <c r="AS1765" i="20"/>
  <c r="AT1766" i="20"/>
  <c r="AS1766" i="20"/>
  <c r="AR1767" i="20"/>
  <c r="AP1767" i="20"/>
  <c r="AQ1768" i="20"/>
  <c r="AS1767" i="20"/>
  <c r="AT1767" i="20"/>
  <c r="AR1768" i="20"/>
  <c r="AQ1769" i="20"/>
  <c r="AP1768" i="20"/>
  <c r="AR1769" i="20"/>
  <c r="AQ1770" i="20"/>
  <c r="AP1769" i="20"/>
  <c r="AS1768" i="20"/>
  <c r="AT1768" i="20"/>
  <c r="AQ1771" i="20"/>
  <c r="AP1770" i="20"/>
  <c r="AR1770" i="20"/>
  <c r="AS1769" i="20"/>
  <c r="AT1769" i="20"/>
  <c r="AQ1772" i="20"/>
  <c r="AR1771" i="20"/>
  <c r="AP1771" i="20"/>
  <c r="AT1770" i="20"/>
  <c r="AS1770" i="20"/>
  <c r="AQ1773" i="20"/>
  <c r="AR1772" i="20"/>
  <c r="AP1772" i="20"/>
  <c r="AT1771" i="20"/>
  <c r="AS1771" i="20"/>
  <c r="AQ1774" i="20"/>
  <c r="AR1773" i="20"/>
  <c r="AP1773" i="20"/>
  <c r="AS1772" i="20"/>
  <c r="AT1772" i="20"/>
  <c r="AR1774" i="20"/>
  <c r="AQ1775" i="20"/>
  <c r="AP1774" i="20"/>
  <c r="AT1773" i="20"/>
  <c r="AS1773" i="20"/>
  <c r="AP1775" i="20"/>
  <c r="AQ1776" i="20"/>
  <c r="AR1775" i="20"/>
  <c r="AT1774" i="20"/>
  <c r="AS1774" i="20"/>
  <c r="AT1775" i="20"/>
  <c r="AS1775" i="20"/>
  <c r="AP1776" i="20"/>
  <c r="AQ1777" i="20"/>
  <c r="AR1776" i="20"/>
  <c r="AS1776" i="20"/>
  <c r="AT1776" i="20"/>
  <c r="AR1777" i="20"/>
  <c r="AQ1778" i="20"/>
  <c r="AP1777" i="20"/>
  <c r="AR1778" i="20"/>
  <c r="AQ1779" i="20"/>
  <c r="AP1778" i="20"/>
  <c r="AS1777" i="20"/>
  <c r="AT1777" i="20"/>
  <c r="AR1779" i="20"/>
  <c r="AP1779" i="20"/>
  <c r="AQ1780" i="20"/>
  <c r="AS1778" i="20"/>
  <c r="AT1778" i="20"/>
  <c r="AT1779" i="20"/>
  <c r="AS1779" i="20"/>
  <c r="AQ1781" i="20"/>
  <c r="AP1780" i="20"/>
  <c r="AR1780" i="20"/>
  <c r="AP1781" i="20"/>
  <c r="AR1781" i="20"/>
  <c r="AQ1782" i="20"/>
  <c r="AS1780" i="20"/>
  <c r="AT1780" i="20"/>
  <c r="AT1781" i="20"/>
  <c r="AS1781" i="20"/>
  <c r="AQ1783" i="20"/>
  <c r="AR1782" i="20"/>
  <c r="AP1782" i="20"/>
  <c r="AQ1784" i="20"/>
  <c r="AP1783" i="20"/>
  <c r="AR1783" i="20"/>
  <c r="AT1782" i="20"/>
  <c r="AS1782" i="20"/>
  <c r="AP1784" i="20"/>
  <c r="AQ1785" i="20"/>
  <c r="AR1784" i="20"/>
  <c r="AT1783" i="20"/>
  <c r="AS1783" i="20"/>
  <c r="AS1784" i="20"/>
  <c r="AT1784" i="20"/>
  <c r="AQ1786" i="20"/>
  <c r="AR1785" i="20"/>
  <c r="AP1785" i="20"/>
  <c r="AP1786" i="20"/>
  <c r="AR1786" i="20"/>
  <c r="AQ1787" i="20"/>
  <c r="AT1785" i="20"/>
  <c r="AS1785" i="20"/>
  <c r="AS1786" i="20"/>
  <c r="AT1786" i="20"/>
  <c r="AP1787" i="20"/>
  <c r="AR1787" i="20"/>
  <c r="AQ1788" i="20"/>
  <c r="AS1787" i="20"/>
  <c r="AT1787" i="20"/>
  <c r="AP1788" i="20"/>
  <c r="AR1788" i="20"/>
  <c r="AQ1789" i="20"/>
  <c r="AS1788" i="20"/>
  <c r="AT1788" i="20"/>
  <c r="AP1789" i="20"/>
  <c r="AQ1790" i="20"/>
  <c r="AR1789" i="20"/>
  <c r="AT1789" i="20"/>
  <c r="AS1789" i="20"/>
  <c r="AQ1791" i="20"/>
  <c r="AR1790" i="20"/>
  <c r="AP1790" i="20"/>
  <c r="AQ1792" i="20"/>
  <c r="AR1791" i="20"/>
  <c r="AP1791" i="20"/>
  <c r="AT1790" i="20"/>
  <c r="AS1790" i="20"/>
  <c r="AQ1793" i="20"/>
  <c r="AR1792" i="20"/>
  <c r="AP1792" i="20"/>
  <c r="AT1791" i="20"/>
  <c r="AS1791" i="20"/>
  <c r="AQ1794" i="20"/>
  <c r="AR1793" i="20"/>
  <c r="AP1793" i="20"/>
  <c r="AS1792" i="20"/>
  <c r="AT1792" i="20"/>
  <c r="AP1794" i="20"/>
  <c r="AQ1795" i="20"/>
  <c r="AR1794" i="20"/>
  <c r="AT1793" i="20"/>
  <c r="AS1793" i="20"/>
  <c r="AT1794" i="20"/>
  <c r="AS1794" i="20"/>
  <c r="AQ1796" i="20"/>
  <c r="AR1795" i="20"/>
  <c r="AP1795" i="20"/>
  <c r="AP1796" i="20"/>
  <c r="AR1796" i="20"/>
  <c r="AQ1797" i="20"/>
  <c r="AS1795" i="20"/>
  <c r="AT1795" i="20"/>
  <c r="AS1796" i="20"/>
  <c r="AT1796" i="20"/>
  <c r="AQ1798" i="20"/>
  <c r="AP1797" i="20"/>
  <c r="AR1797" i="20"/>
  <c r="AP1798" i="20"/>
  <c r="AQ1799" i="20"/>
  <c r="AR1798" i="20"/>
  <c r="AT1797" i="20"/>
  <c r="AS1797" i="20"/>
  <c r="AT1798" i="20"/>
  <c r="AS1798" i="20"/>
  <c r="AP1799" i="20"/>
  <c r="AQ1800" i="20"/>
  <c r="AR1799" i="20"/>
  <c r="AT1799" i="20"/>
  <c r="AS1799" i="20"/>
  <c r="AQ1801" i="20"/>
  <c r="AP1800" i="20"/>
  <c r="AR1800" i="20"/>
  <c r="AQ1802" i="20"/>
  <c r="AP1801" i="20"/>
  <c r="AR1801" i="20"/>
  <c r="AS1800" i="20"/>
  <c r="AT1800" i="20"/>
  <c r="AP1802" i="20"/>
  <c r="AQ1803" i="20"/>
  <c r="AR1802" i="20"/>
  <c r="AS1801" i="20"/>
  <c r="AT1801" i="20"/>
  <c r="AT1802" i="20"/>
  <c r="AS1802" i="20"/>
  <c r="AR1803" i="20"/>
  <c r="AP1803" i="20"/>
  <c r="AQ1804" i="20"/>
  <c r="AT1803" i="20"/>
  <c r="AS1803" i="20"/>
  <c r="AQ1805" i="20"/>
  <c r="AP1804" i="20"/>
  <c r="AR1804" i="20"/>
  <c r="AQ1806" i="20"/>
  <c r="AP1805" i="20"/>
  <c r="AR1805" i="20"/>
  <c r="AS1804" i="20"/>
  <c r="AT1804" i="20"/>
  <c r="AP1806" i="20"/>
  <c r="AR1806" i="20"/>
  <c r="AQ1807" i="20"/>
  <c r="AT1805" i="20"/>
  <c r="AS1805" i="20"/>
  <c r="AT1806" i="20"/>
  <c r="AS1806" i="20"/>
  <c r="AQ1808" i="20"/>
  <c r="AP1807" i="20"/>
  <c r="AR1807" i="20"/>
  <c r="AP1808" i="20"/>
  <c r="AQ1809" i="20"/>
  <c r="AR1808" i="20"/>
  <c r="AT1807" i="20"/>
  <c r="AS1807" i="20"/>
  <c r="AS1808" i="20"/>
  <c r="AT1808" i="20"/>
  <c r="AQ1810" i="20"/>
  <c r="AP1809" i="20"/>
  <c r="AR1809" i="20"/>
  <c r="AR1810" i="20"/>
  <c r="AQ1811" i="20"/>
  <c r="AP1810" i="20"/>
  <c r="AS1809" i="20"/>
  <c r="AT1809" i="20"/>
  <c r="AQ1812" i="20"/>
  <c r="AP1811" i="20"/>
  <c r="AR1811" i="20"/>
  <c r="AS1810" i="20"/>
  <c r="AT1810" i="20"/>
  <c r="AQ1813" i="20"/>
  <c r="AR1812" i="20"/>
  <c r="AP1812" i="20"/>
  <c r="AT1811" i="20"/>
  <c r="AS1811" i="20"/>
  <c r="AP1813" i="20"/>
  <c r="AQ1814" i="20"/>
  <c r="AR1813" i="20"/>
  <c r="AS1812" i="20"/>
  <c r="AT1812" i="20"/>
  <c r="AS1813" i="20"/>
  <c r="AT1813" i="20"/>
  <c r="AQ1815" i="20"/>
  <c r="AP1814" i="20"/>
  <c r="AR1814" i="20"/>
  <c r="AP1815" i="20"/>
  <c r="AR1815" i="20"/>
  <c r="AQ1816" i="20"/>
  <c r="AT1814" i="20"/>
  <c r="AS1814" i="20"/>
  <c r="AT1815" i="20"/>
  <c r="AS1815" i="20"/>
  <c r="AP1816" i="20"/>
  <c r="AR1816" i="20"/>
  <c r="AQ1817" i="20"/>
  <c r="AS1816" i="20"/>
  <c r="AT1816" i="20"/>
  <c r="AP1817" i="20"/>
  <c r="AQ1818" i="20"/>
  <c r="AR1817" i="20"/>
  <c r="AT1817" i="20"/>
  <c r="AS1817" i="20"/>
  <c r="AQ1819" i="20"/>
  <c r="AR1818" i="20"/>
  <c r="AP1818" i="20"/>
  <c r="AR1819" i="20"/>
  <c r="AQ1820" i="20"/>
  <c r="AP1819" i="20"/>
  <c r="AS1818" i="20"/>
  <c r="AT1818" i="20"/>
  <c r="AQ1821" i="20"/>
  <c r="AP1820" i="20"/>
  <c r="AR1820" i="20"/>
  <c r="AS1819" i="20"/>
  <c r="AT1819" i="20"/>
  <c r="AQ1822" i="20"/>
  <c r="AP1821" i="20"/>
  <c r="AR1821" i="20"/>
  <c r="AS1820" i="20"/>
  <c r="AT1820" i="20"/>
  <c r="AP1822" i="20"/>
  <c r="AR1822" i="20"/>
  <c r="AQ1823" i="20"/>
  <c r="AT1821" i="20"/>
  <c r="AS1821" i="20"/>
  <c r="AS1822" i="20"/>
  <c r="AT1822" i="20"/>
  <c r="AR1823" i="20"/>
  <c r="AP1823" i="20"/>
  <c r="AQ1824" i="20"/>
  <c r="AT1823" i="20"/>
  <c r="AS1823" i="20"/>
  <c r="AR1824" i="20"/>
  <c r="AQ1825" i="20"/>
  <c r="AP1824" i="20"/>
  <c r="AQ1826" i="20"/>
  <c r="AP1825" i="20"/>
  <c r="AR1825" i="20"/>
  <c r="AS1824" i="20"/>
  <c r="AT1824" i="20"/>
  <c r="AQ1827" i="20"/>
  <c r="AP1826" i="20"/>
  <c r="AR1826" i="20"/>
  <c r="AT1825" i="20"/>
  <c r="AS1825" i="20"/>
  <c r="AP1827" i="20"/>
  <c r="AQ1828" i="20"/>
  <c r="AR1827" i="20"/>
  <c r="AT1826" i="20"/>
  <c r="AS1826" i="20"/>
  <c r="AS1827" i="20"/>
  <c r="AT1827" i="20"/>
  <c r="AR1828" i="20"/>
  <c r="AP1828" i="20"/>
  <c r="AQ1829" i="20"/>
  <c r="AS1828" i="20"/>
  <c r="AT1828" i="20"/>
  <c r="AR1829" i="20"/>
  <c r="AP1829" i="20"/>
  <c r="AQ1830" i="20"/>
  <c r="AT1829" i="20"/>
  <c r="AS1829" i="20"/>
  <c r="AQ1831" i="20"/>
  <c r="AP1830" i="20"/>
  <c r="AR1830" i="20"/>
  <c r="AQ1832" i="20"/>
  <c r="AR1831" i="20"/>
  <c r="AP1831" i="20"/>
  <c r="AT1830" i="20"/>
  <c r="AS1830" i="20"/>
  <c r="AR1832" i="20"/>
  <c r="AQ1833" i="20"/>
  <c r="AP1832" i="20"/>
  <c r="AT1831" i="20"/>
  <c r="AS1831" i="20"/>
  <c r="AQ1834" i="20"/>
  <c r="AP1833" i="20"/>
  <c r="AR1833" i="20"/>
  <c r="AS1832" i="20"/>
  <c r="AT1832" i="20"/>
  <c r="AR1834" i="20"/>
  <c r="AP1834" i="20"/>
  <c r="AQ1835" i="20"/>
  <c r="AS1833" i="20"/>
  <c r="AT1833" i="20"/>
  <c r="AT1834" i="20"/>
  <c r="AS1834" i="20"/>
  <c r="AR1835" i="20"/>
  <c r="AP1835" i="20"/>
  <c r="AQ1836" i="20"/>
  <c r="AT1835" i="20"/>
  <c r="AS1835" i="20"/>
  <c r="AQ1837" i="20"/>
  <c r="AP1836" i="20"/>
  <c r="AR1836" i="20"/>
  <c r="AR1837" i="20"/>
  <c r="AP1837" i="20"/>
  <c r="AQ1838" i="20"/>
  <c r="AS1836" i="20"/>
  <c r="AT1836" i="20"/>
  <c r="AT1837" i="20"/>
  <c r="AS1837" i="20"/>
  <c r="AP1838" i="20"/>
  <c r="AR1838" i="20"/>
  <c r="AQ1839" i="20"/>
  <c r="AT1838" i="20"/>
  <c r="AS1838" i="20"/>
  <c r="AP1839" i="20"/>
  <c r="AQ1840" i="20"/>
  <c r="AR1839" i="20"/>
  <c r="AT1839" i="20"/>
  <c r="AS1839" i="20"/>
  <c r="AR1840" i="20"/>
  <c r="AP1840" i="20"/>
  <c r="AQ1841" i="20"/>
  <c r="AS1840" i="20"/>
  <c r="AT1840" i="20"/>
  <c r="AP1841" i="20"/>
  <c r="AR1841" i="20"/>
  <c r="AQ1842" i="20"/>
  <c r="AS1841" i="20"/>
  <c r="AT1841" i="20"/>
  <c r="AR1842" i="20"/>
  <c r="AP1842" i="20"/>
  <c r="AQ1843" i="20"/>
  <c r="AS1842" i="20"/>
  <c r="AT1842" i="20"/>
  <c r="AQ1844" i="20"/>
  <c r="AP1843" i="20"/>
  <c r="AR1843" i="20"/>
  <c r="AR1844" i="20"/>
  <c r="AP1844" i="20"/>
  <c r="AQ1845" i="20"/>
  <c r="AT1843" i="20"/>
  <c r="AS1843" i="20"/>
  <c r="AS1844" i="20"/>
  <c r="AT1844" i="20"/>
  <c r="AR1845" i="20"/>
  <c r="AP1845" i="20"/>
  <c r="AQ1846" i="20"/>
  <c r="AS1845" i="20"/>
  <c r="AT1845" i="20"/>
  <c r="AP1846" i="20"/>
  <c r="AR1846" i="20"/>
  <c r="AQ1847" i="20"/>
  <c r="AT1846" i="20"/>
  <c r="AS1846" i="20"/>
  <c r="AP1847" i="20"/>
  <c r="AR1847" i="20"/>
  <c r="AQ1848" i="20"/>
  <c r="AT1847" i="20"/>
  <c r="AS1847" i="20"/>
  <c r="AQ1849" i="20"/>
  <c r="AR1848" i="20"/>
  <c r="AP1848" i="20"/>
  <c r="AP1849" i="20"/>
  <c r="AQ1850" i="20"/>
  <c r="AR1849" i="20"/>
  <c r="AS1848" i="20"/>
  <c r="AT1848" i="20"/>
  <c r="AT1849" i="20"/>
  <c r="AS1849" i="20"/>
  <c r="AR1850" i="20"/>
  <c r="AQ1851" i="20"/>
  <c r="AP1850" i="20"/>
  <c r="AR1851" i="20"/>
  <c r="AQ1852" i="20"/>
  <c r="AP1851" i="20"/>
  <c r="AS1850" i="20"/>
  <c r="AT1850" i="20"/>
  <c r="AP1852" i="20"/>
  <c r="AR1852" i="20"/>
  <c r="AQ1853" i="20"/>
  <c r="AS1851" i="20"/>
  <c r="AT1851" i="20"/>
  <c r="AS1852" i="20"/>
  <c r="AT1852" i="20"/>
  <c r="AR1853" i="20"/>
  <c r="AQ1854" i="20"/>
  <c r="AP1853" i="20"/>
  <c r="AP1854" i="20"/>
  <c r="AQ1855" i="20"/>
  <c r="AR1854" i="20"/>
  <c r="AT1853" i="20"/>
  <c r="AS1853" i="20"/>
  <c r="AS1854" i="20"/>
  <c r="AT1854" i="20"/>
  <c r="AQ1856" i="20"/>
  <c r="AP1855" i="20"/>
  <c r="AR1855" i="20"/>
  <c r="AR1856" i="20"/>
  <c r="AP1856" i="20"/>
  <c r="AQ1857" i="20"/>
  <c r="AT1855" i="20"/>
  <c r="AS1855" i="20"/>
  <c r="AS1856" i="20"/>
  <c r="AT1856" i="20"/>
  <c r="AQ1858" i="20"/>
  <c r="AR1857" i="20"/>
  <c r="AP1857" i="20"/>
  <c r="AP1858" i="20"/>
  <c r="AR1858" i="20"/>
  <c r="AQ1859" i="20"/>
  <c r="AT1857" i="20"/>
  <c r="AS1857" i="20"/>
  <c r="AS1858" i="20"/>
  <c r="AT1858" i="20"/>
  <c r="AR1859" i="20"/>
  <c r="AQ1860" i="20"/>
  <c r="AP1859" i="20"/>
  <c r="AP1860" i="20"/>
  <c r="AR1860" i="20"/>
  <c r="AQ1861" i="20"/>
  <c r="AT1859" i="20"/>
  <c r="AS1859" i="20"/>
  <c r="AS1860" i="20"/>
  <c r="AT1860" i="20"/>
  <c r="AP1861" i="20"/>
  <c r="AR1861" i="20"/>
  <c r="AQ1862" i="20"/>
  <c r="AT1861" i="20"/>
  <c r="AS1861" i="20"/>
  <c r="AR1862" i="20"/>
  <c r="AP1862" i="20"/>
  <c r="AQ1863" i="20"/>
  <c r="AT1862" i="20"/>
  <c r="AS1862" i="20"/>
  <c r="AR1863" i="20"/>
  <c r="AQ1864" i="20"/>
  <c r="AP1863" i="20"/>
  <c r="AP1864" i="20"/>
  <c r="AR1864" i="20"/>
  <c r="AQ1865" i="20"/>
  <c r="AT1863" i="20"/>
  <c r="AS1863" i="20"/>
  <c r="AS1864" i="20"/>
  <c r="AT1864" i="20"/>
  <c r="AP1865" i="20"/>
  <c r="AQ1866" i="20"/>
  <c r="AR1865" i="20"/>
  <c r="AS1865" i="20"/>
  <c r="AT1865" i="20"/>
  <c r="AQ1867" i="20"/>
  <c r="AR1866" i="20"/>
  <c r="AP1866" i="20"/>
  <c r="AP1867" i="20"/>
  <c r="AR1867" i="20"/>
  <c r="AQ1868" i="20"/>
  <c r="AT1866" i="20"/>
  <c r="AS1866" i="20"/>
  <c r="AT1867" i="20"/>
  <c r="AS1867" i="20"/>
  <c r="AP1868" i="20"/>
  <c r="AQ1869" i="20"/>
  <c r="AR1868" i="20"/>
  <c r="AS1868" i="20"/>
  <c r="AT1868" i="20"/>
  <c r="AR1869" i="20"/>
  <c r="AQ1870" i="20"/>
  <c r="AP1869" i="20"/>
  <c r="AP1870" i="20"/>
  <c r="AQ1871" i="20"/>
  <c r="AR1870" i="20"/>
  <c r="AT1869" i="20"/>
  <c r="AS1869" i="20"/>
  <c r="AT1870" i="20"/>
  <c r="AS1870" i="20"/>
  <c r="AQ1872" i="20"/>
  <c r="AP1871" i="20"/>
  <c r="AR1871" i="20"/>
  <c r="AP1872" i="20"/>
  <c r="AQ1873" i="20"/>
  <c r="AR1872" i="20"/>
  <c r="AT1871" i="20"/>
  <c r="AS1871" i="20"/>
  <c r="AS1872" i="20"/>
  <c r="AT1872" i="20"/>
  <c r="AQ1874" i="20"/>
  <c r="AP1873" i="20"/>
  <c r="AR1873" i="20"/>
  <c r="AR1874" i="20"/>
  <c r="AP1874" i="20"/>
  <c r="AQ1875" i="20"/>
  <c r="AT1873" i="20"/>
  <c r="AS1873" i="20"/>
  <c r="AS1874" i="20"/>
  <c r="AT1874" i="20"/>
  <c r="AR1875" i="20"/>
  <c r="AQ1876" i="20"/>
  <c r="AP1875" i="20"/>
  <c r="AP1876" i="20"/>
  <c r="AR1876" i="20"/>
  <c r="AQ1877" i="20"/>
  <c r="AT1875" i="20"/>
  <c r="AS1875" i="20"/>
  <c r="AS1876" i="20"/>
  <c r="AT1876" i="20"/>
  <c r="AQ1878" i="20"/>
  <c r="AR1877" i="20"/>
  <c r="AP1877" i="20"/>
  <c r="AP1878" i="20"/>
  <c r="AR1878" i="20"/>
  <c r="AQ1879" i="20"/>
  <c r="AT1877" i="20"/>
  <c r="AS1877" i="20"/>
  <c r="AT1878" i="20"/>
  <c r="AS1878" i="20"/>
  <c r="AP1879" i="20"/>
  <c r="AQ1880" i="20"/>
  <c r="AR1879" i="20"/>
  <c r="AT1879" i="20"/>
  <c r="AS1879" i="20"/>
  <c r="AR1880" i="20"/>
  <c r="AP1880" i="20"/>
  <c r="AQ1881" i="20"/>
  <c r="AS1880" i="20"/>
  <c r="AT1880" i="20"/>
  <c r="AR1881" i="20"/>
  <c r="AQ1882" i="20"/>
  <c r="AP1881" i="20"/>
  <c r="AR1882" i="20"/>
  <c r="AQ1883" i="20"/>
  <c r="AP1882" i="20"/>
  <c r="AT1881" i="20"/>
  <c r="AS1881" i="20"/>
  <c r="AR1883" i="20"/>
  <c r="AP1883" i="20"/>
  <c r="AQ1884" i="20"/>
  <c r="AT1882" i="20"/>
  <c r="AS1882" i="20"/>
  <c r="AS1883" i="20"/>
  <c r="AT1883" i="20"/>
  <c r="AP1884" i="20"/>
  <c r="AR1884" i="20"/>
  <c r="AQ1885" i="20"/>
  <c r="AS1884" i="20"/>
  <c r="AT1884" i="20"/>
  <c r="AQ1886" i="20"/>
  <c r="AP1885" i="20"/>
  <c r="AR1885" i="20"/>
  <c r="AQ1887" i="20"/>
  <c r="AR1886" i="20"/>
  <c r="AP1886" i="20"/>
  <c r="AT1885" i="20"/>
  <c r="AS1885" i="20"/>
  <c r="AR1887" i="20"/>
  <c r="AP1887" i="20"/>
  <c r="AQ1888" i="20"/>
  <c r="AS1886" i="20"/>
  <c r="AT1886" i="20"/>
  <c r="AT1887" i="20"/>
  <c r="AS1887" i="20"/>
  <c r="AP1888" i="20"/>
  <c r="AR1888" i="20"/>
  <c r="AQ1889" i="20"/>
  <c r="AS1888" i="20"/>
  <c r="AT1888" i="20"/>
  <c r="AQ1890" i="20"/>
  <c r="AR1889" i="20"/>
  <c r="AP1889" i="20"/>
  <c r="AQ1891" i="20"/>
  <c r="AP1890" i="20"/>
  <c r="AR1890" i="20"/>
  <c r="AT1889" i="20"/>
  <c r="AS1889" i="20"/>
  <c r="AR1891" i="20"/>
  <c r="AQ1892" i="20"/>
  <c r="AP1891" i="20"/>
  <c r="AT1890" i="20"/>
  <c r="AS1890" i="20"/>
  <c r="AP1892" i="20"/>
  <c r="AQ1893" i="20"/>
  <c r="AR1892" i="20"/>
  <c r="AS1891" i="20"/>
  <c r="AT1891" i="20"/>
  <c r="AS1892" i="20"/>
  <c r="AT1892" i="20"/>
  <c r="AQ1894" i="20"/>
  <c r="AP1893" i="20"/>
  <c r="AR1893" i="20"/>
  <c r="AR1894" i="20"/>
  <c r="AP1894" i="20"/>
  <c r="AQ1895" i="20"/>
  <c r="AT1893" i="20"/>
  <c r="AS1893" i="20"/>
  <c r="AT1894" i="20"/>
  <c r="AS1894" i="20"/>
  <c r="AR1895" i="20"/>
  <c r="AQ1896" i="20"/>
  <c r="AP1895" i="20"/>
  <c r="AP1896" i="20"/>
  <c r="AR1896" i="20"/>
  <c r="AQ1897" i="20"/>
  <c r="AT1895" i="20"/>
  <c r="AS1895" i="20"/>
  <c r="AS1896" i="20"/>
  <c r="AT1896" i="20"/>
  <c r="AP1897" i="20"/>
  <c r="AQ1898" i="20"/>
  <c r="AR1897" i="20"/>
  <c r="AS1897" i="20"/>
  <c r="AT1897" i="20"/>
  <c r="AR1898" i="20"/>
  <c r="AP1898" i="20"/>
  <c r="AQ1899" i="20"/>
  <c r="AT1898" i="20"/>
  <c r="AS1898" i="20"/>
  <c r="AR1899" i="20"/>
  <c r="AQ1900" i="20"/>
  <c r="AP1899" i="20"/>
  <c r="AQ1901" i="20"/>
  <c r="AP1900" i="20"/>
  <c r="AR1900" i="20"/>
  <c r="AS1899" i="20"/>
  <c r="AT1899" i="20"/>
  <c r="AQ1902" i="20"/>
  <c r="AP1901" i="20"/>
  <c r="AR1901" i="20"/>
  <c r="AS1900" i="20"/>
  <c r="AT1900" i="20"/>
  <c r="AQ1903" i="20"/>
  <c r="AR1902" i="20"/>
  <c r="AP1902" i="20"/>
  <c r="AS1901" i="20"/>
  <c r="AT1901" i="20"/>
  <c r="AR1903" i="20"/>
  <c r="AQ1904" i="20"/>
  <c r="AP1903" i="20"/>
  <c r="AT1902" i="20"/>
  <c r="AS1902" i="20"/>
  <c r="AR1904" i="20"/>
  <c r="AP1904" i="20"/>
  <c r="AQ1905" i="20"/>
  <c r="AT1903" i="20"/>
  <c r="AS1903" i="20"/>
  <c r="AS1904" i="20"/>
  <c r="AT1904" i="20"/>
  <c r="AP1905" i="20"/>
  <c r="AQ1906" i="20"/>
  <c r="AR1905" i="20"/>
  <c r="AT1905" i="20"/>
  <c r="AS1905" i="20"/>
  <c r="AQ1907" i="20"/>
  <c r="AP1906" i="20"/>
  <c r="AR1906" i="20"/>
  <c r="AP1907" i="20"/>
  <c r="AR1907" i="20"/>
  <c r="AQ1908" i="20"/>
  <c r="AS1906" i="20"/>
  <c r="AT1906" i="20"/>
  <c r="AT1907" i="20"/>
  <c r="AS1907" i="20"/>
  <c r="AP1908" i="20"/>
  <c r="AQ1909" i="20"/>
  <c r="AR1908" i="20"/>
  <c r="AS1908" i="20"/>
  <c r="AT1908" i="20"/>
  <c r="AR1909" i="20"/>
  <c r="AP1909" i="20"/>
  <c r="AQ1910" i="20"/>
  <c r="AS1909" i="20"/>
  <c r="AT1909" i="20"/>
  <c r="AP1910" i="20"/>
  <c r="AR1910" i="20"/>
  <c r="AQ1911" i="20"/>
  <c r="AT1910" i="20"/>
  <c r="AS1910" i="20"/>
  <c r="AQ1912" i="20"/>
  <c r="AP1911" i="20"/>
  <c r="AR1911" i="20"/>
  <c r="AR1912" i="20"/>
  <c r="AQ1913" i="20"/>
  <c r="AP1912" i="20"/>
  <c r="AT1911" i="20"/>
  <c r="AS1911" i="20"/>
  <c r="AQ1914" i="20"/>
  <c r="AP1913" i="20"/>
  <c r="AR1913" i="20"/>
  <c r="AS1912" i="20"/>
  <c r="AT1912" i="20"/>
  <c r="AQ1915" i="20"/>
  <c r="AR1914" i="20"/>
  <c r="AP1914" i="20"/>
  <c r="AS1913" i="20"/>
  <c r="AT1913" i="20"/>
  <c r="AR1915" i="20"/>
  <c r="AQ1916" i="20"/>
  <c r="AP1915" i="20"/>
  <c r="AT1914" i="20"/>
  <c r="AS1914" i="20"/>
  <c r="AR1916" i="20"/>
  <c r="AP1916" i="20"/>
  <c r="AQ1917" i="20"/>
  <c r="AS1915" i="20"/>
  <c r="AT1915" i="20"/>
  <c r="AS1916" i="20"/>
  <c r="AT1916" i="20"/>
  <c r="AQ1918" i="20"/>
  <c r="AR1917" i="20"/>
  <c r="AP1917" i="20"/>
  <c r="AP1918" i="20"/>
  <c r="AQ1919" i="20"/>
  <c r="AR1918" i="20"/>
  <c r="AT1917" i="20"/>
  <c r="AS1917" i="20"/>
  <c r="AT1918" i="20"/>
  <c r="AS1918" i="20"/>
  <c r="AQ1920" i="20"/>
  <c r="AR1919" i="20"/>
  <c r="AP1919" i="20"/>
  <c r="AP1920" i="20"/>
  <c r="AR1920" i="20"/>
  <c r="AQ1921" i="20"/>
  <c r="AT1919" i="20"/>
  <c r="AS1919" i="20"/>
  <c r="AS1920" i="20"/>
  <c r="AT1920" i="20"/>
  <c r="AQ1922" i="20"/>
  <c r="AR1921" i="20"/>
  <c r="AP1921" i="20"/>
  <c r="AQ1923" i="20"/>
  <c r="AR1922" i="20"/>
  <c r="AP1922" i="20"/>
  <c r="AT1921" i="20"/>
  <c r="AS1921" i="20"/>
  <c r="AR1923" i="20"/>
  <c r="AQ1924" i="20"/>
  <c r="AP1923" i="20"/>
  <c r="AT1922" i="20"/>
  <c r="AS1922" i="20"/>
  <c r="AR1924" i="20"/>
  <c r="AQ1925" i="20"/>
  <c r="AP1924" i="20"/>
  <c r="AS1923" i="20"/>
  <c r="AT1923" i="20"/>
  <c r="AR1925" i="20"/>
  <c r="AQ1926" i="20"/>
  <c r="AP1925" i="20"/>
  <c r="AS1924" i="20"/>
  <c r="AT1924" i="20"/>
  <c r="AR1926" i="20"/>
  <c r="AP1926" i="20"/>
  <c r="AQ1927" i="20"/>
  <c r="AT1925" i="20"/>
  <c r="AS1925" i="20"/>
  <c r="AT1926" i="20"/>
  <c r="AS1926" i="20"/>
  <c r="AQ1928" i="20"/>
  <c r="AR1927" i="20"/>
  <c r="AP1927" i="20"/>
  <c r="AP1928" i="20"/>
  <c r="AQ1929" i="20"/>
  <c r="AR1928" i="20"/>
  <c r="AT1927" i="20"/>
  <c r="AS1927" i="20"/>
  <c r="AS1928" i="20"/>
  <c r="AT1928" i="20"/>
  <c r="AQ1930" i="20"/>
  <c r="AP1929" i="20"/>
  <c r="AR1929" i="20"/>
  <c r="AR1930" i="20"/>
  <c r="AP1930" i="20"/>
  <c r="AQ1931" i="20"/>
  <c r="AS1929" i="20"/>
  <c r="AT1929" i="20"/>
  <c r="AT1930" i="20"/>
  <c r="AS1930" i="20"/>
  <c r="AQ1932" i="20"/>
  <c r="AR1931" i="20"/>
  <c r="AP1931" i="20"/>
  <c r="AR1932" i="20"/>
  <c r="AP1932" i="20"/>
  <c r="AQ1933" i="20"/>
  <c r="AS1931" i="20"/>
  <c r="AT1931" i="20"/>
  <c r="AS1932" i="20"/>
  <c r="AT1932" i="20"/>
  <c r="AQ1934" i="20"/>
  <c r="AR1933" i="20"/>
  <c r="AP1933" i="20"/>
  <c r="AQ1935" i="20"/>
  <c r="AP1934" i="20"/>
  <c r="AR1934" i="20"/>
  <c r="AT1933" i="20"/>
  <c r="AS1933" i="20"/>
  <c r="AR1935" i="20"/>
  <c r="AP1935" i="20"/>
  <c r="AQ1936" i="20"/>
  <c r="AT1934" i="20"/>
  <c r="AS1934" i="20"/>
  <c r="AT1935" i="20"/>
  <c r="AS1935" i="20"/>
  <c r="AP1936" i="20"/>
  <c r="AR1936" i="20"/>
  <c r="AQ1937" i="20"/>
  <c r="AS1936" i="20"/>
  <c r="AT1936" i="20"/>
  <c r="AQ1938" i="20"/>
  <c r="AR1937" i="20"/>
  <c r="AP1937" i="20"/>
  <c r="AR1938" i="20"/>
  <c r="AQ1939" i="20"/>
  <c r="AP1938" i="20"/>
  <c r="AS1937" i="20"/>
  <c r="AT1937" i="20"/>
  <c r="AQ1940" i="20"/>
  <c r="AP1939" i="20"/>
  <c r="AR1939" i="20"/>
  <c r="AS1938" i="20"/>
  <c r="AT1938" i="20"/>
  <c r="AQ1941" i="20"/>
  <c r="AR1940" i="20"/>
  <c r="AP1940" i="20"/>
  <c r="AT1939" i="20"/>
  <c r="AS1939" i="20"/>
  <c r="AR1941" i="20"/>
  <c r="AQ1942" i="20"/>
  <c r="AP1941" i="20"/>
  <c r="AS1940" i="20"/>
  <c r="AT1940" i="20"/>
  <c r="AQ1943" i="20"/>
  <c r="AP1942" i="20"/>
  <c r="AR1942" i="20"/>
  <c r="AT1941" i="20"/>
  <c r="AS1941" i="20"/>
  <c r="AQ1944" i="20"/>
  <c r="AP1943" i="20"/>
  <c r="AR1943" i="20"/>
  <c r="AT1942" i="20"/>
  <c r="AS1942" i="20"/>
  <c r="AP1944" i="20"/>
  <c r="AR1944" i="20"/>
  <c r="AQ1945" i="20"/>
  <c r="AT1943" i="20"/>
  <c r="AS1943" i="20"/>
  <c r="AS1944" i="20"/>
  <c r="AT1944" i="20"/>
  <c r="AP1945" i="20"/>
  <c r="AQ1946" i="20"/>
  <c r="AR1945" i="20"/>
  <c r="AS1945" i="20"/>
  <c r="AT1945" i="20"/>
  <c r="AQ1947" i="20"/>
  <c r="AR1946" i="20"/>
  <c r="AP1946" i="20"/>
  <c r="AP1947" i="20"/>
  <c r="AR1947" i="20"/>
  <c r="AQ1948" i="20"/>
  <c r="AT1946" i="20"/>
  <c r="AS1946" i="20"/>
  <c r="AS1947" i="20"/>
  <c r="AT1947" i="20"/>
  <c r="AR1948" i="20"/>
  <c r="AQ1949" i="20"/>
  <c r="AP1948" i="20"/>
  <c r="AP1949" i="20"/>
  <c r="AR1949" i="20"/>
  <c r="AQ1950" i="20"/>
  <c r="AS1948" i="20"/>
  <c r="AT1948" i="20"/>
  <c r="AT1949" i="20"/>
  <c r="AS1949" i="20"/>
  <c r="AQ1951" i="20"/>
  <c r="AR1950" i="20"/>
  <c r="AP1950" i="20"/>
  <c r="AR1951" i="20"/>
  <c r="AP1951" i="20"/>
  <c r="AQ1952" i="20"/>
  <c r="AT1950" i="20"/>
  <c r="AS1950" i="20"/>
  <c r="AT1951" i="20"/>
  <c r="AS1951" i="20"/>
  <c r="AR1952" i="20"/>
  <c r="AP1952" i="20"/>
  <c r="AQ1953" i="20"/>
  <c r="AS1952" i="20"/>
  <c r="AT1952" i="20"/>
  <c r="AQ1954" i="20"/>
  <c r="AR1953" i="20"/>
  <c r="AP1953" i="20"/>
  <c r="AQ1955" i="20"/>
  <c r="AP1954" i="20"/>
  <c r="AR1954" i="20"/>
  <c r="AT1953" i="20"/>
  <c r="AS1953" i="20"/>
  <c r="AQ1956" i="20"/>
  <c r="AR1955" i="20"/>
  <c r="AP1955" i="20"/>
  <c r="AT1954" i="20"/>
  <c r="AS1954" i="20"/>
  <c r="AQ1957" i="20"/>
  <c r="AR1956" i="20"/>
  <c r="AP1956" i="20"/>
  <c r="AS1955" i="20"/>
  <c r="AT1955" i="20"/>
  <c r="AQ1958" i="20"/>
  <c r="AP1957" i="20"/>
  <c r="AR1957" i="20"/>
  <c r="AS1956" i="20"/>
  <c r="AT1956" i="20"/>
  <c r="AP1958" i="20"/>
  <c r="AQ1959" i="20"/>
  <c r="AR1958" i="20"/>
  <c r="AT1957" i="20"/>
  <c r="AS1957" i="20"/>
  <c r="AT1958" i="20"/>
  <c r="AS1958" i="20"/>
  <c r="AP1959" i="20"/>
  <c r="AR1959" i="20"/>
  <c r="AQ1960" i="20"/>
  <c r="AS1959" i="20"/>
  <c r="AT1959" i="20"/>
  <c r="AQ1961" i="20"/>
  <c r="AR1960" i="20"/>
  <c r="AP1960" i="20"/>
  <c r="AQ1962" i="20"/>
  <c r="AR1961" i="20"/>
  <c r="AP1961" i="20"/>
  <c r="AS1960" i="20"/>
  <c r="AT1960" i="20"/>
  <c r="AP1962" i="20"/>
  <c r="AQ1963" i="20"/>
  <c r="AR1962" i="20"/>
  <c r="AS1961" i="20"/>
  <c r="AT1961" i="20"/>
  <c r="AT1962" i="20"/>
  <c r="AS1962" i="20"/>
  <c r="AP1963" i="20"/>
  <c r="AR1963" i="20"/>
  <c r="AQ1964" i="20"/>
  <c r="AT1963" i="20"/>
  <c r="AS1963" i="20"/>
  <c r="AP1964" i="20"/>
  <c r="AQ1965" i="20"/>
  <c r="AR1964" i="20"/>
  <c r="AS1964" i="20"/>
  <c r="AT1964" i="20"/>
  <c r="AQ1966" i="20"/>
  <c r="AR1965" i="20"/>
  <c r="AP1965" i="20"/>
  <c r="AR1966" i="20"/>
  <c r="AP1966" i="20"/>
  <c r="AQ1967" i="20"/>
  <c r="AT1965" i="20"/>
  <c r="AS1965" i="20"/>
  <c r="AT1966" i="20"/>
  <c r="AS1966" i="20"/>
  <c r="AQ1968" i="20"/>
  <c r="AP1967" i="20"/>
  <c r="AR1967" i="20"/>
  <c r="AP1968" i="20"/>
  <c r="AR1968" i="20"/>
  <c r="AQ1969" i="20"/>
  <c r="AT1967" i="20"/>
  <c r="AS1967" i="20"/>
  <c r="AS1968" i="20"/>
  <c r="AT1968" i="20"/>
  <c r="AQ1970" i="20"/>
  <c r="AR1969" i="20"/>
  <c r="AP1969" i="20"/>
  <c r="AP1970" i="20"/>
  <c r="AQ1971" i="20"/>
  <c r="AR1970" i="20"/>
  <c r="AT1969" i="20"/>
  <c r="AS1969" i="20"/>
  <c r="AS1970" i="20"/>
  <c r="AT1970" i="20"/>
  <c r="AP1971" i="20"/>
  <c r="AR1971" i="20"/>
  <c r="AQ1972" i="20"/>
  <c r="AT1971" i="20"/>
  <c r="AS1971" i="20"/>
  <c r="AQ1973" i="20"/>
  <c r="AP1972" i="20"/>
  <c r="AR1972" i="20"/>
  <c r="AR1973" i="20"/>
  <c r="AQ1974" i="20"/>
  <c r="AP1973" i="20"/>
  <c r="AS1972" i="20"/>
  <c r="AT1972" i="20"/>
  <c r="AP1974" i="20"/>
  <c r="AR1974" i="20"/>
  <c r="AQ1975" i="20"/>
  <c r="AT1973" i="20"/>
  <c r="AS1973" i="20"/>
  <c r="AS1974" i="20"/>
  <c r="AT1974" i="20"/>
  <c r="AR1975" i="20"/>
  <c r="AP1975" i="20"/>
  <c r="AQ1976" i="20"/>
  <c r="AT1975" i="20"/>
  <c r="AS1975" i="20"/>
  <c r="AP1976" i="20"/>
  <c r="AQ1977" i="20"/>
  <c r="AR1976" i="20"/>
  <c r="AS1976" i="20"/>
  <c r="AT1976" i="20"/>
  <c r="AQ1978" i="20"/>
  <c r="AP1977" i="20"/>
  <c r="AR1977" i="20"/>
  <c r="AP1978" i="20"/>
  <c r="AQ1979" i="20"/>
  <c r="AR1978" i="20"/>
  <c r="AT1977" i="20"/>
  <c r="AS1977" i="20"/>
  <c r="AT1978" i="20"/>
  <c r="AS1978" i="20"/>
  <c r="AP1979" i="20"/>
  <c r="AQ1980" i="20"/>
  <c r="AR1979" i="20"/>
  <c r="AS1979" i="20"/>
  <c r="AT1979" i="20"/>
  <c r="AR1980" i="20"/>
  <c r="AP1980" i="20"/>
  <c r="AQ1981" i="20"/>
  <c r="AS1980" i="20"/>
  <c r="AT1980" i="20"/>
  <c r="AR1981" i="20"/>
  <c r="AP1981" i="20"/>
  <c r="AQ1982" i="20"/>
  <c r="AT1981" i="20"/>
  <c r="AS1981" i="20"/>
  <c r="AR1982" i="20"/>
  <c r="AQ1983" i="20"/>
  <c r="AP1982" i="20"/>
  <c r="AP1983" i="20"/>
  <c r="AQ1984" i="20"/>
  <c r="AR1983" i="20"/>
  <c r="AS1982" i="20"/>
  <c r="AT1982" i="20"/>
  <c r="AT1983" i="20"/>
  <c r="AS1983" i="20"/>
  <c r="AQ1985" i="20"/>
  <c r="AP1984" i="20"/>
  <c r="AR1984" i="20"/>
  <c r="AP1985" i="20"/>
  <c r="AR1985" i="20"/>
  <c r="AQ1986" i="20"/>
  <c r="AS1984" i="20"/>
  <c r="AT1984" i="20"/>
  <c r="AT1985" i="20"/>
  <c r="AS1985" i="20"/>
  <c r="AP1986" i="20"/>
  <c r="AQ1987" i="20"/>
  <c r="AR1986" i="20"/>
  <c r="AT1986" i="20"/>
  <c r="AS1986" i="20"/>
  <c r="AP1987" i="20"/>
  <c r="AR1987" i="20"/>
  <c r="AQ1988" i="20"/>
  <c r="AT1987" i="20"/>
  <c r="AS1987" i="20"/>
  <c r="AR1988" i="20"/>
  <c r="AQ1989" i="20"/>
  <c r="AP1988" i="20"/>
  <c r="AQ1990" i="20"/>
  <c r="AP1989" i="20"/>
  <c r="AR1989" i="20"/>
  <c r="AS1988" i="20"/>
  <c r="AT1988" i="20"/>
  <c r="AR1990" i="20"/>
  <c r="AQ1991" i="20"/>
  <c r="AP1990" i="20"/>
  <c r="AT1989" i="20"/>
  <c r="AS1989" i="20"/>
  <c r="AQ1992" i="20"/>
  <c r="AR1991" i="20"/>
  <c r="AP1991" i="20"/>
  <c r="AT1990" i="20"/>
  <c r="AS1990" i="20"/>
  <c r="AQ1993" i="20"/>
  <c r="AR1992" i="20"/>
  <c r="AP1992" i="20"/>
  <c r="AT1991" i="20"/>
  <c r="AS1991" i="20"/>
  <c r="AP1993" i="20"/>
  <c r="AQ1994" i="20"/>
  <c r="AR1993" i="20"/>
  <c r="AS1992" i="20"/>
  <c r="AT1992" i="20"/>
  <c r="AS1993" i="20"/>
  <c r="AT1993" i="20"/>
  <c r="AQ1995" i="20"/>
  <c r="AR1994" i="20"/>
  <c r="AP1994" i="20"/>
  <c r="AP1995" i="20"/>
  <c r="AQ1996" i="20"/>
  <c r="AR1995" i="20"/>
  <c r="AT1994" i="20"/>
  <c r="AS1994" i="20"/>
  <c r="AT1995" i="20"/>
  <c r="AS1995" i="20"/>
  <c r="AP1996" i="20"/>
  <c r="AQ1997" i="20"/>
  <c r="AR1996" i="20"/>
  <c r="AS1996" i="20"/>
  <c r="AT1996" i="20"/>
  <c r="AQ1998" i="20"/>
  <c r="AP1997" i="20"/>
  <c r="AR1997" i="20"/>
  <c r="AP1998" i="20"/>
  <c r="AQ1999" i="20"/>
  <c r="AR1998" i="20"/>
  <c r="AT1997" i="20"/>
  <c r="AS1997" i="20"/>
  <c r="AT1998" i="20"/>
  <c r="AS1998" i="20"/>
  <c r="AP1999" i="20"/>
  <c r="AR1999" i="20"/>
  <c r="AQ2000" i="20"/>
  <c r="AT1999" i="20"/>
  <c r="AS1999" i="20"/>
  <c r="AP2000" i="20"/>
  <c r="AQ2001" i="20"/>
  <c r="AR2000" i="20"/>
  <c r="AS2000" i="20"/>
  <c r="AT2000" i="20"/>
  <c r="AQ2002" i="20"/>
  <c r="AP2001" i="20"/>
  <c r="AR2001" i="20"/>
  <c r="AP2002" i="20"/>
  <c r="AQ2003" i="20"/>
  <c r="AR2002" i="20"/>
  <c r="AT2001" i="20"/>
  <c r="AS2001" i="20"/>
  <c r="AS2002" i="20"/>
  <c r="AT2002" i="20"/>
  <c r="AP2003" i="20"/>
  <c r="AR2003" i="20"/>
  <c r="AQ2004" i="20"/>
  <c r="AT2003" i="20"/>
  <c r="AS2003" i="20"/>
  <c r="AR2004" i="20"/>
  <c r="AP2004" i="20"/>
  <c r="AQ2005" i="20"/>
  <c r="AS2004" i="20"/>
  <c r="AT2004" i="20"/>
  <c r="AQ2006" i="20"/>
  <c r="AR2005" i="20"/>
  <c r="AP2005" i="20"/>
  <c r="AR2006" i="20"/>
  <c r="AP2006" i="20"/>
  <c r="AQ2007" i="20"/>
  <c r="AT2005" i="20"/>
  <c r="AS2005" i="20"/>
  <c r="AS2006" i="20"/>
  <c r="AT2006" i="20"/>
  <c r="AQ2008" i="20"/>
  <c r="AP2007" i="20"/>
  <c r="AR2007" i="20"/>
  <c r="AP2008" i="20"/>
  <c r="AQ2009" i="20"/>
  <c r="AR2008" i="20"/>
  <c r="AT2007" i="20"/>
  <c r="AS2007" i="20"/>
  <c r="AS2008" i="20"/>
  <c r="AT2008" i="20"/>
  <c r="AP2009" i="20"/>
  <c r="AR2009" i="20"/>
  <c r="AQ2010" i="20"/>
  <c r="AT2009" i="20"/>
  <c r="AS2009" i="20"/>
  <c r="AP2010" i="20"/>
  <c r="AR2010" i="20"/>
  <c r="AQ2011" i="20"/>
  <c r="AS2010" i="20"/>
  <c r="AT2010" i="20"/>
  <c r="AQ2012" i="20"/>
  <c r="AP2011" i="20"/>
  <c r="AR2011" i="20"/>
  <c r="AQ2013" i="20"/>
  <c r="AP2012" i="20"/>
  <c r="AR2012" i="20"/>
  <c r="AS2011" i="20"/>
  <c r="AT2011" i="20"/>
  <c r="AP2013" i="20"/>
  <c r="AQ2014" i="20"/>
  <c r="AR2013" i="20"/>
  <c r="AS2012" i="20"/>
  <c r="AT2012" i="20"/>
  <c r="AT2013" i="20"/>
  <c r="AS2013" i="20"/>
  <c r="AR2014" i="20"/>
  <c r="AP2014" i="20"/>
  <c r="AQ2015" i="20"/>
  <c r="AT2014" i="20"/>
  <c r="AS2014" i="20"/>
  <c r="AP2015" i="20"/>
  <c r="AQ2016" i="20"/>
  <c r="AR2015" i="20"/>
  <c r="AS2015" i="20"/>
  <c r="AT2015" i="20"/>
  <c r="AR2016" i="20"/>
  <c r="AP2016" i="20"/>
  <c r="AQ2017" i="20"/>
  <c r="AS2016" i="20"/>
  <c r="AT2016" i="20"/>
  <c r="AQ2018" i="20"/>
  <c r="AP2017" i="20"/>
  <c r="AR2017" i="20"/>
  <c r="AP2018" i="20"/>
  <c r="AQ2019" i="20"/>
  <c r="AR2018" i="20"/>
  <c r="AT2017" i="20"/>
  <c r="AS2017" i="20"/>
  <c r="AS2018" i="20"/>
  <c r="AT2018" i="20"/>
  <c r="AR2019" i="20"/>
  <c r="AP2019" i="20"/>
  <c r="AQ2020" i="20"/>
  <c r="AT2019" i="20"/>
  <c r="AS2019" i="20"/>
  <c r="AQ2021" i="20"/>
  <c r="AR2020" i="20"/>
  <c r="AP2020" i="20"/>
  <c r="AQ2022" i="20"/>
  <c r="AR2021" i="20"/>
  <c r="AP2021" i="20"/>
  <c r="AS2020" i="20"/>
  <c r="AT2020" i="20"/>
  <c r="AR2022" i="20"/>
  <c r="AQ2023" i="20"/>
  <c r="AP2022" i="20"/>
  <c r="AT2021" i="20"/>
  <c r="AS2021" i="20"/>
  <c r="AP2023" i="20"/>
  <c r="AR2023" i="20"/>
  <c r="AQ2024" i="20"/>
  <c r="AT2022" i="20"/>
  <c r="AS2022" i="20"/>
  <c r="AT2023" i="20"/>
  <c r="AS2023" i="20"/>
  <c r="AR2024" i="20"/>
  <c r="AP2024" i="20"/>
  <c r="AQ2025" i="20"/>
  <c r="AS2024" i="20"/>
  <c r="AT2024" i="20"/>
  <c r="AP2025" i="20"/>
  <c r="AQ2026" i="20"/>
  <c r="AR2025" i="20"/>
  <c r="AS2025" i="20"/>
  <c r="AT2025" i="20"/>
  <c r="AR2026" i="20"/>
  <c r="AP2026" i="20"/>
  <c r="AQ2027" i="20"/>
  <c r="AT2026" i="20"/>
  <c r="AS2026" i="20"/>
  <c r="AQ2028" i="20"/>
  <c r="AP2027" i="20"/>
  <c r="AR2027" i="20"/>
  <c r="AP2028" i="20"/>
  <c r="AQ2029" i="20"/>
  <c r="AR2028" i="20"/>
  <c r="AT2027" i="20"/>
  <c r="AS2027" i="20"/>
  <c r="AS2028" i="20"/>
  <c r="AT2028" i="20"/>
  <c r="AQ2030" i="20"/>
  <c r="AP2029" i="20"/>
  <c r="AR2029" i="20"/>
  <c r="AR2030" i="20"/>
  <c r="AQ2031" i="20"/>
  <c r="AP2030" i="20"/>
  <c r="AT2029" i="20"/>
  <c r="AS2029" i="20"/>
  <c r="AP2031" i="20"/>
  <c r="AR2031" i="20"/>
  <c r="AQ2032" i="20"/>
  <c r="AT2030" i="20"/>
  <c r="AS2030" i="20"/>
  <c r="AT2031" i="20"/>
  <c r="AS2031" i="20"/>
  <c r="AP2032" i="20"/>
  <c r="AQ2033" i="20"/>
  <c r="AR2032" i="20"/>
  <c r="AS2032" i="20"/>
  <c r="AT2032" i="20"/>
  <c r="AQ2034" i="20"/>
  <c r="AP2033" i="20"/>
  <c r="AR2033" i="20"/>
  <c r="AP2034" i="20"/>
  <c r="AQ2035" i="20"/>
  <c r="AR2034" i="20"/>
  <c r="AS2033" i="20"/>
  <c r="AT2033" i="20"/>
  <c r="AS2034" i="20"/>
  <c r="AT2034" i="20"/>
  <c r="AR2035" i="20"/>
  <c r="AQ2036" i="20"/>
  <c r="AP2035" i="20"/>
  <c r="AP2036" i="20"/>
  <c r="AQ2037" i="20"/>
  <c r="AR2036" i="20"/>
  <c r="AT2035" i="20"/>
  <c r="AS2035" i="20"/>
  <c r="AS2036" i="20"/>
  <c r="AT2036" i="20"/>
  <c r="AR2037" i="20"/>
  <c r="AP2037" i="20"/>
  <c r="AQ2038" i="20"/>
  <c r="AS2037" i="20"/>
  <c r="AT2037" i="20"/>
  <c r="AR2038" i="20"/>
  <c r="AP2038" i="20"/>
  <c r="AQ2039" i="20"/>
  <c r="AT2038" i="20"/>
  <c r="AS2038" i="20"/>
  <c r="AQ2040" i="20"/>
  <c r="AP2039" i="20"/>
  <c r="AR2039" i="20"/>
  <c r="AP2040" i="20"/>
  <c r="AR2040" i="20"/>
  <c r="AQ2041" i="20"/>
  <c r="AT2039" i="20"/>
  <c r="AS2039" i="20"/>
  <c r="AS2040" i="20"/>
  <c r="AT2040" i="20"/>
  <c r="AQ2042" i="20"/>
  <c r="AR2041" i="20"/>
  <c r="AP2041" i="20"/>
  <c r="AQ2043" i="20"/>
  <c r="AR2042" i="20"/>
  <c r="AP2042" i="20"/>
  <c r="AS2041" i="20"/>
  <c r="AT2041" i="20"/>
  <c r="AQ2044" i="20"/>
  <c r="AR2043" i="20"/>
  <c r="AP2043" i="20"/>
  <c r="AT2042" i="20"/>
  <c r="AS2042" i="20"/>
  <c r="AR2044" i="20"/>
  <c r="AQ2045" i="20"/>
  <c r="AP2044" i="20"/>
  <c r="AS2043" i="20"/>
  <c r="AT2043" i="20"/>
  <c r="AQ2046" i="20"/>
  <c r="AP2045" i="20"/>
  <c r="AR2045" i="20"/>
  <c r="AS2044" i="20"/>
  <c r="AT2044" i="20"/>
  <c r="AP2046" i="20"/>
  <c r="AR2046" i="20"/>
  <c r="AQ2047" i="20"/>
  <c r="AT2045" i="20"/>
  <c r="AS2045" i="20"/>
  <c r="AT2046" i="20"/>
  <c r="AS2046" i="20"/>
  <c r="AR2047" i="20"/>
  <c r="AP2047" i="20"/>
  <c r="AQ2048" i="20"/>
  <c r="AS2047" i="20"/>
  <c r="AT2047" i="20"/>
  <c r="AP2048" i="20"/>
  <c r="AQ2049" i="20"/>
  <c r="AR2048" i="20"/>
  <c r="AS2048" i="20"/>
  <c r="AT2048" i="20"/>
  <c r="AP2049" i="20"/>
  <c r="AQ2050" i="20"/>
  <c r="AR2049" i="20"/>
  <c r="AT2049" i="20"/>
  <c r="AS2049" i="20"/>
  <c r="AP2050" i="20"/>
  <c r="AR2050" i="20"/>
  <c r="AQ2051" i="20"/>
  <c r="AT2050" i="20"/>
  <c r="AS2050" i="20"/>
  <c r="AQ2052" i="20"/>
  <c r="AP2051" i="20"/>
  <c r="AR2051" i="20"/>
  <c r="AQ2053" i="20"/>
  <c r="AP2052" i="20"/>
  <c r="AR2052" i="20"/>
  <c r="AT2051" i="20"/>
  <c r="AS2051" i="20"/>
  <c r="AQ2054" i="20"/>
  <c r="AP2053" i="20"/>
  <c r="AR2053" i="20"/>
  <c r="AS2052" i="20"/>
  <c r="AT2052" i="20"/>
  <c r="AR2054" i="20"/>
  <c r="AP2054" i="20"/>
  <c r="AQ2055" i="20"/>
  <c r="AT2053" i="20"/>
  <c r="AS2053" i="20"/>
  <c r="AT2054" i="20"/>
  <c r="AS2054" i="20"/>
  <c r="AQ2056" i="20"/>
  <c r="AP2055" i="20"/>
  <c r="AR2055" i="20"/>
  <c r="AQ2057" i="20"/>
  <c r="AR2056" i="20"/>
  <c r="AP2056" i="20"/>
  <c r="AS2055" i="20"/>
  <c r="AT2055" i="20"/>
  <c r="AP2057" i="20"/>
  <c r="AR2057" i="20"/>
  <c r="AQ2058" i="20"/>
  <c r="AS2056" i="20"/>
  <c r="AT2056" i="20"/>
  <c r="AS2057" i="20"/>
  <c r="AT2057" i="20"/>
  <c r="AQ2059" i="20"/>
  <c r="AP2058" i="20"/>
  <c r="AR2058" i="20"/>
  <c r="AQ2060" i="20"/>
  <c r="AP2059" i="20"/>
  <c r="AR2059" i="20"/>
  <c r="AT2058" i="20"/>
  <c r="AS2058" i="20"/>
  <c r="AQ2061" i="20"/>
  <c r="AP2060" i="20"/>
  <c r="AR2060" i="20"/>
  <c r="AT2059" i="20"/>
  <c r="AS2059" i="20"/>
  <c r="AR2061" i="20"/>
  <c r="AQ2062" i="20"/>
  <c r="AP2061" i="20"/>
  <c r="AS2060" i="20"/>
  <c r="AT2060" i="20"/>
  <c r="AP2062" i="20"/>
  <c r="AR2062" i="20"/>
  <c r="AQ2063" i="20"/>
  <c r="AS2061" i="20"/>
  <c r="AT2061" i="20"/>
  <c r="AT2062" i="20"/>
  <c r="AS2062" i="20"/>
  <c r="AP2063" i="20"/>
  <c r="AQ2064" i="20"/>
  <c r="AR2063" i="20"/>
  <c r="AT2063" i="20"/>
  <c r="AS2063" i="20"/>
  <c r="AQ2065" i="20"/>
  <c r="AR2064" i="20"/>
  <c r="AP2064" i="20"/>
  <c r="AQ2066" i="20"/>
  <c r="AP2065" i="20"/>
  <c r="AR2065" i="20"/>
  <c r="AS2064" i="20"/>
  <c r="AT2064" i="20"/>
  <c r="AQ2067" i="20"/>
  <c r="AR2066" i="20"/>
  <c r="AP2066" i="20"/>
  <c r="AT2065" i="20"/>
  <c r="AS2065" i="20"/>
  <c r="AR2067" i="20"/>
  <c r="AQ2068" i="20"/>
  <c r="AP2067" i="20"/>
  <c r="AS2066" i="20"/>
  <c r="AT2066" i="20"/>
  <c r="AR2068" i="20"/>
  <c r="AQ2069" i="20"/>
  <c r="AP2068" i="20"/>
  <c r="AT2067" i="20"/>
  <c r="AS2067" i="20"/>
  <c r="AP2069" i="20"/>
  <c r="AQ2070" i="20"/>
  <c r="AR2069" i="20"/>
  <c r="AS2068" i="20"/>
  <c r="AT2068" i="20"/>
  <c r="AS2069" i="20"/>
  <c r="AT2069" i="20"/>
  <c r="AP2070" i="20"/>
  <c r="AR2070" i="20"/>
  <c r="AQ2071" i="20"/>
  <c r="AT2070" i="20"/>
  <c r="AS2070" i="20"/>
  <c r="AP2071" i="20"/>
  <c r="AR2071" i="20"/>
  <c r="AQ2072" i="20"/>
  <c r="AT2071" i="20"/>
  <c r="AS2071" i="20"/>
  <c r="AQ2073" i="20"/>
  <c r="AR2072" i="20"/>
  <c r="AP2072" i="20"/>
  <c r="AP2073" i="20"/>
  <c r="AR2073" i="20"/>
  <c r="AQ2074" i="20"/>
  <c r="AS2072" i="20"/>
  <c r="AT2072" i="20"/>
  <c r="AS2073" i="20"/>
  <c r="AT2073" i="20"/>
  <c r="AQ2075" i="20"/>
  <c r="AR2074" i="20"/>
  <c r="AP2074" i="20"/>
  <c r="AP2075" i="20"/>
  <c r="AQ2076" i="20"/>
  <c r="AR2075" i="20"/>
  <c r="AT2074" i="20"/>
  <c r="AS2074" i="20"/>
  <c r="AS2075" i="20"/>
  <c r="AT2075" i="20"/>
  <c r="AR2076" i="20"/>
  <c r="AQ2077" i="20"/>
  <c r="AP2076" i="20"/>
  <c r="AP2077" i="20"/>
  <c r="AQ2078" i="20"/>
  <c r="AR2077" i="20"/>
  <c r="AS2076" i="20"/>
  <c r="AT2076" i="20"/>
  <c r="AT2077" i="20"/>
  <c r="AS2077" i="20"/>
  <c r="AR2078" i="20"/>
  <c r="AP2078" i="20"/>
  <c r="AQ2079" i="20"/>
  <c r="AT2078" i="20"/>
  <c r="AS2078" i="20"/>
  <c r="AP2079" i="20"/>
  <c r="AR2079" i="20"/>
  <c r="AQ2080" i="20"/>
  <c r="AT2079" i="20"/>
  <c r="AS2079" i="20"/>
  <c r="AQ2081" i="20"/>
  <c r="AP2080" i="20"/>
  <c r="AR2080" i="20"/>
  <c r="AP2081" i="20"/>
  <c r="AR2081" i="20"/>
  <c r="AQ2082" i="20"/>
  <c r="AS2080" i="20"/>
  <c r="AT2080" i="20"/>
  <c r="AT2081" i="20"/>
  <c r="AS2081" i="20"/>
  <c r="AQ2083" i="20"/>
  <c r="AR2082" i="20"/>
  <c r="AP2082" i="20"/>
  <c r="AQ2084" i="20"/>
  <c r="AP2083" i="20"/>
  <c r="AR2083" i="20"/>
  <c r="AT2082" i="20"/>
  <c r="AS2082" i="20"/>
  <c r="AR2084" i="20"/>
  <c r="AP2084" i="20"/>
  <c r="AQ2085" i="20"/>
  <c r="AS2083" i="20"/>
  <c r="AT2083" i="20"/>
  <c r="AS2084" i="20"/>
  <c r="AT2084" i="20"/>
  <c r="AQ2086" i="20"/>
  <c r="AP2085" i="20"/>
  <c r="AR2085" i="20"/>
  <c r="AQ2087" i="20"/>
  <c r="AP2086" i="20"/>
  <c r="AR2086" i="20"/>
  <c r="AT2085" i="20"/>
  <c r="AS2085" i="20"/>
  <c r="AP2087" i="20"/>
  <c r="AR2087" i="20"/>
  <c r="AQ2088" i="20"/>
  <c r="AT2086" i="20"/>
  <c r="AS2086" i="20"/>
  <c r="AT2087" i="20"/>
  <c r="AS2087" i="20"/>
  <c r="AP2088" i="20"/>
  <c r="AQ2089" i="20"/>
  <c r="AR2088" i="20"/>
  <c r="AS2088" i="20"/>
  <c r="AT2088" i="20"/>
  <c r="AR2089" i="20"/>
  <c r="AQ2090" i="20"/>
  <c r="AP2089" i="20"/>
  <c r="AP2090" i="20"/>
  <c r="AR2090" i="20"/>
  <c r="AQ2091" i="20"/>
  <c r="AS2089" i="20"/>
  <c r="AT2089" i="20"/>
  <c r="AT2090" i="20"/>
  <c r="AS2090" i="20"/>
  <c r="AR2091" i="20"/>
  <c r="AP2091" i="20"/>
  <c r="AQ2092" i="20"/>
  <c r="AT2091" i="20"/>
  <c r="AS2091" i="20"/>
  <c r="AP2092" i="20"/>
  <c r="AR2092" i="20"/>
  <c r="AQ2093" i="20"/>
  <c r="AS2092" i="20"/>
  <c r="AT2092" i="20"/>
  <c r="AP2093" i="20"/>
  <c r="AR2093" i="20"/>
  <c r="AQ2094" i="20"/>
  <c r="AS2093" i="20"/>
  <c r="AT2093" i="20"/>
  <c r="AP2094" i="20"/>
  <c r="AQ2095" i="20"/>
  <c r="AR2094" i="20"/>
  <c r="AT2094" i="20"/>
  <c r="AS2094" i="20"/>
  <c r="AQ2096" i="20"/>
  <c r="AR2095" i="20"/>
  <c r="AP2095" i="20"/>
  <c r="AP2096" i="20"/>
  <c r="AR2096" i="20"/>
  <c r="AQ2097" i="20"/>
  <c r="AT2095" i="20"/>
  <c r="AS2095" i="20"/>
  <c r="AS2096" i="20"/>
  <c r="AT2096" i="20"/>
  <c r="AP2097" i="20"/>
  <c r="AR2097" i="20"/>
  <c r="AQ2098" i="20"/>
  <c r="AT2097" i="20"/>
  <c r="AS2097" i="20"/>
  <c r="AP2098" i="20"/>
  <c r="AQ2099" i="20"/>
  <c r="AR2098" i="20"/>
  <c r="AS2098" i="20"/>
  <c r="AT2098" i="20"/>
  <c r="AP2099" i="20"/>
  <c r="AQ2100" i="20"/>
  <c r="AR2099" i="20"/>
  <c r="AT2099" i="20"/>
  <c r="AS2099" i="20"/>
  <c r="AP2100" i="20"/>
  <c r="AQ2101" i="20"/>
  <c r="AR2100" i="20"/>
  <c r="AS2100" i="20"/>
  <c r="AT2100" i="20"/>
  <c r="AR2101" i="20"/>
  <c r="AQ2102" i="20"/>
  <c r="AP2101" i="20"/>
  <c r="AP2102" i="20"/>
  <c r="AQ2103" i="20"/>
  <c r="AR2102" i="20"/>
  <c r="AT2101" i="20"/>
  <c r="AS2101" i="20"/>
  <c r="AT2102" i="20"/>
  <c r="AS2102" i="20"/>
  <c r="AQ2104" i="20"/>
  <c r="AR2103" i="20"/>
  <c r="AP2103" i="20"/>
  <c r="AQ2105" i="20"/>
  <c r="AR2104" i="20"/>
  <c r="AP2104" i="20"/>
  <c r="AT2103" i="20"/>
  <c r="AS2103" i="20"/>
  <c r="AP2105" i="20"/>
  <c r="AQ2106" i="20"/>
  <c r="AR2105" i="20"/>
  <c r="AS2104" i="20"/>
  <c r="AT2104" i="20"/>
  <c r="AT2105" i="20"/>
  <c r="AS2105" i="20"/>
  <c r="AR2106" i="20"/>
  <c r="AP2106" i="20"/>
  <c r="AQ2107" i="20"/>
  <c r="AS2106" i="20"/>
  <c r="AT2106" i="20"/>
  <c r="AP2107" i="20"/>
  <c r="AQ2108" i="20"/>
  <c r="AR2107" i="20"/>
  <c r="AS2107" i="20"/>
  <c r="AT2107" i="20"/>
  <c r="AQ2109" i="20"/>
  <c r="AR2108" i="20"/>
  <c r="AP2108" i="20"/>
  <c r="AP2109" i="20"/>
  <c r="AQ2110" i="20"/>
  <c r="AR2109" i="20"/>
  <c r="AS2108" i="20"/>
  <c r="AT2108" i="20"/>
  <c r="AT2109" i="20"/>
  <c r="AS2109" i="20"/>
  <c r="AQ2111" i="20"/>
  <c r="AP2110" i="20"/>
  <c r="AR2110" i="20"/>
  <c r="AP2111" i="20"/>
  <c r="AR2111" i="20"/>
  <c r="AQ2112" i="20"/>
  <c r="AS2110" i="20"/>
  <c r="AT2110" i="20"/>
  <c r="AT2111" i="20"/>
  <c r="AS2111" i="20"/>
  <c r="AP2112" i="20"/>
  <c r="AR2112" i="20"/>
  <c r="AQ2113" i="20"/>
  <c r="AS2112" i="20"/>
  <c r="AT2112" i="20"/>
  <c r="AP2113" i="20"/>
  <c r="AR2113" i="20"/>
  <c r="AQ2114" i="20"/>
  <c r="AT2113" i="20"/>
  <c r="AS2113" i="20"/>
  <c r="AR2114" i="20"/>
  <c r="AP2114" i="20"/>
  <c r="AQ2115" i="20"/>
  <c r="AS2114" i="20"/>
  <c r="AT2114" i="20"/>
  <c r="AP2115" i="20"/>
  <c r="AQ2116" i="20"/>
  <c r="AR2115" i="20"/>
  <c r="AS2115" i="20"/>
  <c r="AT2115" i="20"/>
  <c r="AQ2117" i="20"/>
  <c r="AR2116" i="20"/>
  <c r="AP2116" i="20"/>
  <c r="AR2117" i="20"/>
  <c r="AP2117" i="20"/>
  <c r="AQ2118" i="20"/>
  <c r="AS2116" i="20"/>
  <c r="AT2116" i="20"/>
  <c r="AT2117" i="20"/>
  <c r="AS2117" i="20"/>
  <c r="AP2118" i="20"/>
  <c r="AR2118" i="20"/>
  <c r="AQ2119" i="20"/>
  <c r="AT2118" i="20"/>
  <c r="AS2118" i="20"/>
  <c r="AR2119" i="20"/>
  <c r="AQ2120" i="20"/>
  <c r="AP2119" i="20"/>
  <c r="AR2120" i="20"/>
  <c r="AP2120" i="20"/>
  <c r="AQ2121" i="20"/>
  <c r="AT2119" i="20"/>
  <c r="AS2119" i="20"/>
  <c r="AS2120" i="20"/>
  <c r="AT2120" i="20"/>
  <c r="AP2121" i="20"/>
  <c r="AR2121" i="20"/>
  <c r="AQ2122" i="20"/>
  <c r="AS2121" i="20"/>
  <c r="AT2121" i="20"/>
  <c r="AQ2123" i="20"/>
  <c r="AP2122" i="20"/>
  <c r="AR2122" i="20"/>
  <c r="AR2123" i="20"/>
  <c r="AP2123" i="20"/>
  <c r="AQ2124" i="20"/>
  <c r="AT2122" i="20"/>
  <c r="AS2122" i="20"/>
  <c r="AT2123" i="20"/>
  <c r="AS2123" i="20"/>
  <c r="AP2124" i="20"/>
  <c r="AR2124" i="20"/>
  <c r="AQ2125" i="20"/>
  <c r="AS2124" i="20"/>
  <c r="AT2124" i="20"/>
  <c r="AR2125" i="20"/>
  <c r="AP2125" i="20"/>
  <c r="AQ2126" i="20"/>
  <c r="AS2125" i="20"/>
  <c r="AT2125" i="20"/>
  <c r="AP2126" i="20"/>
  <c r="AR2126" i="20"/>
  <c r="AQ2127" i="20"/>
  <c r="AT2126" i="20"/>
  <c r="AS2126" i="20"/>
  <c r="AP2127" i="20"/>
  <c r="AR2127" i="20"/>
  <c r="AQ2128" i="20"/>
  <c r="AT2127" i="20"/>
  <c r="AS2127" i="20"/>
  <c r="AR2128" i="20"/>
  <c r="AQ2129" i="20"/>
  <c r="AP2128" i="20"/>
  <c r="AP2129" i="20"/>
  <c r="AR2129" i="20"/>
  <c r="AQ2130" i="20"/>
  <c r="AS2128" i="20"/>
  <c r="AT2128" i="20"/>
  <c r="AT2129" i="20"/>
  <c r="AS2129" i="20"/>
  <c r="AR2130" i="20"/>
  <c r="AQ2131" i="20"/>
  <c r="AP2130" i="20"/>
  <c r="AQ2132" i="20"/>
  <c r="AP2131" i="20"/>
  <c r="AR2131" i="20"/>
  <c r="AS2130" i="20"/>
  <c r="AT2130" i="20"/>
  <c r="AQ2133" i="20"/>
  <c r="AP2132" i="20"/>
  <c r="AR2132" i="20"/>
  <c r="AT2131" i="20"/>
  <c r="AS2131" i="20"/>
  <c r="AQ2134" i="20"/>
  <c r="AP2133" i="20"/>
  <c r="AR2133" i="20"/>
  <c r="AS2132" i="20"/>
  <c r="AT2132" i="20"/>
  <c r="AR2134" i="20"/>
  <c r="AP2134" i="20"/>
  <c r="AQ2135" i="20"/>
  <c r="AT2133" i="20"/>
  <c r="AS2133" i="20"/>
  <c r="AS2134" i="20"/>
  <c r="AT2134" i="20"/>
  <c r="AR2135" i="20"/>
  <c r="AP2135" i="20"/>
  <c r="AQ2136" i="20"/>
  <c r="AT2135" i="20"/>
  <c r="AS2135" i="20"/>
  <c r="AR2136" i="20"/>
  <c r="AP2136" i="20"/>
  <c r="AQ2137" i="20"/>
  <c r="AS2136" i="20"/>
  <c r="AT2136" i="20"/>
  <c r="AQ2138" i="20"/>
  <c r="AP2137" i="20"/>
  <c r="AR2137" i="20"/>
  <c r="AR2138" i="20"/>
  <c r="AQ2139" i="20"/>
  <c r="AP2138" i="20"/>
  <c r="AT2137" i="20"/>
  <c r="AS2137" i="20"/>
  <c r="AQ2140" i="20"/>
  <c r="AP2139" i="20"/>
  <c r="AR2139" i="20"/>
  <c r="AT2138" i="20"/>
  <c r="AS2138" i="20"/>
  <c r="AP2140" i="20"/>
  <c r="AR2140" i="20"/>
  <c r="AQ2141" i="20"/>
  <c r="AS2139" i="20"/>
  <c r="AT2139" i="20"/>
  <c r="AS2140" i="20"/>
  <c r="AT2140" i="20"/>
  <c r="AR2141" i="20"/>
  <c r="AQ2142" i="20"/>
  <c r="AP2141" i="20"/>
  <c r="AP2142" i="20"/>
  <c r="AQ2143" i="20"/>
  <c r="AR2142" i="20"/>
  <c r="AT2141" i="20"/>
  <c r="AS2141" i="20"/>
  <c r="AS2142" i="20"/>
  <c r="AT2142" i="20"/>
  <c r="AP2143" i="20"/>
  <c r="AR2143" i="20"/>
  <c r="AQ2144" i="20"/>
  <c r="AT2143" i="20"/>
  <c r="AS2143" i="20"/>
  <c r="AP2144" i="20"/>
  <c r="AR2144" i="20"/>
  <c r="AQ2145" i="20"/>
  <c r="AS2144" i="20"/>
  <c r="AT2144" i="20"/>
  <c r="AQ2146" i="20"/>
  <c r="AR2145" i="20"/>
  <c r="AP2145" i="20"/>
  <c r="AR2146" i="20"/>
  <c r="AP2146" i="20"/>
  <c r="AQ2147" i="20"/>
  <c r="AT2145" i="20"/>
  <c r="AS2145" i="20"/>
  <c r="AS2146" i="20"/>
  <c r="AT2146" i="20"/>
  <c r="AQ2148" i="20"/>
  <c r="AR2147" i="20"/>
  <c r="AP2147" i="20"/>
  <c r="AR2148" i="20"/>
  <c r="AP2148" i="20"/>
  <c r="AQ2149" i="20"/>
  <c r="AS2147" i="20"/>
  <c r="AT2147" i="20"/>
  <c r="AS2148" i="20"/>
  <c r="AT2148" i="20"/>
  <c r="AP2149" i="20"/>
  <c r="AR2149" i="20"/>
  <c r="AQ2150" i="20"/>
  <c r="AT2149" i="20"/>
  <c r="AS2149" i="20"/>
  <c r="AP2150" i="20"/>
  <c r="AR2150" i="20"/>
  <c r="AQ2151" i="20"/>
  <c r="AT2150" i="20"/>
  <c r="AS2150" i="20"/>
  <c r="AQ2152" i="20"/>
  <c r="AP2151" i="20"/>
  <c r="AR2151" i="20"/>
  <c r="AR2152" i="20"/>
  <c r="AQ2153" i="20"/>
  <c r="AP2152" i="20"/>
  <c r="AT2151" i="20"/>
  <c r="AS2151" i="20"/>
  <c r="AP2153" i="20"/>
  <c r="AR2153" i="20"/>
  <c r="AQ2154" i="20"/>
  <c r="AS2152" i="20"/>
  <c r="AT2152" i="20"/>
  <c r="AS2153" i="20"/>
  <c r="AT2153" i="20"/>
  <c r="AQ2155" i="20"/>
  <c r="AR2154" i="20"/>
  <c r="AP2154" i="20"/>
  <c r="AP2155" i="20"/>
  <c r="AR2155" i="20"/>
  <c r="AQ2156" i="20"/>
  <c r="AT2154" i="20"/>
  <c r="AS2154" i="20"/>
  <c r="AT2155" i="20"/>
  <c r="AS2155" i="20"/>
  <c r="AP2156" i="20"/>
  <c r="AR2156" i="20"/>
  <c r="AQ2157" i="20"/>
  <c r="AS2156" i="20"/>
  <c r="AT2156" i="20"/>
  <c r="AR2157" i="20"/>
  <c r="AP2157" i="20"/>
  <c r="AQ2158" i="20"/>
  <c r="AS2157" i="20"/>
  <c r="AT2157" i="20"/>
  <c r="AQ2159" i="20"/>
  <c r="AP2158" i="20"/>
  <c r="AR2158" i="20"/>
  <c r="AQ2160" i="20"/>
  <c r="AP2159" i="20"/>
  <c r="AR2159" i="20"/>
  <c r="AT2158" i="20"/>
  <c r="AS2158" i="20"/>
  <c r="AR2160" i="20"/>
  <c r="AP2160" i="20"/>
  <c r="AQ2161" i="20"/>
  <c r="AT2159" i="20"/>
  <c r="AS2159" i="20"/>
  <c r="AS2160" i="20"/>
  <c r="AT2160" i="20"/>
  <c r="AQ2162" i="20"/>
  <c r="AP2161" i="20"/>
  <c r="AR2161" i="20"/>
  <c r="AQ2163" i="20"/>
  <c r="AP2162" i="20"/>
  <c r="AR2162" i="20"/>
  <c r="AT2161" i="20"/>
  <c r="AS2161" i="20"/>
  <c r="AP2163" i="20"/>
  <c r="AR2163" i="20"/>
  <c r="AQ2164" i="20"/>
  <c r="AS2162" i="20"/>
  <c r="AT2162" i="20"/>
  <c r="AT2163" i="20"/>
  <c r="AS2163" i="20"/>
  <c r="AQ2165" i="20"/>
  <c r="AP2164" i="20"/>
  <c r="AR2164" i="20"/>
  <c r="AR2165" i="20"/>
  <c r="AQ2166" i="20"/>
  <c r="AP2165" i="20"/>
  <c r="AS2164" i="20"/>
  <c r="AT2164" i="20"/>
  <c r="AQ2167" i="20"/>
  <c r="AP2166" i="20"/>
  <c r="AR2166" i="20"/>
  <c r="AS2165" i="20"/>
  <c r="AT2165" i="20"/>
  <c r="AP2167" i="20"/>
  <c r="AQ2168" i="20"/>
  <c r="AR2167" i="20"/>
  <c r="AT2166" i="20"/>
  <c r="AS2166" i="20"/>
  <c r="AT2167" i="20"/>
  <c r="AS2167" i="20"/>
  <c r="AP2168" i="20"/>
  <c r="AR2168" i="20"/>
  <c r="AQ2169" i="20"/>
  <c r="AS2168" i="20"/>
  <c r="AT2168" i="20"/>
  <c r="AP2169" i="20"/>
  <c r="AR2169" i="20"/>
  <c r="AQ2170" i="20"/>
  <c r="AT2169" i="20"/>
  <c r="AS2169" i="20"/>
  <c r="AR2170" i="20"/>
  <c r="AQ2171" i="20"/>
  <c r="AP2170" i="20"/>
  <c r="AQ2172" i="20"/>
  <c r="AR2171" i="20"/>
  <c r="AP2171" i="20"/>
  <c r="AT2170" i="20"/>
  <c r="AS2170" i="20"/>
  <c r="AR2172" i="20"/>
  <c r="AP2172" i="20"/>
  <c r="AQ2173" i="20"/>
  <c r="AS2171" i="20"/>
  <c r="AT2171" i="20"/>
  <c r="AS2172" i="20"/>
  <c r="AT2172" i="20"/>
  <c r="AP2173" i="20"/>
  <c r="AR2173" i="20"/>
  <c r="AQ2174" i="20"/>
  <c r="AT2173" i="20"/>
  <c r="AS2173" i="20"/>
  <c r="AP2174" i="20"/>
  <c r="AR2174" i="20"/>
  <c r="AQ2175" i="20"/>
  <c r="AT2174" i="20"/>
  <c r="AS2174" i="20"/>
  <c r="AR2175" i="20"/>
  <c r="AQ2176" i="20"/>
  <c r="AP2175" i="20"/>
  <c r="AQ2177" i="20"/>
  <c r="AP2176" i="20"/>
  <c r="AR2176" i="20"/>
  <c r="AS2175" i="20"/>
  <c r="AT2175" i="20"/>
  <c r="AP2177" i="20"/>
  <c r="AR2177" i="20"/>
  <c r="AQ2178" i="20"/>
  <c r="AT2176" i="20"/>
  <c r="AS2176" i="20"/>
  <c r="AT2177" i="20"/>
  <c r="AS2177" i="20"/>
  <c r="AP2178" i="20"/>
  <c r="AR2178" i="20"/>
  <c r="AQ2179" i="20"/>
  <c r="AS2178" i="20"/>
  <c r="AT2178" i="20"/>
  <c r="AQ2180" i="20"/>
  <c r="AP2179" i="20"/>
  <c r="AR2179" i="20"/>
  <c r="AQ2181" i="20"/>
  <c r="AP2180" i="20"/>
  <c r="AR2180" i="20"/>
  <c r="AS2179" i="20"/>
  <c r="AT2179" i="20"/>
  <c r="AP2181" i="20"/>
  <c r="AR2181" i="20"/>
  <c r="AQ2182" i="20"/>
  <c r="AT2180" i="20"/>
  <c r="AS2180" i="20"/>
  <c r="AT2181" i="20"/>
  <c r="AS2181" i="20"/>
  <c r="AQ2183" i="20"/>
  <c r="AR2182" i="20"/>
  <c r="AP2182" i="20"/>
  <c r="AR2183" i="20"/>
  <c r="AP2183" i="20"/>
  <c r="AQ2184" i="20"/>
  <c r="AT2182" i="20"/>
  <c r="AS2182" i="20"/>
  <c r="AS2183" i="20"/>
  <c r="AT2183" i="20"/>
  <c r="AR2184" i="20"/>
  <c r="AP2184" i="20"/>
  <c r="AQ2185" i="20"/>
  <c r="AT2184" i="20"/>
  <c r="AS2184" i="20"/>
  <c r="AP2185" i="20"/>
  <c r="AR2185" i="20"/>
  <c r="AQ2186" i="20"/>
  <c r="AT2185" i="20"/>
  <c r="AS2185" i="20"/>
  <c r="AP2186" i="20"/>
  <c r="AR2186" i="20"/>
  <c r="AQ2187" i="20"/>
  <c r="AT2186" i="20"/>
  <c r="AS2186" i="20"/>
  <c r="AQ2188" i="20"/>
  <c r="AR2187" i="20"/>
  <c r="AP2187" i="20"/>
  <c r="AR2188" i="20"/>
  <c r="AP2188" i="20"/>
  <c r="AQ2189" i="20"/>
  <c r="AS2187" i="20"/>
  <c r="AT2187" i="20"/>
  <c r="AT2188" i="20"/>
  <c r="AS2188" i="20"/>
  <c r="AP2189" i="20"/>
  <c r="AR2189" i="20"/>
  <c r="AQ2190" i="20"/>
  <c r="AS2189" i="20"/>
  <c r="AT2189" i="20"/>
  <c r="AP2190" i="20"/>
  <c r="AR2190" i="20"/>
  <c r="AQ2191" i="20"/>
  <c r="AT2190" i="20"/>
  <c r="AS2190" i="20"/>
  <c r="AR2191" i="20"/>
  <c r="AQ2192" i="20"/>
  <c r="AP2191" i="20"/>
  <c r="AQ2193" i="20"/>
  <c r="AR2192" i="20"/>
  <c r="AP2192" i="20"/>
  <c r="AS2191" i="20"/>
  <c r="AT2191" i="20"/>
  <c r="AP2193" i="20"/>
  <c r="AR2193" i="20"/>
  <c r="AQ2194" i="20"/>
  <c r="AT2192" i="20"/>
  <c r="AS2192" i="20"/>
  <c r="AT2193" i="20"/>
  <c r="AS2193" i="20"/>
  <c r="AP2194" i="20"/>
  <c r="AQ2195" i="20"/>
  <c r="AR2194" i="20"/>
  <c r="AT2194" i="20"/>
  <c r="AS2194" i="20"/>
  <c r="AR2195" i="20"/>
  <c r="AP2195" i="20"/>
  <c r="AQ2196" i="20"/>
  <c r="AS2195" i="20"/>
  <c r="AT2195" i="20"/>
  <c r="AP2196" i="20"/>
  <c r="AQ2197" i="20"/>
  <c r="AR2196" i="20"/>
  <c r="AT2196" i="20"/>
  <c r="AS2196" i="20"/>
  <c r="AR2197" i="20"/>
  <c r="AP2197" i="20"/>
  <c r="AQ2198" i="20"/>
  <c r="AT2197" i="20"/>
  <c r="AS2197" i="20"/>
  <c r="AR2198" i="20"/>
  <c r="AQ2199" i="20"/>
  <c r="AP2198" i="20"/>
  <c r="AQ2200" i="20"/>
  <c r="AP2199" i="20"/>
  <c r="AR2199" i="20"/>
  <c r="AT2198" i="20"/>
  <c r="AS2198" i="20"/>
  <c r="AP2200" i="20"/>
  <c r="AR2200" i="20"/>
  <c r="AQ2201" i="20"/>
  <c r="AS2199" i="20"/>
  <c r="AT2199" i="20"/>
  <c r="AT2200" i="20"/>
  <c r="AS2200" i="20"/>
  <c r="AP2201" i="20"/>
  <c r="AR2201" i="20"/>
  <c r="AQ2202" i="20"/>
  <c r="AS2201" i="20"/>
  <c r="AT2201" i="20"/>
  <c r="AP2202" i="20"/>
  <c r="AR2202" i="20"/>
  <c r="AQ2203" i="20"/>
  <c r="AT2202" i="20"/>
  <c r="AS2202" i="20"/>
  <c r="AQ2204" i="20"/>
  <c r="AR2203" i="20"/>
  <c r="AP2203" i="20"/>
  <c r="AP2204" i="20"/>
  <c r="AQ2205" i="20"/>
  <c r="AR2204" i="20"/>
  <c r="AS2203" i="20"/>
  <c r="AT2203" i="20"/>
  <c r="AT2204" i="20"/>
  <c r="AS2204" i="20"/>
  <c r="AQ2206" i="20"/>
  <c r="AR2205" i="20"/>
  <c r="AP2205" i="20"/>
  <c r="AR2206" i="20"/>
  <c r="AQ2207" i="20"/>
  <c r="AP2206" i="20"/>
  <c r="AT2205" i="20"/>
  <c r="AS2205" i="20"/>
  <c r="AQ2208" i="20"/>
  <c r="AP2207" i="20"/>
  <c r="AR2207" i="20"/>
  <c r="AT2206" i="20"/>
  <c r="AS2206" i="20"/>
  <c r="AP2208" i="20"/>
  <c r="AR2208" i="20"/>
  <c r="AQ2209" i="20"/>
  <c r="AS2207" i="20"/>
  <c r="AT2207" i="20"/>
  <c r="AT2208" i="20"/>
  <c r="AS2208" i="20"/>
  <c r="AP2209" i="20"/>
  <c r="AQ2210" i="20"/>
  <c r="AR2209" i="20"/>
  <c r="AT2209" i="20"/>
  <c r="AS2209" i="20"/>
  <c r="AR2210" i="20"/>
  <c r="AQ2211" i="20"/>
  <c r="AP2210" i="20"/>
  <c r="AP2211" i="20"/>
  <c r="AR2211" i="20"/>
  <c r="AQ2212" i="20"/>
  <c r="AT2210" i="20"/>
  <c r="AS2210" i="20"/>
  <c r="AS2211" i="20"/>
  <c r="AT2211" i="20"/>
  <c r="AP2212" i="20"/>
  <c r="AQ2213" i="20"/>
  <c r="AR2212" i="20"/>
  <c r="AT2212" i="20"/>
  <c r="AS2212" i="20"/>
  <c r="AQ2214" i="20"/>
  <c r="AR2213" i="20"/>
  <c r="AP2213" i="20"/>
  <c r="AP2214" i="20"/>
  <c r="AR2214" i="20"/>
  <c r="AQ2215" i="20"/>
  <c r="AT2213" i="20"/>
  <c r="AS2213" i="20"/>
  <c r="AT2214" i="20"/>
  <c r="AS2214" i="20"/>
  <c r="AP2215" i="20"/>
  <c r="AR2215" i="20"/>
  <c r="AQ2216" i="20"/>
  <c r="AS2215" i="20"/>
  <c r="AT2215" i="20"/>
  <c r="AR2216" i="20"/>
  <c r="AP2216" i="20"/>
  <c r="AQ2217" i="20"/>
  <c r="AS2216" i="20"/>
  <c r="AT2216" i="20"/>
  <c r="AQ2218" i="20"/>
  <c r="AP2217" i="20"/>
  <c r="AR2217" i="20"/>
  <c r="AP2218" i="20"/>
  <c r="AR2218" i="20"/>
  <c r="AQ2219" i="20"/>
  <c r="AS2217" i="20"/>
  <c r="AT2217" i="20"/>
  <c r="AT2218" i="20"/>
  <c r="AS2218" i="20"/>
  <c r="AR2219" i="20"/>
  <c r="AP2219" i="20"/>
  <c r="AQ2220" i="20"/>
  <c r="AS2219" i="20"/>
  <c r="AT2219" i="20"/>
  <c r="AQ2221" i="20"/>
  <c r="AR2220" i="20"/>
  <c r="AP2220" i="20"/>
  <c r="AQ2222" i="20"/>
  <c r="AR2221" i="20"/>
  <c r="AP2221" i="20"/>
  <c r="AT2220" i="20"/>
  <c r="AS2220" i="20"/>
  <c r="AR2222" i="20"/>
  <c r="AQ2223" i="20"/>
  <c r="AP2222" i="20"/>
  <c r="AT2221" i="20"/>
  <c r="AS2221" i="20"/>
  <c r="AR2223" i="20"/>
  <c r="AP2223" i="20"/>
  <c r="AQ2224" i="20"/>
  <c r="AT2222" i="20"/>
  <c r="AS2222" i="20"/>
  <c r="AS2223" i="20"/>
  <c r="AT2223" i="20"/>
  <c r="AQ2225" i="20"/>
  <c r="AP2224" i="20"/>
  <c r="AR2224" i="20"/>
  <c r="AQ2226" i="20"/>
  <c r="AP2225" i="20"/>
  <c r="AR2225" i="20"/>
  <c r="AT2224" i="20"/>
  <c r="AS2224" i="20"/>
  <c r="AQ2227" i="20"/>
  <c r="AR2226" i="20"/>
  <c r="AP2226" i="20"/>
  <c r="AT2225" i="20"/>
  <c r="AS2225" i="20"/>
  <c r="AP2227" i="20"/>
  <c r="AR2227" i="20"/>
  <c r="AQ2228" i="20"/>
  <c r="AT2226" i="20"/>
  <c r="AS2226" i="20"/>
  <c r="AS2227" i="20"/>
  <c r="AT2227" i="20"/>
  <c r="AP2228" i="20"/>
  <c r="AR2228" i="20"/>
  <c r="AQ2229" i="20"/>
  <c r="AT2228" i="20"/>
  <c r="AS2228" i="20"/>
  <c r="AQ2230" i="20"/>
  <c r="AP2229" i="20"/>
  <c r="AR2229" i="20"/>
  <c r="AP2230" i="20"/>
  <c r="AQ2231" i="20"/>
  <c r="AR2230" i="20"/>
  <c r="AS2229" i="20"/>
  <c r="AT2229" i="20"/>
  <c r="AT2230" i="20"/>
  <c r="AS2230" i="20"/>
  <c r="AP2231" i="20"/>
  <c r="AQ2232" i="20"/>
  <c r="AR2231" i="20"/>
  <c r="AS2231" i="20"/>
  <c r="AT2231" i="20"/>
  <c r="AQ2233" i="20"/>
  <c r="AP2232" i="20"/>
  <c r="AR2232" i="20"/>
  <c r="AQ2234" i="20"/>
  <c r="AR2233" i="20"/>
  <c r="AP2233" i="20"/>
  <c r="AT2232" i="20"/>
  <c r="AS2232" i="20"/>
  <c r="AR2234" i="20"/>
  <c r="AP2234" i="20"/>
  <c r="AQ2235" i="20"/>
  <c r="AT2233" i="20"/>
  <c r="AS2233" i="20"/>
  <c r="AT2234" i="20"/>
  <c r="AS2234" i="20"/>
  <c r="AP2235" i="20"/>
  <c r="AR2235" i="20"/>
  <c r="AQ2236" i="20"/>
  <c r="AS2235" i="20"/>
  <c r="AT2235" i="20"/>
  <c r="AR2236" i="20"/>
  <c r="AQ2237" i="20"/>
  <c r="AP2236" i="20"/>
  <c r="AP2237" i="20"/>
  <c r="AR2237" i="20"/>
  <c r="AQ2238" i="20"/>
  <c r="AT2236" i="20"/>
  <c r="AS2236" i="20"/>
  <c r="AT2237" i="20"/>
  <c r="AS2237" i="20"/>
  <c r="AR2238" i="20"/>
  <c r="AP2238" i="20"/>
  <c r="AQ2239" i="20"/>
  <c r="AT2238" i="20"/>
  <c r="AS2238" i="20"/>
  <c r="AQ2240" i="20"/>
  <c r="AR2239" i="20"/>
  <c r="AP2239" i="20"/>
  <c r="AP2240" i="20"/>
  <c r="AQ2241" i="20"/>
  <c r="AR2240" i="20"/>
  <c r="AS2239" i="20"/>
  <c r="AT2239" i="20"/>
  <c r="AT2240" i="20"/>
  <c r="AS2240" i="20"/>
  <c r="AR2241" i="20"/>
  <c r="AQ2242" i="20"/>
  <c r="AP2241" i="20"/>
  <c r="AP2242" i="20"/>
  <c r="AR2242" i="20"/>
  <c r="AQ2243" i="20"/>
  <c r="AS2241" i="20"/>
  <c r="AT2241" i="20"/>
  <c r="AT2242" i="20"/>
  <c r="AS2242" i="20"/>
  <c r="AQ2244" i="20"/>
  <c r="AR2243" i="20"/>
  <c r="AP2243" i="20"/>
  <c r="AP2244" i="20"/>
  <c r="AR2244" i="20"/>
  <c r="AQ2245" i="20"/>
  <c r="AS2243" i="20"/>
  <c r="AT2243" i="20"/>
  <c r="AT2244" i="20"/>
  <c r="AS2244" i="20"/>
  <c r="AR2245" i="20"/>
  <c r="AQ2246" i="20"/>
  <c r="AP2245" i="20"/>
  <c r="AP2246" i="20"/>
  <c r="AQ2247" i="20"/>
  <c r="AR2246" i="20"/>
  <c r="AT2245" i="20"/>
  <c r="AS2245" i="20"/>
  <c r="AT2246" i="20"/>
  <c r="AS2246" i="20"/>
  <c r="AQ2248" i="20"/>
  <c r="AP2247" i="20"/>
  <c r="AR2247" i="20"/>
  <c r="AP2248" i="20"/>
  <c r="AR2248" i="20"/>
  <c r="AQ2249" i="20"/>
  <c r="AS2247" i="20"/>
  <c r="AT2247" i="20"/>
  <c r="AS2248" i="20"/>
  <c r="AT2248" i="20"/>
  <c r="AR2249" i="20"/>
  <c r="AP2249" i="20"/>
  <c r="AQ2250" i="20"/>
  <c r="AT2249" i="20"/>
  <c r="AS2249" i="20"/>
  <c r="AQ2251" i="20"/>
  <c r="AP2250" i="20"/>
  <c r="AR2250" i="20"/>
  <c r="AQ2252" i="20"/>
  <c r="AP2251" i="20"/>
  <c r="AR2251" i="20"/>
  <c r="AT2250" i="20"/>
  <c r="AS2250" i="20"/>
  <c r="AR2252" i="20"/>
  <c r="AP2252" i="20"/>
  <c r="AQ2253" i="20"/>
  <c r="AS2251" i="20"/>
  <c r="AT2251" i="20"/>
  <c r="AT2252" i="20"/>
  <c r="AS2252" i="20"/>
  <c r="AR2253" i="20"/>
  <c r="AP2253" i="20"/>
  <c r="AQ2254" i="20"/>
  <c r="AS2253" i="20"/>
  <c r="AT2253" i="20"/>
  <c r="AP2254" i="20"/>
  <c r="AQ2255" i="20"/>
  <c r="AR2254" i="20"/>
  <c r="AT2254" i="20"/>
  <c r="AS2254" i="20"/>
  <c r="AQ2256" i="20"/>
  <c r="AR2255" i="20"/>
  <c r="AP2255" i="20"/>
  <c r="AR2256" i="20"/>
  <c r="AP2256" i="20"/>
  <c r="AQ2257" i="20"/>
  <c r="AS2255" i="20"/>
  <c r="AT2255" i="20"/>
  <c r="AT2256" i="20"/>
  <c r="AS2256" i="20"/>
  <c r="AQ2258" i="20"/>
  <c r="AP2257" i="20"/>
  <c r="AR2257" i="20"/>
  <c r="AQ2259" i="20"/>
  <c r="AP2258" i="20"/>
  <c r="AR2258" i="20"/>
  <c r="AT2257" i="20"/>
  <c r="AS2257" i="20"/>
  <c r="AP2259" i="20"/>
  <c r="AQ2260" i="20"/>
  <c r="AR2259" i="20"/>
  <c r="AT2258" i="20"/>
  <c r="AS2258" i="20"/>
  <c r="AS2259" i="20"/>
  <c r="AT2259" i="20"/>
  <c r="AP2260" i="20"/>
  <c r="AQ2261" i="20"/>
  <c r="AR2260" i="20"/>
  <c r="AS2260" i="20"/>
  <c r="AT2260" i="20"/>
  <c r="AQ2262" i="20"/>
  <c r="AP2261" i="20"/>
  <c r="AR2261" i="20"/>
  <c r="AQ2263" i="20"/>
  <c r="AR2262" i="20"/>
  <c r="AP2262" i="20"/>
  <c r="AS2261" i="20"/>
  <c r="AT2261" i="20"/>
  <c r="AP2263" i="20"/>
  <c r="AQ2264" i="20"/>
  <c r="AR2263" i="20"/>
  <c r="AT2262" i="20"/>
  <c r="AS2262" i="20"/>
  <c r="AS2263" i="20"/>
  <c r="AT2263" i="20"/>
  <c r="AR2264" i="20"/>
  <c r="AP2264" i="20"/>
  <c r="AQ2265" i="20"/>
  <c r="AT2264" i="20"/>
  <c r="AS2264" i="20"/>
  <c r="AP2265" i="20"/>
  <c r="AQ2266" i="20"/>
  <c r="AR2265" i="20"/>
  <c r="AT2265" i="20"/>
  <c r="AS2265" i="20"/>
  <c r="AR2266" i="20"/>
  <c r="AP2266" i="20"/>
  <c r="AQ2267" i="20"/>
  <c r="AT2266" i="20"/>
  <c r="AS2266" i="20"/>
  <c r="AP2267" i="20"/>
  <c r="AR2267" i="20"/>
  <c r="AQ2268" i="20"/>
  <c r="AS2267" i="20"/>
  <c r="AT2267" i="20"/>
  <c r="AR2268" i="20"/>
  <c r="AP2268" i="20"/>
  <c r="AQ2269" i="20"/>
  <c r="AT2268" i="20"/>
  <c r="AS2268" i="20"/>
  <c r="AP2269" i="20"/>
  <c r="AR2269" i="20"/>
  <c r="AQ2270" i="20"/>
  <c r="AT2269" i="20"/>
  <c r="AS2269" i="20"/>
  <c r="AR2270" i="20"/>
  <c r="AP2270" i="20"/>
  <c r="AQ2271" i="20"/>
  <c r="AT2270" i="20"/>
  <c r="AS2270" i="20"/>
  <c r="AP2271" i="20"/>
  <c r="AR2271" i="20"/>
  <c r="AQ2272" i="20"/>
  <c r="AS2271" i="20"/>
  <c r="AT2271" i="20"/>
  <c r="AR2272" i="20"/>
  <c r="AQ2273" i="20"/>
  <c r="AP2272" i="20"/>
  <c r="AQ2274" i="20"/>
  <c r="AP2273" i="20"/>
  <c r="AR2273" i="20"/>
  <c r="AT2272" i="20"/>
  <c r="AS2272" i="20"/>
  <c r="AR2274" i="20"/>
  <c r="AP2274" i="20"/>
  <c r="AQ2275" i="20"/>
  <c r="AS2273" i="20"/>
  <c r="AT2273" i="20"/>
  <c r="AT2274" i="20"/>
  <c r="AS2274" i="20"/>
  <c r="AQ2276" i="20"/>
  <c r="AR2275" i="20"/>
  <c r="AP2275" i="20"/>
  <c r="AQ2277" i="20"/>
  <c r="AP2276" i="20"/>
  <c r="AR2276" i="20"/>
  <c r="AS2275" i="20"/>
  <c r="AT2275" i="20"/>
  <c r="AQ2278" i="20"/>
  <c r="AP2277" i="20"/>
  <c r="AR2277" i="20"/>
  <c r="AT2276" i="20"/>
  <c r="AS2276" i="20"/>
  <c r="AR2278" i="20"/>
  <c r="AP2278" i="20"/>
  <c r="AQ2279" i="20"/>
  <c r="AS2277" i="20"/>
  <c r="AT2277" i="20"/>
  <c r="AT2278" i="20"/>
  <c r="AS2278" i="20"/>
  <c r="AP2279" i="20"/>
  <c r="AR2279" i="20"/>
  <c r="AQ2280" i="20"/>
  <c r="AS2279" i="20"/>
  <c r="AT2279" i="20"/>
  <c r="AQ2281" i="20"/>
  <c r="AP2280" i="20"/>
  <c r="AR2280" i="20"/>
  <c r="AR2281" i="20"/>
  <c r="AQ2282" i="20"/>
  <c r="AP2281" i="20"/>
  <c r="AT2280" i="20"/>
  <c r="AS2280" i="20"/>
  <c r="AQ2283" i="20"/>
  <c r="AR2282" i="20"/>
  <c r="AP2282" i="20"/>
  <c r="AT2281" i="20"/>
  <c r="AS2281" i="20"/>
  <c r="AP2283" i="20"/>
  <c r="AQ2284" i="20"/>
  <c r="AR2283" i="20"/>
  <c r="AT2282" i="20"/>
  <c r="AS2282" i="20"/>
  <c r="AS2283" i="20"/>
  <c r="AT2283" i="20"/>
  <c r="AP2284" i="20"/>
  <c r="AQ2285" i="20"/>
  <c r="AR2284" i="20"/>
  <c r="AT2284" i="20"/>
  <c r="AS2284" i="20"/>
  <c r="AR2285" i="20"/>
  <c r="AQ2286" i="20"/>
  <c r="AP2285" i="20"/>
  <c r="AQ2287" i="20"/>
  <c r="AP2286" i="20"/>
  <c r="AR2286" i="20"/>
  <c r="AT2285" i="20"/>
  <c r="AS2285" i="20"/>
  <c r="AR2287" i="20"/>
  <c r="AQ2288" i="20"/>
  <c r="AP2287" i="20"/>
  <c r="AT2286" i="20"/>
  <c r="AS2286" i="20"/>
  <c r="AP2288" i="20"/>
  <c r="AR2288" i="20"/>
  <c r="AQ2289" i="20"/>
  <c r="AS2287" i="20"/>
  <c r="AT2287" i="20"/>
  <c r="AT2288" i="20"/>
  <c r="AS2288" i="20"/>
  <c r="AR2289" i="20"/>
  <c r="AQ2290" i="20"/>
  <c r="AP2289" i="20"/>
  <c r="AP2290" i="20"/>
  <c r="AR2290" i="20"/>
  <c r="AQ2291" i="20"/>
  <c r="AT2289" i="20"/>
  <c r="AS2289" i="20"/>
  <c r="AT2290" i="20"/>
  <c r="AS2290" i="20"/>
  <c r="AR2291" i="20"/>
  <c r="AP2291" i="20"/>
  <c r="AQ2292" i="20"/>
  <c r="AS2291" i="20"/>
  <c r="AT2291" i="20"/>
  <c r="AQ2293" i="20"/>
  <c r="AP2292" i="20"/>
  <c r="AR2292" i="20"/>
  <c r="AQ2294" i="20"/>
  <c r="AP2293" i="20"/>
  <c r="AR2293" i="20"/>
  <c r="AT2292" i="20"/>
  <c r="AS2292" i="20"/>
  <c r="AQ2295" i="20"/>
  <c r="AR2294" i="20"/>
  <c r="AP2294" i="20"/>
  <c r="AT2293" i="20"/>
  <c r="AS2293" i="20"/>
  <c r="AQ2296" i="20"/>
  <c r="AP2295" i="20"/>
  <c r="AR2295" i="20"/>
  <c r="AT2294" i="20"/>
  <c r="AS2294" i="20"/>
  <c r="AQ2297" i="20"/>
  <c r="AR2296" i="20"/>
  <c r="AP2296" i="20"/>
  <c r="AS2295" i="20"/>
  <c r="AT2295" i="20"/>
  <c r="AP2297" i="20"/>
  <c r="AR2297" i="20"/>
  <c r="AQ2298" i="20"/>
  <c r="AS2296" i="20"/>
  <c r="AT2296" i="20"/>
  <c r="AS2297" i="20"/>
  <c r="AT2297" i="20"/>
  <c r="AP2298" i="20"/>
  <c r="AR2298" i="20"/>
  <c r="AQ2299" i="20"/>
  <c r="AT2298" i="20"/>
  <c r="AS2298" i="20"/>
  <c r="AP2299" i="20"/>
  <c r="AR2299" i="20"/>
  <c r="AQ2300" i="20"/>
  <c r="AS2299" i="20"/>
  <c r="AT2299" i="20"/>
  <c r="AR2300" i="20"/>
  <c r="AQ2301" i="20"/>
  <c r="AP2300" i="20"/>
  <c r="AP2301" i="20"/>
  <c r="AR2301" i="20"/>
  <c r="AQ2302" i="20"/>
  <c r="AT2300" i="20"/>
  <c r="AS2300" i="20"/>
  <c r="AT2301" i="20"/>
  <c r="AS2301" i="20"/>
  <c r="AQ2303" i="20"/>
  <c r="AR2302" i="20"/>
  <c r="AP2302" i="20"/>
  <c r="AP2303" i="20"/>
  <c r="AR2303" i="20"/>
  <c r="AQ2304" i="20"/>
  <c r="AT2302" i="20"/>
  <c r="AS2302" i="20"/>
  <c r="AS2303" i="20"/>
  <c r="AT2303" i="20"/>
  <c r="AR2304" i="20"/>
  <c r="AP2304" i="20"/>
  <c r="AQ2305" i="20"/>
  <c r="AT2304" i="20"/>
  <c r="AS2304" i="20"/>
  <c r="AQ2306" i="20"/>
  <c r="AP2305" i="20"/>
  <c r="AR2305" i="20"/>
  <c r="AP2306" i="20"/>
  <c r="AQ2307" i="20"/>
  <c r="AR2306" i="20"/>
  <c r="AT2305" i="20"/>
  <c r="AS2305" i="20"/>
  <c r="AT2306" i="20"/>
  <c r="AS2306" i="20"/>
  <c r="AR2307" i="20"/>
  <c r="AP2307" i="20"/>
  <c r="AQ2308" i="20"/>
  <c r="AS2307" i="20"/>
  <c r="AT2307" i="20"/>
  <c r="AR2308" i="20"/>
  <c r="AQ2309" i="20"/>
  <c r="AP2308" i="20"/>
  <c r="AR2309" i="20"/>
  <c r="AP2309" i="20"/>
  <c r="AQ2310" i="20"/>
  <c r="AT2308" i="20"/>
  <c r="AS2308" i="20"/>
  <c r="AT2309" i="20"/>
  <c r="AS2309" i="20"/>
  <c r="AQ2311" i="20"/>
  <c r="AR2310" i="20"/>
  <c r="AP2310" i="20"/>
  <c r="AR2311" i="20"/>
  <c r="AP2311" i="20"/>
  <c r="AQ2312" i="20"/>
  <c r="AT2310" i="20"/>
  <c r="AS2310" i="20"/>
  <c r="AS2311" i="20"/>
  <c r="AT2311" i="20"/>
  <c r="AQ2313" i="20"/>
  <c r="AP2312" i="20"/>
  <c r="AR2312" i="20"/>
  <c r="AR2313" i="20"/>
  <c r="AQ2314" i="20"/>
  <c r="AP2313" i="20"/>
  <c r="AT2312" i="20"/>
  <c r="AS2312" i="20"/>
  <c r="AR2314" i="20"/>
  <c r="AP2314" i="20"/>
  <c r="AQ2315" i="20"/>
  <c r="AT2313" i="20"/>
  <c r="AS2313" i="20"/>
  <c r="AT2314" i="20"/>
  <c r="AS2314" i="20"/>
  <c r="AP2315" i="20"/>
  <c r="AQ2316" i="20"/>
  <c r="AR2315" i="20"/>
  <c r="AS2315" i="20"/>
  <c r="AT2315" i="20"/>
  <c r="AR2316" i="20"/>
  <c r="AQ2317" i="20"/>
  <c r="AP2316" i="20"/>
  <c r="AP2317" i="20"/>
  <c r="AR2317" i="20"/>
  <c r="AQ2318" i="20"/>
  <c r="AT2316" i="20"/>
  <c r="AS2316" i="20"/>
  <c r="AS2317" i="20"/>
  <c r="AT2317" i="20"/>
  <c r="AP2318" i="20"/>
  <c r="AR2318" i="20"/>
  <c r="AQ2319" i="20"/>
  <c r="AT2318" i="20"/>
  <c r="AS2318" i="20"/>
  <c r="AP2319" i="20"/>
  <c r="AQ2320" i="20"/>
  <c r="AR2319" i="20"/>
  <c r="AS2319" i="20"/>
  <c r="AT2319" i="20"/>
  <c r="AQ2321" i="20"/>
  <c r="AP2320" i="20"/>
  <c r="AR2320" i="20"/>
  <c r="AQ2322" i="20"/>
  <c r="AR2321" i="20"/>
  <c r="AP2321" i="20"/>
  <c r="AT2320" i="20"/>
  <c r="AS2320" i="20"/>
  <c r="AP2322" i="20"/>
  <c r="AQ2323" i="20"/>
  <c r="AR2322" i="20"/>
  <c r="AT2321" i="20"/>
  <c r="AS2321" i="20"/>
  <c r="AT2322" i="20"/>
  <c r="AS2322" i="20"/>
  <c r="AP2323" i="20"/>
  <c r="AQ2324" i="20"/>
  <c r="AR2323" i="20"/>
  <c r="AS2323" i="20"/>
  <c r="AT2323" i="20"/>
  <c r="AQ2325" i="20"/>
  <c r="AP2324" i="20"/>
  <c r="AR2324" i="20"/>
  <c r="AQ2326" i="20"/>
  <c r="AR2325" i="20"/>
  <c r="AP2325" i="20"/>
  <c r="AT2324" i="20"/>
  <c r="AS2324" i="20"/>
  <c r="AP2326" i="20"/>
  <c r="AQ2327" i="20"/>
  <c r="AR2326" i="20"/>
  <c r="AT2325" i="20"/>
  <c r="AS2325" i="20"/>
  <c r="AT2326" i="20"/>
  <c r="AS2326" i="20"/>
  <c r="AR2327" i="20"/>
  <c r="AQ2328" i="20"/>
  <c r="AP2327" i="20"/>
  <c r="AP2328" i="20"/>
  <c r="AR2328" i="20"/>
  <c r="AQ2329" i="20"/>
  <c r="AS2327" i="20"/>
  <c r="AT2327" i="20"/>
  <c r="AT2328" i="20"/>
  <c r="AS2328" i="20"/>
  <c r="AR2329" i="20"/>
  <c r="AQ2330" i="20"/>
  <c r="AP2329" i="20"/>
  <c r="AP2330" i="20"/>
  <c r="AQ2331" i="20"/>
  <c r="AR2330" i="20"/>
  <c r="AS2329" i="20"/>
  <c r="AT2329" i="20"/>
  <c r="AT2330" i="20"/>
  <c r="AS2330" i="20"/>
  <c r="AR2331" i="20"/>
  <c r="AP2331" i="20"/>
  <c r="AQ2332" i="20"/>
  <c r="AS2331" i="20"/>
  <c r="AT2331" i="20"/>
  <c r="AQ2333" i="20"/>
  <c r="AP2332" i="20"/>
  <c r="AR2332" i="20"/>
  <c r="AQ2334" i="20"/>
  <c r="AR2333" i="20"/>
  <c r="AP2333" i="20"/>
  <c r="AS2332" i="20"/>
  <c r="AT2332" i="20"/>
  <c r="AP2334" i="20"/>
  <c r="AQ2335" i="20"/>
  <c r="AR2334" i="20"/>
  <c r="AT2333" i="20"/>
  <c r="AS2333" i="20"/>
  <c r="AT2334" i="20"/>
  <c r="AS2334" i="20"/>
  <c r="AR2335" i="20"/>
  <c r="AP2335" i="20"/>
  <c r="AQ2336" i="20"/>
  <c r="AS2335" i="20"/>
  <c r="AT2335" i="20"/>
  <c r="AQ2337" i="20"/>
  <c r="AP2336" i="20"/>
  <c r="AR2336" i="20"/>
  <c r="AQ2338" i="20"/>
  <c r="AR2337" i="20"/>
  <c r="AP2337" i="20"/>
  <c r="AT2336" i="20"/>
  <c r="AS2336" i="20"/>
  <c r="AR2338" i="20"/>
  <c r="AP2338" i="20"/>
  <c r="AQ2339" i="20"/>
  <c r="AT2337" i="20"/>
  <c r="AS2337" i="20"/>
  <c r="AT2338" i="20"/>
  <c r="AS2338" i="20"/>
  <c r="AP2339" i="20"/>
  <c r="AQ2340" i="20"/>
  <c r="AR2339" i="20"/>
  <c r="AS2339" i="20"/>
  <c r="AT2339" i="20"/>
  <c r="AQ2341" i="20"/>
  <c r="AP2340" i="20"/>
  <c r="AR2340" i="20"/>
  <c r="AQ2342" i="20"/>
  <c r="AP2341" i="20"/>
  <c r="AR2341" i="20"/>
  <c r="AT2340" i="20"/>
  <c r="AS2340" i="20"/>
  <c r="AR2342" i="20"/>
  <c r="AQ2343" i="20"/>
  <c r="AP2342" i="20"/>
  <c r="AS2341" i="20"/>
  <c r="AT2341" i="20"/>
  <c r="AQ2344" i="20"/>
  <c r="AR2343" i="20"/>
  <c r="AP2343" i="20"/>
  <c r="AT2342" i="20"/>
  <c r="AS2342" i="20"/>
  <c r="AP2344" i="20"/>
  <c r="AR2344" i="20"/>
  <c r="AQ2345" i="20"/>
  <c r="AS2343" i="20"/>
  <c r="AT2343" i="20"/>
  <c r="AT2344" i="20"/>
  <c r="AS2344" i="20"/>
  <c r="AQ2346" i="20"/>
  <c r="AR2345" i="20"/>
  <c r="AP2345" i="20"/>
  <c r="AP2346" i="20"/>
  <c r="AQ2347" i="20"/>
  <c r="AR2346" i="20"/>
  <c r="AT2345" i="20"/>
  <c r="AS2345" i="20"/>
  <c r="AT2346" i="20"/>
  <c r="AS2346" i="20"/>
  <c r="AR2347" i="20"/>
  <c r="AQ2348" i="20"/>
  <c r="AP2347" i="20"/>
  <c r="AR2348" i="20"/>
  <c r="AP2348" i="20"/>
  <c r="AQ2349" i="20"/>
  <c r="AS2347" i="20"/>
  <c r="AT2347" i="20"/>
  <c r="AT2348" i="20"/>
  <c r="AS2348" i="20"/>
  <c r="AR2349" i="20"/>
  <c r="AQ2350" i="20"/>
  <c r="AP2349" i="20"/>
  <c r="AQ2351" i="20"/>
  <c r="AR2350" i="20"/>
  <c r="AP2350" i="20"/>
  <c r="AT2349" i="20"/>
  <c r="AS2349" i="20"/>
  <c r="AR2351" i="20"/>
  <c r="AQ2352" i="20"/>
  <c r="AP2351" i="20"/>
  <c r="AT2350" i="20"/>
  <c r="AS2350" i="20"/>
  <c r="AQ2353" i="20"/>
  <c r="AP2352" i="20"/>
  <c r="AR2352" i="20"/>
  <c r="AS2351" i="20"/>
  <c r="AT2351" i="20"/>
  <c r="AQ2354" i="20"/>
  <c r="AP2353" i="20"/>
  <c r="AR2353" i="20"/>
  <c r="AT2352" i="20"/>
  <c r="AS2352" i="20"/>
  <c r="AP2354" i="20"/>
  <c r="AQ2355" i="20"/>
  <c r="AR2354" i="20"/>
  <c r="AT2353" i="20"/>
  <c r="AS2353" i="20"/>
  <c r="AT2354" i="20"/>
  <c r="AS2354" i="20"/>
  <c r="AP2355" i="20"/>
  <c r="AQ2356" i="20"/>
  <c r="AR2355" i="20"/>
  <c r="AS2355" i="20"/>
  <c r="AT2355" i="20"/>
  <c r="AP2356" i="20"/>
  <c r="AR2356" i="20"/>
  <c r="AQ2357" i="20"/>
  <c r="AT2356" i="20"/>
  <c r="AS2356" i="20"/>
  <c r="AR2357" i="20"/>
  <c r="AQ2358" i="20"/>
  <c r="AP2357" i="20"/>
  <c r="AR2358" i="20"/>
  <c r="AQ2359" i="20"/>
  <c r="AP2358" i="20"/>
  <c r="AT2357" i="20"/>
  <c r="AS2357" i="20"/>
  <c r="AQ2360" i="20"/>
  <c r="AP2359" i="20"/>
  <c r="AR2359" i="20"/>
  <c r="AT2358" i="20"/>
  <c r="AS2358" i="20"/>
  <c r="AR2360" i="20"/>
  <c r="AQ2361" i="20"/>
  <c r="AP2360" i="20"/>
  <c r="AS2359" i="20"/>
  <c r="AT2359" i="20"/>
  <c r="AQ2362" i="20"/>
  <c r="AP2361" i="20"/>
  <c r="AR2361" i="20"/>
  <c r="AT2360" i="20"/>
  <c r="AS2360" i="20"/>
  <c r="AR2362" i="20"/>
  <c r="AQ2363" i="20"/>
  <c r="AP2362" i="20"/>
  <c r="AS2361" i="20"/>
  <c r="AT2361" i="20"/>
  <c r="AP2363" i="20"/>
  <c r="AR2363" i="20"/>
  <c r="AQ2364" i="20"/>
  <c r="AT2362" i="20"/>
  <c r="AS2362" i="20"/>
  <c r="AS2363" i="20"/>
  <c r="AT2363" i="20"/>
  <c r="AQ2365" i="20"/>
  <c r="AR2364" i="20"/>
  <c r="AP2364" i="20"/>
  <c r="AR2365" i="20"/>
  <c r="AP2365" i="20"/>
  <c r="AQ2366" i="20"/>
  <c r="AT2364" i="20"/>
  <c r="AS2364" i="20"/>
  <c r="AS2365" i="20"/>
  <c r="AT2365" i="20"/>
  <c r="AP2366" i="20"/>
  <c r="AR2366" i="20"/>
  <c r="AT2366" i="20"/>
  <c r="AS2366" i="20"/>
  <c r="BC22" i="23"/>
  <c r="BD22" i="23"/>
  <c r="T5" i="22" l="1"/>
  <c r="T22" i="22"/>
  <c r="T72" i="22"/>
  <c r="T4" i="22"/>
  <c r="T3" i="22"/>
  <c r="T37" i="22"/>
  <c r="T70" i="22"/>
  <c r="T9" i="22"/>
  <c r="T78" i="22"/>
  <c r="T68" i="22"/>
  <c r="T74" i="22"/>
  <c r="T35" i="22"/>
  <c r="T82" i="22"/>
  <c r="T56" i="22"/>
  <c r="T14" i="22"/>
  <c r="T20" i="22"/>
  <c r="T31" i="22"/>
  <c r="T95" i="22"/>
  <c r="T88" i="22"/>
  <c r="T46" i="22"/>
  <c r="T28" i="22"/>
  <c r="T76" i="22"/>
  <c r="T21" i="22"/>
  <c r="T42" i="22"/>
  <c r="T93" i="22"/>
  <c r="T91" i="22"/>
  <c r="T87" i="22"/>
  <c r="T69" i="22"/>
  <c r="T49" i="22"/>
  <c r="T55" i="22"/>
  <c r="T79" i="22"/>
  <c r="T11" i="22"/>
  <c r="T83" i="22"/>
  <c r="T64" i="22"/>
  <c r="T50" i="22"/>
  <c r="T19" i="22"/>
  <c r="T32" i="22"/>
  <c r="T7" i="22"/>
  <c r="T71" i="22"/>
  <c r="T67" i="22"/>
  <c r="T90" i="22"/>
  <c r="T57" i="22"/>
  <c r="T48" i="22"/>
  <c r="T81" i="22"/>
  <c r="T53" i="22"/>
  <c r="T85" i="22"/>
  <c r="T94" i="22"/>
  <c r="T51" i="22"/>
  <c r="T18" i="22"/>
  <c r="T89" i="22"/>
  <c r="T77" i="22"/>
  <c r="T36" i="22"/>
  <c r="T59" i="22"/>
  <c r="T60" i="22"/>
  <c r="T25" i="22"/>
  <c r="T45" i="22"/>
  <c r="T38" i="22"/>
  <c r="T12" i="22"/>
  <c r="T10" i="22"/>
  <c r="T40" i="22"/>
  <c r="T75" i="22"/>
  <c r="T44" i="22"/>
  <c r="T58" i="22"/>
  <c r="T84" i="22"/>
  <c r="T86" i="22"/>
  <c r="T47" i="22"/>
  <c r="T52" i="22"/>
  <c r="T43" i="22"/>
  <c r="T16" i="22"/>
  <c r="T80" i="22"/>
  <c r="T62" i="22"/>
  <c r="T65" i="22"/>
  <c r="T26" i="22"/>
  <c r="T13" i="22"/>
  <c r="T24" i="22"/>
  <c r="T63" i="22"/>
  <c r="T27" i="22"/>
  <c r="T23" i="22"/>
  <c r="T15" i="22"/>
  <c r="T8" i="22"/>
  <c r="T33" i="22"/>
  <c r="T41" i="22"/>
  <c r="T34" i="22"/>
  <c r="T6" i="22"/>
  <c r="T29" i="22"/>
  <c r="T30" i="22"/>
  <c r="T39" i="22"/>
  <c r="T92" i="22"/>
  <c r="T61" i="22"/>
  <c r="T66" i="22"/>
  <c r="T54" i="22"/>
  <c r="T17" i="22"/>
  <c r="T73" i="22"/>
  <c r="BA23" i="23"/>
  <c r="AR964" i="20"/>
  <c r="AP444" i="20"/>
  <c r="BB184" i="22"/>
  <c r="AZ95" i="22"/>
  <c r="AZ250" i="22"/>
  <c r="BB326" i="22"/>
  <c r="AZ102" i="22"/>
  <c r="AZ164" i="22"/>
  <c r="AZ335" i="22"/>
  <c r="AR1069" i="20"/>
  <c r="AR551" i="20"/>
  <c r="AP228" i="20"/>
  <c r="AP49" i="20"/>
  <c r="BB301" i="22"/>
  <c r="AP535" i="20"/>
  <c r="AR978" i="20"/>
  <c r="AP140" i="20"/>
  <c r="AR967" i="20"/>
  <c r="AR729" i="20"/>
  <c r="AZ308" i="22"/>
  <c r="BB114" i="22"/>
  <c r="AZ166" i="22"/>
  <c r="AP947" i="20"/>
  <c r="AR433" i="20"/>
  <c r="AP174" i="20"/>
  <c r="AR779" i="20"/>
  <c r="AR75" i="20"/>
  <c r="BB121" i="22"/>
  <c r="AR1005" i="20"/>
  <c r="AP483" i="20"/>
  <c r="BB202" i="22"/>
  <c r="AR25" i="20"/>
  <c r="AR909" i="20"/>
  <c r="AR618" i="20"/>
  <c r="AR1048" i="20"/>
  <c r="AR531" i="20"/>
  <c r="AZ224" i="22"/>
  <c r="AP42" i="20"/>
  <c r="AR631" i="20"/>
  <c r="BB268" i="22"/>
  <c r="AR82" i="20"/>
  <c r="AR765" i="20"/>
  <c r="BB322" i="22"/>
  <c r="BB125" i="22"/>
  <c r="AR338" i="20"/>
  <c r="AP262" i="20"/>
  <c r="AZ190" i="22"/>
  <c r="AP1029" i="20"/>
  <c r="AP368" i="20"/>
  <c r="AP281" i="20"/>
  <c r="AZ345" i="22"/>
  <c r="AR241" i="20"/>
  <c r="AR1031" i="20"/>
  <c r="AZ99" i="22"/>
  <c r="AR1042" i="20"/>
  <c r="AZ208" i="22"/>
  <c r="AR479" i="20"/>
  <c r="BB68" i="22"/>
  <c r="AR344" i="20"/>
  <c r="AZ186" i="22"/>
  <c r="AR485" i="20"/>
  <c r="AR757" i="20"/>
  <c r="AZ50" i="22"/>
  <c r="BB54" i="22"/>
  <c r="AP840" i="20"/>
  <c r="AZ338" i="22"/>
  <c r="AR95" i="20"/>
  <c r="AR872" i="20"/>
  <c r="AZ359" i="22"/>
  <c r="AP153" i="20"/>
  <c r="AZ199" i="22"/>
  <c r="AP194" i="20"/>
  <c r="AP823" i="20"/>
  <c r="AR974" i="20"/>
  <c r="AR159" i="20"/>
  <c r="AR1023" i="20"/>
  <c r="AP495" i="20"/>
  <c r="BB205" i="22"/>
  <c r="BB33" i="22"/>
  <c r="AZ227" i="22"/>
  <c r="BB299" i="22"/>
  <c r="AR518" i="20"/>
  <c r="AR881" i="20"/>
  <c r="AP505" i="20"/>
  <c r="AP653" i="20"/>
  <c r="AZ277" i="22"/>
  <c r="AR761" i="20"/>
  <c r="AR667" i="20"/>
  <c r="AR863" i="20"/>
  <c r="AR353" i="20"/>
  <c r="BB152" i="22"/>
  <c r="AR899" i="20"/>
  <c r="AP753" i="20"/>
  <c r="AP936" i="20"/>
  <c r="AP424" i="20"/>
  <c r="AZ177" i="22"/>
  <c r="AP859" i="20"/>
  <c r="AP215" i="20"/>
  <c r="AR138" i="20"/>
  <c r="AR997" i="20"/>
  <c r="AR471" i="20"/>
  <c r="BB196" i="22"/>
  <c r="AP580" i="20"/>
  <c r="BB247" i="22"/>
  <c r="BB59" i="22"/>
  <c r="AP690" i="20"/>
  <c r="AR291" i="20"/>
  <c r="AZ266" i="22"/>
  <c r="AR161" i="20"/>
  <c r="AR358" i="20"/>
  <c r="AP668" i="20"/>
  <c r="AP136" i="20"/>
  <c r="BB148" i="22"/>
  <c r="AP35" i="20"/>
  <c r="AR874" i="20"/>
  <c r="AP524" i="20"/>
  <c r="AP190" i="20"/>
  <c r="BB256" i="22"/>
  <c r="AR1010" i="20"/>
  <c r="AZ244" i="22"/>
  <c r="BB228" i="22"/>
  <c r="AP244" i="20"/>
  <c r="BB342" i="22"/>
  <c r="AR799" i="20"/>
  <c r="BB332" i="22"/>
  <c r="AP134" i="20"/>
  <c r="AR1051" i="20"/>
  <c r="AR147" i="20"/>
  <c r="AP574" i="20"/>
  <c r="AR512" i="20"/>
  <c r="AR611" i="20"/>
  <c r="AR962" i="20"/>
  <c r="AR442" i="20"/>
  <c r="AP180" i="20"/>
  <c r="AZ175" i="22"/>
  <c r="AZ173" i="22"/>
  <c r="BB321" i="22"/>
  <c r="AP568" i="20"/>
  <c r="AR598" i="20"/>
  <c r="BB255" i="22"/>
  <c r="AR929" i="20"/>
  <c r="AP211" i="20"/>
  <c r="AR235" i="20"/>
  <c r="AP782" i="20"/>
  <c r="AR325" i="20"/>
  <c r="AR1000" i="20"/>
  <c r="AZ243" i="22"/>
  <c r="AR257" i="20"/>
  <c r="AP862" i="20"/>
  <c r="AZ355" i="22"/>
  <c r="AZ151" i="22"/>
  <c r="AZ61" i="22"/>
  <c r="AR615" i="20"/>
  <c r="AP922" i="20"/>
  <c r="AR406" i="20"/>
  <c r="AP168" i="20"/>
  <c r="AR1045" i="20"/>
  <c r="AR529" i="20"/>
  <c r="AZ222" i="22"/>
  <c r="AP629" i="20"/>
  <c r="AR264" i="20"/>
  <c r="BB81" i="22"/>
  <c r="AR121" i="20"/>
  <c r="AZ101" i="22"/>
  <c r="BB38" i="22"/>
  <c r="AP207" i="20"/>
  <c r="AP366" i="20"/>
  <c r="AR468" i="20"/>
  <c r="AP821" i="20"/>
  <c r="AR259" i="20"/>
  <c r="AR166" i="20"/>
  <c r="AP1025" i="20"/>
  <c r="AP673" i="20"/>
  <c r="AP604" i="20"/>
  <c r="AP634" i="20"/>
  <c r="AP787" i="20"/>
  <c r="AP542" i="20"/>
  <c r="AR695" i="20"/>
  <c r="AR142" i="20"/>
  <c r="AZ290" i="22"/>
  <c r="AP735" i="20"/>
  <c r="BB310" i="22"/>
  <c r="AR114" i="20"/>
  <c r="AP639" i="20"/>
  <c r="AZ90" i="22"/>
  <c r="AR1040" i="20"/>
  <c r="AP375" i="20"/>
  <c r="AP311" i="20"/>
  <c r="AP558" i="20"/>
  <c r="AP869" i="20"/>
  <c r="AP354" i="20"/>
  <c r="AR1002" i="20"/>
  <c r="AR129" i="20"/>
  <c r="BB22" i="22"/>
  <c r="AZ144" i="22"/>
  <c r="AR332" i="20"/>
  <c r="AR1063" i="20"/>
  <c r="AP549" i="20"/>
  <c r="AZ231" i="22"/>
  <c r="AP855" i="20"/>
  <c r="AP720" i="20"/>
  <c r="AR301" i="20"/>
  <c r="AP268" i="20"/>
  <c r="BB78" i="22"/>
  <c r="AR65" i="20"/>
  <c r="AR781" i="20"/>
  <c r="BB328" i="22"/>
  <c r="AP778" i="20"/>
  <c r="AP1037" i="20"/>
  <c r="BB314" i="22"/>
  <c r="AR854" i="20"/>
  <c r="AR995" i="20"/>
  <c r="AR192" i="20"/>
  <c r="BB23" i="23"/>
  <c r="AP577" i="20"/>
  <c r="AR54" i="20"/>
  <c r="AR160" i="20"/>
  <c r="AP819" i="20"/>
  <c r="AP583" i="20"/>
  <c r="AR661" i="20"/>
  <c r="AR277" i="20"/>
  <c r="AR93" i="20"/>
  <c r="AR537" i="20"/>
  <c r="AP576" i="20"/>
  <c r="AP288" i="20"/>
  <c r="AR237" i="20"/>
  <c r="AR329" i="20"/>
  <c r="AP796" i="20"/>
  <c r="AR327" i="20"/>
  <c r="AP713" i="20"/>
  <c r="AR687" i="20"/>
  <c r="AP885" i="20"/>
  <c r="BB188" i="22"/>
  <c r="AR1021" i="20"/>
  <c r="AP489" i="20"/>
  <c r="AR200" i="20"/>
  <c r="AZ347" i="22"/>
  <c r="AR759" i="20"/>
  <c r="AP664" i="20"/>
  <c r="AR649" i="20"/>
  <c r="AR271" i="20"/>
  <c r="AP89" i="20"/>
  <c r="AR976" i="20"/>
  <c r="AP747" i="20"/>
  <c r="AP716" i="20"/>
  <c r="AP299" i="20"/>
  <c r="AR109" i="20"/>
  <c r="AR416" i="20"/>
  <c r="BB193" i="22"/>
  <c r="AP771" i="20"/>
  <c r="AR321" i="20"/>
  <c r="AZ127" i="22"/>
  <c r="AP915" i="20"/>
  <c r="AR392" i="20"/>
  <c r="AZ219" i="22"/>
  <c r="AP38" i="20"/>
  <c r="AP679" i="20"/>
  <c r="AP622" i="20"/>
  <c r="AR453" i="20"/>
  <c r="AP1027" i="20"/>
  <c r="AR448" i="20"/>
  <c r="AZ137" i="22"/>
  <c r="BB295" i="22"/>
  <c r="AP609" i="20"/>
  <c r="AR253" i="20"/>
  <c r="AR62" i="20"/>
  <c r="AR419" i="20"/>
  <c r="AP924" i="20"/>
  <c r="AP384" i="20"/>
  <c r="AP51" i="20"/>
  <c r="AZ313" i="22"/>
  <c r="AR731" i="20"/>
  <c r="AP305" i="20"/>
  <c r="BB117" i="22"/>
  <c r="AR593" i="20"/>
  <c r="AR1050" i="20"/>
  <c r="AR461" i="20"/>
  <c r="AR569" i="20"/>
  <c r="AP878" i="20"/>
  <c r="AR956" i="20"/>
  <c r="AR435" i="20"/>
  <c r="AR176" i="20"/>
  <c r="AP222" i="20"/>
  <c r="BB213" i="22"/>
  <c r="AR255" i="20"/>
  <c r="AP596" i="20"/>
  <c r="AP250" i="20"/>
  <c r="AP59" i="20"/>
  <c r="AZ46" i="22"/>
  <c r="BB265" i="22"/>
  <c r="BB210" i="22"/>
  <c r="AR640" i="20"/>
  <c r="AP270" i="20"/>
  <c r="BB92" i="22"/>
  <c r="AR246" i="20"/>
  <c r="AR1035" i="20"/>
  <c r="AP807" i="20"/>
  <c r="AP701" i="20"/>
  <c r="AZ297" i="22"/>
  <c r="AP848" i="20"/>
  <c r="AZ344" i="22"/>
  <c r="BB146" i="22"/>
  <c r="AR992" i="20"/>
  <c r="AR466" i="20"/>
  <c r="AZ195" i="22"/>
  <c r="AR988" i="20"/>
  <c r="AP623" i="20"/>
  <c r="AP514" i="20"/>
  <c r="AP284" i="20"/>
  <c r="BA362" i="22"/>
  <c r="AP33" i="20"/>
  <c r="BB282" i="22"/>
  <c r="AR763" i="20"/>
  <c r="AR56" i="20"/>
  <c r="AR1074" i="20"/>
  <c r="AP554" i="20"/>
  <c r="AP231" i="20"/>
  <c r="AZ53" i="22"/>
  <c r="AR324" i="20"/>
  <c r="AP592" i="20"/>
  <c r="BB293" i="22"/>
  <c r="AZ57" i="22"/>
  <c r="AP816" i="20"/>
  <c r="AR181" i="20"/>
  <c r="AR659" i="20"/>
  <c r="BB280" i="22"/>
  <c r="AZ96" i="22"/>
  <c r="AR481" i="20"/>
  <c r="AR702" i="20"/>
  <c r="AP318" i="20"/>
  <c r="AR455" i="20"/>
  <c r="AP509" i="20"/>
  <c r="AP868" i="20"/>
  <c r="BB357" i="22"/>
  <c r="BB112" i="22"/>
  <c r="AZ55" i="22"/>
  <c r="AR1060" i="20"/>
  <c r="AP546" i="20"/>
  <c r="AR225" i="20"/>
  <c r="AZ51" i="22"/>
  <c r="AP837" i="20"/>
  <c r="AR97" i="20"/>
  <c r="AP31" i="20"/>
  <c r="AP594" i="20"/>
  <c r="BB252" i="22"/>
  <c r="AZ62" i="22"/>
  <c r="AR145" i="20"/>
  <c r="BB241" i="22"/>
  <c r="AR157" i="20"/>
  <c r="AP632" i="20"/>
  <c r="AZ270" i="22"/>
  <c r="AR767" i="20"/>
  <c r="AR319" i="20"/>
  <c r="AR123" i="20"/>
  <c r="AP911" i="20"/>
  <c r="AP390" i="20"/>
  <c r="AR164" i="20"/>
  <c r="AP624" i="20"/>
  <c r="AR458" i="20"/>
  <c r="AR333" i="20"/>
  <c r="AZ212" i="22"/>
  <c r="BB236" i="22"/>
  <c r="AR970" i="20"/>
  <c r="AR502" i="20"/>
  <c r="BB272" i="22"/>
  <c r="AR564" i="20"/>
  <c r="BB65" i="22"/>
  <c r="AP316" i="20"/>
  <c r="BB330" i="22"/>
  <c r="AP199" i="20"/>
  <c r="AR1057" i="20"/>
  <c r="AP70" i="20"/>
  <c r="AR100" i="20"/>
  <c r="AR520" i="20"/>
  <c r="AR450" i="20"/>
  <c r="W18" i="22"/>
  <c r="X46" i="22"/>
  <c r="U30" i="22"/>
  <c r="Y58" i="22"/>
  <c r="X66" i="22"/>
  <c r="Y20" i="22"/>
  <c r="X55" i="22"/>
  <c r="U44" i="22"/>
  <c r="X87" i="22"/>
  <c r="U19" i="22"/>
  <c r="W90" i="22"/>
  <c r="X88" i="22"/>
  <c r="W29" i="22"/>
  <c r="W40" i="22"/>
  <c r="U69" i="22"/>
  <c r="X40" i="22"/>
  <c r="U12" i="22"/>
  <c r="W37" i="22"/>
  <c r="W62" i="22"/>
  <c r="Y37" i="22"/>
  <c r="U74" i="22"/>
  <c r="U26" i="22"/>
  <c r="X53" i="22"/>
  <c r="Y95" i="22"/>
  <c r="Y36" i="22"/>
  <c r="U86" i="22"/>
  <c r="Y48" i="22"/>
  <c r="X63" i="22"/>
  <c r="W58" i="22"/>
  <c r="W54" i="22"/>
  <c r="U94" i="22"/>
  <c r="Y13" i="22"/>
  <c r="U48" i="22"/>
  <c r="X34" i="22"/>
  <c r="U65" i="22"/>
  <c r="Y47" i="22"/>
  <c r="X32" i="22"/>
  <c r="Y42" i="22"/>
  <c r="Y22" i="22"/>
  <c r="W43" i="22"/>
  <c r="Y94" i="22"/>
  <c r="U50" i="22"/>
  <c r="U27" i="22"/>
  <c r="X23" i="22"/>
  <c r="W27" i="22"/>
  <c r="U36" i="22"/>
  <c r="X76" i="22"/>
  <c r="X70" i="22"/>
  <c r="Y52" i="22"/>
  <c r="W16" i="22"/>
  <c r="W89" i="22"/>
  <c r="Y41" i="22"/>
  <c r="X3" i="22"/>
  <c r="Y85" i="22"/>
  <c r="W36" i="22"/>
  <c r="Y62" i="22"/>
  <c r="X74" i="22"/>
  <c r="Y77" i="22"/>
  <c r="U93" i="22"/>
  <c r="U91" i="22"/>
  <c r="U15" i="22"/>
  <c r="X4" i="22"/>
  <c r="W50" i="22"/>
  <c r="W42" i="22"/>
  <c r="X13" i="22"/>
  <c r="Y29" i="22"/>
  <c r="U73" i="22"/>
  <c r="X7" i="22"/>
  <c r="W39" i="22"/>
  <c r="U77" i="22"/>
  <c r="U61" i="22"/>
  <c r="U62" i="22"/>
  <c r="W4" i="22"/>
  <c r="X81" i="22"/>
  <c r="Y61" i="22"/>
  <c r="U6" i="22"/>
  <c r="Y64" i="22"/>
  <c r="Y19" i="22"/>
  <c r="U52" i="22"/>
  <c r="Y25" i="22"/>
  <c r="U58" i="22"/>
  <c r="Y76" i="22"/>
  <c r="X44" i="22"/>
  <c r="W17" i="22"/>
  <c r="Y65" i="22"/>
  <c r="Y28" i="22"/>
  <c r="W80" i="22"/>
  <c r="U82" i="22"/>
  <c r="X72" i="22"/>
  <c r="W48" i="22"/>
  <c r="Y55" i="22"/>
  <c r="Y35" i="22"/>
  <c r="Y43" i="22"/>
  <c r="U4" i="22"/>
  <c r="U25" i="22"/>
  <c r="X78" i="22"/>
  <c r="U24" i="22"/>
  <c r="U31" i="22"/>
  <c r="U33" i="22"/>
  <c r="X36" i="22"/>
  <c r="U79" i="22"/>
  <c r="U9" i="22"/>
  <c r="Y10" i="22"/>
  <c r="X8" i="22"/>
  <c r="U70" i="22"/>
  <c r="W71" i="22"/>
  <c r="Y40" i="22"/>
  <c r="Y16" i="22"/>
  <c r="U13" i="22"/>
  <c r="W77" i="22"/>
  <c r="U76" i="22"/>
  <c r="U75" i="22"/>
  <c r="U40" i="22"/>
  <c r="X75" i="22"/>
  <c r="X69" i="22"/>
  <c r="X42" i="22"/>
  <c r="X24" i="22"/>
  <c r="W81" i="22"/>
  <c r="U59" i="22"/>
  <c r="X30" i="22"/>
  <c r="W38" i="22"/>
  <c r="W5" i="22"/>
  <c r="Y4" i="22"/>
  <c r="W63" i="22"/>
  <c r="U21" i="22"/>
  <c r="Y93" i="22"/>
  <c r="Y49" i="22"/>
  <c r="Y92" i="22"/>
  <c r="U35" i="22"/>
  <c r="Y82" i="22"/>
  <c r="W76" i="22"/>
  <c r="W72" i="22"/>
  <c r="X16" i="22"/>
  <c r="X45" i="22"/>
  <c r="W64" i="22"/>
  <c r="U3" i="22"/>
  <c r="Y15" i="22"/>
  <c r="W52" i="22"/>
  <c r="W25" i="22"/>
  <c r="X39" i="22"/>
  <c r="W79" i="22"/>
  <c r="W9" i="22"/>
  <c r="W73" i="22"/>
  <c r="W7" i="22"/>
  <c r="U80" i="22"/>
  <c r="U90" i="22"/>
  <c r="U49" i="22"/>
  <c r="W20" i="22"/>
  <c r="U56" i="22"/>
  <c r="Y88" i="22"/>
  <c r="X62" i="22"/>
  <c r="X51" i="22"/>
  <c r="U68" i="22"/>
  <c r="U84" i="22"/>
  <c r="W70" i="22"/>
  <c r="W93" i="22"/>
  <c r="X83" i="22"/>
  <c r="X37" i="22"/>
  <c r="W78" i="22"/>
  <c r="X89" i="22"/>
  <c r="W65" i="22"/>
  <c r="W69" i="22"/>
  <c r="W53" i="22"/>
  <c r="U95" i="22"/>
  <c r="W51" i="22"/>
  <c r="Y26" i="22"/>
  <c r="W46" i="22"/>
  <c r="X61" i="22"/>
  <c r="X54" i="22"/>
  <c r="W86" i="22"/>
  <c r="U5" i="22"/>
  <c r="Y81" i="22"/>
  <c r="W6" i="22"/>
  <c r="Y30" i="22"/>
  <c r="Y17" i="22"/>
  <c r="X21" i="22"/>
  <c r="U89" i="22"/>
  <c r="X38" i="22"/>
  <c r="Y27" i="22"/>
  <c r="X10" i="22"/>
  <c r="W88" i="22"/>
  <c r="X41" i="22"/>
  <c r="Y66" i="22"/>
  <c r="Y18" i="22"/>
  <c r="X94" i="22"/>
  <c r="Y83" i="22"/>
  <c r="W56" i="22"/>
  <c r="X33" i="22"/>
  <c r="W47" i="22"/>
  <c r="Y24" i="22"/>
  <c r="W95" i="22"/>
  <c r="Y6" i="22"/>
  <c r="X58" i="22"/>
  <c r="X65" i="22"/>
  <c r="Y69" i="22"/>
  <c r="X91" i="22"/>
  <c r="X71" i="22"/>
  <c r="U20" i="22"/>
  <c r="Y75" i="22"/>
  <c r="W94" i="22"/>
  <c r="X57" i="22"/>
  <c r="U78" i="22"/>
  <c r="W24" i="22"/>
  <c r="W31" i="22"/>
  <c r="U34" i="22"/>
  <c r="W60" i="22"/>
  <c r="U55" i="22"/>
  <c r="X49" i="22"/>
  <c r="W55" i="22"/>
  <c r="Y73" i="22"/>
  <c r="W41" i="22"/>
  <c r="X22" i="22"/>
  <c r="U53" i="22"/>
  <c r="X85" i="22"/>
  <c r="X9" i="22"/>
  <c r="W66" i="22"/>
  <c r="W22" i="22"/>
  <c r="U7" i="22"/>
  <c r="W85" i="22"/>
  <c r="X11" i="22"/>
  <c r="U63" i="22"/>
  <c r="Y38" i="22"/>
  <c r="X5" i="22"/>
  <c r="X82" i="22"/>
  <c r="W23" i="22"/>
  <c r="U81" i="22"/>
  <c r="Y67" i="22"/>
  <c r="X50" i="22"/>
  <c r="U37" i="22"/>
  <c r="X92" i="22"/>
  <c r="X47" i="22"/>
  <c r="Y32" i="22"/>
  <c r="U42" i="22"/>
  <c r="W3" i="22"/>
  <c r="X68" i="22"/>
  <c r="W67" i="22"/>
  <c r="Y72" i="22"/>
  <c r="Y63" i="22"/>
  <c r="W8" i="22"/>
  <c r="X48" i="22"/>
  <c r="W33" i="22"/>
  <c r="W44" i="22"/>
  <c r="W74" i="22"/>
  <c r="X14" i="22"/>
  <c r="U85" i="22"/>
  <c r="U43" i="22"/>
  <c r="Y31" i="22"/>
  <c r="U39" i="22"/>
  <c r="X80" i="22"/>
  <c r="U92" i="22"/>
  <c r="X27" i="22"/>
  <c r="W59" i="22"/>
  <c r="U88" i="22"/>
  <c r="X93" i="22"/>
  <c r="Y54" i="22"/>
  <c r="Y39" i="22"/>
  <c r="X29" i="22"/>
  <c r="X6" i="22"/>
  <c r="U8" i="22"/>
  <c r="Y53" i="22"/>
  <c r="Y74" i="22"/>
  <c r="X86" i="22"/>
  <c r="X95" i="22"/>
  <c r="U16" i="22"/>
  <c r="Y12" i="22"/>
  <c r="W14" i="22"/>
  <c r="Y7" i="22"/>
  <c r="X35" i="22"/>
  <c r="X77" i="22"/>
  <c r="W91" i="22"/>
  <c r="W45" i="22"/>
  <c r="U29" i="22"/>
  <c r="U87" i="22"/>
  <c r="U51" i="22"/>
  <c r="Y56" i="22"/>
  <c r="X60" i="22"/>
  <c r="U10" i="22"/>
  <c r="U14" i="22"/>
  <c r="U67" i="22"/>
  <c r="X52" i="22"/>
  <c r="U22" i="22"/>
  <c r="U83" i="22"/>
  <c r="Y80" i="22"/>
  <c r="Y57" i="22"/>
  <c r="W30" i="22"/>
  <c r="X15" i="22"/>
  <c r="X25" i="22"/>
  <c r="U46" i="22"/>
  <c r="Y89" i="22"/>
  <c r="U28" i="22"/>
  <c r="Y9" i="22"/>
  <c r="U17" i="22"/>
  <c r="U66" i="22"/>
  <c r="X20" i="22"/>
  <c r="Y51" i="22"/>
  <c r="Y44" i="22"/>
  <c r="U47" i="22"/>
  <c r="Y45" i="22"/>
  <c r="X56" i="22"/>
  <c r="W35" i="22"/>
  <c r="W82" i="22"/>
  <c r="W57" i="22"/>
  <c r="X18" i="22"/>
  <c r="Y46" i="22"/>
  <c r="Y70" i="22"/>
  <c r="U71" i="22"/>
  <c r="Y90" i="22"/>
  <c r="Y78" i="22"/>
  <c r="U18" i="22"/>
  <c r="Y60" i="22"/>
  <c r="U38" i="22"/>
  <c r="X43" i="22"/>
  <c r="W21" i="22"/>
  <c r="W84" i="22"/>
  <c r="W26" i="22"/>
  <c r="X17" i="22"/>
  <c r="Y50" i="22"/>
  <c r="W92" i="22"/>
  <c r="Y11" i="22"/>
  <c r="W61" i="22"/>
  <c r="U32" i="22"/>
  <c r="U23" i="22"/>
  <c r="U11" i="22"/>
  <c r="Y5" i="22"/>
  <c r="U45" i="22"/>
  <c r="X67" i="22"/>
  <c r="X59" i="22"/>
  <c r="Y87" i="22"/>
  <c r="W83" i="22"/>
  <c r="X19" i="22"/>
  <c r="Y86" i="22"/>
  <c r="X31" i="22"/>
  <c r="W34" i="22"/>
  <c r="U60" i="22"/>
  <c r="X79" i="22"/>
  <c r="W12" i="22"/>
  <c r="Y71" i="22"/>
  <c r="W75" i="22"/>
  <c r="X73" i="22"/>
  <c r="Y91" i="22"/>
  <c r="U72" i="22"/>
  <c r="X84" i="22"/>
  <c r="Y79" i="22"/>
  <c r="U41" i="22"/>
  <c r="Y59" i="22"/>
  <c r="U54" i="22"/>
  <c r="X12" i="22"/>
  <c r="W10" i="22"/>
  <c r="X64" i="22"/>
  <c r="Y84" i="22"/>
  <c r="Y23" i="22"/>
  <c r="W49" i="22"/>
  <c r="W19" i="22"/>
  <c r="X90" i="22"/>
  <c r="U57" i="22"/>
  <c r="Y34" i="22"/>
  <c r="W15" i="22"/>
  <c r="W68" i="22"/>
  <c r="W13" i="22"/>
  <c r="Y21" i="22"/>
  <c r="X28" i="22"/>
  <c r="W87" i="22"/>
  <c r="Y8" i="22"/>
  <c r="W32" i="22"/>
  <c r="Y68" i="22"/>
  <c r="W11" i="22"/>
  <c r="Y33" i="22"/>
  <c r="W28" i="22"/>
  <c r="U64" i="22"/>
  <c r="Y3" i="22"/>
  <c r="Y14" i="22"/>
  <c r="X26" i="22"/>
  <c r="BD359" i="22"/>
  <c r="BD137" i="22"/>
  <c r="BD46" i="22"/>
  <c r="V24" i="22"/>
  <c r="V18" i="22"/>
  <c r="V47" i="22"/>
  <c r="V89" i="22"/>
  <c r="V93" i="22"/>
  <c r="V15" i="22"/>
  <c r="V61" i="22"/>
  <c r="V23" i="22"/>
  <c r="V54" i="22"/>
  <c r="V45" i="22"/>
  <c r="V92" i="22"/>
  <c r="AT1025" i="20"/>
  <c r="AT444" i="20"/>
  <c r="AT592" i="20"/>
  <c r="AT190" i="20"/>
  <c r="AT288" i="20"/>
  <c r="AT816" i="20"/>
  <c r="AT604" i="20"/>
  <c r="AT228" i="20"/>
  <c r="AT713" i="20"/>
  <c r="AT318" i="20"/>
  <c r="AT568" i="20"/>
  <c r="AT549" i="20"/>
  <c r="AT222" i="20"/>
  <c r="AT664" i="20"/>
  <c r="AT596" i="20"/>
  <c r="AT174" i="20"/>
  <c r="AT268" i="20"/>
  <c r="AT747" i="20"/>
  <c r="AT716" i="20"/>
  <c r="AT424" i="20"/>
  <c r="AT778" i="20"/>
  <c r="AT70" i="20"/>
  <c r="AT701" i="20"/>
  <c r="AT168" i="20"/>
  <c r="AT848" i="20"/>
  <c r="AT840" i="20"/>
  <c r="AT524" i="20"/>
  <c r="AT35" i="20"/>
  <c r="AT821" i="20"/>
  <c r="AT284" i="20"/>
  <c r="AT1027" i="20"/>
  <c r="AT33" i="20"/>
  <c r="AS299" i="20"/>
  <c r="AS807" i="20"/>
  <c r="AS690" i="20"/>
  <c r="AS390" i="20"/>
  <c r="AS622" i="20"/>
  <c r="AS368" i="20"/>
  <c r="AS281" i="20"/>
  <c r="V17" i="22"/>
  <c r="V40" i="22"/>
  <c r="V29" i="22"/>
  <c r="V46" i="22"/>
  <c r="AT231" i="20"/>
  <c r="AT194" i="20"/>
  <c r="AT673" i="20"/>
  <c r="AT495" i="20"/>
  <c r="AT885" i="20"/>
  <c r="AT868" i="20"/>
  <c r="AT211" i="20"/>
  <c r="AT546" i="20"/>
  <c r="BD102" i="22"/>
  <c r="BD57" i="22"/>
  <c r="BD308" i="22"/>
  <c r="BD177" i="22"/>
  <c r="BD224" i="22"/>
  <c r="BD266" i="22"/>
  <c r="BD212" i="22"/>
  <c r="V85" i="22"/>
  <c r="V30" i="22"/>
  <c r="V4" i="22"/>
  <c r="V9" i="22"/>
  <c r="V20" i="22"/>
  <c r="V25" i="22"/>
  <c r="V87" i="22"/>
  <c r="V31" i="22"/>
  <c r="V68" i="22"/>
  <c r="V90" i="22"/>
  <c r="V21" i="22"/>
  <c r="AS735" i="20"/>
  <c r="AS231" i="20"/>
  <c r="AS639" i="20"/>
  <c r="AS194" i="20"/>
  <c r="AS823" i="20"/>
  <c r="AS673" i="20"/>
  <c r="AS558" i="20"/>
  <c r="AS495" i="20"/>
  <c r="AS180" i="20"/>
  <c r="AS885" i="20"/>
  <c r="AS878" i="20"/>
  <c r="AS868" i="20"/>
  <c r="AS489" i="20"/>
  <c r="AS211" i="20"/>
  <c r="AS947" i="20"/>
  <c r="AS546" i="20"/>
  <c r="AS89" i="20"/>
  <c r="AS31" i="20"/>
  <c r="AS594" i="20"/>
  <c r="AS215" i="20"/>
  <c r="AS632" i="20"/>
  <c r="AS580" i="20"/>
  <c r="AS679" i="20"/>
  <c r="V95" i="22"/>
  <c r="V35" i="22"/>
  <c r="AT735" i="20"/>
  <c r="AT639" i="20"/>
  <c r="AT823" i="20"/>
  <c r="AT558" i="20"/>
  <c r="AT180" i="20"/>
  <c r="AT878" i="20"/>
  <c r="AT489" i="20"/>
  <c r="AT947" i="20"/>
  <c r="BD250" i="22"/>
  <c r="BD335" i="22"/>
  <c r="BD313" i="22"/>
  <c r="BD173" i="22"/>
  <c r="BD144" i="22"/>
  <c r="BD186" i="22"/>
  <c r="BD277" i="22"/>
  <c r="BD347" i="22"/>
  <c r="BD51" i="22"/>
  <c r="BD355" i="22"/>
  <c r="BD151" i="22"/>
  <c r="BD338" i="22"/>
  <c r="V38" i="22"/>
  <c r="V6" i="22"/>
  <c r="V49" i="22"/>
  <c r="V32" i="22"/>
  <c r="V7" i="22"/>
  <c r="V34" i="22"/>
  <c r="BD95" i="22"/>
  <c r="BD199" i="22"/>
  <c r="BD61" i="22"/>
  <c r="BD222" i="22"/>
  <c r="BD99" i="22"/>
  <c r="V66" i="22"/>
  <c r="V58" i="22"/>
  <c r="V52" i="22"/>
  <c r="V80" i="22"/>
  <c r="V22" i="22"/>
  <c r="V63" i="22"/>
  <c r="V77" i="22"/>
  <c r="V73" i="22"/>
  <c r="V10" i="22"/>
  <c r="V86" i="22"/>
  <c r="V11" i="22"/>
  <c r="V12" i="22"/>
  <c r="BD227" i="22"/>
  <c r="BD231" i="22"/>
  <c r="BD345" i="22"/>
  <c r="V69" i="22"/>
  <c r="BD53" i="22"/>
  <c r="BD90" i="22"/>
  <c r="BD175" i="22"/>
  <c r="BD244" i="22"/>
  <c r="BD243" i="22"/>
  <c r="BD127" i="22"/>
  <c r="BD219" i="22"/>
  <c r="BD101" i="22"/>
  <c r="V28" i="22"/>
  <c r="V42" i="22"/>
  <c r="V88" i="22"/>
  <c r="V71" i="22"/>
  <c r="V72" i="22"/>
  <c r="V5" i="22"/>
  <c r="AS444" i="20"/>
  <c r="AS924" i="20"/>
  <c r="AS574" i="20"/>
  <c r="AT51" i="20"/>
  <c r="AT354" i="20"/>
  <c r="AS713" i="20"/>
  <c r="AS140" i="20"/>
  <c r="AS787" i="20"/>
  <c r="AT855" i="20"/>
  <c r="AT782" i="20"/>
  <c r="AS174" i="20"/>
  <c r="AS837" i="20"/>
  <c r="AS862" i="20"/>
  <c r="AS424" i="20"/>
  <c r="AS771" i="20"/>
  <c r="AS168" i="20"/>
  <c r="AS577" i="20"/>
  <c r="AS35" i="20"/>
  <c r="AS514" i="20"/>
  <c r="AS207" i="20"/>
  <c r="AS33" i="20"/>
  <c r="AS153" i="20"/>
  <c r="AT574" i="20"/>
  <c r="AS816" i="20"/>
  <c r="AS634" i="20"/>
  <c r="AT787" i="20"/>
  <c r="AS720" i="20"/>
  <c r="AT89" i="20"/>
  <c r="AT862" i="20"/>
  <c r="AT577" i="20"/>
  <c r="AT679" i="20"/>
  <c r="AT207" i="20"/>
  <c r="V57" i="22"/>
  <c r="AT153" i="20"/>
  <c r="AS375" i="20"/>
  <c r="AT305" i="20"/>
  <c r="AS653" i="20"/>
  <c r="AT720" i="20"/>
  <c r="AS59" i="20"/>
  <c r="AS716" i="20"/>
  <c r="AS1037" i="20"/>
  <c r="AS701" i="20"/>
  <c r="AS524" i="20"/>
  <c r="AS623" i="20"/>
  <c r="AS1027" i="20"/>
  <c r="AS1025" i="20"/>
  <c r="AT375" i="20"/>
  <c r="AS535" i="20"/>
  <c r="AT653" i="20"/>
  <c r="AT753" i="20"/>
  <c r="AT270" i="20"/>
  <c r="AT42" i="20"/>
  <c r="AT623" i="20"/>
  <c r="AT136" i="20"/>
  <c r="AT535" i="20"/>
  <c r="AS70" i="20"/>
  <c r="AS840" i="20"/>
  <c r="AS284" i="20"/>
  <c r="V91" i="22"/>
  <c r="AS384" i="20"/>
  <c r="AS505" i="20"/>
  <c r="AT807" i="20"/>
  <c r="AT262" i="20"/>
  <c r="AT244" i="20"/>
  <c r="AT622" i="20"/>
  <c r="BD208" i="22"/>
  <c r="BD96" i="22"/>
  <c r="BD166" i="22"/>
  <c r="BD55" i="22"/>
  <c r="BD62" i="22"/>
  <c r="BD297" i="22"/>
  <c r="BD344" i="22"/>
  <c r="BD195" i="22"/>
  <c r="BD290" i="22"/>
  <c r="V55" i="22"/>
  <c r="V82" i="22"/>
  <c r="V78" i="22"/>
  <c r="V8" i="22"/>
  <c r="V19" i="22"/>
  <c r="V3" i="22"/>
  <c r="AT924" i="20"/>
  <c r="AS305" i="20"/>
  <c r="AT140" i="20"/>
  <c r="AS222" i="20"/>
  <c r="AT837" i="20"/>
  <c r="AT299" i="20"/>
  <c r="AT771" i="20"/>
  <c r="AT514" i="20"/>
  <c r="AT281" i="20"/>
  <c r="V13" i="22"/>
  <c r="AS592" i="20"/>
  <c r="AS869" i="20"/>
  <c r="AS568" i="20"/>
  <c r="AS753" i="20"/>
  <c r="AS270" i="20"/>
  <c r="AS911" i="20"/>
  <c r="AS136" i="20"/>
  <c r="AT869" i="20"/>
  <c r="AT594" i="20"/>
  <c r="AT911" i="20"/>
  <c r="AT368" i="20"/>
  <c r="AT134" i="20"/>
  <c r="AS288" i="20"/>
  <c r="AS819" i="20"/>
  <c r="AS747" i="20"/>
  <c r="AS915" i="20"/>
  <c r="AS668" i="20"/>
  <c r="V26" i="22"/>
  <c r="AS311" i="20"/>
  <c r="AT31" i="20"/>
  <c r="AT583" i="20"/>
  <c r="AT38" i="20"/>
  <c r="AT483" i="20"/>
  <c r="AT1029" i="20"/>
  <c r="BD164" i="22"/>
  <c r="BD50" i="22"/>
  <c r="BD270" i="22"/>
  <c r="BD190" i="22"/>
  <c r="V50" i="22"/>
  <c r="V39" i="22"/>
  <c r="V16" i="22"/>
  <c r="V36" i="22"/>
  <c r="AT634" i="20"/>
  <c r="AS42" i="20"/>
  <c r="AS576" i="20"/>
  <c r="AS509" i="20"/>
  <c r="AT59" i="20"/>
  <c r="AT632" i="20"/>
  <c r="AT576" i="20"/>
  <c r="AS549" i="20"/>
  <c r="AS859" i="20"/>
  <c r="AS38" i="20"/>
  <c r="AT819" i="20"/>
  <c r="AT690" i="20"/>
  <c r="AT629" i="20"/>
  <c r="V74" i="22"/>
  <c r="V76" i="22"/>
  <c r="V64" i="22"/>
  <c r="V53" i="22"/>
  <c r="V14" i="22"/>
  <c r="AS134" i="20"/>
  <c r="AS228" i="20"/>
  <c r="AS596" i="20"/>
  <c r="AT1037" i="20"/>
  <c r="AT390" i="20"/>
  <c r="AT509" i="20"/>
  <c r="AS542" i="20"/>
  <c r="AS262" i="20"/>
  <c r="AS318" i="20"/>
  <c r="AT859" i="20"/>
  <c r="AT668" i="20"/>
  <c r="AT624" i="20"/>
  <c r="V48" i="22"/>
  <c r="V94" i="22"/>
  <c r="V67" i="22"/>
  <c r="V43" i="22"/>
  <c r="V60" i="22"/>
  <c r="AS609" i="20"/>
  <c r="AS796" i="20"/>
  <c r="AS250" i="20"/>
  <c r="AS583" i="20"/>
  <c r="AT796" i="20"/>
  <c r="AT542" i="20"/>
  <c r="AT936" i="20"/>
  <c r="V75" i="22"/>
  <c r="V33" i="22"/>
  <c r="V81" i="22"/>
  <c r="V44" i="22"/>
  <c r="AT609" i="20"/>
  <c r="AT250" i="20"/>
  <c r="AT915" i="20"/>
  <c r="AT580" i="20"/>
  <c r="V70" i="22"/>
  <c r="V79" i="22"/>
  <c r="V27" i="22"/>
  <c r="V56" i="22"/>
  <c r="V84" i="22"/>
  <c r="V62" i="22"/>
  <c r="AS554" i="20"/>
  <c r="AT384" i="20"/>
  <c r="AT311" i="20"/>
  <c r="AS604" i="20"/>
  <c r="AS49" i="20"/>
  <c r="AS316" i="20"/>
  <c r="AT505" i="20"/>
  <c r="AS664" i="20"/>
  <c r="AS199" i="20"/>
  <c r="AS268" i="20"/>
  <c r="AS936" i="20"/>
  <c r="AS483" i="20"/>
  <c r="AS778" i="20"/>
  <c r="AS922" i="20"/>
  <c r="AS244" i="20"/>
  <c r="AS848" i="20"/>
  <c r="AS629" i="20"/>
  <c r="AS624" i="20"/>
  <c r="AS821" i="20"/>
  <c r="AS1029" i="20"/>
  <c r="AS366" i="20"/>
  <c r="AT215" i="20"/>
  <c r="AT366" i="20"/>
  <c r="V51" i="22"/>
  <c r="V83" i="22"/>
  <c r="V41" i="22"/>
  <c r="V65" i="22"/>
  <c r="V59" i="22"/>
  <c r="V37" i="22"/>
  <c r="AT554" i="20"/>
  <c r="AS190" i="20"/>
  <c r="AS51" i="20"/>
  <c r="AS354" i="20"/>
  <c r="AT49" i="20"/>
  <c r="AT316" i="20"/>
  <c r="AS855" i="20"/>
  <c r="AS782" i="20"/>
  <c r="AT199" i="20"/>
  <c r="AT922" i="20"/>
  <c r="BA24" i="23"/>
  <c r="AZ23" i="23"/>
  <c r="BB362" i="22"/>
  <c r="BA363" i="22"/>
  <c r="AZ362" i="22"/>
  <c r="BD362" i="22" s="1"/>
  <c r="AZ24" i="23"/>
  <c r="BB24" i="23"/>
  <c r="AZ363" i="22"/>
  <c r="BD363" i="22" s="1"/>
  <c r="BA364" i="22"/>
  <c r="BB363" i="22"/>
  <c r="BB364" i="22"/>
  <c r="BA365" i="22"/>
  <c r="AZ364" i="22"/>
  <c r="BD364" i="22" s="1"/>
  <c r="BB365" i="22"/>
  <c r="BA366" i="22"/>
  <c r="AZ365" i="22"/>
  <c r="BD365" i="22" s="1"/>
  <c r="BA367" i="22"/>
  <c r="BB366" i="22"/>
  <c r="AZ366" i="22"/>
  <c r="BD366" i="22" s="1"/>
  <c r="BB367" i="22"/>
  <c r="BA368" i="22"/>
  <c r="AZ368" i="22"/>
  <c r="BD368" i="22" s="1"/>
  <c r="BA369" i="22"/>
  <c r="BB368" i="22"/>
  <c r="BA370" i="22"/>
  <c r="AZ369" i="22"/>
  <c r="BD369" i="22" s="1"/>
  <c r="AZ370" i="22"/>
  <c r="BD370" i="22" s="1"/>
  <c r="BA371" i="22"/>
  <c r="BB370" i="22"/>
  <c r="BA372" i="22"/>
  <c r="BB371" i="22"/>
  <c r="AZ371" i="22"/>
  <c r="BD371" i="22" s="1"/>
  <c r="AZ372" i="22"/>
  <c r="BD372" i="22" s="1"/>
  <c r="BA373" i="22"/>
  <c r="BB372" i="22"/>
  <c r="AZ373" i="22"/>
  <c r="BD373" i="22" s="1"/>
  <c r="BA374" i="22"/>
  <c r="BB373" i="22"/>
  <c r="AZ374" i="22"/>
  <c r="BD374" i="22" s="1"/>
  <c r="BA375" i="22"/>
  <c r="AZ375" i="22"/>
  <c r="BD375" i="22" s="1"/>
  <c r="BB375" i="22"/>
  <c r="BA376" i="22"/>
  <c r="BA377" i="22"/>
  <c r="BB376" i="22"/>
  <c r="AZ377" i="22"/>
  <c r="BD377" i="22" s="1"/>
  <c r="BA378" i="22"/>
  <c r="BB377" i="22"/>
  <c r="AZ378" i="22"/>
  <c r="BD378" i="22" s="1"/>
  <c r="BA379" i="22"/>
  <c r="BB378" i="22"/>
  <c r="BB379" i="22"/>
  <c r="AZ379" i="22"/>
  <c r="BD379" i="22" s="1"/>
  <c r="BA380" i="22"/>
  <c r="BB380" i="22"/>
  <c r="AZ380" i="22"/>
  <c r="BD380" i="22" s="1"/>
  <c r="BA381" i="22"/>
  <c r="BA382" i="22"/>
  <c r="BB381" i="22"/>
  <c r="BA383" i="22"/>
  <c r="AZ382" i="22"/>
  <c r="BD382" i="22" s="1"/>
  <c r="BB383" i="22"/>
  <c r="BA384" i="22"/>
  <c r="AZ383" i="22"/>
  <c r="BD383" i="22" s="1"/>
  <c r="BB384" i="22"/>
  <c r="BA385" i="22"/>
  <c r="BA386" i="22"/>
  <c r="BB385" i="22"/>
  <c r="AZ385" i="22"/>
  <c r="BD385" i="22" s="1"/>
  <c r="BB386" i="22"/>
  <c r="BA387" i="22"/>
  <c r="BB387" i="22"/>
  <c r="BA388" i="22"/>
  <c r="AZ387" i="22"/>
  <c r="BD387" i="22" s="1"/>
  <c r="BA389" i="22"/>
  <c r="BB388" i="22"/>
  <c r="AZ388" i="22"/>
  <c r="BD388" i="22" s="1"/>
  <c r="AZ389" i="22"/>
  <c r="BD389" i="22" s="1"/>
  <c r="BA390" i="22"/>
  <c r="BA391" i="22"/>
  <c r="AZ390" i="22"/>
  <c r="BD390" i="22" s="1"/>
  <c r="BB390" i="22"/>
  <c r="BA392" i="22"/>
  <c r="BB391" i="22"/>
  <c r="AZ391" i="22"/>
  <c r="BD391" i="22" s="1"/>
  <c r="BB392" i="22"/>
  <c r="BA393" i="22"/>
  <c r="AZ393" i="22"/>
  <c r="BD393" i="22" s="1"/>
  <c r="BA394" i="22"/>
  <c r="BB393" i="22"/>
  <c r="BB394" i="22"/>
  <c r="BA395" i="22"/>
  <c r="AZ394" i="22"/>
  <c r="BD394" i="22" s="1"/>
  <c r="BB395" i="22"/>
  <c r="AZ395" i="22"/>
  <c r="BD395" i="22" s="1"/>
  <c r="BA396" i="22"/>
  <c r="BA397" i="22"/>
  <c r="AZ396" i="22"/>
  <c r="BD396" i="22" s="1"/>
  <c r="BB396" i="22"/>
  <c r="BA398" i="22"/>
  <c r="AZ397" i="22"/>
  <c r="BD397" i="22" s="1"/>
  <c r="BB398" i="22"/>
  <c r="BA399" i="22"/>
  <c r="AZ398" i="22"/>
  <c r="BD398" i="22" s="1"/>
  <c r="BB399" i="22"/>
  <c r="BA400" i="22"/>
  <c r="AZ399" i="22"/>
  <c r="BD399" i="22" s="1"/>
  <c r="AZ400" i="22"/>
  <c r="BD400" i="22" s="1"/>
  <c r="BB400" i="22"/>
  <c r="BA401" i="22"/>
  <c r="BA402" i="22"/>
  <c r="BB401" i="22"/>
  <c r="AZ401" i="22"/>
  <c r="BD401" i="22" s="1"/>
  <c r="BB402" i="22"/>
  <c r="BA403" i="22"/>
  <c r="AZ403" i="22"/>
  <c r="BD403" i="22" s="1"/>
  <c r="BB403" i="22"/>
  <c r="BA404" i="22"/>
  <c r="BA405" i="22"/>
  <c r="BB404" i="22"/>
  <c r="AZ405" i="22"/>
  <c r="BD405" i="22" s="1"/>
  <c r="BB405" i="22"/>
  <c r="BA406" i="22"/>
  <c r="BB406" i="22"/>
  <c r="BA407" i="22"/>
  <c r="AZ406" i="22"/>
  <c r="BD406" i="22" s="1"/>
  <c r="AZ407" i="22"/>
  <c r="BD407" i="22" s="1"/>
  <c r="BB407" i="22"/>
  <c r="BA408" i="22"/>
  <c r="BB408" i="22"/>
  <c r="AZ408" i="22"/>
  <c r="BD408" i="22" s="1"/>
  <c r="BA409" i="22"/>
  <c r="AZ409" i="22"/>
  <c r="BD409" i="22" s="1"/>
  <c r="BA410" i="22"/>
  <c r="BB410" i="22"/>
  <c r="BA411" i="22"/>
  <c r="AZ410" i="22"/>
  <c r="BD410" i="22" s="1"/>
  <c r="BA412" i="22"/>
  <c r="BB411" i="22"/>
  <c r="AZ411" i="22"/>
  <c r="BD411" i="22" s="1"/>
  <c r="BA413" i="22"/>
  <c r="BB412" i="22"/>
  <c r="AZ412" i="22"/>
  <c r="BD412" i="22" s="1"/>
  <c r="BA414" i="22"/>
  <c r="AZ413" i="22"/>
  <c r="BD413" i="22" s="1"/>
  <c r="BA415" i="22"/>
  <c r="BB414" i="22"/>
  <c r="AZ414" i="22"/>
  <c r="BD414" i="22" s="1"/>
  <c r="BA416" i="22"/>
  <c r="BB415" i="22"/>
  <c r="AZ415" i="22"/>
  <c r="BD415" i="22" s="1"/>
  <c r="BB416" i="22"/>
  <c r="AZ416" i="22"/>
  <c r="BD416" i="22" s="1"/>
  <c r="BA417" i="22"/>
  <c r="BB417" i="22"/>
  <c r="AZ417" i="22"/>
  <c r="BD417" i="22" s="1"/>
  <c r="BA418" i="22"/>
  <c r="BB418" i="22"/>
  <c r="BA419" i="22"/>
  <c r="BB419" i="22"/>
  <c r="AZ419" i="22"/>
  <c r="BD419" i="22" s="1"/>
  <c r="BA420" i="22"/>
  <c r="BB420" i="22"/>
  <c r="AZ420" i="22"/>
  <c r="BD420" i="22" s="1"/>
  <c r="BA421" i="22"/>
  <c r="BB421" i="22"/>
  <c r="BA422" i="22"/>
  <c r="AZ422" i="22"/>
  <c r="BD422" i="22" s="1"/>
  <c r="BA423" i="22"/>
  <c r="BB422" i="22"/>
  <c r="BB423" i="22"/>
  <c r="AZ423" i="22"/>
  <c r="BD423" i="22" s="1"/>
  <c r="BA424" i="22"/>
  <c r="AZ424" i="22"/>
  <c r="BD424" i="22" s="1"/>
  <c r="BB424" i="22"/>
  <c r="BA425" i="22"/>
  <c r="AZ425" i="22"/>
  <c r="BD425" i="22" s="1"/>
  <c r="BA426" i="22"/>
  <c r="BA427" i="22"/>
  <c r="BB426" i="22"/>
  <c r="AZ426" i="22"/>
  <c r="BD426" i="22" s="1"/>
  <c r="BA428" i="22"/>
  <c r="AZ427" i="22"/>
  <c r="BD427" i="22" s="1"/>
  <c r="BB427" i="22"/>
  <c r="AZ428" i="22"/>
  <c r="BD428" i="22" s="1"/>
  <c r="BA429" i="22"/>
  <c r="BB428" i="22"/>
  <c r="BA430" i="22"/>
  <c r="AZ429" i="22"/>
  <c r="BD429" i="22" s="1"/>
  <c r="BB429" i="22"/>
  <c r="BA431" i="22"/>
  <c r="AZ430" i="22"/>
  <c r="BD430" i="22" s="1"/>
  <c r="BA432" i="22"/>
  <c r="BB431" i="22"/>
  <c r="AZ431" i="22"/>
  <c r="BD431" i="22" s="1"/>
  <c r="BA433" i="22"/>
  <c r="BB432" i="22"/>
  <c r="AZ432" i="22"/>
  <c r="BD432" i="22" s="1"/>
  <c r="BA434" i="22"/>
  <c r="BB433" i="22"/>
  <c r="AZ433" i="22"/>
  <c r="BD433" i="22" s="1"/>
  <c r="AZ434" i="22"/>
  <c r="BD434" i="22" s="1"/>
  <c r="BA435" i="22"/>
  <c r="BB434" i="22"/>
  <c r="BB435" i="22"/>
  <c r="AZ435" i="22"/>
  <c r="BD435" i="22" s="1"/>
  <c r="BA436" i="22"/>
  <c r="BA437" i="22"/>
  <c r="BB436" i="22"/>
  <c r="AZ437" i="22"/>
  <c r="BD437" i="22" s="1"/>
  <c r="BA438" i="22"/>
  <c r="BB437" i="22"/>
  <c r="BA439" i="22"/>
  <c r="BB438" i="22"/>
  <c r="AZ438" i="22"/>
  <c r="BD438" i="22" s="1"/>
  <c r="BB439" i="22"/>
  <c r="AZ439" i="22"/>
  <c r="BD439" i="22" s="1"/>
  <c r="BA440" i="22"/>
  <c r="BA441" i="22"/>
  <c r="AZ440" i="22"/>
  <c r="BD440" i="22" s="1"/>
  <c r="AZ441" i="22"/>
  <c r="BD441" i="22" s="1"/>
  <c r="BA442" i="22"/>
  <c r="BB441" i="22"/>
  <c r="BA443" i="22"/>
  <c r="BB442" i="22"/>
  <c r="AZ443" i="22"/>
  <c r="BD443" i="22" s="1"/>
  <c r="BB443" i="22"/>
  <c r="BA444" i="22"/>
  <c r="BA445" i="22"/>
  <c r="BB444" i="22"/>
  <c r="AZ444" i="22"/>
  <c r="BD444" i="22" s="1"/>
  <c r="AZ445" i="22"/>
  <c r="BD445" i="22" s="1"/>
  <c r="BA446" i="22"/>
  <c r="AZ446" i="22"/>
  <c r="BD446" i="22" s="1"/>
  <c r="BA447" i="22"/>
  <c r="BB446" i="22"/>
  <c r="AZ447" i="22"/>
  <c r="BD447" i="22" s="1"/>
  <c r="BB447" i="22"/>
  <c r="BA448" i="22"/>
  <c r="BA449" i="22"/>
  <c r="AZ448" i="22"/>
  <c r="BD448" i="22" s="1"/>
  <c r="AZ449" i="22"/>
  <c r="BD449" i="22" s="1"/>
  <c r="BA450" i="22"/>
  <c r="BA451" i="22"/>
  <c r="BB450" i="22"/>
  <c r="AZ450" i="22"/>
  <c r="BD450" i="22" s="1"/>
  <c r="AZ451" i="22"/>
  <c r="BD451" i="22" s="1"/>
  <c r="BB451" i="22"/>
  <c r="BA452" i="22"/>
  <c r="AZ452" i="22"/>
  <c r="BD452" i="22" s="1"/>
  <c r="BB452" i="22"/>
  <c r="BA453" i="22"/>
  <c r="AZ453" i="22"/>
  <c r="BD453" i="22" s="1"/>
  <c r="BB453" i="22"/>
  <c r="BA454" i="22"/>
  <c r="BA455" i="22"/>
  <c r="AZ454" i="22"/>
  <c r="BD454" i="22" s="1"/>
  <c r="BB454" i="22"/>
  <c r="BA456" i="22"/>
  <c r="AZ455" i="22"/>
  <c r="BD455" i="22" s="1"/>
  <c r="BB455" i="22"/>
  <c r="BB456" i="22"/>
  <c r="BA457" i="22"/>
  <c r="BB457" i="22"/>
  <c r="BA458" i="22"/>
  <c r="AZ457" i="22"/>
  <c r="BD457" i="22" s="1"/>
  <c r="BB458" i="22"/>
  <c r="BA459" i="22"/>
  <c r="AZ458" i="22"/>
  <c r="BD458" i="22" s="1"/>
  <c r="BB459" i="22"/>
  <c r="AZ459" i="22"/>
  <c r="BD459" i="22" s="1"/>
  <c r="BA460" i="22"/>
  <c r="BB460" i="22"/>
  <c r="AZ460" i="22"/>
  <c r="BD460" i="22" s="1"/>
  <c r="BA461" i="22"/>
  <c r="AZ461" i="22"/>
  <c r="BD461" i="22" s="1"/>
  <c r="BA462" i="22"/>
  <c r="AZ462" i="22"/>
  <c r="BD462" i="22" s="1"/>
  <c r="BA463" i="22"/>
  <c r="BB462" i="22"/>
  <c r="AZ463" i="22"/>
  <c r="BD463" i="22" s="1"/>
  <c r="BA464" i="22"/>
  <c r="BB463" i="22"/>
  <c r="BA465" i="22"/>
  <c r="BB464" i="22"/>
  <c r="AZ464" i="22"/>
  <c r="BD464" i="22" s="1"/>
  <c r="BB465" i="22"/>
  <c r="BA466" i="22"/>
  <c r="AZ465" i="22"/>
  <c r="BD465" i="22" s="1"/>
  <c r="BB466" i="22"/>
  <c r="BA467" i="22"/>
  <c r="AZ467" i="22"/>
  <c r="BD467" i="22" s="1"/>
  <c r="BA468" i="22"/>
  <c r="BB467" i="22"/>
  <c r="AZ468" i="22"/>
  <c r="BD468" i="22" s="1"/>
  <c r="BA469" i="22"/>
  <c r="AZ469" i="22"/>
  <c r="BD469" i="22" s="1"/>
  <c r="BB469" i="22"/>
  <c r="BA470" i="22"/>
  <c r="BA471" i="22"/>
  <c r="AZ470" i="22"/>
  <c r="BD470" i="22" s="1"/>
  <c r="BA472" i="22"/>
  <c r="BB471" i="22"/>
  <c r="AZ471" i="22"/>
  <c r="BD471" i="22" s="1"/>
  <c r="AZ472" i="22"/>
  <c r="BD472" i="22" s="1"/>
  <c r="BA473" i="22"/>
  <c r="BA474" i="22"/>
  <c r="BB473" i="22"/>
  <c r="AZ473" i="22"/>
  <c r="BD473" i="22" s="1"/>
  <c r="BB474" i="22"/>
  <c r="BA475" i="22"/>
  <c r="BA476" i="22"/>
  <c r="BB475" i="22"/>
  <c r="AZ475" i="22"/>
  <c r="BD475" i="22" s="1"/>
  <c r="BB476" i="22"/>
  <c r="BA477" i="22"/>
  <c r="AZ476" i="22"/>
  <c r="BD476" i="22" s="1"/>
  <c r="AZ477" i="22"/>
  <c r="BD477" i="22" s="1"/>
  <c r="BA478" i="22"/>
  <c r="BB477" i="22"/>
  <c r="BA479" i="22"/>
  <c r="AZ478" i="22"/>
  <c r="BD478" i="22" s="1"/>
  <c r="BB478" i="22"/>
  <c r="BB479" i="22"/>
  <c r="BA480" i="22"/>
  <c r="BA481" i="22"/>
  <c r="BB480" i="22"/>
  <c r="AZ480" i="22"/>
  <c r="BD480" i="22" s="1"/>
  <c r="BA482" i="22"/>
  <c r="AZ481" i="22"/>
  <c r="BD481" i="22" s="1"/>
  <c r="BB481" i="22"/>
  <c r="BA483" i="22"/>
  <c r="BB482" i="22"/>
  <c r="AZ482" i="22"/>
  <c r="BD482" i="22" s="1"/>
  <c r="BA484" i="22"/>
  <c r="AZ483" i="22"/>
  <c r="BD483" i="22" s="1"/>
  <c r="BB483" i="22"/>
  <c r="BA485" i="22"/>
  <c r="BB484" i="22"/>
  <c r="AZ485" i="22"/>
  <c r="BD485" i="22" s="1"/>
  <c r="BA486" i="22"/>
  <c r="BB485" i="22"/>
  <c r="BA487" i="22"/>
  <c r="BB486" i="22"/>
  <c r="AZ486" i="22"/>
  <c r="BD486" i="22" s="1"/>
  <c r="BB487" i="22"/>
  <c r="AZ487" i="22"/>
  <c r="BD487" i="22" s="1"/>
  <c r="BA488" i="22"/>
  <c r="BB488" i="22"/>
  <c r="AZ488" i="22"/>
  <c r="BD488" i="22" s="1"/>
  <c r="BA489" i="22"/>
  <c r="BB489" i="22"/>
  <c r="BA490" i="22"/>
  <c r="AZ489" i="22"/>
  <c r="BD489" i="22" s="1"/>
  <c r="BA491" i="22"/>
  <c r="BB490" i="22"/>
  <c r="AZ491" i="22"/>
  <c r="BD491" i="22" s="1"/>
  <c r="BA492" i="22"/>
  <c r="BB491" i="22"/>
  <c r="BA493" i="22"/>
  <c r="BB492" i="22"/>
  <c r="BB493" i="22"/>
  <c r="AZ493" i="22"/>
  <c r="BD493" i="22" s="1"/>
  <c r="BA494" i="22"/>
  <c r="BB494" i="22"/>
  <c r="BA495" i="22"/>
  <c r="AZ495" i="22"/>
  <c r="BD495" i="22" s="1"/>
  <c r="BA496" i="22"/>
  <c r="BB495" i="22"/>
  <c r="BB496" i="22"/>
  <c r="BA497" i="22"/>
  <c r="AZ496" i="22"/>
  <c r="BD496" i="22" s="1"/>
  <c r="BB497" i="22"/>
  <c r="BA498" i="22"/>
  <c r="AZ497" i="22"/>
  <c r="BD497" i="22" s="1"/>
  <c r="BB498" i="22"/>
  <c r="BA499" i="22"/>
  <c r="AZ498" i="22"/>
  <c r="BD498" i="22" s="1"/>
  <c r="BA500" i="22"/>
  <c r="BB499" i="22"/>
  <c r="AZ500" i="22"/>
  <c r="BD500" i="22" s="1"/>
  <c r="BB500" i="22"/>
  <c r="BA501" i="22"/>
  <c r="BB501" i="22"/>
  <c r="AZ501" i="22"/>
  <c r="BD501" i="22" s="1"/>
  <c r="BA502" i="22"/>
  <c r="BB502" i="22"/>
  <c r="BA503" i="22"/>
  <c r="BB503" i="22"/>
  <c r="AZ503" i="22"/>
  <c r="BD503" i="22" s="1"/>
  <c r="BA504" i="22"/>
  <c r="BA505" i="22"/>
  <c r="BB504" i="22"/>
  <c r="AZ505" i="22"/>
  <c r="BD505" i="22" s="1"/>
  <c r="BA506" i="22"/>
  <c r="BB505" i="22"/>
  <c r="BA507" i="22"/>
  <c r="AZ506" i="22"/>
  <c r="BD506" i="22" s="1"/>
  <c r="BB506" i="22"/>
  <c r="BA508" i="22"/>
  <c r="BB507" i="22"/>
  <c r="BA509" i="22"/>
  <c r="BB508" i="22"/>
  <c r="BA510" i="22"/>
  <c r="AZ509" i="22"/>
  <c r="BD509" i="22" s="1"/>
  <c r="BB509" i="22"/>
  <c r="BB510" i="22"/>
  <c r="AZ510" i="22"/>
  <c r="BD510" i="22" s="1"/>
  <c r="BA511" i="22"/>
  <c r="BB511" i="22"/>
  <c r="BA512" i="22"/>
  <c r="BB512" i="22"/>
  <c r="AZ512" i="22"/>
  <c r="BD512" i="22" s="1"/>
  <c r="BA513" i="22"/>
  <c r="BA514" i="22"/>
  <c r="AZ513" i="22"/>
  <c r="BD513" i="22" s="1"/>
  <c r="BB513" i="22"/>
  <c r="BA515" i="22"/>
  <c r="AZ514" i="22"/>
  <c r="BD514" i="22" s="1"/>
  <c r="BB515" i="22"/>
  <c r="BA516" i="22"/>
  <c r="AZ516" i="22"/>
  <c r="BD516" i="22" s="1"/>
  <c r="BA517" i="22"/>
  <c r="BB516" i="22"/>
  <c r="BB517" i="22"/>
  <c r="AZ517" i="22"/>
  <c r="BD517" i="22" s="1"/>
  <c r="BA518" i="22"/>
  <c r="BA519" i="22"/>
  <c r="BB518" i="22"/>
  <c r="AZ519" i="22"/>
  <c r="BD519" i="22" s="1"/>
  <c r="BB519" i="22"/>
  <c r="BA520" i="22"/>
  <c r="BA521" i="22"/>
  <c r="BB520" i="22"/>
  <c r="AZ520" i="22"/>
  <c r="BD520" i="22" s="1"/>
  <c r="BB521" i="22"/>
  <c r="BA522" i="22"/>
  <c r="BB522" i="22"/>
  <c r="BA523" i="22"/>
  <c r="AZ522" i="22"/>
  <c r="BD522" i="22" s="1"/>
  <c r="BA524" i="22"/>
  <c r="AZ523" i="22"/>
  <c r="BD523" i="22" s="1"/>
  <c r="BB523" i="22"/>
  <c r="BA525" i="22"/>
  <c r="BB524" i="22"/>
  <c r="AZ524" i="22"/>
  <c r="BD524" i="22" s="1"/>
  <c r="AZ525" i="22"/>
  <c r="BD525" i="22" s="1"/>
  <c r="BA526" i="22"/>
  <c r="BB525" i="22"/>
  <c r="BA527" i="22"/>
  <c r="BB526" i="22"/>
  <c r="AZ526" i="22"/>
  <c r="BD526" i="22" s="1"/>
  <c r="AZ527" i="22"/>
  <c r="BD527" i="22" s="1"/>
  <c r="BB527" i="22"/>
  <c r="BA528" i="22"/>
  <c r="AZ528" i="22"/>
  <c r="BD528" i="22" s="1"/>
  <c r="BA529" i="22"/>
  <c r="BB528" i="22"/>
  <c r="BB529" i="22"/>
  <c r="AZ529" i="22"/>
  <c r="BD529" i="22" s="1"/>
  <c r="BA530" i="22"/>
  <c r="BB530" i="22"/>
  <c r="BA531" i="22"/>
  <c r="AZ531" i="22"/>
  <c r="BD531" i="22" s="1"/>
  <c r="BB531" i="22"/>
  <c r="BA532" i="22"/>
  <c r="BB532" i="22"/>
  <c r="BA533" i="22"/>
  <c r="AZ533" i="22"/>
  <c r="BD533" i="22" s="1"/>
  <c r="BA534" i="22"/>
  <c r="BB534" i="22"/>
  <c r="BA535" i="22"/>
  <c r="AZ535" i="22"/>
  <c r="BD535" i="22" s="1"/>
  <c r="BA536" i="22"/>
  <c r="BB536" i="22"/>
  <c r="BA537" i="22"/>
  <c r="AZ536" i="22"/>
  <c r="BD536" i="22" s="1"/>
  <c r="AZ537" i="22"/>
  <c r="BD537" i="22" s="1"/>
  <c r="BB537" i="22"/>
  <c r="BA538" i="22"/>
  <c r="AZ538" i="22"/>
  <c r="BD538" i="22" s="1"/>
  <c r="BB538" i="22"/>
  <c r="BA539" i="22"/>
  <c r="BA540" i="22"/>
  <c r="BB539" i="22"/>
  <c r="BA541" i="22"/>
  <c r="BB540" i="22"/>
  <c r="AZ540" i="22"/>
  <c r="BD540" i="22" s="1"/>
  <c r="AZ541" i="22"/>
  <c r="BD541" i="22" s="1"/>
  <c r="BB541" i="22"/>
  <c r="BA542" i="22"/>
  <c r="BB542" i="22"/>
  <c r="AZ542" i="22"/>
  <c r="BD542" i="22" s="1"/>
  <c r="BA543" i="22"/>
  <c r="BA544" i="22"/>
  <c r="AZ543" i="22"/>
  <c r="BD543" i="22" s="1"/>
  <c r="BB544" i="22"/>
  <c r="BA545" i="22"/>
  <c r="AZ544" i="22"/>
  <c r="BD544" i="22" s="1"/>
  <c r="BB545" i="22"/>
  <c r="BA546" i="22"/>
  <c r="AZ545" i="22"/>
  <c r="BD545" i="22" s="1"/>
  <c r="BA547" i="22"/>
  <c r="AZ546" i="22"/>
  <c r="BD546" i="22" s="1"/>
  <c r="BB546" i="22"/>
  <c r="AZ547" i="22"/>
  <c r="BD547" i="22" s="1"/>
  <c r="BB547" i="22"/>
  <c r="BA548" i="22"/>
  <c r="BB548" i="22"/>
  <c r="BA549" i="22"/>
  <c r="AZ549" i="22"/>
  <c r="BD549" i="22" s="1"/>
  <c r="BB549" i="22"/>
  <c r="BA550" i="22"/>
  <c r="BB550" i="22"/>
  <c r="BA551" i="22"/>
  <c r="AZ550" i="22"/>
  <c r="BD550" i="22" s="1"/>
  <c r="BB551" i="22"/>
  <c r="AZ551" i="22"/>
  <c r="BD551" i="22" s="1"/>
  <c r="BA552" i="22"/>
  <c r="BA553" i="22"/>
  <c r="BB552" i="22"/>
  <c r="BA554" i="22"/>
  <c r="BB553" i="22"/>
  <c r="AZ553" i="22"/>
  <c r="BD553" i="22" s="1"/>
  <c r="BB554" i="22"/>
  <c r="BA555" i="22"/>
  <c r="BA556" i="22"/>
  <c r="BB555" i="22"/>
  <c r="AZ555" i="22"/>
  <c r="BD555" i="22" s="1"/>
  <c r="BA557" i="22"/>
  <c r="BB556" i="22"/>
  <c r="AZ557" i="22"/>
  <c r="BD557" i="22" s="1"/>
  <c r="BA558" i="22"/>
  <c r="BB557" i="22"/>
  <c r="BB558" i="22"/>
  <c r="BA559" i="22"/>
  <c r="BA560" i="22"/>
  <c r="AZ559" i="22"/>
  <c r="BD559" i="22" s="1"/>
  <c r="BB559" i="22"/>
  <c r="BA561" i="22"/>
  <c r="BB560" i="22"/>
  <c r="AZ560" i="22"/>
  <c r="BD560" i="22" s="1"/>
  <c r="BA562" i="22"/>
  <c r="BB561" i="22"/>
  <c r="AZ561" i="22"/>
  <c r="BD561" i="22" s="1"/>
  <c r="BB562" i="22"/>
  <c r="AZ562" i="22"/>
  <c r="BD562" i="22" s="1"/>
  <c r="BA563" i="22"/>
  <c r="BA564" i="22"/>
  <c r="AZ563" i="22"/>
  <c r="BD563" i="22" s="1"/>
  <c r="BA565" i="22"/>
  <c r="BB564" i="22"/>
  <c r="AZ565" i="22"/>
  <c r="BD565" i="22" s="1"/>
  <c r="BA566" i="22"/>
  <c r="BB566" i="22"/>
  <c r="AZ566" i="22"/>
  <c r="BD566" i="22" s="1"/>
  <c r="BA567" i="22"/>
  <c r="BB567" i="22"/>
  <c r="BA568" i="22"/>
  <c r="AZ568" i="22"/>
  <c r="BD568" i="22" s="1"/>
  <c r="BA569" i="22"/>
  <c r="BB568" i="22"/>
  <c r="BB569" i="22"/>
  <c r="AZ569" i="22"/>
  <c r="BD569" i="22" s="1"/>
  <c r="BA570" i="22"/>
  <c r="BB570" i="22"/>
  <c r="BA571" i="22"/>
  <c r="AZ570" i="22"/>
  <c r="BD570" i="22" s="1"/>
  <c r="BA572" i="22"/>
  <c r="BB571" i="22"/>
  <c r="AZ571" i="22"/>
  <c r="BD571" i="22" s="1"/>
  <c r="BB572" i="22"/>
  <c r="BA573" i="22"/>
  <c r="AZ573" i="22"/>
  <c r="BD573" i="22" s="1"/>
  <c r="BA574" i="22"/>
  <c r="BB574" i="22"/>
  <c r="AZ574" i="22"/>
  <c r="BD574" i="22" s="1"/>
  <c r="BA575" i="22"/>
  <c r="BB575" i="22"/>
  <c r="BA576" i="22"/>
  <c r="AZ575" i="22"/>
  <c r="BD575" i="22" s="1"/>
  <c r="BB576" i="22"/>
  <c r="AZ576" i="22"/>
  <c r="BD576" i="22" s="1"/>
  <c r="BA577" i="22"/>
  <c r="BA578" i="22"/>
  <c r="AZ577" i="22"/>
  <c r="BD577" i="22" s="1"/>
  <c r="BA579" i="22"/>
  <c r="AZ578" i="22"/>
  <c r="BD578" i="22" s="1"/>
  <c r="BB578" i="22"/>
  <c r="BA580" i="22"/>
  <c r="BB579" i="22"/>
  <c r="BA581" i="22"/>
  <c r="AZ580" i="22"/>
  <c r="BD580" i="22" s="1"/>
  <c r="BB580" i="22"/>
  <c r="BA582" i="22"/>
  <c r="BB581" i="22"/>
  <c r="BA583" i="22"/>
  <c r="BB582" i="22"/>
  <c r="AZ583" i="22"/>
  <c r="BD583" i="22" s="1"/>
  <c r="BA584" i="22"/>
  <c r="BB583" i="22"/>
  <c r="BB584" i="22"/>
  <c r="BA585" i="22"/>
  <c r="BB585" i="22"/>
  <c r="AZ585" i="22"/>
  <c r="BD585" i="22" s="1"/>
  <c r="BA586" i="22"/>
  <c r="BA587" i="22"/>
  <c r="AZ586" i="22"/>
  <c r="BD586" i="22" s="1"/>
  <c r="BB586" i="22"/>
  <c r="BA588" i="22"/>
  <c r="AZ587" i="22"/>
  <c r="BD587" i="22" s="1"/>
  <c r="BB587" i="22"/>
  <c r="BA589" i="22"/>
  <c r="AZ588" i="22"/>
  <c r="BD588" i="22" s="1"/>
  <c r="BA590" i="22"/>
  <c r="BB589" i="22"/>
  <c r="AZ589" i="22"/>
  <c r="BD589" i="22" s="1"/>
  <c r="AZ590" i="22"/>
  <c r="BD590" i="22" s="1"/>
  <c r="BA591" i="22"/>
  <c r="BB590" i="22"/>
  <c r="AZ591" i="22"/>
  <c r="BD591" i="22" s="1"/>
  <c r="BB591" i="22"/>
  <c r="BA592" i="22"/>
  <c r="BA593" i="22"/>
  <c r="AZ592" i="22"/>
  <c r="BD592" i="22" s="1"/>
  <c r="BB592" i="22"/>
  <c r="BA594" i="22"/>
  <c r="AZ593" i="22"/>
  <c r="BD593" i="22" s="1"/>
  <c r="BB593" i="22"/>
  <c r="BB594" i="22"/>
  <c r="BA595" i="22"/>
  <c r="AZ594" i="22"/>
  <c r="BD594" i="22" s="1"/>
  <c r="BA596" i="22"/>
  <c r="BB595" i="22"/>
  <c r="AZ595" i="22"/>
  <c r="BD595" i="22" s="1"/>
  <c r="BA597" i="22"/>
  <c r="BB596" i="22"/>
  <c r="AZ597" i="22"/>
  <c r="BD597" i="22" s="1"/>
  <c r="BA598" i="22"/>
  <c r="AZ598" i="22"/>
  <c r="BD598" i="22" s="1"/>
  <c r="BA599" i="22"/>
  <c r="BB598" i="22"/>
  <c r="BB599" i="22"/>
  <c r="BA600" i="22"/>
  <c r="BA601" i="22"/>
  <c r="BB600" i="22"/>
  <c r="AZ600" i="22"/>
  <c r="BD600" i="22" s="1"/>
  <c r="BB601" i="22"/>
  <c r="BA602" i="22"/>
  <c r="AZ601" i="22"/>
  <c r="BD601" i="22" s="1"/>
  <c r="AZ602" i="22"/>
  <c r="BD602" i="22" s="1"/>
  <c r="BB602" i="22"/>
  <c r="BA603" i="22"/>
  <c r="AZ603" i="22"/>
  <c r="BD603" i="22" s="1"/>
  <c r="BB603" i="22"/>
  <c r="BA604" i="22"/>
  <c r="BA605" i="22"/>
  <c r="AZ604" i="22"/>
  <c r="BD604" i="22" s="1"/>
  <c r="BB604" i="22"/>
  <c r="BB605" i="22"/>
  <c r="BA606" i="22"/>
  <c r="BB606" i="22"/>
  <c r="AZ606" i="22"/>
  <c r="BD606" i="22" s="1"/>
  <c r="BA607" i="22"/>
  <c r="BB607" i="22"/>
  <c r="AZ607" i="22"/>
  <c r="BD607" i="22" s="1"/>
  <c r="BA608" i="22"/>
  <c r="BA609" i="22"/>
  <c r="AZ608" i="22"/>
  <c r="BD608" i="22" s="1"/>
  <c r="BB608" i="22"/>
  <c r="BB609" i="22"/>
  <c r="BA610" i="22"/>
  <c r="AZ609" i="22"/>
  <c r="BD609" i="22" s="1"/>
  <c r="AZ610" i="22"/>
  <c r="BD610" i="22" s="1"/>
  <c r="BA611" i="22"/>
  <c r="BB610" i="22"/>
  <c r="BA612" i="22"/>
  <c r="BB611" i="22"/>
  <c r="AZ611" i="22"/>
  <c r="BD611" i="22" s="1"/>
  <c r="AZ612" i="22"/>
  <c r="BD612" i="22" s="1"/>
  <c r="BB612" i="22"/>
  <c r="BA613" i="22"/>
  <c r="BA614" i="22"/>
  <c r="BB613" i="22"/>
  <c r="BB614" i="22"/>
  <c r="BA615" i="22"/>
  <c r="AZ615" i="22"/>
  <c r="BD615" i="22" s="1"/>
  <c r="BA616" i="22"/>
  <c r="BB615" i="22"/>
  <c r="BA617" i="22"/>
  <c r="AZ616" i="22"/>
  <c r="BD616" i="22" s="1"/>
  <c r="BB616" i="22"/>
  <c r="BB617" i="22"/>
  <c r="BA618" i="22"/>
  <c r="AZ617" i="22"/>
  <c r="BD617" i="22" s="1"/>
  <c r="BB618" i="22"/>
  <c r="AZ618" i="22"/>
  <c r="BD618" i="22" s="1"/>
  <c r="BA619" i="22"/>
  <c r="BA620" i="22"/>
  <c r="BB619" i="22"/>
  <c r="AZ619" i="22"/>
  <c r="BD619" i="22" s="1"/>
  <c r="AZ620" i="22"/>
  <c r="BD620" i="22" s="1"/>
  <c r="BB620" i="22"/>
  <c r="BA621" i="22"/>
  <c r="BA622" i="22"/>
  <c r="BB621" i="22"/>
  <c r="AZ621" i="22"/>
  <c r="BD621" i="22" s="1"/>
  <c r="BA623" i="22"/>
  <c r="AZ622" i="22"/>
  <c r="BD622" i="22" s="1"/>
  <c r="BB622" i="22"/>
  <c r="BB623" i="22"/>
  <c r="BA624" i="22"/>
  <c r="AZ623" i="22"/>
  <c r="BD623" i="22" s="1"/>
  <c r="AZ624" i="22"/>
  <c r="BD624" i="22" s="1"/>
  <c r="BB624" i="22"/>
  <c r="BA625" i="22"/>
  <c r="BB625" i="22"/>
  <c r="AZ625" i="22"/>
  <c r="BD625" i="22" s="1"/>
  <c r="BA626" i="22"/>
  <c r="BB626" i="22"/>
  <c r="BA627" i="22"/>
  <c r="AZ626" i="22"/>
  <c r="BD626" i="22" s="1"/>
  <c r="BA628" i="22"/>
  <c r="AZ627" i="22"/>
  <c r="BD627" i="22" s="1"/>
  <c r="BB627" i="22"/>
  <c r="BA629" i="22"/>
  <c r="BB628" i="22"/>
  <c r="AZ628" i="22"/>
  <c r="BD628" i="22" s="1"/>
  <c r="BA630" i="22"/>
  <c r="AZ629" i="22"/>
  <c r="BD629" i="22" s="1"/>
  <c r="BB629" i="22"/>
  <c r="BB630" i="22"/>
  <c r="AZ630" i="22"/>
  <c r="BD630" i="22" s="1"/>
  <c r="BA631" i="22"/>
  <c r="BB631" i="22"/>
  <c r="BA632" i="22"/>
  <c r="AZ631" i="22"/>
  <c r="BD631" i="22" s="1"/>
  <c r="BB632" i="22"/>
  <c r="AZ632" i="22"/>
  <c r="BD632" i="22" s="1"/>
  <c r="BA25" i="23"/>
  <c r="AZ436" i="22"/>
  <c r="AZ614" i="22"/>
  <c r="BB514" i="22"/>
  <c r="BB382" i="22"/>
  <c r="AZ558" i="22"/>
  <c r="AZ456" i="22"/>
  <c r="AZ418" i="22"/>
  <c r="AZ552" i="22"/>
  <c r="AZ384" i="22"/>
  <c r="BA633" i="22"/>
  <c r="AZ579" i="22"/>
  <c r="AZ564" i="22"/>
  <c r="AZ466" i="22"/>
  <c r="BB430" i="22"/>
  <c r="AZ511" i="22"/>
  <c r="AZ392" i="22"/>
  <c r="AZ581" i="22"/>
  <c r="BB597" i="22"/>
  <c r="AZ504" i="22"/>
  <c r="AZ539" i="22"/>
  <c r="AZ633" i="22"/>
  <c r="BB565" i="22"/>
  <c r="AZ381" i="22"/>
  <c r="AZ515" i="22"/>
  <c r="AZ402" i="22"/>
  <c r="BB533" i="22"/>
  <c r="BB461" i="22"/>
  <c r="BB369" i="22"/>
  <c r="AZ492" i="22"/>
  <c r="AZ554" i="22"/>
  <c r="BB448" i="22"/>
  <c r="BB440" i="22"/>
  <c r="BA634" i="22"/>
  <c r="AZ634" i="22" s="1"/>
  <c r="AZ518" i="22"/>
  <c r="BB425" i="22"/>
  <c r="BB468" i="22"/>
  <c r="AZ421" i="22"/>
  <c r="BB397" i="22"/>
  <c r="BB588" i="22"/>
  <c r="AZ534" i="22"/>
  <c r="AZ507" i="22"/>
  <c r="AZ386" i="22"/>
  <c r="AZ490" i="22"/>
  <c r="BB470" i="22"/>
  <c r="AZ532" i="22"/>
  <c r="AZ404" i="22"/>
  <c r="AZ502" i="22"/>
  <c r="BB445" i="22"/>
  <c r="AZ484" i="22"/>
  <c r="BB449" i="22"/>
  <c r="BB577" i="22"/>
  <c r="AZ521" i="22"/>
  <c r="AZ613" i="22"/>
  <c r="BB543" i="22"/>
  <c r="AZ572" i="22"/>
  <c r="AZ556" i="22"/>
  <c r="AZ442" i="22"/>
  <c r="AZ474" i="22"/>
  <c r="AZ367" i="22"/>
  <c r="AZ479" i="22"/>
  <c r="BB634" i="22"/>
  <c r="BB535" i="22"/>
  <c r="AZ376" i="22"/>
  <c r="BB563" i="22"/>
  <c r="AZ582" i="22"/>
  <c r="AZ605" i="22"/>
  <c r="AZ508" i="22"/>
  <c r="AZ494" i="22"/>
  <c r="BB472" i="22"/>
  <c r="AZ596" i="22"/>
  <c r="AZ499" i="22"/>
  <c r="AZ567" i="22"/>
  <c r="BA635" i="22"/>
  <c r="BB409" i="22"/>
  <c r="BB389" i="22"/>
  <c r="AZ530" i="22"/>
  <c r="AZ548" i="22"/>
  <c r="BB374" i="22"/>
  <c r="BB413" i="22"/>
  <c r="AZ635" i="22"/>
  <c r="AZ584" i="22"/>
  <c r="BB633" i="22"/>
  <c r="BB573" i="22"/>
  <c r="AZ599" i="22"/>
  <c r="I47" i="1"/>
  <c r="I48" i="1"/>
  <c r="AC5" i="22"/>
  <c r="AT4" i="22" s="1"/>
  <c r="AT10" i="22"/>
  <c r="AT13" i="22"/>
  <c r="Z2" i="22" a="1"/>
  <c r="AT3" i="22"/>
  <c r="AT9" i="22"/>
  <c r="H56" i="1"/>
  <c r="AT7" i="22"/>
  <c r="AT11" i="22"/>
  <c r="I56" i="1"/>
  <c r="AT8" i="22"/>
  <c r="AT12" i="22"/>
  <c r="I59" i="1"/>
  <c r="H57" i="1"/>
  <c r="AT6" i="22"/>
  <c r="I57" i="1"/>
  <c r="AT2" i="22"/>
  <c r="AT5" i="22"/>
  <c r="BD579" i="22"/>
  <c r="BD564" i="22"/>
  <c r="BD466" i="22"/>
  <c r="BD511" i="22"/>
  <c r="BD392" i="22"/>
  <c r="BD581" i="22"/>
  <c r="BD504" i="22"/>
  <c r="BD539" i="22"/>
  <c r="BD633" i="22"/>
  <c r="BD381" i="22"/>
  <c r="BD515" i="22"/>
  <c r="BD402" i="22"/>
  <c r="BD492" i="22"/>
  <c r="BD554" i="22"/>
  <c r="BD518" i="22"/>
  <c r="BD421" i="22"/>
  <c r="BD534" i="22"/>
  <c r="BD507" i="22"/>
  <c r="BD386" i="22"/>
  <c r="BD490" i="22"/>
  <c r="BD532" i="22"/>
  <c r="BD404" i="22"/>
  <c r="BD502" i="22"/>
  <c r="BD484" i="22"/>
  <c r="BD530" i="22"/>
  <c r="BD599" i="22"/>
  <c r="BD584" i="22"/>
  <c r="BD548" i="22"/>
  <c r="BD635" i="22"/>
  <c r="BD376" i="22"/>
  <c r="BD582" i="22"/>
  <c r="BD605" i="22"/>
  <c r="BD508" i="22"/>
  <c r="BD494" i="22"/>
  <c r="BD596" i="22"/>
  <c r="BD499" i="22"/>
  <c r="BD567" i="22"/>
  <c r="BD521" i="22"/>
  <c r="BD613" i="22"/>
  <c r="BD572" i="22"/>
  <c r="BD556" i="22"/>
  <c r="BD442" i="22"/>
  <c r="BD474" i="22"/>
  <c r="BD367" i="22"/>
  <c r="BD479" i="22"/>
  <c r="BD436" i="22"/>
  <c r="BD614" i="22"/>
  <c r="BD558" i="22"/>
  <c r="BD456" i="22"/>
  <c r="BD418" i="22"/>
  <c r="BD552" i="22"/>
  <c r="BD384" i="22"/>
  <c r="BD634" i="22"/>
  <c r="BC403" i="22"/>
  <c r="BC221" i="22"/>
  <c r="BC113" i="22"/>
  <c r="BC288" i="22"/>
  <c r="BC65" i="22"/>
  <c r="BC580" i="22"/>
  <c r="BC460" i="22"/>
  <c r="BC259" i="22"/>
  <c r="BC93" i="22"/>
  <c r="BC52" i="22"/>
  <c r="BC399" i="22"/>
  <c r="BC625" i="22"/>
  <c r="BC146" i="22"/>
  <c r="BC339" i="22"/>
  <c r="BC228" i="22"/>
  <c r="BC586" i="22"/>
  <c r="BC161" i="22"/>
  <c r="BC533" i="22"/>
  <c r="BC95" i="22"/>
  <c r="BC317" i="22"/>
  <c r="BC575" i="22"/>
  <c r="BC83" i="22"/>
  <c r="BC255" i="22"/>
  <c r="BC245" i="22"/>
  <c r="BC522" i="22"/>
  <c r="BC77" i="22"/>
  <c r="BC340" i="22"/>
  <c r="BC114" i="22"/>
  <c r="BC527" i="22"/>
  <c r="BC307" i="22"/>
  <c r="BC81" i="22"/>
  <c r="BC448" i="22"/>
  <c r="BC223" i="22"/>
  <c r="BC595" i="22"/>
  <c r="BC386" i="22"/>
  <c r="BC160" i="22"/>
  <c r="BC621" i="22"/>
  <c r="BC415" i="22"/>
  <c r="BC188" i="22"/>
  <c r="BC593" i="22"/>
  <c r="BC384" i="22"/>
  <c r="BC157" i="22"/>
  <c r="BC592" i="22"/>
  <c r="BC383" i="22"/>
  <c r="BC156" i="22"/>
  <c r="BC591" i="22"/>
  <c r="BC381" i="22"/>
  <c r="BC149" i="22"/>
  <c r="BC590" i="22"/>
  <c r="BC462" i="22"/>
  <c r="BC334" i="22"/>
  <c r="BC206" i="22"/>
  <c r="BC78" i="22"/>
  <c r="BC635" i="22"/>
  <c r="BC507" i="22"/>
  <c r="BC379" i="22"/>
  <c r="BC251" i="22"/>
  <c r="BC123" i="22"/>
  <c r="BC426" i="22"/>
  <c r="BC298" i="22"/>
  <c r="BC170" i="22"/>
  <c r="BC42" i="22"/>
  <c r="BC585" i="22"/>
  <c r="BC457" i="22"/>
  <c r="BC329" i="22"/>
  <c r="BC201" i="22"/>
  <c r="BC73" i="22"/>
  <c r="BC520" i="22"/>
  <c r="BC392" i="22"/>
  <c r="BC264" i="22"/>
  <c r="BC136" i="22"/>
  <c r="BC8" i="22"/>
  <c r="BC567" i="22"/>
  <c r="BC439" i="22"/>
  <c r="BC311" i="22"/>
  <c r="BC183" i="22"/>
  <c r="BC55" i="22"/>
  <c r="BC598" i="22"/>
  <c r="BC470" i="22"/>
  <c r="BC342" i="22"/>
  <c r="BC214" i="22"/>
  <c r="BC86" i="22"/>
  <c r="AV8" i="22"/>
  <c r="AV12" i="22"/>
  <c r="BC120" i="22"/>
  <c r="BC551" i="22"/>
  <c r="BC295" i="22"/>
  <c r="BC39" i="22"/>
  <c r="BC582" i="22"/>
  <c r="BC454" i="22"/>
  <c r="BC198" i="22"/>
  <c r="AV5" i="22"/>
  <c r="BC360" i="22"/>
  <c r="BC279" i="22"/>
  <c r="BC566" i="22"/>
  <c r="BC182" i="22"/>
  <c r="AV3" i="22"/>
  <c r="BC402" i="22"/>
  <c r="BC291" i="22"/>
  <c r="BC404" i="22"/>
  <c r="BC509" i="22"/>
  <c r="BC177" i="22"/>
  <c r="BC557" i="22"/>
  <c r="BC162" i="22"/>
  <c r="BC546" i="22"/>
  <c r="BC49" i="22"/>
  <c r="BC556" i="22"/>
  <c r="BC229" i="22"/>
  <c r="BC117" i="22"/>
  <c r="BC538" i="22"/>
  <c r="BC101" i="22"/>
  <c r="BC484" i="22"/>
  <c r="BC35" i="22"/>
  <c r="BC258" i="22"/>
  <c r="BC529" i="22"/>
  <c r="BC29" i="22"/>
  <c r="BC611" i="22"/>
  <c r="BC195" i="22"/>
  <c r="BC610" i="22"/>
  <c r="BC192" i="22"/>
  <c r="BC468" i="22"/>
  <c r="BC18" i="22"/>
  <c r="BC316" i="22"/>
  <c r="BC84" i="22"/>
  <c r="BC499" i="22"/>
  <c r="BC277" i="22"/>
  <c r="BC51" i="22"/>
  <c r="BC626" i="22"/>
  <c r="BC419" i="22"/>
  <c r="BC193" i="22"/>
  <c r="BC572" i="22"/>
  <c r="BC356" i="22"/>
  <c r="BC130" i="22"/>
  <c r="BC594" i="22"/>
  <c r="BC385" i="22"/>
  <c r="BC159" i="22"/>
  <c r="BC565" i="22"/>
  <c r="BC354" i="22"/>
  <c r="BC128" i="22"/>
  <c r="BC564" i="22"/>
  <c r="BC353" i="22"/>
  <c r="BC127" i="22"/>
  <c r="BC563" i="22"/>
  <c r="BC352" i="22"/>
  <c r="BC125" i="22"/>
  <c r="BC574" i="22"/>
  <c r="BC446" i="22"/>
  <c r="BC318" i="22"/>
  <c r="BC190" i="22"/>
  <c r="BC62" i="22"/>
  <c r="BC619" i="22"/>
  <c r="BC491" i="22"/>
  <c r="BC363" i="22"/>
  <c r="BC235" i="22"/>
  <c r="BC107" i="22"/>
  <c r="BC410" i="22"/>
  <c r="BC282" i="22"/>
  <c r="BC154" i="22"/>
  <c r="BC26" i="22"/>
  <c r="BC569" i="22"/>
  <c r="BC441" i="22"/>
  <c r="BC313" i="22"/>
  <c r="BC185" i="22"/>
  <c r="BC57" i="22"/>
  <c r="BC632" i="22"/>
  <c r="BC504" i="22"/>
  <c r="BC376" i="22"/>
  <c r="BC248" i="22"/>
  <c r="BC423" i="22"/>
  <c r="BC167" i="22"/>
  <c r="BC326" i="22"/>
  <c r="BC70" i="22"/>
  <c r="BC104" i="22"/>
  <c r="BC407" i="22"/>
  <c r="BC23" i="22"/>
  <c r="BC310" i="22"/>
  <c r="BC2" i="22"/>
  <c r="BC597" i="22"/>
  <c r="BC92" i="22"/>
  <c r="BC461" i="22"/>
  <c r="BC53" i="22"/>
  <c r="BC372" i="22"/>
  <c r="BC237" i="22"/>
  <c r="BC275" i="22"/>
  <c r="BC61" i="22"/>
  <c r="BC124" i="22"/>
  <c r="BC33" i="22"/>
  <c r="BC496" i="22"/>
  <c r="BC48" i="22"/>
  <c r="BC434" i="22"/>
  <c r="BC624" i="22"/>
  <c r="BC204" i="22"/>
  <c r="BC479" i="22"/>
  <c r="BC573" i="22"/>
  <c r="BC141" i="22"/>
  <c r="BC562" i="22"/>
  <c r="BC132" i="22"/>
  <c r="BC417" i="22"/>
  <c r="BC506" i="22"/>
  <c r="BC287" i="22"/>
  <c r="BC60" i="22"/>
  <c r="BC476" i="22"/>
  <c r="BC253" i="22"/>
  <c r="BC21" i="22"/>
  <c r="BC602" i="22"/>
  <c r="BC389" i="22"/>
  <c r="BC163" i="22"/>
  <c r="BC545" i="22"/>
  <c r="BC332" i="22"/>
  <c r="BC100" i="22"/>
  <c r="BC570" i="22"/>
  <c r="BC355" i="22"/>
  <c r="BC129" i="22"/>
  <c r="BC543" i="22"/>
  <c r="BC324" i="22"/>
  <c r="BC98" i="22"/>
  <c r="BC541" i="22"/>
  <c r="BC323" i="22"/>
  <c r="BC97" i="22"/>
  <c r="BC540" i="22"/>
  <c r="BC322" i="22"/>
  <c r="BC96" i="22"/>
  <c r="BC558" i="22"/>
  <c r="BC430" i="22"/>
  <c r="BC302" i="22"/>
  <c r="BC174" i="22"/>
  <c r="BC46" i="22"/>
  <c r="BC603" i="22"/>
  <c r="BC475" i="22"/>
  <c r="BC347" i="22"/>
  <c r="BC219" i="22"/>
  <c r="BC91" i="22"/>
  <c r="BC394" i="22"/>
  <c r="BC266" i="22"/>
  <c r="BC138" i="22"/>
  <c r="BC10" i="22"/>
  <c r="BC553" i="22"/>
  <c r="BC425" i="22"/>
  <c r="BC297" i="22"/>
  <c r="BC169" i="22"/>
  <c r="BC41" i="22"/>
  <c r="BC616" i="22"/>
  <c r="BC488" i="22"/>
  <c r="BC232" i="22"/>
  <c r="BC535" i="22"/>
  <c r="BC151" i="22"/>
  <c r="BC438" i="22"/>
  <c r="BC54" i="22"/>
  <c r="AV9" i="22"/>
  <c r="BC3" i="22"/>
  <c r="BC319" i="22"/>
  <c r="BC226" i="22"/>
  <c r="BC596" i="22"/>
  <c r="BC225" i="22"/>
  <c r="BC432" i="22"/>
  <c r="BC589" i="22"/>
  <c r="BC205" i="22"/>
  <c r="BC559" i="22"/>
  <c r="BC373" i="22"/>
  <c r="BC458" i="22"/>
  <c r="BC554" i="22"/>
  <c r="BC608" i="22"/>
  <c r="BC34" i="22"/>
  <c r="BC497" i="22"/>
  <c r="BC445" i="22"/>
  <c r="BC380" i="22"/>
  <c r="BC578" i="22"/>
  <c r="BC4" i="22"/>
  <c r="BC482" i="22"/>
  <c r="BC284" i="22"/>
  <c r="BC628" i="22"/>
  <c r="BC500" i="22"/>
  <c r="BC108" i="22"/>
  <c r="BC63" i="22"/>
  <c r="BC260" i="22"/>
  <c r="BC532" i="22"/>
  <c r="BC401" i="22"/>
  <c r="BC178" i="22"/>
  <c r="BC560" i="22"/>
  <c r="BC388" i="22"/>
  <c r="BC175" i="22"/>
  <c r="BC289" i="22"/>
  <c r="BC547" i="22"/>
  <c r="BC351" i="22"/>
  <c r="BC451" i="22"/>
  <c r="BC450" i="22"/>
  <c r="BC607" i="22"/>
  <c r="BC320" i="22"/>
  <c r="BC588" i="22"/>
  <c r="BC511" i="22"/>
  <c r="BC115" i="22"/>
  <c r="BC501" i="22"/>
  <c r="BC483" i="22"/>
  <c r="BC285" i="22"/>
  <c r="BC64" i="22"/>
  <c r="BC453" i="22"/>
  <c r="BC348" i="22"/>
  <c r="BC341" i="22"/>
  <c r="BC531" i="22"/>
  <c r="BC172" i="22"/>
  <c r="BC433" i="22"/>
  <c r="BC274" i="22"/>
  <c r="BC629" i="22"/>
  <c r="BC208" i="22"/>
  <c r="BC431" i="22"/>
  <c r="BC196" i="22"/>
  <c r="BC508" i="22"/>
  <c r="BC349" i="22"/>
  <c r="BC165" i="22"/>
  <c r="BC338" i="22"/>
  <c r="BC581" i="22"/>
  <c r="BC530" i="22"/>
  <c r="BC309" i="22"/>
  <c r="BC364" i="22"/>
  <c r="BC244" i="22"/>
  <c r="BC257" i="22"/>
  <c r="BC577" i="22"/>
  <c r="BC194" i="22"/>
  <c r="BC365" i="22"/>
  <c r="BC50" i="22"/>
  <c r="BC623" i="22"/>
  <c r="BC243" i="22"/>
  <c r="BC516" i="22"/>
  <c r="BC212" i="22"/>
  <c r="BC492" i="22"/>
  <c r="BC181" i="22"/>
  <c r="BC293" i="22"/>
  <c r="BC405" i="22"/>
  <c r="BC12" i="22"/>
  <c r="BC622" i="22"/>
  <c r="BC398" i="22"/>
  <c r="BC222" i="22"/>
  <c r="BC459" i="22"/>
  <c r="BC283" i="22"/>
  <c r="BC59" i="22"/>
  <c r="BC314" i="22"/>
  <c r="BC90" i="22"/>
  <c r="BC537" i="22"/>
  <c r="BC361" i="22"/>
  <c r="BC137" i="22"/>
  <c r="BC440" i="22"/>
  <c r="BC216" i="22"/>
  <c r="BC40" i="22"/>
  <c r="BC583" i="22"/>
  <c r="BC359" i="22"/>
  <c r="BC135" i="22"/>
  <c r="BC486" i="22"/>
  <c r="BC262" i="22"/>
  <c r="BC38" i="22"/>
  <c r="AV7" i="22"/>
  <c r="BC465" i="22"/>
  <c r="BC269" i="22"/>
  <c r="BC606" i="22"/>
  <c r="BC382" i="22"/>
  <c r="BC267" i="22"/>
  <c r="BC43" i="22"/>
  <c r="BC74" i="22"/>
  <c r="BC345" i="22"/>
  <c r="BC121" i="22"/>
  <c r="BC424" i="22"/>
  <c r="BC24" i="22"/>
  <c r="BC519" i="22"/>
  <c r="BC343" i="22"/>
  <c r="BC246" i="22"/>
  <c r="BC495" i="22"/>
  <c r="BC44" i="22"/>
  <c r="BC240" i="22"/>
  <c r="BC366" i="22"/>
  <c r="BC427" i="22"/>
  <c r="BC27" i="22"/>
  <c r="BC505" i="22"/>
  <c r="BC105" i="22"/>
  <c r="BC184" i="22"/>
  <c r="BC103" i="22"/>
  <c r="BC630" i="22"/>
  <c r="BC6" i="22"/>
  <c r="AV11" i="22"/>
  <c r="BC19" i="22"/>
  <c r="BC480" i="22"/>
  <c r="BC111" i="22"/>
  <c r="BC276" i="22"/>
  <c r="BC467" i="22"/>
  <c r="BC514" i="22"/>
  <c r="BC613" i="22"/>
  <c r="BC526" i="22"/>
  <c r="BC587" i="22"/>
  <c r="BC11" i="22"/>
  <c r="BC265" i="22"/>
  <c r="BC344" i="22"/>
  <c r="BC168" i="22"/>
  <c r="BC487" i="22"/>
  <c r="BC614" i="22"/>
  <c r="AV4" i="22"/>
  <c r="BC396" i="22"/>
  <c r="BC252" i="22"/>
  <c r="BC47" i="22"/>
  <c r="BC325" i="22"/>
  <c r="BC300" i="22"/>
  <c r="BC209" i="22"/>
  <c r="BC571" i="22"/>
  <c r="BC202" i="22"/>
  <c r="BC25" i="22"/>
  <c r="BC374" i="22"/>
  <c r="BC367" i="22"/>
  <c r="BC17" i="22"/>
  <c r="BC301" i="22"/>
  <c r="BC271" i="22"/>
  <c r="BC555" i="22"/>
  <c r="BC633" i="22"/>
  <c r="BC233" i="22"/>
  <c r="BC88" i="22"/>
  <c r="BC231" i="22"/>
  <c r="BC358" i="22"/>
  <c r="BC436" i="22"/>
  <c r="BC463" i="22"/>
  <c r="BC478" i="22"/>
  <c r="BC315" i="22"/>
  <c r="BC617" i="22"/>
  <c r="BC296" i="22"/>
  <c r="BC615" i="22"/>
  <c r="BC518" i="22"/>
  <c r="BC220" i="22"/>
  <c r="BC28" i="22"/>
  <c r="BC224" i="22"/>
  <c r="BC544" i="22"/>
  <c r="BC211" i="22"/>
  <c r="BC412" i="22"/>
  <c r="BC414" i="22"/>
  <c r="BC299" i="22"/>
  <c r="BC153" i="22"/>
  <c r="BC280" i="22"/>
  <c r="BC375" i="22"/>
  <c r="BC290" i="22"/>
  <c r="BC321" i="22"/>
  <c r="BC481" i="22"/>
  <c r="BC256" i="22"/>
  <c r="BC428" i="22"/>
  <c r="BC528" i="22"/>
  <c r="BC305" i="22"/>
  <c r="BC191" i="22"/>
  <c r="BC227" i="22"/>
  <c r="BC549" i="22"/>
  <c r="BC164" i="22"/>
  <c r="BC336" i="22"/>
  <c r="BC20" i="22"/>
  <c r="BC517" i="22"/>
  <c r="BC213" i="22"/>
  <c r="BC493" i="22"/>
  <c r="BC99" i="22"/>
  <c r="BC68" i="22"/>
  <c r="BC292" i="22"/>
  <c r="BC158" i="22"/>
  <c r="BC443" i="22"/>
  <c r="BC250" i="22"/>
  <c r="BC521" i="22"/>
  <c r="BC600" i="22"/>
  <c r="BC200" i="22"/>
  <c r="BC119" i="22"/>
  <c r="BC422" i="22"/>
  <c r="BC22" i="22"/>
  <c r="BC268" i="22"/>
  <c r="BC542" i="22"/>
  <c r="BC234" i="22"/>
  <c r="BC281" i="22"/>
  <c r="BC408" i="22"/>
  <c r="BC503" i="22"/>
  <c r="BC230" i="22"/>
  <c r="BC148" i="22"/>
  <c r="BC421" i="22"/>
  <c r="BC173" i="22"/>
  <c r="BC576" i="22"/>
  <c r="BC76" i="22"/>
  <c r="BC442" i="22"/>
  <c r="BC413" i="22"/>
  <c r="BC210" i="22"/>
  <c r="BC239" i="22"/>
  <c r="BC411" i="22"/>
  <c r="BC218" i="22"/>
  <c r="BC89" i="22"/>
  <c r="BC87" i="22"/>
  <c r="BC166" i="22"/>
  <c r="BC144" i="22"/>
  <c r="BC548" i="22"/>
  <c r="BC444" i="22"/>
  <c r="BC510" i="22"/>
  <c r="BC395" i="22"/>
  <c r="BC152" i="22"/>
  <c r="BC71" i="22"/>
  <c r="AV10" i="22"/>
  <c r="BC464" i="22"/>
  <c r="BC494" i="22"/>
  <c r="BC155" i="22"/>
  <c r="BC9" i="22"/>
  <c r="BC455" i="22"/>
  <c r="BC534" i="22"/>
  <c r="BC37" i="22"/>
  <c r="BC539" i="22"/>
  <c r="BC217" i="22"/>
  <c r="BC72" i="22"/>
  <c r="BC418" i="22"/>
  <c r="BC604" i="22"/>
  <c r="BC273" i="22"/>
  <c r="BC515" i="22"/>
  <c r="BC238" i="22"/>
  <c r="BC330" i="22"/>
  <c r="BC56" i="22"/>
  <c r="BC502" i="22"/>
  <c r="BC207" i="22"/>
  <c r="BC579" i="22"/>
  <c r="BC261" i="22"/>
  <c r="BC371" i="22"/>
  <c r="BC143" i="22"/>
  <c r="BC477" i="22"/>
  <c r="BC79" i="22"/>
  <c r="BC131" i="22"/>
  <c r="BC197" i="22"/>
  <c r="BC449" i="22"/>
  <c r="BC140" i="22"/>
  <c r="BC306" i="22"/>
  <c r="BC189" i="22"/>
  <c r="BC466" i="22"/>
  <c r="BC69" i="22"/>
  <c r="BC437" i="22"/>
  <c r="BC618" i="22"/>
  <c r="BC142" i="22"/>
  <c r="BC203" i="22"/>
  <c r="BC58" i="22"/>
  <c r="BC584" i="22"/>
  <c r="BC327" i="22"/>
  <c r="BC406" i="22"/>
  <c r="BC5" i="22"/>
  <c r="BC420" i="22"/>
  <c r="BC45" i="22"/>
  <c r="BC15" i="22"/>
  <c r="BC350" i="22"/>
  <c r="BC187" i="22"/>
  <c r="BC489" i="22"/>
  <c r="BC568" i="22"/>
  <c r="BC263" i="22"/>
  <c r="BC390" i="22"/>
  <c r="BC609" i="22"/>
  <c r="BC16" i="22"/>
  <c r="BC180" i="22"/>
  <c r="BC286" i="22"/>
  <c r="BC171" i="22"/>
  <c r="BC249" i="22"/>
  <c r="BC133" i="22"/>
  <c r="BC416" i="22"/>
  <c r="BC67" i="22"/>
  <c r="BC94" i="22"/>
  <c r="BC362" i="22"/>
  <c r="BC409" i="22"/>
  <c r="BC312" i="22"/>
  <c r="BC7" i="22"/>
  <c r="BC134" i="22"/>
  <c r="BC30" i="22"/>
  <c r="BC122" i="22"/>
  <c r="BC472" i="22"/>
  <c r="BC215" i="22"/>
  <c r="AV13" i="22"/>
  <c r="BC304" i="22"/>
  <c r="BC80" i="22"/>
  <c r="BC242" i="22"/>
  <c r="BC435" i="22"/>
  <c r="BC523" i="22"/>
  <c r="BC377" i="22"/>
  <c r="BC199" i="22"/>
  <c r="BC278" i="22"/>
  <c r="AV6" i="22"/>
  <c r="BC116" i="22"/>
  <c r="BC147" i="22"/>
  <c r="BC145" i="22"/>
  <c r="BC126" i="22"/>
  <c r="BC110" i="22"/>
  <c r="BC473" i="22"/>
  <c r="BC328" i="22"/>
  <c r="BC471" i="22"/>
  <c r="BC550" i="22"/>
  <c r="BC150" i="22"/>
  <c r="BC429" i="22"/>
  <c r="BC186" i="22"/>
  <c r="BC66" i="22"/>
  <c r="BC139" i="22"/>
  <c r="BC391" i="22"/>
  <c r="BC13" i="22"/>
  <c r="BC601" i="22"/>
  <c r="BC176" i="22"/>
  <c r="BC634" i="22"/>
  <c r="BC85" i="22"/>
  <c r="BC368" i="22"/>
  <c r="BC452" i="22"/>
  <c r="BC490" i="22"/>
  <c r="BC513" i="22"/>
  <c r="BC378" i="22"/>
  <c r="BC552" i="22"/>
  <c r="BC247" i="22"/>
  <c r="AV2" i="22"/>
  <c r="BC485" i="22"/>
  <c r="BC331" i="22"/>
  <c r="BC631" i="22"/>
  <c r="BC346" i="22"/>
  <c r="BC294" i="22"/>
  <c r="BC474" i="22"/>
  <c r="BC456" i="22"/>
  <c r="BC335" i="22"/>
  <c r="BC112" i="22"/>
  <c r="BC397" i="22"/>
  <c r="BC387" i="22"/>
  <c r="BC32" i="22"/>
  <c r="BC308" i="22"/>
  <c r="BC524" i="22"/>
  <c r="BC561" i="22"/>
  <c r="BC31" i="22"/>
  <c r="BC525" i="22"/>
  <c r="BC179" i="22"/>
  <c r="BC270" i="22"/>
  <c r="BC536" i="22"/>
  <c r="BC393" i="22"/>
  <c r="BC106" i="22"/>
  <c r="BC447" i="22"/>
  <c r="BC605" i="22"/>
  <c r="BC333" i="22"/>
  <c r="BC612" i="22"/>
  <c r="BC82" i="22"/>
  <c r="BC469" i="22"/>
  <c r="BC357" i="22"/>
  <c r="BC400" i="22"/>
  <c r="BC627" i="22"/>
  <c r="BC337" i="22"/>
  <c r="BC498" i="22"/>
  <c r="BC109" i="22"/>
  <c r="BC303" i="22"/>
  <c r="BC272" i="22"/>
  <c r="BC620" i="22"/>
  <c r="BC241" i="22"/>
  <c r="BC254" i="22"/>
  <c r="BC118" i="22"/>
  <c r="BC236" i="22"/>
  <c r="BC512" i="22"/>
  <c r="BC369" i="22"/>
  <c r="BC370" i="22"/>
  <c r="BC36" i="22"/>
  <c r="BC14" i="22"/>
  <c r="BC75" i="22"/>
  <c r="BC599" i="22"/>
  <c r="BC102" i="22"/>
  <c r="BB25" i="23"/>
  <c r="AZ25" i="23"/>
  <c r="BA636" i="22"/>
  <c r="BB635" i="22"/>
  <c r="BB636" i="22"/>
  <c r="BA637" i="22"/>
  <c r="AZ636" i="22"/>
  <c r="AZ637" i="22"/>
  <c r="BB637" i="22"/>
  <c r="BA638" i="22"/>
  <c r="BB638" i="22"/>
  <c r="AZ638" i="22"/>
  <c r="BA639" i="22"/>
  <c r="BB639" i="22"/>
  <c r="BA640" i="22"/>
  <c r="AZ639" i="22"/>
  <c r="BB640" i="22"/>
  <c r="AZ640" i="22"/>
  <c r="BA641" i="22"/>
  <c r="AZ641" i="22"/>
  <c r="BB641" i="22"/>
  <c r="BA642" i="22"/>
  <c r="AZ642" i="22"/>
  <c r="BA643" i="22"/>
  <c r="BB642" i="22"/>
  <c r="BB643" i="22"/>
  <c r="AZ643" i="22"/>
  <c r="BA644" i="22"/>
  <c r="BB644" i="22"/>
  <c r="BA645" i="22"/>
  <c r="AZ644" i="22"/>
  <c r="AZ645" i="22"/>
  <c r="BB645" i="22"/>
  <c r="BA646" i="22"/>
  <c r="AZ646" i="22"/>
  <c r="BA647" i="22"/>
  <c r="BB646" i="22"/>
  <c r="BB647" i="22"/>
  <c r="BA648" i="22"/>
  <c r="AZ647" i="22"/>
  <c r="BB648" i="22"/>
  <c r="BA649" i="22"/>
  <c r="AZ648" i="22"/>
  <c r="BA650" i="22"/>
  <c r="AZ649" i="22"/>
  <c r="BB649" i="22"/>
  <c r="BB650" i="22"/>
  <c r="AZ650" i="22"/>
  <c r="BA651" i="22"/>
  <c r="BA652" i="22"/>
  <c r="AZ651" i="22"/>
  <c r="BB651" i="22"/>
  <c r="AZ652" i="22"/>
  <c r="BB652" i="22"/>
  <c r="BA653" i="22"/>
  <c r="BB653" i="22"/>
  <c r="AZ653" i="22"/>
  <c r="BA654" i="22"/>
  <c r="BB654" i="22"/>
  <c r="AZ654" i="22"/>
  <c r="BA655" i="22"/>
  <c r="BA656" i="22"/>
  <c r="AZ655" i="22"/>
  <c r="BB655" i="22"/>
  <c r="AZ656" i="22"/>
  <c r="BA657" i="22"/>
  <c r="BB656" i="22"/>
  <c r="AZ657" i="22"/>
  <c r="BB657" i="22"/>
  <c r="BA658" i="22"/>
  <c r="BB658" i="22"/>
  <c r="BA659" i="22"/>
  <c r="AZ658" i="22"/>
  <c r="BA660" i="22"/>
  <c r="AZ659" i="22"/>
  <c r="BB659" i="22"/>
  <c r="AZ660" i="22"/>
  <c r="BB660" i="22"/>
  <c r="BA661" i="22"/>
  <c r="BA662" i="22"/>
  <c r="BB661" i="22"/>
  <c r="AZ661" i="22"/>
  <c r="BA663" i="22"/>
  <c r="AZ662" i="22"/>
  <c r="BB662" i="22"/>
  <c r="BB663" i="22"/>
  <c r="AZ663" i="22"/>
  <c r="BA664" i="22"/>
  <c r="AZ664" i="22"/>
  <c r="BB664" i="22"/>
  <c r="BA665" i="22"/>
  <c r="BB665" i="22"/>
  <c r="AZ665" i="22"/>
  <c r="BA666" i="22"/>
  <c r="BA667" i="22"/>
  <c r="BB666" i="22"/>
  <c r="AZ666" i="22"/>
  <c r="BA668" i="22"/>
  <c r="AZ667" i="22"/>
  <c r="BB667" i="22"/>
  <c r="AZ668" i="22"/>
  <c r="BA669" i="22"/>
  <c r="BB668" i="22"/>
  <c r="AZ669" i="22"/>
  <c r="BA670" i="22"/>
  <c r="BB669" i="22"/>
  <c r="AZ670" i="22"/>
  <c r="BA671" i="22"/>
  <c r="BB670" i="22"/>
  <c r="AZ671" i="22"/>
  <c r="BA672" i="22"/>
  <c r="BB671" i="22"/>
  <c r="AZ672" i="22"/>
  <c r="BA673" i="22"/>
  <c r="BB672" i="22"/>
  <c r="BB673" i="22"/>
  <c r="AZ673" i="22"/>
  <c r="BA674" i="22"/>
  <c r="AZ674" i="22"/>
  <c r="BA675" i="22"/>
  <c r="BB674" i="22"/>
  <c r="BB675" i="22"/>
  <c r="AZ675" i="22"/>
  <c r="BA676" i="22"/>
  <c r="BB676" i="22"/>
  <c r="AZ676" i="22"/>
  <c r="BA677" i="22"/>
  <c r="BB677" i="22"/>
  <c r="AZ677" i="22"/>
  <c r="BA678" i="22"/>
  <c r="BB678" i="22"/>
  <c r="AZ678" i="22"/>
  <c r="BA679" i="22"/>
  <c r="BB679" i="22"/>
  <c r="BA680" i="22"/>
  <c r="AZ679" i="22"/>
  <c r="AZ680" i="22"/>
  <c r="BB680" i="22"/>
  <c r="BA681" i="22"/>
  <c r="BA682" i="22"/>
  <c r="BB681" i="22"/>
  <c r="AZ681" i="22"/>
  <c r="BB682" i="22"/>
  <c r="BA683" i="22"/>
  <c r="AZ682" i="22"/>
  <c r="BA684" i="22"/>
  <c r="BB683" i="22"/>
  <c r="AZ683" i="22"/>
  <c r="BB684" i="22"/>
  <c r="BA685" i="22"/>
  <c r="AZ684" i="22"/>
  <c r="AZ685" i="22"/>
  <c r="BA686" i="22"/>
  <c r="BB685" i="22"/>
  <c r="AZ686" i="22"/>
  <c r="BB686" i="22"/>
  <c r="BA687" i="22"/>
  <c r="BB687" i="22"/>
  <c r="BA688" i="22"/>
  <c r="AZ687" i="22"/>
  <c r="BB688" i="22"/>
  <c r="BA689" i="22"/>
  <c r="AZ688" i="22"/>
  <c r="AZ689" i="22"/>
  <c r="BB689" i="22"/>
  <c r="BA690" i="22"/>
  <c r="BA691" i="22"/>
  <c r="BB690" i="22"/>
  <c r="AZ690" i="22"/>
  <c r="BA692" i="22"/>
  <c r="BB691" i="22"/>
  <c r="AZ691" i="22"/>
  <c r="BA693" i="22"/>
  <c r="AZ692" i="22"/>
  <c r="BB692" i="22"/>
  <c r="AZ693" i="22"/>
  <c r="BB693" i="22"/>
  <c r="BA694" i="22"/>
  <c r="AZ694" i="22"/>
  <c r="BA695" i="22"/>
  <c r="BB694" i="22"/>
  <c r="BB695" i="22"/>
  <c r="AZ695" i="22"/>
  <c r="BA696" i="22"/>
  <c r="BA697" i="22"/>
  <c r="AZ696" i="22"/>
  <c r="BB696" i="22"/>
  <c r="AZ697" i="22"/>
  <c r="BB697" i="22"/>
  <c r="BA698" i="22"/>
  <c r="BA699" i="22"/>
  <c r="AZ698" i="22"/>
  <c r="BB698" i="22"/>
  <c r="BB699" i="22"/>
  <c r="AZ699" i="22"/>
  <c r="BA700" i="22"/>
  <c r="BB700" i="22"/>
  <c r="AZ700" i="22"/>
  <c r="BA701" i="22"/>
  <c r="AZ701" i="22"/>
  <c r="BA702" i="22"/>
  <c r="BB701" i="22"/>
  <c r="BB702" i="22"/>
  <c r="AZ702" i="22"/>
  <c r="BA703" i="22"/>
  <c r="AZ703" i="22"/>
  <c r="BB703" i="22"/>
  <c r="BA704" i="22"/>
  <c r="AZ704" i="22"/>
  <c r="BA705" i="22"/>
  <c r="BB704" i="22"/>
  <c r="BB705" i="22"/>
  <c r="AZ705" i="22"/>
  <c r="BA706" i="22"/>
  <c r="BB706" i="22"/>
  <c r="AZ706" i="22"/>
  <c r="BA707" i="22"/>
  <c r="BA708" i="22"/>
  <c r="BB707" i="22"/>
  <c r="AZ707" i="22"/>
  <c r="BA709" i="22"/>
  <c r="AZ708" i="22"/>
  <c r="BB708" i="22"/>
  <c r="BB709" i="22"/>
  <c r="AZ709" i="22"/>
  <c r="BA710" i="22"/>
  <c r="BB710" i="22"/>
  <c r="AZ710" i="22"/>
  <c r="BA711" i="22"/>
  <c r="BB711" i="22"/>
  <c r="BA712" i="22"/>
  <c r="AZ711" i="22"/>
  <c r="AZ712" i="22"/>
  <c r="BA713" i="22"/>
  <c r="BB712" i="22"/>
  <c r="BA714" i="22"/>
  <c r="AZ713" i="22"/>
  <c r="BB713" i="22"/>
  <c r="BB714" i="22"/>
  <c r="BA715" i="22"/>
  <c r="AZ714" i="22"/>
  <c r="AZ715" i="22"/>
  <c r="BB715" i="22"/>
  <c r="BA716" i="22"/>
  <c r="AZ716" i="22"/>
  <c r="BB716" i="22"/>
  <c r="BA717" i="22"/>
  <c r="BA718" i="22"/>
  <c r="BB717" i="22"/>
  <c r="AZ717" i="22"/>
  <c r="AZ718" i="22"/>
  <c r="BB718" i="22"/>
  <c r="BA719" i="22"/>
  <c r="BB719" i="22"/>
  <c r="BA720" i="22"/>
  <c r="AZ719" i="22"/>
  <c r="BA721" i="22"/>
  <c r="BB720" i="22"/>
  <c r="AZ720" i="22"/>
  <c r="BB721" i="22"/>
  <c r="AZ721" i="22"/>
  <c r="BA722" i="22"/>
  <c r="BB722" i="22"/>
  <c r="AZ722" i="22"/>
  <c r="BA723" i="22"/>
  <c r="BB723" i="22"/>
  <c r="BA724" i="22"/>
  <c r="AZ723" i="22"/>
  <c r="BB724" i="22"/>
  <c r="BA725" i="22"/>
  <c r="AZ724" i="22"/>
  <c r="AZ725" i="22"/>
  <c r="BA726" i="22"/>
  <c r="BB725" i="22"/>
  <c r="BA727" i="22"/>
  <c r="BB726" i="22"/>
  <c r="AZ726" i="22"/>
  <c r="AZ727" i="22"/>
  <c r="BA728" i="22"/>
  <c r="BB727" i="22"/>
  <c r="AZ728" i="22"/>
  <c r="BA729" i="22"/>
  <c r="BB728" i="22"/>
  <c r="BA730" i="22"/>
  <c r="BB729" i="22"/>
  <c r="AZ729" i="22"/>
  <c r="AZ730" i="22"/>
  <c r="BA731" i="22"/>
  <c r="BB730" i="22"/>
  <c r="BA732" i="22"/>
  <c r="AZ731" i="22"/>
  <c r="BB731" i="22"/>
  <c r="BA733" i="22"/>
  <c r="AZ732" i="22"/>
  <c r="BB732" i="22"/>
  <c r="BB733" i="22"/>
  <c r="BA734" i="22"/>
  <c r="AZ733" i="22"/>
  <c r="BA735" i="22"/>
  <c r="AZ734" i="22"/>
  <c r="BB734" i="22"/>
  <c r="BB735" i="22"/>
  <c r="BA736" i="22"/>
  <c r="AZ735" i="22"/>
  <c r="BA737" i="22"/>
  <c r="AZ736" i="22"/>
  <c r="BB736" i="22"/>
  <c r="BA738" i="22"/>
  <c r="AZ737" i="22"/>
  <c r="BB737" i="22"/>
  <c r="AZ738" i="22"/>
  <c r="BB738" i="22"/>
  <c r="BA739" i="22"/>
  <c r="BA740" i="22"/>
  <c r="AZ739" i="22"/>
  <c r="BB739" i="22"/>
  <c r="AZ740" i="22"/>
  <c r="BA741" i="22"/>
  <c r="BB740" i="22"/>
  <c r="BB741" i="22"/>
  <c r="BA742" i="22"/>
  <c r="AZ741" i="22"/>
  <c r="AZ742" i="22"/>
  <c r="BB742" i="22"/>
  <c r="BA743" i="22"/>
  <c r="BB743" i="22"/>
  <c r="BA744" i="22"/>
  <c r="AZ743" i="22"/>
  <c r="AZ744" i="22"/>
  <c r="BA745" i="22"/>
  <c r="BB744" i="22"/>
  <c r="AZ745" i="22"/>
  <c r="BA746" i="22"/>
  <c r="BB745" i="22"/>
  <c r="BA747" i="22"/>
  <c r="BB746" i="22"/>
  <c r="AZ746" i="22"/>
  <c r="BA748" i="22"/>
  <c r="BB747" i="22"/>
  <c r="AZ747" i="22"/>
  <c r="BA749" i="22"/>
  <c r="AZ748" i="22"/>
  <c r="BB748" i="22"/>
  <c r="AZ749" i="22"/>
  <c r="BB749" i="22"/>
  <c r="BA750" i="22"/>
  <c r="BA751" i="22"/>
  <c r="AZ750" i="22"/>
  <c r="BB750" i="22"/>
  <c r="BB751" i="22"/>
  <c r="BA752" i="22"/>
  <c r="AZ751" i="22"/>
  <c r="AZ752" i="22"/>
  <c r="BB752" i="22"/>
  <c r="BA753" i="22"/>
  <c r="BA754" i="22"/>
  <c r="BB753" i="22"/>
  <c r="AZ753" i="22"/>
  <c r="BB754" i="22"/>
  <c r="AZ754" i="22"/>
  <c r="BA755" i="22"/>
  <c r="BB755" i="22"/>
  <c r="AZ755" i="22"/>
  <c r="BA756" i="22"/>
  <c r="BA757" i="22"/>
  <c r="AZ756" i="22"/>
  <c r="BB756" i="22"/>
  <c r="BB757" i="22"/>
  <c r="AZ757" i="22"/>
  <c r="BA758" i="22"/>
  <c r="BB758" i="22"/>
  <c r="AZ758" i="22"/>
  <c r="BA759" i="22"/>
  <c r="BB759" i="22"/>
  <c r="BA760" i="22"/>
  <c r="AZ759" i="22"/>
  <c r="BA761" i="22"/>
  <c r="BB760" i="22"/>
  <c r="AZ760" i="22"/>
  <c r="AZ761" i="22"/>
  <c r="BB761" i="22"/>
  <c r="BA762" i="22"/>
  <c r="BB762" i="22"/>
  <c r="BA763" i="22"/>
  <c r="AZ762" i="22"/>
  <c r="AZ763" i="22"/>
  <c r="BB763" i="22"/>
  <c r="BA764" i="22"/>
  <c r="BA765" i="22"/>
  <c r="AZ764" i="22"/>
  <c r="BB764" i="22"/>
  <c r="BB765" i="22"/>
  <c r="BA766" i="22"/>
  <c r="AZ765" i="22"/>
  <c r="AZ766" i="22"/>
  <c r="BB766" i="22"/>
  <c r="BA767" i="22"/>
  <c r="BA768" i="22"/>
  <c r="BB767" i="22"/>
  <c r="AZ767" i="22"/>
  <c r="BB768" i="22"/>
  <c r="AZ768" i="22"/>
  <c r="BA769" i="22"/>
  <c r="BA770" i="22"/>
  <c r="BB769" i="22"/>
  <c r="AZ769" i="22"/>
  <c r="AZ770" i="22"/>
  <c r="BB770" i="22"/>
  <c r="BA771" i="22"/>
  <c r="AZ771" i="22"/>
  <c r="BB771" i="22"/>
  <c r="BA772" i="22"/>
  <c r="AZ772" i="22"/>
  <c r="BA773" i="22"/>
  <c r="BB772" i="22"/>
  <c r="AZ773" i="22"/>
  <c r="BA774" i="22"/>
  <c r="BB773" i="22"/>
  <c r="BA775" i="22"/>
  <c r="AZ774" i="22"/>
  <c r="BB774" i="22"/>
  <c r="BB775" i="22"/>
  <c r="BA776" i="22"/>
  <c r="AZ775" i="22"/>
  <c r="BB776" i="22"/>
  <c r="AZ776" i="22"/>
  <c r="BA777" i="22"/>
  <c r="AZ777" i="22"/>
  <c r="BB777" i="22"/>
  <c r="BA778" i="22"/>
  <c r="AZ778" i="22"/>
  <c r="BB778" i="22"/>
  <c r="BA779" i="22"/>
  <c r="BA780" i="22"/>
  <c r="AZ779" i="22"/>
  <c r="BB779" i="22"/>
  <c r="BB780" i="22"/>
  <c r="BA781" i="22"/>
  <c r="AZ780" i="22"/>
  <c r="AZ781" i="22"/>
  <c r="BA782" i="22"/>
  <c r="BB781" i="22"/>
  <c r="BB782" i="22"/>
  <c r="AZ782" i="22"/>
  <c r="BA783" i="22"/>
  <c r="BA784" i="22"/>
  <c r="AZ783" i="22"/>
  <c r="BB783" i="22"/>
  <c r="BB784" i="22"/>
  <c r="BA785" i="22"/>
  <c r="AZ784" i="22"/>
  <c r="BB785" i="22"/>
  <c r="AZ785" i="22"/>
  <c r="BA786" i="22"/>
  <c r="BA787" i="22"/>
  <c r="AZ786" i="22"/>
  <c r="BB786" i="22"/>
  <c r="BB787" i="22"/>
  <c r="AZ787" i="22"/>
  <c r="BA788" i="22"/>
  <c r="AZ788" i="22"/>
  <c r="BB788" i="22"/>
  <c r="BA789" i="22"/>
  <c r="BA790" i="22"/>
  <c r="BB789" i="22"/>
  <c r="AZ789" i="22"/>
  <c r="BB790" i="22"/>
  <c r="AZ790" i="22"/>
  <c r="BA791" i="22"/>
  <c r="BB791" i="22"/>
  <c r="AZ791" i="22"/>
  <c r="BA792" i="22"/>
  <c r="BB792" i="22"/>
  <c r="AZ792" i="22"/>
  <c r="BA793" i="22"/>
  <c r="AZ793" i="22"/>
  <c r="BB793" i="22"/>
  <c r="BA794" i="22"/>
  <c r="BB794" i="22"/>
  <c r="AZ794" i="22"/>
  <c r="BA795" i="22"/>
  <c r="AZ795" i="22"/>
  <c r="BB795" i="22"/>
  <c r="BA796" i="22"/>
  <c r="AZ796" i="22"/>
  <c r="BA797" i="22"/>
  <c r="BB796" i="22"/>
  <c r="BB797" i="22"/>
  <c r="AZ797" i="22"/>
  <c r="BA798" i="22"/>
  <c r="BB798" i="22"/>
  <c r="AZ798" i="22"/>
  <c r="BA799" i="22"/>
  <c r="BB799" i="22"/>
  <c r="AZ799" i="22"/>
  <c r="BA800" i="22"/>
  <c r="AZ800" i="22"/>
  <c r="BB800" i="22"/>
  <c r="BA801" i="22"/>
  <c r="BB801" i="22"/>
  <c r="AZ801" i="22"/>
  <c r="BA802" i="22"/>
  <c r="AZ802" i="22"/>
  <c r="BB802" i="22"/>
  <c r="BA803" i="22"/>
  <c r="AZ803" i="22"/>
  <c r="BA804" i="22"/>
  <c r="BB803" i="22"/>
  <c r="BA805" i="22"/>
  <c r="AZ804" i="22"/>
  <c r="BB804" i="22"/>
  <c r="BB805" i="22"/>
  <c r="BA806" i="22"/>
  <c r="AZ805" i="22"/>
  <c r="BB806" i="22"/>
  <c r="AZ806" i="22"/>
  <c r="BA807" i="22"/>
  <c r="BA808" i="22"/>
  <c r="AZ807" i="22"/>
  <c r="BB807" i="22"/>
  <c r="BA809" i="22"/>
  <c r="BB808" i="22"/>
  <c r="AZ808" i="22"/>
  <c r="BA810" i="22"/>
  <c r="BB809" i="22"/>
  <c r="AZ809" i="22"/>
  <c r="AZ810" i="22"/>
  <c r="BB810" i="22"/>
  <c r="BA811" i="22"/>
  <c r="AZ811" i="22"/>
  <c r="BB811" i="22"/>
  <c r="BA812" i="22"/>
  <c r="BB812" i="22"/>
  <c r="BA813" i="22"/>
  <c r="AZ812" i="22"/>
  <c r="BB813" i="22"/>
  <c r="AZ813" i="22"/>
  <c r="BA814" i="22"/>
  <c r="BA815" i="22"/>
  <c r="AZ814" i="22"/>
  <c r="BB814" i="22"/>
  <c r="AZ815" i="22"/>
  <c r="BA816" i="22"/>
  <c r="BB815" i="22"/>
  <c r="BB816" i="22"/>
  <c r="AZ816" i="22"/>
  <c r="BA817" i="22"/>
  <c r="AZ817" i="22"/>
  <c r="BB817" i="22"/>
  <c r="BA818" i="22"/>
  <c r="BB818" i="22"/>
  <c r="BA819" i="22"/>
  <c r="AZ818" i="22"/>
  <c r="AZ819" i="22"/>
  <c r="BB819" i="22"/>
  <c r="BA820" i="22"/>
  <c r="AZ820" i="22"/>
  <c r="BB820" i="22"/>
  <c r="BA821" i="22"/>
  <c r="BB821" i="22"/>
  <c r="AZ821" i="22"/>
  <c r="BA822" i="22"/>
  <c r="BB822" i="22"/>
  <c r="BA823" i="22"/>
  <c r="AZ822" i="22"/>
  <c r="AZ823" i="22"/>
  <c r="BA824" i="22"/>
  <c r="BB823" i="22"/>
  <c r="BA825" i="22"/>
  <c r="AZ824" i="22"/>
  <c r="BB824" i="22"/>
  <c r="BB825" i="22"/>
  <c r="BA826" i="22"/>
  <c r="AZ825" i="22"/>
  <c r="BB826" i="22"/>
  <c r="AZ826" i="22"/>
  <c r="BA827" i="22"/>
  <c r="BB827" i="22"/>
  <c r="AZ827" i="22"/>
  <c r="BA828" i="22"/>
  <c r="BB828" i="22"/>
  <c r="BA829" i="22"/>
  <c r="AZ828" i="22"/>
  <c r="AZ829" i="22"/>
  <c r="BB829" i="22"/>
  <c r="BA830" i="22"/>
  <c r="BB830" i="22"/>
  <c r="BA831" i="22"/>
  <c r="AZ830" i="22"/>
  <c r="BB831" i="22"/>
  <c r="AZ831" i="22"/>
  <c r="BA832" i="22"/>
  <c r="BA833" i="22"/>
  <c r="BB832" i="22"/>
  <c r="AZ832" i="22"/>
  <c r="BA834" i="22"/>
  <c r="BB833" i="22"/>
  <c r="AZ833" i="22"/>
  <c r="AZ834" i="22"/>
  <c r="BA835" i="22"/>
  <c r="BB834" i="22"/>
  <c r="BA836" i="22"/>
  <c r="AZ835" i="22"/>
  <c r="BB835" i="22"/>
  <c r="BA837" i="22"/>
  <c r="BB836" i="22"/>
  <c r="AZ836" i="22"/>
  <c r="AZ837" i="22"/>
  <c r="BA838" i="22"/>
  <c r="BB837" i="22"/>
  <c r="BA839" i="22"/>
  <c r="BB838" i="22"/>
  <c r="AZ838" i="22"/>
  <c r="BA840" i="22"/>
  <c r="AZ839" i="22"/>
  <c r="BB839" i="22"/>
  <c r="BA841" i="22"/>
  <c r="AZ840" i="22"/>
  <c r="BB840" i="22"/>
  <c r="BA842" i="22"/>
  <c r="BB841" i="22"/>
  <c r="AZ841" i="22"/>
  <c r="BA843" i="22"/>
  <c r="BB842" i="22"/>
  <c r="AZ842" i="22"/>
  <c r="AZ843" i="22"/>
  <c r="BB843" i="22"/>
  <c r="BA844" i="22"/>
  <c r="BB844" i="22"/>
  <c r="BA845" i="22"/>
  <c r="AZ844" i="22"/>
  <c r="BB845" i="22"/>
  <c r="BA846" i="22"/>
  <c r="AZ845" i="22"/>
  <c r="AZ846" i="22"/>
  <c r="BB846" i="22"/>
  <c r="BA847" i="22"/>
  <c r="AZ847" i="22"/>
  <c r="BB847" i="22"/>
  <c r="BA848" i="22"/>
  <c r="AZ848" i="22"/>
  <c r="BB848" i="22"/>
  <c r="BA849" i="22"/>
  <c r="BB849" i="22"/>
  <c r="AZ849" i="22"/>
  <c r="BA850" i="22"/>
  <c r="AZ850" i="22"/>
  <c r="BA851" i="22"/>
  <c r="BB850" i="22"/>
  <c r="BA852" i="22"/>
  <c r="BB851" i="22"/>
  <c r="AZ851" i="22"/>
  <c r="AZ852" i="22"/>
  <c r="BB852" i="22"/>
  <c r="BA853" i="22"/>
  <c r="BA854" i="22"/>
  <c r="AZ853" i="22"/>
  <c r="BB853" i="22"/>
  <c r="BA855" i="22"/>
  <c r="BB854" i="22"/>
  <c r="AZ854" i="22"/>
  <c r="BB855" i="22"/>
  <c r="AZ855" i="22"/>
  <c r="BA856" i="22"/>
  <c r="AZ856" i="22"/>
  <c r="BA857" i="22"/>
  <c r="BB856" i="22"/>
  <c r="BA858" i="22"/>
  <c r="AZ857" i="22"/>
  <c r="BB857" i="22"/>
  <c r="AZ858" i="22"/>
  <c r="BA859" i="22"/>
  <c r="BB858" i="22"/>
  <c r="BA860" i="22"/>
  <c r="AZ859" i="22"/>
  <c r="BB859" i="22"/>
  <c r="AZ860" i="22"/>
  <c r="BB860" i="22"/>
  <c r="BA861" i="22"/>
  <c r="BA862" i="22"/>
  <c r="BB861" i="22"/>
  <c r="AZ861" i="22"/>
  <c r="BB862" i="22"/>
  <c r="AZ862" i="22"/>
  <c r="BA863" i="22"/>
  <c r="BA864" i="22"/>
  <c r="AZ863" i="22"/>
  <c r="BB863" i="22"/>
  <c r="BA865" i="22"/>
  <c r="AZ864" i="22"/>
  <c r="BB864" i="22"/>
  <c r="AZ865" i="22"/>
  <c r="BA866" i="22"/>
  <c r="BB865" i="22"/>
  <c r="BA867" i="22"/>
  <c r="BB866" i="22"/>
  <c r="AZ866" i="22"/>
  <c r="AZ867" i="22"/>
  <c r="BB867" i="22"/>
  <c r="BA868" i="22"/>
  <c r="BB868" i="22"/>
  <c r="AZ868" i="22"/>
  <c r="BA869" i="22"/>
  <c r="BB869" i="22"/>
  <c r="AZ869" i="22"/>
  <c r="BA870" i="22"/>
  <c r="BB870" i="22"/>
  <c r="BA871" i="22"/>
  <c r="AZ870" i="22"/>
  <c r="AZ871" i="22"/>
  <c r="BA872" i="22"/>
  <c r="BB871" i="22"/>
  <c r="BB872" i="22"/>
  <c r="AZ872" i="22"/>
  <c r="BA873" i="22"/>
  <c r="BB873" i="22"/>
  <c r="BA874" i="22"/>
  <c r="AZ873" i="22"/>
  <c r="BB874" i="22"/>
  <c r="AZ874" i="22"/>
  <c r="BA875" i="22"/>
  <c r="AZ875" i="22"/>
  <c r="BB875" i="22"/>
  <c r="BA876" i="22"/>
  <c r="BA877" i="22"/>
  <c r="BB876" i="22"/>
  <c r="AZ876" i="22"/>
  <c r="BB877" i="22"/>
  <c r="AZ877" i="22"/>
  <c r="BA878" i="22"/>
  <c r="BB878" i="22"/>
  <c r="AZ878" i="22"/>
  <c r="BA879" i="22"/>
  <c r="AZ879" i="22"/>
  <c r="BB879" i="22"/>
  <c r="BA880" i="22"/>
  <c r="BB880" i="22"/>
  <c r="BA881" i="22"/>
  <c r="AZ880" i="22"/>
  <c r="BB881" i="22"/>
  <c r="BA882" i="22"/>
  <c r="AZ881" i="22"/>
  <c r="AZ882" i="22"/>
  <c r="BA883" i="22"/>
  <c r="BB882" i="22"/>
  <c r="BA884" i="22"/>
  <c r="AZ883" i="22"/>
  <c r="BB883" i="22"/>
  <c r="BB884" i="22"/>
  <c r="BA885" i="22"/>
  <c r="AZ884" i="22"/>
  <c r="AZ885" i="22"/>
  <c r="BA886" i="22"/>
  <c r="BB885" i="22"/>
  <c r="BA887" i="22"/>
  <c r="AZ886" i="22"/>
  <c r="BB886" i="22"/>
  <c r="BA888" i="22"/>
  <c r="BB887" i="22"/>
  <c r="AZ887" i="22"/>
  <c r="BA889" i="22"/>
  <c r="BB888" i="22"/>
  <c r="AZ888" i="22"/>
  <c r="BA890" i="22"/>
  <c r="AZ889" i="22"/>
  <c r="BB889" i="22"/>
  <c r="BA891" i="22"/>
  <c r="BB890" i="22"/>
  <c r="AZ890" i="22"/>
  <c r="BA892" i="22"/>
  <c r="BB891" i="22"/>
  <c r="AZ891" i="22"/>
  <c r="BA893" i="22"/>
  <c r="BB892" i="22"/>
  <c r="AZ892" i="22"/>
  <c r="BB893" i="22"/>
  <c r="AZ893" i="22"/>
  <c r="BA894" i="22"/>
  <c r="AZ894" i="22"/>
  <c r="BB894" i="22"/>
  <c r="BA895" i="22"/>
  <c r="AZ895" i="22"/>
  <c r="BA896" i="22"/>
  <c r="BB895" i="22"/>
  <c r="AZ896" i="22"/>
  <c r="BB896" i="22"/>
  <c r="BA897" i="22"/>
  <c r="AZ897" i="22"/>
  <c r="BA898" i="22"/>
  <c r="BB897" i="22"/>
  <c r="BA899" i="22"/>
  <c r="AZ898" i="22"/>
  <c r="BB898" i="22"/>
  <c r="AZ899" i="22"/>
  <c r="BA900" i="22"/>
  <c r="BB899" i="22"/>
  <c r="BB900" i="22"/>
  <c r="AZ900" i="22"/>
  <c r="BA901" i="22"/>
  <c r="AZ901" i="22"/>
  <c r="BB901" i="22"/>
  <c r="BA902" i="22"/>
  <c r="AZ902" i="22"/>
  <c r="BB902" i="22"/>
  <c r="BA903" i="22"/>
  <c r="BB903" i="22"/>
  <c r="AZ903" i="22"/>
  <c r="BA904" i="22"/>
  <c r="BB904" i="22"/>
  <c r="AZ904" i="22"/>
  <c r="BA905" i="22"/>
  <c r="BB905" i="22"/>
  <c r="AZ905" i="22"/>
  <c r="BA906" i="22"/>
  <c r="AZ906" i="22"/>
  <c r="BB906" i="22"/>
  <c r="BA907" i="22"/>
  <c r="AZ907" i="22"/>
  <c r="BB907" i="22"/>
  <c r="BA908" i="22"/>
  <c r="BA909" i="22"/>
  <c r="AZ908" i="22"/>
  <c r="BB908" i="22"/>
  <c r="BB909" i="22"/>
  <c r="BA910" i="22"/>
  <c r="AZ909" i="22"/>
  <c r="BB910" i="22"/>
  <c r="BA911" i="22"/>
  <c r="AZ910" i="22"/>
  <c r="AZ911" i="22"/>
  <c r="BB911" i="22"/>
  <c r="BA912" i="22"/>
  <c r="AZ912" i="22"/>
  <c r="BB912" i="22"/>
  <c r="BA913" i="22"/>
  <c r="BA914" i="22"/>
  <c r="BB913" i="22"/>
  <c r="AZ913" i="22"/>
  <c r="AZ914" i="22"/>
  <c r="BB914" i="22"/>
  <c r="BA915" i="22"/>
  <c r="BA916" i="22"/>
  <c r="BB915" i="22"/>
  <c r="AZ915" i="22"/>
  <c r="BA917" i="22"/>
  <c r="BB916" i="22"/>
  <c r="AZ916" i="22"/>
  <c r="AZ917" i="22"/>
  <c r="BB917" i="22"/>
  <c r="BA918" i="22"/>
  <c r="AZ918" i="22"/>
  <c r="BA919" i="22"/>
  <c r="BB918" i="22"/>
  <c r="BB919" i="22"/>
  <c r="AZ919" i="22"/>
  <c r="BA920" i="22"/>
  <c r="BA921" i="22"/>
  <c r="BB920" i="22"/>
  <c r="AZ920" i="22"/>
  <c r="BB921" i="22"/>
  <c r="AZ921" i="22"/>
  <c r="BA922" i="22"/>
  <c r="BB922" i="22"/>
  <c r="AZ922" i="22"/>
  <c r="BA923" i="22"/>
  <c r="AZ923" i="22"/>
  <c r="BA924" i="22"/>
  <c r="BB923" i="22"/>
  <c r="AZ924" i="22"/>
  <c r="BA925" i="22"/>
  <c r="BB924" i="22"/>
  <c r="AZ925" i="22"/>
  <c r="BB925" i="22"/>
  <c r="BA926" i="22"/>
  <c r="BA927" i="22"/>
  <c r="BB926" i="22"/>
  <c r="AZ926" i="22"/>
  <c r="BB927" i="22"/>
  <c r="AZ927" i="22"/>
  <c r="BA928" i="22"/>
  <c r="BB928" i="22"/>
  <c r="BA929" i="22"/>
  <c r="AZ928" i="22"/>
  <c r="AZ929" i="22"/>
  <c r="BA930" i="22"/>
  <c r="BB929" i="22"/>
  <c r="BA931" i="22"/>
  <c r="AZ930" i="22"/>
  <c r="BB930" i="22"/>
  <c r="AZ931" i="22"/>
  <c r="BA932" i="22"/>
  <c r="BB931" i="22"/>
  <c r="BA933" i="22"/>
  <c r="AZ932" i="22"/>
  <c r="BB932" i="22"/>
  <c r="AZ933" i="22"/>
  <c r="BA934" i="22"/>
  <c r="BB933" i="22"/>
  <c r="AZ934" i="22"/>
  <c r="BB934" i="22"/>
  <c r="BA935" i="22"/>
  <c r="BA936" i="22"/>
  <c r="AZ935" i="22"/>
  <c r="BB935" i="22"/>
  <c r="BB936" i="22"/>
  <c r="BA937" i="22"/>
  <c r="AZ936" i="22"/>
  <c r="AZ937" i="22"/>
  <c r="BB937" i="22"/>
  <c r="BA938" i="22"/>
  <c r="BB938" i="22"/>
  <c r="AZ938" i="22"/>
  <c r="BA939" i="22"/>
  <c r="AZ939" i="22"/>
  <c r="BB939" i="22"/>
  <c r="BA940" i="22"/>
  <c r="BA941" i="22"/>
  <c r="BB940" i="22"/>
  <c r="AZ940" i="22"/>
  <c r="BA942" i="22"/>
  <c r="BB941" i="22"/>
  <c r="AZ941" i="22"/>
  <c r="AZ942" i="22"/>
  <c r="BB942" i="22"/>
  <c r="BA943" i="22"/>
  <c r="BA944" i="22"/>
  <c r="BB943" i="22"/>
  <c r="AZ943" i="22"/>
  <c r="AZ944" i="22"/>
  <c r="BB944" i="22"/>
  <c r="BA945" i="22"/>
  <c r="BA946" i="22"/>
  <c r="AZ945" i="22"/>
  <c r="BB945" i="22"/>
  <c r="BA947" i="22"/>
  <c r="AZ946" i="22"/>
  <c r="BB946" i="22"/>
  <c r="AZ947" i="22"/>
  <c r="BB947" i="22"/>
  <c r="BA948" i="22"/>
  <c r="BA949" i="22"/>
  <c r="BB948" i="22"/>
  <c r="AZ948" i="22"/>
  <c r="AZ949" i="22"/>
  <c r="BA950" i="22"/>
  <c r="BB949" i="22"/>
  <c r="BB950" i="22"/>
  <c r="AZ950" i="22"/>
  <c r="BA951" i="22"/>
  <c r="AZ951" i="22"/>
  <c r="BA952" i="22"/>
  <c r="BB951" i="22"/>
  <c r="BB952" i="22"/>
  <c r="AZ952" i="22"/>
  <c r="BA953" i="22"/>
  <c r="BA954" i="22"/>
  <c r="BB953" i="22"/>
  <c r="AZ953" i="22"/>
  <c r="AZ954" i="22"/>
  <c r="BB954" i="22"/>
  <c r="BA955" i="22"/>
  <c r="BB955" i="22"/>
  <c r="BA956" i="22"/>
  <c r="AZ955" i="22"/>
  <c r="BA957" i="22"/>
  <c r="BB956" i="22"/>
  <c r="AZ956" i="22"/>
  <c r="AZ957" i="22"/>
  <c r="BB957" i="22"/>
  <c r="BA958" i="22"/>
  <c r="BB958" i="22"/>
  <c r="BA959" i="22"/>
  <c r="AZ958" i="22"/>
  <c r="BA960" i="22"/>
  <c r="BB959" i="22"/>
  <c r="AZ959" i="22"/>
  <c r="BB960" i="22"/>
  <c r="AZ960" i="22"/>
  <c r="BA961" i="22"/>
  <c r="BA962" i="22"/>
  <c r="AZ961" i="22"/>
  <c r="BB961" i="22"/>
  <c r="AZ962" i="22"/>
  <c r="BA963" i="22"/>
  <c r="BB962" i="22"/>
  <c r="BB963" i="22"/>
  <c r="BA964" i="22"/>
  <c r="AZ963" i="22"/>
  <c r="BB964" i="22"/>
  <c r="AZ964" i="22"/>
  <c r="BA965" i="22"/>
  <c r="BB965" i="22"/>
  <c r="AZ965" i="22"/>
  <c r="BA966" i="22"/>
  <c r="AZ966" i="22"/>
  <c r="BA967" i="22"/>
  <c r="BB966" i="22"/>
  <c r="AZ967" i="22"/>
  <c r="BA968" i="22"/>
  <c r="BB967" i="22"/>
  <c r="AZ968" i="22"/>
  <c r="BB968" i="22"/>
  <c r="BA969" i="22"/>
  <c r="AZ969" i="22"/>
  <c r="BA970" i="22"/>
  <c r="BB969" i="22"/>
  <c r="AZ970" i="22"/>
  <c r="BA971" i="22"/>
  <c r="BB970" i="22"/>
  <c r="AZ971" i="22"/>
  <c r="BB971" i="22"/>
  <c r="BA972" i="22"/>
  <c r="BB972" i="22"/>
  <c r="AZ972" i="22"/>
  <c r="BA973" i="22"/>
  <c r="BB973" i="22"/>
  <c r="BA974" i="22"/>
  <c r="AZ973" i="22"/>
  <c r="AZ974" i="22"/>
  <c r="BA975" i="22"/>
  <c r="BB974" i="22"/>
  <c r="AZ975" i="22"/>
  <c r="BA976" i="22"/>
  <c r="BB975" i="22"/>
  <c r="BB976" i="22"/>
  <c r="AZ976" i="22"/>
  <c r="BA977" i="22"/>
  <c r="AZ977" i="22"/>
  <c r="BA978" i="22"/>
  <c r="BB977" i="22"/>
  <c r="BB978" i="22"/>
  <c r="BA979" i="22"/>
  <c r="AZ978" i="22"/>
  <c r="AZ979" i="22"/>
  <c r="BA980" i="22"/>
  <c r="BB979" i="22"/>
  <c r="BA981" i="22"/>
  <c r="AZ980" i="22"/>
  <c r="BB980" i="22"/>
  <c r="AZ981" i="22"/>
  <c r="BB981" i="22"/>
  <c r="BA982" i="22"/>
  <c r="AZ982" i="22"/>
  <c r="BB982" i="22"/>
  <c r="BA983" i="22"/>
  <c r="AZ983" i="22"/>
  <c r="BB983" i="22"/>
  <c r="BA984" i="22"/>
  <c r="BA985" i="22"/>
  <c r="AZ984" i="22"/>
  <c r="BB984" i="22"/>
  <c r="BB985" i="22"/>
  <c r="BA986" i="22"/>
  <c r="AZ985" i="22"/>
  <c r="BA987" i="22"/>
  <c r="AZ986" i="22"/>
  <c r="BB986" i="22"/>
  <c r="BA988" i="22"/>
  <c r="AZ987" i="22"/>
  <c r="BB987" i="22"/>
  <c r="BB988" i="22"/>
  <c r="BA989" i="22"/>
  <c r="AZ988" i="22"/>
  <c r="AZ989" i="22"/>
  <c r="BA990" i="22"/>
  <c r="BB989" i="22"/>
  <c r="BA991" i="22"/>
  <c r="BB990" i="22"/>
  <c r="AZ990" i="22"/>
  <c r="BB991" i="22"/>
  <c r="BA992" i="22"/>
  <c r="AZ991" i="22"/>
  <c r="BA993" i="22"/>
  <c r="BB992" i="22"/>
  <c r="AZ992" i="22"/>
  <c r="BA994" i="22"/>
  <c r="BB993" i="22"/>
  <c r="AZ993" i="22"/>
  <c r="AZ994" i="22"/>
  <c r="BB994" i="22"/>
  <c r="BA995" i="22"/>
  <c r="BB995" i="22"/>
  <c r="AZ995" i="22"/>
  <c r="BA996" i="22"/>
  <c r="AZ996" i="22"/>
  <c r="BB996" i="22"/>
  <c r="BA997" i="22"/>
  <c r="BB997" i="22"/>
  <c r="AZ997" i="22"/>
  <c r="BA998" i="22"/>
  <c r="BB998" i="22"/>
  <c r="AZ998" i="22"/>
  <c r="BA999" i="22"/>
  <c r="BA1000" i="22"/>
  <c r="BB999" i="22"/>
  <c r="AZ999" i="22"/>
  <c r="AZ1000" i="22"/>
  <c r="BB1000" i="22"/>
  <c r="BA1001" i="22"/>
  <c r="BB1001" i="22"/>
  <c r="BA1002" i="22"/>
  <c r="AZ1001" i="22"/>
  <c r="BB1002" i="22"/>
  <c r="BA1003" i="22"/>
  <c r="AZ1002" i="22"/>
  <c r="BB1003" i="22"/>
  <c r="BA1004" i="22"/>
  <c r="AZ1003" i="22"/>
  <c r="BA1005" i="22"/>
  <c r="BB1004" i="22"/>
  <c r="AZ1004" i="22"/>
  <c r="BA1006" i="22"/>
  <c r="BB1005" i="22"/>
  <c r="AZ1005" i="22"/>
  <c r="BA1007" i="22"/>
  <c r="BB1006" i="22"/>
  <c r="AZ1006" i="22"/>
  <c r="BA1008" i="22"/>
  <c r="BB1007" i="22"/>
  <c r="AZ1007" i="22"/>
  <c r="BA1009" i="22"/>
  <c r="AZ1008" i="22"/>
  <c r="BB1008" i="22"/>
  <c r="AZ1009" i="22"/>
  <c r="BB1009" i="22"/>
  <c r="BA1010" i="22"/>
  <c r="BA1011" i="22"/>
  <c r="AZ1010" i="22"/>
  <c r="BB1010" i="22"/>
  <c r="AZ1011" i="22"/>
  <c r="BA1012" i="22"/>
  <c r="BB1011" i="22"/>
  <c r="BA1013" i="22"/>
  <c r="BB1012" i="22"/>
  <c r="AZ1012" i="22"/>
  <c r="BA1014" i="22"/>
  <c r="BB1013" i="22"/>
  <c r="AZ1013" i="22"/>
  <c r="BA1015" i="22"/>
  <c r="BB1014" i="22"/>
  <c r="AZ1014" i="22"/>
  <c r="AZ1015" i="22"/>
  <c r="BB1015" i="22"/>
  <c r="BA1016" i="22"/>
  <c r="BA1017" i="22"/>
  <c r="AZ1016" i="22"/>
  <c r="BB1016" i="22"/>
  <c r="BB1017" i="22"/>
  <c r="AZ1017" i="22"/>
  <c r="BA1018" i="22"/>
  <c r="BB1018" i="22"/>
  <c r="BA1019" i="22"/>
  <c r="AZ1018" i="22"/>
  <c r="AZ1019" i="22"/>
  <c r="BB1019" i="22"/>
  <c r="BA1020" i="22"/>
  <c r="BB1020" i="22"/>
  <c r="BA1021" i="22"/>
  <c r="AZ1020" i="22"/>
  <c r="BA1022" i="22"/>
  <c r="BB1021" i="22"/>
  <c r="AZ1021" i="22"/>
  <c r="BB1022" i="22"/>
  <c r="BA1023" i="22"/>
  <c r="AZ1022" i="22"/>
  <c r="BB1023" i="22"/>
  <c r="BA1024" i="22"/>
  <c r="AZ1023" i="22"/>
  <c r="BA1025" i="22"/>
  <c r="BB1024" i="22"/>
  <c r="AZ1024" i="22"/>
  <c r="BB1025" i="22"/>
  <c r="BA1026" i="22"/>
  <c r="AZ1025" i="22"/>
  <c r="BA1027" i="22"/>
  <c r="BB1026" i="22"/>
  <c r="AZ1026" i="22"/>
  <c r="AZ1027" i="22"/>
  <c r="BA1028" i="22"/>
  <c r="BB1027" i="22"/>
  <c r="BA1029" i="22"/>
  <c r="AZ1028" i="22"/>
  <c r="BB1028" i="22"/>
  <c r="BB1029" i="22"/>
  <c r="AZ1029" i="22"/>
  <c r="BA1030" i="22"/>
  <c r="BB1030" i="22"/>
  <c r="AZ1030" i="22"/>
  <c r="BA1031" i="22"/>
  <c r="AZ1031" i="22"/>
  <c r="BB1031" i="22"/>
  <c r="BA1032" i="22"/>
  <c r="BA1033" i="22"/>
  <c r="AZ1032" i="22"/>
  <c r="BB1032" i="22"/>
  <c r="BA1034" i="22"/>
  <c r="BB1033" i="22"/>
  <c r="AZ1033" i="22"/>
  <c r="BA1035" i="22"/>
  <c r="BB1034" i="22"/>
  <c r="AZ1034" i="22"/>
  <c r="AZ1035" i="22"/>
  <c r="BA1036" i="22"/>
  <c r="BB1035" i="22"/>
  <c r="AZ1036" i="22"/>
  <c r="BA1037" i="22"/>
  <c r="BB1036" i="22"/>
  <c r="BA1038" i="22"/>
  <c r="BB1037" i="22"/>
  <c r="AZ1037" i="22"/>
  <c r="BB1038" i="22"/>
  <c r="AZ1038" i="22"/>
  <c r="BA1039" i="22"/>
  <c r="AZ1039" i="22"/>
  <c r="BA1040" i="22"/>
  <c r="BB1039" i="22"/>
  <c r="BB1040" i="22"/>
  <c r="AZ1040" i="22"/>
  <c r="BA1041" i="22"/>
  <c r="AZ1041" i="22"/>
  <c r="BA1042" i="22"/>
  <c r="BB1041" i="22"/>
  <c r="AZ1042" i="22"/>
  <c r="BB1042" i="22"/>
  <c r="BA1043" i="22"/>
  <c r="BA1044" i="22"/>
  <c r="AZ1043" i="22"/>
  <c r="BB1043" i="22"/>
  <c r="BB1044" i="22"/>
  <c r="BA1045" i="22"/>
  <c r="AZ1044" i="22"/>
  <c r="AZ1045" i="22"/>
  <c r="BA1046" i="22"/>
  <c r="BB1045" i="22"/>
  <c r="BB1046" i="22"/>
  <c r="BA1047" i="22"/>
  <c r="AZ1046" i="22"/>
  <c r="AZ1047" i="22"/>
  <c r="BA1048" i="22"/>
  <c r="BB1047" i="22"/>
  <c r="AZ1048" i="22"/>
  <c r="BB1048" i="22"/>
  <c r="BA1049" i="22"/>
  <c r="BB1049" i="22"/>
  <c r="BA1050" i="22"/>
  <c r="AZ1049" i="22"/>
  <c r="BB1050" i="22"/>
  <c r="BA1051" i="22"/>
  <c r="AZ1050" i="22"/>
  <c r="BB1051" i="22"/>
  <c r="AZ1051" i="22"/>
  <c r="BA1052" i="22"/>
  <c r="BB1052" i="22"/>
  <c r="BA1053" i="22"/>
  <c r="AZ1052" i="22"/>
  <c r="AZ1053" i="22"/>
  <c r="BA1054" i="22"/>
  <c r="BB1053" i="22"/>
  <c r="BB1054" i="22"/>
  <c r="BA1055" i="22"/>
  <c r="AZ1054" i="22"/>
  <c r="AZ1055" i="22"/>
  <c r="BB1055" i="22"/>
  <c r="BA1056" i="22"/>
  <c r="BA1057" i="22"/>
  <c r="BB1056" i="22"/>
  <c r="AZ1056" i="22"/>
  <c r="BB1057" i="22"/>
  <c r="AZ1057" i="22"/>
  <c r="BA1058" i="22"/>
  <c r="BB1058" i="22"/>
  <c r="BA1059" i="22"/>
  <c r="AZ1058" i="22"/>
  <c r="BB1059" i="22"/>
  <c r="BA1060" i="22"/>
  <c r="AZ1059" i="22"/>
  <c r="AZ1060" i="22"/>
  <c r="BB1060" i="22"/>
  <c r="BA1061" i="22"/>
  <c r="BA1062" i="22"/>
  <c r="BB1061" i="22"/>
  <c r="AZ1061" i="22"/>
  <c r="BA1063" i="22"/>
  <c r="BB1062" i="22"/>
  <c r="AZ1062" i="22"/>
  <c r="AZ1063" i="22"/>
  <c r="BB1063" i="22"/>
  <c r="BA1064" i="22"/>
  <c r="BA1065" i="22"/>
  <c r="BB1064" i="22"/>
  <c r="AZ1064" i="22"/>
  <c r="BA1066" i="22"/>
  <c r="AZ1065" i="22"/>
  <c r="BB1065" i="22"/>
  <c r="BA1067" i="22"/>
  <c r="AZ1066" i="22"/>
  <c r="BB1066" i="22"/>
  <c r="AZ1067" i="22"/>
  <c r="BA1068" i="22"/>
  <c r="BB1067" i="22"/>
  <c r="BA1069" i="22"/>
  <c r="AZ1068" i="22"/>
  <c r="BB1068" i="22"/>
  <c r="AZ1069" i="22"/>
  <c r="BA1070" i="22"/>
  <c r="BB1069" i="22"/>
  <c r="BB1070" i="22"/>
  <c r="BA1071" i="22"/>
  <c r="AZ1070" i="22"/>
  <c r="BA1072" i="22"/>
  <c r="AZ1071" i="22"/>
  <c r="BB1071" i="22"/>
  <c r="BB1072" i="22"/>
  <c r="BA1073" i="22"/>
  <c r="AZ1072" i="22"/>
  <c r="AZ1073" i="22"/>
  <c r="BA1074" i="22"/>
  <c r="BB1073" i="22"/>
  <c r="BA1075" i="22"/>
  <c r="AZ1074" i="22"/>
  <c r="BB1074" i="22"/>
  <c r="BA1076" i="22"/>
  <c r="BB1075" i="22"/>
  <c r="AZ1075" i="22"/>
  <c r="BA1077" i="22"/>
  <c r="AZ1076" i="22"/>
  <c r="BB1076" i="22"/>
  <c r="BA1078" i="22"/>
  <c r="BB1077" i="22"/>
  <c r="AZ1077" i="22"/>
  <c r="BB1078" i="22"/>
  <c r="AZ1078" i="22"/>
  <c r="BA1079" i="22"/>
  <c r="BB1079" i="22"/>
  <c r="BA1080" i="22"/>
  <c r="AZ1079" i="22"/>
  <c r="BA1081" i="22"/>
  <c r="BB1080" i="22"/>
  <c r="AZ1080" i="22"/>
  <c r="BA1082" i="22"/>
  <c r="BB1081" i="22"/>
  <c r="AZ1081" i="22"/>
  <c r="BA1083" i="22"/>
  <c r="BB1082" i="22"/>
  <c r="AZ1082" i="22"/>
  <c r="AZ1083" i="22"/>
  <c r="BB1083" i="22"/>
  <c r="BA1084" i="22"/>
  <c r="BB1084" i="22"/>
  <c r="AZ1084" i="22"/>
  <c r="BA1085" i="22"/>
  <c r="BB1085" i="22"/>
  <c r="BA1086" i="22"/>
  <c r="AZ1085" i="22"/>
  <c r="AZ1086" i="22"/>
  <c r="BB1086" i="22"/>
  <c r="BA1087" i="22"/>
  <c r="BB1087" i="22"/>
  <c r="AZ1087" i="22"/>
  <c r="BA1088" i="22"/>
  <c r="AZ1088" i="22"/>
  <c r="BB1088" i="22"/>
  <c r="BA1089" i="22"/>
  <c r="BB1089" i="22"/>
  <c r="BA1090" i="22"/>
  <c r="AZ1089" i="22"/>
  <c r="AZ1090" i="22"/>
  <c r="BB1090" i="22"/>
  <c r="BA1091" i="22"/>
  <c r="AZ1091" i="22"/>
  <c r="BB1091" i="22"/>
  <c r="BA1092" i="22"/>
  <c r="AZ1092" i="22"/>
  <c r="BA1093" i="22"/>
  <c r="BB1092" i="22"/>
  <c r="BB1093" i="22"/>
  <c r="AZ1093" i="22"/>
  <c r="BA1094" i="22"/>
  <c r="BB1094" i="22"/>
  <c r="BA1095" i="22"/>
  <c r="AZ1094" i="22"/>
  <c r="BB1095" i="22"/>
  <c r="BA1096" i="22"/>
  <c r="AZ1095" i="22"/>
  <c r="BA1097" i="22"/>
  <c r="AZ1096" i="22"/>
  <c r="BB1096" i="22"/>
  <c r="BB1097" i="22"/>
  <c r="AZ1097" i="22"/>
  <c r="BA1098" i="22"/>
  <c r="BA1099" i="22"/>
  <c r="AZ1098" i="22"/>
  <c r="BB1098" i="22"/>
  <c r="BA1100" i="22"/>
  <c r="AZ1099" i="22"/>
  <c r="BB1099" i="22"/>
  <c r="BA1101" i="22"/>
  <c r="BB1100" i="22"/>
  <c r="AZ1100" i="22"/>
  <c r="BB1101" i="22"/>
  <c r="BA1102" i="22"/>
  <c r="AZ1101" i="22"/>
  <c r="AZ1102" i="22"/>
  <c r="BB1102" i="22"/>
  <c r="BA1103" i="22"/>
  <c r="BB1103" i="22"/>
  <c r="BA1104" i="22"/>
  <c r="AZ1103" i="22"/>
  <c r="BB1104" i="22"/>
  <c r="AZ1104" i="22"/>
  <c r="BA1105" i="22"/>
  <c r="AZ1105" i="22"/>
  <c r="BB1105" i="22"/>
  <c r="BA1106" i="22"/>
  <c r="BB1106" i="22"/>
  <c r="AZ1106" i="22"/>
  <c r="BA1107" i="22"/>
  <c r="BB1107" i="22"/>
  <c r="BA1108" i="22"/>
  <c r="AZ1107" i="22"/>
  <c r="AZ1108" i="22"/>
  <c r="BB1108" i="22"/>
  <c r="BA1109" i="22"/>
  <c r="BB1109" i="22"/>
  <c r="BA1110" i="22"/>
  <c r="AZ1109" i="22"/>
  <c r="BB1110" i="22"/>
  <c r="AZ1110" i="22"/>
  <c r="BA1111" i="22"/>
  <c r="BB1111" i="22"/>
  <c r="AZ1111" i="22"/>
  <c r="BA1112" i="22"/>
  <c r="AZ1112" i="22"/>
  <c r="BB1112" i="22"/>
  <c r="BA1113" i="22"/>
  <c r="BA1114" i="22"/>
  <c r="BB1113" i="22"/>
  <c r="AZ1113" i="22"/>
  <c r="BB1114" i="22"/>
  <c r="AZ1114" i="22"/>
  <c r="BA1115" i="22"/>
  <c r="BA1116" i="22"/>
  <c r="AZ1115" i="22"/>
  <c r="BB1115" i="22"/>
  <c r="BA1117" i="22"/>
  <c r="BB1116" i="22"/>
  <c r="AZ1116" i="22"/>
  <c r="BB1117" i="22"/>
  <c r="BA1118" i="22"/>
  <c r="AZ1117" i="22"/>
  <c r="BB1118" i="22"/>
  <c r="BA1119" i="22"/>
  <c r="AZ1118" i="22"/>
  <c r="AZ1119" i="22"/>
  <c r="BB1119" i="22"/>
  <c r="BA1120" i="22"/>
  <c r="BB1120" i="22"/>
  <c r="AZ1120" i="22"/>
  <c r="BA1121" i="22"/>
  <c r="BB1121" i="22"/>
  <c r="AZ1121" i="22"/>
  <c r="BA1122" i="22"/>
  <c r="AZ1122" i="22"/>
  <c r="BB1122" i="22"/>
  <c r="BA1123" i="22"/>
  <c r="AZ1123" i="22"/>
  <c r="BB1123" i="22"/>
  <c r="BA1124" i="22"/>
  <c r="BB1124" i="22"/>
  <c r="AZ1124" i="22"/>
  <c r="BA1125" i="22"/>
  <c r="AZ1125" i="22"/>
  <c r="BA1126" i="22"/>
  <c r="BB1125" i="22"/>
  <c r="BA1127" i="22"/>
  <c r="AZ1126" i="22"/>
  <c r="BB1126" i="22"/>
  <c r="AZ1127" i="22"/>
  <c r="BB1127" i="22"/>
  <c r="BA1128" i="22"/>
  <c r="BB1128" i="22"/>
  <c r="BA1129" i="22"/>
  <c r="AZ1128" i="22"/>
  <c r="BB1129" i="22"/>
  <c r="AZ1129" i="22"/>
  <c r="BA1130" i="22"/>
  <c r="AZ1130" i="22"/>
  <c r="BA1131" i="22"/>
  <c r="BB1130" i="22"/>
  <c r="BA1132" i="22"/>
  <c r="BB1131" i="22"/>
  <c r="AZ1131" i="22"/>
  <c r="BB1132" i="22"/>
  <c r="BA1133" i="22"/>
  <c r="AZ1132" i="22"/>
  <c r="BB1133" i="22"/>
  <c r="AZ1133" i="22"/>
  <c r="BA1134" i="22"/>
  <c r="BB1134" i="22"/>
  <c r="AZ1134" i="22"/>
  <c r="BA1135" i="22"/>
  <c r="BA1136" i="22"/>
  <c r="BB1135" i="22"/>
  <c r="AZ1135" i="22"/>
  <c r="BA1137" i="22"/>
  <c r="BB1136" i="22"/>
  <c r="AZ1136" i="22"/>
  <c r="BA1138" i="22"/>
  <c r="BB1137" i="22"/>
  <c r="AZ1137" i="22"/>
  <c r="BA1139" i="22"/>
  <c r="AZ1138" i="22"/>
  <c r="BB1138" i="22"/>
  <c r="BB1139" i="22"/>
  <c r="AZ1139" i="22"/>
  <c r="BA1140" i="22"/>
  <c r="BA1141" i="22"/>
  <c r="BB1140" i="22"/>
  <c r="AZ1140" i="22"/>
  <c r="BA1142" i="22"/>
  <c r="AZ1141" i="22"/>
  <c r="BB1141" i="22"/>
  <c r="AZ1142" i="22"/>
  <c r="BB1142" i="22"/>
  <c r="BA1143" i="22"/>
  <c r="AZ1143" i="22"/>
  <c r="BA1144" i="22"/>
  <c r="BB1143" i="22"/>
  <c r="BA1145" i="22"/>
  <c r="AZ1144" i="22"/>
  <c r="BB1144" i="22"/>
  <c r="BB1145" i="22"/>
  <c r="AZ1145" i="22"/>
  <c r="BA1146" i="22"/>
  <c r="BB1146" i="22"/>
  <c r="AZ1146" i="22"/>
  <c r="BA1147" i="22"/>
  <c r="AZ1147" i="22"/>
  <c r="BB1147" i="22"/>
  <c r="BA1148" i="22"/>
  <c r="BB1148" i="22"/>
  <c r="BA1149" i="22"/>
  <c r="AZ1148" i="22"/>
  <c r="AZ1149" i="22"/>
  <c r="BA1150" i="22"/>
  <c r="BB1149" i="22"/>
  <c r="BB1150" i="22"/>
  <c r="AZ1150" i="22"/>
  <c r="BA1151" i="22"/>
  <c r="BB1151" i="22"/>
  <c r="BA1152" i="22"/>
  <c r="AZ1151" i="22"/>
  <c r="BA1153" i="22"/>
  <c r="AZ1152" i="22"/>
  <c r="BB1152" i="22"/>
  <c r="BB1153" i="22"/>
  <c r="BA1154" i="22"/>
  <c r="AZ1153" i="22"/>
  <c r="BA1155" i="22"/>
  <c r="BB1154" i="22"/>
  <c r="AZ1154" i="22"/>
  <c r="AZ1155" i="22"/>
  <c r="BA1156" i="22"/>
  <c r="BB1155" i="22"/>
  <c r="AZ1156" i="22"/>
  <c r="BB1156" i="22"/>
  <c r="BA1157" i="22"/>
  <c r="BB1157" i="22"/>
  <c r="AZ1157" i="22"/>
  <c r="BA1158" i="22"/>
  <c r="AZ1158" i="22"/>
  <c r="BB1158" i="22"/>
  <c r="BA1159" i="22"/>
  <c r="BB1159" i="22"/>
  <c r="AZ1159" i="22"/>
  <c r="BA1160" i="22"/>
  <c r="BA1161" i="22"/>
  <c r="BB1160" i="22"/>
  <c r="AZ1160" i="22"/>
  <c r="BA1162" i="22"/>
  <c r="BB1161" i="22"/>
  <c r="AZ1161" i="22"/>
  <c r="BA1163" i="22"/>
  <c r="AZ1162" i="22"/>
  <c r="BB1162" i="22"/>
  <c r="AZ1163" i="22"/>
  <c r="BB1163" i="22"/>
  <c r="BA1164" i="22"/>
  <c r="BA1165" i="22"/>
  <c r="BB1164" i="22"/>
  <c r="AZ1164" i="22"/>
  <c r="AZ1165" i="22"/>
  <c r="BA1166" i="22"/>
  <c r="BB1165" i="22"/>
  <c r="BB1166" i="22"/>
  <c r="BA1167" i="22"/>
  <c r="AZ1166" i="22"/>
  <c r="AZ1167" i="22"/>
  <c r="BA1168" i="22"/>
  <c r="BB1167" i="22"/>
  <c r="BA1169" i="22"/>
  <c r="AZ1168" i="22"/>
  <c r="BB1168" i="22"/>
  <c r="BA1170" i="22"/>
  <c r="AZ1169" i="22"/>
  <c r="BB1169" i="22"/>
  <c r="BA1171" i="22"/>
  <c r="AZ1170" i="22"/>
  <c r="BB1170" i="22"/>
  <c r="AZ1171" i="22"/>
  <c r="BB1171" i="22"/>
  <c r="BA1172" i="22"/>
  <c r="BA1173" i="22"/>
  <c r="AZ1172" i="22"/>
  <c r="BB1172" i="22"/>
  <c r="BA1174" i="22"/>
  <c r="AZ1173" i="22"/>
  <c r="BB1173" i="22"/>
  <c r="BB1174" i="22"/>
  <c r="AZ1174" i="22"/>
  <c r="BA1175" i="22"/>
  <c r="BB1175" i="22"/>
  <c r="AZ1175" i="22"/>
  <c r="BA1176" i="22"/>
  <c r="BA1177" i="22"/>
  <c r="AZ1176" i="22"/>
  <c r="BB1176" i="22"/>
  <c r="BA1178" i="22"/>
  <c r="BB1177" i="22"/>
  <c r="AZ1177" i="22"/>
  <c r="AZ1178" i="22"/>
  <c r="BA1179" i="22"/>
  <c r="BB1178" i="22"/>
  <c r="AZ1179" i="22"/>
  <c r="BA1180" i="22"/>
  <c r="BB1179" i="22"/>
  <c r="AZ1180" i="22"/>
  <c r="BB1180" i="22"/>
  <c r="BA1181" i="22"/>
  <c r="AZ1181" i="22"/>
  <c r="BB1181" i="22"/>
  <c r="BA1182" i="22"/>
  <c r="AZ1182" i="22"/>
  <c r="BA1183" i="22"/>
  <c r="BB1182" i="22"/>
  <c r="BA1184" i="22"/>
  <c r="BB1183" i="22"/>
  <c r="AZ1183" i="22"/>
  <c r="AZ1184" i="22"/>
  <c r="BA1185" i="22"/>
  <c r="BB1184" i="22"/>
  <c r="BB1185" i="22"/>
  <c r="BA1186" i="22"/>
  <c r="AZ1185" i="22"/>
  <c r="BA1187" i="22"/>
  <c r="AZ1186" i="22"/>
  <c r="BB1186" i="22"/>
  <c r="BA1188" i="22"/>
  <c r="AZ1187" i="22"/>
  <c r="BB1187" i="22"/>
  <c r="AZ1188" i="22"/>
  <c r="BB1188" i="22"/>
  <c r="BA1189" i="22"/>
  <c r="BB1189" i="22"/>
  <c r="BA1190" i="22"/>
  <c r="AZ1189" i="22"/>
  <c r="BB1190" i="22"/>
  <c r="BA1191" i="22"/>
  <c r="AZ1190" i="22"/>
  <c r="AZ1191" i="22"/>
  <c r="BB1191" i="22"/>
  <c r="BA1192" i="22"/>
  <c r="BA1193" i="22"/>
  <c r="BB1192" i="22"/>
  <c r="AZ1192" i="22"/>
  <c r="BA1194" i="22"/>
  <c r="BB1193" i="22"/>
  <c r="AZ1193" i="22"/>
  <c r="BB1194" i="22"/>
  <c r="BA1195" i="22"/>
  <c r="AZ1194" i="22"/>
  <c r="BA1196" i="22"/>
  <c r="BB1195" i="22"/>
  <c r="AZ1195" i="22"/>
  <c r="BB1196" i="22"/>
  <c r="BA1197" i="22"/>
  <c r="AZ1196" i="22"/>
  <c r="AZ1197" i="22"/>
  <c r="BA1198" i="22"/>
  <c r="BB1197" i="22"/>
  <c r="AZ1198" i="22"/>
  <c r="BB1198" i="22"/>
  <c r="BA1199" i="22"/>
  <c r="AZ1199" i="22"/>
  <c r="BB1199" i="22"/>
  <c r="BA1200" i="22"/>
  <c r="BB1200" i="22"/>
  <c r="BA1201" i="22"/>
  <c r="AZ1200" i="22"/>
  <c r="AZ1201" i="22"/>
  <c r="BB1201" i="22"/>
  <c r="BA1202" i="22"/>
  <c r="BB1202" i="22"/>
  <c r="BA1203" i="22"/>
  <c r="AZ1202" i="22"/>
  <c r="BB1203" i="22"/>
  <c r="BA1204" i="22"/>
  <c r="AZ1203" i="22"/>
  <c r="BA1205" i="22"/>
  <c r="AZ1204" i="22"/>
  <c r="BB1204" i="22"/>
  <c r="BB1205" i="22"/>
  <c r="BA1206" i="22"/>
  <c r="AZ1205" i="22"/>
  <c r="AZ1206" i="22"/>
  <c r="BA1207" i="22"/>
  <c r="BB1206" i="22"/>
  <c r="BA1208" i="22"/>
  <c r="AZ1207" i="22"/>
  <c r="BB1207" i="22"/>
  <c r="BA1209" i="22"/>
  <c r="BB1208" i="22"/>
  <c r="AZ1208" i="22"/>
  <c r="AZ1209" i="22"/>
  <c r="BA1210" i="22"/>
  <c r="BB1209" i="22"/>
  <c r="BB1210" i="22"/>
  <c r="AZ1210" i="22"/>
  <c r="BA1211" i="22"/>
  <c r="BA1212" i="22"/>
  <c r="BB1211" i="22"/>
  <c r="AZ1211" i="22"/>
  <c r="BB1212" i="22"/>
  <c r="BA1213" i="22"/>
  <c r="AZ1212" i="22"/>
  <c r="AZ1213" i="22"/>
  <c r="BA1214" i="22"/>
  <c r="BB1213" i="22"/>
  <c r="AZ1214" i="22"/>
  <c r="BA1215" i="22"/>
  <c r="BB1214" i="22"/>
  <c r="BB1215" i="22"/>
  <c r="BA1216" i="22"/>
  <c r="AZ1215" i="22"/>
  <c r="BB1216" i="22"/>
  <c r="AZ1216" i="22"/>
  <c r="BA1217" i="22"/>
  <c r="AZ1217" i="22"/>
  <c r="BB1217" i="22"/>
  <c r="BA1218" i="22"/>
  <c r="AZ1218" i="22"/>
  <c r="BB1218" i="22"/>
  <c r="BA1219" i="22"/>
  <c r="BB1219" i="22"/>
  <c r="BA1220" i="22"/>
  <c r="AZ1219" i="22"/>
  <c r="AZ1220" i="22"/>
  <c r="BA1221" i="22"/>
  <c r="BB1220" i="22"/>
  <c r="BA1222" i="22"/>
  <c r="BB1221" i="22"/>
  <c r="AZ1221" i="22"/>
  <c r="BB1222" i="22"/>
  <c r="AZ1222" i="22"/>
  <c r="BA1223" i="22"/>
  <c r="BB1223" i="22"/>
  <c r="BA1224" i="22"/>
  <c r="AZ1223" i="22"/>
  <c r="AZ1224" i="22"/>
  <c r="BB1224" i="22"/>
  <c r="BA1225" i="22"/>
  <c r="BA1226" i="22"/>
  <c r="BB1225" i="22"/>
  <c r="AZ1225" i="22"/>
  <c r="BB1226" i="22"/>
  <c r="AZ1226" i="22"/>
  <c r="BA1227" i="22"/>
  <c r="BB1227" i="22"/>
  <c r="BA1228" i="22"/>
  <c r="AZ1227" i="22"/>
  <c r="BA1229" i="22"/>
  <c r="BB1228" i="22"/>
  <c r="AZ1228" i="22"/>
  <c r="AZ1229" i="22"/>
  <c r="BA1230" i="22"/>
  <c r="BB1229" i="22"/>
  <c r="BB1230" i="22"/>
  <c r="AZ1230" i="22"/>
  <c r="BA1231" i="22"/>
  <c r="BA1232" i="22"/>
  <c r="BB1231" i="22"/>
  <c r="AZ1231" i="22"/>
  <c r="AZ1232" i="22"/>
  <c r="BA1233" i="22"/>
  <c r="BB1232" i="22"/>
  <c r="AZ1233" i="22"/>
  <c r="BA1234" i="22"/>
  <c r="BB1233" i="22"/>
  <c r="BA1235" i="22"/>
  <c r="AZ1234" i="22"/>
  <c r="BB1234" i="22"/>
  <c r="AZ1235" i="22"/>
  <c r="BA1236" i="22"/>
  <c r="BB1235" i="22"/>
  <c r="AZ1236" i="22"/>
  <c r="BA1237" i="22"/>
  <c r="BB1236" i="22"/>
  <c r="AZ1237" i="22"/>
  <c r="BB1237" i="22"/>
  <c r="BA1238" i="22"/>
  <c r="AZ1238" i="22"/>
  <c r="BB1238" i="22"/>
  <c r="BA1239" i="22"/>
  <c r="BB1239" i="22"/>
  <c r="BA1240" i="22"/>
  <c r="AZ1239" i="22"/>
  <c r="BA1241" i="22"/>
  <c r="AZ1240" i="22"/>
  <c r="BB1240" i="22"/>
  <c r="BA1242" i="22"/>
  <c r="AZ1241" i="22"/>
  <c r="BB1241" i="22"/>
  <c r="AZ1242" i="22"/>
  <c r="BA1243" i="22"/>
  <c r="BB1242" i="22"/>
  <c r="AZ1243" i="22"/>
  <c r="BB1243" i="22"/>
  <c r="BA1244" i="22"/>
  <c r="AZ1244" i="22"/>
  <c r="BB1244" i="22"/>
  <c r="BA1245" i="22"/>
  <c r="BB1245" i="22"/>
  <c r="BA1246" i="22"/>
  <c r="AZ1245" i="22"/>
  <c r="AZ1246" i="22"/>
  <c r="BA1247" i="22"/>
  <c r="BB1246" i="22"/>
  <c r="AZ1247" i="22"/>
  <c r="BB1247" i="22"/>
  <c r="BA1248" i="22"/>
  <c r="AZ1248" i="22"/>
  <c r="BA1249" i="22"/>
  <c r="BB1248" i="22"/>
  <c r="BB1249" i="22"/>
  <c r="BA1250" i="22"/>
  <c r="AZ1249" i="22"/>
  <c r="AZ1250" i="22"/>
  <c r="BB1250" i="22"/>
  <c r="BA1251" i="22"/>
  <c r="AZ1251" i="22"/>
  <c r="BB1251" i="22"/>
  <c r="BA1252" i="22"/>
  <c r="BA1253" i="22"/>
  <c r="AZ1252" i="22"/>
  <c r="BB1252" i="22"/>
  <c r="AZ1253" i="22"/>
  <c r="BB1253" i="22"/>
  <c r="BA1254" i="22"/>
  <c r="BA1255" i="22"/>
  <c r="AZ1254" i="22"/>
  <c r="BB1254" i="22"/>
  <c r="AZ1255" i="22"/>
  <c r="BB1255" i="22"/>
  <c r="BA1256" i="22"/>
  <c r="BB1256" i="22"/>
  <c r="AZ1256" i="22"/>
  <c r="BA1257" i="22"/>
  <c r="BA1258" i="22"/>
  <c r="BB1257" i="22"/>
  <c r="AZ1257" i="22"/>
  <c r="AZ1258" i="22"/>
  <c r="BB1258" i="22"/>
  <c r="BA1259" i="22"/>
  <c r="AZ1259" i="22"/>
  <c r="BA1260" i="22"/>
  <c r="BB1259" i="22"/>
  <c r="BB1260" i="22"/>
  <c r="BA1261" i="22"/>
  <c r="AZ1260" i="22"/>
  <c r="BB1261" i="22"/>
  <c r="AZ1261" i="22"/>
  <c r="BA1262" i="22"/>
  <c r="AZ1262" i="22"/>
  <c r="BB1262" i="22"/>
  <c r="BA1263" i="22"/>
  <c r="AZ1263" i="22"/>
  <c r="BB1263" i="22"/>
  <c r="BA1264" i="22"/>
  <c r="BA1265" i="22"/>
  <c r="AZ1264" i="22"/>
  <c r="BB1264" i="22"/>
  <c r="BB1265" i="22"/>
  <c r="BA1266" i="22"/>
  <c r="AZ1265" i="22"/>
  <c r="BB1266" i="22"/>
  <c r="AZ1266" i="22"/>
  <c r="BA1267" i="22"/>
  <c r="AZ1267" i="22"/>
  <c r="BA1268" i="22"/>
  <c r="BB1267" i="22"/>
  <c r="BB1268" i="22"/>
  <c r="BA1269" i="22"/>
  <c r="AZ1268" i="22"/>
  <c r="BA1270" i="22"/>
  <c r="BB1269" i="22"/>
  <c r="AZ1269" i="22"/>
  <c r="BB1270" i="22"/>
  <c r="BA1271" i="22"/>
  <c r="AZ1270" i="22"/>
  <c r="BA1272" i="22"/>
  <c r="AZ1271" i="22"/>
  <c r="BB1271" i="22"/>
  <c r="AZ1272" i="22"/>
  <c r="BB1272" i="22"/>
  <c r="BA1273" i="22"/>
  <c r="BB1273" i="22"/>
  <c r="AZ1273" i="22"/>
  <c r="BA1274" i="22"/>
  <c r="BB1274" i="22"/>
  <c r="AZ1274" i="22"/>
  <c r="BA1275" i="22"/>
  <c r="BA1276" i="22"/>
  <c r="BB1275" i="22"/>
  <c r="AZ1275" i="22"/>
  <c r="BB1276" i="22"/>
  <c r="BA1277" i="22"/>
  <c r="AZ1276" i="22"/>
  <c r="BB1277" i="22"/>
  <c r="BA1278" i="22"/>
  <c r="AZ1277" i="22"/>
  <c r="BA1279" i="22"/>
  <c r="BB1278" i="22"/>
  <c r="AZ1278" i="22"/>
  <c r="BB1279" i="22"/>
  <c r="AZ1279" i="22"/>
  <c r="BA1280" i="22"/>
  <c r="BB1280" i="22"/>
  <c r="AZ1280" i="22"/>
  <c r="BA1281" i="22"/>
  <c r="AZ1281" i="22"/>
  <c r="BB1281" i="22"/>
  <c r="BA1282" i="22"/>
  <c r="AZ1282" i="22"/>
  <c r="BB1282" i="22"/>
  <c r="BA1283" i="22"/>
  <c r="AZ1283" i="22"/>
  <c r="BA1284" i="22"/>
  <c r="BB1283" i="22"/>
  <c r="BA1285" i="22"/>
  <c r="BB1284" i="22"/>
  <c r="AZ1284" i="22"/>
  <c r="BA1286" i="22"/>
  <c r="AZ1285" i="22"/>
  <c r="BB1285" i="22"/>
  <c r="AZ1286" i="22"/>
  <c r="BB1286" i="22"/>
  <c r="BA1287" i="22"/>
  <c r="BA1288" i="22"/>
  <c r="BB1287" i="22"/>
  <c r="AZ1287" i="22"/>
  <c r="BA1289" i="22"/>
  <c r="BB1288" i="22"/>
  <c r="AZ1288" i="22"/>
  <c r="BA1290" i="22"/>
  <c r="AZ1289" i="22"/>
  <c r="BB1289" i="22"/>
  <c r="BA1291" i="22"/>
  <c r="AZ1290" i="22"/>
  <c r="BB1290" i="22"/>
  <c r="BB1291" i="22"/>
  <c r="AZ1291" i="22"/>
  <c r="BA1292" i="22"/>
  <c r="AZ1292" i="22"/>
  <c r="BB1292" i="22"/>
  <c r="BA1293" i="22"/>
  <c r="BB1293" i="22"/>
  <c r="BA1294" i="22"/>
  <c r="AZ1293" i="22"/>
  <c r="AZ1294" i="22"/>
  <c r="BA1295" i="22"/>
  <c r="BB1294" i="22"/>
  <c r="AZ1295" i="22"/>
  <c r="BA1296" i="22"/>
  <c r="BB1295" i="22"/>
  <c r="BA1297" i="22"/>
  <c r="BB1296" i="22"/>
  <c r="AZ1296" i="22"/>
  <c r="BB1297" i="22"/>
  <c r="AZ1297" i="22"/>
  <c r="BA1298" i="22"/>
  <c r="BA1299" i="22"/>
  <c r="BB1298" i="22"/>
  <c r="AZ1298" i="22"/>
  <c r="BA1300" i="22"/>
  <c r="BB1299" i="22"/>
  <c r="AZ1299" i="22"/>
  <c r="BA1301" i="22"/>
  <c r="AZ1300" i="22"/>
  <c r="BB1300" i="22"/>
  <c r="BB1301" i="22"/>
  <c r="AZ1301" i="22"/>
  <c r="BA1302" i="22"/>
  <c r="AZ1302" i="22"/>
  <c r="BB1302" i="22"/>
  <c r="BA1303" i="22"/>
  <c r="BA1304" i="22"/>
  <c r="BB1303" i="22"/>
  <c r="AZ1303" i="22"/>
  <c r="AZ1304" i="22"/>
  <c r="BB1304" i="22"/>
  <c r="BA1305" i="22"/>
  <c r="BA1306" i="22"/>
  <c r="AZ1305" i="22"/>
  <c r="BB1305" i="22"/>
  <c r="AZ1306" i="22"/>
  <c r="BB1306" i="22"/>
  <c r="BA1307" i="22"/>
  <c r="AZ1307" i="22"/>
  <c r="BA1308" i="22"/>
  <c r="BB1307" i="22"/>
  <c r="BA1309" i="22"/>
  <c r="AZ1308" i="22"/>
  <c r="BB1308" i="22"/>
  <c r="BA1310" i="22"/>
  <c r="AZ1309" i="22"/>
  <c r="BB1309" i="22"/>
  <c r="AZ1310" i="22"/>
  <c r="BA1311" i="22"/>
  <c r="BB1310" i="22"/>
  <c r="BB1311" i="22"/>
  <c r="AZ1311" i="22"/>
  <c r="BA1312" i="22"/>
  <c r="BB1312" i="22"/>
  <c r="BA1313" i="22"/>
  <c r="AZ1312" i="22"/>
  <c r="BB1313" i="22"/>
  <c r="BA1314" i="22"/>
  <c r="AZ1313" i="22"/>
  <c r="AZ1314" i="22"/>
  <c r="BB1314" i="22"/>
  <c r="BA1315" i="22"/>
  <c r="BB1315" i="22"/>
  <c r="BA1316" i="22"/>
  <c r="AZ1315" i="22"/>
  <c r="AZ1316" i="22"/>
  <c r="BB1316" i="22"/>
  <c r="BA1317" i="22"/>
  <c r="BA1318" i="22"/>
  <c r="BB1317" i="22"/>
  <c r="AZ1317" i="22"/>
  <c r="BB1318" i="22"/>
  <c r="AZ1318" i="22"/>
  <c r="BA1319" i="22"/>
  <c r="AZ1319" i="22"/>
  <c r="BB1319" i="22"/>
  <c r="BA1320" i="22"/>
  <c r="AZ1320" i="22"/>
  <c r="BB1320" i="22"/>
  <c r="BA1321" i="22"/>
  <c r="BA1322" i="22"/>
  <c r="BB1321" i="22"/>
  <c r="AZ1321" i="22"/>
  <c r="BB1322" i="22"/>
  <c r="AZ1322" i="22"/>
  <c r="BA1323" i="22"/>
  <c r="BA1324" i="22"/>
  <c r="AZ1323" i="22"/>
  <c r="BB1323" i="22"/>
  <c r="AZ1324" i="22"/>
  <c r="BB1324" i="22"/>
  <c r="BA1325" i="22"/>
  <c r="BA1326" i="22"/>
  <c r="AZ1325" i="22"/>
  <c r="BB1325" i="22"/>
  <c r="BA1327" i="22"/>
  <c r="AZ1326" i="22"/>
  <c r="BB1326" i="22"/>
  <c r="BA1328" i="22"/>
  <c r="BB1327" i="22"/>
  <c r="AZ1327" i="22"/>
  <c r="BA1329" i="22"/>
  <c r="AZ1328" i="22"/>
  <c r="BB1328" i="22"/>
  <c r="BB1329" i="22"/>
  <c r="AZ1329" i="22"/>
  <c r="BA1330" i="22"/>
  <c r="AZ1330" i="22"/>
  <c r="BA1331" i="22"/>
  <c r="BB1330" i="22"/>
  <c r="BB1331" i="22"/>
  <c r="BA1332" i="22"/>
  <c r="AZ1331" i="22"/>
  <c r="AZ1332" i="22"/>
  <c r="BA1333" i="22"/>
  <c r="BB1332" i="22"/>
  <c r="BB1333" i="22"/>
  <c r="AZ1333" i="22"/>
  <c r="BA1334" i="22"/>
  <c r="AZ1334" i="22"/>
  <c r="BA1335" i="22"/>
  <c r="BB1334" i="22"/>
  <c r="BA1336" i="22"/>
  <c r="AZ1335" i="22"/>
  <c r="BB1335" i="22"/>
  <c r="BA1337" i="22"/>
  <c r="AZ1336" i="22"/>
  <c r="BB1336" i="22"/>
  <c r="AZ1337" i="22"/>
  <c r="BA1338" i="22"/>
  <c r="BB1337" i="22"/>
  <c r="AZ1338" i="22"/>
  <c r="BA1339" i="22"/>
  <c r="BB1338" i="22"/>
  <c r="BA1340" i="22"/>
  <c r="BB1339" i="22"/>
  <c r="AZ1339" i="22"/>
  <c r="BB1340" i="22"/>
  <c r="AZ1340" i="22"/>
  <c r="BA1341" i="22"/>
  <c r="BA1342" i="22"/>
  <c r="AZ1341" i="22"/>
  <c r="BB1341" i="22"/>
  <c r="AZ1342" i="22"/>
  <c r="BB1342" i="22"/>
  <c r="BA1343" i="22"/>
  <c r="BA1344" i="22"/>
  <c r="BB1343" i="22"/>
  <c r="AZ1343" i="22"/>
  <c r="BB1344" i="22"/>
  <c r="AZ1344" i="22"/>
  <c r="BA1345" i="22"/>
  <c r="AZ1345" i="22"/>
  <c r="BB1345" i="22"/>
  <c r="BA1346" i="22"/>
  <c r="BA1347" i="22"/>
  <c r="BB1346" i="22"/>
  <c r="AZ1346" i="22"/>
  <c r="AZ1347" i="22"/>
  <c r="BA1348" i="22"/>
  <c r="BB1347" i="22"/>
  <c r="BB1348" i="22"/>
  <c r="AZ1348" i="22"/>
  <c r="BA1349" i="22"/>
  <c r="BA1350" i="22"/>
  <c r="AZ1349" i="22"/>
  <c r="BB1349" i="22"/>
  <c r="BA1351" i="22"/>
  <c r="BB1350" i="22"/>
  <c r="AZ1350" i="22"/>
  <c r="AZ1351" i="22"/>
  <c r="BB1351" i="22"/>
  <c r="BA1352" i="22"/>
  <c r="BA1353" i="22"/>
  <c r="AZ1352" i="22"/>
  <c r="BB1352" i="22"/>
  <c r="BA1354" i="22"/>
  <c r="AZ1353" i="22"/>
  <c r="BB1353" i="22"/>
  <c r="AZ1354" i="22"/>
  <c r="BA1355" i="22"/>
  <c r="BB1354" i="22"/>
  <c r="BA1356" i="22"/>
  <c r="AZ1355" i="22"/>
  <c r="BB1355" i="22"/>
  <c r="BB1356" i="22"/>
  <c r="AZ1356" i="22"/>
  <c r="BA1357" i="22"/>
  <c r="BB1357" i="22"/>
  <c r="BA1358" i="22"/>
  <c r="AZ1357" i="22"/>
  <c r="AZ1358" i="22"/>
  <c r="BB1358" i="22"/>
  <c r="BA1359" i="22"/>
  <c r="BA1360" i="22"/>
  <c r="AZ1359" i="22"/>
  <c r="BB1359" i="22"/>
  <c r="AZ1360" i="22"/>
  <c r="BB1360" i="22"/>
  <c r="BA1361" i="22"/>
  <c r="BB1361" i="22"/>
  <c r="AZ1361" i="22"/>
  <c r="BA1362" i="22"/>
  <c r="BA1363" i="22"/>
  <c r="AZ1362" i="22"/>
  <c r="BB1362" i="22"/>
  <c r="AZ1363" i="22"/>
  <c r="BA1364" i="22"/>
  <c r="BB1363" i="22"/>
  <c r="BB1364" i="22"/>
  <c r="AZ1364" i="22"/>
  <c r="BA1365" i="22"/>
  <c r="AZ1365" i="22"/>
  <c r="BB1365" i="22"/>
  <c r="BA1366" i="22"/>
  <c r="BA1367" i="22"/>
  <c r="AZ1366" i="22"/>
  <c r="BB1366" i="22"/>
  <c r="BB1367" i="22"/>
  <c r="BA1368" i="22"/>
  <c r="AZ1367" i="22"/>
  <c r="BA1369" i="22"/>
  <c r="BB1368" i="22"/>
  <c r="AZ1368" i="22"/>
  <c r="BA1370" i="22"/>
  <c r="AZ1369" i="22"/>
  <c r="BB1369" i="22"/>
  <c r="AZ1370" i="22"/>
  <c r="BA1371" i="22"/>
  <c r="BB1370" i="22"/>
  <c r="BA1372" i="22"/>
  <c r="AZ1371" i="22"/>
  <c r="BB1371" i="22"/>
  <c r="BB1372" i="22"/>
  <c r="BA1373" i="22"/>
  <c r="AZ1372" i="22"/>
  <c r="AZ1373" i="22"/>
  <c r="BA1374" i="22"/>
  <c r="BB1373" i="22"/>
  <c r="BB1374" i="22"/>
  <c r="BA1375" i="22"/>
  <c r="AZ1374" i="22"/>
  <c r="AZ1375" i="22"/>
  <c r="BB1375" i="22"/>
  <c r="BA1376" i="22"/>
  <c r="BB1376" i="22"/>
  <c r="AZ1376" i="22"/>
  <c r="BA1377" i="22"/>
  <c r="AZ1377" i="22"/>
  <c r="BB1377" i="22"/>
  <c r="BA1378" i="22"/>
  <c r="AZ1378" i="22"/>
  <c r="BA1379" i="22"/>
  <c r="BB1378" i="22"/>
  <c r="AZ1379" i="22"/>
  <c r="BA1380" i="22"/>
  <c r="BB1379" i="22"/>
  <c r="BA1381" i="22"/>
  <c r="BB1380" i="22"/>
  <c r="AZ1380" i="22"/>
  <c r="BA1382" i="22"/>
  <c r="AZ1381" i="22"/>
  <c r="BB1381" i="22"/>
  <c r="BB1382" i="22"/>
  <c r="BA1383" i="22"/>
  <c r="AZ1382" i="22"/>
  <c r="BB1383" i="22"/>
  <c r="AZ1383" i="22"/>
  <c r="BA1384" i="22"/>
  <c r="AZ1384" i="22"/>
  <c r="BB1384" i="22"/>
  <c r="BA1385" i="22"/>
  <c r="BA1386" i="22"/>
  <c r="AZ1385" i="22"/>
  <c r="BB1385" i="22"/>
  <c r="AZ1386" i="22"/>
  <c r="BB1386" i="22"/>
  <c r="BA1387" i="22"/>
  <c r="AZ1387" i="22"/>
  <c r="BA1388" i="22"/>
  <c r="BB1387" i="22"/>
  <c r="BB1388" i="22"/>
  <c r="BA1389" i="22"/>
  <c r="AZ1388" i="22"/>
  <c r="BA1390" i="22"/>
  <c r="AZ1389" i="22"/>
  <c r="BB1389" i="22"/>
  <c r="AZ1390" i="22"/>
  <c r="BA1391" i="22"/>
  <c r="BB1390" i="22"/>
  <c r="AZ1391" i="22"/>
  <c r="BA1392" i="22"/>
  <c r="BB1391" i="22"/>
  <c r="AZ1392" i="22"/>
  <c r="BA1393" i="22"/>
  <c r="BB1392" i="22"/>
  <c r="BB1393" i="22"/>
  <c r="BA1394" i="22"/>
  <c r="AZ1393" i="22"/>
  <c r="BB1394" i="22"/>
  <c r="AZ1394" i="22"/>
  <c r="BA1395" i="22"/>
  <c r="AZ1395" i="22"/>
  <c r="BA1396" i="22"/>
  <c r="BB1395" i="22"/>
  <c r="AZ1396" i="22"/>
  <c r="BA1397" i="22"/>
  <c r="BB1396" i="22"/>
  <c r="BB1397" i="22"/>
  <c r="BA1398" i="22"/>
  <c r="AZ1397" i="22"/>
  <c r="BB1398" i="22"/>
  <c r="BA1399" i="22"/>
  <c r="AZ1398" i="22"/>
  <c r="BA1400" i="22"/>
  <c r="BB1399" i="22"/>
  <c r="AZ1399" i="22"/>
  <c r="BA1401" i="22"/>
  <c r="BB1400" i="22"/>
  <c r="AZ1400" i="22"/>
  <c r="BB1401" i="22"/>
  <c r="AZ1401" i="22"/>
  <c r="BA1402" i="22"/>
  <c r="BA1403" i="22"/>
  <c r="BB1402" i="22"/>
  <c r="AZ1402" i="22"/>
  <c r="AZ1403" i="22"/>
  <c r="BA1404" i="22"/>
  <c r="BB1403" i="22"/>
  <c r="AZ1404" i="22"/>
  <c r="BA1405" i="22"/>
  <c r="BB1404" i="22"/>
  <c r="AZ1405" i="22"/>
  <c r="BA1406" i="22"/>
  <c r="BB1405" i="22"/>
  <c r="BB1406" i="22"/>
  <c r="AZ1406" i="22"/>
  <c r="BA1407" i="22"/>
  <c r="BB1407" i="22"/>
  <c r="BA1408" i="22"/>
  <c r="AZ1407" i="22"/>
  <c r="BB1408" i="22"/>
  <c r="AZ1408" i="22"/>
  <c r="BA1409" i="22"/>
  <c r="BA1410" i="22"/>
  <c r="BB1409" i="22"/>
  <c r="AZ1409" i="22"/>
  <c r="AZ1410" i="22"/>
  <c r="BA1411" i="22"/>
  <c r="BB1410" i="22"/>
  <c r="BA1412" i="22"/>
  <c r="AZ1411" i="22"/>
  <c r="BB1411" i="22"/>
  <c r="BB1412" i="22"/>
  <c r="BA1413" i="22"/>
  <c r="AZ1412" i="22"/>
  <c r="AZ1413" i="22"/>
  <c r="BA1414" i="22"/>
  <c r="BB1413" i="22"/>
  <c r="BA1415" i="22"/>
  <c r="AZ1414" i="22"/>
  <c r="BB1414" i="22"/>
  <c r="BB1415" i="22"/>
  <c r="AZ1415" i="22"/>
  <c r="BA1416" i="22"/>
  <c r="AZ1416" i="22"/>
  <c r="BA1417" i="22"/>
  <c r="BB1416" i="22"/>
  <c r="BA1418" i="22"/>
  <c r="AZ1417" i="22"/>
  <c r="BB1417" i="22"/>
  <c r="AZ1418" i="22"/>
  <c r="BB1418" i="22"/>
  <c r="BA1419" i="22"/>
  <c r="BA1420" i="22"/>
  <c r="BB1419" i="22"/>
  <c r="AZ1419" i="22"/>
  <c r="BA1421" i="22"/>
  <c r="AZ1420" i="22"/>
  <c r="BB1420" i="22"/>
  <c r="AZ1421" i="22"/>
  <c r="BA1422" i="22"/>
  <c r="BB1421" i="22"/>
  <c r="BA1423" i="22"/>
  <c r="BB1422" i="22"/>
  <c r="AZ1422" i="22"/>
  <c r="AZ1423" i="22"/>
  <c r="BB1423" i="22"/>
  <c r="BA1424" i="22"/>
  <c r="AZ1424" i="22"/>
  <c r="BA1425" i="22"/>
  <c r="BB1424" i="22"/>
  <c r="BA1426" i="22"/>
  <c r="BB1425" i="22"/>
  <c r="AZ1425" i="22"/>
  <c r="BB1426" i="22"/>
  <c r="AZ1426" i="22"/>
  <c r="BA1427" i="22"/>
  <c r="BA1428" i="22"/>
  <c r="AZ1427" i="22"/>
  <c r="BB1427" i="22"/>
  <c r="BA1429" i="22"/>
  <c r="BB1428" i="22"/>
  <c r="AZ1428" i="22"/>
  <c r="AZ1429" i="22"/>
  <c r="BA1430" i="22"/>
  <c r="BB1429" i="22"/>
  <c r="BA1431" i="22"/>
  <c r="BB1430" i="22"/>
  <c r="AZ1430" i="22"/>
  <c r="BA1432" i="22"/>
  <c r="AZ1431" i="22"/>
  <c r="BB1431" i="22"/>
  <c r="BA1433" i="22"/>
  <c r="BB1432" i="22"/>
  <c r="AZ1432" i="22"/>
  <c r="BA1434" i="22"/>
  <c r="AZ1433" i="22"/>
  <c r="BB1433" i="22"/>
  <c r="BA1435" i="22"/>
  <c r="AZ1434" i="22"/>
  <c r="BB1434" i="22"/>
  <c r="AZ1435" i="22"/>
  <c r="BB1435" i="22"/>
  <c r="BA1436" i="22"/>
  <c r="BA1437" i="22"/>
  <c r="BB1436" i="22"/>
  <c r="AZ1436" i="22"/>
  <c r="BA1438" i="22"/>
  <c r="AZ1437" i="22"/>
  <c r="BB1437" i="22"/>
  <c r="BB1438" i="22"/>
  <c r="BA1439" i="22"/>
  <c r="AZ1438" i="22"/>
  <c r="BB1439" i="22"/>
  <c r="AZ1439" i="22"/>
  <c r="BA1440" i="22"/>
  <c r="BA1441" i="22"/>
  <c r="BB1440" i="22"/>
  <c r="AZ1440" i="22"/>
  <c r="BB1441" i="22"/>
  <c r="BA1442" i="22"/>
  <c r="AZ1441" i="22"/>
  <c r="BA1443" i="22"/>
  <c r="BB1442" i="22"/>
  <c r="AZ1442" i="22"/>
  <c r="AZ1443" i="22"/>
  <c r="BA1444" i="22"/>
  <c r="BB1443" i="22"/>
  <c r="AZ1444" i="22"/>
  <c r="BA1445" i="22"/>
  <c r="BB1444" i="22"/>
  <c r="BA1446" i="22"/>
  <c r="AZ1445" i="22"/>
  <c r="BB1445" i="22"/>
  <c r="AZ1446" i="22"/>
  <c r="BB1446" i="22"/>
  <c r="BA1447" i="22"/>
  <c r="BA1448" i="22"/>
  <c r="BB1447" i="22"/>
  <c r="AZ1447" i="22"/>
  <c r="AZ1448" i="22"/>
  <c r="BA1449" i="22"/>
  <c r="BB1448" i="22"/>
  <c r="BA1450" i="22"/>
  <c r="AZ1449" i="22"/>
  <c r="BB1449" i="22"/>
  <c r="BA1451" i="22"/>
  <c r="AZ1450" i="22"/>
  <c r="BB1450" i="22"/>
  <c r="AZ1451" i="22"/>
  <c r="BA1452" i="22"/>
  <c r="BB1451" i="22"/>
  <c r="AZ1452" i="22"/>
  <c r="BB1452" i="22"/>
  <c r="BA1453" i="22"/>
  <c r="BB1453" i="22"/>
  <c r="AZ1453" i="22"/>
  <c r="BA1454" i="22"/>
  <c r="AZ1454" i="22"/>
  <c r="BA1455" i="22"/>
  <c r="BB1454" i="22"/>
  <c r="AZ1455" i="22"/>
  <c r="BA1456" i="22"/>
  <c r="BB1455" i="22"/>
  <c r="AZ1456" i="22"/>
  <c r="BB1456" i="22"/>
  <c r="BA1457" i="22"/>
  <c r="AZ1457" i="22"/>
  <c r="BA1458" i="22"/>
  <c r="BB1457" i="22"/>
  <c r="AZ1458" i="22"/>
  <c r="BA1459" i="22"/>
  <c r="BB1458" i="22"/>
  <c r="BB1459" i="22"/>
  <c r="BA1460" i="22"/>
  <c r="AZ1459" i="22"/>
  <c r="BA1461" i="22"/>
  <c r="BB1460" i="22"/>
  <c r="AZ1460" i="22"/>
  <c r="BA1462" i="22"/>
  <c r="AZ1461" i="22"/>
  <c r="BB1461" i="22"/>
  <c r="AZ1462" i="22"/>
  <c r="BB1462" i="22"/>
  <c r="BA1463" i="22"/>
  <c r="BA1464" i="22"/>
  <c r="AZ1463" i="22"/>
  <c r="BB1463" i="22"/>
  <c r="BA1465" i="22"/>
  <c r="AZ1464" i="22"/>
  <c r="BB1464" i="22"/>
  <c r="BB1465" i="22"/>
  <c r="BA1466" i="22"/>
  <c r="AZ1465" i="22"/>
  <c r="BB1466" i="22"/>
  <c r="AZ1466" i="22"/>
  <c r="BA1467" i="22"/>
  <c r="AZ1467" i="22"/>
  <c r="BA1468" i="22"/>
  <c r="BB1467" i="22"/>
  <c r="AZ1468" i="22"/>
  <c r="BB1468" i="22"/>
  <c r="BA1469" i="22"/>
  <c r="AZ1469" i="22"/>
  <c r="BA1470" i="22"/>
  <c r="BB1469" i="22"/>
  <c r="AZ1470" i="22"/>
  <c r="BA1471" i="22"/>
  <c r="BB1470" i="22"/>
  <c r="BB1471" i="22"/>
  <c r="AZ1471" i="22"/>
  <c r="BA1472" i="22"/>
  <c r="AZ1472" i="22"/>
  <c r="BB1472" i="22"/>
  <c r="BA1473" i="22"/>
  <c r="BB1473" i="22"/>
  <c r="BA1474" i="22"/>
  <c r="AZ1473" i="22"/>
  <c r="BA1475" i="22"/>
  <c r="AZ1474" i="22"/>
  <c r="BB1474" i="22"/>
  <c r="AZ1475" i="22"/>
  <c r="BA1476" i="22"/>
  <c r="BB1475" i="22"/>
  <c r="BA1477" i="22"/>
  <c r="BB1476" i="22"/>
  <c r="AZ1476" i="22"/>
  <c r="AZ1477" i="22"/>
  <c r="BB1477" i="22"/>
  <c r="BA1478" i="22"/>
  <c r="AZ1478" i="22"/>
  <c r="BB1478" i="22"/>
  <c r="BA1479" i="22"/>
  <c r="BB1479" i="22"/>
  <c r="AZ1479" i="22"/>
  <c r="BA1480" i="22"/>
  <c r="AZ1480" i="22"/>
  <c r="BB1480" i="22"/>
  <c r="BA1481" i="22"/>
  <c r="BA1482" i="22"/>
  <c r="AZ1481" i="22"/>
  <c r="BB1481" i="22"/>
  <c r="BA1483" i="22"/>
  <c r="AZ1482" i="22"/>
  <c r="BB1482" i="22"/>
  <c r="BA1484" i="22"/>
  <c r="AZ1483" i="22"/>
  <c r="BB1483" i="22"/>
  <c r="BB1484" i="22"/>
  <c r="AZ1484" i="22"/>
  <c r="BA1485" i="22"/>
  <c r="BA1486" i="22"/>
  <c r="AZ1485" i="22"/>
  <c r="BB1485" i="22"/>
  <c r="AZ1486" i="22"/>
  <c r="BA1487" i="22"/>
  <c r="BB1486" i="22"/>
  <c r="AZ1487" i="22"/>
  <c r="BA1488" i="22"/>
  <c r="BB1487" i="22"/>
  <c r="BB1488" i="22"/>
  <c r="AZ1488" i="22"/>
  <c r="BA1489" i="22"/>
  <c r="AZ1489" i="22"/>
  <c r="BB1489" i="22"/>
  <c r="BA1490" i="22"/>
  <c r="AZ1490" i="22"/>
  <c r="BA1491" i="22"/>
  <c r="BB1490" i="22"/>
  <c r="BA1492" i="22"/>
  <c r="BB1491" i="22"/>
  <c r="AZ1491" i="22"/>
  <c r="AZ1492" i="22"/>
  <c r="BA1493" i="22"/>
  <c r="BB1492" i="22"/>
  <c r="BB1493" i="22"/>
  <c r="AZ1493" i="22"/>
  <c r="BA1494" i="22"/>
  <c r="BA1495" i="22"/>
  <c r="AZ1494" i="22"/>
  <c r="BB1494" i="22"/>
  <c r="AZ1495" i="22"/>
  <c r="BB1495" i="22"/>
  <c r="BA1496" i="22"/>
  <c r="AZ1496" i="22"/>
  <c r="BA1497" i="22"/>
  <c r="BB1496" i="22"/>
  <c r="BB1497" i="22"/>
  <c r="BA1498" i="22"/>
  <c r="AZ1497" i="22"/>
  <c r="BA1499" i="22"/>
  <c r="BB1498" i="22"/>
  <c r="AZ1498" i="22"/>
  <c r="AZ1499" i="22"/>
  <c r="BA1500" i="22"/>
  <c r="BB1499" i="22"/>
  <c r="BB1500" i="22"/>
  <c r="AZ1500" i="22"/>
  <c r="BA1501" i="22"/>
  <c r="BB1501" i="22"/>
  <c r="AZ1501" i="22"/>
  <c r="BA1502" i="22"/>
  <c r="AZ1502" i="22"/>
  <c r="BA1503" i="22"/>
  <c r="BB1502" i="22"/>
  <c r="BB1503" i="22"/>
  <c r="AZ1503" i="22"/>
  <c r="BA1504" i="22"/>
  <c r="AZ1504" i="22"/>
  <c r="BB1504" i="22"/>
  <c r="BA1505" i="22"/>
  <c r="AZ1505" i="22"/>
  <c r="BA1506" i="22"/>
  <c r="BB1505" i="22"/>
  <c r="BA1507" i="22"/>
  <c r="BB1506" i="22"/>
  <c r="AZ1506" i="22"/>
  <c r="BB1507" i="22"/>
  <c r="BA1508" i="22"/>
  <c r="AZ1507" i="22"/>
  <c r="BA1509" i="22"/>
  <c r="BB1508" i="22"/>
  <c r="AZ1508" i="22"/>
  <c r="BB1509" i="22"/>
  <c r="BA1510" i="22"/>
  <c r="AZ1509" i="22"/>
  <c r="BA1511" i="22"/>
  <c r="BB1510" i="22"/>
  <c r="AZ1510" i="22"/>
  <c r="BA1512" i="22"/>
  <c r="BB1511" i="22"/>
  <c r="AZ1511" i="22"/>
  <c r="AZ1512" i="22"/>
  <c r="BA1513" i="22"/>
  <c r="BB1512" i="22"/>
  <c r="BA1514" i="22"/>
  <c r="BB1513" i="22"/>
  <c r="AZ1513" i="22"/>
  <c r="BA1515" i="22"/>
  <c r="AZ1514" i="22"/>
  <c r="BB1514" i="22"/>
  <c r="BA1516" i="22"/>
  <c r="AZ1515" i="22"/>
  <c r="BB1515" i="22"/>
  <c r="BA1517" i="22"/>
  <c r="AZ1516" i="22"/>
  <c r="BB1516" i="22"/>
  <c r="AZ1517" i="22"/>
  <c r="BB1517" i="22"/>
  <c r="BA1518" i="22"/>
  <c r="AZ1518" i="22"/>
  <c r="BA1519" i="22"/>
  <c r="BB1518" i="22"/>
  <c r="BB1519" i="22"/>
  <c r="BA1520" i="22"/>
  <c r="AZ1519" i="22"/>
  <c r="BA1521" i="22"/>
  <c r="BB1520" i="22"/>
  <c r="AZ1520" i="22"/>
  <c r="AZ1521" i="22"/>
  <c r="BA1522" i="22"/>
  <c r="BB1521" i="22"/>
  <c r="BB1522" i="22"/>
  <c r="BA1523" i="22"/>
  <c r="AZ1522" i="22"/>
  <c r="BB1523" i="22"/>
  <c r="BA1524" i="22"/>
  <c r="AZ1523" i="22"/>
  <c r="BB1524" i="22"/>
  <c r="AZ1524" i="22"/>
  <c r="BA1525" i="22"/>
  <c r="BA1526" i="22"/>
  <c r="AZ1525" i="22"/>
  <c r="BB1525" i="22"/>
  <c r="AZ1526" i="22"/>
  <c r="BB1526" i="22"/>
  <c r="BA1527" i="22"/>
  <c r="BA1528" i="22"/>
  <c r="AZ1527" i="22"/>
  <c r="BB1527" i="22"/>
  <c r="BB1528" i="22"/>
  <c r="BA1529" i="22"/>
  <c r="AZ1528" i="22"/>
  <c r="BA1530" i="22"/>
  <c r="AZ1529" i="22"/>
  <c r="BB1529" i="22"/>
  <c r="BA1531" i="22"/>
  <c r="BB1530" i="22"/>
  <c r="AZ1530" i="22"/>
  <c r="AZ1531" i="22"/>
  <c r="BB1531" i="22"/>
  <c r="BA1532" i="22"/>
  <c r="BA1533" i="22"/>
  <c r="BB1532" i="22"/>
  <c r="AZ1532" i="22"/>
  <c r="AZ1533" i="22"/>
  <c r="BB1533" i="22"/>
  <c r="BA1534" i="22"/>
  <c r="BA1535" i="22"/>
  <c r="AZ1534" i="22"/>
  <c r="BB1534" i="22"/>
  <c r="AZ1535" i="22"/>
  <c r="BB1535" i="22"/>
  <c r="BA1536" i="22"/>
  <c r="BA1537" i="22"/>
  <c r="BB1536" i="22"/>
  <c r="AZ1536" i="22"/>
  <c r="AZ1537" i="22"/>
  <c r="BA1538" i="22"/>
  <c r="BB1537" i="22"/>
  <c r="AZ1538" i="22"/>
  <c r="BA1539" i="22"/>
  <c r="BB1538" i="22"/>
  <c r="BA1540" i="22"/>
  <c r="AZ1539" i="22"/>
  <c r="BB1539" i="22"/>
  <c r="BA1541" i="22"/>
  <c r="BB1540" i="22"/>
  <c r="AZ1540" i="22"/>
  <c r="AZ1541" i="22"/>
  <c r="BA1542" i="22"/>
  <c r="BB1541" i="22"/>
  <c r="BB1542" i="22"/>
  <c r="AZ1542" i="22"/>
  <c r="BA1543" i="22"/>
  <c r="BB1543" i="22"/>
  <c r="AZ1543" i="22"/>
  <c r="BA1544" i="22"/>
  <c r="BA1545" i="22"/>
  <c r="AZ1544" i="22"/>
  <c r="BB1544" i="22"/>
  <c r="BB1545" i="22"/>
  <c r="BA1546" i="22"/>
  <c r="AZ1545" i="22"/>
  <c r="BA1547" i="22"/>
  <c r="AZ1546" i="22"/>
  <c r="BB1546" i="22"/>
  <c r="AZ1547" i="22"/>
  <c r="BA1548" i="22"/>
  <c r="BB1547" i="22"/>
  <c r="BA1549" i="22"/>
  <c r="BB1548" i="22"/>
  <c r="AZ1548" i="22"/>
  <c r="AZ1549" i="22"/>
  <c r="BA1550" i="22"/>
  <c r="BB1549" i="22"/>
  <c r="BB1550" i="22"/>
  <c r="AZ1550" i="22"/>
  <c r="BA1551" i="22"/>
  <c r="BB1551" i="22"/>
  <c r="AZ1551" i="22"/>
  <c r="BA1552" i="22"/>
  <c r="BB1552" i="22"/>
  <c r="BA1553" i="22"/>
  <c r="AZ1552" i="22"/>
  <c r="BB1553" i="22"/>
  <c r="BA1554" i="22"/>
  <c r="AZ1553" i="22"/>
  <c r="BB1554" i="22"/>
  <c r="AZ1554" i="22"/>
  <c r="BA1555" i="22"/>
  <c r="BB1555" i="22"/>
  <c r="BA1556" i="22"/>
  <c r="AZ1555" i="22"/>
  <c r="BA1557" i="22"/>
  <c r="BB1556" i="22"/>
  <c r="AZ1556" i="22"/>
  <c r="BA1558" i="22"/>
  <c r="AZ1557" i="22"/>
  <c r="BB1557" i="22"/>
  <c r="AZ1558" i="22"/>
  <c r="BB1558" i="22"/>
  <c r="BA1559" i="22"/>
  <c r="AZ1559" i="22"/>
  <c r="BA1560" i="22"/>
  <c r="BB1559" i="22"/>
  <c r="BB1560" i="22"/>
  <c r="BA1561" i="22"/>
  <c r="AZ1560" i="22"/>
  <c r="BB1561" i="22"/>
  <c r="AZ1561" i="22"/>
  <c r="BA1562" i="22"/>
  <c r="BA1563" i="22"/>
  <c r="BB1562" i="22"/>
  <c r="AZ1562" i="22"/>
  <c r="BA1564" i="22"/>
  <c r="BB1563" i="22"/>
  <c r="AZ1563" i="22"/>
  <c r="AZ1564" i="22"/>
  <c r="BA1565" i="22"/>
  <c r="BB1564" i="22"/>
  <c r="BA1566" i="22"/>
  <c r="AZ1565" i="22"/>
  <c r="BB1565" i="22"/>
  <c r="BA1567" i="22"/>
  <c r="BB1566" i="22"/>
  <c r="AZ1566" i="22"/>
  <c r="BB1567" i="22"/>
  <c r="AZ1567" i="22"/>
  <c r="BA1568" i="22"/>
  <c r="BB1568" i="22"/>
  <c r="BA1569" i="22"/>
  <c r="AZ1568" i="22"/>
  <c r="AZ1569" i="22"/>
  <c r="BA1570" i="22"/>
  <c r="BB1569" i="22"/>
  <c r="BB1570" i="22"/>
  <c r="BA1571" i="22"/>
  <c r="AZ1570" i="22"/>
  <c r="AZ1571" i="22"/>
  <c r="BB1571" i="22"/>
  <c r="BA1572" i="22"/>
  <c r="BB1572" i="22"/>
  <c r="AZ1572" i="22"/>
  <c r="BA1573" i="22"/>
  <c r="AZ1573" i="22"/>
  <c r="BB1573" i="22"/>
  <c r="BA1574" i="22"/>
  <c r="BB1574" i="22"/>
  <c r="BA1575" i="22"/>
  <c r="AZ1574" i="22"/>
  <c r="BB1575" i="22"/>
  <c r="AZ1575" i="22"/>
  <c r="BA1576" i="22"/>
  <c r="AZ1576" i="22"/>
  <c r="BA1577" i="22"/>
  <c r="BB1576" i="22"/>
  <c r="BB1577" i="22"/>
  <c r="BA1578" i="22"/>
  <c r="AZ1577" i="22"/>
  <c r="BB1578" i="22"/>
  <c r="AZ1578" i="22"/>
  <c r="BA1579" i="22"/>
  <c r="AZ1579" i="22"/>
  <c r="BB1579" i="22"/>
  <c r="BA1580" i="22"/>
  <c r="BB1580" i="22"/>
  <c r="BA1581" i="22"/>
  <c r="AZ1580" i="22"/>
  <c r="BB1581" i="22"/>
  <c r="AZ1581" i="22"/>
  <c r="BA1582" i="22"/>
  <c r="BB1582" i="22"/>
  <c r="AZ1582" i="22"/>
  <c r="BA1583" i="22"/>
  <c r="AZ1583" i="22"/>
  <c r="BA1584" i="22"/>
  <c r="BB1583" i="22"/>
  <c r="AZ1584" i="22"/>
  <c r="BA1585" i="22"/>
  <c r="BB1584" i="22"/>
  <c r="BB1585" i="22"/>
  <c r="BA1586" i="22"/>
  <c r="AZ1585" i="22"/>
  <c r="BA1587" i="22"/>
  <c r="BB1586" i="22"/>
  <c r="AZ1586" i="22"/>
  <c r="AZ1587" i="22"/>
  <c r="BB1587" i="22"/>
  <c r="BA1588" i="22"/>
  <c r="AZ1588" i="22"/>
  <c r="BB1588" i="22"/>
  <c r="BA1589" i="22"/>
  <c r="BB1589" i="22"/>
  <c r="AZ1589" i="22"/>
  <c r="BA1590" i="22"/>
  <c r="AZ1590" i="22"/>
  <c r="BA1591" i="22"/>
  <c r="BB1590" i="22"/>
  <c r="BA1592" i="22"/>
  <c r="AZ1591" i="22"/>
  <c r="BB1591" i="22"/>
  <c r="BA1593" i="22"/>
  <c r="AZ1592" i="22"/>
  <c r="BB1592" i="22"/>
  <c r="AZ1593" i="22"/>
  <c r="BA1594" i="22"/>
  <c r="BB1593" i="22"/>
  <c r="BA1595" i="22"/>
  <c r="BB1594" i="22"/>
  <c r="AZ1594" i="22"/>
  <c r="AZ1595" i="22"/>
  <c r="BB1595" i="22"/>
  <c r="BA1596" i="22"/>
  <c r="BA1597" i="22"/>
  <c r="BB1596" i="22"/>
  <c r="AZ1596" i="22"/>
  <c r="BB1597" i="22"/>
  <c r="BA1598" i="22"/>
  <c r="AZ1597" i="22"/>
  <c r="BA1599" i="22"/>
  <c r="AZ1598" i="22"/>
  <c r="BB1598" i="22"/>
  <c r="BB1599" i="22"/>
  <c r="BA1600" i="22"/>
  <c r="AZ1599" i="22"/>
  <c r="BB1600" i="22"/>
  <c r="BA1601" i="22"/>
  <c r="AZ1600" i="22"/>
  <c r="BB1601" i="22"/>
  <c r="AZ1601" i="22"/>
  <c r="BA1602" i="22"/>
  <c r="AZ1602" i="22"/>
  <c r="BB1602" i="22"/>
  <c r="BA1603" i="22"/>
  <c r="BB1603" i="22"/>
  <c r="BA1604" i="22"/>
  <c r="AZ1603" i="22"/>
  <c r="BA1605" i="22"/>
  <c r="BB1604" i="22"/>
  <c r="AZ1604" i="22"/>
  <c r="AZ1605" i="22"/>
  <c r="BA1606" i="22"/>
  <c r="BB1605" i="22"/>
  <c r="AZ1606" i="22"/>
  <c r="BB1606" i="22"/>
  <c r="BA1607" i="22"/>
  <c r="AZ1607" i="22"/>
  <c r="BB1607" i="22"/>
  <c r="BA1608" i="22"/>
  <c r="AZ1608" i="22"/>
  <c r="BB1608" i="22"/>
  <c r="BA1609" i="22"/>
  <c r="AZ1609" i="22"/>
  <c r="BA1610" i="22"/>
  <c r="BB1609" i="22"/>
  <c r="BA1611" i="22"/>
  <c r="BB1610" i="22"/>
  <c r="AZ1610" i="22"/>
  <c r="BB1611" i="22"/>
  <c r="BA1612" i="22"/>
  <c r="AZ1611" i="22"/>
  <c r="BA1613" i="22"/>
  <c r="AZ1612" i="22"/>
  <c r="BB1612" i="22"/>
  <c r="BA1614" i="22"/>
  <c r="AZ1613" i="22"/>
  <c r="BB1613" i="22"/>
  <c r="BA1615" i="22"/>
  <c r="AZ1614" i="22"/>
  <c r="BB1614" i="22"/>
  <c r="BB1615" i="22"/>
  <c r="AZ1615" i="22"/>
  <c r="BA1616" i="22"/>
  <c r="BB1616" i="22"/>
  <c r="BA1617" i="22"/>
  <c r="AZ1616" i="22"/>
  <c r="BA1618" i="22"/>
  <c r="BB1617" i="22"/>
  <c r="AZ1617" i="22"/>
  <c r="AZ1618" i="22"/>
  <c r="BB1618" i="22"/>
  <c r="BA1619" i="22"/>
  <c r="BB1619" i="22"/>
  <c r="BA1620" i="22"/>
  <c r="AZ1619" i="22"/>
  <c r="BA1621" i="22"/>
  <c r="AZ1620" i="22"/>
  <c r="BB1620" i="22"/>
  <c r="AZ1621" i="22"/>
  <c r="BB1621" i="22"/>
  <c r="BA1622" i="22"/>
  <c r="BA1623" i="22"/>
  <c r="AZ1622" i="22"/>
  <c r="BB1622" i="22"/>
  <c r="BB1623" i="22"/>
  <c r="AZ1623" i="22"/>
  <c r="BA1624" i="22"/>
  <c r="BB1624" i="22"/>
  <c r="AZ1624" i="22"/>
  <c r="BA1625" i="22"/>
  <c r="AZ1625" i="22"/>
  <c r="BB1625" i="22"/>
  <c r="BA1626" i="22"/>
  <c r="BA1627" i="22"/>
  <c r="BB1626" i="22"/>
  <c r="AZ1626" i="22"/>
  <c r="BB1627" i="22"/>
  <c r="BA1628" i="22"/>
  <c r="AZ1627" i="22"/>
  <c r="AZ1628" i="22"/>
  <c r="BA1629" i="22"/>
  <c r="BB1628" i="22"/>
  <c r="BA1630" i="22"/>
  <c r="AZ1629" i="22"/>
  <c r="BB1629" i="22"/>
  <c r="BA1631" i="22"/>
  <c r="AZ1630" i="22"/>
  <c r="BB1630" i="22"/>
  <c r="BB1631" i="22"/>
  <c r="AZ1631" i="22"/>
  <c r="BA1632" i="22"/>
  <c r="BB1632" i="22"/>
  <c r="BA1633" i="22"/>
  <c r="AZ1632" i="22"/>
  <c r="BB1633" i="22"/>
  <c r="BA1634" i="22"/>
  <c r="AZ1633" i="22"/>
  <c r="BB1634" i="22"/>
  <c r="AZ1634" i="22"/>
  <c r="BA1635" i="22"/>
  <c r="BB1635" i="22"/>
  <c r="BA1636" i="22"/>
  <c r="AZ1635" i="22"/>
  <c r="AZ1636" i="22"/>
  <c r="BB1636" i="22"/>
  <c r="BA1637" i="22"/>
  <c r="BA1638" i="22"/>
  <c r="BB1637" i="22"/>
  <c r="AZ1637" i="22"/>
  <c r="BA1639" i="22"/>
  <c r="AZ1638" i="22"/>
  <c r="BB1638" i="22"/>
  <c r="BA1640" i="22"/>
  <c r="BB1639" i="22"/>
  <c r="AZ1639" i="22"/>
  <c r="BA1641" i="22"/>
  <c r="BB1640" i="22"/>
  <c r="AZ1640" i="22"/>
  <c r="AZ1641" i="22"/>
  <c r="BB1641" i="22"/>
  <c r="BA1642" i="22"/>
  <c r="AZ1642" i="22"/>
  <c r="BA1643" i="22"/>
  <c r="BB1642" i="22"/>
  <c r="AZ1643" i="22"/>
  <c r="BB1643" i="22"/>
  <c r="BA1644" i="22"/>
  <c r="BA1645" i="22"/>
  <c r="BB1644" i="22"/>
  <c r="AZ1644" i="22"/>
  <c r="AZ1645" i="22"/>
  <c r="BB1645" i="22"/>
  <c r="BA1646" i="22"/>
  <c r="BB1646" i="22"/>
  <c r="BA1647" i="22"/>
  <c r="AZ1646" i="22"/>
  <c r="BB1647" i="22"/>
  <c r="BA1648" i="22"/>
  <c r="AZ1647" i="22"/>
  <c r="BA1649" i="22"/>
  <c r="BB1648" i="22"/>
  <c r="AZ1648" i="22"/>
  <c r="AZ1649" i="22"/>
  <c r="BA1650" i="22"/>
  <c r="BB1649" i="22"/>
  <c r="BB1650" i="22"/>
  <c r="AZ1650" i="22"/>
  <c r="BA1651" i="22"/>
  <c r="BB1651" i="22"/>
  <c r="BA1652" i="22"/>
  <c r="AZ1651" i="22"/>
  <c r="AZ1652" i="22"/>
  <c r="BB1652" i="22"/>
  <c r="BA1653" i="22"/>
  <c r="BB1653" i="22"/>
  <c r="BA1654" i="22"/>
  <c r="AZ1653" i="22"/>
  <c r="BB1654" i="22"/>
  <c r="BA1655" i="22"/>
  <c r="AZ1654" i="22"/>
  <c r="BB1655" i="22"/>
  <c r="BA1656" i="22"/>
  <c r="AZ1655" i="22"/>
  <c r="BB1656" i="22"/>
  <c r="BA1657" i="22"/>
  <c r="AZ1656" i="22"/>
  <c r="BA1658" i="22"/>
  <c r="AZ1657" i="22"/>
  <c r="BB1657" i="22"/>
  <c r="AZ1658" i="22"/>
  <c r="BA1659" i="22"/>
  <c r="BB1658" i="22"/>
  <c r="BA1660" i="22"/>
  <c r="AZ1659" i="22"/>
  <c r="BB1659" i="22"/>
  <c r="BA1661" i="22"/>
  <c r="BB1660" i="22"/>
  <c r="AZ1660" i="22"/>
  <c r="BA1662" i="22"/>
  <c r="BB1661" i="22"/>
  <c r="AZ1661" i="22"/>
  <c r="BA1663" i="22"/>
  <c r="AZ1662" i="22"/>
  <c r="BB1662" i="22"/>
  <c r="BB1663" i="22"/>
  <c r="BA1664" i="22"/>
  <c r="AZ1663" i="22"/>
  <c r="BB1664" i="22"/>
  <c r="BA1665" i="22"/>
  <c r="AZ1664" i="22"/>
  <c r="BB1665" i="22"/>
  <c r="BA1666" i="22"/>
  <c r="AZ1665" i="22"/>
  <c r="AZ1666" i="22"/>
  <c r="BA1667" i="22"/>
  <c r="BB1666" i="22"/>
  <c r="BA1668" i="22"/>
  <c r="BB1667" i="22"/>
  <c r="AZ1667" i="22"/>
  <c r="AZ1668" i="22"/>
  <c r="BB1668" i="22"/>
  <c r="BA1669" i="22"/>
  <c r="AZ1669" i="22"/>
  <c r="BA1670" i="22"/>
  <c r="BB1669" i="22"/>
  <c r="BB1670" i="22"/>
  <c r="AZ1670" i="22"/>
  <c r="BA1671" i="22"/>
  <c r="BA1672" i="22"/>
  <c r="AZ1671" i="22"/>
  <c r="BB1671" i="22"/>
  <c r="BB1672" i="22"/>
  <c r="BA1673" i="22"/>
  <c r="AZ1672" i="22"/>
  <c r="BA1674" i="22"/>
  <c r="BB1673" i="22"/>
  <c r="AZ1673" i="22"/>
  <c r="BB1674" i="22"/>
  <c r="BA1675" i="22"/>
  <c r="AZ1674" i="22"/>
  <c r="AZ1675" i="22"/>
  <c r="BB1675" i="22"/>
  <c r="BA1676" i="22"/>
  <c r="BA1677" i="22"/>
  <c r="BB1676" i="22"/>
  <c r="AZ1676" i="22"/>
  <c r="BB1677" i="22"/>
  <c r="BA1678" i="22"/>
  <c r="AZ1677" i="22"/>
  <c r="AZ1678" i="22"/>
  <c r="BA1679" i="22"/>
  <c r="BB1678" i="22"/>
  <c r="BA1680" i="22"/>
  <c r="AZ1679" i="22"/>
  <c r="BB1679" i="22"/>
  <c r="BA1681" i="22"/>
  <c r="BB1680" i="22"/>
  <c r="AZ1680" i="22"/>
  <c r="BA1682" i="22"/>
  <c r="AZ1681" i="22"/>
  <c r="BB1681" i="22"/>
  <c r="AZ1682" i="22"/>
  <c r="BA1683" i="22"/>
  <c r="BB1682" i="22"/>
  <c r="BB1683" i="22"/>
  <c r="BA1684" i="22"/>
  <c r="AZ1683" i="22"/>
  <c r="BB1684" i="22"/>
  <c r="BA1685" i="22"/>
  <c r="AZ1684" i="22"/>
  <c r="BB1685" i="22"/>
  <c r="AZ1685" i="22"/>
  <c r="BA1686" i="22"/>
  <c r="BA1687" i="22"/>
  <c r="AZ1686" i="22"/>
  <c r="BB1686" i="22"/>
  <c r="AZ1687" i="22"/>
  <c r="BA1688" i="22"/>
  <c r="BB1687" i="22"/>
  <c r="BB1688" i="22"/>
  <c r="AZ1688" i="22"/>
  <c r="BA1689" i="22"/>
  <c r="BB1689" i="22"/>
  <c r="BA1690" i="22"/>
  <c r="AZ1689" i="22"/>
  <c r="AZ1690" i="22"/>
  <c r="BA1691" i="22"/>
  <c r="BB1690" i="22"/>
  <c r="BA1692" i="22"/>
  <c r="BB1691" i="22"/>
  <c r="AZ1691" i="22"/>
  <c r="BB1692" i="22"/>
  <c r="BA1693" i="22"/>
  <c r="AZ1692" i="22"/>
  <c r="BB1693" i="22"/>
  <c r="BA1694" i="22"/>
  <c r="AZ1693" i="22"/>
  <c r="AZ1694" i="22"/>
  <c r="BB1694" i="22"/>
  <c r="BA1695" i="22"/>
  <c r="BA1696" i="22"/>
  <c r="AZ1695" i="22"/>
  <c r="BB1695" i="22"/>
  <c r="AZ1696" i="22"/>
  <c r="BA1697" i="22"/>
  <c r="BB1696" i="22"/>
  <c r="BA1698" i="22"/>
  <c r="AZ1697" i="22"/>
  <c r="BB1697" i="22"/>
  <c r="BA1699" i="22"/>
  <c r="AZ1698" i="22"/>
  <c r="BB1698" i="22"/>
  <c r="BA1700" i="22"/>
  <c r="BB1699" i="22"/>
  <c r="AZ1699" i="22"/>
  <c r="AZ1700" i="22"/>
  <c r="BB1700" i="22"/>
  <c r="BA1701" i="22"/>
  <c r="AZ1701" i="22"/>
  <c r="BB1701" i="22"/>
  <c r="BA1702" i="22"/>
  <c r="AZ1702" i="22"/>
  <c r="BB1702" i="22"/>
  <c r="BA1703" i="22"/>
  <c r="AZ1703" i="22"/>
  <c r="BA1704" i="22"/>
  <c r="BB1703" i="22"/>
  <c r="BB1704" i="22"/>
  <c r="BA1705" i="22"/>
  <c r="AZ1704" i="22"/>
  <c r="BA1706" i="22"/>
  <c r="AZ1705" i="22"/>
  <c r="BB1705" i="22"/>
  <c r="BB1706" i="22"/>
  <c r="AZ1706" i="22"/>
  <c r="BA1707" i="22"/>
  <c r="BA1708" i="22"/>
  <c r="BB1707" i="22"/>
  <c r="AZ1707" i="22"/>
  <c r="AZ1708" i="22"/>
  <c r="BB1708" i="22"/>
  <c r="BA1709" i="22"/>
  <c r="AZ1709" i="22"/>
  <c r="BB1709" i="22"/>
  <c r="BA1710" i="22"/>
  <c r="BA1711" i="22"/>
  <c r="BB1710" i="22"/>
  <c r="AZ1710" i="22"/>
  <c r="AZ1711" i="22"/>
  <c r="BB1711" i="22"/>
  <c r="BA1712" i="22"/>
  <c r="BA1713" i="22"/>
  <c r="AZ1712" i="22"/>
  <c r="BB1712" i="22"/>
  <c r="BA1714" i="22"/>
  <c r="AZ1713" i="22"/>
  <c r="BB1713" i="22"/>
  <c r="BB1714" i="22"/>
  <c r="AZ1714" i="22"/>
  <c r="BA1715" i="22"/>
  <c r="BB1715" i="22"/>
  <c r="BA1716" i="22"/>
  <c r="AZ1715" i="22"/>
  <c r="BB1716" i="22"/>
  <c r="BA1717" i="22"/>
  <c r="AZ1716" i="22"/>
  <c r="BA1718" i="22"/>
  <c r="BB1717" i="22"/>
  <c r="AZ1717" i="22"/>
  <c r="BA1719" i="22"/>
  <c r="BB1718" i="22"/>
  <c r="AZ1718" i="22"/>
  <c r="BA1720" i="22"/>
  <c r="BB1719" i="22"/>
  <c r="AZ1719" i="22"/>
  <c r="BB1720" i="22"/>
  <c r="BA1721" i="22"/>
  <c r="AZ1720" i="22"/>
  <c r="AZ1721" i="22"/>
  <c r="BA1722" i="22"/>
  <c r="BB1721" i="22"/>
  <c r="AZ1722" i="22"/>
  <c r="BB1722" i="22"/>
  <c r="BA1723" i="22"/>
  <c r="AZ1723" i="22"/>
  <c r="BB1723" i="22"/>
  <c r="BA1724" i="22"/>
  <c r="AZ1724" i="22"/>
  <c r="BB1724" i="22"/>
  <c r="BA1725" i="22"/>
  <c r="AZ1725" i="22"/>
  <c r="BB1725" i="22"/>
  <c r="BA1726" i="22"/>
  <c r="BB1726" i="22"/>
  <c r="AZ1726" i="22"/>
  <c r="BA1727" i="22"/>
  <c r="BB1727" i="22"/>
  <c r="BA1728" i="22"/>
  <c r="AZ1727" i="22"/>
  <c r="BB1728" i="22"/>
  <c r="BA1729" i="22"/>
  <c r="AZ1728" i="22"/>
  <c r="BA1730" i="22"/>
  <c r="AZ1729" i="22"/>
  <c r="BB1729" i="22"/>
  <c r="BA1731" i="22"/>
  <c r="AZ1730" i="22"/>
  <c r="BB1730" i="22"/>
  <c r="AZ1731" i="22"/>
  <c r="BA1732" i="22"/>
  <c r="BB1731" i="22"/>
  <c r="BA1733" i="22"/>
  <c r="BB1732" i="22"/>
  <c r="AZ1732" i="22"/>
  <c r="BA1734" i="22"/>
  <c r="AZ1733" i="22"/>
  <c r="BB1733" i="22"/>
  <c r="BB1734" i="22"/>
  <c r="AZ1734" i="22"/>
  <c r="BA1735" i="22"/>
  <c r="BA1736" i="22"/>
  <c r="AZ1735" i="22"/>
  <c r="BB1735" i="22"/>
  <c r="BA1737" i="22"/>
  <c r="AZ1736" i="22"/>
  <c r="BB1736" i="22"/>
  <c r="BB1737" i="22"/>
  <c r="BA1738" i="22"/>
  <c r="AZ1737" i="22"/>
  <c r="BB1738" i="22"/>
  <c r="AZ1738" i="22"/>
  <c r="BA1739" i="22"/>
  <c r="BB1739" i="22"/>
  <c r="AZ1739" i="22"/>
  <c r="BA1740" i="22"/>
  <c r="BB1740" i="22"/>
  <c r="BA1741" i="22"/>
  <c r="AZ1740" i="22"/>
  <c r="AZ1741" i="22"/>
  <c r="BB1741" i="22"/>
  <c r="BA1742" i="22"/>
  <c r="BA1743" i="22"/>
  <c r="AZ1742" i="22"/>
  <c r="BB1742" i="22"/>
  <c r="BB1743" i="22"/>
  <c r="AZ1743" i="22"/>
  <c r="BA1744" i="22"/>
  <c r="AZ1744" i="22"/>
  <c r="BA1745" i="22"/>
  <c r="BB1744" i="22"/>
  <c r="AZ1745" i="22"/>
  <c r="BB1745" i="22"/>
  <c r="BA1746" i="22"/>
  <c r="BA1747" i="22"/>
  <c r="BB1746" i="22"/>
  <c r="AZ1746" i="22"/>
  <c r="AZ1747" i="22"/>
  <c r="BA1748" i="22"/>
  <c r="BB1747" i="22"/>
  <c r="BA1749" i="22"/>
  <c r="AZ1748" i="22"/>
  <c r="BB1748" i="22"/>
  <c r="BB1749" i="22"/>
  <c r="AZ1749" i="22"/>
  <c r="BA1750" i="22"/>
  <c r="BB1750" i="22"/>
  <c r="BA1751" i="22"/>
  <c r="AZ1750" i="22"/>
  <c r="AZ1751" i="22"/>
  <c r="BB1751" i="22"/>
  <c r="BA1752" i="22"/>
  <c r="AZ1752" i="22"/>
  <c r="BB1752" i="22"/>
  <c r="BA1753" i="22"/>
  <c r="BA1754" i="22"/>
  <c r="BB1753" i="22"/>
  <c r="AZ1753" i="22"/>
  <c r="BA1755" i="22"/>
  <c r="BB1754" i="22"/>
  <c r="AZ1754" i="22"/>
  <c r="AZ1755" i="22"/>
  <c r="BA1756" i="22"/>
  <c r="BB1755" i="22"/>
  <c r="BB1756" i="22"/>
  <c r="BA1757" i="22"/>
  <c r="AZ1756" i="22"/>
  <c r="BB1757" i="22"/>
  <c r="BA1758" i="22"/>
  <c r="AZ1757" i="22"/>
  <c r="BB1758" i="22"/>
  <c r="AZ1758" i="22"/>
  <c r="BA1759" i="22"/>
  <c r="BA1760" i="22"/>
  <c r="BB1759" i="22"/>
  <c r="AZ1759" i="22"/>
  <c r="BB1760" i="22"/>
  <c r="BA1761" i="22"/>
  <c r="AZ1760" i="22"/>
  <c r="AZ1761" i="22"/>
  <c r="BB1761" i="22"/>
  <c r="BA1762" i="22"/>
  <c r="BA1763" i="22"/>
  <c r="BB1762" i="22"/>
  <c r="AZ1762" i="22"/>
  <c r="BA1764" i="22"/>
  <c r="AZ1763" i="22"/>
  <c r="BB1763" i="22"/>
  <c r="BB1764" i="22"/>
  <c r="BA1765" i="22"/>
  <c r="AZ1764" i="22"/>
  <c r="BA1766" i="22"/>
  <c r="AZ1765" i="22"/>
  <c r="BB1765" i="22"/>
  <c r="BB1766" i="22"/>
  <c r="BA1767" i="22"/>
  <c r="AZ1766" i="22"/>
  <c r="BB1767" i="22"/>
  <c r="AZ1767" i="22"/>
  <c r="BA1768" i="22"/>
  <c r="AZ1768" i="22"/>
  <c r="BB1768" i="22"/>
  <c r="BA1769" i="22"/>
  <c r="BA1770" i="22"/>
  <c r="AZ1769" i="22"/>
  <c r="BB1769" i="22"/>
  <c r="BB1770" i="22"/>
  <c r="AZ1770" i="22"/>
  <c r="BA1771" i="22"/>
  <c r="BB1771" i="22"/>
  <c r="BA1772" i="22"/>
  <c r="AZ1771" i="22"/>
  <c r="BB1772" i="22"/>
  <c r="BA1773" i="22"/>
  <c r="AZ1772" i="22"/>
  <c r="BA1774" i="22"/>
  <c r="BB1773" i="22"/>
  <c r="AZ1773" i="22"/>
  <c r="AZ1774" i="22"/>
  <c r="BA1775" i="22"/>
  <c r="BB1774" i="22"/>
  <c r="BA1776" i="22"/>
  <c r="BB1775" i="22"/>
  <c r="AZ1775" i="22"/>
  <c r="AZ1776" i="22"/>
  <c r="BB1776" i="22"/>
  <c r="BA1777" i="22"/>
  <c r="AZ1777" i="22"/>
  <c r="BA1778" i="22"/>
  <c r="BB1777" i="22"/>
  <c r="BB1778" i="22"/>
  <c r="AZ1778" i="22"/>
  <c r="BA1779" i="22"/>
  <c r="BA1780" i="22"/>
  <c r="AZ1779" i="22"/>
  <c r="BB1779" i="22"/>
  <c r="AZ1780" i="22"/>
  <c r="BB1780" i="22"/>
  <c r="BA1781" i="22"/>
  <c r="AZ1781" i="22"/>
  <c r="BA1782" i="22"/>
  <c r="BB1781" i="22"/>
  <c r="BA1783" i="22"/>
  <c r="BB1782" i="22"/>
  <c r="AZ1782" i="22"/>
  <c r="BB1783" i="22"/>
  <c r="BA1784" i="22"/>
  <c r="AZ1783" i="22"/>
  <c r="BA1785" i="22"/>
  <c r="BB1784" i="22"/>
  <c r="AZ1784" i="22"/>
  <c r="BA1786" i="22"/>
  <c r="AZ1785" i="22"/>
  <c r="BB1785" i="22"/>
  <c r="BB1786" i="22"/>
  <c r="AZ1786" i="22"/>
  <c r="BA1787" i="22"/>
  <c r="BA1788" i="22"/>
  <c r="BB1787" i="22"/>
  <c r="AZ1787" i="22"/>
  <c r="BB1788" i="22"/>
  <c r="BA1789" i="22"/>
  <c r="AZ1788" i="22"/>
  <c r="BA1790" i="22"/>
  <c r="AZ1789" i="22"/>
  <c r="BB1789" i="22"/>
  <c r="BB1790" i="22"/>
  <c r="BA1791" i="22"/>
  <c r="AZ1790" i="22"/>
  <c r="BA1792" i="22"/>
  <c r="AZ1791" i="22"/>
  <c r="BB1791" i="22"/>
  <c r="BA1793" i="22"/>
  <c r="BB1792" i="22"/>
  <c r="AZ1792" i="22"/>
  <c r="BA1794" i="22"/>
  <c r="AZ1793" i="22"/>
  <c r="BB1793" i="22"/>
  <c r="BA1795" i="22"/>
  <c r="BB1794" i="22"/>
  <c r="AZ1794" i="22"/>
  <c r="BA1796" i="22"/>
  <c r="BB1795" i="22"/>
  <c r="AZ1795" i="22"/>
  <c r="BA1797" i="22"/>
  <c r="BB1796" i="22"/>
  <c r="AZ1796" i="22"/>
  <c r="BA1798" i="22"/>
  <c r="AZ1797" i="22"/>
  <c r="BB1797" i="22"/>
  <c r="BA1799" i="22"/>
  <c r="BB1798" i="22"/>
  <c r="AZ1798" i="22"/>
  <c r="BA1800" i="22"/>
  <c r="AZ1799" i="22"/>
  <c r="BB1799" i="22"/>
  <c r="BB1800" i="22"/>
  <c r="BA1801" i="22"/>
  <c r="AZ1800" i="22"/>
  <c r="BA1802" i="22"/>
  <c r="BB1801" i="22"/>
  <c r="AZ1801" i="22"/>
  <c r="BA1803" i="22"/>
  <c r="BB1802" i="22"/>
  <c r="AZ1802" i="22"/>
  <c r="BA1804" i="22"/>
  <c r="BB1803" i="22"/>
  <c r="AZ1803" i="22"/>
  <c r="AZ1804" i="22"/>
  <c r="BB1804" i="22"/>
  <c r="BA1805" i="22"/>
  <c r="BB1805" i="22"/>
  <c r="AZ1805" i="22"/>
  <c r="BA1806" i="22"/>
  <c r="BA1807" i="22"/>
  <c r="AZ1806" i="22"/>
  <c r="BB1806" i="22"/>
  <c r="BB1807" i="22"/>
  <c r="AZ1807" i="22"/>
  <c r="BA1808" i="22"/>
  <c r="BA1809" i="22"/>
  <c r="BB1808" i="22"/>
  <c r="AZ1808" i="22"/>
  <c r="AZ1809" i="22"/>
  <c r="BA1810" i="22"/>
  <c r="BB1809" i="22"/>
  <c r="BB1810" i="22"/>
  <c r="AZ1810" i="22"/>
  <c r="BA1811" i="22"/>
  <c r="AZ1811" i="22"/>
  <c r="BB1811" i="22"/>
  <c r="BA1812" i="22"/>
  <c r="BA1813" i="22"/>
  <c r="BB1812" i="22"/>
  <c r="AZ1812" i="22"/>
  <c r="BB1813" i="22"/>
  <c r="AZ1813" i="22"/>
  <c r="BA1814" i="22"/>
  <c r="AZ1814" i="22"/>
  <c r="BB1814" i="22"/>
  <c r="BA1815" i="22"/>
  <c r="AZ1815" i="22"/>
  <c r="BB1815" i="22"/>
  <c r="BA1816" i="22"/>
  <c r="BB1816" i="22"/>
  <c r="BA1817" i="22"/>
  <c r="AZ1816" i="22"/>
  <c r="BB1817" i="22"/>
  <c r="BA1818" i="22"/>
  <c r="AZ1817" i="22"/>
  <c r="BA1819" i="22"/>
  <c r="BB1818" i="22"/>
  <c r="AZ1818" i="22"/>
  <c r="BB1819" i="22"/>
  <c r="BA1820" i="22"/>
  <c r="AZ1819" i="22"/>
  <c r="BA1821" i="22"/>
  <c r="AZ1820" i="22"/>
  <c r="BB1820" i="22"/>
  <c r="AZ1821" i="22"/>
  <c r="BA1822" i="22"/>
  <c r="BB1821" i="22"/>
  <c r="BA1823" i="22"/>
  <c r="AZ1822" i="22"/>
  <c r="BB1822" i="22"/>
  <c r="BA1824" i="22"/>
  <c r="BB1823" i="22"/>
  <c r="AZ1823" i="22"/>
  <c r="BA1825" i="22"/>
  <c r="AZ1824" i="22"/>
  <c r="BB1824" i="22"/>
  <c r="BA1826" i="22"/>
  <c r="BB1825" i="22"/>
  <c r="AZ1825" i="22"/>
  <c r="AZ1826" i="22"/>
  <c r="BA1827" i="22"/>
  <c r="BB1826" i="22"/>
  <c r="BB1827" i="22"/>
  <c r="AZ1827" i="22"/>
  <c r="BA1828" i="22"/>
  <c r="AZ1828" i="22"/>
  <c r="BA1829" i="22"/>
  <c r="BB1828" i="22"/>
  <c r="BA1830" i="22"/>
  <c r="BB1829" i="22"/>
  <c r="AZ1829" i="22"/>
  <c r="BA1831" i="22"/>
  <c r="BB1830" i="22"/>
  <c r="AZ1830" i="22"/>
  <c r="AZ1831" i="22"/>
  <c r="BA1832" i="22"/>
  <c r="BB1831" i="22"/>
  <c r="AZ1832" i="22"/>
  <c r="BA1833" i="22"/>
  <c r="BB1832" i="22"/>
  <c r="BA1834" i="22"/>
  <c r="AZ1833" i="22"/>
  <c r="BB1833" i="22"/>
  <c r="BA1835" i="22"/>
  <c r="BB1834" i="22"/>
  <c r="AZ1834" i="22"/>
  <c r="BB1835" i="22"/>
  <c r="BA1836" i="22"/>
  <c r="AZ1835" i="22"/>
  <c r="BB1836" i="22"/>
  <c r="BA1837" i="22"/>
  <c r="AZ1836" i="22"/>
  <c r="BB1837" i="22"/>
  <c r="AZ1837" i="22"/>
  <c r="BA1838" i="22"/>
  <c r="AZ1838" i="22"/>
  <c r="BB1838" i="22"/>
  <c r="BA1839" i="22"/>
  <c r="BB1839" i="22"/>
  <c r="BA1840" i="22"/>
  <c r="AZ1839" i="22"/>
  <c r="BA1841" i="22"/>
  <c r="BB1840" i="22"/>
  <c r="AZ1840" i="22"/>
  <c r="BB1841" i="22"/>
  <c r="AZ1841" i="22"/>
  <c r="BA1842" i="22"/>
  <c r="AZ1842" i="22"/>
  <c r="BB1842" i="22"/>
  <c r="BA1843" i="22"/>
  <c r="BB1843" i="22"/>
  <c r="BA1844" i="22"/>
  <c r="AZ1843" i="22"/>
  <c r="BA1845" i="22"/>
  <c r="AZ1844" i="22"/>
  <c r="BB1844" i="22"/>
  <c r="BA1846" i="22"/>
  <c r="BB1845" i="22"/>
  <c r="AZ1845" i="22"/>
  <c r="BB1846" i="22"/>
  <c r="AZ1846" i="22"/>
  <c r="BA1847" i="22"/>
  <c r="BA1848" i="22"/>
  <c r="BB1847" i="22"/>
  <c r="AZ1847" i="22"/>
  <c r="AZ1848" i="22"/>
  <c r="BA1849" i="22"/>
  <c r="BB1848" i="22"/>
  <c r="BB1849" i="22"/>
  <c r="AZ1849" i="22"/>
  <c r="BA1850" i="22"/>
  <c r="BA1851" i="22"/>
  <c r="AZ1850" i="22"/>
  <c r="BB1850" i="22"/>
  <c r="BA1852" i="22"/>
  <c r="AZ1851" i="22"/>
  <c r="BB1851" i="22"/>
  <c r="BB1852" i="22"/>
  <c r="AZ1852" i="22"/>
  <c r="BA1853" i="22"/>
  <c r="BA1854" i="22"/>
  <c r="AZ1853" i="22"/>
  <c r="BB1853" i="22"/>
  <c r="BB1854" i="22"/>
  <c r="AZ1854" i="22"/>
  <c r="BA1855" i="22"/>
  <c r="BB1855" i="22"/>
  <c r="AZ1855" i="22"/>
  <c r="BA1856" i="22"/>
  <c r="BB1856" i="22"/>
  <c r="BA1857" i="22"/>
  <c r="AZ1856" i="22"/>
  <c r="BB1857" i="22"/>
  <c r="AZ1857" i="22"/>
  <c r="BA1858" i="22"/>
  <c r="AZ1858" i="22"/>
  <c r="BA1859" i="22"/>
  <c r="BB1858" i="22"/>
  <c r="BA1860" i="22"/>
  <c r="BB1859" i="22"/>
  <c r="AZ1859" i="22"/>
  <c r="BB1860" i="22"/>
  <c r="BA1861" i="22"/>
  <c r="AZ1860" i="22"/>
  <c r="BA1862" i="22"/>
  <c r="BB1861" i="22"/>
  <c r="AZ1861" i="22"/>
  <c r="BB1862" i="22"/>
  <c r="AZ1862" i="22"/>
  <c r="BA1863" i="22"/>
  <c r="BA1864" i="22"/>
  <c r="AZ1863" i="22"/>
  <c r="BB1863" i="22"/>
  <c r="BA1865" i="22"/>
  <c r="AZ1864" i="22"/>
  <c r="BB1864" i="22"/>
  <c r="AZ1865" i="22"/>
  <c r="BB1865" i="22"/>
  <c r="BA1866" i="22"/>
  <c r="AZ1866" i="22"/>
  <c r="BB1866" i="22"/>
  <c r="BA1867" i="22"/>
  <c r="BA1868" i="22"/>
  <c r="AZ1867" i="22"/>
  <c r="BB1867" i="22"/>
  <c r="AZ1868" i="22"/>
  <c r="BA1869" i="22"/>
  <c r="BB1868" i="22"/>
  <c r="BB1869" i="22"/>
  <c r="AZ1869" i="22"/>
  <c r="BA1870" i="22"/>
  <c r="BB1870" i="22"/>
  <c r="BA1871" i="22"/>
  <c r="AZ1870" i="22"/>
  <c r="AZ1871" i="22"/>
  <c r="BB1871" i="22"/>
  <c r="BA1872" i="22"/>
  <c r="BB1872" i="22"/>
  <c r="AZ1872" i="22"/>
  <c r="BA1873" i="22"/>
  <c r="BA1874" i="22"/>
  <c r="BB1873" i="22"/>
  <c r="AZ1873" i="22"/>
  <c r="AZ1874" i="22"/>
  <c r="BA1875" i="22"/>
  <c r="BB1874" i="22"/>
  <c r="BB1875" i="22"/>
  <c r="AZ1875" i="22"/>
  <c r="BA1876" i="22"/>
  <c r="AZ1876" i="22"/>
  <c r="BB1876" i="22"/>
  <c r="BA1877" i="22"/>
  <c r="BA1878" i="22"/>
  <c r="BB1877" i="22"/>
  <c r="AZ1877" i="22"/>
  <c r="BB1878" i="22"/>
  <c r="AZ1878" i="22"/>
  <c r="BA1879" i="22"/>
  <c r="AZ1879" i="22"/>
  <c r="BB1879" i="22"/>
  <c r="BA1880" i="22"/>
  <c r="BA1881" i="22"/>
  <c r="AZ1880" i="22"/>
  <c r="BB1880" i="22"/>
  <c r="AZ1881" i="22"/>
  <c r="BB1881" i="22"/>
  <c r="BA1882" i="22"/>
  <c r="AZ1882" i="22"/>
  <c r="BB1882" i="22"/>
  <c r="BA1883" i="22"/>
  <c r="AZ1883" i="22"/>
  <c r="BA1884" i="22"/>
  <c r="BB1883" i="22"/>
  <c r="AZ1884" i="22"/>
  <c r="BB1884" i="22"/>
  <c r="BA1885" i="22"/>
  <c r="BB1885" i="22"/>
  <c r="BA1886" i="22"/>
  <c r="AZ1885" i="22"/>
  <c r="BA1887" i="22"/>
  <c r="BB1886" i="22"/>
  <c r="AZ1886" i="22"/>
  <c r="AZ1887" i="22"/>
  <c r="BA1888" i="22"/>
  <c r="BB1887" i="22"/>
  <c r="BB1888" i="22"/>
  <c r="BA1889" i="22"/>
  <c r="AZ1888" i="22"/>
  <c r="BA1890" i="22"/>
  <c r="AZ1889" i="22"/>
  <c r="BB1889" i="22"/>
  <c r="AZ1890" i="22"/>
  <c r="BA1891" i="22"/>
  <c r="BB1890" i="22"/>
  <c r="BA1892" i="22"/>
  <c r="AZ1891" i="22"/>
  <c r="BB1891" i="22"/>
  <c r="BB1892" i="22"/>
  <c r="AZ1892" i="22"/>
  <c r="BA1893" i="22"/>
  <c r="BB1893" i="22"/>
  <c r="AZ1893" i="22"/>
  <c r="BA1894" i="22"/>
  <c r="BB1894" i="22"/>
  <c r="AZ1894" i="22"/>
  <c r="BA1895" i="22"/>
  <c r="BB1895" i="22"/>
  <c r="BA1896" i="22"/>
  <c r="AZ1895" i="22"/>
  <c r="BA1897" i="22"/>
  <c r="AZ1896" i="22"/>
  <c r="BB1896" i="22"/>
  <c r="BA1898" i="22"/>
  <c r="AZ1897" i="22"/>
  <c r="BB1897" i="22"/>
  <c r="AZ1898" i="22"/>
  <c r="BA1899" i="22"/>
  <c r="BB1898" i="22"/>
  <c r="BA1900" i="22"/>
  <c r="BB1899" i="22"/>
  <c r="AZ1899" i="22"/>
  <c r="BA1901" i="22"/>
  <c r="AZ1900" i="22"/>
  <c r="BB1900" i="22"/>
  <c r="BA1902" i="22"/>
  <c r="BB1901" i="22"/>
  <c r="AZ1901" i="22"/>
  <c r="AZ1902" i="22"/>
  <c r="BB1902" i="22"/>
  <c r="BA1903" i="22"/>
  <c r="AZ1903" i="22"/>
  <c r="BA1904" i="22"/>
  <c r="BB1903" i="22"/>
  <c r="BB1904" i="22"/>
  <c r="BA1905" i="22"/>
  <c r="AZ1904" i="22"/>
  <c r="AZ1905" i="22"/>
  <c r="BB1905" i="22"/>
  <c r="BA1906" i="22"/>
  <c r="BB1906" i="22"/>
  <c r="AZ1906" i="22"/>
  <c r="BA1907" i="22"/>
  <c r="BB1907" i="22"/>
  <c r="AZ1907" i="22"/>
  <c r="BA1908" i="22"/>
  <c r="AZ1908" i="22"/>
  <c r="BB1908" i="22"/>
  <c r="BA1909" i="22"/>
  <c r="BB1909" i="22"/>
  <c r="BA1910" i="22"/>
  <c r="AZ1909" i="22"/>
  <c r="BB1910" i="22"/>
  <c r="BA1911" i="22"/>
  <c r="AZ1910" i="22"/>
  <c r="BB1911" i="22"/>
  <c r="BA1912" i="22"/>
  <c r="AZ1911" i="22"/>
  <c r="BB1912" i="22"/>
  <c r="BA1913" i="22"/>
  <c r="AZ1912" i="22"/>
  <c r="AZ1913" i="22"/>
  <c r="BB1913" i="22"/>
  <c r="BA1914" i="22"/>
  <c r="AZ1914" i="22"/>
  <c r="BA1915" i="22"/>
  <c r="BB1914" i="22"/>
  <c r="BB1915" i="22"/>
  <c r="AZ1915" i="22"/>
  <c r="BA1916" i="22"/>
  <c r="BA1917" i="22"/>
  <c r="BB1916" i="22"/>
  <c r="AZ1916" i="22"/>
  <c r="AZ1917" i="22"/>
  <c r="BA1918" i="22"/>
  <c r="BB1917" i="22"/>
  <c r="BB1918" i="22"/>
  <c r="BA1919" i="22"/>
  <c r="AZ1918" i="22"/>
  <c r="BB1919" i="22"/>
  <c r="AZ1919" i="22"/>
  <c r="BA1920" i="22"/>
  <c r="BB1920" i="22"/>
  <c r="BA1921" i="22"/>
  <c r="AZ1920" i="22"/>
  <c r="BB1921" i="22"/>
  <c r="AZ1921" i="22"/>
  <c r="BA1922" i="22"/>
  <c r="BB1922" i="22"/>
  <c r="AZ1922" i="22"/>
  <c r="BA1923" i="22"/>
  <c r="BB1923" i="22"/>
  <c r="BA1924" i="22"/>
  <c r="AZ1923" i="22"/>
  <c r="BB1924" i="22"/>
  <c r="AZ1924" i="22"/>
  <c r="BA1925" i="22"/>
  <c r="AZ1925" i="22"/>
  <c r="BA1926" i="22"/>
  <c r="BB1925" i="22"/>
  <c r="AZ1926" i="22"/>
  <c r="BA1927" i="22"/>
  <c r="BB1926" i="22"/>
  <c r="BB1927" i="22"/>
  <c r="BA1928" i="22"/>
  <c r="AZ1927" i="22"/>
  <c r="BA1929" i="22"/>
  <c r="BB1928" i="22"/>
  <c r="AZ1928" i="22"/>
  <c r="BB1929" i="22"/>
  <c r="AZ1929" i="22"/>
  <c r="BA1930" i="22"/>
  <c r="AZ1930" i="22"/>
  <c r="BB1930" i="22"/>
  <c r="BA1931" i="22"/>
  <c r="AZ1931" i="22"/>
  <c r="BA1932" i="22"/>
  <c r="BB1931" i="22"/>
  <c r="BB1932" i="22"/>
  <c r="AZ1932" i="22"/>
  <c r="BA1933" i="22"/>
  <c r="AZ1933" i="22"/>
  <c r="BA1934" i="22"/>
  <c r="BB1933" i="22"/>
  <c r="BB1934" i="22"/>
  <c r="BA1935" i="22"/>
  <c r="AZ1934" i="22"/>
  <c r="BB1935" i="22"/>
  <c r="BA1936" i="22"/>
  <c r="AZ1935" i="22"/>
  <c r="BB1936" i="22"/>
  <c r="BA1937" i="22"/>
  <c r="AZ1936" i="22"/>
  <c r="BA1938" i="22"/>
  <c r="BB1937" i="22"/>
  <c r="AZ1937" i="22"/>
  <c r="BB1938" i="22"/>
  <c r="BA1939" i="22"/>
  <c r="AZ1938" i="22"/>
  <c r="BA1940" i="22"/>
  <c r="AZ1939" i="22"/>
  <c r="BB1939" i="22"/>
  <c r="AZ1940" i="22"/>
  <c r="BA1941" i="22"/>
  <c r="BB1940" i="22"/>
  <c r="BB1941" i="22"/>
  <c r="BA1942" i="22"/>
  <c r="AZ1941" i="22"/>
  <c r="AZ1942" i="22"/>
  <c r="BA1943" i="22"/>
  <c r="BB1942" i="22"/>
  <c r="BA1944" i="22"/>
  <c r="BB1943" i="22"/>
  <c r="AZ1943" i="22"/>
  <c r="BB1944" i="22"/>
  <c r="BA1945" i="22"/>
  <c r="AZ1944" i="22"/>
  <c r="BA1946" i="22"/>
  <c r="BB1945" i="22"/>
  <c r="AZ1945" i="22"/>
  <c r="BB1946" i="22"/>
  <c r="BA1947" i="22"/>
  <c r="AZ1946" i="22"/>
  <c r="BB1947" i="22"/>
  <c r="AZ1947" i="22"/>
  <c r="BA1948" i="22"/>
  <c r="AZ1948" i="22"/>
  <c r="BB1948" i="22"/>
  <c r="BA1949" i="22"/>
  <c r="BA1950" i="22"/>
  <c r="AZ1949" i="22"/>
  <c r="BB1949" i="22"/>
  <c r="AZ1950" i="22"/>
  <c r="BB1950" i="22"/>
  <c r="BA1951" i="22"/>
  <c r="BB1951" i="22"/>
  <c r="AZ1951" i="22"/>
  <c r="BA1952" i="22"/>
  <c r="BA1953" i="22"/>
  <c r="AZ1952" i="22"/>
  <c r="BB1952" i="22"/>
  <c r="AZ1953" i="22"/>
  <c r="BB1953" i="22"/>
  <c r="BA1954" i="22"/>
  <c r="AZ1954" i="22"/>
  <c r="BA1955" i="22"/>
  <c r="BB1954" i="22"/>
  <c r="BB1955" i="22"/>
  <c r="BA1956" i="22"/>
  <c r="AZ1955" i="22"/>
  <c r="BA1957" i="22"/>
  <c r="AZ1956" i="22"/>
  <c r="BB1956" i="22"/>
  <c r="BB1957" i="22"/>
  <c r="AZ1957" i="22"/>
  <c r="BA1958" i="22"/>
  <c r="AZ1958" i="22"/>
  <c r="BA1959" i="22"/>
  <c r="BB1958" i="22"/>
  <c r="BA1960" i="22"/>
  <c r="BB1959" i="22"/>
  <c r="AZ1959" i="22"/>
  <c r="AZ1960" i="22"/>
  <c r="BB1960" i="22"/>
  <c r="BA1961" i="22"/>
  <c r="BA1962" i="22"/>
  <c r="AZ1961" i="22"/>
  <c r="BB1961" i="22"/>
  <c r="BB1962" i="22"/>
  <c r="BA1963" i="22"/>
  <c r="AZ1962" i="22"/>
  <c r="AZ1963" i="22"/>
  <c r="BB1963" i="22"/>
  <c r="BA1964" i="22"/>
  <c r="BB1964" i="22"/>
  <c r="AZ1964" i="22"/>
  <c r="BA1965" i="22"/>
  <c r="AZ1965" i="22"/>
  <c r="BB1965" i="22"/>
  <c r="BA1966" i="22"/>
  <c r="AZ1966" i="22"/>
  <c r="BA1967" i="22"/>
  <c r="BB1966" i="22"/>
  <c r="BA1968" i="22"/>
  <c r="AZ1967" i="22"/>
  <c r="BB1967" i="22"/>
  <c r="BA1969" i="22"/>
  <c r="AZ1968" i="22"/>
  <c r="BB1968" i="22"/>
  <c r="AZ1969" i="22"/>
  <c r="BA1970" i="22"/>
  <c r="BB1969" i="22"/>
  <c r="BA1971" i="22"/>
  <c r="AZ1970" i="22"/>
  <c r="BB1970" i="22"/>
  <c r="AZ1971" i="22"/>
  <c r="BB1971" i="22"/>
  <c r="BA1972" i="22"/>
  <c r="BB1972" i="22"/>
  <c r="AZ1972" i="22"/>
  <c r="BA1973" i="22"/>
  <c r="BB1973" i="22"/>
  <c r="BA1974" i="22"/>
  <c r="AZ1973" i="22"/>
  <c r="BA1975" i="22"/>
  <c r="AZ1974" i="22"/>
  <c r="BB1974" i="22"/>
  <c r="BA1976" i="22"/>
  <c r="AZ1975" i="22"/>
  <c r="BB1975" i="22"/>
  <c r="BB1976" i="22"/>
  <c r="AZ1976" i="22"/>
  <c r="BA1977" i="22"/>
  <c r="BB1977" i="22"/>
  <c r="BA1978" i="22"/>
  <c r="AZ1977" i="22"/>
  <c r="AZ1978" i="22"/>
  <c r="BA1979" i="22"/>
  <c r="BB1978" i="22"/>
  <c r="BB1979" i="22"/>
  <c r="BA1980" i="22"/>
  <c r="AZ1979" i="22"/>
  <c r="BA1981" i="22"/>
  <c r="BB1980" i="22"/>
  <c r="AZ1980" i="22"/>
  <c r="BB1981" i="22"/>
  <c r="AZ1981" i="22"/>
  <c r="BA1982" i="22"/>
  <c r="BB1982" i="22"/>
  <c r="BA1983" i="22"/>
  <c r="AZ1982" i="22"/>
  <c r="BA1984" i="22"/>
  <c r="AZ1983" i="22"/>
  <c r="BB1983" i="22"/>
  <c r="AZ1984" i="22"/>
  <c r="BA1985" i="22"/>
  <c r="BB1984" i="22"/>
  <c r="BA1986" i="22"/>
  <c r="AZ1985" i="22"/>
  <c r="BB1985" i="22"/>
  <c r="BA1987" i="22"/>
  <c r="AZ1986" i="22"/>
  <c r="BB1986" i="22"/>
  <c r="BB1987" i="22"/>
  <c r="AZ1987" i="22"/>
  <c r="BA1988" i="22"/>
  <c r="AZ1988" i="22"/>
  <c r="BA1989" i="22"/>
  <c r="BB1988" i="22"/>
  <c r="BB1989" i="22"/>
  <c r="AZ1989" i="22"/>
  <c r="BA1990" i="22"/>
  <c r="BA1991" i="22"/>
  <c r="BB1990" i="22"/>
  <c r="AZ1990" i="22"/>
  <c r="BB1991" i="22"/>
  <c r="BA1992" i="22"/>
  <c r="AZ1991" i="22"/>
  <c r="BB1992" i="22"/>
  <c r="BA1993" i="22"/>
  <c r="AZ1992" i="22"/>
  <c r="AZ1993" i="22"/>
  <c r="BA1994" i="22"/>
  <c r="BB1993" i="22"/>
  <c r="AZ1994" i="22"/>
  <c r="BA1995" i="22"/>
  <c r="BB1994" i="22"/>
  <c r="AZ1995" i="22"/>
  <c r="BB1995" i="22"/>
  <c r="BA1996" i="22"/>
  <c r="AZ1996" i="22"/>
  <c r="BA1997" i="22"/>
  <c r="BB1996" i="22"/>
  <c r="AZ1997" i="22"/>
  <c r="BB1997" i="22"/>
  <c r="BA1998" i="22"/>
  <c r="BB1998" i="22"/>
  <c r="AZ1998" i="22"/>
  <c r="BA1999" i="22"/>
  <c r="BB1999" i="22"/>
  <c r="AZ1999" i="22"/>
  <c r="BA2000" i="22"/>
  <c r="AZ2000" i="22"/>
  <c r="BB2000" i="22"/>
  <c r="BA2001" i="22"/>
  <c r="AZ2001" i="22"/>
  <c r="BA2002" i="22"/>
  <c r="BB2001" i="22"/>
  <c r="BB2002" i="22"/>
  <c r="BA2003" i="22"/>
  <c r="AZ2002" i="22"/>
  <c r="BB2003" i="22"/>
  <c r="BA2004" i="22"/>
  <c r="AZ2003" i="22"/>
  <c r="BB2004" i="22"/>
  <c r="AZ2004" i="22"/>
  <c r="BA2005" i="22"/>
  <c r="BA2006" i="22"/>
  <c r="AZ2005" i="22"/>
  <c r="BB2005" i="22"/>
  <c r="BA2007" i="22"/>
  <c r="AZ2006" i="22"/>
  <c r="BB2006" i="22"/>
  <c r="BB2007" i="22"/>
  <c r="AZ2007" i="22"/>
  <c r="BA2008" i="22"/>
  <c r="BB2008" i="22"/>
  <c r="BA2009" i="22"/>
  <c r="AZ2008" i="22"/>
  <c r="AZ2009" i="22"/>
  <c r="BA2010" i="22"/>
  <c r="BB2009" i="22"/>
  <c r="AZ2010" i="22"/>
  <c r="BB2010" i="22"/>
  <c r="BA2011" i="22"/>
  <c r="BB2011" i="22"/>
  <c r="AZ2011" i="22"/>
  <c r="BA2012" i="22"/>
  <c r="AZ2012" i="22"/>
  <c r="BA2013" i="22"/>
  <c r="BB2012" i="22"/>
  <c r="BA2014" i="22"/>
  <c r="BB2013" i="22"/>
  <c r="AZ2013" i="22"/>
  <c r="BA2015" i="22"/>
  <c r="BB2014" i="22"/>
  <c r="AZ2014" i="22"/>
  <c r="BB2015" i="22"/>
  <c r="BA2016" i="22"/>
  <c r="AZ2015" i="22"/>
  <c r="BA2017" i="22"/>
  <c r="AZ2016" i="22"/>
  <c r="BB2016" i="22"/>
  <c r="BA2018" i="22"/>
  <c r="AZ2017" i="22"/>
  <c r="BB2017" i="22"/>
  <c r="AZ2018" i="22"/>
  <c r="BA2019" i="22"/>
  <c r="BB2018" i="22"/>
  <c r="BA2020" i="22"/>
  <c r="AZ2019" i="22"/>
  <c r="BB2019" i="22"/>
  <c r="BA2021" i="22"/>
  <c r="AZ2020" i="22"/>
  <c r="BB2020" i="22"/>
  <c r="BA2022" i="22"/>
  <c r="AZ2021" i="22"/>
  <c r="BB2021" i="22"/>
  <c r="AZ2022" i="22"/>
  <c r="BA2023" i="22"/>
  <c r="BB2022" i="22"/>
  <c r="BA2024" i="22"/>
  <c r="AZ2023" i="22"/>
  <c r="BB2023" i="22"/>
  <c r="AZ2024" i="22"/>
  <c r="BB2024" i="22"/>
  <c r="BA2025" i="22"/>
  <c r="BB2025" i="22"/>
  <c r="AZ2025" i="22"/>
  <c r="BA2026" i="22"/>
  <c r="BB2026" i="22"/>
  <c r="BA2027" i="22"/>
  <c r="AZ2026" i="22"/>
  <c r="BB2027" i="22"/>
  <c r="AZ2027" i="22"/>
  <c r="BA2028" i="22"/>
  <c r="BB2028" i="22"/>
  <c r="AZ2028" i="22"/>
  <c r="BA2029" i="22"/>
  <c r="BB2029" i="22"/>
  <c r="BA2030" i="22"/>
  <c r="AZ2029" i="22"/>
  <c r="AZ2030" i="22"/>
  <c r="BB2030" i="22"/>
  <c r="BA2031" i="22"/>
  <c r="BA2032" i="22"/>
  <c r="BB2031" i="22"/>
  <c r="AZ2031" i="22"/>
  <c r="AZ2032" i="22"/>
  <c r="BB2032" i="22"/>
  <c r="BA2033" i="22"/>
  <c r="BA2034" i="22"/>
  <c r="AZ2033" i="22"/>
  <c r="BB2033" i="22"/>
  <c r="BB2034" i="22"/>
  <c r="BA2035" i="22"/>
  <c r="AZ2034" i="22"/>
  <c r="AZ2035" i="22"/>
  <c r="BB2035" i="22"/>
  <c r="BA2036" i="22"/>
  <c r="BA2037" i="22"/>
  <c r="BB2036" i="22"/>
  <c r="AZ2036" i="22"/>
  <c r="BA2038" i="22"/>
  <c r="BB2037" i="22"/>
  <c r="AZ2037" i="22"/>
  <c r="BA2039" i="22"/>
  <c r="AZ2038" i="22"/>
  <c r="BB2038" i="22"/>
  <c r="BA2040" i="22"/>
  <c r="AZ2039" i="22"/>
  <c r="BB2039" i="22"/>
  <c r="BB2040" i="22"/>
  <c r="BA2041" i="22"/>
  <c r="AZ2040" i="22"/>
  <c r="AZ2041" i="22"/>
  <c r="BB2041" i="22"/>
  <c r="BA2042" i="22"/>
  <c r="AZ2042" i="22"/>
  <c r="BA2043" i="22"/>
  <c r="BB2042" i="22"/>
  <c r="AZ2043" i="22"/>
  <c r="BB2043" i="22"/>
  <c r="BA2044" i="22"/>
  <c r="BB2044" i="22"/>
  <c r="BA2045" i="22"/>
  <c r="AZ2044" i="22"/>
  <c r="BB2045" i="22"/>
  <c r="BA2046" i="22"/>
  <c r="AZ2045" i="22"/>
  <c r="AZ2046" i="22"/>
  <c r="BA2047" i="22"/>
  <c r="BB2046" i="22"/>
  <c r="BB2047" i="22"/>
  <c r="AZ2047" i="22"/>
  <c r="BA2048" i="22"/>
  <c r="BA2049" i="22"/>
  <c r="AZ2048" i="22"/>
  <c r="BB2048" i="22"/>
  <c r="BA2050" i="22"/>
  <c r="AZ2049" i="22"/>
  <c r="BB2049" i="22"/>
  <c r="BA2051" i="22"/>
  <c r="BB2050" i="22"/>
  <c r="AZ2050" i="22"/>
  <c r="BA2052" i="22"/>
  <c r="BB2051" i="22"/>
  <c r="AZ2051" i="22"/>
  <c r="BA2053" i="22"/>
  <c r="BB2052" i="22"/>
  <c r="AZ2052" i="22"/>
  <c r="BA2054" i="22"/>
  <c r="AZ2053" i="22"/>
  <c r="BB2053" i="22"/>
  <c r="AZ2054" i="22"/>
  <c r="BA2055" i="22"/>
  <c r="BB2054" i="22"/>
  <c r="BB2055" i="22"/>
  <c r="AZ2055" i="22"/>
  <c r="BA2056" i="22"/>
  <c r="AZ2056" i="22"/>
  <c r="BA2057" i="22"/>
  <c r="BB2056" i="22"/>
  <c r="BA2058" i="22"/>
  <c r="BB2057" i="22"/>
  <c r="AZ2057" i="22"/>
  <c r="BA2059" i="22"/>
  <c r="BB2058" i="22"/>
  <c r="AZ2058" i="22"/>
  <c r="AZ2059" i="22"/>
  <c r="BA2060" i="22"/>
  <c r="BB2059" i="22"/>
  <c r="AZ2060" i="22"/>
  <c r="BA2061" i="22"/>
  <c r="BB2060" i="22"/>
  <c r="BA2062" i="22"/>
  <c r="AZ2061" i="22"/>
  <c r="BB2061" i="22"/>
  <c r="BA2063" i="22"/>
  <c r="BB2062" i="22"/>
  <c r="AZ2062" i="22"/>
  <c r="BB2063" i="22"/>
  <c r="BA2064" i="22"/>
  <c r="AZ2063" i="22"/>
  <c r="BB2064" i="22"/>
  <c r="AZ2064" i="22"/>
  <c r="BA2065" i="22"/>
  <c r="BA2066" i="22"/>
  <c r="AZ2065" i="22"/>
  <c r="BB2065" i="22"/>
  <c r="BB2066" i="22"/>
  <c r="AZ2066" i="22"/>
  <c r="BA2067" i="22"/>
  <c r="BA2068" i="22"/>
  <c r="AZ2067" i="22"/>
  <c r="BB2067" i="22"/>
  <c r="BB2068" i="22"/>
  <c r="BA2069" i="22"/>
  <c r="AZ2068" i="22"/>
  <c r="BB2069" i="22"/>
  <c r="BA2070" i="22"/>
  <c r="AZ2069" i="22"/>
  <c r="BA2071" i="22"/>
  <c r="BB2070" i="22"/>
  <c r="AZ2070" i="22"/>
  <c r="AZ2071" i="22"/>
  <c r="BA2072" i="22"/>
  <c r="BB2071" i="22"/>
  <c r="AZ2072" i="22"/>
  <c r="BB2072" i="22"/>
  <c r="BA2073" i="22"/>
  <c r="BA2074" i="22"/>
  <c r="BB2073" i="22"/>
  <c r="AZ2073" i="22"/>
  <c r="BB2074" i="22"/>
  <c r="BA2075" i="22"/>
  <c r="AZ2074" i="22"/>
  <c r="BB2075" i="22"/>
  <c r="AZ2075" i="22"/>
  <c r="BA2076" i="22"/>
  <c r="BA2077" i="22"/>
  <c r="AZ2076" i="22"/>
  <c r="BB2076" i="22"/>
  <c r="BA2078" i="22"/>
  <c r="AZ2077" i="22"/>
  <c r="BB2077" i="22"/>
  <c r="BA2079" i="22"/>
  <c r="BB2078" i="22"/>
  <c r="AZ2078" i="22"/>
  <c r="AZ2079" i="22"/>
  <c r="BB2079" i="22"/>
  <c r="BA2080" i="22"/>
  <c r="BA2081" i="22"/>
  <c r="BB2080" i="22"/>
  <c r="AZ2080" i="22"/>
  <c r="BB2081" i="22"/>
  <c r="BA2082" i="22"/>
  <c r="AZ2081" i="22"/>
  <c r="AZ2082" i="22"/>
  <c r="BA2083" i="22"/>
  <c r="BB2082" i="22"/>
  <c r="BB2083" i="22"/>
  <c r="BA2084" i="22"/>
  <c r="AZ2083" i="22"/>
  <c r="BA2085" i="22"/>
  <c r="AZ2084" i="22"/>
  <c r="BB2084" i="22"/>
  <c r="BA2086" i="22"/>
  <c r="AZ2085" i="22"/>
  <c r="BB2085" i="22"/>
  <c r="AZ2086" i="22"/>
  <c r="BB2086" i="22"/>
  <c r="BA2087" i="22"/>
  <c r="BB2087" i="22"/>
  <c r="AZ2087" i="22"/>
  <c r="BA2088" i="22"/>
  <c r="AZ2088" i="22"/>
  <c r="BB2088" i="22"/>
  <c r="BA2089" i="22"/>
  <c r="BA2090" i="22"/>
  <c r="AZ2089" i="22"/>
  <c r="BB2089" i="22"/>
  <c r="AZ2090" i="22"/>
  <c r="BA2091" i="22"/>
  <c r="BB2090" i="22"/>
  <c r="AZ2091" i="22"/>
  <c r="BA2092" i="22"/>
  <c r="BB2091" i="22"/>
  <c r="AZ2092" i="22"/>
  <c r="BA2093" i="22"/>
  <c r="BB2092" i="22"/>
  <c r="BA2094" i="22"/>
  <c r="AZ2093" i="22"/>
  <c r="BB2093" i="22"/>
  <c r="BB2094" i="22"/>
  <c r="BA2095" i="22"/>
  <c r="AZ2094" i="22"/>
  <c r="BA2096" i="22"/>
  <c r="BB2095" i="22"/>
  <c r="AZ2095" i="22"/>
  <c r="BB2096" i="22"/>
  <c r="BA2097" i="22"/>
  <c r="AZ2096" i="22"/>
  <c r="BB2097" i="22"/>
  <c r="AZ2097" i="22"/>
  <c r="BA2098" i="22"/>
  <c r="BB2098" i="22"/>
  <c r="BA2099" i="22"/>
  <c r="AZ2098" i="22"/>
  <c r="AZ2099" i="22"/>
  <c r="BB2099" i="22"/>
  <c r="BA2100" i="22"/>
  <c r="BA2101" i="22"/>
  <c r="AZ2100" i="22"/>
  <c r="BB2100" i="22"/>
  <c r="BB2101" i="22"/>
  <c r="BA2102" i="22"/>
  <c r="AZ2101" i="22"/>
  <c r="BB2102" i="22"/>
  <c r="BA2103" i="22"/>
  <c r="AZ2102" i="22"/>
  <c r="BB2103" i="22"/>
  <c r="AZ2103" i="22"/>
  <c r="BA2104" i="22"/>
  <c r="AZ2104" i="22"/>
  <c r="BA2105" i="22"/>
  <c r="BB2104" i="22"/>
  <c r="BA2106" i="22"/>
  <c r="BB2105" i="22"/>
  <c r="AZ2105" i="22"/>
  <c r="BA2107" i="22"/>
  <c r="AZ2106" i="22"/>
  <c r="BB2106" i="22"/>
  <c r="BB2107" i="22"/>
  <c r="BA2108" i="22"/>
  <c r="AZ2107" i="22"/>
  <c r="BB2108" i="22"/>
  <c r="BA2109" i="22"/>
  <c r="AZ2108" i="22"/>
  <c r="AZ2109" i="22"/>
  <c r="BB2109" i="22"/>
  <c r="BA2110" i="22"/>
  <c r="BB2110" i="22"/>
  <c r="AZ2110" i="22"/>
  <c r="BA2111" i="22"/>
  <c r="AZ2111" i="22"/>
  <c r="BA2112" i="22"/>
  <c r="BB2111" i="22"/>
  <c r="AZ2112" i="22"/>
  <c r="BB2112" i="22"/>
  <c r="BA2113" i="22"/>
  <c r="BB2113" i="22"/>
  <c r="AZ2113" i="22"/>
  <c r="BA2114" i="22"/>
  <c r="AZ2114" i="22"/>
  <c r="BB2114" i="22"/>
  <c r="BA2115" i="22"/>
  <c r="AZ2115" i="22"/>
  <c r="BA2116" i="22"/>
  <c r="BB2115" i="22"/>
  <c r="BA2117" i="22"/>
  <c r="AZ2116" i="22"/>
  <c r="BB2116" i="22"/>
  <c r="AZ2117" i="22"/>
  <c r="BA2118" i="22"/>
  <c r="BB2117" i="22"/>
  <c r="BA2119" i="22"/>
  <c r="AZ2118" i="22"/>
  <c r="BB2118" i="22"/>
  <c r="AZ2119" i="22"/>
  <c r="BA2120" i="22"/>
  <c r="BB2119" i="22"/>
  <c r="BA2121" i="22"/>
  <c r="AZ2120" i="22"/>
  <c r="BB2120" i="22"/>
  <c r="BA2122" i="22"/>
  <c r="BB2121" i="22"/>
  <c r="AZ2121" i="22"/>
  <c r="BB2122" i="22"/>
  <c r="AZ2122" i="22"/>
  <c r="BA2123" i="22"/>
  <c r="BB2123" i="22"/>
  <c r="AZ2123" i="22"/>
  <c r="BA2124" i="22"/>
  <c r="BA2125" i="22"/>
  <c r="BB2124" i="22"/>
  <c r="AZ2124" i="22"/>
  <c r="BB2125" i="22"/>
  <c r="AZ2125" i="22"/>
  <c r="BA2126" i="22"/>
  <c r="AZ2126" i="22"/>
  <c r="BA2127" i="22"/>
  <c r="BB2126" i="22"/>
  <c r="AZ2127" i="22"/>
  <c r="BA2128" i="22"/>
  <c r="BB2127" i="22"/>
  <c r="AZ2128" i="22"/>
  <c r="BA2129" i="22"/>
  <c r="BB2128" i="22"/>
  <c r="BA2130" i="22"/>
  <c r="BB2129" i="22"/>
  <c r="AZ2129" i="22"/>
  <c r="BA2131" i="22"/>
  <c r="AZ2130" i="22"/>
  <c r="BB2130" i="22"/>
  <c r="BB2131" i="22"/>
  <c r="BA2132" i="22"/>
  <c r="AZ2131" i="22"/>
  <c r="BA2133" i="22"/>
  <c r="BB2132" i="22"/>
  <c r="AZ2132" i="22"/>
  <c r="AZ2133" i="22"/>
  <c r="BB2133" i="22"/>
  <c r="BA2134" i="22"/>
  <c r="BA2135" i="22"/>
  <c r="AZ2134" i="22"/>
  <c r="BB2134" i="22"/>
  <c r="BB2135" i="22"/>
  <c r="BA2136" i="22"/>
  <c r="AZ2135" i="22"/>
  <c r="BA2137" i="22"/>
  <c r="BB2136" i="22"/>
  <c r="AZ2136" i="22"/>
  <c r="BB2137" i="22"/>
  <c r="BA2138" i="22"/>
  <c r="AZ2137" i="22"/>
  <c r="BB2138" i="22"/>
  <c r="BA2139" i="22"/>
  <c r="AZ2138" i="22"/>
  <c r="AZ2139" i="22"/>
  <c r="BB2139" i="22"/>
  <c r="BA2140" i="22"/>
  <c r="BB2140" i="22"/>
  <c r="AZ2140" i="22"/>
  <c r="BA2141" i="22"/>
  <c r="AZ2141" i="22"/>
  <c r="BB2141" i="22"/>
  <c r="BA2142" i="22"/>
  <c r="BB2142" i="22"/>
  <c r="AZ2142" i="22"/>
  <c r="BA2143" i="22"/>
  <c r="BB2143" i="22"/>
  <c r="AZ2143" i="22"/>
  <c r="BA2144" i="22"/>
  <c r="AZ2144" i="22"/>
  <c r="BA2145" i="22"/>
  <c r="BB2144" i="22"/>
  <c r="BB2145" i="22"/>
  <c r="AZ2145" i="22"/>
  <c r="BA2146" i="22"/>
  <c r="BA2147" i="22"/>
  <c r="BB2146" i="22"/>
  <c r="AZ2146" i="22"/>
  <c r="BA2148" i="22"/>
  <c r="BB2147" i="22"/>
  <c r="AZ2147" i="22"/>
  <c r="AZ2148" i="22"/>
  <c r="BB2148" i="22"/>
  <c r="BA2149" i="22"/>
  <c r="AZ2149" i="22"/>
  <c r="BA2150" i="22"/>
  <c r="BB2149" i="22"/>
  <c r="BB2150" i="22"/>
  <c r="BA2151" i="22"/>
  <c r="AZ2150" i="22"/>
  <c r="AZ2151" i="22"/>
  <c r="BA2152" i="22"/>
  <c r="BB2151" i="22"/>
  <c r="BB2152" i="22"/>
  <c r="AZ2152" i="22"/>
  <c r="BA2153" i="22"/>
  <c r="BA2154" i="22"/>
  <c r="BB2153" i="22"/>
  <c r="AZ2153" i="22"/>
  <c r="BA2155" i="22"/>
  <c r="BB2154" i="22"/>
  <c r="AZ2154" i="22"/>
  <c r="AZ2155" i="22"/>
  <c r="BA2156" i="22"/>
  <c r="BB2155" i="22"/>
  <c r="AZ2156" i="22"/>
  <c r="BB2156" i="22"/>
  <c r="BA2157" i="22"/>
  <c r="AZ2157" i="22"/>
  <c r="BB2157" i="22"/>
  <c r="BA2158" i="22"/>
  <c r="BA2159" i="22"/>
  <c r="BB2158" i="22"/>
  <c r="AZ2158" i="22"/>
  <c r="AZ2159" i="22"/>
  <c r="BA2160" i="22"/>
  <c r="BB2159" i="22"/>
  <c r="BA2161" i="22"/>
  <c r="BB2160" i="22"/>
  <c r="AZ2160" i="22"/>
  <c r="AZ2161" i="22"/>
  <c r="BA2162" i="22"/>
  <c r="BB2161" i="22"/>
  <c r="AZ2162" i="22"/>
  <c r="BB2162" i="22"/>
  <c r="BA2163" i="22"/>
  <c r="BB2163" i="22"/>
  <c r="AZ2163" i="22"/>
  <c r="BA2164" i="22"/>
  <c r="BB2164" i="22"/>
  <c r="AZ2164" i="22"/>
  <c r="BA2165" i="22"/>
  <c r="BA2166" i="22"/>
  <c r="AZ2165" i="22"/>
  <c r="BB2165" i="22"/>
  <c r="AZ2166" i="22"/>
  <c r="BA2167" i="22"/>
  <c r="BB2166" i="22"/>
  <c r="BB2167" i="22"/>
  <c r="AZ2167" i="22"/>
  <c r="BA2168" i="22"/>
  <c r="BB2168" i="22"/>
  <c r="BA2169" i="22"/>
  <c r="AZ2168" i="22"/>
  <c r="AZ2169" i="22"/>
  <c r="BA2170" i="22"/>
  <c r="BB2169" i="22"/>
  <c r="BB2170" i="22"/>
  <c r="BA2171" i="22"/>
  <c r="AZ2170" i="22"/>
  <c r="BA2172" i="22"/>
  <c r="BB2171" i="22"/>
  <c r="AZ2171" i="22"/>
  <c r="BB2172" i="22"/>
  <c r="AZ2172" i="22"/>
  <c r="BA2173" i="22"/>
  <c r="BA2174" i="22"/>
  <c r="BB2173" i="22"/>
  <c r="AZ2173" i="22"/>
  <c r="BB2174" i="22"/>
  <c r="AZ2174" i="22"/>
  <c r="BA2175" i="22"/>
  <c r="BA2176" i="22"/>
  <c r="BB2175" i="22"/>
  <c r="AZ2175" i="22"/>
  <c r="AZ2176" i="22"/>
  <c r="BA2177" i="22"/>
  <c r="BB2176" i="22"/>
  <c r="BB2177" i="22"/>
  <c r="AZ2177" i="22"/>
  <c r="BA2178" i="22"/>
  <c r="BA2179" i="22"/>
  <c r="AZ2178" i="22"/>
  <c r="BB2178" i="22"/>
  <c r="BA2180" i="22"/>
  <c r="AZ2179" i="22"/>
  <c r="BB2179" i="22"/>
  <c r="BA2181" i="22"/>
  <c r="BB2180" i="22"/>
  <c r="AZ2180" i="22"/>
  <c r="AZ2181" i="22"/>
  <c r="BB2181" i="22"/>
  <c r="BA2182" i="22"/>
  <c r="AZ2182" i="22"/>
  <c r="BA2183" i="22"/>
  <c r="BB2182" i="22"/>
  <c r="BA2184" i="22"/>
  <c r="BB2183" i="22"/>
  <c r="AZ2183" i="22"/>
  <c r="AZ2184" i="22"/>
  <c r="BA2185" i="22"/>
  <c r="BB2184" i="22"/>
  <c r="BA2186" i="22"/>
  <c r="BB2185" i="22"/>
  <c r="AZ2185" i="22"/>
  <c r="BA2187" i="22"/>
  <c r="BB2186" i="22"/>
  <c r="AZ2186" i="22"/>
  <c r="BB2187" i="22"/>
  <c r="AZ2187" i="22"/>
  <c r="BA2188" i="22"/>
  <c r="BA2189" i="22"/>
  <c r="BB2188" i="22"/>
  <c r="AZ2188" i="22"/>
  <c r="AZ2189" i="22"/>
  <c r="BA2190" i="22"/>
  <c r="BB2189" i="22"/>
  <c r="BA2191" i="22"/>
  <c r="AZ2190" i="22"/>
  <c r="BB2190" i="22"/>
  <c r="BA2192" i="22"/>
  <c r="BB2191" i="22"/>
  <c r="AZ2191" i="22"/>
  <c r="BA2193" i="22"/>
  <c r="AZ2192" i="22"/>
  <c r="BB2192" i="22"/>
  <c r="BA2194" i="22"/>
  <c r="BB2193" i="22"/>
  <c r="AZ2193" i="22"/>
  <c r="BB2194" i="22"/>
  <c r="AZ2194" i="22"/>
  <c r="BA2195" i="22"/>
  <c r="BA2196" i="22"/>
  <c r="BB2195" i="22"/>
  <c r="AZ2195" i="22"/>
  <c r="BA2197" i="22"/>
  <c r="AZ2196" i="22"/>
  <c r="BB2196" i="22"/>
  <c r="AZ2197" i="22"/>
  <c r="BB2197" i="22"/>
  <c r="BA2198" i="22"/>
  <c r="BA2199" i="22"/>
  <c r="AZ2198" i="22"/>
  <c r="BB2198" i="22"/>
  <c r="AZ2199" i="22"/>
  <c r="BB2199" i="22"/>
  <c r="BA2200" i="22"/>
  <c r="BB2200" i="22"/>
  <c r="AZ2200" i="22"/>
  <c r="BA2201" i="22"/>
  <c r="BA2202" i="22"/>
  <c r="AZ2201" i="22"/>
  <c r="BB2201" i="22"/>
  <c r="AZ2202" i="22"/>
  <c r="BB2202" i="22"/>
  <c r="BA2203" i="22"/>
  <c r="BB2203" i="22"/>
  <c r="BA2204" i="22"/>
  <c r="AZ2203" i="22"/>
  <c r="BA2205" i="22"/>
  <c r="BB2204" i="22"/>
  <c r="AZ2204" i="22"/>
  <c r="BB2205" i="22"/>
  <c r="BA2206" i="22"/>
  <c r="AZ2205" i="22"/>
  <c r="BB2206" i="22"/>
  <c r="AZ2206" i="22"/>
  <c r="BA2207" i="22"/>
  <c r="AZ2207" i="22"/>
  <c r="BA2208" i="22"/>
  <c r="BB2207" i="22"/>
  <c r="BA2209" i="22"/>
  <c r="BB2208" i="22"/>
  <c r="AZ2208" i="22"/>
  <c r="BB2209" i="22"/>
  <c r="BA2210" i="22"/>
  <c r="AZ2209" i="22"/>
  <c r="AZ2210" i="22"/>
  <c r="BA2211" i="22"/>
  <c r="BB2210" i="22"/>
  <c r="BA2212" i="22"/>
  <c r="BB2211" i="22"/>
  <c r="AZ2211" i="22"/>
  <c r="AZ2212" i="22"/>
  <c r="BB2212" i="22"/>
  <c r="BA2213" i="22"/>
  <c r="AZ2213" i="22"/>
  <c r="BA2214" i="22"/>
  <c r="BB2213" i="22"/>
  <c r="BA2215" i="22"/>
  <c r="AZ2214" i="22"/>
  <c r="BB2214" i="22"/>
  <c r="BA2216" i="22"/>
  <c r="AZ2215" i="22"/>
  <c r="BB2215" i="22"/>
  <c r="AZ2216" i="22"/>
  <c r="BA2217" i="22"/>
  <c r="BB2216" i="22"/>
  <c r="AZ2217" i="22"/>
  <c r="BB2217" i="22"/>
  <c r="BA2218" i="22"/>
  <c r="BB2218" i="22"/>
  <c r="AZ2218" i="22"/>
  <c r="BA2219" i="22"/>
  <c r="BB2219" i="22"/>
  <c r="BA2220" i="22"/>
  <c r="AZ2219" i="22"/>
  <c r="AZ2220" i="22"/>
  <c r="BB2220" i="22"/>
  <c r="BA2221" i="22"/>
  <c r="BA2222" i="22"/>
  <c r="AZ2221" i="22"/>
  <c r="BB2221" i="22"/>
  <c r="BA2223" i="22"/>
  <c r="AZ2222" i="22"/>
  <c r="BB2222" i="22"/>
  <c r="BA2224" i="22"/>
  <c r="BB2223" i="22"/>
  <c r="AZ2223" i="22"/>
  <c r="BA2225" i="22"/>
  <c r="AZ2224" i="22"/>
  <c r="BB2224" i="22"/>
  <c r="BB2225" i="22"/>
  <c r="AZ2225" i="22"/>
  <c r="BA2226" i="22"/>
  <c r="BA2227" i="22"/>
  <c r="AZ2226" i="22"/>
  <c r="BB2226" i="22"/>
  <c r="BA2228" i="22"/>
  <c r="BB2227" i="22"/>
  <c r="AZ2227" i="22"/>
  <c r="BA2229" i="22"/>
  <c r="AZ2228" i="22"/>
  <c r="BB2228" i="22"/>
  <c r="BB2229" i="22"/>
  <c r="BA2230" i="22"/>
  <c r="AZ2229" i="22"/>
  <c r="BA2231" i="22"/>
  <c r="BB2230" i="22"/>
  <c r="AZ2230" i="22"/>
  <c r="BA2232" i="22"/>
  <c r="AZ2231" i="22"/>
  <c r="BB2231" i="22"/>
  <c r="BB2232" i="22"/>
  <c r="BA2233" i="22"/>
  <c r="AZ2232" i="22"/>
  <c r="AZ2233" i="22"/>
  <c r="BB2233" i="22"/>
  <c r="BA2234" i="22"/>
  <c r="AZ2234" i="22"/>
  <c r="BA2235" i="22"/>
  <c r="BB2234" i="22"/>
  <c r="AZ2235" i="22"/>
  <c r="BB2235" i="22"/>
  <c r="BA2236" i="22"/>
  <c r="BA2237" i="22"/>
  <c r="BB2236" i="22"/>
  <c r="AZ2236" i="22"/>
  <c r="BA2238" i="22"/>
  <c r="AZ2237" i="22"/>
  <c r="BB2237" i="22"/>
  <c r="BA2239" i="22"/>
  <c r="AZ2238" i="22"/>
  <c r="BB2238" i="22"/>
  <c r="BB2239" i="22"/>
  <c r="AZ2239" i="22"/>
  <c r="BA2240" i="22"/>
  <c r="BB2240" i="22"/>
  <c r="AZ2240" i="22"/>
  <c r="BA2241" i="22"/>
  <c r="BA2242" i="22"/>
  <c r="AZ2241" i="22"/>
  <c r="BB2241" i="22"/>
  <c r="BB2242" i="22"/>
  <c r="BA2243" i="22"/>
  <c r="AZ2242" i="22"/>
  <c r="BB2243" i="22"/>
  <c r="AZ2243" i="22"/>
  <c r="BA2244" i="22"/>
  <c r="BA2245" i="22"/>
  <c r="AZ2244" i="22"/>
  <c r="BB2244" i="22"/>
  <c r="BA2246" i="22"/>
  <c r="AZ2245" i="22"/>
  <c r="BB2245" i="22"/>
  <c r="BB2246" i="22"/>
  <c r="BA2247" i="22"/>
  <c r="AZ2246" i="22"/>
  <c r="BB2247" i="22"/>
  <c r="AZ2247" i="22"/>
  <c r="BA2248" i="22"/>
  <c r="BA2249" i="22"/>
  <c r="BB2248" i="22"/>
  <c r="AZ2248" i="22"/>
  <c r="AZ2249" i="22"/>
  <c r="BB2249" i="22"/>
  <c r="BA2250" i="22"/>
  <c r="AZ2250" i="22"/>
  <c r="BA2251" i="22"/>
  <c r="BB2250" i="22"/>
  <c r="BB2251" i="22"/>
  <c r="BA2252" i="22"/>
  <c r="AZ2251" i="22"/>
  <c r="BB2252" i="22"/>
  <c r="BA2253" i="22"/>
  <c r="AZ2252" i="22"/>
  <c r="AZ2253" i="22"/>
  <c r="BB2253" i="22"/>
  <c r="BA2254" i="22"/>
  <c r="BB2254" i="22"/>
  <c r="AZ2254" i="22"/>
  <c r="BA2255" i="22"/>
  <c r="BB2255" i="22"/>
  <c r="AZ2255" i="22"/>
  <c r="BA2256" i="22"/>
  <c r="AZ2256" i="22"/>
  <c r="BB2256" i="22"/>
  <c r="BA2257" i="22"/>
  <c r="AZ2257" i="22"/>
  <c r="BA2258" i="22"/>
  <c r="BB2257" i="22"/>
  <c r="BA2259" i="22"/>
  <c r="AZ2258" i="22"/>
  <c r="BB2258" i="22"/>
  <c r="BA2260" i="22"/>
  <c r="BB2259" i="22"/>
  <c r="AZ2259" i="22"/>
  <c r="BB2260" i="22"/>
  <c r="BA2261" i="22"/>
  <c r="AZ2260" i="22"/>
  <c r="BB2261" i="22"/>
  <c r="AZ2261" i="22"/>
  <c r="BA2262" i="22"/>
  <c r="BA2263" i="22"/>
  <c r="BB2262" i="22"/>
  <c r="AZ2262" i="22"/>
  <c r="BB2263" i="22"/>
  <c r="AZ2263" i="22"/>
  <c r="BA2264" i="22"/>
  <c r="BA2265" i="22"/>
  <c r="BB2264" i="22"/>
  <c r="AZ2264" i="22"/>
  <c r="AZ2265" i="22"/>
  <c r="BB2265" i="22"/>
  <c r="BA2266" i="22"/>
  <c r="BA2267" i="22"/>
  <c r="BB2266" i="22"/>
  <c r="AZ2266" i="22"/>
  <c r="BB2267" i="22"/>
  <c r="AZ2267" i="22"/>
  <c r="BA2268" i="22"/>
  <c r="AZ2268" i="22"/>
  <c r="BB2268" i="22"/>
  <c r="BA2269" i="22"/>
  <c r="BB2269" i="22"/>
  <c r="AZ2269" i="22"/>
  <c r="BA2270" i="22"/>
  <c r="BB2270" i="22"/>
  <c r="AZ2270" i="22"/>
  <c r="BA2271" i="22"/>
  <c r="AZ2271" i="22"/>
  <c r="BB2271" i="22"/>
  <c r="BA2272" i="22"/>
  <c r="BB2272" i="22"/>
  <c r="AZ2272" i="22"/>
  <c r="BA2273" i="22"/>
  <c r="AZ2273" i="22"/>
  <c r="BA2274" i="22"/>
  <c r="BB2273" i="22"/>
  <c r="BB2274" i="22"/>
  <c r="BA2275" i="22"/>
  <c r="AZ2274" i="22"/>
  <c r="BB2275" i="22"/>
  <c r="BA2276" i="22"/>
  <c r="AZ2275" i="22"/>
  <c r="BA2277" i="22"/>
  <c r="AZ2276" i="22"/>
  <c r="BB2276" i="22"/>
  <c r="BA2278" i="22"/>
  <c r="BB2277" i="22"/>
  <c r="AZ2277" i="22"/>
  <c r="BA2279" i="22"/>
  <c r="BB2278" i="22"/>
  <c r="AZ2278" i="22"/>
  <c r="AZ2279" i="22"/>
  <c r="BA2280" i="22"/>
  <c r="BB2279" i="22"/>
  <c r="BA2281" i="22"/>
  <c r="AZ2280" i="22"/>
  <c r="BB2280" i="22"/>
  <c r="BA2282" i="22"/>
  <c r="BB2281" i="22"/>
  <c r="AZ2281" i="22"/>
  <c r="AZ2282" i="22"/>
  <c r="BA2283" i="22"/>
  <c r="BB2282" i="22"/>
  <c r="BB2283" i="22"/>
  <c r="AZ2283" i="22"/>
  <c r="BA2284" i="22"/>
  <c r="BB2284" i="22"/>
  <c r="AZ2284" i="22"/>
  <c r="BA2285" i="22"/>
  <c r="AZ2285" i="22"/>
  <c r="BB2285" i="22"/>
  <c r="BA2286" i="22"/>
  <c r="BA2287" i="22"/>
  <c r="BB2286" i="22"/>
  <c r="AZ2286" i="22"/>
  <c r="AZ2287" i="22"/>
  <c r="BA2288" i="22"/>
  <c r="BB2287" i="22"/>
  <c r="BB2288" i="22"/>
  <c r="BA2289" i="22"/>
  <c r="AZ2288" i="22"/>
  <c r="BB2289" i="22"/>
  <c r="AZ2289" i="22"/>
  <c r="BA2290" i="22"/>
  <c r="BB2290" i="22"/>
  <c r="AZ2290" i="22"/>
  <c r="BA2291" i="22"/>
  <c r="BA2292" i="22"/>
  <c r="BB2291" i="22"/>
  <c r="AZ2291" i="22"/>
  <c r="AZ2292" i="22"/>
  <c r="BB2292" i="22"/>
  <c r="BA2293" i="22"/>
  <c r="BB2293" i="22"/>
  <c r="BA2294" i="22"/>
  <c r="AZ2293" i="22"/>
  <c r="BA2295" i="22"/>
  <c r="AZ2294" i="22"/>
  <c r="BB2294" i="22"/>
  <c r="AZ2295" i="22"/>
  <c r="BB2295" i="22"/>
  <c r="BA2296" i="22"/>
  <c r="AZ2296" i="22"/>
  <c r="BA2297" i="22"/>
  <c r="BB2296" i="22"/>
  <c r="BB2297" i="22"/>
  <c r="BA2298" i="22"/>
  <c r="AZ2297" i="22"/>
  <c r="AZ2298" i="22"/>
  <c r="BB2298" i="22"/>
  <c r="BA2299" i="22"/>
  <c r="BB2299" i="22"/>
  <c r="AZ2299" i="22"/>
  <c r="BA2300" i="22"/>
  <c r="AZ2300" i="22"/>
  <c r="BA2301" i="22"/>
  <c r="BB2300" i="22"/>
  <c r="BA2302" i="22"/>
  <c r="BB2301" i="22"/>
  <c r="AZ2301" i="22"/>
  <c r="AZ2302" i="22"/>
  <c r="BA2303" i="22"/>
  <c r="BB2302" i="22"/>
  <c r="AZ2303" i="22"/>
  <c r="BA2304" i="22"/>
  <c r="BB2303" i="22"/>
  <c r="BA2305" i="22"/>
  <c r="BB2304" i="22"/>
  <c r="AZ2304" i="22"/>
  <c r="AZ2305" i="22"/>
  <c r="BA2306" i="22"/>
  <c r="BB2305" i="22"/>
  <c r="BB2306" i="22"/>
  <c r="BA2307" i="22"/>
  <c r="AZ2306" i="22"/>
  <c r="AZ2307" i="22"/>
  <c r="BA2308" i="22"/>
  <c r="BB2307" i="22"/>
  <c r="AZ2308" i="22"/>
  <c r="BB2308" i="22"/>
  <c r="BA2309" i="22"/>
  <c r="AZ2309" i="22"/>
  <c r="BB2309" i="22"/>
  <c r="BA2310" i="22"/>
  <c r="BA2311" i="22"/>
  <c r="AZ2310" i="22"/>
  <c r="BB2310" i="22"/>
  <c r="BA2312" i="22"/>
  <c r="BB2311" i="22"/>
  <c r="AZ2311" i="22"/>
  <c r="BB2312" i="22"/>
  <c r="BA2313" i="22"/>
  <c r="AZ2312" i="22"/>
  <c r="BA2314" i="22"/>
  <c r="BB2313" i="22"/>
  <c r="AZ2313" i="22"/>
  <c r="AZ2314" i="22"/>
  <c r="BB2314" i="22"/>
  <c r="BA2315" i="22"/>
  <c r="BA2316" i="22"/>
  <c r="AZ2315" i="22"/>
  <c r="BB2315" i="22"/>
  <c r="BA2317" i="22"/>
  <c r="BB2316" i="22"/>
  <c r="AZ2316" i="22"/>
  <c r="BB2317" i="22"/>
  <c r="AZ2317" i="22"/>
  <c r="BA2318" i="22"/>
  <c r="AZ2318" i="22"/>
  <c r="BA2319" i="22"/>
  <c r="BB2318" i="22"/>
  <c r="BB2319" i="22"/>
  <c r="BA2320" i="22"/>
  <c r="AZ2319" i="22"/>
  <c r="BA2321" i="22"/>
  <c r="BB2320" i="22"/>
  <c r="AZ2320" i="22"/>
  <c r="AZ2321" i="22"/>
  <c r="BA2322" i="22"/>
  <c r="BB2321" i="22"/>
  <c r="AZ2322" i="22"/>
  <c r="BA2323" i="22"/>
  <c r="BB2322" i="22"/>
  <c r="BB2323" i="22"/>
  <c r="BA2324" i="22"/>
  <c r="AZ2323" i="22"/>
  <c r="AZ2324" i="22"/>
  <c r="BA2325" i="22"/>
  <c r="BB2324" i="22"/>
  <c r="BB2325" i="22"/>
  <c r="BA2326" i="22"/>
  <c r="AZ2325" i="22"/>
  <c r="BA2327" i="22"/>
  <c r="BB2326" i="22"/>
  <c r="AZ2326" i="22"/>
  <c r="AZ2327" i="22"/>
  <c r="BB2327" i="22"/>
  <c r="BA2328" i="22"/>
  <c r="AZ2328" i="22"/>
  <c r="BA2329" i="22"/>
  <c r="BB2328" i="22"/>
  <c r="BA2330" i="22"/>
  <c r="AZ2329" i="22"/>
  <c r="BB2329" i="22"/>
  <c r="BB2330" i="22"/>
  <c r="AZ2330" i="22"/>
  <c r="BA2331" i="22"/>
  <c r="AZ2331" i="22"/>
  <c r="BB2331" i="22"/>
  <c r="BA2332" i="22"/>
  <c r="AZ2332" i="22"/>
  <c r="BA2333" i="22"/>
  <c r="BB2332" i="22"/>
  <c r="BB2333" i="22"/>
  <c r="BA2334" i="22"/>
  <c r="AZ2333" i="22"/>
  <c r="AZ2334" i="22"/>
  <c r="BB2334" i="22"/>
  <c r="BA2335" i="22"/>
  <c r="BA2336" i="22"/>
  <c r="BB2335" i="22"/>
  <c r="AZ2335" i="22"/>
  <c r="AZ2336" i="22"/>
  <c r="BB2336" i="22"/>
  <c r="BA2337" i="22"/>
  <c r="BA2338" i="22"/>
  <c r="AZ2337" i="22"/>
  <c r="BB2337" i="22"/>
  <c r="BB2338" i="22"/>
  <c r="AZ2338" i="22"/>
  <c r="BA2339" i="22"/>
  <c r="AZ2339" i="22"/>
  <c r="BA2340" i="22"/>
  <c r="BB2339" i="22"/>
  <c r="BB2340" i="22"/>
  <c r="BA2341" i="22"/>
  <c r="AZ2340" i="22"/>
  <c r="BB2341" i="22"/>
  <c r="AZ2341" i="22"/>
  <c r="BA2342" i="22"/>
  <c r="BA2343" i="22"/>
  <c r="AZ2342" i="22"/>
  <c r="BB2342" i="22"/>
  <c r="BA2344" i="22"/>
  <c r="AZ2343" i="22"/>
  <c r="BB2343" i="22"/>
  <c r="BA2345" i="22"/>
  <c r="BB2344" i="22"/>
  <c r="AZ2344" i="22"/>
  <c r="BA2346" i="22"/>
  <c r="BB2345" i="22"/>
  <c r="AZ2345" i="22"/>
  <c r="AZ2346" i="22"/>
  <c r="BA2347" i="22"/>
  <c r="BB2346" i="22"/>
  <c r="BA2348" i="22"/>
  <c r="AZ2347" i="22"/>
  <c r="BB2347" i="22"/>
  <c r="BB2348" i="22"/>
  <c r="AZ2348" i="22"/>
  <c r="BA2349" i="22"/>
  <c r="BA2350" i="22"/>
  <c r="BB2349" i="22"/>
  <c r="AZ2349" i="22"/>
  <c r="BA2351" i="22"/>
  <c r="BB2350" i="22"/>
  <c r="AZ2350" i="22"/>
  <c r="BB2351" i="22"/>
  <c r="BA2352" i="22"/>
  <c r="AZ2351" i="22"/>
  <c r="BB2352" i="22"/>
  <c r="BA2353" i="22"/>
  <c r="AZ2352" i="22"/>
  <c r="BB2353" i="22"/>
  <c r="AZ2353" i="22"/>
  <c r="BA2354" i="22"/>
  <c r="BA2355" i="22"/>
  <c r="BB2354" i="22"/>
  <c r="AZ2354" i="22"/>
  <c r="BB2355" i="22"/>
  <c r="BA2356" i="22"/>
  <c r="AZ2355" i="22"/>
  <c r="BA2357" i="22"/>
  <c r="AZ2356" i="22"/>
  <c r="BB2356" i="22"/>
  <c r="BB2357" i="22"/>
  <c r="BA2358" i="22"/>
  <c r="AZ2357" i="22"/>
  <c r="AZ2358" i="22"/>
  <c r="BB2358" i="22"/>
  <c r="BA2359" i="22"/>
  <c r="AZ2359" i="22"/>
  <c r="BA2360" i="22"/>
  <c r="BB2359" i="22"/>
  <c r="BB2360" i="22"/>
  <c r="BA2361" i="22"/>
  <c r="AZ2360" i="22"/>
  <c r="BA2362" i="22"/>
  <c r="AZ2361" i="22"/>
  <c r="BB2361" i="22"/>
  <c r="BA2363" i="22"/>
  <c r="AZ2362" i="22"/>
  <c r="BB2362" i="22"/>
  <c r="AZ2363" i="22"/>
  <c r="BB2363" i="22"/>
  <c r="BA2364" i="22"/>
  <c r="BB2364" i="22"/>
  <c r="AZ2364" i="22"/>
  <c r="BA2365" i="22"/>
  <c r="BA2366" i="22"/>
  <c r="AZ2365" i="22"/>
  <c r="BB2365" i="22"/>
  <c r="BB2366" i="22"/>
  <c r="AZ2366" i="22"/>
  <c r="BC23" i="23"/>
  <c r="BD23" i="23"/>
  <c r="BC24" i="23"/>
  <c r="BD24" i="23"/>
  <c r="BC25" i="23"/>
  <c r="BD25" i="23"/>
  <c r="BC636" i="22"/>
  <c r="BD636" i="22"/>
  <c r="BC637" i="22"/>
  <c r="BD637" i="22"/>
  <c r="BC638" i="22"/>
  <c r="BD638" i="22"/>
  <c r="BC639" i="22"/>
  <c r="BD639" i="22"/>
  <c r="BC640" i="22"/>
  <c r="BD640" i="22"/>
  <c r="BC641" i="22"/>
  <c r="BD641" i="22"/>
  <c r="BC642" i="22"/>
  <c r="BD642" i="22"/>
  <c r="BC643" i="22"/>
  <c r="BD643" i="22"/>
  <c r="BC644" i="22"/>
  <c r="BD644" i="22"/>
  <c r="BC645" i="22"/>
  <c r="BD645" i="22"/>
  <c r="BC646" i="22"/>
  <c r="BD646" i="22"/>
  <c r="BC647" i="22"/>
  <c r="BD647" i="22"/>
  <c r="BC648" i="22"/>
  <c r="BD648" i="22"/>
  <c r="BC649" i="22"/>
  <c r="BD649" i="22"/>
  <c r="BC650" i="22"/>
  <c r="BD650" i="22"/>
  <c r="BC651" i="22"/>
  <c r="BD651" i="22"/>
  <c r="BC652" i="22"/>
  <c r="BD652" i="22"/>
  <c r="BC653" i="22"/>
  <c r="BD653" i="22"/>
  <c r="BC654" i="22"/>
  <c r="BD654" i="22"/>
  <c r="BC655" i="22"/>
  <c r="BD655" i="22"/>
  <c r="BC656" i="22"/>
  <c r="BD656" i="22"/>
  <c r="BC657" i="22"/>
  <c r="BD657" i="22"/>
  <c r="BC658" i="22"/>
  <c r="BD658" i="22"/>
  <c r="BC659" i="22"/>
  <c r="BD659" i="22"/>
  <c r="BC660" i="22"/>
  <c r="BD660" i="22"/>
  <c r="BC661" i="22"/>
  <c r="BD661" i="22"/>
  <c r="BC662" i="22"/>
  <c r="BD662" i="22"/>
  <c r="BC663" i="22"/>
  <c r="BD663" i="22"/>
  <c r="BC664" i="22"/>
  <c r="BD664" i="22"/>
  <c r="BC665" i="22"/>
  <c r="BD665" i="22"/>
  <c r="BC666" i="22"/>
  <c r="BD666" i="22"/>
  <c r="BC667" i="22"/>
  <c r="BD667" i="22"/>
  <c r="BC668" i="22"/>
  <c r="BD668" i="22"/>
  <c r="BC669" i="22"/>
  <c r="BD669" i="22"/>
  <c r="BC670" i="22"/>
  <c r="BD670" i="22"/>
  <c r="BC671" i="22"/>
  <c r="BD671" i="22"/>
  <c r="BC672" i="22"/>
  <c r="BD672" i="22"/>
  <c r="BC673" i="22"/>
  <c r="BD673" i="22"/>
  <c r="BC674" i="22"/>
  <c r="BD674" i="22"/>
  <c r="BC675" i="22"/>
  <c r="BD675" i="22"/>
  <c r="BC676" i="22"/>
  <c r="BD676" i="22"/>
  <c r="BC677" i="22"/>
  <c r="BD677" i="22"/>
  <c r="BC678" i="22"/>
  <c r="BD678" i="22"/>
  <c r="BC679" i="22"/>
  <c r="BD679" i="22"/>
  <c r="BC680" i="22"/>
  <c r="BD680" i="22"/>
  <c r="BC681" i="22"/>
  <c r="BD681" i="22"/>
  <c r="BC682" i="22"/>
  <c r="BD682" i="22"/>
  <c r="BC683" i="22"/>
  <c r="BD683" i="22"/>
  <c r="BC684" i="22"/>
  <c r="BD684" i="22"/>
  <c r="BC685" i="22"/>
  <c r="BD685" i="22"/>
  <c r="BC686" i="22"/>
  <c r="BD686" i="22"/>
  <c r="BC687" i="22"/>
  <c r="BD687" i="22"/>
  <c r="BC688" i="22"/>
  <c r="BD688" i="22"/>
  <c r="BC689" i="22"/>
  <c r="BD689" i="22"/>
  <c r="BC690" i="22"/>
  <c r="BD690" i="22"/>
  <c r="BC691" i="22"/>
  <c r="BD691" i="22"/>
  <c r="BC692" i="22"/>
  <c r="BD692" i="22"/>
  <c r="BC693" i="22"/>
  <c r="BD693" i="22"/>
  <c r="BC694" i="22"/>
  <c r="BD694" i="22"/>
  <c r="BC695" i="22"/>
  <c r="BD695" i="22"/>
  <c r="BC696" i="22"/>
  <c r="BD696" i="22"/>
  <c r="BC697" i="22"/>
  <c r="BD697" i="22"/>
  <c r="BC698" i="22"/>
  <c r="BD698" i="22"/>
  <c r="BC699" i="22"/>
  <c r="BD699" i="22"/>
  <c r="BC700" i="22"/>
  <c r="BD700" i="22"/>
  <c r="BC701" i="22"/>
  <c r="BD701" i="22"/>
  <c r="BC702" i="22"/>
  <c r="BD702" i="22"/>
  <c r="BC703" i="22"/>
  <c r="BD703" i="22"/>
  <c r="BC704" i="22"/>
  <c r="BD704" i="22"/>
  <c r="BC705" i="22"/>
  <c r="BD705" i="22"/>
  <c r="BC706" i="22"/>
  <c r="BD706" i="22"/>
  <c r="BC707" i="22"/>
  <c r="BD707" i="22"/>
  <c r="BC708" i="22"/>
  <c r="BD708" i="22"/>
  <c r="BC709" i="22"/>
  <c r="BD709" i="22"/>
  <c r="BC710" i="22"/>
  <c r="BD710" i="22"/>
  <c r="BC711" i="22"/>
  <c r="BD711" i="22"/>
  <c r="BC712" i="22"/>
  <c r="BD712" i="22"/>
  <c r="BC713" i="22"/>
  <c r="BD713" i="22"/>
  <c r="BC714" i="22"/>
  <c r="BD714" i="22"/>
  <c r="BC715" i="22"/>
  <c r="BD715" i="22"/>
  <c r="BC716" i="22"/>
  <c r="BD716" i="22"/>
  <c r="BC717" i="22"/>
  <c r="BD717" i="22"/>
  <c r="BC718" i="22"/>
  <c r="BD718" i="22"/>
  <c r="BC719" i="22"/>
  <c r="BD719" i="22"/>
  <c r="BC720" i="22"/>
  <c r="BD720" i="22"/>
  <c r="BC721" i="22"/>
  <c r="BD721" i="22"/>
  <c r="BC722" i="22"/>
  <c r="BD722" i="22"/>
  <c r="BC723" i="22"/>
  <c r="BD723" i="22"/>
  <c r="BC724" i="22"/>
  <c r="BD724" i="22"/>
  <c r="BC725" i="22"/>
  <c r="BD725" i="22"/>
  <c r="BC726" i="22"/>
  <c r="BD726" i="22"/>
  <c r="BC727" i="22"/>
  <c r="BD727" i="22"/>
  <c r="BC728" i="22"/>
  <c r="BD728" i="22"/>
  <c r="BC729" i="22"/>
  <c r="BD729" i="22"/>
  <c r="BC730" i="22"/>
  <c r="BD730" i="22"/>
  <c r="BC731" i="22"/>
  <c r="BD731" i="22"/>
  <c r="BC732" i="22"/>
  <c r="BD732" i="22"/>
  <c r="BC733" i="22"/>
  <c r="BD733" i="22"/>
  <c r="BC734" i="22"/>
  <c r="BD734" i="22"/>
  <c r="BC735" i="22"/>
  <c r="BD735" i="22"/>
  <c r="BC736" i="22"/>
  <c r="BD736" i="22"/>
  <c r="BC737" i="22"/>
  <c r="BD737" i="22"/>
  <c r="BC738" i="22"/>
  <c r="BD738" i="22"/>
  <c r="BC739" i="22"/>
  <c r="BD739" i="22"/>
  <c r="BC740" i="22"/>
  <c r="BD740" i="22"/>
  <c r="BC741" i="22"/>
  <c r="BD741" i="22"/>
  <c r="BC742" i="22"/>
  <c r="BD742" i="22"/>
  <c r="BC743" i="22"/>
  <c r="BD743" i="22"/>
  <c r="BC744" i="22"/>
  <c r="BD744" i="22"/>
  <c r="BC745" i="22"/>
  <c r="BD745" i="22"/>
  <c r="BC746" i="22"/>
  <c r="BD746" i="22"/>
  <c r="BC747" i="22"/>
  <c r="BD747" i="22"/>
  <c r="BC748" i="22"/>
  <c r="BD748" i="22"/>
  <c r="BC749" i="22"/>
  <c r="BD749" i="22"/>
  <c r="BC750" i="22"/>
  <c r="BD750" i="22"/>
  <c r="BC751" i="22"/>
  <c r="BD751" i="22"/>
  <c r="BC752" i="22"/>
  <c r="BD752" i="22"/>
  <c r="BC753" i="22"/>
  <c r="BD753" i="22"/>
  <c r="BC754" i="22"/>
  <c r="BD754" i="22"/>
  <c r="BC755" i="22"/>
  <c r="BD755" i="22"/>
  <c r="BC756" i="22"/>
  <c r="BD756" i="22"/>
  <c r="BC757" i="22"/>
  <c r="BD757" i="22"/>
  <c r="BC758" i="22"/>
  <c r="BD758" i="22"/>
  <c r="BC759" i="22"/>
  <c r="BD759" i="22"/>
  <c r="BC760" i="22"/>
  <c r="BD760" i="22"/>
  <c r="BC761" i="22"/>
  <c r="BD761" i="22"/>
  <c r="BC762" i="22"/>
  <c r="BD762" i="22"/>
  <c r="BC763" i="22"/>
  <c r="BD763" i="22"/>
  <c r="BC764" i="22"/>
  <c r="BD764" i="22"/>
  <c r="BC765" i="22"/>
  <c r="BD765" i="22"/>
  <c r="BC766" i="22"/>
  <c r="BD766" i="22"/>
  <c r="BC767" i="22"/>
  <c r="BD767" i="22"/>
  <c r="BC768" i="22"/>
  <c r="BD768" i="22"/>
  <c r="BC769" i="22"/>
  <c r="BD769" i="22"/>
  <c r="BC770" i="22"/>
  <c r="BD770" i="22"/>
  <c r="BC771" i="22"/>
  <c r="BD771" i="22"/>
  <c r="BC772" i="22"/>
  <c r="BD772" i="22"/>
  <c r="BC773" i="22"/>
  <c r="BD773" i="22"/>
  <c r="BC774" i="22"/>
  <c r="BD774" i="22"/>
  <c r="BC775" i="22"/>
  <c r="BD775" i="22"/>
  <c r="BC776" i="22"/>
  <c r="BD776" i="22"/>
  <c r="BC777" i="22"/>
  <c r="BD777" i="22"/>
  <c r="BC778" i="22"/>
  <c r="BD778" i="22"/>
  <c r="BC779" i="22"/>
  <c r="BD779" i="22"/>
  <c r="BC780" i="22"/>
  <c r="BD780" i="22"/>
  <c r="BC781" i="22"/>
  <c r="BD781" i="22"/>
  <c r="BC782" i="22"/>
  <c r="BD782" i="22"/>
  <c r="BC783" i="22"/>
  <c r="BD783" i="22"/>
  <c r="BC784" i="22"/>
  <c r="BD784" i="22"/>
  <c r="BC785" i="22"/>
  <c r="BD785" i="22"/>
  <c r="BC786" i="22"/>
  <c r="BD786" i="22"/>
  <c r="BC787" i="22"/>
  <c r="BD787" i="22"/>
  <c r="BC788" i="22"/>
  <c r="BD788" i="22"/>
  <c r="BC789" i="22"/>
  <c r="BD789" i="22"/>
  <c r="BC790" i="22"/>
  <c r="BD790" i="22"/>
  <c r="BC791" i="22"/>
  <c r="BD791" i="22"/>
  <c r="BC792" i="22"/>
  <c r="BD792" i="22"/>
  <c r="BC793" i="22"/>
  <c r="BD793" i="22"/>
  <c r="BC794" i="22"/>
  <c r="BD794" i="22"/>
  <c r="BC795" i="22"/>
  <c r="BD795" i="22"/>
  <c r="BC796" i="22"/>
  <c r="BD796" i="22"/>
  <c r="BC797" i="22"/>
  <c r="BD797" i="22"/>
  <c r="BC798" i="22"/>
  <c r="BD798" i="22"/>
  <c r="BC799" i="22"/>
  <c r="BD799" i="22"/>
  <c r="BC800" i="22"/>
  <c r="BD800" i="22"/>
  <c r="BC801" i="22"/>
  <c r="BD801" i="22"/>
  <c r="BC802" i="22"/>
  <c r="BD802" i="22"/>
  <c r="BC803" i="22"/>
  <c r="BD803" i="22"/>
  <c r="BC804" i="22"/>
  <c r="BD804" i="22"/>
  <c r="BC805" i="22"/>
  <c r="BD805" i="22"/>
  <c r="BC806" i="22"/>
  <c r="BD806" i="22"/>
  <c r="BC807" i="22"/>
  <c r="BD807" i="22"/>
  <c r="BC808" i="22"/>
  <c r="BD808" i="22"/>
  <c r="BC809" i="22"/>
  <c r="BD809" i="22"/>
  <c r="BC810" i="22"/>
  <c r="BD810" i="22"/>
  <c r="BC811" i="22"/>
  <c r="BD811" i="22"/>
  <c r="BC812" i="22"/>
  <c r="BD812" i="22"/>
  <c r="BC813" i="22"/>
  <c r="BD813" i="22"/>
  <c r="BC814" i="22"/>
  <c r="BD814" i="22"/>
  <c r="BC815" i="22"/>
  <c r="BD815" i="22"/>
  <c r="BC816" i="22"/>
  <c r="BD816" i="22"/>
  <c r="BC817" i="22"/>
  <c r="BD817" i="22"/>
  <c r="BC818" i="22"/>
  <c r="BD818" i="22"/>
  <c r="BC819" i="22"/>
  <c r="BD819" i="22"/>
  <c r="BC820" i="22"/>
  <c r="BD820" i="22"/>
  <c r="BC821" i="22"/>
  <c r="BD821" i="22"/>
  <c r="BC822" i="22"/>
  <c r="BD822" i="22"/>
  <c r="BC823" i="22"/>
  <c r="BD823" i="22"/>
  <c r="BC824" i="22"/>
  <c r="BD824" i="22"/>
  <c r="BC825" i="22"/>
  <c r="BD825" i="22"/>
  <c r="BC826" i="22"/>
  <c r="BD826" i="22"/>
  <c r="BC827" i="22"/>
  <c r="BD827" i="22"/>
  <c r="BC828" i="22"/>
  <c r="BD828" i="22"/>
  <c r="BC829" i="22"/>
  <c r="BD829" i="22"/>
  <c r="BC830" i="22"/>
  <c r="BD830" i="22"/>
  <c r="BC831" i="22"/>
  <c r="BD831" i="22"/>
  <c r="BC832" i="22"/>
  <c r="BD832" i="22"/>
  <c r="BC833" i="22"/>
  <c r="BD833" i="22"/>
  <c r="BC834" i="22"/>
  <c r="BD834" i="22"/>
  <c r="BC835" i="22"/>
  <c r="BD835" i="22"/>
  <c r="BC836" i="22"/>
  <c r="BD836" i="22"/>
  <c r="BC837" i="22"/>
  <c r="BD837" i="22"/>
  <c r="BC838" i="22"/>
  <c r="BD838" i="22"/>
  <c r="BC839" i="22"/>
  <c r="BD839" i="22"/>
  <c r="BC840" i="22"/>
  <c r="BD840" i="22"/>
  <c r="BC841" i="22"/>
  <c r="BD841" i="22"/>
  <c r="BC842" i="22"/>
  <c r="BD842" i="22"/>
  <c r="BC843" i="22"/>
  <c r="BD843" i="22"/>
  <c r="BC844" i="22"/>
  <c r="BD844" i="22"/>
  <c r="BC845" i="22"/>
  <c r="BD845" i="22"/>
  <c r="BC846" i="22"/>
  <c r="BD846" i="22"/>
  <c r="BC847" i="22"/>
  <c r="BD847" i="22"/>
  <c r="BC848" i="22"/>
  <c r="BD848" i="22"/>
  <c r="BC849" i="22"/>
  <c r="BD849" i="22"/>
  <c r="BC850" i="22"/>
  <c r="BD850" i="22"/>
  <c r="BC851" i="22"/>
  <c r="BD851" i="22"/>
  <c r="BC852" i="22"/>
  <c r="BD852" i="22"/>
  <c r="BC853" i="22"/>
  <c r="BD853" i="22"/>
  <c r="BC854" i="22"/>
  <c r="BD854" i="22"/>
  <c r="BC855" i="22"/>
  <c r="BD855" i="22"/>
  <c r="BC856" i="22"/>
  <c r="BD856" i="22"/>
  <c r="BC857" i="22"/>
  <c r="BD857" i="22"/>
  <c r="BC858" i="22"/>
  <c r="BD858" i="22"/>
  <c r="BC859" i="22"/>
  <c r="BD859" i="22"/>
  <c r="BC860" i="22"/>
  <c r="BD860" i="22"/>
  <c r="BC861" i="22"/>
  <c r="BD861" i="22"/>
  <c r="BC862" i="22"/>
  <c r="BD862" i="22"/>
  <c r="BC863" i="22"/>
  <c r="BD863" i="22"/>
  <c r="BC864" i="22"/>
  <c r="BD864" i="22"/>
  <c r="BC865" i="22"/>
  <c r="BD865" i="22"/>
  <c r="BC866" i="22"/>
  <c r="BD866" i="22"/>
  <c r="BC867" i="22"/>
  <c r="BD867" i="22"/>
  <c r="BC868" i="22"/>
  <c r="BD868" i="22"/>
  <c r="BC869" i="22"/>
  <c r="BD869" i="22"/>
  <c r="BC870" i="22"/>
  <c r="BD870" i="22"/>
  <c r="BC871" i="22"/>
  <c r="BD871" i="22"/>
  <c r="BC872" i="22"/>
  <c r="BD872" i="22"/>
  <c r="BC873" i="22"/>
  <c r="BD873" i="22"/>
  <c r="BC874" i="22"/>
  <c r="BD874" i="22"/>
  <c r="BC875" i="22"/>
  <c r="BD875" i="22"/>
  <c r="BC876" i="22"/>
  <c r="BD876" i="22"/>
  <c r="BC877" i="22"/>
  <c r="BD877" i="22"/>
  <c r="BC878" i="22"/>
  <c r="BD878" i="22"/>
  <c r="BC879" i="22"/>
  <c r="BD879" i="22"/>
  <c r="BC880" i="22"/>
  <c r="BD880" i="22"/>
  <c r="BC881" i="22"/>
  <c r="BD881" i="22"/>
  <c r="BC882" i="22"/>
  <c r="BD882" i="22"/>
  <c r="BC883" i="22"/>
  <c r="BD883" i="22"/>
  <c r="BC884" i="22"/>
  <c r="BD884" i="22"/>
  <c r="BC885" i="22"/>
  <c r="BD885" i="22"/>
  <c r="BC886" i="22"/>
  <c r="BD886" i="22"/>
  <c r="BC887" i="22"/>
  <c r="BD887" i="22"/>
  <c r="BC888" i="22"/>
  <c r="BD888" i="22"/>
  <c r="BC889" i="22"/>
  <c r="BD889" i="22"/>
  <c r="BC890" i="22"/>
  <c r="BD890" i="22"/>
  <c r="BC891" i="22"/>
  <c r="BD891" i="22"/>
  <c r="BC892" i="22"/>
  <c r="BD892" i="22"/>
  <c r="BC893" i="22"/>
  <c r="BD893" i="22"/>
  <c r="BC894" i="22"/>
  <c r="BD894" i="22"/>
  <c r="BC895" i="22"/>
  <c r="BD895" i="22"/>
  <c r="BC896" i="22"/>
  <c r="BD896" i="22"/>
  <c r="BC897" i="22"/>
  <c r="BD897" i="22"/>
  <c r="BC898" i="22"/>
  <c r="BD898" i="22"/>
  <c r="BC899" i="22"/>
  <c r="BD899" i="22"/>
  <c r="BC900" i="22"/>
  <c r="BD900" i="22"/>
  <c r="BC901" i="22"/>
  <c r="BD901" i="22"/>
  <c r="BC902" i="22"/>
  <c r="BD902" i="22"/>
  <c r="BC903" i="22"/>
  <c r="BD903" i="22"/>
  <c r="BC904" i="22"/>
  <c r="BD904" i="22"/>
  <c r="BC905" i="22"/>
  <c r="BD905" i="22"/>
  <c r="BC906" i="22"/>
  <c r="BD906" i="22"/>
  <c r="BC907" i="22"/>
  <c r="BD907" i="22"/>
  <c r="BC908" i="22"/>
  <c r="BD908" i="22"/>
  <c r="BC909" i="22"/>
  <c r="BD909" i="22"/>
  <c r="BC910" i="22"/>
  <c r="BD910" i="22"/>
  <c r="BC911" i="22"/>
  <c r="BD911" i="22"/>
  <c r="BC912" i="22"/>
  <c r="BD912" i="22"/>
  <c r="BC913" i="22"/>
  <c r="BD913" i="22"/>
  <c r="BC914" i="22"/>
  <c r="BD914" i="22"/>
  <c r="BC915" i="22"/>
  <c r="BD915" i="22"/>
  <c r="BC916" i="22"/>
  <c r="BD916" i="22"/>
  <c r="BC917" i="22"/>
  <c r="BD917" i="22"/>
  <c r="BC918" i="22"/>
  <c r="BD918" i="22"/>
  <c r="BC919" i="22"/>
  <c r="BD919" i="22"/>
  <c r="BC920" i="22"/>
  <c r="BD920" i="22"/>
  <c r="BC921" i="22"/>
  <c r="BD921" i="22"/>
  <c r="BC922" i="22"/>
  <c r="BD922" i="22"/>
  <c r="BC923" i="22"/>
  <c r="BD923" i="22"/>
  <c r="BC924" i="22"/>
  <c r="BD924" i="22"/>
  <c r="BC925" i="22"/>
  <c r="BD925" i="22"/>
  <c r="BC926" i="22"/>
  <c r="BD926" i="22"/>
  <c r="BC927" i="22"/>
  <c r="BD927" i="22"/>
  <c r="BC928" i="22"/>
  <c r="BD928" i="22"/>
  <c r="BC929" i="22"/>
  <c r="BD929" i="22"/>
  <c r="BC930" i="22"/>
  <c r="BD930" i="22"/>
  <c r="BC931" i="22"/>
  <c r="BD931" i="22"/>
  <c r="BC932" i="22"/>
  <c r="BD932" i="22"/>
  <c r="BC933" i="22"/>
  <c r="BD933" i="22"/>
  <c r="BC934" i="22"/>
  <c r="BD934" i="22"/>
  <c r="BC935" i="22"/>
  <c r="BD935" i="22"/>
  <c r="BC936" i="22"/>
  <c r="BD936" i="22"/>
  <c r="BC937" i="22"/>
  <c r="BD937" i="22"/>
  <c r="BC938" i="22"/>
  <c r="BD938" i="22"/>
  <c r="BC939" i="22"/>
  <c r="BD939" i="22"/>
  <c r="BC940" i="22"/>
  <c r="BD940" i="22"/>
  <c r="BC941" i="22"/>
  <c r="BD941" i="22"/>
  <c r="BC942" i="22"/>
  <c r="BD942" i="22"/>
  <c r="BC943" i="22"/>
  <c r="BD943" i="22"/>
  <c r="BC944" i="22"/>
  <c r="BD944" i="22"/>
  <c r="BC945" i="22"/>
  <c r="BD945" i="22"/>
  <c r="BC946" i="22"/>
  <c r="BD946" i="22"/>
  <c r="BC947" i="22"/>
  <c r="BD947" i="22"/>
  <c r="BC948" i="22"/>
  <c r="BD948" i="22"/>
  <c r="BC949" i="22"/>
  <c r="BD949" i="22"/>
  <c r="BC950" i="22"/>
  <c r="BD950" i="22"/>
  <c r="BC951" i="22"/>
  <c r="BD951" i="22"/>
  <c r="BC952" i="22"/>
  <c r="BD952" i="22"/>
  <c r="BC953" i="22"/>
  <c r="BD953" i="22"/>
  <c r="BC954" i="22"/>
  <c r="BD954" i="22"/>
  <c r="BC955" i="22"/>
  <c r="BD955" i="22"/>
  <c r="BC956" i="22"/>
  <c r="BD956" i="22"/>
  <c r="BC957" i="22"/>
  <c r="BD957" i="22"/>
  <c r="BC958" i="22"/>
  <c r="BD958" i="22"/>
  <c r="BC959" i="22"/>
  <c r="BD959" i="22"/>
  <c r="BC960" i="22"/>
  <c r="BD960" i="22"/>
  <c r="BC961" i="22"/>
  <c r="BD961" i="22"/>
  <c r="BC962" i="22"/>
  <c r="BD962" i="22"/>
  <c r="BC963" i="22"/>
  <c r="BD963" i="22"/>
  <c r="BC964" i="22"/>
  <c r="BD964" i="22"/>
  <c r="BC965" i="22"/>
  <c r="BD965" i="22"/>
  <c r="BC966" i="22"/>
  <c r="BD966" i="22"/>
  <c r="BC967" i="22"/>
  <c r="BD967" i="22"/>
  <c r="BC968" i="22"/>
  <c r="BD968" i="22"/>
  <c r="BC969" i="22"/>
  <c r="BD969" i="22"/>
  <c r="BC970" i="22"/>
  <c r="BD970" i="22"/>
  <c r="BC971" i="22"/>
  <c r="BD971" i="22"/>
  <c r="BC972" i="22"/>
  <c r="BD972" i="22"/>
  <c r="BC973" i="22"/>
  <c r="BD973" i="22"/>
  <c r="BC974" i="22"/>
  <c r="BD974" i="22"/>
  <c r="BC975" i="22"/>
  <c r="BD975" i="22"/>
  <c r="BC976" i="22"/>
  <c r="BD976" i="22"/>
  <c r="BC977" i="22"/>
  <c r="BD977" i="22"/>
  <c r="BC978" i="22"/>
  <c r="BD978" i="22"/>
  <c r="BC979" i="22"/>
  <c r="BD979" i="22"/>
  <c r="BC980" i="22"/>
  <c r="BD980" i="22"/>
  <c r="BC981" i="22"/>
  <c r="BD981" i="22"/>
  <c r="BC982" i="22"/>
  <c r="BD982" i="22"/>
  <c r="BC983" i="22"/>
  <c r="BD983" i="22"/>
  <c r="BC984" i="22"/>
  <c r="BD984" i="22"/>
  <c r="BC985" i="22"/>
  <c r="BD985" i="22"/>
  <c r="BC986" i="22"/>
  <c r="BD986" i="22"/>
  <c r="BC987" i="22"/>
  <c r="BD987" i="22"/>
  <c r="BC988" i="22"/>
  <c r="BD988" i="22"/>
  <c r="BC989" i="22"/>
  <c r="BD989" i="22"/>
  <c r="BC990" i="22"/>
  <c r="BD990" i="22"/>
  <c r="BC991" i="22"/>
  <c r="BD991" i="22"/>
  <c r="BC992" i="22"/>
  <c r="BD992" i="22"/>
  <c r="BC993" i="22"/>
  <c r="BD993" i="22"/>
  <c r="BC994" i="22"/>
  <c r="BD994" i="22"/>
  <c r="BC995" i="22"/>
  <c r="BD995" i="22"/>
  <c r="BC996" i="22"/>
  <c r="BD996" i="22"/>
  <c r="BC997" i="22"/>
  <c r="BD997" i="22"/>
  <c r="BC998" i="22"/>
  <c r="BD998" i="22"/>
  <c r="BC999" i="22"/>
  <c r="BD999" i="22"/>
  <c r="BC1000" i="22"/>
  <c r="BD1000" i="22"/>
  <c r="BC1001" i="22"/>
  <c r="BD1001" i="22"/>
  <c r="BC1002" i="22"/>
  <c r="BD1002" i="22"/>
  <c r="BC1003" i="22"/>
  <c r="BD1003" i="22"/>
  <c r="BC1004" i="22"/>
  <c r="BD1004" i="22"/>
  <c r="BC1005" i="22"/>
  <c r="BD1005" i="22"/>
  <c r="BC1006" i="22"/>
  <c r="BD1006" i="22"/>
  <c r="BC1007" i="22"/>
  <c r="BD1007" i="22"/>
  <c r="BC1008" i="22"/>
  <c r="BD1008" i="22"/>
  <c r="BC1009" i="22"/>
  <c r="BD1009" i="22"/>
  <c r="BC1010" i="22"/>
  <c r="BD1010" i="22"/>
  <c r="BC1011" i="22"/>
  <c r="BD1011" i="22"/>
  <c r="BC1012" i="22"/>
  <c r="BD1012" i="22"/>
  <c r="BC1013" i="22"/>
  <c r="BD1013" i="22"/>
  <c r="BC1014" i="22"/>
  <c r="BD1014" i="22"/>
  <c r="BC1015" i="22"/>
  <c r="BD1015" i="22"/>
  <c r="BC1016" i="22"/>
  <c r="BD1016" i="22"/>
  <c r="BC1017" i="22"/>
  <c r="BD1017" i="22"/>
  <c r="BC1018" i="22"/>
  <c r="BD1018" i="22"/>
  <c r="BC1019" i="22"/>
  <c r="BD1019" i="22"/>
  <c r="BC1020" i="22"/>
  <c r="BD1020" i="22"/>
  <c r="BC1021" i="22"/>
  <c r="BD1021" i="22"/>
  <c r="BC1022" i="22"/>
  <c r="BD1022" i="22"/>
  <c r="BC1023" i="22"/>
  <c r="BD1023" i="22"/>
  <c r="BC1024" i="22"/>
  <c r="BD1024" i="22"/>
  <c r="BC1025" i="22"/>
  <c r="BD1025" i="22"/>
  <c r="BC1026" i="22"/>
  <c r="BD1026" i="22"/>
  <c r="BC1027" i="22"/>
  <c r="BD1027" i="22"/>
  <c r="BC1028" i="22"/>
  <c r="BD1028" i="22"/>
  <c r="BC1029" i="22"/>
  <c r="BD1029" i="22"/>
  <c r="BC1030" i="22"/>
  <c r="BD1030" i="22"/>
  <c r="BC1031" i="22"/>
  <c r="BD1031" i="22"/>
  <c r="BC1032" i="22"/>
  <c r="BD1032" i="22"/>
  <c r="BC1033" i="22"/>
  <c r="BD1033" i="22"/>
  <c r="BC1034" i="22"/>
  <c r="BD1034" i="22"/>
  <c r="BC1035" i="22"/>
  <c r="BD1035" i="22"/>
  <c r="BC1036" i="22"/>
  <c r="BD1036" i="22"/>
  <c r="BC1037" i="22"/>
  <c r="BD1037" i="22"/>
  <c r="BC1038" i="22"/>
  <c r="BD1038" i="22"/>
  <c r="BC1039" i="22"/>
  <c r="BD1039" i="22"/>
  <c r="BC1040" i="22"/>
  <c r="BD1040" i="22"/>
  <c r="BC1041" i="22"/>
  <c r="BD1041" i="22"/>
  <c r="BC1042" i="22"/>
  <c r="BD1042" i="22"/>
  <c r="BC1043" i="22"/>
  <c r="BD1043" i="22"/>
  <c r="BC1044" i="22"/>
  <c r="BD1044" i="22"/>
  <c r="BC1045" i="22"/>
  <c r="BD1045" i="22"/>
  <c r="BC1046" i="22"/>
  <c r="BD1046" i="22"/>
  <c r="BC1047" i="22"/>
  <c r="BD1047" i="22"/>
  <c r="BC1048" i="22"/>
  <c r="BD1048" i="22"/>
  <c r="BC1049" i="22"/>
  <c r="BD1049" i="22"/>
  <c r="BC1050" i="22"/>
  <c r="BD1050" i="22"/>
  <c r="BC1051" i="22"/>
  <c r="BD1051" i="22"/>
  <c r="BC1052" i="22"/>
  <c r="BD1052" i="22"/>
  <c r="BC1053" i="22"/>
  <c r="BD1053" i="22"/>
  <c r="BC1054" i="22"/>
  <c r="BD1054" i="22"/>
  <c r="BC1055" i="22"/>
  <c r="BD1055" i="22"/>
  <c r="BC1056" i="22"/>
  <c r="BD1056" i="22"/>
  <c r="BC1057" i="22"/>
  <c r="BD1057" i="22"/>
  <c r="BC1058" i="22"/>
  <c r="BD1058" i="22"/>
  <c r="BC1059" i="22"/>
  <c r="BD1059" i="22"/>
  <c r="BC1060" i="22"/>
  <c r="BD1060" i="22"/>
  <c r="BC1061" i="22"/>
  <c r="BD1061" i="22"/>
  <c r="BC1062" i="22"/>
  <c r="BD1062" i="22"/>
  <c r="BC1063" i="22"/>
  <c r="BD1063" i="22"/>
  <c r="BC1064" i="22"/>
  <c r="BD1064" i="22"/>
  <c r="BC1065" i="22"/>
  <c r="BD1065" i="22"/>
  <c r="BC1066" i="22"/>
  <c r="BD1066" i="22"/>
  <c r="BC1067" i="22"/>
  <c r="BD1067" i="22"/>
  <c r="BC1068" i="22"/>
  <c r="BD1068" i="22"/>
  <c r="BC1069" i="22"/>
  <c r="BD1069" i="22"/>
  <c r="BC1070" i="22"/>
  <c r="BD1070" i="22"/>
  <c r="BC1071" i="22"/>
  <c r="BD1071" i="22"/>
  <c r="BC1072" i="22"/>
  <c r="BD1072" i="22"/>
  <c r="BC1073" i="22"/>
  <c r="BD1073" i="22"/>
  <c r="BC1074" i="22"/>
  <c r="BD1074" i="22"/>
  <c r="BC1075" i="22"/>
  <c r="BD1075" i="22"/>
  <c r="BC1076" i="22"/>
  <c r="BD1076" i="22"/>
  <c r="BC1077" i="22"/>
  <c r="BD1077" i="22"/>
  <c r="BC1078" i="22"/>
  <c r="BD1078" i="22"/>
  <c r="BC1079" i="22"/>
  <c r="BD1079" i="22"/>
  <c r="BC1080" i="22"/>
  <c r="BD1080" i="22"/>
  <c r="BC1081" i="22"/>
  <c r="BD1081" i="22"/>
  <c r="BC1082" i="22"/>
  <c r="BD1082" i="22"/>
  <c r="BC1083" i="22"/>
  <c r="BD1083" i="22"/>
  <c r="BC1084" i="22"/>
  <c r="BD1084" i="22"/>
  <c r="BC1085" i="22"/>
  <c r="BD1085" i="22"/>
  <c r="BC1086" i="22"/>
  <c r="BD1086" i="22"/>
  <c r="BC1087" i="22"/>
  <c r="BD1087" i="22"/>
  <c r="BC1088" i="22"/>
  <c r="BD1088" i="22"/>
  <c r="BC1089" i="22"/>
  <c r="BD1089" i="22"/>
  <c r="BC1090" i="22"/>
  <c r="BD1090" i="22"/>
  <c r="BC1091" i="22"/>
  <c r="BD1091" i="22"/>
  <c r="BC1092" i="22"/>
  <c r="BD1092" i="22"/>
  <c r="BC1093" i="22"/>
  <c r="BD1093" i="22"/>
  <c r="BC1094" i="22"/>
  <c r="BD1094" i="22"/>
  <c r="BC1095" i="22"/>
  <c r="BD1095" i="22"/>
  <c r="BC1096" i="22"/>
  <c r="BD1096" i="22"/>
  <c r="BC1097" i="22"/>
  <c r="BD1097" i="22"/>
  <c r="BC1098" i="22"/>
  <c r="BD1098" i="22"/>
  <c r="BC1099" i="22"/>
  <c r="BD1099" i="22"/>
  <c r="BC1100" i="22"/>
  <c r="BD1100" i="22"/>
  <c r="BC1101" i="22"/>
  <c r="BD1101" i="22"/>
  <c r="BC1102" i="22"/>
  <c r="BD1102" i="22"/>
  <c r="BC1103" i="22"/>
  <c r="BD1103" i="22"/>
  <c r="BC1104" i="22"/>
  <c r="BD1104" i="22"/>
  <c r="BC1105" i="22"/>
  <c r="BD1105" i="22"/>
  <c r="BC1106" i="22"/>
  <c r="BD1106" i="22"/>
  <c r="BC1107" i="22"/>
  <c r="BD1107" i="22"/>
  <c r="BC1108" i="22"/>
  <c r="BD1108" i="22"/>
  <c r="BC1109" i="22"/>
  <c r="BD1109" i="22"/>
  <c r="BC1110" i="22"/>
  <c r="BD1110" i="22"/>
  <c r="BC1111" i="22"/>
  <c r="BD1111" i="22"/>
  <c r="BC1112" i="22"/>
  <c r="BD1112" i="22"/>
  <c r="BC1113" i="22"/>
  <c r="BD1113" i="22"/>
  <c r="BC1114" i="22"/>
  <c r="BD1114" i="22"/>
  <c r="BC1115" i="22"/>
  <c r="BD1115" i="22"/>
  <c r="BC1116" i="22"/>
  <c r="BD1116" i="22"/>
  <c r="BC1117" i="22"/>
  <c r="BD1117" i="22"/>
  <c r="BC1118" i="22"/>
  <c r="BD1118" i="22"/>
  <c r="BC1119" i="22"/>
  <c r="BD1119" i="22"/>
  <c r="BC1120" i="22"/>
  <c r="BD1120" i="22"/>
  <c r="BC1121" i="22"/>
  <c r="BD1121" i="22"/>
  <c r="BC1122" i="22"/>
  <c r="BD1122" i="22"/>
  <c r="BC1123" i="22"/>
  <c r="BD1123" i="22"/>
  <c r="BC1124" i="22"/>
  <c r="BD1124" i="22"/>
  <c r="BC1125" i="22"/>
  <c r="BD1125" i="22"/>
  <c r="BC1126" i="22"/>
  <c r="BD1126" i="22"/>
  <c r="BC1127" i="22"/>
  <c r="BD1127" i="22"/>
  <c r="BC1128" i="22"/>
  <c r="BD1128" i="22"/>
  <c r="BC1129" i="22"/>
  <c r="BD1129" i="22"/>
  <c r="BC1130" i="22"/>
  <c r="BD1130" i="22"/>
  <c r="BC1131" i="22"/>
  <c r="BD1131" i="22"/>
  <c r="BC1132" i="22"/>
  <c r="BD1132" i="22"/>
  <c r="BC1133" i="22"/>
  <c r="BD1133" i="22"/>
  <c r="BC1134" i="22"/>
  <c r="BD1134" i="22"/>
  <c r="BC1135" i="22"/>
  <c r="BD1135" i="22"/>
  <c r="BC1136" i="22"/>
  <c r="BD1136" i="22"/>
  <c r="BC1137" i="22"/>
  <c r="BD1137" i="22"/>
  <c r="BC1138" i="22"/>
  <c r="BD1138" i="22"/>
  <c r="BC1139" i="22"/>
  <c r="BD1139" i="22"/>
  <c r="BC1140" i="22"/>
  <c r="BD1140" i="22"/>
  <c r="BC1141" i="22"/>
  <c r="BD1141" i="22"/>
  <c r="BC1142" i="22"/>
  <c r="BD1142" i="22"/>
  <c r="BC1143" i="22"/>
  <c r="BD1143" i="22"/>
  <c r="BC1144" i="22"/>
  <c r="BD1144" i="22"/>
  <c r="BC1145" i="22"/>
  <c r="BD1145" i="22"/>
  <c r="BC1146" i="22"/>
  <c r="BD1146" i="22"/>
  <c r="BC1147" i="22"/>
  <c r="BD1147" i="22"/>
  <c r="BC1148" i="22"/>
  <c r="BD1148" i="22"/>
  <c r="BC1149" i="22"/>
  <c r="BD1149" i="22"/>
  <c r="BC1150" i="22"/>
  <c r="BD1150" i="22"/>
  <c r="BC1151" i="22"/>
  <c r="BD1151" i="22"/>
  <c r="BC1152" i="22"/>
  <c r="BD1152" i="22"/>
  <c r="BC1153" i="22"/>
  <c r="BD1153" i="22"/>
  <c r="BC1154" i="22"/>
  <c r="BD1154" i="22"/>
  <c r="BC1155" i="22"/>
  <c r="BD1155" i="22"/>
  <c r="BC1156" i="22"/>
  <c r="BD1156" i="22"/>
  <c r="BC1157" i="22"/>
  <c r="BD1157" i="22"/>
  <c r="BC1158" i="22"/>
  <c r="BD1158" i="22"/>
  <c r="BC1159" i="22"/>
  <c r="BD1159" i="22"/>
  <c r="BC1160" i="22"/>
  <c r="BD1160" i="22"/>
  <c r="BC1161" i="22"/>
  <c r="BD1161" i="22"/>
  <c r="BC1162" i="22"/>
  <c r="BD1162" i="22"/>
  <c r="BC1163" i="22"/>
  <c r="BD1163" i="22"/>
  <c r="BC1164" i="22"/>
  <c r="BD1164" i="22"/>
  <c r="BC1165" i="22"/>
  <c r="BD1165" i="22"/>
  <c r="BC1166" i="22"/>
  <c r="BD1166" i="22"/>
  <c r="BC1167" i="22"/>
  <c r="BD1167" i="22"/>
  <c r="BC1168" i="22"/>
  <c r="BD1168" i="22"/>
  <c r="BC1169" i="22"/>
  <c r="BD1169" i="22"/>
  <c r="BC1170" i="22"/>
  <c r="BD1170" i="22"/>
  <c r="BC1171" i="22"/>
  <c r="BD1171" i="22"/>
  <c r="BC1172" i="22"/>
  <c r="BD1172" i="22"/>
  <c r="BC1173" i="22"/>
  <c r="BD1173" i="22"/>
  <c r="BC1174" i="22"/>
  <c r="BD1174" i="22"/>
  <c r="BC1175" i="22"/>
  <c r="BD1175" i="22"/>
  <c r="BC1176" i="22"/>
  <c r="BD1176" i="22"/>
  <c r="BC1177" i="22"/>
  <c r="BD1177" i="22"/>
  <c r="BC1178" i="22"/>
  <c r="BD1178" i="22"/>
  <c r="BC1179" i="22"/>
  <c r="BD1179" i="22"/>
  <c r="BC1180" i="22"/>
  <c r="BD1180" i="22"/>
  <c r="BC1181" i="22"/>
  <c r="BD1181" i="22"/>
  <c r="BC1182" i="22"/>
  <c r="BD1182" i="22"/>
  <c r="BC1183" i="22"/>
  <c r="BD1183" i="22"/>
  <c r="BC1184" i="22"/>
  <c r="BD1184" i="22"/>
  <c r="BC1185" i="22"/>
  <c r="BD1185" i="22"/>
  <c r="BC1186" i="22"/>
  <c r="BD1186" i="22"/>
  <c r="BC1187" i="22"/>
  <c r="BD1187" i="22"/>
  <c r="BC1188" i="22"/>
  <c r="BD1188" i="22"/>
  <c r="BC1189" i="22"/>
  <c r="BD1189" i="22"/>
  <c r="BC1190" i="22"/>
  <c r="BD1190" i="22"/>
  <c r="BC1191" i="22"/>
  <c r="BD1191" i="22"/>
  <c r="BC1192" i="22"/>
  <c r="BD1192" i="22"/>
  <c r="BC1193" i="22"/>
  <c r="BD1193" i="22"/>
  <c r="BC1194" i="22"/>
  <c r="BD1194" i="22"/>
  <c r="BC1195" i="22"/>
  <c r="BD1195" i="22"/>
  <c r="BC1196" i="22"/>
  <c r="BD1196" i="22"/>
  <c r="BC1197" i="22"/>
  <c r="BD1197" i="22"/>
  <c r="BC1198" i="22"/>
  <c r="BD1198" i="22"/>
  <c r="BC1199" i="22"/>
  <c r="BD1199" i="22"/>
  <c r="BC1200" i="22"/>
  <c r="BD1200" i="22"/>
  <c r="BC1201" i="22"/>
  <c r="BD1201" i="22"/>
  <c r="BC1202" i="22"/>
  <c r="BD1202" i="22"/>
  <c r="BC1203" i="22"/>
  <c r="BD1203" i="22"/>
  <c r="BC1204" i="22"/>
  <c r="BD1204" i="22"/>
  <c r="BC1205" i="22"/>
  <c r="BD1205" i="22"/>
  <c r="BC1206" i="22"/>
  <c r="BD1206" i="22"/>
  <c r="BC1207" i="22"/>
  <c r="BD1207" i="22"/>
  <c r="BC1208" i="22"/>
  <c r="BD1208" i="22"/>
  <c r="BC1209" i="22"/>
  <c r="BD1209" i="22"/>
  <c r="BC1210" i="22"/>
  <c r="BD1210" i="22"/>
  <c r="BC1211" i="22"/>
  <c r="BD1211" i="22"/>
  <c r="BC1212" i="22"/>
  <c r="BD1212" i="22"/>
  <c r="BC1213" i="22"/>
  <c r="BD1213" i="22"/>
  <c r="BC1214" i="22"/>
  <c r="BD1214" i="22"/>
  <c r="BC1215" i="22"/>
  <c r="BD1215" i="22"/>
  <c r="BC1216" i="22"/>
  <c r="BD1216" i="22"/>
  <c r="BC1217" i="22"/>
  <c r="BD1217" i="22"/>
  <c r="BC1218" i="22"/>
  <c r="BD1218" i="22"/>
  <c r="BC1219" i="22"/>
  <c r="BD1219" i="22"/>
  <c r="BC1220" i="22"/>
  <c r="BD1220" i="22"/>
  <c r="BC1221" i="22"/>
  <c r="BD1221" i="22"/>
  <c r="BC1222" i="22"/>
  <c r="BD1222" i="22"/>
  <c r="BC1223" i="22"/>
  <c r="BD1223" i="22"/>
  <c r="BC1224" i="22"/>
  <c r="BD1224" i="22"/>
  <c r="BC1225" i="22"/>
  <c r="BD1225" i="22"/>
  <c r="BC1226" i="22"/>
  <c r="BD1226" i="22"/>
  <c r="BC1227" i="22"/>
  <c r="BD1227" i="22"/>
  <c r="BC1228" i="22"/>
  <c r="BD1228" i="22"/>
  <c r="BC1229" i="22"/>
  <c r="BD1229" i="22"/>
  <c r="BC1230" i="22"/>
  <c r="BD1230" i="22"/>
  <c r="BC1231" i="22"/>
  <c r="BD1231" i="22"/>
  <c r="BC1232" i="22"/>
  <c r="BD1232" i="22"/>
  <c r="BC1233" i="22"/>
  <c r="BD1233" i="22"/>
  <c r="BC1234" i="22"/>
  <c r="BD1234" i="22"/>
  <c r="BC1235" i="22"/>
  <c r="BD1235" i="22"/>
  <c r="BC1236" i="22"/>
  <c r="BD1236" i="22"/>
  <c r="BC1237" i="22"/>
  <c r="BD1237" i="22"/>
  <c r="BC1238" i="22"/>
  <c r="BD1238" i="22"/>
  <c r="BC1239" i="22"/>
  <c r="BD1239" i="22"/>
  <c r="BC1240" i="22"/>
  <c r="BD1240" i="22"/>
  <c r="BC1241" i="22"/>
  <c r="BD1241" i="22"/>
  <c r="BC1242" i="22"/>
  <c r="BD1242" i="22"/>
  <c r="BC1243" i="22"/>
  <c r="BD1243" i="22"/>
  <c r="BC1244" i="22"/>
  <c r="BD1244" i="22"/>
  <c r="BC1245" i="22"/>
  <c r="BD1245" i="22"/>
  <c r="BC1246" i="22"/>
  <c r="BD1246" i="22"/>
  <c r="BC1247" i="22"/>
  <c r="BD1247" i="22"/>
  <c r="BC1248" i="22"/>
  <c r="BD1248" i="22"/>
  <c r="BC1249" i="22"/>
  <c r="BD1249" i="22"/>
  <c r="BC1250" i="22"/>
  <c r="BD1250" i="22"/>
  <c r="BC1251" i="22"/>
  <c r="BD1251" i="22"/>
  <c r="BC1252" i="22"/>
  <c r="BD1252" i="22"/>
  <c r="BC1253" i="22"/>
  <c r="BD1253" i="22"/>
  <c r="BC1254" i="22"/>
  <c r="BD1254" i="22"/>
  <c r="BC1255" i="22"/>
  <c r="BD1255" i="22"/>
  <c r="BC1256" i="22"/>
  <c r="BD1256" i="22"/>
  <c r="BC1257" i="22"/>
  <c r="BD1257" i="22"/>
  <c r="BC1258" i="22"/>
  <c r="BD1258" i="22"/>
  <c r="BC1259" i="22"/>
  <c r="BD1259" i="22"/>
  <c r="BC1260" i="22"/>
  <c r="BD1260" i="22"/>
  <c r="BC1261" i="22"/>
  <c r="BD1261" i="22"/>
  <c r="BC1262" i="22"/>
  <c r="BD1262" i="22"/>
  <c r="BC1263" i="22"/>
  <c r="BD1263" i="22"/>
  <c r="BC1264" i="22"/>
  <c r="BD1264" i="22"/>
  <c r="BC1265" i="22"/>
  <c r="BD1265" i="22"/>
  <c r="BC1266" i="22"/>
  <c r="BD1266" i="22"/>
  <c r="BC1267" i="22"/>
  <c r="BD1267" i="22"/>
  <c r="BC1268" i="22"/>
  <c r="BD1268" i="22"/>
  <c r="BC1269" i="22"/>
  <c r="BD1269" i="22"/>
  <c r="BC1270" i="22"/>
  <c r="BD1270" i="22"/>
  <c r="BC1271" i="22"/>
  <c r="BD1271" i="22"/>
  <c r="BC1272" i="22"/>
  <c r="BD1272" i="22"/>
  <c r="BC1273" i="22"/>
  <c r="BD1273" i="22"/>
  <c r="BC1274" i="22"/>
  <c r="BD1274" i="22"/>
  <c r="BC1275" i="22"/>
  <c r="BD1275" i="22"/>
  <c r="BC1276" i="22"/>
  <c r="BD1276" i="22"/>
  <c r="BC1277" i="22"/>
  <c r="BD1277" i="22"/>
  <c r="BC1278" i="22"/>
  <c r="BD1278" i="22"/>
  <c r="BC1279" i="22"/>
  <c r="BD1279" i="22"/>
  <c r="BC1280" i="22"/>
  <c r="BD1280" i="22"/>
  <c r="BC1281" i="22"/>
  <c r="BD1281" i="22"/>
  <c r="BC1282" i="22"/>
  <c r="BD1282" i="22"/>
  <c r="BC1283" i="22"/>
  <c r="BD1283" i="22"/>
  <c r="BC1284" i="22"/>
  <c r="BD1284" i="22"/>
  <c r="BC1285" i="22"/>
  <c r="BD1285" i="22"/>
  <c r="BC1286" i="22"/>
  <c r="BD1286" i="22"/>
  <c r="BC1287" i="22"/>
  <c r="BD1287" i="22"/>
  <c r="BC1288" i="22"/>
  <c r="BD1288" i="22"/>
  <c r="BC1289" i="22"/>
  <c r="BD1289" i="22"/>
  <c r="BC1290" i="22"/>
  <c r="BD1290" i="22"/>
  <c r="BC1291" i="22"/>
  <c r="BD1291" i="22"/>
  <c r="BC1292" i="22"/>
  <c r="BD1292" i="22"/>
  <c r="BC1293" i="22"/>
  <c r="BD1293" i="22"/>
  <c r="BC1294" i="22"/>
  <c r="BD1294" i="22"/>
  <c r="BC1295" i="22"/>
  <c r="BD1295" i="22"/>
  <c r="BC1296" i="22"/>
  <c r="BD1296" i="22"/>
  <c r="BC1297" i="22"/>
  <c r="BD1297" i="22"/>
  <c r="BC1298" i="22"/>
  <c r="BD1298" i="22"/>
  <c r="BC1299" i="22"/>
  <c r="BD1299" i="22"/>
  <c r="BC1300" i="22"/>
  <c r="BD1300" i="22"/>
  <c r="BC1301" i="22"/>
  <c r="BD1301" i="22"/>
  <c r="BC1302" i="22"/>
  <c r="BD1302" i="22"/>
  <c r="BC1303" i="22"/>
  <c r="BD1303" i="22"/>
  <c r="BC1304" i="22"/>
  <c r="BD1304" i="22"/>
  <c r="BC1305" i="22"/>
  <c r="BD1305" i="22"/>
  <c r="BC1306" i="22"/>
  <c r="BD1306" i="22"/>
  <c r="BC1307" i="22"/>
  <c r="BD1307" i="22"/>
  <c r="BC1308" i="22"/>
  <c r="BD1308" i="22"/>
  <c r="BC1309" i="22"/>
  <c r="BD1309" i="22"/>
  <c r="BC1310" i="22"/>
  <c r="BD1310" i="22"/>
  <c r="BC1311" i="22"/>
  <c r="BD1311" i="22"/>
  <c r="BC1312" i="22"/>
  <c r="BD1312" i="22"/>
  <c r="BC1313" i="22"/>
  <c r="BD1313" i="22"/>
  <c r="BC1314" i="22"/>
  <c r="BD1314" i="22"/>
  <c r="BC1315" i="22"/>
  <c r="BD1315" i="22"/>
  <c r="BC1316" i="22"/>
  <c r="BD1316" i="22"/>
  <c r="BC1317" i="22"/>
  <c r="BD1317" i="22"/>
  <c r="BC1318" i="22"/>
  <c r="BD1318" i="22"/>
  <c r="BC1319" i="22"/>
  <c r="BD1319" i="22"/>
  <c r="BC1320" i="22"/>
  <c r="BD1320" i="22"/>
  <c r="BC1321" i="22"/>
  <c r="BD1321" i="22"/>
  <c r="BC1322" i="22"/>
  <c r="BD1322" i="22"/>
  <c r="BC1323" i="22"/>
  <c r="BD1323" i="22"/>
  <c r="BC1324" i="22"/>
  <c r="BD1324" i="22"/>
  <c r="BC1325" i="22"/>
  <c r="BD1325" i="22"/>
  <c r="BC1326" i="22"/>
  <c r="BD1326" i="22"/>
  <c r="BC1327" i="22"/>
  <c r="BD1327" i="22"/>
  <c r="BC1328" i="22"/>
  <c r="BD1328" i="22"/>
  <c r="BC1329" i="22"/>
  <c r="BD1329" i="22"/>
  <c r="BC1330" i="22"/>
  <c r="BD1330" i="22"/>
  <c r="BC1331" i="22"/>
  <c r="BD1331" i="22"/>
  <c r="BC1332" i="22"/>
  <c r="BD1332" i="22"/>
  <c r="BC1333" i="22"/>
  <c r="BD1333" i="22"/>
  <c r="BC1334" i="22"/>
  <c r="BD1334" i="22"/>
  <c r="BC1335" i="22"/>
  <c r="BD1335" i="22"/>
  <c r="BC1336" i="22"/>
  <c r="BD1336" i="22"/>
  <c r="BC1337" i="22"/>
  <c r="BD1337" i="22"/>
  <c r="BC1338" i="22"/>
  <c r="BD1338" i="22"/>
  <c r="BC1339" i="22"/>
  <c r="BD1339" i="22"/>
  <c r="BC1340" i="22"/>
  <c r="BD1340" i="22"/>
  <c r="BC1341" i="22"/>
  <c r="BD1341" i="22"/>
  <c r="BC1342" i="22"/>
  <c r="BD1342" i="22"/>
  <c r="BC1343" i="22"/>
  <c r="BD1343" i="22"/>
  <c r="BC1344" i="22"/>
  <c r="BD1344" i="22"/>
  <c r="BC1345" i="22"/>
  <c r="BD1345" i="22"/>
  <c r="BC1346" i="22"/>
  <c r="BD1346" i="22"/>
  <c r="BC1347" i="22"/>
  <c r="BD1347" i="22"/>
  <c r="BC1348" i="22"/>
  <c r="BD1348" i="22"/>
  <c r="BC1349" i="22"/>
  <c r="BD1349" i="22"/>
  <c r="BC1350" i="22"/>
  <c r="BD1350" i="22"/>
  <c r="BC1351" i="22"/>
  <c r="BD1351" i="22"/>
  <c r="BC1352" i="22"/>
  <c r="BD1352" i="22"/>
  <c r="BC1353" i="22"/>
  <c r="BD1353" i="22"/>
  <c r="BC1354" i="22"/>
  <c r="BD1354" i="22"/>
  <c r="BC1355" i="22"/>
  <c r="BD1355" i="22"/>
  <c r="BC1356" i="22"/>
  <c r="BD1356" i="22"/>
  <c r="BC1357" i="22"/>
  <c r="BD1357" i="22"/>
  <c r="BC1358" i="22"/>
  <c r="BD1358" i="22"/>
  <c r="BC1359" i="22"/>
  <c r="BD1359" i="22"/>
  <c r="BC1360" i="22"/>
  <c r="BD1360" i="22"/>
  <c r="BC1361" i="22"/>
  <c r="BD1361" i="22"/>
  <c r="BC1362" i="22"/>
  <c r="BD1362" i="22"/>
  <c r="BC1363" i="22"/>
  <c r="BD1363" i="22"/>
  <c r="BC1364" i="22"/>
  <c r="BD1364" i="22"/>
  <c r="BC1365" i="22"/>
  <c r="BD1365" i="22"/>
  <c r="BC1366" i="22"/>
  <c r="BD1366" i="22"/>
  <c r="BC1367" i="22"/>
  <c r="BD1367" i="22"/>
  <c r="BC1368" i="22"/>
  <c r="BD1368" i="22"/>
  <c r="BC1369" i="22"/>
  <c r="BD1369" i="22"/>
  <c r="BC1370" i="22"/>
  <c r="BD1370" i="22"/>
  <c r="BC1371" i="22"/>
  <c r="BD1371" i="22"/>
  <c r="BC1372" i="22"/>
  <c r="BD1372" i="22"/>
  <c r="BC1373" i="22"/>
  <c r="BD1373" i="22"/>
  <c r="BC1374" i="22"/>
  <c r="BD1374" i="22"/>
  <c r="BC1375" i="22"/>
  <c r="BD1375" i="22"/>
  <c r="BC1376" i="22"/>
  <c r="BD1376" i="22"/>
  <c r="BC1377" i="22"/>
  <c r="BD1377" i="22"/>
  <c r="BC1378" i="22"/>
  <c r="BD1378" i="22"/>
  <c r="BC1379" i="22"/>
  <c r="BD1379" i="22"/>
  <c r="BC1380" i="22"/>
  <c r="BD1380" i="22"/>
  <c r="BC1381" i="22"/>
  <c r="BD1381" i="22"/>
  <c r="BC1382" i="22"/>
  <c r="BD1382" i="22"/>
  <c r="BC1383" i="22"/>
  <c r="BD1383" i="22"/>
  <c r="BC1384" i="22"/>
  <c r="BD1384" i="22"/>
  <c r="BC1385" i="22"/>
  <c r="BD1385" i="22"/>
  <c r="BC1386" i="22"/>
  <c r="BD1386" i="22"/>
  <c r="BC1387" i="22"/>
  <c r="BD1387" i="22"/>
  <c r="BC1388" i="22"/>
  <c r="BD1388" i="22"/>
  <c r="BC1389" i="22"/>
  <c r="BD1389" i="22"/>
  <c r="BC1390" i="22"/>
  <c r="BD1390" i="22"/>
  <c r="BC1391" i="22"/>
  <c r="BD1391" i="22"/>
  <c r="BC1392" i="22"/>
  <c r="BD1392" i="22"/>
  <c r="BC1393" i="22"/>
  <c r="BD1393" i="22"/>
  <c r="BC1394" i="22"/>
  <c r="BD1394" i="22"/>
  <c r="BC1395" i="22"/>
  <c r="BD1395" i="22"/>
  <c r="BC1396" i="22"/>
  <c r="BD1396" i="22"/>
  <c r="BC1397" i="22"/>
  <c r="BD1397" i="22"/>
  <c r="BC1398" i="22"/>
  <c r="BD1398" i="22"/>
  <c r="BC1399" i="22"/>
  <c r="BD1399" i="22"/>
  <c r="BC1400" i="22"/>
  <c r="BD1400" i="22"/>
  <c r="BC1401" i="22"/>
  <c r="BD1401" i="22"/>
  <c r="BC1402" i="22"/>
  <c r="BD1402" i="22"/>
  <c r="BC1403" i="22"/>
  <c r="BD1403" i="22"/>
  <c r="BC1404" i="22"/>
  <c r="BD1404" i="22"/>
  <c r="BC1405" i="22"/>
  <c r="BD1405" i="22"/>
  <c r="BC1406" i="22"/>
  <c r="BD1406" i="22"/>
  <c r="BC1407" i="22"/>
  <c r="BD1407" i="22"/>
  <c r="BC1408" i="22"/>
  <c r="BD1408" i="22"/>
  <c r="BC1409" i="22"/>
  <c r="BD1409" i="22"/>
  <c r="BC1410" i="22"/>
  <c r="BD1410" i="22"/>
  <c r="BC1411" i="22"/>
  <c r="BD1411" i="22"/>
  <c r="BC1412" i="22"/>
  <c r="BD1412" i="22"/>
  <c r="BC1413" i="22"/>
  <c r="BD1413" i="22"/>
  <c r="BC1414" i="22"/>
  <c r="BD1414" i="22"/>
  <c r="BC1415" i="22"/>
  <c r="BD1415" i="22"/>
  <c r="BC1416" i="22"/>
  <c r="BD1416" i="22"/>
  <c r="BC1417" i="22"/>
  <c r="BD1417" i="22"/>
  <c r="BC1418" i="22"/>
  <c r="BD1418" i="22"/>
  <c r="BC1419" i="22"/>
  <c r="BD1419" i="22"/>
  <c r="BC1420" i="22"/>
  <c r="BD1420" i="22"/>
  <c r="BC1421" i="22"/>
  <c r="BD1421" i="22"/>
  <c r="BC1422" i="22"/>
  <c r="BD1422" i="22"/>
  <c r="BC1423" i="22"/>
  <c r="BD1423" i="22"/>
  <c r="BC1424" i="22"/>
  <c r="BD1424" i="22"/>
  <c r="BC1425" i="22"/>
  <c r="BD1425" i="22"/>
  <c r="BC1426" i="22"/>
  <c r="BD1426" i="22"/>
  <c r="BC1427" i="22"/>
  <c r="BD1427" i="22"/>
  <c r="BC1428" i="22"/>
  <c r="BD1428" i="22"/>
  <c r="BC1429" i="22"/>
  <c r="BD1429" i="22"/>
  <c r="BC1430" i="22"/>
  <c r="BD1430" i="22"/>
  <c r="BC1431" i="22"/>
  <c r="BD1431" i="22"/>
  <c r="BC1432" i="22"/>
  <c r="BD1432" i="22"/>
  <c r="BC1433" i="22"/>
  <c r="BD1433" i="22"/>
  <c r="BC1434" i="22"/>
  <c r="BD1434" i="22"/>
  <c r="BC1435" i="22"/>
  <c r="BD1435" i="22"/>
  <c r="BC1436" i="22"/>
  <c r="BD1436" i="22"/>
  <c r="BC1437" i="22"/>
  <c r="BD1437" i="22"/>
  <c r="BC1438" i="22"/>
  <c r="BD1438" i="22"/>
  <c r="BC1439" i="22"/>
  <c r="BD1439" i="22"/>
  <c r="BC1440" i="22"/>
  <c r="BD1440" i="22"/>
  <c r="BC1441" i="22"/>
  <c r="BD1441" i="22"/>
  <c r="BC1442" i="22"/>
  <c r="BD1442" i="22"/>
  <c r="BC1443" i="22"/>
  <c r="BD1443" i="22"/>
  <c r="BC1444" i="22"/>
  <c r="BD1444" i="22"/>
  <c r="BC1445" i="22"/>
  <c r="BD1445" i="22"/>
  <c r="BC1446" i="22"/>
  <c r="BD1446" i="22"/>
  <c r="BC1447" i="22"/>
  <c r="BD1447" i="22"/>
  <c r="BC1448" i="22"/>
  <c r="BD1448" i="22"/>
  <c r="BC1449" i="22"/>
  <c r="BD1449" i="22"/>
  <c r="BC1450" i="22"/>
  <c r="BD1450" i="22"/>
  <c r="BC1451" i="22"/>
  <c r="BD1451" i="22"/>
  <c r="BC1452" i="22"/>
  <c r="BD1452" i="22"/>
  <c r="BC1453" i="22"/>
  <c r="BD1453" i="22"/>
  <c r="BC1454" i="22"/>
  <c r="BD1454" i="22"/>
  <c r="BC1455" i="22"/>
  <c r="BD1455" i="22"/>
  <c r="BC1456" i="22"/>
  <c r="BD1456" i="22"/>
  <c r="BC1457" i="22"/>
  <c r="BD1457" i="22"/>
  <c r="BC1458" i="22"/>
  <c r="BD1458" i="22"/>
  <c r="BC1459" i="22"/>
  <c r="BD1459" i="22"/>
  <c r="BC1460" i="22"/>
  <c r="BD1460" i="22"/>
  <c r="BC1461" i="22"/>
  <c r="BD1461" i="22"/>
  <c r="BC1462" i="22"/>
  <c r="BD1462" i="22"/>
  <c r="BC1463" i="22"/>
  <c r="BD1463" i="22"/>
  <c r="BC1464" i="22"/>
  <c r="BD1464" i="22"/>
  <c r="BC1465" i="22"/>
  <c r="BD1465" i="22"/>
  <c r="BC1466" i="22"/>
  <c r="BD1466" i="22"/>
  <c r="BC1467" i="22"/>
  <c r="BD1467" i="22"/>
  <c r="BC1468" i="22"/>
  <c r="BD1468" i="22"/>
  <c r="BC1469" i="22"/>
  <c r="BD1469" i="22"/>
  <c r="BC1470" i="22"/>
  <c r="BD1470" i="22"/>
  <c r="BC1471" i="22"/>
  <c r="BD1471" i="22"/>
  <c r="BC1472" i="22"/>
  <c r="BD1472" i="22"/>
  <c r="BC1473" i="22"/>
  <c r="BD1473" i="22"/>
  <c r="BC1474" i="22"/>
  <c r="BD1474" i="22"/>
  <c r="BC1475" i="22"/>
  <c r="BD1475" i="22"/>
  <c r="BC1476" i="22"/>
  <c r="BD1476" i="22"/>
  <c r="BC1477" i="22"/>
  <c r="BD1477" i="22"/>
  <c r="BC1478" i="22"/>
  <c r="BD1478" i="22"/>
  <c r="BC1479" i="22"/>
  <c r="BD1479" i="22"/>
  <c r="BC1480" i="22"/>
  <c r="BD1480" i="22"/>
  <c r="BC1481" i="22"/>
  <c r="BD1481" i="22"/>
  <c r="BC1482" i="22"/>
  <c r="BD1482" i="22"/>
  <c r="BC1483" i="22"/>
  <c r="BD1483" i="22"/>
  <c r="BC1484" i="22"/>
  <c r="BD1484" i="22"/>
  <c r="BC1485" i="22"/>
  <c r="BD1485" i="22"/>
  <c r="BC1486" i="22"/>
  <c r="BD1486" i="22"/>
  <c r="BC1487" i="22"/>
  <c r="BD1487" i="22"/>
  <c r="BC1488" i="22"/>
  <c r="BD1488" i="22"/>
  <c r="BC1489" i="22"/>
  <c r="BD1489" i="22"/>
  <c r="BC1490" i="22"/>
  <c r="BD1490" i="22"/>
  <c r="BC1491" i="22"/>
  <c r="BD1491" i="22"/>
  <c r="BC1492" i="22"/>
  <c r="BD1492" i="22"/>
  <c r="BC1493" i="22"/>
  <c r="BD1493" i="22"/>
  <c r="BC1494" i="22"/>
  <c r="BD1494" i="22"/>
  <c r="BC1495" i="22"/>
  <c r="BD1495" i="22"/>
  <c r="BC1496" i="22"/>
  <c r="BD1496" i="22"/>
  <c r="BC1497" i="22"/>
  <c r="BD1497" i="22"/>
  <c r="BC1498" i="22"/>
  <c r="BD1498" i="22"/>
  <c r="BC1499" i="22"/>
  <c r="BD1499" i="22"/>
  <c r="BC1500" i="22"/>
  <c r="BD1500" i="22"/>
  <c r="BC1501" i="22"/>
  <c r="BD1501" i="22"/>
  <c r="BC1502" i="22"/>
  <c r="BD1502" i="22"/>
  <c r="BC1503" i="22"/>
  <c r="BD1503" i="22"/>
  <c r="BC1504" i="22"/>
  <c r="BD1504" i="22"/>
  <c r="BC1505" i="22"/>
  <c r="BD1505" i="22"/>
  <c r="BC1506" i="22"/>
  <c r="BD1506" i="22"/>
  <c r="BC1507" i="22"/>
  <c r="BD1507" i="22"/>
  <c r="BC1508" i="22"/>
  <c r="BD1508" i="22"/>
  <c r="BC1509" i="22"/>
  <c r="BD1509" i="22"/>
  <c r="BC1510" i="22"/>
  <c r="BD1510" i="22"/>
  <c r="BC1511" i="22"/>
  <c r="BD1511" i="22"/>
  <c r="BC1512" i="22"/>
  <c r="BD1512" i="22"/>
  <c r="BC1513" i="22"/>
  <c r="BD1513" i="22"/>
  <c r="BC1514" i="22"/>
  <c r="BD1514" i="22"/>
  <c r="BC1515" i="22"/>
  <c r="BD1515" i="22"/>
  <c r="BC1516" i="22"/>
  <c r="BD1516" i="22"/>
  <c r="BC1517" i="22"/>
  <c r="BD1517" i="22"/>
  <c r="BC1518" i="22"/>
  <c r="BD1518" i="22"/>
  <c r="BC1519" i="22"/>
  <c r="BD1519" i="22"/>
  <c r="BC1520" i="22"/>
  <c r="BD1520" i="22"/>
  <c r="BC1521" i="22"/>
  <c r="BD1521" i="22"/>
  <c r="BC1522" i="22"/>
  <c r="BD1522" i="22"/>
  <c r="BC1523" i="22"/>
  <c r="BD1523" i="22"/>
  <c r="BC1524" i="22"/>
  <c r="BD1524" i="22"/>
  <c r="BC1525" i="22"/>
  <c r="BD1525" i="22"/>
  <c r="BC1526" i="22"/>
  <c r="BD1526" i="22"/>
  <c r="BC1527" i="22"/>
  <c r="BD1527" i="22"/>
  <c r="BC1528" i="22"/>
  <c r="BD1528" i="22"/>
  <c r="BC1529" i="22"/>
  <c r="BD1529" i="22"/>
  <c r="BC1530" i="22"/>
  <c r="BD1530" i="22"/>
  <c r="BC1531" i="22"/>
  <c r="BD1531" i="22"/>
  <c r="BC1532" i="22"/>
  <c r="BD1532" i="22"/>
  <c r="BC1533" i="22"/>
  <c r="BD1533" i="22"/>
  <c r="BC1534" i="22"/>
  <c r="BD1534" i="22"/>
  <c r="BC1535" i="22"/>
  <c r="BD1535" i="22"/>
  <c r="BC1536" i="22"/>
  <c r="BD1536" i="22"/>
  <c r="BC1537" i="22"/>
  <c r="BD1537" i="22"/>
  <c r="BC1538" i="22"/>
  <c r="BD1538" i="22"/>
  <c r="BC1539" i="22"/>
  <c r="BD1539" i="22"/>
  <c r="BC1540" i="22"/>
  <c r="BD1540" i="22"/>
  <c r="BC1541" i="22"/>
  <c r="BD1541" i="22"/>
  <c r="BC1542" i="22"/>
  <c r="BD1542" i="22"/>
  <c r="BC1543" i="22"/>
  <c r="BD1543" i="22"/>
  <c r="BC1544" i="22"/>
  <c r="BD1544" i="22"/>
  <c r="BC1545" i="22"/>
  <c r="BD1545" i="22"/>
  <c r="BC1546" i="22"/>
  <c r="BD1546" i="22"/>
  <c r="BC1547" i="22"/>
  <c r="BD1547" i="22"/>
  <c r="BC1548" i="22"/>
  <c r="BD1548" i="22"/>
  <c r="BC1549" i="22"/>
  <c r="BD1549" i="22"/>
  <c r="BC1550" i="22"/>
  <c r="BD1550" i="22"/>
  <c r="BC1551" i="22"/>
  <c r="BD1551" i="22"/>
  <c r="BC1552" i="22"/>
  <c r="BD1552" i="22"/>
  <c r="BC1553" i="22"/>
  <c r="BD1553" i="22"/>
  <c r="BC1554" i="22"/>
  <c r="BD1554" i="22"/>
  <c r="BC1555" i="22"/>
  <c r="BD1555" i="22"/>
  <c r="BC1556" i="22"/>
  <c r="BD1556" i="22"/>
  <c r="BC1557" i="22"/>
  <c r="BD1557" i="22"/>
  <c r="BC1558" i="22"/>
  <c r="BD1558" i="22"/>
  <c r="BC1559" i="22"/>
  <c r="BD1559" i="22"/>
  <c r="BC1560" i="22"/>
  <c r="BD1560" i="22"/>
  <c r="BC1561" i="22"/>
  <c r="BD1561" i="22"/>
  <c r="BC1562" i="22"/>
  <c r="BD1562" i="22"/>
  <c r="BC1563" i="22"/>
  <c r="BD1563" i="22"/>
  <c r="BC1564" i="22"/>
  <c r="BD1564" i="22"/>
  <c r="BC1565" i="22"/>
  <c r="BD1565" i="22"/>
  <c r="BC1566" i="22"/>
  <c r="BD1566" i="22"/>
  <c r="BC1567" i="22"/>
  <c r="BD1567" i="22"/>
  <c r="BC1568" i="22"/>
  <c r="BD1568" i="22"/>
  <c r="BC1569" i="22"/>
  <c r="BD1569" i="22"/>
  <c r="BC1570" i="22"/>
  <c r="BD1570" i="22"/>
  <c r="BC1571" i="22"/>
  <c r="BD1571" i="22"/>
  <c r="BC1572" i="22"/>
  <c r="BD1572" i="22"/>
  <c r="BC1573" i="22"/>
  <c r="BD1573" i="22"/>
  <c r="BC1574" i="22"/>
  <c r="BD1574" i="22"/>
  <c r="BC1575" i="22"/>
  <c r="BD1575" i="22"/>
  <c r="BC1576" i="22"/>
  <c r="BD1576" i="22"/>
  <c r="BC1577" i="22"/>
  <c r="BD1577" i="22"/>
  <c r="BC1578" i="22"/>
  <c r="BD1578" i="22"/>
  <c r="BC1579" i="22"/>
  <c r="BD1579" i="22"/>
  <c r="BC1580" i="22"/>
  <c r="BD1580" i="22"/>
  <c r="BC1581" i="22"/>
  <c r="BD1581" i="22"/>
  <c r="BC1582" i="22"/>
  <c r="BD1582" i="22"/>
  <c r="BC1583" i="22"/>
  <c r="BD1583" i="22"/>
  <c r="BC1584" i="22"/>
  <c r="BD1584" i="22"/>
  <c r="BC1585" i="22"/>
  <c r="BD1585" i="22"/>
  <c r="BC1586" i="22"/>
  <c r="BD1586" i="22"/>
  <c r="BC1587" i="22"/>
  <c r="BD1587" i="22"/>
  <c r="BC1588" i="22"/>
  <c r="BD1588" i="22"/>
  <c r="BC1589" i="22"/>
  <c r="BD1589" i="22"/>
  <c r="BC1590" i="22"/>
  <c r="BD1590" i="22"/>
  <c r="BC1591" i="22"/>
  <c r="BD1591" i="22"/>
  <c r="BC1592" i="22"/>
  <c r="BD1592" i="22"/>
  <c r="BC1593" i="22"/>
  <c r="BD1593" i="22"/>
  <c r="BC1594" i="22"/>
  <c r="BD1594" i="22"/>
  <c r="BC1595" i="22"/>
  <c r="BD1595" i="22"/>
  <c r="BC1596" i="22"/>
  <c r="BD1596" i="22"/>
  <c r="BC1597" i="22"/>
  <c r="BD1597" i="22"/>
  <c r="BC1598" i="22"/>
  <c r="BD1598" i="22"/>
  <c r="BC1599" i="22"/>
  <c r="BD1599" i="22"/>
  <c r="BC1600" i="22"/>
  <c r="BD1600" i="22"/>
  <c r="BC1601" i="22"/>
  <c r="BD1601" i="22"/>
  <c r="BC1602" i="22"/>
  <c r="BD1602" i="22"/>
  <c r="BC1603" i="22"/>
  <c r="BD1603" i="22"/>
  <c r="BC1604" i="22"/>
  <c r="BD1604" i="22"/>
  <c r="BC1605" i="22"/>
  <c r="BD1605" i="22"/>
  <c r="BC1606" i="22"/>
  <c r="BD1606" i="22"/>
  <c r="BC1607" i="22"/>
  <c r="BD1607" i="22"/>
  <c r="BC1608" i="22"/>
  <c r="BD1608" i="22"/>
  <c r="BC1609" i="22"/>
  <c r="BD1609" i="22"/>
  <c r="BC1610" i="22"/>
  <c r="BD1610" i="22"/>
  <c r="BC1611" i="22"/>
  <c r="BD1611" i="22"/>
  <c r="BC1612" i="22"/>
  <c r="BD1612" i="22"/>
  <c r="BC1613" i="22"/>
  <c r="BD1613" i="22"/>
  <c r="BC1614" i="22"/>
  <c r="BD1614" i="22"/>
  <c r="BC1615" i="22"/>
  <c r="BD1615" i="22"/>
  <c r="BC1616" i="22"/>
  <c r="BD1616" i="22"/>
  <c r="BC1617" i="22"/>
  <c r="BD1617" i="22"/>
  <c r="BC1618" i="22"/>
  <c r="BD1618" i="22"/>
  <c r="BC1619" i="22"/>
  <c r="BD1619" i="22"/>
  <c r="BC1620" i="22"/>
  <c r="BD1620" i="22"/>
  <c r="BC1621" i="22"/>
  <c r="BD1621" i="22"/>
  <c r="BC1622" i="22"/>
  <c r="BD1622" i="22"/>
  <c r="BC1623" i="22"/>
  <c r="BD1623" i="22"/>
  <c r="BC1624" i="22"/>
  <c r="BD1624" i="22"/>
  <c r="BC1625" i="22"/>
  <c r="BD1625" i="22"/>
  <c r="BC1626" i="22"/>
  <c r="BD1626" i="22"/>
  <c r="BC1627" i="22"/>
  <c r="BD1627" i="22"/>
  <c r="BC1628" i="22"/>
  <c r="BD1628" i="22"/>
  <c r="BC1629" i="22"/>
  <c r="BD1629" i="22"/>
  <c r="BC1630" i="22"/>
  <c r="BD1630" i="22"/>
  <c r="BC1631" i="22"/>
  <c r="BD1631" i="22"/>
  <c r="BC1632" i="22"/>
  <c r="BD1632" i="22"/>
  <c r="BC1633" i="22"/>
  <c r="BD1633" i="22"/>
  <c r="BC1634" i="22"/>
  <c r="BD1634" i="22"/>
  <c r="BC1635" i="22"/>
  <c r="BD1635" i="22"/>
  <c r="BC1636" i="22"/>
  <c r="BD1636" i="22"/>
  <c r="BC1637" i="22"/>
  <c r="BD1637" i="22"/>
  <c r="BC1638" i="22"/>
  <c r="BD1638" i="22"/>
  <c r="BC1639" i="22"/>
  <c r="BD1639" i="22"/>
  <c r="BC1640" i="22"/>
  <c r="BD1640" i="22"/>
  <c r="BC1641" i="22"/>
  <c r="BD1641" i="22"/>
  <c r="BC1642" i="22"/>
  <c r="BD1642" i="22"/>
  <c r="BC1643" i="22"/>
  <c r="BD1643" i="22"/>
  <c r="BC1644" i="22"/>
  <c r="BD1644" i="22"/>
  <c r="BC1645" i="22"/>
  <c r="BD1645" i="22"/>
  <c r="BC1646" i="22"/>
  <c r="BD1646" i="22"/>
  <c r="BC1647" i="22"/>
  <c r="BD1647" i="22"/>
  <c r="BC1648" i="22"/>
  <c r="BD1648" i="22"/>
  <c r="BC1649" i="22"/>
  <c r="BD1649" i="22"/>
  <c r="BC1650" i="22"/>
  <c r="BD1650" i="22"/>
  <c r="BC1651" i="22"/>
  <c r="BD1651" i="22"/>
  <c r="BC1652" i="22"/>
  <c r="BD1652" i="22"/>
  <c r="BC1653" i="22"/>
  <c r="BD1653" i="22"/>
  <c r="BC1654" i="22"/>
  <c r="BD1654" i="22"/>
  <c r="BC1655" i="22"/>
  <c r="BD1655" i="22"/>
  <c r="BC1656" i="22"/>
  <c r="BD1656" i="22"/>
  <c r="BC1657" i="22"/>
  <c r="BD1657" i="22"/>
  <c r="BC1658" i="22"/>
  <c r="BD1658" i="22"/>
  <c r="BC1659" i="22"/>
  <c r="BD1659" i="22"/>
  <c r="BC1660" i="22"/>
  <c r="BD1660" i="22"/>
  <c r="BC1661" i="22"/>
  <c r="BD1661" i="22"/>
  <c r="BC1662" i="22"/>
  <c r="BD1662" i="22"/>
  <c r="BC1663" i="22"/>
  <c r="BD1663" i="22"/>
  <c r="BC1664" i="22"/>
  <c r="BD1664" i="22"/>
  <c r="BC1665" i="22"/>
  <c r="BD1665" i="22"/>
  <c r="BC1666" i="22"/>
  <c r="BD1666" i="22"/>
  <c r="BC1667" i="22"/>
  <c r="BD1667" i="22"/>
  <c r="BC1668" i="22"/>
  <c r="BD1668" i="22"/>
  <c r="BC1669" i="22"/>
  <c r="BD1669" i="22"/>
  <c r="BC1670" i="22"/>
  <c r="BD1670" i="22"/>
  <c r="BC1671" i="22"/>
  <c r="BD1671" i="22"/>
  <c r="BC1672" i="22"/>
  <c r="BD1672" i="22"/>
  <c r="BC1673" i="22"/>
  <c r="BD1673" i="22"/>
  <c r="BC1674" i="22"/>
  <c r="BD1674" i="22"/>
  <c r="BC1675" i="22"/>
  <c r="BD1675" i="22"/>
  <c r="BC1676" i="22"/>
  <c r="BD1676" i="22"/>
  <c r="BC1677" i="22"/>
  <c r="BD1677" i="22"/>
  <c r="BC1678" i="22"/>
  <c r="BD1678" i="22"/>
  <c r="BC1679" i="22"/>
  <c r="BD1679" i="22"/>
  <c r="BC1680" i="22"/>
  <c r="BD1680" i="22"/>
  <c r="BC1681" i="22"/>
  <c r="BD1681" i="22"/>
  <c r="BC1682" i="22"/>
  <c r="BD1682" i="22"/>
  <c r="BC1683" i="22"/>
  <c r="BD1683" i="22"/>
  <c r="BC1684" i="22"/>
  <c r="BD1684" i="22"/>
  <c r="BC1685" i="22"/>
  <c r="BD1685" i="22"/>
  <c r="BC1686" i="22"/>
  <c r="BD1686" i="22"/>
  <c r="BC1687" i="22"/>
  <c r="BD1687" i="22"/>
  <c r="BC1688" i="22"/>
  <c r="BD1688" i="22"/>
  <c r="BC1689" i="22"/>
  <c r="BD1689" i="22"/>
  <c r="BC1690" i="22"/>
  <c r="BD1690" i="22"/>
  <c r="BC1691" i="22"/>
  <c r="BD1691" i="22"/>
  <c r="BC1692" i="22"/>
  <c r="BD1692" i="22"/>
  <c r="BC1693" i="22"/>
  <c r="BD1693" i="22"/>
  <c r="BC1694" i="22"/>
  <c r="BD1694" i="22"/>
  <c r="BC1695" i="22"/>
  <c r="BD1695" i="22"/>
  <c r="BC1696" i="22"/>
  <c r="BD1696" i="22"/>
  <c r="BC1697" i="22"/>
  <c r="BD1697" i="22"/>
  <c r="BC1698" i="22"/>
  <c r="BD1698" i="22"/>
  <c r="BC1699" i="22"/>
  <c r="BD1699" i="22"/>
  <c r="BC1700" i="22"/>
  <c r="BD1700" i="22"/>
  <c r="BC1701" i="22"/>
  <c r="BD1701" i="22"/>
  <c r="BC1702" i="22"/>
  <c r="BD1702" i="22"/>
  <c r="BC1703" i="22"/>
  <c r="BD1703" i="22"/>
  <c r="BC1704" i="22"/>
  <c r="BD1704" i="22"/>
  <c r="BC1705" i="22"/>
  <c r="BD1705" i="22"/>
  <c r="BC1706" i="22"/>
  <c r="BD1706" i="22"/>
  <c r="BC1707" i="22"/>
  <c r="BD1707" i="22"/>
  <c r="BC1708" i="22"/>
  <c r="BD1708" i="22"/>
  <c r="BC1709" i="22"/>
  <c r="BD1709" i="22"/>
  <c r="BC1710" i="22"/>
  <c r="BD1710" i="22"/>
  <c r="BC1711" i="22"/>
  <c r="BD1711" i="22"/>
  <c r="BC1712" i="22"/>
  <c r="BD1712" i="22"/>
  <c r="BC1713" i="22"/>
  <c r="BD1713" i="22"/>
  <c r="BC1714" i="22"/>
  <c r="BD1714" i="22"/>
  <c r="BC1715" i="22"/>
  <c r="BD1715" i="22"/>
  <c r="BC1716" i="22"/>
  <c r="BD1716" i="22"/>
  <c r="BC1717" i="22"/>
  <c r="BD1717" i="22"/>
  <c r="BC1718" i="22"/>
  <c r="BD1718" i="22"/>
  <c r="BC1719" i="22"/>
  <c r="BD1719" i="22"/>
  <c r="BC1720" i="22"/>
  <c r="BD1720" i="22"/>
  <c r="BC1721" i="22"/>
  <c r="BD1721" i="22"/>
  <c r="BC1722" i="22"/>
  <c r="BD1722" i="22"/>
  <c r="BC1723" i="22"/>
  <c r="BD1723" i="22"/>
  <c r="BC1724" i="22"/>
  <c r="BD1724" i="22"/>
  <c r="BC1725" i="22"/>
  <c r="BD1725" i="22"/>
  <c r="BC1726" i="22"/>
  <c r="BD1726" i="22"/>
  <c r="BC1727" i="22"/>
  <c r="BD1727" i="22"/>
  <c r="BC1728" i="22"/>
  <c r="BD1728" i="22"/>
  <c r="BC1729" i="22"/>
  <c r="BD1729" i="22"/>
  <c r="BC1730" i="22"/>
  <c r="BD1730" i="22"/>
  <c r="BC1731" i="22"/>
  <c r="BD1731" i="22"/>
  <c r="BC1732" i="22"/>
  <c r="BD1732" i="22"/>
  <c r="BC1733" i="22"/>
  <c r="BD1733" i="22"/>
  <c r="BC1734" i="22"/>
  <c r="BD1734" i="22"/>
  <c r="BC1735" i="22"/>
  <c r="BD1735" i="22"/>
  <c r="BC1736" i="22"/>
  <c r="BD1736" i="22"/>
  <c r="BC1737" i="22"/>
  <c r="BD1737" i="22"/>
  <c r="BC1738" i="22"/>
  <c r="BD1738" i="22"/>
  <c r="BC1739" i="22"/>
  <c r="BD1739" i="22"/>
  <c r="BC1740" i="22"/>
  <c r="BD1740" i="22"/>
  <c r="BC1741" i="22"/>
  <c r="BD1741" i="22"/>
  <c r="BC1742" i="22"/>
  <c r="BD1742" i="22"/>
  <c r="BC1743" i="22"/>
  <c r="BD1743" i="22"/>
  <c r="BC1744" i="22"/>
  <c r="BD1744" i="22"/>
  <c r="BC1745" i="22"/>
  <c r="BD1745" i="22"/>
  <c r="BC1746" i="22"/>
  <c r="BD1746" i="22"/>
  <c r="BC1747" i="22"/>
  <c r="BD1747" i="22"/>
  <c r="BC1748" i="22"/>
  <c r="BD1748" i="22"/>
  <c r="BC1749" i="22"/>
  <c r="BD1749" i="22"/>
  <c r="BC1750" i="22"/>
  <c r="BD1750" i="22"/>
  <c r="BC1751" i="22"/>
  <c r="BD1751" i="22"/>
  <c r="BC1752" i="22"/>
  <c r="BD1752" i="22"/>
  <c r="BC1753" i="22"/>
  <c r="BD1753" i="22"/>
  <c r="BC1754" i="22"/>
  <c r="BD1754" i="22"/>
  <c r="BC1755" i="22"/>
  <c r="BD1755" i="22"/>
  <c r="BC1756" i="22"/>
  <c r="BD1756" i="22"/>
  <c r="BC1757" i="22"/>
  <c r="BD1757" i="22"/>
  <c r="BC1758" i="22"/>
  <c r="BD1758" i="22"/>
  <c r="BC1759" i="22"/>
  <c r="BD1759" i="22"/>
  <c r="BC1760" i="22"/>
  <c r="BD1760" i="22"/>
  <c r="BC1761" i="22"/>
  <c r="BD1761" i="22"/>
  <c r="BC1762" i="22"/>
  <c r="BD1762" i="22"/>
  <c r="BC1763" i="22"/>
  <c r="BD1763" i="22"/>
  <c r="BC1764" i="22"/>
  <c r="BD1764" i="22"/>
  <c r="BC1765" i="22"/>
  <c r="BD1765" i="22"/>
  <c r="BC1766" i="22"/>
  <c r="BD1766" i="22"/>
  <c r="BC1767" i="22"/>
  <c r="BD1767" i="22"/>
  <c r="BC1768" i="22"/>
  <c r="BD1768" i="22"/>
  <c r="BC1769" i="22"/>
  <c r="BD1769" i="22"/>
  <c r="BC1770" i="22"/>
  <c r="BD1770" i="22"/>
  <c r="BC1771" i="22"/>
  <c r="BD1771" i="22"/>
  <c r="BC1772" i="22"/>
  <c r="BD1772" i="22"/>
  <c r="BC1773" i="22"/>
  <c r="BD1773" i="22"/>
  <c r="BC1774" i="22"/>
  <c r="BD1774" i="22"/>
  <c r="BC1775" i="22"/>
  <c r="BD1775" i="22"/>
  <c r="BC1776" i="22"/>
  <c r="BD1776" i="22"/>
  <c r="BC1777" i="22"/>
  <c r="BD1777" i="22"/>
  <c r="BC1778" i="22"/>
  <c r="BD1778" i="22"/>
  <c r="BC1779" i="22"/>
  <c r="BD1779" i="22"/>
  <c r="BC1780" i="22"/>
  <c r="BD1780" i="22"/>
  <c r="BC1781" i="22"/>
  <c r="BD1781" i="22"/>
  <c r="BC1782" i="22"/>
  <c r="BD1782" i="22"/>
  <c r="BC1783" i="22"/>
  <c r="BD1783" i="22"/>
  <c r="BC1784" i="22"/>
  <c r="BD1784" i="22"/>
  <c r="BC1785" i="22"/>
  <c r="BD1785" i="22"/>
  <c r="BC1786" i="22"/>
  <c r="BD1786" i="22"/>
  <c r="BC1787" i="22"/>
  <c r="BD1787" i="22"/>
  <c r="BC1788" i="22"/>
  <c r="BD1788" i="22"/>
  <c r="BC1789" i="22"/>
  <c r="BD1789" i="22"/>
  <c r="BC1790" i="22"/>
  <c r="BD1790" i="22"/>
  <c r="BC1791" i="22"/>
  <c r="BD1791" i="22"/>
  <c r="BC1792" i="22"/>
  <c r="BD1792" i="22"/>
  <c r="BC1793" i="22"/>
  <c r="BD1793" i="22"/>
  <c r="BC1794" i="22"/>
  <c r="BD1794" i="22"/>
  <c r="BC1795" i="22"/>
  <c r="BD1795" i="22"/>
  <c r="BC1796" i="22"/>
  <c r="BD1796" i="22"/>
  <c r="BC1797" i="22"/>
  <c r="BD1797" i="22"/>
  <c r="BC1798" i="22"/>
  <c r="BD1798" i="22"/>
  <c r="BC1799" i="22"/>
  <c r="BD1799" i="22"/>
  <c r="BC1800" i="22"/>
  <c r="BD1800" i="22"/>
  <c r="BC1801" i="22"/>
  <c r="BD1801" i="22"/>
  <c r="BC1802" i="22"/>
  <c r="BD1802" i="22"/>
  <c r="BC1803" i="22"/>
  <c r="BD1803" i="22"/>
  <c r="BC1804" i="22"/>
  <c r="BD1804" i="22"/>
  <c r="BC1805" i="22"/>
  <c r="BD1805" i="22"/>
  <c r="BC1806" i="22"/>
  <c r="BD1806" i="22"/>
  <c r="BC1807" i="22"/>
  <c r="BD1807" i="22"/>
  <c r="BC1808" i="22"/>
  <c r="BD1808" i="22"/>
  <c r="BC1809" i="22"/>
  <c r="BD1809" i="22"/>
  <c r="BC1810" i="22"/>
  <c r="BD1810" i="22"/>
  <c r="BC1811" i="22"/>
  <c r="BD1811" i="22"/>
  <c r="BC1812" i="22"/>
  <c r="BD1812" i="22"/>
  <c r="BC1813" i="22"/>
  <c r="BD1813" i="22"/>
  <c r="BC1814" i="22"/>
  <c r="BD1814" i="22"/>
  <c r="BC1815" i="22"/>
  <c r="BD1815" i="22"/>
  <c r="BC1816" i="22"/>
  <c r="BD1816" i="22"/>
  <c r="BC1817" i="22"/>
  <c r="BD1817" i="22"/>
  <c r="BC1818" i="22"/>
  <c r="BD1818" i="22"/>
  <c r="BC1819" i="22"/>
  <c r="BD1819" i="22"/>
  <c r="BC1820" i="22"/>
  <c r="BD1820" i="22"/>
  <c r="BC1821" i="22"/>
  <c r="BD1821" i="22"/>
  <c r="BC1822" i="22"/>
  <c r="BD1822" i="22"/>
  <c r="BC1823" i="22"/>
  <c r="BD1823" i="22"/>
  <c r="BC1824" i="22"/>
  <c r="BD1824" i="22"/>
  <c r="BC1825" i="22"/>
  <c r="BD1825" i="22"/>
  <c r="BC1826" i="22"/>
  <c r="BD1826" i="22"/>
  <c r="BC1827" i="22"/>
  <c r="BD1827" i="22"/>
  <c r="BC1828" i="22"/>
  <c r="BD1828" i="22"/>
  <c r="BC1829" i="22"/>
  <c r="BD1829" i="22"/>
  <c r="BC1830" i="22"/>
  <c r="BD1830" i="22"/>
  <c r="BC1831" i="22"/>
  <c r="BD1831" i="22"/>
  <c r="BC1832" i="22"/>
  <c r="BD1832" i="22"/>
  <c r="BC1833" i="22"/>
  <c r="BD1833" i="22"/>
  <c r="BC1834" i="22"/>
  <c r="BD1834" i="22"/>
  <c r="BC1835" i="22"/>
  <c r="BD1835" i="22"/>
  <c r="BC1836" i="22"/>
  <c r="BD1836" i="22"/>
  <c r="BC1837" i="22"/>
  <c r="BD1837" i="22"/>
  <c r="BC1838" i="22"/>
  <c r="BD1838" i="22"/>
  <c r="BC1839" i="22"/>
  <c r="BD1839" i="22"/>
  <c r="BC1840" i="22"/>
  <c r="BD1840" i="22"/>
  <c r="BC1841" i="22"/>
  <c r="BD1841" i="22"/>
  <c r="BC1842" i="22"/>
  <c r="BD1842" i="22"/>
  <c r="BC1843" i="22"/>
  <c r="BD1843" i="22"/>
  <c r="BC1844" i="22"/>
  <c r="BD1844" i="22"/>
  <c r="BC1845" i="22"/>
  <c r="BD1845" i="22"/>
  <c r="BC1846" i="22"/>
  <c r="BD1846" i="22"/>
  <c r="BC1847" i="22"/>
  <c r="BD1847" i="22"/>
  <c r="BC1848" i="22"/>
  <c r="BD1848" i="22"/>
  <c r="BC1849" i="22"/>
  <c r="BD1849" i="22"/>
  <c r="BC1850" i="22"/>
  <c r="BD1850" i="22"/>
  <c r="BC1851" i="22"/>
  <c r="BD1851" i="22"/>
  <c r="BC1852" i="22"/>
  <c r="BD1852" i="22"/>
  <c r="BC1853" i="22"/>
  <c r="BD1853" i="22"/>
  <c r="BC1854" i="22"/>
  <c r="BD1854" i="22"/>
  <c r="BC1855" i="22"/>
  <c r="BD1855" i="22"/>
  <c r="BC1856" i="22"/>
  <c r="BD1856" i="22"/>
  <c r="BC1857" i="22"/>
  <c r="BD1857" i="22"/>
  <c r="BC1858" i="22"/>
  <c r="BD1858" i="22"/>
  <c r="BC1859" i="22"/>
  <c r="BD1859" i="22"/>
  <c r="BC1860" i="22"/>
  <c r="BD1860" i="22"/>
  <c r="BC1861" i="22"/>
  <c r="BD1861" i="22"/>
  <c r="BC1862" i="22"/>
  <c r="BD1862" i="22"/>
  <c r="BC1863" i="22"/>
  <c r="BD1863" i="22"/>
  <c r="BC1864" i="22"/>
  <c r="BD1864" i="22"/>
  <c r="BC1865" i="22"/>
  <c r="BD1865" i="22"/>
  <c r="BC1866" i="22"/>
  <c r="BD1866" i="22"/>
  <c r="BC1867" i="22"/>
  <c r="BD1867" i="22"/>
  <c r="BC1868" i="22"/>
  <c r="BD1868" i="22"/>
  <c r="BC1869" i="22"/>
  <c r="BD1869" i="22"/>
  <c r="BC1870" i="22"/>
  <c r="BD1870" i="22"/>
  <c r="BC1871" i="22"/>
  <c r="BD1871" i="22"/>
  <c r="BC1872" i="22"/>
  <c r="BD1872" i="22"/>
  <c r="BC1873" i="22"/>
  <c r="BD1873" i="22"/>
  <c r="BC1874" i="22"/>
  <c r="BD1874" i="22"/>
  <c r="BC1875" i="22"/>
  <c r="BD1875" i="22"/>
  <c r="BC1876" i="22"/>
  <c r="BD1876" i="22"/>
  <c r="BC1877" i="22"/>
  <c r="BD1877" i="22"/>
  <c r="BC1878" i="22"/>
  <c r="BD1878" i="22"/>
  <c r="BC1879" i="22"/>
  <c r="BD1879" i="22"/>
  <c r="BC1880" i="22"/>
  <c r="BD1880" i="22"/>
  <c r="BC1881" i="22"/>
  <c r="BD1881" i="22"/>
  <c r="BC1882" i="22"/>
  <c r="BD1882" i="22"/>
  <c r="BC1883" i="22"/>
  <c r="BD1883" i="22"/>
  <c r="BC1884" i="22"/>
  <c r="BD1884" i="22"/>
  <c r="BC1885" i="22"/>
  <c r="BD1885" i="22"/>
  <c r="BC1886" i="22"/>
  <c r="BD1886" i="22"/>
  <c r="BC1887" i="22"/>
  <c r="BD1887" i="22"/>
  <c r="BC1888" i="22"/>
  <c r="BD1888" i="22"/>
  <c r="BC1889" i="22"/>
  <c r="BD1889" i="22"/>
  <c r="BC1890" i="22"/>
  <c r="BD1890" i="22"/>
  <c r="BC1891" i="22"/>
  <c r="BD1891" i="22"/>
  <c r="BC1892" i="22"/>
  <c r="BD1892" i="22"/>
  <c r="BC1893" i="22"/>
  <c r="BD1893" i="22"/>
  <c r="BC1894" i="22"/>
  <c r="BD1894" i="22"/>
  <c r="BC1895" i="22"/>
  <c r="BD1895" i="22"/>
  <c r="BC1896" i="22"/>
  <c r="BD1896" i="22"/>
  <c r="BC1897" i="22"/>
  <c r="BD1897" i="22"/>
  <c r="BC1898" i="22"/>
  <c r="BD1898" i="22"/>
  <c r="BC1899" i="22"/>
  <c r="BD1899" i="22"/>
  <c r="BC1900" i="22"/>
  <c r="BD1900" i="22"/>
  <c r="BC1901" i="22"/>
  <c r="BD1901" i="22"/>
  <c r="BC1902" i="22"/>
  <c r="BD1902" i="22"/>
  <c r="BC1903" i="22"/>
  <c r="BD1903" i="22"/>
  <c r="BC1904" i="22"/>
  <c r="BD1904" i="22"/>
  <c r="BC1905" i="22"/>
  <c r="BD1905" i="22"/>
  <c r="BC1906" i="22"/>
  <c r="BD1906" i="22"/>
  <c r="BC1907" i="22"/>
  <c r="BD1907" i="22"/>
  <c r="BC1908" i="22"/>
  <c r="BD1908" i="22"/>
  <c r="BC1909" i="22"/>
  <c r="BD1909" i="22"/>
  <c r="BC1910" i="22"/>
  <c r="BD1910" i="22"/>
  <c r="BC1911" i="22"/>
  <c r="BD1911" i="22"/>
  <c r="BC1912" i="22"/>
  <c r="BD1912" i="22"/>
  <c r="BC1913" i="22"/>
  <c r="BD1913" i="22"/>
  <c r="BC1914" i="22"/>
  <c r="BD1914" i="22"/>
  <c r="BC1915" i="22"/>
  <c r="BD1915" i="22"/>
  <c r="BC1916" i="22"/>
  <c r="BD1916" i="22"/>
  <c r="BC1917" i="22"/>
  <c r="BD1917" i="22"/>
  <c r="BC1918" i="22"/>
  <c r="BD1918" i="22"/>
  <c r="BC1919" i="22"/>
  <c r="BD1919" i="22"/>
  <c r="BC1920" i="22"/>
  <c r="BD1920" i="22"/>
  <c r="BC1921" i="22"/>
  <c r="BD1921" i="22"/>
  <c r="BC1922" i="22"/>
  <c r="BD1922" i="22"/>
  <c r="BC1923" i="22"/>
  <c r="BD1923" i="22"/>
  <c r="BC1924" i="22"/>
  <c r="BD1924" i="22"/>
  <c r="BC1925" i="22"/>
  <c r="BD1925" i="22"/>
  <c r="BC1926" i="22"/>
  <c r="BD1926" i="22"/>
  <c r="BC1927" i="22"/>
  <c r="BD1927" i="22"/>
  <c r="BC1928" i="22"/>
  <c r="BD1928" i="22"/>
  <c r="BC1929" i="22"/>
  <c r="BD1929" i="22"/>
  <c r="BC1930" i="22"/>
  <c r="BD1930" i="22"/>
  <c r="BC1931" i="22"/>
  <c r="BD1931" i="22"/>
  <c r="BC1932" i="22"/>
  <c r="BD1932" i="22"/>
  <c r="BC1933" i="22"/>
  <c r="BD1933" i="22"/>
  <c r="BC1934" i="22"/>
  <c r="BD1934" i="22"/>
  <c r="BC1935" i="22"/>
  <c r="BD1935" i="22"/>
  <c r="BC1936" i="22"/>
  <c r="BD1936" i="22"/>
  <c r="BC1937" i="22"/>
  <c r="BD1937" i="22"/>
  <c r="BC1938" i="22"/>
  <c r="BD1938" i="22"/>
  <c r="BC1939" i="22"/>
  <c r="BD1939" i="22"/>
  <c r="BC1940" i="22"/>
  <c r="BD1940" i="22"/>
  <c r="BC1941" i="22"/>
  <c r="BD1941" i="22"/>
  <c r="BC1942" i="22"/>
  <c r="BD1942" i="22"/>
  <c r="BC1943" i="22"/>
  <c r="BD1943" i="22"/>
  <c r="BC1944" i="22"/>
  <c r="BD1944" i="22"/>
  <c r="BC1945" i="22"/>
  <c r="BD1945" i="22"/>
  <c r="BC1946" i="22"/>
  <c r="BD1946" i="22"/>
  <c r="BC1947" i="22"/>
  <c r="BD1947" i="22"/>
  <c r="BC1948" i="22"/>
  <c r="BD1948" i="22"/>
  <c r="BC1949" i="22"/>
  <c r="BD1949" i="22"/>
  <c r="BC1950" i="22"/>
  <c r="BD1950" i="22"/>
  <c r="BC1951" i="22"/>
  <c r="BD1951" i="22"/>
  <c r="BC1952" i="22"/>
  <c r="BD1952" i="22"/>
  <c r="BC1953" i="22"/>
  <c r="BD1953" i="22"/>
  <c r="BC1954" i="22"/>
  <c r="BD1954" i="22"/>
  <c r="BC1955" i="22"/>
  <c r="BD1955" i="22"/>
  <c r="BC1956" i="22"/>
  <c r="BD1956" i="22"/>
  <c r="BC1957" i="22"/>
  <c r="BD1957" i="22"/>
  <c r="BC1958" i="22"/>
  <c r="BD1958" i="22"/>
  <c r="BC1959" i="22"/>
  <c r="BD1959" i="22"/>
  <c r="BC1960" i="22"/>
  <c r="BD1960" i="22"/>
  <c r="BC1961" i="22"/>
  <c r="BD1961" i="22"/>
  <c r="BC1962" i="22"/>
  <c r="BD1962" i="22"/>
  <c r="BC1963" i="22"/>
  <c r="BD1963" i="22"/>
  <c r="BC1964" i="22"/>
  <c r="BD1964" i="22"/>
  <c r="BC1965" i="22"/>
  <c r="BD1965" i="22"/>
  <c r="BC1966" i="22"/>
  <c r="BD1966" i="22"/>
  <c r="BC1967" i="22"/>
  <c r="BD1967" i="22"/>
  <c r="BC1968" i="22"/>
  <c r="BD1968" i="22"/>
  <c r="BC1969" i="22"/>
  <c r="BD1969" i="22"/>
  <c r="BC1970" i="22"/>
  <c r="BD1970" i="22"/>
  <c r="BC1971" i="22"/>
  <c r="BD1971" i="22"/>
  <c r="BC1972" i="22"/>
  <c r="BD1972" i="22"/>
  <c r="BC1973" i="22"/>
  <c r="BD1973" i="22"/>
  <c r="BC1974" i="22"/>
  <c r="BD1974" i="22"/>
  <c r="BC1975" i="22"/>
  <c r="BD1975" i="22"/>
  <c r="BC1976" i="22"/>
  <c r="BD1976" i="22"/>
  <c r="BC1977" i="22"/>
  <c r="BD1977" i="22"/>
  <c r="BC1978" i="22"/>
  <c r="BD1978" i="22"/>
  <c r="BC1979" i="22"/>
  <c r="BD1979" i="22"/>
  <c r="BC1980" i="22"/>
  <c r="BD1980" i="22"/>
  <c r="BC1981" i="22"/>
  <c r="BD1981" i="22"/>
  <c r="BC1982" i="22"/>
  <c r="BD1982" i="22"/>
  <c r="BC1983" i="22"/>
  <c r="BD1983" i="22"/>
  <c r="BC1984" i="22"/>
  <c r="BD1984" i="22"/>
  <c r="BC1985" i="22"/>
  <c r="BD1985" i="22"/>
  <c r="BC1986" i="22"/>
  <c r="BD1986" i="22"/>
  <c r="BC1987" i="22"/>
  <c r="BD1987" i="22"/>
  <c r="BC1988" i="22"/>
  <c r="BD1988" i="22"/>
  <c r="BC1989" i="22"/>
  <c r="BD1989" i="22"/>
  <c r="BC1990" i="22"/>
  <c r="BD1990" i="22"/>
  <c r="BC1991" i="22"/>
  <c r="BD1991" i="22"/>
  <c r="BC1992" i="22"/>
  <c r="BD1992" i="22"/>
  <c r="BC1993" i="22"/>
  <c r="BD1993" i="22"/>
  <c r="BC1994" i="22"/>
  <c r="BD1994" i="22"/>
  <c r="BC1995" i="22"/>
  <c r="BD1995" i="22"/>
  <c r="BC1996" i="22"/>
  <c r="BD1996" i="22"/>
  <c r="BC1997" i="22"/>
  <c r="BD1997" i="22"/>
  <c r="BC1998" i="22"/>
  <c r="BD1998" i="22"/>
  <c r="BC1999" i="22"/>
  <c r="BD1999" i="22"/>
  <c r="BC2000" i="22"/>
  <c r="BD2000" i="22"/>
  <c r="BC2001" i="22"/>
  <c r="BD2001" i="22"/>
  <c r="BC2002" i="22"/>
  <c r="BD2002" i="22"/>
  <c r="BC2003" i="22"/>
  <c r="BD2003" i="22"/>
  <c r="BC2004" i="22"/>
  <c r="BD2004" i="22"/>
  <c r="BC2005" i="22"/>
  <c r="BD2005" i="22"/>
  <c r="BC2006" i="22"/>
  <c r="BD2006" i="22"/>
  <c r="BC2007" i="22"/>
  <c r="BD2007" i="22"/>
  <c r="BC2008" i="22"/>
  <c r="BD2008" i="22"/>
  <c r="BC2009" i="22"/>
  <c r="BD2009" i="22"/>
  <c r="BC2010" i="22"/>
  <c r="BD2010" i="22"/>
  <c r="BC2011" i="22"/>
  <c r="BD2011" i="22"/>
  <c r="BC2012" i="22"/>
  <c r="BD2012" i="22"/>
  <c r="BC2013" i="22"/>
  <c r="BD2013" i="22"/>
  <c r="BC2014" i="22"/>
  <c r="BD2014" i="22"/>
  <c r="BC2015" i="22"/>
  <c r="BD2015" i="22"/>
  <c r="BC2016" i="22"/>
  <c r="BD2016" i="22"/>
  <c r="BC2017" i="22"/>
  <c r="BD2017" i="22"/>
  <c r="BC2018" i="22"/>
  <c r="BD2018" i="22"/>
  <c r="BC2019" i="22"/>
  <c r="BD2019" i="22"/>
  <c r="BC2020" i="22"/>
  <c r="BD2020" i="22"/>
  <c r="BC2021" i="22"/>
  <c r="BD2021" i="22"/>
  <c r="BC2022" i="22"/>
  <c r="BD2022" i="22"/>
  <c r="BC2023" i="22"/>
  <c r="BD2023" i="22"/>
  <c r="BC2024" i="22"/>
  <c r="BD2024" i="22"/>
  <c r="BC2025" i="22"/>
  <c r="BD2025" i="22"/>
  <c r="BC2026" i="22"/>
  <c r="BD2026" i="22"/>
  <c r="BC2027" i="22"/>
  <c r="BD2027" i="22"/>
  <c r="BC2028" i="22"/>
  <c r="BD2028" i="22"/>
  <c r="BC2029" i="22"/>
  <c r="BD2029" i="22"/>
  <c r="BC2030" i="22"/>
  <c r="BD2030" i="22"/>
  <c r="BC2031" i="22"/>
  <c r="BD2031" i="22"/>
  <c r="BC2032" i="22"/>
  <c r="BD2032" i="22"/>
  <c r="BC2033" i="22"/>
  <c r="BD2033" i="22"/>
  <c r="BC2034" i="22"/>
  <c r="BD2034" i="22"/>
  <c r="BC2035" i="22"/>
  <c r="BD2035" i="22"/>
  <c r="BC2036" i="22"/>
  <c r="BD2036" i="22"/>
  <c r="BC2037" i="22"/>
  <c r="BD2037" i="22"/>
  <c r="BC2038" i="22"/>
  <c r="BD2038" i="22"/>
  <c r="BC2039" i="22"/>
  <c r="BD2039" i="22"/>
  <c r="BC2040" i="22"/>
  <c r="BD2040" i="22"/>
  <c r="BC2041" i="22"/>
  <c r="BD2041" i="22"/>
  <c r="BC2042" i="22"/>
  <c r="BD2042" i="22"/>
  <c r="BC2043" i="22"/>
  <c r="BD2043" i="22"/>
  <c r="BC2044" i="22"/>
  <c r="BD2044" i="22"/>
  <c r="BC2045" i="22"/>
  <c r="BD2045" i="22"/>
  <c r="BC2046" i="22"/>
  <c r="BD2046" i="22"/>
  <c r="BC2047" i="22"/>
  <c r="BD2047" i="22"/>
  <c r="BC2048" i="22"/>
  <c r="BD2048" i="22"/>
  <c r="BC2049" i="22"/>
  <c r="BD2049" i="22"/>
  <c r="BC2050" i="22"/>
  <c r="BD2050" i="22"/>
  <c r="BC2051" i="22"/>
  <c r="BD2051" i="22"/>
  <c r="BC2052" i="22"/>
  <c r="BD2052" i="22"/>
  <c r="BC2053" i="22"/>
  <c r="BD2053" i="22"/>
  <c r="BC2054" i="22"/>
  <c r="BD2054" i="22"/>
  <c r="BC2055" i="22"/>
  <c r="BD2055" i="22"/>
  <c r="BC2056" i="22"/>
  <c r="BD2056" i="22"/>
  <c r="BC2057" i="22"/>
  <c r="BD2057" i="22"/>
  <c r="BC2058" i="22"/>
  <c r="BD2058" i="22"/>
  <c r="BC2059" i="22"/>
  <c r="BD2059" i="22"/>
  <c r="BC2060" i="22"/>
  <c r="BD2060" i="22"/>
  <c r="BC2061" i="22"/>
  <c r="BD2061" i="22"/>
  <c r="BC2062" i="22"/>
  <c r="BD2062" i="22"/>
  <c r="BC2063" i="22"/>
  <c r="BD2063" i="22"/>
  <c r="BC2064" i="22"/>
  <c r="BD2064" i="22"/>
  <c r="BC2065" i="22"/>
  <c r="BD2065" i="22"/>
  <c r="BC2066" i="22"/>
  <c r="BD2066" i="22"/>
  <c r="BC2067" i="22"/>
  <c r="BD2067" i="22"/>
  <c r="BC2068" i="22"/>
  <c r="BD2068" i="22"/>
  <c r="BC2069" i="22"/>
  <c r="BD2069" i="22"/>
  <c r="BC2070" i="22"/>
  <c r="BD2070" i="22"/>
  <c r="BC2071" i="22"/>
  <c r="BD2071" i="22"/>
  <c r="BC2072" i="22"/>
  <c r="BD2072" i="22"/>
  <c r="BC2073" i="22"/>
  <c r="BD2073" i="22"/>
  <c r="BC2074" i="22"/>
  <c r="BD2074" i="22"/>
  <c r="BC2075" i="22"/>
  <c r="BD2075" i="22"/>
  <c r="BC2076" i="22"/>
  <c r="BD2076" i="22"/>
  <c r="BC2077" i="22"/>
  <c r="BD2077" i="22"/>
  <c r="BC2078" i="22"/>
  <c r="BD2078" i="22"/>
  <c r="BC2079" i="22"/>
  <c r="BD2079" i="22"/>
  <c r="BC2080" i="22"/>
  <c r="BD2080" i="22"/>
  <c r="BC2081" i="22"/>
  <c r="BD2081" i="22"/>
  <c r="BC2082" i="22"/>
  <c r="BD2082" i="22"/>
  <c r="BC2083" i="22"/>
  <c r="BD2083" i="22"/>
  <c r="BC2084" i="22"/>
  <c r="BD2084" i="22"/>
  <c r="BC2085" i="22"/>
  <c r="BD2085" i="22"/>
  <c r="BC2086" i="22"/>
  <c r="BD2086" i="22"/>
  <c r="BC2087" i="22"/>
  <c r="BD2087" i="22"/>
  <c r="BC2088" i="22"/>
  <c r="BD2088" i="22"/>
  <c r="BC2089" i="22"/>
  <c r="BD2089" i="22"/>
  <c r="BC2090" i="22"/>
  <c r="BD2090" i="22"/>
  <c r="BC2091" i="22"/>
  <c r="BD2091" i="22"/>
  <c r="BC2092" i="22"/>
  <c r="BD2092" i="22"/>
  <c r="BC2093" i="22"/>
  <c r="BD2093" i="22"/>
  <c r="BC2094" i="22"/>
  <c r="BD2094" i="22"/>
  <c r="BC2095" i="22"/>
  <c r="BD2095" i="22"/>
  <c r="BC2096" i="22"/>
  <c r="BD2096" i="22"/>
  <c r="BC2097" i="22"/>
  <c r="BD2097" i="22"/>
  <c r="BC2098" i="22"/>
  <c r="BD2098" i="22"/>
  <c r="BC2099" i="22"/>
  <c r="BD2099" i="22"/>
  <c r="BC2100" i="22"/>
  <c r="BD2100" i="22"/>
  <c r="BC2101" i="22"/>
  <c r="BD2101" i="22"/>
  <c r="BC2102" i="22"/>
  <c r="BD2102" i="22"/>
  <c r="BC2103" i="22"/>
  <c r="BD2103" i="22"/>
  <c r="BC2104" i="22"/>
  <c r="BD2104" i="22"/>
  <c r="BC2105" i="22"/>
  <c r="BD2105" i="22"/>
  <c r="BC2106" i="22"/>
  <c r="BD2106" i="22"/>
  <c r="BC2107" i="22"/>
  <c r="BD2107" i="22"/>
  <c r="BC2108" i="22"/>
  <c r="BD2108" i="22"/>
  <c r="BC2109" i="22"/>
  <c r="BD2109" i="22"/>
  <c r="BC2110" i="22"/>
  <c r="BD2110" i="22"/>
  <c r="BC2111" i="22"/>
  <c r="BD2111" i="22"/>
  <c r="BC2112" i="22"/>
  <c r="BD2112" i="22"/>
  <c r="BC2113" i="22"/>
  <c r="BD2113" i="22"/>
  <c r="BC2114" i="22"/>
  <c r="BD2114" i="22"/>
  <c r="BC2115" i="22"/>
  <c r="BD2115" i="22"/>
  <c r="BC2116" i="22"/>
  <c r="BD2116" i="22"/>
  <c r="BC2117" i="22"/>
  <c r="BD2117" i="22"/>
  <c r="BC2118" i="22"/>
  <c r="BD2118" i="22"/>
  <c r="BC2119" i="22"/>
  <c r="BD2119" i="22"/>
  <c r="BC2120" i="22"/>
  <c r="BD2120" i="22"/>
  <c r="BC2121" i="22"/>
  <c r="BD2121" i="22"/>
  <c r="BC2122" i="22"/>
  <c r="BD2122" i="22"/>
  <c r="BC2123" i="22"/>
  <c r="BD2123" i="22"/>
  <c r="BC2124" i="22"/>
  <c r="BD2124" i="22"/>
  <c r="BC2125" i="22"/>
  <c r="BD2125" i="22"/>
  <c r="BC2126" i="22"/>
  <c r="BD2126" i="22"/>
  <c r="BC2127" i="22"/>
  <c r="BD2127" i="22"/>
  <c r="BC2128" i="22"/>
  <c r="BD2128" i="22"/>
  <c r="BC2129" i="22"/>
  <c r="BD2129" i="22"/>
  <c r="BC2130" i="22"/>
  <c r="BD2130" i="22"/>
  <c r="BC2131" i="22"/>
  <c r="BD2131" i="22"/>
  <c r="BC2132" i="22"/>
  <c r="BD2132" i="22"/>
  <c r="BC2133" i="22"/>
  <c r="BD2133" i="22"/>
  <c r="BC2134" i="22"/>
  <c r="BD2134" i="22"/>
  <c r="BC2135" i="22"/>
  <c r="BD2135" i="22"/>
  <c r="BC2136" i="22"/>
  <c r="BD2136" i="22"/>
  <c r="BC2137" i="22"/>
  <c r="BD2137" i="22"/>
  <c r="BC2138" i="22"/>
  <c r="BD2138" i="22"/>
  <c r="BC2139" i="22"/>
  <c r="BD2139" i="22"/>
  <c r="BC2140" i="22"/>
  <c r="BD2140" i="22"/>
  <c r="BC2141" i="22"/>
  <c r="BD2141" i="22"/>
  <c r="BC2142" i="22"/>
  <c r="BD2142" i="22"/>
  <c r="BC2143" i="22"/>
  <c r="BD2143" i="22"/>
  <c r="BC2144" i="22"/>
  <c r="BD2144" i="22"/>
  <c r="BC2145" i="22"/>
  <c r="BD2145" i="22"/>
  <c r="BC2146" i="22"/>
  <c r="BD2146" i="22"/>
  <c r="BC2147" i="22"/>
  <c r="BD2147" i="22"/>
  <c r="BC2148" i="22"/>
  <c r="BD2148" i="22"/>
  <c r="BC2149" i="22"/>
  <c r="BD2149" i="22"/>
  <c r="BC2150" i="22"/>
  <c r="BD2150" i="22"/>
  <c r="BC2151" i="22"/>
  <c r="BD2151" i="22"/>
  <c r="BC2152" i="22"/>
  <c r="BD2152" i="22"/>
  <c r="BC2153" i="22"/>
  <c r="BD2153" i="22"/>
  <c r="BC2154" i="22"/>
  <c r="BD2154" i="22"/>
  <c r="BC2155" i="22"/>
  <c r="BD2155" i="22"/>
  <c r="BC2156" i="22"/>
  <c r="BD2156" i="22"/>
  <c r="BC2157" i="22"/>
  <c r="BD2157" i="22"/>
  <c r="BC2158" i="22"/>
  <c r="BD2158" i="22"/>
  <c r="BC2159" i="22"/>
  <c r="BD2159" i="22"/>
  <c r="BC2160" i="22"/>
  <c r="BD2160" i="22"/>
  <c r="BC2161" i="22"/>
  <c r="BD2161" i="22"/>
  <c r="BC2162" i="22"/>
  <c r="BD2162" i="22"/>
  <c r="BC2163" i="22"/>
  <c r="BD2163" i="22"/>
  <c r="BC2164" i="22"/>
  <c r="BD2164" i="22"/>
  <c r="BC2165" i="22"/>
  <c r="BD2165" i="22"/>
  <c r="BC2166" i="22"/>
  <c r="BD2166" i="22"/>
  <c r="BC2167" i="22"/>
  <c r="BD2167" i="22"/>
  <c r="BC2168" i="22"/>
  <c r="BD2168" i="22"/>
  <c r="BC2169" i="22"/>
  <c r="BD2169" i="22"/>
  <c r="BC2170" i="22"/>
  <c r="BD2170" i="22"/>
  <c r="BC2171" i="22"/>
  <c r="BD2171" i="22"/>
  <c r="BC2172" i="22"/>
  <c r="BD2172" i="22"/>
  <c r="BC2173" i="22"/>
  <c r="BD2173" i="22"/>
  <c r="BC2174" i="22"/>
  <c r="BD2174" i="22"/>
  <c r="BC2175" i="22"/>
  <c r="BD2175" i="22"/>
  <c r="BC2176" i="22"/>
  <c r="BD2176" i="22"/>
  <c r="BC2177" i="22"/>
  <c r="BD2177" i="22"/>
  <c r="BC2178" i="22"/>
  <c r="BD2178" i="22"/>
  <c r="BC2179" i="22"/>
  <c r="BD2179" i="22"/>
  <c r="BC2180" i="22"/>
  <c r="BD2180" i="22"/>
  <c r="BC2181" i="22"/>
  <c r="BD2181" i="22"/>
  <c r="BC2182" i="22"/>
  <c r="BD2182" i="22"/>
  <c r="BC2183" i="22"/>
  <c r="BD2183" i="22"/>
  <c r="BC2184" i="22"/>
  <c r="BD2184" i="22"/>
  <c r="BC2185" i="22"/>
  <c r="BD2185" i="22"/>
  <c r="BC2186" i="22"/>
  <c r="BD2186" i="22"/>
  <c r="BC2187" i="22"/>
  <c r="BD2187" i="22"/>
  <c r="BC2188" i="22"/>
  <c r="BD2188" i="22"/>
  <c r="BC2189" i="22"/>
  <c r="BD2189" i="22"/>
  <c r="BC2190" i="22"/>
  <c r="BD2190" i="22"/>
  <c r="BC2191" i="22"/>
  <c r="BD2191" i="22"/>
  <c r="BC2192" i="22"/>
  <c r="BD2192" i="22"/>
  <c r="BC2193" i="22"/>
  <c r="BD2193" i="22"/>
  <c r="BC2194" i="22"/>
  <c r="BD2194" i="22"/>
  <c r="BC2195" i="22"/>
  <c r="BD2195" i="22"/>
  <c r="BC2196" i="22"/>
  <c r="BD2196" i="22"/>
  <c r="BC2197" i="22"/>
  <c r="BD2197" i="22"/>
  <c r="BC2198" i="22"/>
  <c r="BD2198" i="22"/>
  <c r="BC2199" i="22"/>
  <c r="BD2199" i="22"/>
  <c r="BC2200" i="22"/>
  <c r="BD2200" i="22"/>
  <c r="BC2201" i="22"/>
  <c r="BD2201" i="22"/>
  <c r="BC2202" i="22"/>
  <c r="BD2202" i="22"/>
  <c r="BC2203" i="22"/>
  <c r="BD2203" i="22"/>
  <c r="BC2204" i="22"/>
  <c r="BD2204" i="22"/>
  <c r="BC2205" i="22"/>
  <c r="BD2205" i="22"/>
  <c r="BC2206" i="22"/>
  <c r="BD2206" i="22"/>
  <c r="BC2207" i="22"/>
  <c r="BD2207" i="22"/>
  <c r="BC2208" i="22"/>
  <c r="BD2208" i="22"/>
  <c r="BC2209" i="22"/>
  <c r="BD2209" i="22"/>
  <c r="BC2210" i="22"/>
  <c r="BD2210" i="22"/>
  <c r="BC2211" i="22"/>
  <c r="BD2211" i="22"/>
  <c r="BC2212" i="22"/>
  <c r="BD2212" i="22"/>
  <c r="BC2213" i="22"/>
  <c r="BD2213" i="22"/>
  <c r="BC2214" i="22"/>
  <c r="BD2214" i="22"/>
  <c r="BC2215" i="22"/>
  <c r="BD2215" i="22"/>
  <c r="BC2216" i="22"/>
  <c r="BD2216" i="22"/>
  <c r="BC2217" i="22"/>
  <c r="BD2217" i="22"/>
  <c r="BC2218" i="22"/>
  <c r="BD2218" i="22"/>
  <c r="BC2219" i="22"/>
  <c r="BD2219" i="22"/>
  <c r="BC2220" i="22"/>
  <c r="BD2220" i="22"/>
  <c r="BC2221" i="22"/>
  <c r="BD2221" i="22"/>
  <c r="BC2222" i="22"/>
  <c r="BD2222" i="22"/>
  <c r="BC2223" i="22"/>
  <c r="BD2223" i="22"/>
  <c r="BC2224" i="22"/>
  <c r="BD2224" i="22"/>
  <c r="BC2225" i="22"/>
  <c r="BD2225" i="22"/>
  <c r="BC2226" i="22"/>
  <c r="BD2226" i="22"/>
  <c r="BC2227" i="22"/>
  <c r="BD2227" i="22"/>
  <c r="BC2228" i="22"/>
  <c r="BD2228" i="22"/>
  <c r="BC2229" i="22"/>
  <c r="BD2229" i="22"/>
  <c r="BC2230" i="22"/>
  <c r="BD2230" i="22"/>
  <c r="BC2231" i="22"/>
  <c r="BD2231" i="22"/>
  <c r="BC2232" i="22"/>
  <c r="BD2232" i="22"/>
  <c r="BC2233" i="22"/>
  <c r="BD2233" i="22"/>
  <c r="BC2234" i="22"/>
  <c r="BD2234" i="22"/>
  <c r="BC2235" i="22"/>
  <c r="BD2235" i="22"/>
  <c r="BC2236" i="22"/>
  <c r="BD2236" i="22"/>
  <c r="BC2237" i="22"/>
  <c r="BD2237" i="22"/>
  <c r="BC2238" i="22"/>
  <c r="BD2238" i="22"/>
  <c r="BC2239" i="22"/>
  <c r="BD2239" i="22"/>
  <c r="BC2240" i="22"/>
  <c r="BD2240" i="22"/>
  <c r="BC2241" i="22"/>
  <c r="BD2241" i="22"/>
  <c r="BC2242" i="22"/>
  <c r="BD2242" i="22"/>
  <c r="BC2243" i="22"/>
  <c r="BD2243" i="22"/>
  <c r="BC2244" i="22"/>
  <c r="BD2244" i="22"/>
  <c r="BC2245" i="22"/>
  <c r="BD2245" i="22"/>
  <c r="BC2246" i="22"/>
  <c r="BD2246" i="22"/>
  <c r="BC2247" i="22"/>
  <c r="BD2247" i="22"/>
  <c r="BC2248" i="22"/>
  <c r="BD2248" i="22"/>
  <c r="BC2249" i="22"/>
  <c r="BD2249" i="22"/>
  <c r="BC2250" i="22"/>
  <c r="BD2250" i="22"/>
  <c r="BC2251" i="22"/>
  <c r="BD2251" i="22"/>
  <c r="BC2252" i="22"/>
  <c r="BD2252" i="22"/>
  <c r="BC2253" i="22"/>
  <c r="BD2253" i="22"/>
  <c r="BC2254" i="22"/>
  <c r="BD2254" i="22"/>
  <c r="BC2255" i="22"/>
  <c r="BD2255" i="22"/>
  <c r="BC2256" i="22"/>
  <c r="BD2256" i="22"/>
  <c r="BC2257" i="22"/>
  <c r="BD2257" i="22"/>
  <c r="BC2258" i="22"/>
  <c r="BD2258" i="22"/>
  <c r="BC2259" i="22"/>
  <c r="BD2259" i="22"/>
  <c r="BC2260" i="22"/>
  <c r="BD2260" i="22"/>
  <c r="BC2261" i="22"/>
  <c r="BD2261" i="22"/>
  <c r="BC2262" i="22"/>
  <c r="BD2262" i="22"/>
  <c r="BC2263" i="22"/>
  <c r="BD2263" i="22"/>
  <c r="BC2264" i="22"/>
  <c r="BD2264" i="22"/>
  <c r="BC2265" i="22"/>
  <c r="BD2265" i="22"/>
  <c r="BC2266" i="22"/>
  <c r="BD2266" i="22"/>
  <c r="BC2267" i="22"/>
  <c r="BD2267" i="22"/>
  <c r="BC2268" i="22"/>
  <c r="BD2268" i="22"/>
  <c r="BC2269" i="22"/>
  <c r="BD2269" i="22"/>
  <c r="BC2270" i="22"/>
  <c r="BD2270" i="22"/>
  <c r="BC2271" i="22"/>
  <c r="BD2271" i="22"/>
  <c r="BC2272" i="22"/>
  <c r="BD2272" i="22"/>
  <c r="BC2273" i="22"/>
  <c r="BD2273" i="22"/>
  <c r="BC2274" i="22"/>
  <c r="BD2274" i="22"/>
  <c r="BC2275" i="22"/>
  <c r="BD2275" i="22"/>
  <c r="BC2276" i="22"/>
  <c r="BD2276" i="22"/>
  <c r="BC2277" i="22"/>
  <c r="BD2277" i="22"/>
  <c r="BC2278" i="22"/>
  <c r="BD2278" i="22"/>
  <c r="BC2279" i="22"/>
  <c r="BD2279" i="22"/>
  <c r="BC2280" i="22"/>
  <c r="BD2280" i="22"/>
  <c r="BC2281" i="22"/>
  <c r="BD2281" i="22"/>
  <c r="BC2282" i="22"/>
  <c r="BD2282" i="22"/>
  <c r="BC2283" i="22"/>
  <c r="BD2283" i="22"/>
  <c r="BC2284" i="22"/>
  <c r="BD2284" i="22"/>
  <c r="BC2285" i="22"/>
  <c r="BD2285" i="22"/>
  <c r="BC2286" i="22"/>
  <c r="BD2286" i="22"/>
  <c r="BC2287" i="22"/>
  <c r="BD2287" i="22"/>
  <c r="BC2288" i="22"/>
  <c r="BD2288" i="22"/>
  <c r="BC2289" i="22"/>
  <c r="BD2289" i="22"/>
  <c r="BC2290" i="22"/>
  <c r="BD2290" i="22"/>
  <c r="BC2291" i="22"/>
  <c r="BD2291" i="22"/>
  <c r="BC2292" i="22"/>
  <c r="BD2292" i="22"/>
  <c r="BC2293" i="22"/>
  <c r="BD2293" i="22"/>
  <c r="BC2294" i="22"/>
  <c r="BD2294" i="22"/>
  <c r="BC2295" i="22"/>
  <c r="BD2295" i="22"/>
  <c r="BC2296" i="22"/>
  <c r="BD2296" i="22"/>
  <c r="BC2297" i="22"/>
  <c r="BD2297" i="22"/>
  <c r="BC2298" i="22"/>
  <c r="BD2298" i="22"/>
  <c r="BC2299" i="22"/>
  <c r="BD2299" i="22"/>
  <c r="BC2300" i="22"/>
  <c r="BD2300" i="22"/>
  <c r="BC2301" i="22"/>
  <c r="BD2301" i="22"/>
  <c r="BC2302" i="22"/>
  <c r="BD2302" i="22"/>
  <c r="BC2303" i="22"/>
  <c r="BD2303" i="22"/>
  <c r="BC2304" i="22"/>
  <c r="BD2304" i="22"/>
  <c r="BC2305" i="22"/>
  <c r="BD2305" i="22"/>
  <c r="BC2306" i="22"/>
  <c r="BD2306" i="22"/>
  <c r="BC2307" i="22"/>
  <c r="BD2307" i="22"/>
  <c r="BC2308" i="22"/>
  <c r="BD2308" i="22"/>
  <c r="BC2309" i="22"/>
  <c r="BD2309" i="22"/>
  <c r="BC2310" i="22"/>
  <c r="BD2310" i="22"/>
  <c r="BC2311" i="22"/>
  <c r="BD2311" i="22"/>
  <c r="BC2312" i="22"/>
  <c r="BD2312" i="22"/>
  <c r="BC2313" i="22"/>
  <c r="BD2313" i="22"/>
  <c r="BC2314" i="22"/>
  <c r="BD2314" i="22"/>
  <c r="BC2315" i="22"/>
  <c r="BD2315" i="22"/>
  <c r="BC2316" i="22"/>
  <c r="BD2316" i="22"/>
  <c r="BC2317" i="22"/>
  <c r="BD2317" i="22"/>
  <c r="BC2318" i="22"/>
  <c r="BD2318" i="22"/>
  <c r="BC2319" i="22"/>
  <c r="BD2319" i="22"/>
  <c r="BC2320" i="22"/>
  <c r="BD2320" i="22"/>
  <c r="BC2321" i="22"/>
  <c r="BD2321" i="22"/>
  <c r="BC2322" i="22"/>
  <c r="BD2322" i="22"/>
  <c r="BC2323" i="22"/>
  <c r="BD2323" i="22"/>
  <c r="BC2324" i="22"/>
  <c r="BD2324" i="22"/>
  <c r="BC2325" i="22"/>
  <c r="BD2325" i="22"/>
  <c r="BC2326" i="22"/>
  <c r="BD2326" i="22"/>
  <c r="BC2327" i="22"/>
  <c r="BD2327" i="22"/>
  <c r="BC2328" i="22"/>
  <c r="BD2328" i="22"/>
  <c r="BC2329" i="22"/>
  <c r="BD2329" i="22"/>
  <c r="BC2330" i="22"/>
  <c r="BD2330" i="22"/>
  <c r="BC2331" i="22"/>
  <c r="BD2331" i="22"/>
  <c r="BC2332" i="22"/>
  <c r="BD2332" i="22"/>
  <c r="BC2333" i="22"/>
  <c r="BD2333" i="22"/>
  <c r="BC2334" i="22"/>
  <c r="BD2334" i="22"/>
  <c r="BC2335" i="22"/>
  <c r="BD2335" i="22"/>
  <c r="BC2336" i="22"/>
  <c r="BD2336" i="22"/>
  <c r="BC2337" i="22"/>
  <c r="BD2337" i="22"/>
  <c r="BC2338" i="22"/>
  <c r="BD2338" i="22"/>
  <c r="BC2339" i="22"/>
  <c r="BD2339" i="22"/>
  <c r="BC2340" i="22"/>
  <c r="BD2340" i="22"/>
  <c r="BC2341" i="22"/>
  <c r="BD2341" i="22"/>
  <c r="BC2342" i="22"/>
  <c r="BD2342" i="22"/>
  <c r="BC2343" i="22"/>
  <c r="BD2343" i="22"/>
  <c r="BC2344" i="22"/>
  <c r="BD2344" i="22"/>
  <c r="BC2345" i="22"/>
  <c r="BD2345" i="22"/>
  <c r="BC2346" i="22"/>
  <c r="BD2346" i="22"/>
  <c r="BC2347" i="22"/>
  <c r="BD2347" i="22"/>
  <c r="BC2348" i="22"/>
  <c r="BD2348" i="22"/>
  <c r="BC2349" i="22"/>
  <c r="BD2349" i="22"/>
  <c r="BC2350" i="22"/>
  <c r="BD2350" i="22"/>
  <c r="BC2351" i="22"/>
  <c r="BD2351" i="22"/>
  <c r="BC2352" i="22"/>
  <c r="BD2352" i="22"/>
  <c r="BC2353" i="22"/>
  <c r="BD2353" i="22"/>
  <c r="BC2354" i="22"/>
  <c r="BD2354" i="22"/>
  <c r="BC2355" i="22"/>
  <c r="BD2355" i="22"/>
  <c r="BC2356" i="22"/>
  <c r="BD2356" i="22"/>
  <c r="BC2357" i="22"/>
  <c r="BD2357" i="22"/>
  <c r="BC2358" i="22"/>
  <c r="BD2358" i="22"/>
  <c r="BC2359" i="22"/>
  <c r="BD2359" i="22"/>
  <c r="BC2360" i="22"/>
  <c r="BD2360" i="22"/>
  <c r="BC2361" i="22"/>
  <c r="BD2361" i="22"/>
  <c r="BC2362" i="22"/>
  <c r="BD2362" i="22"/>
  <c r="BC2363" i="22"/>
  <c r="BD2363" i="22"/>
  <c r="BC2364" i="22"/>
  <c r="BD2364" i="22"/>
  <c r="BC2365" i="22"/>
  <c r="BD2365" i="22"/>
  <c r="BC2366" i="22"/>
  <c r="BD2366" i="22"/>
  <c r="Z67" i="22" l="1"/>
  <c r="Z41" i="22"/>
  <c r="Z65" i="22"/>
  <c r="Z11" i="22"/>
  <c r="Z29" i="22"/>
  <c r="Z75" i="22"/>
  <c r="Z47" i="22"/>
  <c r="Z66" i="22"/>
  <c r="Z9" i="22"/>
  <c r="Z17" i="22"/>
  <c r="Z53" i="22"/>
  <c r="Z87" i="22"/>
  <c r="Z14" i="22"/>
  <c r="Z10" i="22"/>
  <c r="Z26" i="22"/>
  <c r="Z56" i="22"/>
  <c r="Z36" i="22"/>
  <c r="Z92" i="22"/>
  <c r="Z77" i="22"/>
  <c r="Z93" i="22"/>
  <c r="Z22" i="22"/>
  <c r="Z13" i="22"/>
  <c r="Z33" i="22"/>
  <c r="Z68" i="22"/>
  <c r="Z52" i="22"/>
  <c r="Z54" i="22"/>
  <c r="Z88" i="22"/>
  <c r="Z30" i="22"/>
  <c r="Z31" i="22"/>
  <c r="Z84" i="22"/>
  <c r="Z73" i="22"/>
  <c r="Z51" i="22"/>
  <c r="Z15" i="22"/>
  <c r="Z4" i="22"/>
  <c r="Z94" i="22"/>
  <c r="Z7" i="22"/>
  <c r="Z27" i="22"/>
  <c r="Z21" i="22"/>
  <c r="Z82" i="22"/>
  <c r="Z49" i="22"/>
  <c r="Z12" i="22"/>
  <c r="Z2" i="22"/>
  <c r="Z43" i="22"/>
  <c r="Z81" i="22"/>
  <c r="Z90" i="22"/>
  <c r="Z89" i="22"/>
  <c r="Z6" i="22"/>
  <c r="Z86" i="22"/>
  <c r="Z61" i="22"/>
  <c r="Z79" i="22"/>
  <c r="Z34" i="22"/>
  <c r="Z64" i="22"/>
  <c r="Z16" i="22"/>
  <c r="Z50" i="22"/>
  <c r="Z8" i="22"/>
  <c r="Z59" i="22"/>
  <c r="Z48" i="22"/>
  <c r="Z20" i="22"/>
  <c r="Z45" i="22"/>
  <c r="Z85" i="22"/>
  <c r="Z5" i="22"/>
  <c r="Z32" i="22"/>
  <c r="Z38" i="22"/>
  <c r="Z57" i="22"/>
  <c r="Z23" i="22"/>
  <c r="Z44" i="22"/>
  <c r="Z74" i="22"/>
  <c r="Z18" i="22"/>
  <c r="Z69" i="22"/>
  <c r="Z46" i="22"/>
  <c r="Z78" i="22"/>
  <c r="Z71" i="22"/>
  <c r="Z63" i="22"/>
  <c r="Z60" i="22"/>
  <c r="Z42" i="22"/>
  <c r="Z58" i="22"/>
  <c r="Z37" i="22"/>
  <c r="Z35" i="22"/>
  <c r="Z72" i="22"/>
  <c r="Z28" i="22"/>
  <c r="Z80" i="22"/>
  <c r="Z25" i="22"/>
  <c r="Z83" i="22"/>
  <c r="Z62" i="22"/>
  <c r="Z3" i="22"/>
  <c r="Z76" i="22"/>
  <c r="Z55" i="22"/>
  <c r="Z40" i="22"/>
  <c r="Z24" i="22"/>
  <c r="Z39" i="22"/>
  <c r="Z70" i="22"/>
  <c r="Z19" i="22"/>
  <c r="Z91" i="22"/>
  <c r="Z95" i="22"/>
  <c r="AW2" i="22"/>
  <c r="AW6" i="22"/>
  <c r="AW13" i="22"/>
  <c r="AW10" i="22"/>
  <c r="AW4" i="22"/>
  <c r="AW11" i="22"/>
  <c r="AW7" i="22"/>
  <c r="AW9" i="22"/>
  <c r="AW3" i="22"/>
  <c r="AW5" i="22"/>
  <c r="AW12" i="22"/>
  <c r="AW8" i="22"/>
  <c r="BA26" i="23"/>
  <c r="BB26" i="23"/>
  <c r="AZ26" i="23"/>
  <c r="BA27" i="23"/>
  <c r="BB27" i="23"/>
  <c r="BA28" i="23"/>
  <c r="AZ27" i="23"/>
  <c r="AZ28" i="23"/>
  <c r="BB28" i="23"/>
  <c r="BA29" i="23"/>
  <c r="AZ29" i="23"/>
  <c r="BA30" i="23"/>
  <c r="BB29" i="23"/>
  <c r="AZ30" i="23"/>
  <c r="BA31" i="23"/>
  <c r="BB30" i="23"/>
  <c r="BB31" i="23"/>
  <c r="AZ31" i="23"/>
  <c r="BA32" i="23"/>
  <c r="AZ32" i="23"/>
  <c r="BB32" i="23"/>
  <c r="BA33" i="23"/>
  <c r="BB33" i="23"/>
  <c r="AZ33" i="23"/>
  <c r="BA34" i="23"/>
  <c r="AZ34" i="23"/>
  <c r="BB34" i="23"/>
  <c r="BA35" i="23"/>
  <c r="AZ35" i="23"/>
  <c r="BB35" i="23"/>
  <c r="BA36" i="23"/>
  <c r="BB36" i="23"/>
  <c r="AZ36" i="23"/>
  <c r="BA37" i="23"/>
  <c r="AZ37" i="23"/>
  <c r="BB37" i="23"/>
  <c r="BA38" i="23"/>
  <c r="AZ38" i="23"/>
  <c r="BB38" i="23"/>
  <c r="BA39" i="23"/>
  <c r="BA40" i="23"/>
  <c r="BB39" i="23"/>
  <c r="AZ39" i="23"/>
  <c r="BB40" i="23"/>
  <c r="BA41" i="23"/>
  <c r="AZ40" i="23"/>
  <c r="BA42" i="23"/>
  <c r="AZ41" i="23"/>
  <c r="BB41" i="23"/>
  <c r="BB42" i="23"/>
  <c r="AZ42" i="23"/>
  <c r="BA43" i="23"/>
  <c r="AZ43" i="23"/>
  <c r="BB43" i="23"/>
  <c r="BA44" i="23"/>
  <c r="AZ44" i="23"/>
  <c r="BB44" i="23"/>
  <c r="BA45" i="23"/>
  <c r="BA46" i="23"/>
  <c r="AZ45" i="23"/>
  <c r="BB45" i="23"/>
  <c r="BA47" i="23"/>
  <c r="BB46" i="23"/>
  <c r="AZ46" i="23"/>
  <c r="BB47" i="23"/>
  <c r="AZ47" i="23"/>
  <c r="BA48" i="23"/>
  <c r="AZ48" i="23"/>
  <c r="BA49" i="23"/>
  <c r="BB48" i="23"/>
  <c r="BA50" i="23"/>
  <c r="AZ49" i="23"/>
  <c r="BB49" i="23"/>
  <c r="AZ50" i="23"/>
  <c r="BA51" i="23"/>
  <c r="BB50" i="23"/>
  <c r="AZ51" i="23"/>
  <c r="BB51" i="23"/>
  <c r="BA52" i="23"/>
  <c r="AZ52" i="23"/>
  <c r="BA53" i="23"/>
  <c r="BB52" i="23"/>
  <c r="BA54" i="23"/>
  <c r="AZ53" i="23"/>
  <c r="BB53" i="23"/>
  <c r="AZ54" i="23"/>
  <c r="BA55" i="23"/>
  <c r="BB54" i="23"/>
  <c r="BA56" i="23"/>
  <c r="BB55" i="23"/>
  <c r="AZ55" i="23"/>
  <c r="BA57" i="23"/>
  <c r="BB56" i="23"/>
  <c r="AZ56" i="23"/>
  <c r="AZ57" i="23"/>
  <c r="BA58" i="23"/>
  <c r="BB57" i="23"/>
  <c r="BA59" i="23"/>
  <c r="BB58" i="23"/>
  <c r="AZ58" i="23"/>
  <c r="AZ59" i="23"/>
  <c r="BA60" i="23"/>
  <c r="BB59" i="23"/>
  <c r="AZ60" i="23"/>
  <c r="BB60" i="23"/>
  <c r="BA61" i="23"/>
  <c r="AZ61" i="23"/>
  <c r="BB61" i="23"/>
  <c r="BA62" i="23"/>
  <c r="BB62" i="23"/>
  <c r="AZ62" i="23"/>
  <c r="BA63" i="23"/>
  <c r="AZ63" i="23"/>
  <c r="BA64" i="23"/>
  <c r="BB63" i="23"/>
  <c r="AZ64" i="23"/>
  <c r="BB64" i="23"/>
  <c r="BA65" i="23"/>
  <c r="AZ65" i="23"/>
  <c r="BB65" i="23"/>
  <c r="BA66" i="23"/>
  <c r="BB66" i="23"/>
  <c r="AZ66" i="23"/>
  <c r="BA67" i="23"/>
  <c r="AZ67" i="23"/>
  <c r="BB67" i="23"/>
  <c r="BA68" i="23"/>
  <c r="AZ68" i="23"/>
  <c r="BB68" i="23"/>
  <c r="BA69" i="23"/>
  <c r="BA70" i="23"/>
  <c r="BB69" i="23"/>
  <c r="AZ69" i="23"/>
  <c r="BB70" i="23"/>
  <c r="AZ70" i="23"/>
  <c r="BA71" i="23"/>
  <c r="BA72" i="23"/>
  <c r="AZ71" i="23"/>
  <c r="BB71" i="23"/>
  <c r="AZ72" i="23"/>
  <c r="BB72" i="23"/>
  <c r="BA73" i="23"/>
  <c r="AZ73" i="23"/>
  <c r="BB73" i="23"/>
  <c r="BA74" i="23"/>
  <c r="BB74" i="23"/>
  <c r="BA75" i="23"/>
  <c r="AZ74" i="23"/>
  <c r="BB75" i="23"/>
  <c r="BA76" i="23"/>
  <c r="AZ75" i="23"/>
  <c r="AZ76" i="23"/>
  <c r="BB76" i="23"/>
  <c r="BA77" i="23"/>
  <c r="AZ77" i="23"/>
  <c r="BB77" i="23"/>
  <c r="BA78" i="23"/>
  <c r="AZ78" i="23"/>
  <c r="BA79" i="23"/>
  <c r="BB78" i="23"/>
  <c r="BA80" i="23"/>
  <c r="AZ79" i="23"/>
  <c r="BB79" i="23"/>
  <c r="BB80" i="23"/>
  <c r="BA81" i="23"/>
  <c r="AZ80" i="23"/>
  <c r="BB81" i="23"/>
  <c r="AZ81" i="23"/>
  <c r="BA82" i="23"/>
  <c r="AZ82" i="23"/>
  <c r="BA83" i="23"/>
  <c r="BB82" i="23"/>
  <c r="BB83" i="23"/>
  <c r="AZ83" i="23"/>
  <c r="BA84" i="23"/>
  <c r="BA85" i="23"/>
  <c r="AZ84" i="23"/>
  <c r="BB84" i="23"/>
  <c r="BB85" i="23"/>
  <c r="BA86" i="23"/>
  <c r="AZ85" i="23"/>
  <c r="AZ86" i="23"/>
  <c r="BB86" i="23"/>
  <c r="BA87" i="23"/>
  <c r="BB87" i="23"/>
  <c r="AZ87" i="23"/>
  <c r="BA88" i="23"/>
  <c r="BA89" i="23"/>
  <c r="BB88" i="23"/>
  <c r="AZ88" i="23"/>
  <c r="BB89" i="23"/>
  <c r="AZ89" i="23"/>
  <c r="BA90" i="23"/>
  <c r="AZ90" i="23"/>
  <c r="BA91" i="23"/>
  <c r="BB90" i="23"/>
  <c r="BB91" i="23"/>
  <c r="AZ91" i="23"/>
  <c r="BA92" i="23"/>
  <c r="BB92" i="23"/>
  <c r="BA93" i="23"/>
  <c r="AZ92" i="23"/>
  <c r="BA94" i="23"/>
  <c r="AZ93" i="23"/>
  <c r="BB93" i="23"/>
  <c r="BB94" i="23"/>
  <c r="BA95" i="23"/>
  <c r="AZ94" i="23"/>
  <c r="BB95" i="23"/>
  <c r="AZ95" i="23"/>
  <c r="BA96" i="23"/>
  <c r="BA97" i="23"/>
  <c r="AZ96" i="23"/>
  <c r="BB96" i="23"/>
  <c r="AZ97" i="23"/>
  <c r="BB97" i="23"/>
  <c r="BA98" i="23"/>
  <c r="BA99" i="23"/>
  <c r="BB98" i="23"/>
  <c r="AZ98" i="23"/>
  <c r="AZ99" i="23"/>
  <c r="BB99" i="23"/>
  <c r="BA100" i="23"/>
  <c r="BA101" i="23"/>
  <c r="BB100" i="23"/>
  <c r="AZ100" i="23"/>
  <c r="BB101" i="23"/>
  <c r="AZ101" i="23"/>
  <c r="BA102" i="23"/>
  <c r="AZ102" i="23"/>
  <c r="BB102" i="23"/>
  <c r="BA103" i="23"/>
  <c r="AZ103" i="23"/>
  <c r="BB103" i="23"/>
  <c r="BA104" i="23"/>
  <c r="BB104" i="23"/>
  <c r="AZ104" i="23"/>
  <c r="BA105" i="23"/>
  <c r="AZ105" i="23"/>
  <c r="BB105" i="23"/>
  <c r="BA106" i="23"/>
  <c r="BB106" i="23"/>
  <c r="AZ106" i="23"/>
  <c r="BA107" i="23"/>
  <c r="AZ107" i="23"/>
  <c r="BB107" i="23"/>
  <c r="BA108" i="23"/>
  <c r="BB108" i="23"/>
  <c r="AZ108" i="23"/>
  <c r="BA109" i="23"/>
  <c r="BB109" i="23"/>
  <c r="AZ109" i="23"/>
  <c r="BA110" i="23"/>
  <c r="AZ110" i="23"/>
  <c r="BB110" i="23"/>
  <c r="BA111" i="23"/>
  <c r="BB111" i="23"/>
  <c r="BA112" i="23"/>
  <c r="AZ111" i="23"/>
  <c r="BB112" i="23"/>
  <c r="AZ112" i="23"/>
  <c r="BA113" i="23"/>
  <c r="BA114" i="23"/>
  <c r="AZ113" i="23"/>
  <c r="BB113" i="23"/>
  <c r="BB114" i="23"/>
  <c r="BA115" i="23"/>
  <c r="AZ114" i="23"/>
  <c r="AZ115" i="23"/>
  <c r="BB115" i="23"/>
  <c r="BA116" i="23"/>
  <c r="AZ116" i="23"/>
  <c r="BA117" i="23"/>
  <c r="BB116" i="23"/>
  <c r="BB117" i="23"/>
  <c r="BA118" i="23"/>
  <c r="AZ117" i="23"/>
  <c r="BB118" i="23"/>
  <c r="BA119" i="23"/>
  <c r="AZ118" i="23"/>
  <c r="BB119" i="23"/>
  <c r="BA120" i="23"/>
  <c r="AZ119" i="23"/>
  <c r="AZ120" i="23"/>
  <c r="BA121" i="23"/>
  <c r="BB120" i="23"/>
  <c r="BB121" i="23"/>
  <c r="AZ121" i="23"/>
  <c r="BA122" i="23"/>
  <c r="AZ122" i="23"/>
  <c r="BA123" i="23"/>
  <c r="BB122" i="23"/>
  <c r="AZ123" i="23"/>
  <c r="BA124" i="23"/>
  <c r="BB123" i="23"/>
  <c r="BA125" i="23"/>
  <c r="AZ124" i="23"/>
  <c r="BB124" i="23"/>
  <c r="AZ125" i="23"/>
  <c r="BA126" i="23"/>
  <c r="BB125" i="23"/>
  <c r="BB126" i="23"/>
  <c r="AZ126" i="23"/>
  <c r="BA127" i="23"/>
  <c r="AZ127" i="23"/>
  <c r="BB127" i="23"/>
  <c r="BA128" i="23"/>
  <c r="BB128" i="23"/>
  <c r="BA129" i="23"/>
  <c r="AZ128" i="23"/>
  <c r="AZ129" i="23"/>
  <c r="BA130" i="23"/>
  <c r="BB129" i="23"/>
  <c r="BA131" i="23"/>
  <c r="AZ130" i="23"/>
  <c r="BB130" i="23"/>
  <c r="BA132" i="23"/>
  <c r="AZ131" i="23"/>
  <c r="BB131" i="23"/>
  <c r="BB132" i="23"/>
  <c r="BA133" i="23"/>
  <c r="AZ132" i="23"/>
  <c r="BA134" i="23"/>
  <c r="BB133" i="23"/>
  <c r="AZ133" i="23"/>
  <c r="AZ134" i="23"/>
  <c r="BB134" i="23"/>
  <c r="BA135" i="23"/>
  <c r="BB135" i="23"/>
  <c r="AZ135" i="23"/>
  <c r="BA136" i="23"/>
  <c r="AZ136" i="23"/>
  <c r="BA137" i="23"/>
  <c r="BB136" i="23"/>
  <c r="BA138" i="23"/>
  <c r="AZ137" i="23"/>
  <c r="BB137" i="23"/>
  <c r="AZ138" i="23"/>
  <c r="BB138" i="23"/>
  <c r="BA139" i="23"/>
  <c r="BB139" i="23"/>
  <c r="AZ139" i="23"/>
  <c r="BA140" i="23"/>
  <c r="BB140" i="23"/>
  <c r="AZ140" i="23"/>
  <c r="BA141" i="23"/>
  <c r="BB141" i="23"/>
  <c r="AZ141" i="23"/>
  <c r="BA142" i="23"/>
  <c r="BB142" i="23"/>
  <c r="BA143" i="23"/>
  <c r="AZ142" i="23"/>
  <c r="AZ143" i="23"/>
  <c r="BA144" i="23"/>
  <c r="BB143" i="23"/>
  <c r="AZ144" i="23"/>
  <c r="BB144" i="23"/>
  <c r="BA145" i="23"/>
  <c r="AZ145" i="23"/>
  <c r="BB145" i="23"/>
  <c r="BA146" i="23"/>
  <c r="AZ146" i="23"/>
  <c r="BB146" i="23"/>
  <c r="BA147" i="23"/>
  <c r="BB147" i="23"/>
  <c r="BA148" i="23"/>
  <c r="AZ147" i="23"/>
  <c r="BB148" i="23"/>
  <c r="BA149" i="23"/>
  <c r="AZ148" i="23"/>
  <c r="BB149" i="23"/>
  <c r="AZ149" i="23"/>
  <c r="BA150" i="23"/>
  <c r="AZ150" i="23"/>
  <c r="BA151" i="23"/>
  <c r="BB150" i="23"/>
  <c r="BB151" i="23"/>
  <c r="BA152" i="23"/>
  <c r="AZ151" i="23"/>
  <c r="AZ152" i="23"/>
  <c r="BB152" i="23"/>
  <c r="BA153" i="23"/>
  <c r="AZ153" i="23"/>
  <c r="BA154" i="23"/>
  <c r="BB153" i="23"/>
  <c r="BB154" i="23"/>
  <c r="BA155" i="23"/>
  <c r="AZ154" i="23"/>
  <c r="BA156" i="23"/>
  <c r="BB155" i="23"/>
  <c r="AZ155" i="23"/>
  <c r="BB156" i="23"/>
  <c r="BA157" i="23"/>
  <c r="AZ156" i="23"/>
  <c r="BB157" i="23"/>
  <c r="BA158" i="23"/>
  <c r="AZ157" i="23"/>
  <c r="AZ158" i="23"/>
  <c r="BA159" i="23"/>
  <c r="BB158" i="23"/>
  <c r="BB159" i="23"/>
  <c r="BA160" i="23"/>
  <c r="AZ159" i="23"/>
  <c r="BA161" i="23"/>
  <c r="BB160" i="23"/>
  <c r="AZ160" i="23"/>
  <c r="BA162" i="23"/>
  <c r="BB161" i="23"/>
  <c r="AZ161" i="23"/>
  <c r="BA163" i="23"/>
  <c r="AZ162" i="23"/>
  <c r="BB162" i="23"/>
  <c r="AZ163" i="23"/>
  <c r="BB163" i="23"/>
  <c r="BA164" i="23"/>
  <c r="AZ164" i="23"/>
  <c r="BB164" i="23"/>
  <c r="BA165" i="23"/>
  <c r="AZ165" i="23"/>
  <c r="BA166" i="23"/>
  <c r="BB165" i="23"/>
  <c r="BA167" i="23"/>
  <c r="BB166" i="23"/>
  <c r="AZ166" i="23"/>
  <c r="BA168" i="23"/>
  <c r="AZ167" i="23"/>
  <c r="BB167" i="23"/>
  <c r="BB168" i="23"/>
  <c r="BA169" i="23"/>
  <c r="AZ168" i="23"/>
  <c r="AZ169" i="23"/>
  <c r="BB169" i="23"/>
  <c r="BA170" i="23"/>
  <c r="AZ170" i="23"/>
  <c r="BB170" i="23"/>
  <c r="BA171" i="23"/>
  <c r="AZ171" i="23"/>
  <c r="BA172" i="23"/>
  <c r="BB171" i="23"/>
  <c r="BA173" i="23"/>
  <c r="AZ172" i="23"/>
  <c r="BB172" i="23"/>
  <c r="BB173" i="23"/>
  <c r="AZ173" i="23"/>
  <c r="BA174" i="23"/>
  <c r="AZ174" i="23"/>
  <c r="BB174" i="23"/>
  <c r="BA175" i="23"/>
  <c r="BB175" i="23"/>
  <c r="AZ175" i="23"/>
  <c r="BA176" i="23"/>
  <c r="BB176" i="23"/>
  <c r="BA177" i="23"/>
  <c r="AZ176" i="23"/>
  <c r="BB177" i="23"/>
  <c r="BA178" i="23"/>
  <c r="AZ177" i="23"/>
  <c r="AZ178" i="23"/>
  <c r="BA179" i="23"/>
  <c r="BB178" i="23"/>
  <c r="BB179" i="23"/>
  <c r="AZ179" i="23"/>
  <c r="BA180" i="23"/>
  <c r="BB180" i="23"/>
  <c r="AZ180" i="23"/>
  <c r="BA181" i="23"/>
  <c r="AZ181" i="23"/>
  <c r="BB181" i="23"/>
  <c r="BA182" i="23"/>
  <c r="BA183" i="23"/>
  <c r="AZ182" i="23"/>
  <c r="BB182" i="23"/>
  <c r="BB183" i="23"/>
  <c r="BA184" i="23"/>
  <c r="AZ183" i="23"/>
  <c r="BB184" i="23"/>
  <c r="AZ184" i="23"/>
  <c r="BA185" i="23"/>
  <c r="AZ185" i="23"/>
  <c r="BB185" i="23"/>
  <c r="BA186" i="23"/>
  <c r="BA187" i="23"/>
  <c r="AZ186" i="23"/>
  <c r="BB186" i="23"/>
  <c r="AZ187" i="23"/>
  <c r="BA188" i="23"/>
  <c r="BB187" i="23"/>
  <c r="AZ188" i="23"/>
  <c r="BA189" i="23"/>
  <c r="BB188" i="23"/>
  <c r="BB189" i="23"/>
  <c r="BA190" i="23"/>
  <c r="AZ189" i="23"/>
  <c r="BA191" i="23"/>
  <c r="BB190" i="23"/>
  <c r="AZ190" i="23"/>
  <c r="AZ191" i="23"/>
  <c r="BA192" i="23"/>
  <c r="BB191" i="23"/>
  <c r="BB192" i="23"/>
  <c r="BA193" i="23"/>
  <c r="AZ192" i="23"/>
  <c r="AZ193" i="23"/>
  <c r="BA194" i="23"/>
  <c r="BB193" i="23"/>
  <c r="BB194" i="23"/>
  <c r="AZ194" i="23"/>
  <c r="BA195" i="23"/>
  <c r="BB195" i="23"/>
  <c r="BA196" i="23"/>
  <c r="AZ195" i="23"/>
  <c r="AZ196" i="23"/>
  <c r="BA197" i="23"/>
  <c r="BB196" i="23"/>
  <c r="BA198" i="23"/>
  <c r="BB197" i="23"/>
  <c r="AZ197" i="23"/>
  <c r="BA199" i="23"/>
  <c r="AZ198" i="23"/>
  <c r="BB198" i="23"/>
  <c r="BB199" i="23"/>
  <c r="AZ199" i="23"/>
  <c r="BA200" i="23"/>
  <c r="BB200" i="23"/>
  <c r="AZ200" i="23"/>
  <c r="BA201" i="23"/>
  <c r="BB201" i="23"/>
  <c r="AZ201" i="23"/>
  <c r="BA202" i="23"/>
  <c r="BB202" i="23"/>
  <c r="BA203" i="23"/>
  <c r="AZ202" i="23"/>
  <c r="BA204" i="23"/>
  <c r="AZ203" i="23"/>
  <c r="BB203" i="23"/>
  <c r="BA205" i="23"/>
  <c r="BB204" i="23"/>
  <c r="AZ204" i="23"/>
  <c r="AZ205" i="23"/>
  <c r="BA206" i="23"/>
  <c r="BB205" i="23"/>
  <c r="BB206" i="23"/>
  <c r="AZ206" i="23"/>
  <c r="BA207" i="23"/>
  <c r="AZ207" i="23"/>
  <c r="BA208" i="23"/>
  <c r="BB207" i="23"/>
  <c r="BA209" i="23"/>
  <c r="BB208" i="23"/>
  <c r="AZ208" i="23"/>
  <c r="AZ209" i="23"/>
  <c r="BB209" i="23"/>
  <c r="BA210" i="23"/>
  <c r="BA211" i="23"/>
  <c r="AZ210" i="23"/>
  <c r="BB210" i="23"/>
  <c r="AZ211" i="23"/>
  <c r="BB211" i="23"/>
  <c r="BA212" i="23"/>
  <c r="BB212" i="23"/>
  <c r="AZ212" i="23"/>
  <c r="BA213" i="23"/>
  <c r="AZ213" i="23"/>
  <c r="BB213" i="23"/>
  <c r="BA214" i="23"/>
  <c r="BB214" i="23"/>
  <c r="AZ214" i="23"/>
  <c r="BA215" i="23"/>
  <c r="BA216" i="23"/>
  <c r="AZ215" i="23"/>
  <c r="BB215" i="23"/>
  <c r="BB216" i="23"/>
  <c r="AZ216" i="23"/>
  <c r="BA217" i="23"/>
  <c r="BB217" i="23"/>
  <c r="BA218" i="23"/>
  <c r="AZ217" i="23"/>
  <c r="BA219" i="23"/>
  <c r="AZ218" i="23"/>
  <c r="BB218" i="23"/>
  <c r="AZ219" i="23"/>
  <c r="BB219" i="23"/>
  <c r="BA220" i="23"/>
  <c r="BA221" i="23"/>
  <c r="AZ220" i="23"/>
  <c r="BB220" i="23"/>
  <c r="BA222" i="23"/>
  <c r="AZ221" i="23"/>
  <c r="BB221" i="23"/>
  <c r="BB222" i="23"/>
  <c r="BA223" i="23"/>
  <c r="AZ222" i="23"/>
  <c r="BA224" i="23"/>
  <c r="BB223" i="23"/>
  <c r="AZ223" i="23"/>
  <c r="BB224" i="23"/>
  <c r="AZ224" i="23"/>
  <c r="BA225" i="23"/>
  <c r="BA226" i="23"/>
  <c r="BB225" i="23"/>
  <c r="AZ225" i="23"/>
  <c r="AZ226" i="23"/>
  <c r="BB226" i="23"/>
  <c r="BA227" i="23"/>
  <c r="BB227" i="23"/>
  <c r="AZ227" i="23"/>
  <c r="BA228" i="23"/>
  <c r="AZ228" i="23"/>
  <c r="BA229" i="23"/>
  <c r="BB228" i="23"/>
  <c r="BA230" i="23"/>
  <c r="BB229" i="23"/>
  <c r="AZ229" i="23"/>
  <c r="AZ230" i="23"/>
  <c r="BA231" i="23"/>
  <c r="BB230" i="23"/>
  <c r="AZ231" i="23"/>
  <c r="BB231" i="23"/>
  <c r="BA232" i="23"/>
  <c r="AZ232" i="23"/>
  <c r="BA233" i="23"/>
  <c r="BB232" i="23"/>
  <c r="AZ233" i="23"/>
  <c r="BB233" i="23"/>
  <c r="BA234" i="23"/>
  <c r="BB234" i="23"/>
  <c r="AZ234" i="23"/>
  <c r="BA235" i="23"/>
  <c r="AZ235" i="23"/>
  <c r="BA236" i="23"/>
  <c r="BB235" i="23"/>
  <c r="AZ236" i="23"/>
  <c r="BB236" i="23"/>
  <c r="BA237" i="23"/>
  <c r="BB237" i="23"/>
  <c r="BA238" i="23"/>
  <c r="AZ237" i="23"/>
  <c r="BA239" i="23"/>
  <c r="BB238" i="23"/>
  <c r="AZ238" i="23"/>
  <c r="BA240" i="23"/>
  <c r="AZ239" i="23"/>
  <c r="BB239" i="23"/>
  <c r="AZ240" i="23"/>
  <c r="BA241" i="23"/>
  <c r="BB240" i="23"/>
  <c r="AZ241" i="23"/>
  <c r="BB241" i="23"/>
  <c r="BA242" i="23"/>
  <c r="BB242" i="23"/>
  <c r="BA243" i="23"/>
  <c r="AZ242" i="23"/>
  <c r="BA244" i="23"/>
  <c r="AZ243" i="23"/>
  <c r="BB243" i="23"/>
  <c r="AZ244" i="23"/>
  <c r="BB244" i="23"/>
  <c r="BA245" i="23"/>
  <c r="AZ245" i="23"/>
  <c r="BA246" i="23"/>
  <c r="BB245" i="23"/>
  <c r="AZ246" i="23"/>
  <c r="BB246" i="23"/>
  <c r="BA247" i="23"/>
  <c r="BB247" i="23"/>
  <c r="AZ247" i="23"/>
  <c r="BA248" i="23"/>
  <c r="AZ248" i="23"/>
  <c r="BA249" i="23"/>
  <c r="BB248" i="23"/>
  <c r="BA250" i="23"/>
  <c r="AZ249" i="23"/>
  <c r="BB249" i="23"/>
  <c r="BA251" i="23"/>
  <c r="BB250" i="23"/>
  <c r="AZ250" i="23"/>
  <c r="BA252" i="23"/>
  <c r="BB251" i="23"/>
  <c r="AZ251" i="23"/>
  <c r="AZ252" i="23"/>
  <c r="BB252" i="23"/>
  <c r="BA253" i="23"/>
  <c r="AZ253" i="23"/>
  <c r="BB253" i="23"/>
  <c r="BA254" i="23"/>
  <c r="BA255" i="23"/>
  <c r="BB254" i="23"/>
  <c r="AZ254" i="23"/>
  <c r="BB255" i="23"/>
  <c r="AZ255" i="23"/>
  <c r="BA256" i="23"/>
  <c r="AZ256" i="23"/>
  <c r="BA257" i="23"/>
  <c r="BB256" i="23"/>
  <c r="AZ257" i="23"/>
  <c r="BB257" i="23"/>
  <c r="BA258" i="23"/>
  <c r="BB258" i="23"/>
  <c r="AZ258" i="23"/>
  <c r="BA259" i="23"/>
  <c r="BB259" i="23"/>
  <c r="BA260" i="23"/>
  <c r="AZ259" i="23"/>
  <c r="BA261" i="23"/>
  <c r="BB260" i="23"/>
  <c r="AZ260" i="23"/>
  <c r="AZ261" i="23"/>
  <c r="BB261" i="23"/>
  <c r="BA262" i="23"/>
  <c r="BB262" i="23"/>
  <c r="AZ262" i="23"/>
  <c r="BA263" i="23"/>
  <c r="BA264" i="23"/>
  <c r="AZ263" i="23"/>
  <c r="BB263" i="23"/>
  <c r="BA265" i="23"/>
  <c r="BB264" i="23"/>
  <c r="AZ264" i="23"/>
  <c r="BB265" i="23"/>
  <c r="AZ265" i="23"/>
  <c r="BA266" i="23"/>
  <c r="BB266" i="23"/>
  <c r="BA267" i="23"/>
  <c r="AZ266" i="23"/>
  <c r="BA268" i="23"/>
  <c r="AZ267" i="23"/>
  <c r="BB267" i="23"/>
  <c r="AZ268" i="23"/>
  <c r="BB268" i="23"/>
  <c r="BA269" i="23"/>
  <c r="BB269" i="23"/>
  <c r="AZ269" i="23"/>
  <c r="BA270" i="23"/>
  <c r="BA271" i="23"/>
  <c r="AZ270" i="23"/>
  <c r="BB270" i="23"/>
  <c r="BB271" i="23"/>
  <c r="AZ271" i="23"/>
  <c r="BA272" i="23"/>
  <c r="AZ272" i="23"/>
  <c r="BB272" i="23"/>
  <c r="BA273" i="23"/>
  <c r="BA274" i="23"/>
  <c r="BB273" i="23"/>
  <c r="AZ273" i="23"/>
  <c r="BB274" i="23"/>
  <c r="AZ274" i="23"/>
  <c r="BA275" i="23"/>
  <c r="BB275" i="23"/>
  <c r="BA276" i="23"/>
  <c r="AZ275" i="23"/>
  <c r="AZ276" i="23"/>
  <c r="BB276" i="23"/>
  <c r="BA277" i="23"/>
  <c r="BA278" i="23"/>
  <c r="BB277" i="23"/>
  <c r="AZ277" i="23"/>
  <c r="BB278" i="23"/>
  <c r="AZ278" i="23"/>
  <c r="BA279" i="23"/>
  <c r="BB279" i="23"/>
  <c r="BA280" i="23"/>
  <c r="AZ279" i="23"/>
  <c r="AZ280" i="23"/>
  <c r="BB280" i="23"/>
  <c r="BA281" i="23"/>
  <c r="AZ281" i="23"/>
  <c r="BB281" i="23"/>
  <c r="BA282" i="23"/>
  <c r="AZ282" i="23"/>
  <c r="BB282" i="23"/>
  <c r="BA283" i="23"/>
  <c r="AZ283" i="23"/>
  <c r="BA284" i="23"/>
  <c r="BB283" i="23"/>
  <c r="BB284" i="23"/>
  <c r="AZ284" i="23"/>
  <c r="BA285" i="23"/>
  <c r="AZ285" i="23"/>
  <c r="BA286" i="23"/>
  <c r="BB285" i="23"/>
  <c r="AZ286" i="23"/>
  <c r="BA287" i="23"/>
  <c r="BB286" i="23"/>
  <c r="AZ287" i="23"/>
  <c r="BB287" i="23"/>
  <c r="BA288" i="23"/>
  <c r="BA289" i="23"/>
  <c r="BB288" i="23"/>
  <c r="AZ288" i="23"/>
  <c r="AZ289" i="23"/>
  <c r="BA290" i="23"/>
  <c r="BB289" i="23"/>
  <c r="AZ290" i="23"/>
  <c r="BA291" i="23"/>
  <c r="BB290" i="23"/>
  <c r="BA292" i="23"/>
  <c r="BB291" i="23"/>
  <c r="AZ291" i="23"/>
  <c r="BA293" i="23"/>
  <c r="BB292" i="23"/>
  <c r="AZ292" i="23"/>
  <c r="AZ293" i="23"/>
  <c r="BB293" i="23"/>
  <c r="BA294" i="23"/>
  <c r="AZ294" i="23"/>
  <c r="BB294" i="23"/>
  <c r="BA295" i="23"/>
  <c r="BA296" i="23"/>
  <c r="AZ295" i="23"/>
  <c r="BB295" i="23"/>
  <c r="BA297" i="23"/>
  <c r="AZ296" i="23"/>
  <c r="BB296" i="23"/>
  <c r="BA298" i="23"/>
  <c r="BB297" i="23"/>
  <c r="AZ297" i="23"/>
  <c r="BA299" i="23"/>
  <c r="BB298" i="23"/>
  <c r="AZ298" i="23"/>
  <c r="BB299" i="23"/>
  <c r="BA300" i="23"/>
  <c r="AZ299" i="23"/>
  <c r="AZ300" i="23"/>
  <c r="BB300" i="23"/>
  <c r="BA301" i="23"/>
  <c r="AZ301" i="23"/>
  <c r="BB301" i="23"/>
  <c r="BA302" i="23"/>
  <c r="AZ302" i="23"/>
  <c r="BA303" i="23"/>
  <c r="BB302" i="23"/>
  <c r="BB303" i="23"/>
  <c r="AZ303" i="23"/>
  <c r="BA304" i="23"/>
  <c r="BA305" i="23"/>
  <c r="BB304" i="23"/>
  <c r="AZ304" i="23"/>
  <c r="BB305" i="23"/>
  <c r="BA306" i="23"/>
  <c r="AZ305" i="23"/>
  <c r="BA307" i="23"/>
  <c r="BB306" i="23"/>
  <c r="AZ306" i="23"/>
  <c r="AZ307" i="23"/>
  <c r="BB307" i="23"/>
  <c r="BA308" i="23"/>
  <c r="BB308" i="23"/>
  <c r="AZ308" i="23"/>
  <c r="BA309" i="23"/>
  <c r="BA310" i="23"/>
  <c r="BB309" i="23"/>
  <c r="AZ309" i="23"/>
  <c r="AZ310" i="23"/>
  <c r="BB310" i="23"/>
  <c r="BA311" i="23"/>
  <c r="BB311" i="23"/>
  <c r="AZ311" i="23"/>
  <c r="BA312" i="23"/>
  <c r="AZ312" i="23"/>
  <c r="BA313" i="23"/>
  <c r="BB312" i="23"/>
  <c r="BB313" i="23"/>
  <c r="AZ313" i="23"/>
  <c r="BA314" i="23"/>
  <c r="AZ314" i="23"/>
  <c r="BB314" i="23"/>
  <c r="BA315" i="23"/>
  <c r="BA316" i="23"/>
  <c r="AZ315" i="23"/>
  <c r="BB315" i="23"/>
  <c r="BB316" i="23"/>
  <c r="AZ316" i="23"/>
  <c r="BA317" i="23"/>
  <c r="BB317" i="23"/>
  <c r="AZ317" i="23"/>
  <c r="BA318" i="23"/>
  <c r="BB318" i="23"/>
  <c r="BA319" i="23"/>
  <c r="AZ318" i="23"/>
  <c r="BA320" i="23"/>
  <c r="BB319" i="23"/>
  <c r="AZ319" i="23"/>
  <c r="BB320" i="23"/>
  <c r="AZ320" i="23"/>
  <c r="BA321" i="23"/>
  <c r="BA322" i="23"/>
  <c r="AZ321" i="23"/>
  <c r="BB321" i="23"/>
  <c r="AZ322" i="23"/>
  <c r="BA323" i="23"/>
  <c r="BB322" i="23"/>
  <c r="AZ323" i="23"/>
  <c r="BB323" i="23"/>
  <c r="BA324" i="23"/>
  <c r="BB324" i="23"/>
  <c r="AZ324" i="23"/>
  <c r="BA325" i="23"/>
  <c r="BA326" i="23"/>
  <c r="BB325" i="23"/>
  <c r="AZ325" i="23"/>
  <c r="AZ326" i="23"/>
  <c r="BB326" i="23"/>
  <c r="BA327" i="23"/>
  <c r="AZ327" i="23"/>
  <c r="BB327" i="23"/>
  <c r="BA328" i="23"/>
  <c r="BB328" i="23"/>
  <c r="AZ328" i="23"/>
  <c r="BA329" i="23"/>
  <c r="BA330" i="23"/>
  <c r="AZ329" i="23"/>
  <c r="BB329" i="23"/>
  <c r="BA331" i="23"/>
  <c r="AZ330" i="23"/>
  <c r="BB330" i="23"/>
  <c r="BB331" i="23"/>
  <c r="BA332" i="23"/>
  <c r="AZ331" i="23"/>
  <c r="BB332" i="23"/>
  <c r="BA333" i="23"/>
  <c r="AZ332" i="23"/>
  <c r="AZ333" i="23"/>
  <c r="BA334" i="23"/>
  <c r="BB333" i="23"/>
  <c r="BB334" i="23"/>
  <c r="AZ334" i="23"/>
  <c r="BA335" i="23"/>
  <c r="BB335" i="23"/>
  <c r="AZ335" i="23"/>
  <c r="BA336" i="23"/>
  <c r="AZ336" i="23"/>
  <c r="BA337" i="23"/>
  <c r="BB336" i="23"/>
  <c r="AZ337" i="23"/>
  <c r="BB337" i="23"/>
  <c r="BA338" i="23"/>
  <c r="BA339" i="23"/>
  <c r="BB338" i="23"/>
  <c r="AZ338" i="23"/>
  <c r="AZ339" i="23"/>
  <c r="BB339" i="23"/>
  <c r="BA340" i="23"/>
  <c r="BB340" i="23"/>
  <c r="AZ340" i="23"/>
  <c r="BA341" i="23"/>
  <c r="BA342" i="23"/>
  <c r="BB341" i="23"/>
  <c r="AZ341" i="23"/>
  <c r="AZ342" i="23"/>
  <c r="BA343" i="23"/>
  <c r="BB342" i="23"/>
  <c r="AZ343" i="23"/>
  <c r="BB343" i="23"/>
  <c r="BA344" i="23"/>
  <c r="AZ344" i="23"/>
  <c r="BB344" i="23"/>
  <c r="BA345" i="23"/>
  <c r="AZ345" i="23"/>
  <c r="BA346" i="23"/>
  <c r="BB345" i="23"/>
  <c r="AZ346" i="23"/>
  <c r="BB346" i="23"/>
  <c r="BA347" i="23"/>
  <c r="BA348" i="23"/>
  <c r="BB347" i="23"/>
  <c r="AZ347" i="23"/>
  <c r="AZ348" i="23"/>
  <c r="BB348" i="23"/>
  <c r="BA349" i="23"/>
  <c r="BB349" i="23"/>
  <c r="AZ349" i="23"/>
  <c r="BA350" i="23"/>
  <c r="BB350" i="23"/>
  <c r="AZ350" i="23"/>
  <c r="BA351" i="23"/>
  <c r="BA352" i="23"/>
  <c r="BB351" i="23"/>
  <c r="AZ351" i="23"/>
  <c r="BB352" i="23"/>
  <c r="BA353" i="23"/>
  <c r="AZ352" i="23"/>
  <c r="BA354" i="23"/>
  <c r="AZ353" i="23"/>
  <c r="BB353" i="23"/>
  <c r="AZ354" i="23"/>
  <c r="BB354" i="23"/>
  <c r="BA355" i="23"/>
  <c r="BA356" i="23"/>
  <c r="AZ355" i="23"/>
  <c r="BB355" i="23"/>
  <c r="BA357" i="23"/>
  <c r="BB356" i="23"/>
  <c r="AZ356" i="23"/>
  <c r="AZ357" i="23"/>
  <c r="BB357" i="23"/>
  <c r="BA358" i="23"/>
  <c r="BA359" i="23"/>
  <c r="AZ358" i="23"/>
  <c r="BB358" i="23"/>
  <c r="AZ359" i="23"/>
  <c r="BB359" i="23"/>
  <c r="BA360" i="23"/>
  <c r="BB360" i="23"/>
  <c r="AZ360" i="23"/>
  <c r="BA361" i="23"/>
  <c r="AZ361" i="23"/>
  <c r="BB361" i="23"/>
  <c r="BA362" i="23"/>
  <c r="AZ362" i="23"/>
  <c r="BB362" i="23"/>
  <c r="BA363" i="23"/>
  <c r="BB363" i="23"/>
  <c r="AZ363" i="23"/>
  <c r="BA364" i="23"/>
  <c r="AZ364" i="23"/>
  <c r="BB364" i="23"/>
  <c r="BA365" i="23"/>
  <c r="AZ365" i="23"/>
  <c r="BA366" i="23"/>
  <c r="BB365" i="23"/>
  <c r="BA367" i="23"/>
  <c r="BB366" i="23"/>
  <c r="AZ366" i="23"/>
  <c r="BB367" i="23"/>
  <c r="BA368" i="23"/>
  <c r="AZ367" i="23"/>
  <c r="BA369" i="23"/>
  <c r="AZ368" i="23"/>
  <c r="BB368" i="23"/>
  <c r="AZ369" i="23"/>
  <c r="BA370" i="23"/>
  <c r="BB369" i="23"/>
  <c r="BB370" i="23"/>
  <c r="BA371" i="23"/>
  <c r="AZ370" i="23"/>
  <c r="AZ371" i="23"/>
  <c r="BA372" i="23"/>
  <c r="BB371" i="23"/>
  <c r="AZ372" i="23"/>
  <c r="BB372" i="23"/>
  <c r="BA373" i="23"/>
  <c r="BA374" i="23"/>
  <c r="AZ373" i="23"/>
  <c r="BB373" i="23"/>
  <c r="AZ374" i="23"/>
  <c r="BB374" i="23"/>
  <c r="BA375" i="23"/>
  <c r="BA376" i="23"/>
  <c r="AZ375" i="23"/>
  <c r="BB375" i="23"/>
  <c r="BB376" i="23"/>
  <c r="BA377" i="23"/>
  <c r="AZ376" i="23"/>
  <c r="BB377" i="23"/>
  <c r="AZ377" i="23"/>
  <c r="BA378" i="23"/>
  <c r="AZ378" i="23"/>
  <c r="BB378" i="23"/>
  <c r="BA379" i="23"/>
  <c r="BB379" i="23"/>
  <c r="AZ379" i="23"/>
  <c r="BA380" i="23"/>
  <c r="BA381" i="23"/>
  <c r="AZ380" i="23"/>
  <c r="BB380" i="23"/>
  <c r="BA382" i="23"/>
  <c r="BB381" i="23"/>
  <c r="AZ381" i="23"/>
  <c r="BA383" i="23"/>
  <c r="AZ382" i="23"/>
  <c r="BB382" i="23"/>
  <c r="BB383" i="23"/>
  <c r="AZ383" i="23"/>
  <c r="BA384" i="23"/>
  <c r="BB384" i="23"/>
  <c r="BA385" i="23"/>
  <c r="AZ384" i="23"/>
  <c r="BB385" i="23"/>
  <c r="AZ385" i="23"/>
  <c r="BA386" i="23"/>
  <c r="AZ386" i="23"/>
  <c r="BA387" i="23"/>
  <c r="BB386" i="23"/>
  <c r="AZ387" i="23"/>
  <c r="BB387" i="23"/>
  <c r="BA388" i="23"/>
  <c r="AZ388" i="23"/>
  <c r="BA389" i="23"/>
  <c r="BB388" i="23"/>
  <c r="BA390" i="23"/>
  <c r="BB389" i="23"/>
  <c r="AZ389" i="23"/>
  <c r="BA391" i="23"/>
  <c r="BB390" i="23"/>
  <c r="AZ390" i="23"/>
  <c r="AZ391" i="23"/>
  <c r="BB391" i="23"/>
  <c r="BA392" i="23"/>
  <c r="BB392" i="23"/>
  <c r="AZ392" i="23"/>
  <c r="BA393" i="23"/>
  <c r="BB393" i="23"/>
  <c r="BA394" i="23"/>
  <c r="AZ393" i="23"/>
  <c r="BB394" i="23"/>
  <c r="AZ394" i="23"/>
  <c r="BA395" i="23"/>
  <c r="BB395" i="23"/>
  <c r="AZ395" i="23"/>
  <c r="BA396" i="23"/>
  <c r="AZ396" i="23"/>
  <c r="BA397" i="23"/>
  <c r="BB396" i="23"/>
  <c r="AZ397" i="23"/>
  <c r="BB397" i="23"/>
  <c r="BA398" i="23"/>
  <c r="BA399" i="23"/>
  <c r="AZ398" i="23"/>
  <c r="BB398" i="23"/>
  <c r="BB399" i="23"/>
  <c r="AZ399" i="23"/>
  <c r="BA400" i="23"/>
  <c r="AZ400" i="23"/>
  <c r="BA401" i="23"/>
  <c r="BB400" i="23"/>
  <c r="AZ401" i="23"/>
  <c r="BB401" i="23"/>
  <c r="BA402" i="23"/>
  <c r="BA403" i="23"/>
  <c r="AZ402" i="23"/>
  <c r="BB402" i="23"/>
  <c r="BB403" i="23"/>
  <c r="AZ403" i="23"/>
  <c r="BA404" i="23"/>
  <c r="BB404" i="23"/>
  <c r="BA405" i="23"/>
  <c r="AZ404" i="23"/>
  <c r="BB405" i="23"/>
  <c r="BA406" i="23"/>
  <c r="AZ405" i="23"/>
  <c r="BB406" i="23"/>
  <c r="BA407" i="23"/>
  <c r="AZ406" i="23"/>
  <c r="BA408" i="23"/>
  <c r="BB407" i="23"/>
  <c r="AZ407" i="23"/>
  <c r="BB408" i="23"/>
  <c r="AZ408" i="23"/>
  <c r="BA409" i="23"/>
  <c r="BB409" i="23"/>
  <c r="BA410" i="23"/>
  <c r="AZ409" i="23"/>
  <c r="AZ410" i="23"/>
  <c r="BA411" i="23"/>
  <c r="BB410" i="23"/>
  <c r="AZ411" i="23"/>
  <c r="BB411" i="23"/>
  <c r="BA412" i="23"/>
  <c r="BA413" i="23"/>
  <c r="AZ412" i="23"/>
  <c r="BB412" i="23"/>
  <c r="BB413" i="23"/>
  <c r="AZ413" i="23"/>
  <c r="BA414" i="23"/>
  <c r="AZ414" i="23"/>
  <c r="BA415" i="23"/>
  <c r="BB414" i="23"/>
  <c r="BB415" i="23"/>
  <c r="BA416" i="23"/>
  <c r="AZ415" i="23"/>
  <c r="AZ416" i="23"/>
  <c r="BA417" i="23"/>
  <c r="BB416" i="23"/>
  <c r="BA418" i="23"/>
  <c r="BB417" i="23"/>
  <c r="AZ417" i="23"/>
  <c r="BB418" i="23"/>
  <c r="AZ418" i="23"/>
  <c r="BA419" i="23"/>
  <c r="AZ419" i="23"/>
  <c r="BA420" i="23"/>
  <c r="BB419" i="23"/>
  <c r="BA421" i="23"/>
  <c r="AZ420" i="23"/>
  <c r="BB420" i="23"/>
  <c r="BA422" i="23"/>
  <c r="AZ421" i="23"/>
  <c r="BB421" i="23"/>
  <c r="BB422" i="23"/>
  <c r="BA423" i="23"/>
  <c r="AZ422" i="23"/>
  <c r="BA424" i="23"/>
  <c r="AZ423" i="23"/>
  <c r="BB423" i="23"/>
  <c r="AZ424" i="23"/>
  <c r="BB424" i="23"/>
  <c r="BA425" i="23"/>
  <c r="AZ425" i="23"/>
  <c r="BA426" i="23"/>
  <c r="BB425" i="23"/>
  <c r="BB426" i="23"/>
  <c r="AZ426" i="23"/>
  <c r="BA427" i="23"/>
  <c r="AZ427" i="23"/>
  <c r="BB427" i="23"/>
  <c r="BA428" i="23"/>
  <c r="AZ428" i="23"/>
  <c r="BB428" i="23"/>
  <c r="BA429" i="23"/>
  <c r="AZ429" i="23"/>
  <c r="BB429" i="23"/>
  <c r="BA430" i="23"/>
  <c r="BB430" i="23"/>
  <c r="BA431" i="23"/>
  <c r="AZ430" i="23"/>
  <c r="BB431" i="23"/>
  <c r="BA432" i="23"/>
  <c r="AZ431" i="23"/>
  <c r="BB432" i="23"/>
  <c r="BA433" i="23"/>
  <c r="AZ432" i="23"/>
  <c r="AZ433" i="23"/>
  <c r="BA434" i="23"/>
  <c r="BB433" i="23"/>
  <c r="AZ434" i="23"/>
  <c r="BB434" i="23"/>
  <c r="BA435" i="23"/>
  <c r="BA436" i="23"/>
  <c r="AZ435" i="23"/>
  <c r="BB435" i="23"/>
  <c r="AZ436" i="23"/>
  <c r="BB436" i="23"/>
  <c r="BA437" i="23"/>
  <c r="BB437" i="23"/>
  <c r="BA438" i="23"/>
  <c r="AZ437" i="23"/>
  <c r="BA439" i="23"/>
  <c r="BB438" i="23"/>
  <c r="AZ438" i="23"/>
  <c r="BB439" i="23"/>
  <c r="BA440" i="23"/>
  <c r="AZ439" i="23"/>
  <c r="BB440" i="23"/>
  <c r="BA441" i="23"/>
  <c r="AZ440" i="23"/>
  <c r="BB441" i="23"/>
  <c r="BA442" i="23"/>
  <c r="AZ441" i="23"/>
  <c r="AZ442" i="23"/>
  <c r="BA443" i="23"/>
  <c r="BB442" i="23"/>
  <c r="BA444" i="23"/>
  <c r="BB443" i="23"/>
  <c r="AZ443" i="23"/>
  <c r="BB444" i="23"/>
  <c r="AZ444" i="23"/>
  <c r="BA445" i="23"/>
  <c r="BB445" i="23"/>
  <c r="AZ445" i="23"/>
  <c r="BA446" i="23"/>
  <c r="BB446" i="23"/>
  <c r="AZ446" i="23"/>
  <c r="BA447" i="23"/>
  <c r="BA448" i="23"/>
  <c r="BB447" i="23"/>
  <c r="AZ447" i="23"/>
  <c r="BA449" i="23"/>
  <c r="BB448" i="23"/>
  <c r="AZ448" i="23"/>
  <c r="AZ449" i="23"/>
  <c r="BB449" i="23"/>
  <c r="BA450" i="23"/>
  <c r="BB450" i="23"/>
  <c r="AZ450" i="23"/>
  <c r="BA451" i="23"/>
  <c r="AZ451" i="23"/>
  <c r="BA452" i="23"/>
  <c r="BB451" i="23"/>
  <c r="BB452" i="23"/>
  <c r="BA453" i="23"/>
  <c r="AZ452" i="23"/>
  <c r="BB453" i="23"/>
  <c r="BA454" i="23"/>
  <c r="AZ453" i="23"/>
  <c r="BA455" i="23"/>
  <c r="BB454" i="23"/>
  <c r="AZ454" i="23"/>
  <c r="AZ455" i="23"/>
  <c r="BB455" i="23"/>
  <c r="BA456" i="23"/>
  <c r="AZ456" i="23"/>
  <c r="BA457" i="23"/>
  <c r="BB456" i="23"/>
  <c r="BA458" i="23"/>
  <c r="BB457" i="23"/>
  <c r="AZ457" i="23"/>
  <c r="BA459" i="23"/>
  <c r="AZ458" i="23"/>
  <c r="BB458" i="23"/>
  <c r="AZ459" i="23"/>
  <c r="BB459" i="23"/>
  <c r="BA460" i="23"/>
  <c r="BB460" i="23"/>
  <c r="AZ460" i="23"/>
  <c r="BA461" i="23"/>
  <c r="BB461" i="23"/>
  <c r="AZ461" i="23"/>
  <c r="BA462" i="23"/>
  <c r="AZ462" i="23"/>
  <c r="BB462" i="23"/>
  <c r="BA463" i="23"/>
  <c r="BB463" i="23"/>
  <c r="AZ463" i="23"/>
  <c r="BA464" i="23"/>
  <c r="AZ464" i="23"/>
  <c r="BB464" i="23"/>
  <c r="BA465" i="23"/>
  <c r="BB465" i="23"/>
  <c r="BA466" i="23"/>
  <c r="AZ465" i="23"/>
  <c r="AZ466" i="23"/>
  <c r="BB466" i="23"/>
  <c r="BA467" i="23"/>
  <c r="BB467" i="23"/>
  <c r="AZ467" i="23"/>
  <c r="BA468" i="23"/>
  <c r="BB468" i="23"/>
  <c r="AZ468" i="23"/>
  <c r="BA469" i="23"/>
  <c r="BA470" i="23"/>
  <c r="AZ469" i="23"/>
  <c r="BB469" i="23"/>
  <c r="BB470" i="23"/>
  <c r="AZ470" i="23"/>
  <c r="BA471" i="23"/>
  <c r="AZ471" i="23"/>
  <c r="BA472" i="23"/>
  <c r="BB471" i="23"/>
  <c r="BB472" i="23"/>
  <c r="BA473" i="23"/>
  <c r="AZ472" i="23"/>
  <c r="AZ473" i="23"/>
  <c r="BB473" i="23"/>
  <c r="BA474" i="23"/>
  <c r="BB474" i="23"/>
  <c r="BA475" i="23"/>
  <c r="AZ474" i="23"/>
  <c r="BB475" i="23"/>
  <c r="AZ475" i="23"/>
  <c r="BA476" i="23"/>
  <c r="BB476" i="23"/>
  <c r="AZ476" i="23"/>
  <c r="BA477" i="23"/>
  <c r="AZ477" i="23"/>
  <c r="BB477" i="23"/>
  <c r="BA478" i="23"/>
  <c r="BA479" i="23"/>
  <c r="BB478" i="23"/>
  <c r="AZ478" i="23"/>
  <c r="AZ479" i="23"/>
  <c r="BB479" i="23"/>
  <c r="BA480" i="23"/>
  <c r="BB480" i="23"/>
  <c r="BA481" i="23"/>
  <c r="AZ480" i="23"/>
  <c r="BA482" i="23"/>
  <c r="AZ481" i="23"/>
  <c r="BB481" i="23"/>
  <c r="BB482" i="23"/>
  <c r="AZ482" i="23"/>
  <c r="BA483" i="23"/>
  <c r="AZ483" i="23"/>
  <c r="BB483" i="23"/>
  <c r="BA484" i="23"/>
  <c r="BA485" i="23"/>
  <c r="BB484" i="23"/>
  <c r="AZ484" i="23"/>
  <c r="AZ485" i="23"/>
  <c r="BB485" i="23"/>
  <c r="BA486" i="23"/>
  <c r="AZ486" i="23"/>
  <c r="BA487" i="23"/>
  <c r="BB486" i="23"/>
  <c r="BA488" i="23"/>
  <c r="BB487" i="23"/>
  <c r="AZ487" i="23"/>
  <c r="BA489" i="23"/>
  <c r="AZ488" i="23"/>
  <c r="BB488" i="23"/>
  <c r="BB489" i="23"/>
  <c r="BA490" i="23"/>
  <c r="AZ489" i="23"/>
  <c r="BA491" i="23"/>
  <c r="BB490" i="23"/>
  <c r="AZ490" i="23"/>
  <c r="AZ491" i="23"/>
  <c r="BB491" i="23"/>
  <c r="BA492" i="23"/>
  <c r="BB492" i="23"/>
  <c r="AZ492" i="23"/>
  <c r="BA493" i="23"/>
  <c r="BA494" i="23"/>
  <c r="BB493" i="23"/>
  <c r="AZ493" i="23"/>
  <c r="BB494" i="23"/>
  <c r="AZ494" i="23"/>
  <c r="BA495" i="23"/>
  <c r="BA496" i="23"/>
  <c r="AZ495" i="23"/>
  <c r="BB495" i="23"/>
  <c r="BB496" i="23"/>
  <c r="AZ496" i="23"/>
  <c r="BA497" i="23"/>
  <c r="BB497" i="23"/>
  <c r="BA498" i="23"/>
  <c r="AZ497" i="23"/>
  <c r="BB498" i="23"/>
  <c r="BA499" i="23"/>
  <c r="AZ498" i="23"/>
  <c r="BB499" i="23"/>
  <c r="AZ499" i="23"/>
  <c r="BA500" i="23"/>
  <c r="BA501" i="23"/>
  <c r="BB500" i="23"/>
  <c r="AZ500" i="23"/>
  <c r="BA502" i="23"/>
  <c r="AZ501" i="23"/>
  <c r="BB501" i="23"/>
  <c r="BB502" i="23"/>
  <c r="AZ502" i="23"/>
  <c r="BA503" i="23"/>
  <c r="AZ503" i="23"/>
  <c r="BB503" i="23"/>
  <c r="BA504" i="23"/>
  <c r="BA505" i="23"/>
  <c r="BB504" i="23"/>
  <c r="AZ504" i="23"/>
  <c r="BA506" i="23"/>
  <c r="AZ505" i="23"/>
  <c r="BB505" i="23"/>
  <c r="BB506" i="23"/>
  <c r="BA507" i="23"/>
  <c r="AZ506" i="23"/>
  <c r="BB507" i="23"/>
  <c r="AZ507" i="23"/>
  <c r="BA508" i="23"/>
  <c r="BB508" i="23"/>
  <c r="BA509" i="23"/>
  <c r="AZ508" i="23"/>
  <c r="BA510" i="23"/>
  <c r="BB509" i="23"/>
  <c r="AZ509" i="23"/>
  <c r="AZ510" i="23"/>
  <c r="BB510" i="23"/>
  <c r="BA511" i="23"/>
  <c r="BB511" i="23"/>
  <c r="AZ511" i="23"/>
  <c r="BA512" i="23"/>
  <c r="BB512" i="23"/>
  <c r="AZ512" i="23"/>
  <c r="BA513" i="23"/>
  <c r="BB513" i="23"/>
  <c r="AZ513" i="23"/>
  <c r="BA514" i="23"/>
  <c r="AZ514" i="23"/>
  <c r="BB514" i="23"/>
  <c r="BA515" i="23"/>
  <c r="AZ515" i="23"/>
  <c r="BA516" i="23"/>
  <c r="BB515" i="23"/>
  <c r="AZ516" i="23"/>
  <c r="BA517" i="23"/>
  <c r="BB516" i="23"/>
  <c r="BB517" i="23"/>
  <c r="BA518" i="23"/>
  <c r="AZ517" i="23"/>
  <c r="AZ518" i="23"/>
  <c r="BB518" i="23"/>
  <c r="BA519" i="23"/>
  <c r="AZ519" i="23"/>
  <c r="BA520" i="23"/>
  <c r="BB519" i="23"/>
  <c r="BA521" i="23"/>
  <c r="BB520" i="23"/>
  <c r="AZ520" i="23"/>
  <c r="BA522" i="23"/>
  <c r="BB521" i="23"/>
  <c r="AZ521" i="23"/>
  <c r="BB522" i="23"/>
  <c r="AZ522" i="23"/>
  <c r="BA523" i="23"/>
  <c r="BB523" i="23"/>
  <c r="AZ523" i="23"/>
  <c r="BA524" i="23"/>
  <c r="AZ524" i="23"/>
  <c r="BA525" i="23"/>
  <c r="BB524" i="23"/>
  <c r="BB525" i="23"/>
  <c r="BA526" i="23"/>
  <c r="AZ525" i="23"/>
  <c r="AZ526" i="23"/>
  <c r="BB526" i="23"/>
  <c r="BA527" i="23"/>
  <c r="BB527" i="23"/>
  <c r="BA528" i="23"/>
  <c r="AZ527" i="23"/>
  <c r="BA529" i="23"/>
  <c r="BB528" i="23"/>
  <c r="AZ528" i="23"/>
  <c r="BA530" i="23"/>
  <c r="BB529" i="23"/>
  <c r="AZ529" i="23"/>
  <c r="AZ530" i="23"/>
  <c r="BB530" i="23"/>
  <c r="BA531" i="23"/>
  <c r="BB531" i="23"/>
  <c r="AZ531" i="23"/>
  <c r="BA532" i="23"/>
  <c r="BB532" i="23"/>
  <c r="BA533" i="23"/>
  <c r="AZ532" i="23"/>
  <c r="BB533" i="23"/>
  <c r="AZ533" i="23"/>
  <c r="BA534" i="23"/>
  <c r="BA535" i="23"/>
  <c r="AZ534" i="23"/>
  <c r="BB534" i="23"/>
  <c r="BA536" i="23"/>
  <c r="BB535" i="23"/>
  <c r="AZ535" i="23"/>
  <c r="AZ536" i="23"/>
  <c r="BA537" i="23"/>
  <c r="BB536" i="23"/>
  <c r="AZ537" i="23"/>
  <c r="BA538" i="23"/>
  <c r="BB537" i="23"/>
  <c r="BA539" i="23"/>
  <c r="AZ538" i="23"/>
  <c r="BB538" i="23"/>
  <c r="AZ539" i="23"/>
  <c r="BB539" i="23"/>
  <c r="BA540" i="23"/>
  <c r="BB540" i="23"/>
  <c r="BA541" i="23"/>
  <c r="AZ540" i="23"/>
  <c r="AZ541" i="23"/>
  <c r="BA542" i="23"/>
  <c r="BB541" i="23"/>
  <c r="BA543" i="23"/>
  <c r="BB542" i="23"/>
  <c r="AZ542" i="23"/>
  <c r="BB543" i="23"/>
  <c r="AZ543" i="23"/>
  <c r="BA544" i="23"/>
  <c r="AZ544" i="23"/>
  <c r="BB544" i="23"/>
  <c r="BA545" i="23"/>
  <c r="BB545" i="23"/>
  <c r="BA546" i="23"/>
  <c r="AZ545" i="23"/>
  <c r="BB546" i="23"/>
  <c r="AZ546" i="23"/>
  <c r="BA547" i="23"/>
  <c r="BB547" i="23"/>
  <c r="BA548" i="23"/>
  <c r="AZ547" i="23"/>
  <c r="BB548" i="23"/>
  <c r="BA549" i="23"/>
  <c r="AZ548" i="23"/>
  <c r="AZ549" i="23"/>
  <c r="BA550" i="23"/>
  <c r="BB549" i="23"/>
  <c r="AZ550" i="23"/>
  <c r="BA551" i="23"/>
  <c r="BB550" i="23"/>
  <c r="BB551" i="23"/>
  <c r="BA552" i="23"/>
  <c r="AZ551" i="23"/>
  <c r="BA553" i="23"/>
  <c r="AZ552" i="23"/>
  <c r="BB552" i="23"/>
  <c r="AZ553" i="23"/>
  <c r="BB553" i="23"/>
  <c r="BA554" i="23"/>
  <c r="BA555" i="23"/>
  <c r="AZ554" i="23"/>
  <c r="BB554" i="23"/>
  <c r="BB555" i="23"/>
  <c r="BA556" i="23"/>
  <c r="AZ555" i="23"/>
  <c r="BA557" i="23"/>
  <c r="BB556" i="23"/>
  <c r="AZ556" i="23"/>
  <c r="BA558" i="23"/>
  <c r="BB557" i="23"/>
  <c r="AZ557" i="23"/>
  <c r="AZ558" i="23"/>
  <c r="BB558" i="23"/>
  <c r="BA559" i="23"/>
  <c r="BB559" i="23"/>
  <c r="BA560" i="23"/>
  <c r="AZ559" i="23"/>
  <c r="BB560" i="23"/>
  <c r="AZ560" i="23"/>
  <c r="BA561" i="23"/>
  <c r="AZ561" i="23"/>
  <c r="BA562" i="23"/>
  <c r="BB561" i="23"/>
  <c r="BA563" i="23"/>
  <c r="BB562" i="23"/>
  <c r="AZ562" i="23"/>
  <c r="BB563" i="23"/>
  <c r="BA564" i="23"/>
  <c r="AZ563" i="23"/>
  <c r="BA565" i="23"/>
  <c r="AZ564" i="23"/>
  <c r="BB564" i="23"/>
  <c r="BB565" i="23"/>
  <c r="AZ565" i="23"/>
  <c r="BA566" i="23"/>
  <c r="AZ566" i="23"/>
  <c r="BB566" i="23"/>
  <c r="BA567" i="23"/>
  <c r="AZ567" i="23"/>
  <c r="BB567" i="23"/>
  <c r="BA568" i="23"/>
  <c r="BA569" i="23"/>
  <c r="AZ568" i="23"/>
  <c r="BB568" i="23"/>
  <c r="AZ569" i="23"/>
  <c r="BB569" i="23"/>
  <c r="BA570" i="23"/>
  <c r="AZ570" i="23"/>
  <c r="BB570" i="23"/>
  <c r="BA571" i="23"/>
  <c r="BA572" i="23"/>
  <c r="BB571" i="23"/>
  <c r="AZ571" i="23"/>
  <c r="BB572" i="23"/>
  <c r="AZ572" i="23"/>
  <c r="BA573" i="23"/>
  <c r="AZ573" i="23"/>
  <c r="BA574" i="23"/>
  <c r="BB573" i="23"/>
  <c r="AZ574" i="23"/>
  <c r="BA575" i="23"/>
  <c r="BB574" i="23"/>
  <c r="BA576" i="23"/>
  <c r="BB575" i="23"/>
  <c r="AZ575" i="23"/>
  <c r="BA577" i="23"/>
  <c r="AZ576" i="23"/>
  <c r="BB576" i="23"/>
  <c r="BB577" i="23"/>
  <c r="AZ577" i="23"/>
  <c r="BA578" i="23"/>
  <c r="BA579" i="23"/>
  <c r="BB578" i="23"/>
  <c r="AZ578" i="23"/>
  <c r="BB579" i="23"/>
  <c r="BA580" i="23"/>
  <c r="AZ579" i="23"/>
  <c r="BB580" i="23"/>
  <c r="BA581" i="23"/>
  <c r="AZ580" i="23"/>
  <c r="AZ581" i="23"/>
  <c r="BA582" i="23"/>
  <c r="BB581" i="23"/>
  <c r="AZ582" i="23"/>
  <c r="BB582" i="23"/>
  <c r="BA583" i="23"/>
  <c r="BB583" i="23"/>
  <c r="BA584" i="23"/>
  <c r="AZ583" i="23"/>
  <c r="BA585" i="23"/>
  <c r="AZ584" i="23"/>
  <c r="BB584" i="23"/>
  <c r="BB585" i="23"/>
  <c r="BA586" i="23"/>
  <c r="AZ585" i="23"/>
  <c r="BA587" i="23"/>
  <c r="AZ586" i="23"/>
  <c r="BB586" i="23"/>
  <c r="BB587" i="23"/>
  <c r="BA588" i="23"/>
  <c r="AZ587" i="23"/>
  <c r="BB588" i="23"/>
  <c r="BA589" i="23"/>
  <c r="AZ588" i="23"/>
  <c r="AZ589" i="23"/>
  <c r="BA590" i="23"/>
  <c r="BB589" i="23"/>
  <c r="BA591" i="23"/>
  <c r="BB590" i="23"/>
  <c r="AZ590" i="23"/>
  <c r="AZ591" i="23"/>
  <c r="BA592" i="23"/>
  <c r="BB591" i="23"/>
  <c r="BA593" i="23"/>
  <c r="BB592" i="23"/>
  <c r="AZ592" i="23"/>
  <c r="BB593" i="23"/>
  <c r="AZ593" i="23"/>
  <c r="BA594" i="23"/>
  <c r="BA595" i="23"/>
  <c r="AZ594" i="23"/>
  <c r="BB594" i="23"/>
  <c r="AZ595" i="23"/>
  <c r="BB595" i="23"/>
  <c r="BA596" i="23"/>
  <c r="BA597" i="23"/>
  <c r="AZ596" i="23"/>
  <c r="BB596" i="23"/>
  <c r="AZ597" i="23"/>
  <c r="BB597" i="23"/>
  <c r="BA598" i="23"/>
  <c r="BA599" i="23"/>
  <c r="BB598" i="23"/>
  <c r="AZ598" i="23"/>
  <c r="BA600" i="23"/>
  <c r="AZ599" i="23"/>
  <c r="BB599" i="23"/>
  <c r="AZ600" i="23"/>
  <c r="BB600" i="23"/>
  <c r="BA601" i="23"/>
  <c r="BB601" i="23"/>
  <c r="BA602" i="23"/>
  <c r="AZ601" i="23"/>
  <c r="AZ602" i="23"/>
  <c r="BA603" i="23"/>
  <c r="BB602" i="23"/>
  <c r="AZ603" i="23"/>
  <c r="BB603" i="23"/>
  <c r="BA604" i="23"/>
  <c r="BB604" i="23"/>
  <c r="AZ604" i="23"/>
  <c r="BA605" i="23"/>
  <c r="BA606" i="23"/>
  <c r="BB605" i="23"/>
  <c r="AZ605" i="23"/>
  <c r="AZ606" i="23"/>
  <c r="BB606" i="23"/>
  <c r="BA607" i="23"/>
  <c r="AZ607" i="23"/>
  <c r="BA608" i="23"/>
  <c r="BB607" i="23"/>
  <c r="AZ608" i="23"/>
  <c r="BB608" i="23"/>
  <c r="BA609" i="23"/>
  <c r="BA610" i="23"/>
  <c r="AZ609" i="23"/>
  <c r="BB609" i="23"/>
  <c r="BB610" i="23"/>
  <c r="AZ610" i="23"/>
  <c r="BA611" i="23"/>
  <c r="BB611" i="23"/>
  <c r="BA612" i="23"/>
  <c r="AZ611" i="23"/>
  <c r="BB612" i="23"/>
  <c r="AZ612" i="23"/>
  <c r="BA613" i="23"/>
  <c r="AZ613" i="23"/>
  <c r="BA614" i="23"/>
  <c r="BB613" i="23"/>
  <c r="AZ614" i="23"/>
  <c r="BA615" i="23"/>
  <c r="BB614" i="23"/>
  <c r="BA616" i="23"/>
  <c r="BB615" i="23"/>
  <c r="AZ615" i="23"/>
  <c r="BB616" i="23"/>
  <c r="BA617" i="23"/>
  <c r="AZ616" i="23"/>
  <c r="BB617" i="23"/>
  <c r="BA618" i="23"/>
  <c r="AZ617" i="23"/>
  <c r="BB618" i="23"/>
  <c r="BA619" i="23"/>
  <c r="AZ618" i="23"/>
  <c r="BB619" i="23"/>
  <c r="AZ619" i="23"/>
  <c r="BA620" i="23"/>
  <c r="BA621" i="23"/>
  <c r="AZ620" i="23"/>
  <c r="BB620" i="23"/>
  <c r="BA622" i="23"/>
  <c r="BB621" i="23"/>
  <c r="AZ621" i="23"/>
  <c r="BB622" i="23"/>
  <c r="AZ622" i="23"/>
  <c r="BA623" i="23"/>
  <c r="BB623" i="23"/>
  <c r="BA624" i="23"/>
  <c r="AZ623" i="23"/>
  <c r="BB624" i="23"/>
  <c r="BA625" i="23"/>
  <c r="AZ624" i="23"/>
  <c r="AZ625" i="23"/>
  <c r="BB625" i="23"/>
  <c r="BA626" i="23"/>
  <c r="BB626" i="23"/>
  <c r="BA627" i="23"/>
  <c r="AZ626" i="23"/>
  <c r="BB627" i="23"/>
  <c r="AZ627" i="23"/>
  <c r="BA628" i="23"/>
  <c r="BB628" i="23"/>
  <c r="BA629" i="23"/>
  <c r="AZ628" i="23"/>
  <c r="BB629" i="23"/>
  <c r="AZ629" i="23"/>
  <c r="BA630" i="23"/>
  <c r="BA631" i="23"/>
  <c r="BB630" i="23"/>
  <c r="AZ630" i="23"/>
  <c r="AZ631" i="23"/>
  <c r="BB631" i="23"/>
  <c r="BA632" i="23"/>
  <c r="BB632" i="23"/>
  <c r="AZ632" i="23"/>
  <c r="BA633" i="23"/>
  <c r="BA634" i="23"/>
  <c r="BB633" i="23"/>
  <c r="AZ633" i="23"/>
  <c r="AZ634" i="23"/>
  <c r="BA635" i="23"/>
  <c r="BB634" i="23"/>
  <c r="BA636" i="23"/>
  <c r="AZ635" i="23"/>
  <c r="BB635" i="23"/>
  <c r="AZ636" i="23"/>
  <c r="BB636" i="23"/>
  <c r="BA637" i="23"/>
  <c r="BA638" i="23"/>
  <c r="AZ637" i="23"/>
  <c r="BB637" i="23"/>
  <c r="AZ638" i="23"/>
  <c r="BA639" i="23"/>
  <c r="BB638" i="23"/>
  <c r="BA640" i="23"/>
  <c r="BB639" i="23"/>
  <c r="AZ639" i="23"/>
  <c r="BA641" i="23"/>
  <c r="AZ640" i="23"/>
  <c r="BB640" i="23"/>
  <c r="AZ641" i="23"/>
  <c r="BB641" i="23"/>
  <c r="BA642" i="23"/>
  <c r="AZ642" i="23"/>
  <c r="BA643" i="23"/>
  <c r="BB642" i="23"/>
  <c r="BA644" i="23"/>
  <c r="BB643" i="23"/>
  <c r="AZ643" i="23"/>
  <c r="BA645" i="23"/>
  <c r="BB644" i="23"/>
  <c r="AZ644" i="23"/>
  <c r="AZ645" i="23"/>
  <c r="BA646" i="23"/>
  <c r="BB645" i="23"/>
  <c r="AZ646" i="23"/>
  <c r="BB646" i="23"/>
  <c r="BA647" i="23"/>
  <c r="BB647" i="23"/>
  <c r="BA648" i="23"/>
  <c r="AZ647" i="23"/>
  <c r="BB648" i="23"/>
  <c r="AZ648" i="23"/>
  <c r="BA649" i="23"/>
  <c r="BB649" i="23"/>
  <c r="AZ649" i="23"/>
  <c r="BA650" i="23"/>
  <c r="AZ650" i="23"/>
  <c r="BB650" i="23"/>
  <c r="BA651" i="23"/>
  <c r="AZ651" i="23"/>
  <c r="BB651" i="23"/>
  <c r="BA652" i="23"/>
  <c r="BB652" i="23"/>
  <c r="AZ652" i="23"/>
  <c r="BA653" i="23"/>
  <c r="BA654" i="23"/>
  <c r="BB653" i="23"/>
  <c r="AZ653" i="23"/>
  <c r="AZ654" i="23"/>
  <c r="BB654" i="23"/>
  <c r="BA655" i="23"/>
  <c r="AZ655" i="23"/>
  <c r="BB655" i="23"/>
  <c r="BA656" i="23"/>
  <c r="BB656" i="23"/>
  <c r="BA657" i="23"/>
  <c r="AZ656" i="23"/>
  <c r="BA658" i="23"/>
  <c r="BB657" i="23"/>
  <c r="AZ657" i="23"/>
  <c r="BA659" i="23"/>
  <c r="BB658" i="23"/>
  <c r="AZ658" i="23"/>
  <c r="BA660" i="23"/>
  <c r="BB659" i="23"/>
  <c r="AZ659" i="23"/>
  <c r="AZ660" i="23"/>
  <c r="BA661" i="23"/>
  <c r="BB660" i="23"/>
  <c r="BB661" i="23"/>
  <c r="BA662" i="23"/>
  <c r="AZ661" i="23"/>
  <c r="AZ662" i="23"/>
  <c r="BA663" i="23"/>
  <c r="BB662" i="23"/>
  <c r="BB663" i="23"/>
  <c r="BA664" i="23"/>
  <c r="AZ663" i="23"/>
  <c r="BA665" i="23"/>
  <c r="AZ664" i="23"/>
  <c r="BB664" i="23"/>
  <c r="AZ665" i="23"/>
  <c r="BB665" i="23"/>
  <c r="BA666" i="23"/>
  <c r="BB666" i="23"/>
  <c r="BA667" i="23"/>
  <c r="AZ666" i="23"/>
  <c r="BA668" i="23"/>
  <c r="BB667" i="23"/>
  <c r="AZ667" i="23"/>
  <c r="AZ668" i="23"/>
  <c r="BB668" i="23"/>
  <c r="BA669" i="23"/>
  <c r="BB669" i="23"/>
  <c r="AZ669" i="23"/>
  <c r="BA670" i="23"/>
  <c r="BA671" i="23"/>
  <c r="BB670" i="23"/>
  <c r="AZ670" i="23"/>
  <c r="BB671" i="23"/>
  <c r="AZ671" i="23"/>
  <c r="BA672" i="23"/>
  <c r="BB672" i="23"/>
  <c r="AZ672" i="23"/>
  <c r="BA673" i="23"/>
  <c r="AZ673" i="23"/>
  <c r="BA674" i="23"/>
  <c r="BB673" i="23"/>
  <c r="AZ674" i="23"/>
  <c r="BA675" i="23"/>
  <c r="BB674" i="23"/>
  <c r="BA676" i="23"/>
  <c r="AZ675" i="23"/>
  <c r="BB675" i="23"/>
  <c r="AZ676" i="23"/>
  <c r="BB676" i="23"/>
  <c r="BA677" i="23"/>
  <c r="AZ677" i="23"/>
  <c r="BB677" i="23"/>
  <c r="BA678" i="23"/>
  <c r="BB678" i="23"/>
  <c r="AZ678" i="23"/>
  <c r="BA679" i="23"/>
  <c r="BA680" i="23"/>
  <c r="BB679" i="23"/>
  <c r="AZ679" i="23"/>
  <c r="BB680" i="23"/>
  <c r="BA681" i="23"/>
  <c r="AZ680" i="23"/>
  <c r="BB681" i="23"/>
  <c r="BA682" i="23"/>
  <c r="AZ681" i="23"/>
  <c r="BA683" i="23"/>
  <c r="BB682" i="23"/>
  <c r="AZ682" i="23"/>
  <c r="BA684" i="23"/>
  <c r="BB683" i="23"/>
  <c r="AZ683" i="23"/>
  <c r="BB684" i="23"/>
  <c r="AZ684" i="23"/>
  <c r="BA685" i="23"/>
  <c r="BA686" i="23"/>
  <c r="BB685" i="23"/>
  <c r="AZ685" i="23"/>
  <c r="AZ686" i="23"/>
  <c r="BA687" i="23"/>
  <c r="BB686" i="23"/>
  <c r="BA688" i="23"/>
  <c r="BB687" i="23"/>
  <c r="AZ687" i="23"/>
  <c r="AZ688" i="23"/>
  <c r="BA689" i="23"/>
  <c r="BB688" i="23"/>
  <c r="BA690" i="23"/>
  <c r="BB689" i="23"/>
  <c r="AZ689" i="23"/>
  <c r="BB690" i="23"/>
  <c r="AZ690" i="23"/>
  <c r="BA691" i="23"/>
  <c r="BB691" i="23"/>
  <c r="BA692" i="23"/>
  <c r="AZ691" i="23"/>
  <c r="BB692" i="23"/>
  <c r="BA693" i="23"/>
  <c r="AZ692" i="23"/>
  <c r="AZ693" i="23"/>
  <c r="BB693" i="23"/>
  <c r="BA694" i="23"/>
  <c r="BB694" i="23"/>
  <c r="BA695" i="23"/>
  <c r="AZ694" i="23"/>
  <c r="AZ695" i="23"/>
  <c r="BA696" i="23"/>
  <c r="BB695" i="23"/>
  <c r="BA697" i="23"/>
  <c r="BB696" i="23"/>
  <c r="AZ696" i="23"/>
  <c r="BA698" i="23"/>
  <c r="BB697" i="23"/>
  <c r="AZ697" i="23"/>
  <c r="BB698" i="23"/>
  <c r="BA699" i="23"/>
  <c r="AZ698" i="23"/>
  <c r="AZ699" i="23"/>
  <c r="BA700" i="23"/>
  <c r="BB699" i="23"/>
  <c r="BB700" i="23"/>
  <c r="BA701" i="23"/>
  <c r="AZ700" i="23"/>
  <c r="AZ701" i="23"/>
  <c r="BA702" i="23"/>
  <c r="BB701" i="23"/>
  <c r="BA703" i="23"/>
  <c r="AZ702" i="23"/>
  <c r="BB702" i="23"/>
  <c r="BB703" i="23"/>
  <c r="AZ703" i="23"/>
  <c r="BA704" i="23"/>
  <c r="BB704" i="23"/>
  <c r="AZ704" i="23"/>
  <c r="BA705" i="23"/>
  <c r="BB705" i="23"/>
  <c r="BA706" i="23"/>
  <c r="AZ705" i="23"/>
  <c r="AZ706" i="23"/>
  <c r="BA707" i="23"/>
  <c r="BB706" i="23"/>
  <c r="AZ707" i="23"/>
  <c r="BB707" i="23"/>
  <c r="BA708" i="23"/>
  <c r="BB708" i="23"/>
  <c r="BA709" i="23"/>
  <c r="AZ708" i="23"/>
  <c r="BB709" i="23"/>
  <c r="BA710" i="23"/>
  <c r="AZ709" i="23"/>
  <c r="BA711" i="23"/>
  <c r="AZ710" i="23"/>
  <c r="BB710" i="23"/>
  <c r="BB711" i="23"/>
  <c r="BA712" i="23"/>
  <c r="AZ711" i="23"/>
  <c r="BB712" i="23"/>
  <c r="AZ712" i="23"/>
  <c r="BA713" i="23"/>
  <c r="BA714" i="23"/>
  <c r="AZ713" i="23"/>
  <c r="BB713" i="23"/>
  <c r="BB714" i="23"/>
  <c r="AZ714" i="23"/>
  <c r="BA715" i="23"/>
  <c r="BA716" i="23"/>
  <c r="AZ715" i="23"/>
  <c r="BB715" i="23"/>
  <c r="BB716" i="23"/>
  <c r="BA717" i="23"/>
  <c r="AZ716" i="23"/>
  <c r="BB717" i="23"/>
  <c r="AZ717" i="23"/>
  <c r="BA718" i="23"/>
  <c r="AZ718" i="23"/>
  <c r="BB718" i="23"/>
  <c r="BA719" i="23"/>
  <c r="BA720" i="23"/>
  <c r="BB719" i="23"/>
  <c r="AZ719" i="23"/>
  <c r="BA721" i="23"/>
  <c r="BB720" i="23"/>
  <c r="AZ720" i="23"/>
  <c r="BA722" i="23"/>
  <c r="AZ721" i="23"/>
  <c r="BB721" i="23"/>
  <c r="BB722" i="23"/>
  <c r="BA723" i="23"/>
  <c r="AZ722" i="23"/>
  <c r="AZ723" i="23"/>
  <c r="BB723" i="23"/>
  <c r="BA724" i="23"/>
  <c r="BA725" i="23"/>
  <c r="AZ724" i="23"/>
  <c r="BB724" i="23"/>
  <c r="AZ725" i="23"/>
  <c r="BA726" i="23"/>
  <c r="BB725" i="23"/>
  <c r="BB726" i="23"/>
  <c r="AZ726" i="23"/>
  <c r="BA727" i="23"/>
  <c r="BA728" i="23"/>
  <c r="AZ727" i="23"/>
  <c r="BB727" i="23"/>
  <c r="BA729" i="23"/>
  <c r="AZ728" i="23"/>
  <c r="BB728" i="23"/>
  <c r="BB729" i="23"/>
  <c r="BA730" i="23"/>
  <c r="AZ729" i="23"/>
  <c r="BB730" i="23"/>
  <c r="BA731" i="23"/>
  <c r="AZ730" i="23"/>
  <c r="AZ731" i="23"/>
  <c r="BB731" i="23"/>
  <c r="BA732" i="23"/>
  <c r="BA733" i="23"/>
  <c r="AZ732" i="23"/>
  <c r="BB732" i="23"/>
  <c r="BB733" i="23"/>
  <c r="BA734" i="23"/>
  <c r="AZ733" i="23"/>
  <c r="BA735" i="23"/>
  <c r="AZ734" i="23"/>
  <c r="BB734" i="23"/>
  <c r="BA736" i="23"/>
  <c r="AZ735" i="23"/>
  <c r="BB735" i="23"/>
  <c r="AZ736" i="23"/>
  <c r="BA737" i="23"/>
  <c r="BB736" i="23"/>
  <c r="BB737" i="23"/>
  <c r="BA738" i="23"/>
  <c r="AZ737" i="23"/>
  <c r="AZ738" i="23"/>
  <c r="BB738" i="23"/>
  <c r="BA739" i="23"/>
  <c r="BB739" i="23"/>
  <c r="AZ739" i="23"/>
  <c r="BA740" i="23"/>
  <c r="BA741" i="23"/>
  <c r="BB740" i="23"/>
  <c r="AZ740" i="23"/>
  <c r="AZ741" i="23"/>
  <c r="BB741" i="23"/>
  <c r="BA742" i="23"/>
  <c r="AZ742" i="23"/>
  <c r="BA743" i="23"/>
  <c r="BB742" i="23"/>
  <c r="AZ743" i="23"/>
  <c r="BA744" i="23"/>
  <c r="BB743" i="23"/>
  <c r="BB744" i="23"/>
  <c r="BA745" i="23"/>
  <c r="AZ744" i="23"/>
  <c r="AZ745" i="23"/>
  <c r="BA746" i="23"/>
  <c r="BB745" i="23"/>
  <c r="BB746" i="23"/>
  <c r="BA747" i="23"/>
  <c r="AZ746" i="23"/>
  <c r="AZ747" i="23"/>
  <c r="BB747" i="23"/>
  <c r="BA748" i="23"/>
  <c r="AZ748" i="23"/>
  <c r="BB748" i="23"/>
  <c r="BA749" i="23"/>
  <c r="AZ749" i="23"/>
  <c r="BA750" i="23"/>
  <c r="BB749" i="23"/>
  <c r="BA751" i="23"/>
  <c r="AZ750" i="23"/>
  <c r="BB750" i="23"/>
  <c r="BA752" i="23"/>
  <c r="AZ751" i="23"/>
  <c r="BB751" i="23"/>
  <c r="BA753" i="23"/>
  <c r="AZ752" i="23"/>
  <c r="BB752" i="23"/>
  <c r="AZ753" i="23"/>
  <c r="BB753" i="23"/>
  <c r="BA754" i="23"/>
  <c r="AZ754" i="23"/>
  <c r="BB754" i="23"/>
  <c r="BA755" i="23"/>
  <c r="BA756" i="23"/>
  <c r="BB755" i="23"/>
  <c r="AZ755" i="23"/>
  <c r="AZ756" i="23"/>
  <c r="BB756" i="23"/>
  <c r="BA757" i="23"/>
  <c r="AZ757" i="23"/>
  <c r="BB757" i="23"/>
  <c r="BA758" i="23"/>
  <c r="BA759" i="23"/>
  <c r="BB758" i="23"/>
  <c r="AZ758" i="23"/>
  <c r="BB759" i="23"/>
  <c r="AZ759" i="23"/>
  <c r="BA760" i="23"/>
  <c r="AZ760" i="23"/>
  <c r="BB760" i="23"/>
  <c r="BA761" i="23"/>
  <c r="BA762" i="23"/>
  <c r="AZ761" i="23"/>
  <c r="BB761" i="23"/>
  <c r="AZ762" i="23"/>
  <c r="BA763" i="23"/>
  <c r="BB762" i="23"/>
  <c r="BB763" i="23"/>
  <c r="AZ763" i="23"/>
  <c r="BA764" i="23"/>
  <c r="BB764" i="23"/>
  <c r="BA765" i="23"/>
  <c r="AZ764" i="23"/>
  <c r="BA766" i="23"/>
  <c r="AZ765" i="23"/>
  <c r="BB765" i="23"/>
  <c r="BB766" i="23"/>
  <c r="BA767" i="23"/>
  <c r="AZ766" i="23"/>
  <c r="BA768" i="23"/>
  <c r="BB767" i="23"/>
  <c r="AZ767" i="23"/>
  <c r="BA769" i="23"/>
  <c r="BB768" i="23"/>
  <c r="AZ768" i="23"/>
  <c r="BB769" i="23"/>
  <c r="BA770" i="23"/>
  <c r="AZ769" i="23"/>
  <c r="AZ770" i="23"/>
  <c r="BB770" i="23"/>
  <c r="BA771" i="23"/>
  <c r="BB771" i="23"/>
  <c r="BA772" i="23"/>
  <c r="AZ771" i="23"/>
  <c r="BA773" i="23"/>
  <c r="BB772" i="23"/>
  <c r="AZ772" i="23"/>
  <c r="BB773" i="23"/>
  <c r="AZ773" i="23"/>
  <c r="BA774" i="23"/>
  <c r="BA775" i="23"/>
  <c r="BB774" i="23"/>
  <c r="AZ774" i="23"/>
  <c r="BB775" i="23"/>
  <c r="BA776" i="23"/>
  <c r="AZ775" i="23"/>
  <c r="AZ776" i="23"/>
  <c r="BB776" i="23"/>
  <c r="BA777" i="23"/>
  <c r="AZ777" i="23"/>
  <c r="BB777" i="23"/>
  <c r="BA778" i="23"/>
  <c r="BA779" i="23"/>
  <c r="BB778" i="23"/>
  <c r="AZ778" i="23"/>
  <c r="BB779" i="23"/>
  <c r="BA780" i="23"/>
  <c r="AZ779" i="23"/>
  <c r="BB780" i="23"/>
  <c r="BA781" i="23"/>
  <c r="AZ780" i="23"/>
  <c r="BA782" i="23"/>
  <c r="AZ781" i="23"/>
  <c r="BB781" i="23"/>
  <c r="AZ782" i="23"/>
  <c r="BA783" i="23"/>
  <c r="BB782" i="23"/>
  <c r="BA784" i="23"/>
  <c r="AZ783" i="23"/>
  <c r="BB783" i="23"/>
  <c r="BB784" i="23"/>
  <c r="BA785" i="23"/>
  <c r="AZ784" i="23"/>
  <c r="BA786" i="23"/>
  <c r="AZ785" i="23"/>
  <c r="BB785" i="23"/>
  <c r="BA787" i="23"/>
  <c r="AZ786" i="23"/>
  <c r="BB786" i="23"/>
  <c r="AZ787" i="23"/>
  <c r="BA788" i="23"/>
  <c r="BB787" i="23"/>
  <c r="AZ788" i="23"/>
  <c r="BA789" i="23"/>
  <c r="BB788" i="23"/>
  <c r="BA790" i="23"/>
  <c r="BB789" i="23"/>
  <c r="AZ789" i="23"/>
  <c r="BB790" i="23"/>
  <c r="AZ790" i="23"/>
  <c r="BA791" i="23"/>
  <c r="BB791" i="23"/>
  <c r="BA792" i="23"/>
  <c r="AZ791" i="23"/>
  <c r="BB792" i="23"/>
  <c r="BA793" i="23"/>
  <c r="AZ792" i="23"/>
  <c r="BA794" i="23"/>
  <c r="AZ793" i="23"/>
  <c r="BB793" i="23"/>
  <c r="BA795" i="23"/>
  <c r="BB794" i="23"/>
  <c r="AZ794" i="23"/>
  <c r="BB795" i="23"/>
  <c r="AZ795" i="23"/>
  <c r="BA796" i="23"/>
  <c r="BB796" i="23"/>
  <c r="AZ796" i="23"/>
  <c r="BA797" i="23"/>
  <c r="BB797" i="23"/>
  <c r="BA798" i="23"/>
  <c r="AZ797" i="23"/>
  <c r="BB798" i="23"/>
  <c r="AZ798" i="23"/>
  <c r="BA799" i="23"/>
  <c r="AZ799" i="23"/>
  <c r="BB799" i="23"/>
  <c r="BA800" i="23"/>
  <c r="BA801" i="23"/>
  <c r="AZ800" i="23"/>
  <c r="BB800" i="23"/>
  <c r="AZ801" i="23"/>
  <c r="BB801" i="23"/>
  <c r="BA802" i="23"/>
  <c r="AZ802" i="23"/>
  <c r="BB802" i="23"/>
  <c r="BA803" i="23"/>
  <c r="AZ803" i="23"/>
  <c r="BA804" i="23"/>
  <c r="BB803" i="23"/>
  <c r="BB804" i="23"/>
  <c r="BA805" i="23"/>
  <c r="AZ804" i="23"/>
  <c r="AZ805" i="23"/>
  <c r="BB805" i="23"/>
  <c r="BA806" i="23"/>
  <c r="AZ806" i="23"/>
  <c r="BA807" i="23"/>
  <c r="BB806" i="23"/>
  <c r="BB807" i="23"/>
  <c r="BA808" i="23"/>
  <c r="AZ807" i="23"/>
  <c r="BA809" i="23"/>
  <c r="AZ808" i="23"/>
  <c r="BB808" i="23"/>
  <c r="BA810" i="23"/>
  <c r="BB809" i="23"/>
  <c r="AZ809" i="23"/>
  <c r="BB810" i="23"/>
  <c r="AZ810" i="23"/>
  <c r="BA811" i="23"/>
  <c r="BA812" i="23"/>
  <c r="AZ811" i="23"/>
  <c r="BB811" i="23"/>
  <c r="BA813" i="23"/>
  <c r="AZ812" i="23"/>
  <c r="BB812" i="23"/>
  <c r="AZ813" i="23"/>
  <c r="BB813" i="23"/>
  <c r="BA814" i="23"/>
  <c r="BB814" i="23"/>
  <c r="AZ814" i="23"/>
  <c r="BA815" i="23"/>
  <c r="BA816" i="23"/>
  <c r="AZ815" i="23"/>
  <c r="BB815" i="23"/>
  <c r="BB816" i="23"/>
  <c r="BA817" i="23"/>
  <c r="AZ816" i="23"/>
  <c r="AZ817" i="23"/>
  <c r="BA818" i="23"/>
  <c r="BB817" i="23"/>
  <c r="AZ818" i="23"/>
  <c r="BB818" i="23"/>
  <c r="BA819" i="23"/>
  <c r="AZ819" i="23"/>
  <c r="BB819" i="23"/>
  <c r="BA820" i="23"/>
  <c r="AZ820" i="23"/>
  <c r="BB820" i="23"/>
  <c r="BA821" i="23"/>
  <c r="BB821" i="23"/>
  <c r="AZ821" i="23"/>
  <c r="BA822" i="23"/>
  <c r="BB822" i="23"/>
  <c r="AZ822" i="23"/>
  <c r="BA823" i="23"/>
  <c r="AZ823" i="23"/>
  <c r="BB823" i="23"/>
  <c r="BA824" i="23"/>
  <c r="BB824" i="23"/>
  <c r="AZ824" i="23"/>
  <c r="BA825" i="23"/>
  <c r="AZ825" i="23"/>
  <c r="BA826" i="23"/>
  <c r="BB825" i="23"/>
  <c r="BB826" i="23"/>
  <c r="BA827" i="23"/>
  <c r="AZ826" i="23"/>
  <c r="BB827" i="23"/>
  <c r="AZ827" i="23"/>
  <c r="BA828" i="23"/>
  <c r="BA829" i="23"/>
  <c r="BB828" i="23"/>
  <c r="AZ828" i="23"/>
  <c r="BB829" i="23"/>
  <c r="BA830" i="23"/>
  <c r="AZ829" i="23"/>
  <c r="BB830" i="23"/>
  <c r="BA831" i="23"/>
  <c r="AZ830" i="23"/>
  <c r="BB831" i="23"/>
  <c r="AZ831" i="23"/>
  <c r="BA832" i="23"/>
  <c r="BB832" i="23"/>
  <c r="AZ832" i="23"/>
  <c r="BA833" i="23"/>
  <c r="BA834" i="23"/>
  <c r="BB833" i="23"/>
  <c r="AZ833" i="23"/>
  <c r="AZ834" i="23"/>
  <c r="BA835" i="23"/>
  <c r="BB834" i="23"/>
  <c r="AZ835" i="23"/>
  <c r="BB835" i="23"/>
  <c r="BA836" i="23"/>
  <c r="BA837" i="23"/>
  <c r="BB836" i="23"/>
  <c r="AZ836" i="23"/>
  <c r="AZ837" i="23"/>
  <c r="BA838" i="23"/>
  <c r="BB837" i="23"/>
  <c r="AZ838" i="23"/>
  <c r="BA839" i="23"/>
  <c r="BB838" i="23"/>
  <c r="AZ839" i="23"/>
  <c r="BB839" i="23"/>
  <c r="BA840" i="23"/>
  <c r="AZ840" i="23"/>
  <c r="BA841" i="23"/>
  <c r="BB840" i="23"/>
  <c r="AZ841" i="23"/>
  <c r="BB841" i="23"/>
  <c r="BA842" i="23"/>
  <c r="BA843" i="23"/>
  <c r="AZ842" i="23"/>
  <c r="BB842" i="23"/>
  <c r="BB843" i="23"/>
  <c r="BA844" i="23"/>
  <c r="AZ843" i="23"/>
  <c r="BB844" i="23"/>
  <c r="AZ844" i="23"/>
  <c r="BA845" i="23"/>
  <c r="BA846" i="23"/>
  <c r="AZ845" i="23"/>
  <c r="BB845" i="23"/>
  <c r="BA847" i="23"/>
  <c r="BB846" i="23"/>
  <c r="AZ846" i="23"/>
  <c r="BB847" i="23"/>
  <c r="AZ847" i="23"/>
  <c r="BA848" i="23"/>
  <c r="BB848" i="23"/>
  <c r="AZ848" i="23"/>
  <c r="BA849" i="23"/>
  <c r="BB849" i="23"/>
  <c r="BA850" i="23"/>
  <c r="AZ849" i="23"/>
  <c r="BB850" i="23"/>
  <c r="AZ850" i="23"/>
  <c r="BA851" i="23"/>
  <c r="BB851" i="23"/>
  <c r="BA852" i="23"/>
  <c r="AZ851" i="23"/>
  <c r="BB852" i="23"/>
  <c r="BA853" i="23"/>
  <c r="AZ852" i="23"/>
  <c r="BB853" i="23"/>
  <c r="AZ853" i="23"/>
  <c r="BA854" i="23"/>
  <c r="BB854" i="23"/>
  <c r="AZ854" i="23"/>
  <c r="BA855" i="23"/>
  <c r="AZ855" i="23"/>
  <c r="BA856" i="23"/>
  <c r="BB855" i="23"/>
  <c r="BB856" i="23"/>
  <c r="AZ856" i="23"/>
  <c r="BA857" i="23"/>
  <c r="BB857" i="23"/>
  <c r="BA858" i="23"/>
  <c r="AZ857" i="23"/>
  <c r="BB858" i="23"/>
  <c r="BA859" i="23"/>
  <c r="AZ858" i="23"/>
  <c r="BA860" i="23"/>
  <c r="BB859" i="23"/>
  <c r="AZ859" i="23"/>
  <c r="BB860" i="23"/>
  <c r="BA861" i="23"/>
  <c r="AZ860" i="23"/>
  <c r="BA862" i="23"/>
  <c r="BB861" i="23"/>
  <c r="AZ861" i="23"/>
  <c r="BB862" i="23"/>
  <c r="AZ862" i="23"/>
  <c r="BA863" i="23"/>
  <c r="BA864" i="23"/>
  <c r="BB863" i="23"/>
  <c r="AZ863" i="23"/>
  <c r="BB864" i="23"/>
  <c r="AZ864" i="23"/>
  <c r="BA865" i="23"/>
  <c r="AZ865" i="23"/>
  <c r="BB865" i="23"/>
  <c r="BA866" i="23"/>
  <c r="AZ866" i="23"/>
  <c r="BB866" i="23"/>
  <c r="BA867" i="23"/>
  <c r="BB867" i="23"/>
  <c r="BA868" i="23"/>
  <c r="AZ867" i="23"/>
  <c r="AZ868" i="23"/>
  <c r="BA869" i="23"/>
  <c r="BB868" i="23"/>
  <c r="BB869" i="23"/>
  <c r="BA870" i="23"/>
  <c r="AZ869" i="23"/>
  <c r="AZ870" i="23"/>
  <c r="BB870" i="23"/>
  <c r="BA871" i="23"/>
  <c r="BB871" i="23"/>
  <c r="AZ871" i="23"/>
  <c r="BA872" i="23"/>
  <c r="BB872" i="23"/>
  <c r="BA873" i="23"/>
  <c r="AZ872" i="23"/>
  <c r="BB873" i="23"/>
  <c r="AZ873" i="23"/>
  <c r="BA874" i="23"/>
  <c r="BA875" i="23"/>
  <c r="BB874" i="23"/>
  <c r="AZ874" i="23"/>
  <c r="AZ875" i="23"/>
  <c r="BB875" i="23"/>
  <c r="BA876" i="23"/>
  <c r="BA877" i="23"/>
  <c r="AZ876" i="23"/>
  <c r="BB876" i="23"/>
  <c r="AZ877" i="23"/>
  <c r="BA878" i="23"/>
  <c r="BB877" i="23"/>
  <c r="AZ878" i="23"/>
  <c r="BA879" i="23"/>
  <c r="BB878" i="23"/>
  <c r="BA880" i="23"/>
  <c r="AZ879" i="23"/>
  <c r="BB879" i="23"/>
  <c r="BA881" i="23"/>
  <c r="BB880" i="23"/>
  <c r="AZ880" i="23"/>
  <c r="BB881" i="23"/>
  <c r="BA882" i="23"/>
  <c r="AZ881" i="23"/>
  <c r="BB882" i="23"/>
  <c r="AZ882" i="23"/>
  <c r="BA883" i="23"/>
  <c r="BB883" i="23"/>
  <c r="AZ883" i="23"/>
  <c r="BA884" i="23"/>
  <c r="BA885" i="23"/>
  <c r="AZ884" i="23"/>
  <c r="BB884" i="23"/>
  <c r="AZ885" i="23"/>
  <c r="BB885" i="23"/>
  <c r="BA886" i="23"/>
  <c r="BA887" i="23"/>
  <c r="AZ886" i="23"/>
  <c r="BB886" i="23"/>
  <c r="AZ887" i="23"/>
  <c r="BA888" i="23"/>
  <c r="BB887" i="23"/>
  <c r="BA889" i="23"/>
  <c r="BB888" i="23"/>
  <c r="AZ888" i="23"/>
  <c r="BB889" i="23"/>
  <c r="AZ889" i="23"/>
  <c r="BA890" i="23"/>
  <c r="BB890" i="23"/>
  <c r="AZ890" i="23"/>
  <c r="BA891" i="23"/>
  <c r="BA892" i="23"/>
  <c r="AZ891" i="23"/>
  <c r="BB891" i="23"/>
  <c r="BB892" i="23"/>
  <c r="AZ892" i="23"/>
  <c r="BA893" i="23"/>
  <c r="BA894" i="23"/>
  <c r="AZ893" i="23"/>
  <c r="BB893" i="23"/>
  <c r="BA895" i="23"/>
  <c r="AZ894" i="23"/>
  <c r="BB894" i="23"/>
  <c r="BA896" i="23"/>
  <c r="BB895" i="23"/>
  <c r="AZ895" i="23"/>
  <c r="BB896" i="23"/>
  <c r="AZ896" i="23"/>
  <c r="BA897" i="23"/>
  <c r="AZ897" i="23"/>
  <c r="BB897" i="23"/>
  <c r="BA898" i="23"/>
  <c r="AZ898" i="23"/>
  <c r="BB898" i="23"/>
  <c r="BA899" i="23"/>
  <c r="AZ899" i="23"/>
  <c r="BB899" i="23"/>
  <c r="BA900" i="23"/>
  <c r="BB900" i="23"/>
  <c r="BA901" i="23"/>
  <c r="AZ900" i="23"/>
  <c r="BA902" i="23"/>
  <c r="AZ901" i="23"/>
  <c r="BB901" i="23"/>
  <c r="AZ902" i="23"/>
  <c r="BA903" i="23"/>
  <c r="BB902" i="23"/>
  <c r="AZ903" i="23"/>
  <c r="BB903" i="23"/>
  <c r="BA904" i="23"/>
  <c r="AZ904" i="23"/>
  <c r="BB904" i="23"/>
  <c r="BA905" i="23"/>
  <c r="AZ905" i="23"/>
  <c r="BB905" i="23"/>
  <c r="BA906" i="23"/>
  <c r="BB906" i="23"/>
  <c r="BA907" i="23"/>
  <c r="AZ906" i="23"/>
  <c r="AZ907" i="23"/>
  <c r="BB907" i="23"/>
  <c r="BA908" i="23"/>
  <c r="AZ908" i="23"/>
  <c r="BA909" i="23"/>
  <c r="BB908" i="23"/>
  <c r="BA910" i="23"/>
  <c r="AZ909" i="23"/>
  <c r="BB909" i="23"/>
  <c r="BA911" i="23"/>
  <c r="BB910" i="23"/>
  <c r="AZ910" i="23"/>
  <c r="AZ911" i="23"/>
  <c r="BB911" i="23"/>
  <c r="BA912" i="23"/>
  <c r="AZ912" i="23"/>
  <c r="BA913" i="23"/>
  <c r="BB912" i="23"/>
  <c r="BB913" i="23"/>
  <c r="AZ913" i="23"/>
  <c r="BA914" i="23"/>
  <c r="BB914" i="23"/>
  <c r="AZ914" i="23"/>
  <c r="BA915" i="23"/>
  <c r="BA916" i="23"/>
  <c r="AZ915" i="23"/>
  <c r="BB915" i="23"/>
  <c r="AZ916" i="23"/>
  <c r="BB916" i="23"/>
  <c r="BA917" i="23"/>
  <c r="AZ917" i="23"/>
  <c r="BA918" i="23"/>
  <c r="BB917" i="23"/>
  <c r="BB918" i="23"/>
  <c r="AZ918" i="23"/>
  <c r="BA919" i="23"/>
  <c r="BA920" i="23"/>
  <c r="BB919" i="23"/>
  <c r="AZ919" i="23"/>
  <c r="BA921" i="23"/>
  <c r="BB920" i="23"/>
  <c r="AZ920" i="23"/>
  <c r="BB921" i="23"/>
  <c r="AZ921" i="23"/>
  <c r="BA922" i="23"/>
  <c r="BB922" i="23"/>
  <c r="AZ922" i="23"/>
  <c r="BA923" i="23"/>
  <c r="AZ923" i="23"/>
  <c r="BA924" i="23"/>
  <c r="BB923" i="23"/>
  <c r="AZ924" i="23"/>
  <c r="BA925" i="23"/>
  <c r="BB924" i="23"/>
  <c r="BB925" i="23"/>
  <c r="AZ925" i="23"/>
  <c r="BA926" i="23"/>
  <c r="BA927" i="23"/>
  <c r="BB926" i="23"/>
  <c r="AZ926" i="23"/>
  <c r="BB927" i="23"/>
  <c r="AZ927" i="23"/>
  <c r="BA928" i="23"/>
  <c r="BA929" i="23"/>
  <c r="AZ928" i="23"/>
  <c r="BB928" i="23"/>
  <c r="BB929" i="23"/>
  <c r="AZ929" i="23"/>
  <c r="BA930" i="23"/>
  <c r="AZ930" i="23"/>
  <c r="BB930" i="23"/>
  <c r="BA931" i="23"/>
  <c r="AZ931" i="23"/>
  <c r="BA932" i="23"/>
  <c r="BB931" i="23"/>
  <c r="BA933" i="23"/>
  <c r="BB932" i="23"/>
  <c r="AZ932" i="23"/>
  <c r="AZ933" i="23"/>
  <c r="BA934" i="23"/>
  <c r="BB933" i="23"/>
  <c r="AZ934" i="23"/>
  <c r="BB934" i="23"/>
  <c r="BA935" i="23"/>
  <c r="AZ935" i="23"/>
  <c r="BB935" i="23"/>
  <c r="BA936" i="23"/>
  <c r="BB936" i="23"/>
  <c r="AZ936" i="23"/>
  <c r="BA937" i="23"/>
  <c r="BA938" i="23"/>
  <c r="BB937" i="23"/>
  <c r="AZ937" i="23"/>
  <c r="BA939" i="23"/>
  <c r="BB938" i="23"/>
  <c r="AZ938" i="23"/>
  <c r="AZ939" i="23"/>
  <c r="BB939" i="23"/>
  <c r="BA940" i="23"/>
  <c r="BB940" i="23"/>
  <c r="AZ940" i="23"/>
  <c r="BA941" i="23"/>
  <c r="BB941" i="23"/>
  <c r="BA942" i="23"/>
  <c r="AZ941" i="23"/>
  <c r="AZ942" i="23"/>
  <c r="BB942" i="23"/>
  <c r="BA943" i="23"/>
  <c r="AZ943" i="23"/>
  <c r="BB943" i="23"/>
  <c r="BA944" i="23"/>
  <c r="BB944" i="23"/>
  <c r="AZ944" i="23"/>
  <c r="BA945" i="23"/>
  <c r="AZ945" i="23"/>
  <c r="BA946" i="23"/>
  <c r="BB945" i="23"/>
  <c r="BA947" i="23"/>
  <c r="AZ946" i="23"/>
  <c r="BB946" i="23"/>
  <c r="BA948" i="23"/>
  <c r="AZ947" i="23"/>
  <c r="BB947" i="23"/>
  <c r="AZ948" i="23"/>
  <c r="BA949" i="23"/>
  <c r="BB948" i="23"/>
  <c r="AZ949" i="23"/>
  <c r="BB949" i="23"/>
  <c r="BA950" i="23"/>
  <c r="BB950" i="23"/>
  <c r="AZ950" i="23"/>
  <c r="BA951" i="23"/>
  <c r="BA952" i="23"/>
  <c r="BB951" i="23"/>
  <c r="AZ951" i="23"/>
  <c r="BA953" i="23"/>
  <c r="AZ952" i="23"/>
  <c r="BB952" i="23"/>
  <c r="BB953" i="23"/>
  <c r="BA954" i="23"/>
  <c r="AZ953" i="23"/>
  <c r="BB954" i="23"/>
  <c r="AZ954" i="23"/>
  <c r="BA955" i="23"/>
  <c r="BB955" i="23"/>
  <c r="AZ955" i="23"/>
  <c r="BA956" i="23"/>
  <c r="AZ956" i="23"/>
  <c r="BB956" i="23"/>
  <c r="BA957" i="23"/>
  <c r="BA958" i="23"/>
  <c r="AZ957" i="23"/>
  <c r="BB957" i="23"/>
  <c r="AZ958" i="23"/>
  <c r="BB958" i="23"/>
  <c r="BA959" i="23"/>
  <c r="AZ959" i="23"/>
  <c r="BB959" i="23"/>
  <c r="BA960" i="23"/>
  <c r="BA961" i="23"/>
  <c r="AZ960" i="23"/>
  <c r="BB960" i="23"/>
  <c r="BB961" i="23"/>
  <c r="BA962" i="23"/>
  <c r="AZ961" i="23"/>
  <c r="AZ962" i="23"/>
  <c r="BB962" i="23"/>
  <c r="BA963" i="23"/>
  <c r="AZ963" i="23"/>
  <c r="BA964" i="23"/>
  <c r="BB963" i="23"/>
  <c r="BA965" i="23"/>
  <c r="AZ964" i="23"/>
  <c r="BB964" i="23"/>
  <c r="AZ965" i="23"/>
  <c r="BB965" i="23"/>
  <c r="BA966" i="23"/>
  <c r="AZ966" i="23"/>
  <c r="BB966" i="23"/>
  <c r="BA967" i="23"/>
  <c r="AZ967" i="23"/>
  <c r="BB967" i="23"/>
  <c r="BA968" i="23"/>
  <c r="AZ968" i="23"/>
  <c r="BA969" i="23"/>
  <c r="BB968" i="23"/>
  <c r="AZ969" i="23"/>
  <c r="BB969" i="23"/>
  <c r="BA970" i="23"/>
  <c r="BA971" i="23"/>
  <c r="BB970" i="23"/>
  <c r="AZ970" i="23"/>
  <c r="AZ971" i="23"/>
  <c r="BB971" i="23"/>
  <c r="BA972" i="23"/>
  <c r="BB972" i="23"/>
  <c r="BA973" i="23"/>
  <c r="AZ972" i="23"/>
  <c r="BB973" i="23"/>
  <c r="BA974" i="23"/>
  <c r="AZ973" i="23"/>
  <c r="BB974" i="23"/>
  <c r="AZ974" i="23"/>
  <c r="BA975" i="23"/>
  <c r="BA976" i="23"/>
  <c r="AZ975" i="23"/>
  <c r="BB975" i="23"/>
  <c r="AZ976" i="23"/>
  <c r="BB976" i="23"/>
  <c r="BA977" i="23"/>
  <c r="BB977" i="23"/>
  <c r="AZ977" i="23"/>
  <c r="BA978" i="23"/>
  <c r="BA979" i="23"/>
  <c r="AZ978" i="23"/>
  <c r="BB978" i="23"/>
  <c r="AZ979" i="23"/>
  <c r="BB979" i="23"/>
  <c r="BA980" i="23"/>
  <c r="BA981" i="23"/>
  <c r="AZ980" i="23"/>
  <c r="BB980" i="23"/>
  <c r="BB981" i="23"/>
  <c r="BA982" i="23"/>
  <c r="AZ981" i="23"/>
  <c r="BA983" i="23"/>
  <c r="BB982" i="23"/>
  <c r="AZ982" i="23"/>
  <c r="AZ983" i="23"/>
  <c r="BB983" i="23"/>
  <c r="BA984" i="23"/>
  <c r="BB984" i="23"/>
  <c r="AZ984" i="23"/>
  <c r="BA985" i="23"/>
  <c r="AZ985" i="23"/>
  <c r="BA986" i="23"/>
  <c r="BB985" i="23"/>
  <c r="BA987" i="23"/>
  <c r="BB986" i="23"/>
  <c r="AZ986" i="23"/>
  <c r="BA988" i="23"/>
  <c r="AZ987" i="23"/>
  <c r="BB987" i="23"/>
  <c r="AZ988" i="23"/>
  <c r="BA989" i="23"/>
  <c r="BB988" i="23"/>
  <c r="BA990" i="23"/>
  <c r="BB989" i="23"/>
  <c r="AZ989" i="23"/>
  <c r="BA991" i="23"/>
  <c r="BB990" i="23"/>
  <c r="AZ990" i="23"/>
  <c r="AZ991" i="23"/>
  <c r="BA992" i="23"/>
  <c r="BB991" i="23"/>
  <c r="AZ992" i="23"/>
  <c r="BA993" i="23"/>
  <c r="BB992" i="23"/>
  <c r="BB993" i="23"/>
  <c r="AZ993" i="23"/>
  <c r="BA994" i="23"/>
  <c r="AZ994" i="23"/>
  <c r="BB994" i="23"/>
  <c r="BA995" i="23"/>
  <c r="BB995" i="23"/>
  <c r="BA996" i="23"/>
  <c r="AZ995" i="23"/>
  <c r="BA997" i="23"/>
  <c r="AZ996" i="23"/>
  <c r="BB996" i="23"/>
  <c r="AZ997" i="23"/>
  <c r="BB997" i="23"/>
  <c r="BA998" i="23"/>
  <c r="BA999" i="23"/>
  <c r="BB998" i="23"/>
  <c r="AZ998" i="23"/>
  <c r="AZ999" i="23"/>
  <c r="BB999" i="23"/>
  <c r="BA1000" i="23"/>
  <c r="BB1000" i="23"/>
  <c r="BA1001" i="23"/>
  <c r="AZ1000" i="23"/>
  <c r="AZ1001" i="23"/>
  <c r="BB1001" i="23"/>
  <c r="BA1002" i="23"/>
  <c r="AZ1002" i="23"/>
  <c r="BB1002" i="23"/>
  <c r="BA1003" i="23"/>
  <c r="BA1004" i="23"/>
  <c r="BB1003" i="23"/>
  <c r="AZ1003" i="23"/>
  <c r="BA1005" i="23"/>
  <c r="AZ1004" i="23"/>
  <c r="BB1004" i="23"/>
  <c r="BA1006" i="23"/>
  <c r="BB1005" i="23"/>
  <c r="AZ1005" i="23"/>
  <c r="BB1006" i="23"/>
  <c r="AZ1006" i="23"/>
  <c r="BA1007" i="23"/>
  <c r="AZ1007" i="23"/>
  <c r="BB1007" i="23"/>
  <c r="BA1008" i="23"/>
  <c r="BA1009" i="23"/>
  <c r="BB1008" i="23"/>
  <c r="AZ1008" i="23"/>
  <c r="BB1009" i="23"/>
  <c r="AZ1009" i="23"/>
  <c r="BA1010" i="23"/>
  <c r="AZ1010" i="23"/>
  <c r="BB1010" i="23"/>
  <c r="BA1011" i="23"/>
  <c r="BB1011" i="23"/>
  <c r="AZ1011" i="23"/>
  <c r="BA1012" i="23"/>
  <c r="BA1013" i="23"/>
  <c r="BB1012" i="23"/>
  <c r="AZ1012" i="23"/>
  <c r="BB1013" i="23"/>
  <c r="AZ1013" i="23"/>
  <c r="BA1014" i="23"/>
  <c r="BB1014" i="23"/>
  <c r="BA1015" i="23"/>
  <c r="AZ1014" i="23"/>
  <c r="BA1016" i="23"/>
  <c r="AZ1015" i="23"/>
  <c r="BB1015" i="23"/>
  <c r="BA1017" i="23"/>
  <c r="BB1016" i="23"/>
  <c r="AZ1016" i="23"/>
  <c r="BB1017" i="23"/>
  <c r="AZ1017" i="23"/>
  <c r="BA1018" i="23"/>
  <c r="BA1019" i="23"/>
  <c r="AZ1018" i="23"/>
  <c r="BB1018" i="23"/>
  <c r="AZ1019" i="23"/>
  <c r="BA1020" i="23"/>
  <c r="BB1019" i="23"/>
  <c r="BA1021" i="23"/>
  <c r="AZ1020" i="23"/>
  <c r="BB1020" i="23"/>
  <c r="AZ1021" i="23"/>
  <c r="BA1022" i="23"/>
  <c r="BB1021" i="23"/>
  <c r="BB1022" i="23"/>
  <c r="AZ1022" i="23"/>
  <c r="BA1023" i="23"/>
  <c r="BA1024" i="23"/>
  <c r="AZ1023" i="23"/>
  <c r="BB1023" i="23"/>
  <c r="BB1024" i="23"/>
  <c r="AZ1024" i="23"/>
  <c r="BA1025" i="23"/>
  <c r="BB1025" i="23"/>
  <c r="AZ1025" i="23"/>
  <c r="BA1026" i="23"/>
  <c r="AZ1026" i="23"/>
  <c r="BB1026" i="23"/>
  <c r="BA1027" i="23"/>
  <c r="BA1028" i="23"/>
  <c r="BB1027" i="23"/>
  <c r="AZ1027" i="23"/>
  <c r="BA1029" i="23"/>
  <c r="BB1028" i="23"/>
  <c r="AZ1028" i="23"/>
  <c r="AZ1029" i="23"/>
  <c r="BB1029" i="23"/>
  <c r="BA1030" i="23"/>
  <c r="BB1030" i="23"/>
  <c r="BA1031" i="23"/>
  <c r="AZ1030" i="23"/>
  <c r="BB1031" i="23"/>
  <c r="BA1032" i="23"/>
  <c r="AZ1031" i="23"/>
  <c r="BA1033" i="23"/>
  <c r="AZ1032" i="23"/>
  <c r="BB1032" i="23"/>
  <c r="BA1034" i="23"/>
  <c r="BB1033" i="23"/>
  <c r="AZ1033" i="23"/>
  <c r="BB1034" i="23"/>
  <c r="BA1035" i="23"/>
  <c r="AZ1034" i="23"/>
  <c r="BB1035" i="23"/>
  <c r="BA1036" i="23"/>
  <c r="AZ1035" i="23"/>
  <c r="BB1036" i="23"/>
  <c r="BA1037" i="23"/>
  <c r="AZ1036" i="23"/>
  <c r="BB1037" i="23"/>
  <c r="BA1038" i="23"/>
  <c r="AZ1037" i="23"/>
  <c r="AZ1038" i="23"/>
  <c r="BB1038" i="23"/>
  <c r="BA1039" i="23"/>
  <c r="BB1039" i="23"/>
  <c r="BA1040" i="23"/>
  <c r="AZ1039" i="23"/>
  <c r="BB1040" i="23"/>
  <c r="AZ1040" i="23"/>
  <c r="BA1041" i="23"/>
  <c r="BA1042" i="23"/>
  <c r="BB1041" i="23"/>
  <c r="AZ1041" i="23"/>
  <c r="BB1042" i="23"/>
  <c r="AZ1042" i="23"/>
  <c r="BA1043" i="23"/>
  <c r="AZ1043" i="23"/>
  <c r="BB1043" i="23"/>
  <c r="BA1044" i="23"/>
  <c r="BA1045" i="23"/>
  <c r="BB1044" i="23"/>
  <c r="AZ1044" i="23"/>
  <c r="BA1046" i="23"/>
  <c r="AZ1045" i="23"/>
  <c r="BB1045" i="23"/>
  <c r="BA1047" i="23"/>
  <c r="AZ1046" i="23"/>
  <c r="BB1046" i="23"/>
  <c r="BB1047" i="23"/>
  <c r="AZ1047" i="23"/>
  <c r="BA1048" i="23"/>
  <c r="BA1049" i="23"/>
  <c r="AZ1048" i="23"/>
  <c r="BB1048" i="23"/>
  <c r="BA1050" i="23"/>
  <c r="BB1049" i="23"/>
  <c r="AZ1049" i="23"/>
  <c r="BB1050" i="23"/>
  <c r="BA1051" i="23"/>
  <c r="AZ1050" i="23"/>
  <c r="AZ1051" i="23"/>
  <c r="BA1052" i="23"/>
  <c r="BB1051" i="23"/>
  <c r="BA1053" i="23"/>
  <c r="AZ1052" i="23"/>
  <c r="BB1052" i="23"/>
  <c r="BA1054" i="23"/>
  <c r="BB1053" i="23"/>
  <c r="AZ1053" i="23"/>
  <c r="BB1054" i="23"/>
  <c r="AZ1054" i="23"/>
  <c r="BA1055" i="23"/>
  <c r="BB1055" i="23"/>
  <c r="AZ1055" i="23"/>
  <c r="BA1056" i="23"/>
  <c r="AZ1056" i="23"/>
  <c r="BB1056" i="23"/>
  <c r="BA1057" i="23"/>
  <c r="BA1058" i="23"/>
  <c r="BB1057" i="23"/>
  <c r="AZ1057" i="23"/>
  <c r="BB1058" i="23"/>
  <c r="AZ1058" i="23"/>
  <c r="BA1059" i="23"/>
  <c r="BB1059" i="23"/>
  <c r="BA1060" i="23"/>
  <c r="AZ1059" i="23"/>
  <c r="BB1060" i="23"/>
  <c r="AZ1060" i="23"/>
  <c r="BA1061" i="23"/>
  <c r="AZ1061" i="23"/>
  <c r="BA1062" i="23"/>
  <c r="BB1061" i="23"/>
  <c r="BB1062" i="23"/>
  <c r="BA1063" i="23"/>
  <c r="AZ1062" i="23"/>
  <c r="BB1063" i="23"/>
  <c r="BA1064" i="23"/>
  <c r="AZ1063" i="23"/>
  <c r="BA1065" i="23"/>
  <c r="AZ1064" i="23"/>
  <c r="BB1064" i="23"/>
  <c r="AZ1065" i="23"/>
  <c r="BB1065" i="23"/>
  <c r="BA1066" i="23"/>
  <c r="BA1067" i="23"/>
  <c r="BB1066" i="23"/>
  <c r="AZ1066" i="23"/>
  <c r="BB1067" i="23"/>
  <c r="BA1068" i="23"/>
  <c r="AZ1067" i="23"/>
  <c r="BA1069" i="23"/>
  <c r="BB1068" i="23"/>
  <c r="AZ1068" i="23"/>
  <c r="BB1069" i="23"/>
  <c r="AZ1069" i="23"/>
  <c r="BA1070" i="23"/>
  <c r="BA1071" i="23"/>
  <c r="BB1070" i="23"/>
  <c r="AZ1070" i="23"/>
  <c r="AZ1071" i="23"/>
  <c r="BB1071" i="23"/>
  <c r="BA1072" i="23"/>
  <c r="AZ1072" i="23"/>
  <c r="BB1072" i="23"/>
  <c r="BA1073" i="23"/>
  <c r="BB1073" i="23"/>
  <c r="BA1074" i="23"/>
  <c r="AZ1073" i="23"/>
  <c r="BA1075" i="23"/>
  <c r="AZ1074" i="23"/>
  <c r="BB1074" i="23"/>
  <c r="BA1076" i="23"/>
  <c r="BB1075" i="23"/>
  <c r="AZ1075" i="23"/>
  <c r="BB1076" i="23"/>
  <c r="AZ1076" i="23"/>
  <c r="BA1077" i="23"/>
  <c r="BA1078" i="23"/>
  <c r="BB1077" i="23"/>
  <c r="AZ1077" i="23"/>
  <c r="BB1078" i="23"/>
  <c r="AZ1078" i="23"/>
  <c r="BA1079" i="23"/>
  <c r="AZ1079" i="23"/>
  <c r="BB1079" i="23"/>
  <c r="BA1080" i="23"/>
  <c r="BA1081" i="23"/>
  <c r="AZ1080" i="23"/>
  <c r="BB1080" i="23"/>
  <c r="BB1081" i="23"/>
  <c r="AZ1081" i="23"/>
  <c r="BA1082" i="23"/>
  <c r="BB1082" i="23"/>
  <c r="AZ1082" i="23"/>
  <c r="BA1083" i="23"/>
  <c r="AZ1083" i="23"/>
  <c r="BB1083" i="23"/>
  <c r="BA1084" i="23"/>
  <c r="BB1084" i="23"/>
  <c r="AZ1084" i="23"/>
  <c r="BA1085" i="23"/>
  <c r="BA1086" i="23"/>
  <c r="BB1085" i="23"/>
  <c r="AZ1085" i="23"/>
  <c r="BB1086" i="23"/>
  <c r="AZ1086" i="23"/>
  <c r="BA1087" i="23"/>
  <c r="AZ1087" i="23"/>
  <c r="BB1087" i="23"/>
  <c r="BA1088" i="23"/>
  <c r="BA1089" i="23"/>
  <c r="BB1088" i="23"/>
  <c r="AZ1088" i="23"/>
  <c r="BA1090" i="23"/>
  <c r="BB1089" i="23"/>
  <c r="AZ1089" i="23"/>
  <c r="BA1091" i="23"/>
  <c r="BB1090" i="23"/>
  <c r="AZ1090" i="23"/>
  <c r="AZ1091" i="23"/>
  <c r="BA1092" i="23"/>
  <c r="BB1091" i="23"/>
  <c r="BA1093" i="23"/>
  <c r="AZ1092" i="23"/>
  <c r="BB1092" i="23"/>
  <c r="BA1094" i="23"/>
  <c r="AZ1093" i="23"/>
  <c r="BB1093" i="23"/>
  <c r="AZ1094" i="23"/>
  <c r="BB1094" i="23"/>
  <c r="BA1095" i="23"/>
  <c r="BB1095" i="23"/>
  <c r="BA1096" i="23"/>
  <c r="AZ1095" i="23"/>
  <c r="BB1096" i="23"/>
  <c r="AZ1096" i="23"/>
  <c r="BA1097" i="23"/>
  <c r="BB1097" i="23"/>
  <c r="AZ1097" i="23"/>
  <c r="BA1098" i="23"/>
  <c r="AZ1098" i="23"/>
  <c r="BA1099" i="23"/>
  <c r="BB1098" i="23"/>
  <c r="BA1100" i="23"/>
  <c r="BB1099" i="23"/>
  <c r="AZ1099" i="23"/>
  <c r="BA1101" i="23"/>
  <c r="BB1100" i="23"/>
  <c r="AZ1100" i="23"/>
  <c r="BA1102" i="23"/>
  <c r="BB1101" i="23"/>
  <c r="AZ1101" i="23"/>
  <c r="AZ1102" i="23"/>
  <c r="BA1103" i="23"/>
  <c r="BB1102" i="23"/>
  <c r="BA1104" i="23"/>
  <c r="AZ1103" i="23"/>
  <c r="BB1103" i="23"/>
  <c r="BA1105" i="23"/>
  <c r="BB1104" i="23"/>
  <c r="AZ1104" i="23"/>
  <c r="BA1106" i="23"/>
  <c r="AZ1105" i="23"/>
  <c r="BB1105" i="23"/>
  <c r="BA1107" i="23"/>
  <c r="BB1106" i="23"/>
  <c r="AZ1106" i="23"/>
  <c r="AZ1107" i="23"/>
  <c r="BB1107" i="23"/>
  <c r="BA1108" i="23"/>
  <c r="BA1109" i="23"/>
  <c r="BB1108" i="23"/>
  <c r="AZ1108" i="23"/>
  <c r="BB1109" i="23"/>
  <c r="AZ1109" i="23"/>
  <c r="BA1110" i="23"/>
  <c r="BB1110" i="23"/>
  <c r="BA1111" i="23"/>
  <c r="AZ1110" i="23"/>
  <c r="BA1112" i="23"/>
  <c r="AZ1111" i="23"/>
  <c r="BB1111" i="23"/>
  <c r="AZ1112" i="23"/>
  <c r="BB1112" i="23"/>
  <c r="BA1113" i="23"/>
  <c r="BA1114" i="23"/>
  <c r="BB1113" i="23"/>
  <c r="AZ1113" i="23"/>
  <c r="AZ1114" i="23"/>
  <c r="BB1114" i="23"/>
  <c r="BA1115" i="23"/>
  <c r="BA1116" i="23"/>
  <c r="AZ1115" i="23"/>
  <c r="BB1115" i="23"/>
  <c r="BA1117" i="23"/>
  <c r="AZ1116" i="23"/>
  <c r="BB1116" i="23"/>
  <c r="BA1118" i="23"/>
  <c r="AZ1117" i="23"/>
  <c r="BB1117" i="23"/>
  <c r="BA1119" i="23"/>
  <c r="BB1118" i="23"/>
  <c r="AZ1118" i="23"/>
  <c r="AZ1119" i="23"/>
  <c r="BB1119" i="23"/>
  <c r="BA1120" i="23"/>
  <c r="AZ1120" i="23"/>
  <c r="BA1121" i="23"/>
  <c r="BB1120" i="23"/>
  <c r="AZ1121" i="23"/>
  <c r="BB1121" i="23"/>
  <c r="BA1122" i="23"/>
  <c r="AZ1122" i="23"/>
  <c r="BB1122" i="23"/>
  <c r="BA1123" i="23"/>
  <c r="AZ1123" i="23"/>
  <c r="BA1124" i="23"/>
  <c r="BB1123" i="23"/>
  <c r="AZ1124" i="23"/>
  <c r="BA1125" i="23"/>
  <c r="BB1124" i="23"/>
  <c r="BA1126" i="23"/>
  <c r="AZ1125" i="23"/>
  <c r="BB1125" i="23"/>
  <c r="BA1127" i="23"/>
  <c r="BB1126" i="23"/>
  <c r="AZ1126" i="23"/>
  <c r="AZ1127" i="23"/>
  <c r="BB1127" i="23"/>
  <c r="BA1128" i="23"/>
  <c r="BB1128" i="23"/>
  <c r="BA1129" i="23"/>
  <c r="AZ1128" i="23"/>
  <c r="BB1129" i="23"/>
  <c r="AZ1129" i="23"/>
  <c r="BA1130" i="23"/>
  <c r="BA1131" i="23"/>
  <c r="AZ1130" i="23"/>
  <c r="BB1130" i="23"/>
  <c r="BB1131" i="23"/>
  <c r="BA1132" i="23"/>
  <c r="AZ1131" i="23"/>
  <c r="BB1132" i="23"/>
  <c r="AZ1132" i="23"/>
  <c r="BA1133" i="23"/>
  <c r="BA1134" i="23"/>
  <c r="AZ1133" i="23"/>
  <c r="BB1133" i="23"/>
  <c r="BB1134" i="23"/>
  <c r="AZ1134" i="23"/>
  <c r="BA1135" i="23"/>
  <c r="BA1136" i="23"/>
  <c r="AZ1135" i="23"/>
  <c r="BB1135" i="23"/>
  <c r="AZ1136" i="23"/>
  <c r="BA1137" i="23"/>
  <c r="BB1136" i="23"/>
  <c r="BA1138" i="23"/>
  <c r="AZ1137" i="23"/>
  <c r="BB1137" i="23"/>
  <c r="BA1139" i="23"/>
  <c r="BB1138" i="23"/>
  <c r="AZ1138" i="23"/>
  <c r="BA1140" i="23"/>
  <c r="AZ1139" i="23"/>
  <c r="BB1139" i="23"/>
  <c r="AZ1140" i="23"/>
  <c r="BB1140" i="23"/>
  <c r="BA1141" i="23"/>
  <c r="AZ1141" i="23"/>
  <c r="BB1141" i="23"/>
  <c r="BA1142" i="23"/>
  <c r="BA1143" i="23"/>
  <c r="AZ1142" i="23"/>
  <c r="BB1142" i="23"/>
  <c r="BA1144" i="23"/>
  <c r="AZ1143" i="23"/>
  <c r="BB1143" i="23"/>
  <c r="BB1144" i="23"/>
  <c r="AZ1144" i="23"/>
  <c r="BA1145" i="23"/>
  <c r="AZ1145" i="23"/>
  <c r="BA1146" i="23"/>
  <c r="BB1145" i="23"/>
  <c r="BA1147" i="23"/>
  <c r="BB1146" i="23"/>
  <c r="AZ1146" i="23"/>
  <c r="BB1147" i="23"/>
  <c r="BA1148" i="23"/>
  <c r="AZ1147" i="23"/>
  <c r="BA1149" i="23"/>
  <c r="BB1148" i="23"/>
  <c r="AZ1148" i="23"/>
  <c r="AZ1149" i="23"/>
  <c r="BA1150" i="23"/>
  <c r="BB1149" i="23"/>
  <c r="BA1151" i="23"/>
  <c r="BB1150" i="23"/>
  <c r="AZ1150" i="23"/>
  <c r="BB1151" i="23"/>
  <c r="BA1152" i="23"/>
  <c r="AZ1151" i="23"/>
  <c r="BB1152" i="23"/>
  <c r="BA1153" i="23"/>
  <c r="AZ1152" i="23"/>
  <c r="BB1153" i="23"/>
  <c r="AZ1153" i="23"/>
  <c r="BA1154" i="23"/>
  <c r="AZ1154" i="23"/>
  <c r="BA1155" i="23"/>
  <c r="BB1154" i="23"/>
  <c r="BB1155" i="23"/>
  <c r="BA1156" i="23"/>
  <c r="AZ1155" i="23"/>
  <c r="AZ1156" i="23"/>
  <c r="BB1156" i="23"/>
  <c r="BA1157" i="23"/>
  <c r="BB1157" i="23"/>
  <c r="AZ1157" i="23"/>
  <c r="BA1158" i="23"/>
  <c r="BB1158" i="23"/>
  <c r="AZ1158" i="23"/>
  <c r="BA1159" i="23"/>
  <c r="BB1159" i="23"/>
  <c r="AZ1159" i="23"/>
  <c r="BA1160" i="23"/>
  <c r="BB1160" i="23"/>
  <c r="AZ1160" i="23"/>
  <c r="BA1161" i="23"/>
  <c r="AZ1161" i="23"/>
  <c r="BA1162" i="23"/>
  <c r="BB1161" i="23"/>
  <c r="BB1162" i="23"/>
  <c r="BA1163" i="23"/>
  <c r="AZ1162" i="23"/>
  <c r="BB1163" i="23"/>
  <c r="BA1164" i="23"/>
  <c r="AZ1163" i="23"/>
  <c r="AZ1164" i="23"/>
  <c r="BB1164" i="23"/>
  <c r="BA1165" i="23"/>
  <c r="AZ1165" i="23"/>
  <c r="BB1165" i="23"/>
  <c r="BA1166" i="23"/>
  <c r="BA1167" i="23"/>
  <c r="BB1166" i="23"/>
  <c r="AZ1166" i="23"/>
  <c r="BB1167" i="23"/>
  <c r="AZ1167" i="23"/>
  <c r="BA1168" i="23"/>
  <c r="BB1168" i="23"/>
  <c r="BA1169" i="23"/>
  <c r="AZ1168" i="23"/>
  <c r="AZ1169" i="23"/>
  <c r="BA1170" i="23"/>
  <c r="BB1169" i="23"/>
  <c r="BB1170" i="23"/>
  <c r="BA1171" i="23"/>
  <c r="AZ1170" i="23"/>
  <c r="AZ1171" i="23"/>
  <c r="BB1171" i="23"/>
  <c r="BA1172" i="23"/>
  <c r="AZ1172" i="23"/>
  <c r="BA1173" i="23"/>
  <c r="BB1172" i="23"/>
  <c r="BB1173" i="23"/>
  <c r="BA1174" i="23"/>
  <c r="AZ1173" i="23"/>
  <c r="AZ1174" i="23"/>
  <c r="BB1174" i="23"/>
  <c r="BA1175" i="23"/>
  <c r="BB1175" i="23"/>
  <c r="BA1176" i="23"/>
  <c r="AZ1175" i="23"/>
  <c r="BA1177" i="23"/>
  <c r="AZ1176" i="23"/>
  <c r="BB1176" i="23"/>
  <c r="BB1177" i="23"/>
  <c r="BA1178" i="23"/>
  <c r="AZ1177" i="23"/>
  <c r="AZ1178" i="23"/>
  <c r="BB1178" i="23"/>
  <c r="BA1179" i="23"/>
  <c r="BA1180" i="23"/>
  <c r="AZ1179" i="23"/>
  <c r="BB1179" i="23"/>
  <c r="AZ1180" i="23"/>
  <c r="BA1181" i="23"/>
  <c r="BB1180" i="23"/>
  <c r="BB1181" i="23"/>
  <c r="BA1182" i="23"/>
  <c r="AZ1181" i="23"/>
  <c r="BB1182" i="23"/>
  <c r="BA1183" i="23"/>
  <c r="AZ1182" i="23"/>
  <c r="AZ1183" i="23"/>
  <c r="BA1184" i="23"/>
  <c r="BB1183" i="23"/>
  <c r="BA1185" i="23"/>
  <c r="AZ1184" i="23"/>
  <c r="BB1184" i="23"/>
  <c r="BA1186" i="23"/>
  <c r="BB1185" i="23"/>
  <c r="AZ1185" i="23"/>
  <c r="AZ1186" i="23"/>
  <c r="BA1187" i="23"/>
  <c r="BB1186" i="23"/>
  <c r="AZ1187" i="23"/>
  <c r="BA1188" i="23"/>
  <c r="BB1187" i="23"/>
  <c r="BA1189" i="23"/>
  <c r="BB1188" i="23"/>
  <c r="AZ1188" i="23"/>
  <c r="BB1189" i="23"/>
  <c r="AZ1189" i="23"/>
  <c r="BA1190" i="23"/>
  <c r="AZ1190" i="23"/>
  <c r="BB1190" i="23"/>
  <c r="BA1191" i="23"/>
  <c r="BB1191" i="23"/>
  <c r="BA1192" i="23"/>
  <c r="AZ1191" i="23"/>
  <c r="BB1192" i="23"/>
  <c r="BA1193" i="23"/>
  <c r="AZ1192" i="23"/>
  <c r="BA1194" i="23"/>
  <c r="BB1193" i="23"/>
  <c r="AZ1193" i="23"/>
  <c r="AZ1194" i="23"/>
  <c r="BA1195" i="23"/>
  <c r="BB1194" i="23"/>
  <c r="BA1196" i="23"/>
  <c r="AZ1195" i="23"/>
  <c r="BB1195" i="23"/>
  <c r="BA1197" i="23"/>
  <c r="BB1196" i="23"/>
  <c r="AZ1196" i="23"/>
  <c r="BB1197" i="23"/>
  <c r="AZ1197" i="23"/>
  <c r="BA1198" i="23"/>
  <c r="BB1198" i="23"/>
  <c r="BA1199" i="23"/>
  <c r="AZ1198" i="23"/>
  <c r="AZ1199" i="23"/>
  <c r="BB1199" i="23"/>
  <c r="BA1200" i="23"/>
  <c r="BA1201" i="23"/>
  <c r="AZ1200" i="23"/>
  <c r="BB1200" i="23"/>
  <c r="BA1202" i="23"/>
  <c r="AZ1201" i="23"/>
  <c r="BB1201" i="23"/>
  <c r="BA1203" i="23"/>
  <c r="BB1202" i="23"/>
  <c r="AZ1202" i="23"/>
  <c r="BB1203" i="23"/>
  <c r="BA1204" i="23"/>
  <c r="AZ1203" i="23"/>
  <c r="AZ1204" i="23"/>
  <c r="BB1204" i="23"/>
  <c r="BA1205" i="23"/>
  <c r="BB1205" i="23"/>
  <c r="AZ1205" i="23"/>
  <c r="BA1206" i="23"/>
  <c r="AZ1206" i="23"/>
  <c r="BA1207" i="23"/>
  <c r="BB1206" i="23"/>
  <c r="AZ1207" i="23"/>
  <c r="BA1208" i="23"/>
  <c r="BB1207" i="23"/>
  <c r="AZ1208" i="23"/>
  <c r="BB1208" i="23"/>
  <c r="BA1209" i="23"/>
  <c r="BB1209" i="23"/>
  <c r="BA1210" i="23"/>
  <c r="AZ1209" i="23"/>
  <c r="BB1210" i="23"/>
  <c r="BA1211" i="23"/>
  <c r="AZ1210" i="23"/>
  <c r="BA1212" i="23"/>
  <c r="BB1211" i="23"/>
  <c r="AZ1211" i="23"/>
  <c r="BA1213" i="23"/>
  <c r="BB1212" i="23"/>
  <c r="AZ1212" i="23"/>
  <c r="AZ1213" i="23"/>
  <c r="BB1213" i="23"/>
  <c r="BA1214" i="23"/>
  <c r="BA1215" i="23"/>
  <c r="AZ1214" i="23"/>
  <c r="BB1214" i="23"/>
  <c r="AZ1215" i="23"/>
  <c r="BB1215" i="23"/>
  <c r="BA1216" i="23"/>
  <c r="BA1217" i="23"/>
  <c r="AZ1216" i="23"/>
  <c r="BB1216" i="23"/>
  <c r="AZ1217" i="23"/>
  <c r="BB1217" i="23"/>
  <c r="BA1218" i="23"/>
  <c r="AZ1218" i="23"/>
  <c r="BB1218" i="23"/>
  <c r="BA1219" i="23"/>
  <c r="BA1220" i="23"/>
  <c r="AZ1219" i="23"/>
  <c r="BB1219" i="23"/>
  <c r="BA1221" i="23"/>
  <c r="AZ1220" i="23"/>
  <c r="BB1220" i="23"/>
  <c r="AZ1221" i="23"/>
  <c r="BB1221" i="23"/>
  <c r="BA1222" i="23"/>
  <c r="BB1222" i="23"/>
  <c r="AZ1222" i="23"/>
  <c r="BA1223" i="23"/>
  <c r="BA1224" i="23"/>
  <c r="AZ1223" i="23"/>
  <c r="BB1223" i="23"/>
  <c r="AZ1224" i="23"/>
  <c r="BA1225" i="23"/>
  <c r="BB1224" i="23"/>
  <c r="BB1225" i="23"/>
  <c r="AZ1225" i="23"/>
  <c r="BA1226" i="23"/>
  <c r="AZ1226" i="23"/>
  <c r="BB1226" i="23"/>
  <c r="BA1227" i="23"/>
  <c r="BB1227" i="23"/>
  <c r="BA1228" i="23"/>
  <c r="AZ1227" i="23"/>
  <c r="BB1228" i="23"/>
  <c r="AZ1228" i="23"/>
  <c r="BA1229" i="23"/>
  <c r="BB1229" i="23"/>
  <c r="AZ1229" i="23"/>
  <c r="BA1230" i="23"/>
  <c r="BB1230" i="23"/>
  <c r="BA1231" i="23"/>
  <c r="AZ1230" i="23"/>
  <c r="BB1231" i="23"/>
  <c r="BA1232" i="23"/>
  <c r="AZ1231" i="23"/>
  <c r="BA1233" i="23"/>
  <c r="AZ1232" i="23"/>
  <c r="BB1232" i="23"/>
  <c r="BA1234" i="23"/>
  <c r="BB1233" i="23"/>
  <c r="AZ1233" i="23"/>
  <c r="BB1234" i="23"/>
  <c r="AZ1234" i="23"/>
  <c r="BA1235" i="23"/>
  <c r="BA1236" i="23"/>
  <c r="BB1235" i="23"/>
  <c r="AZ1235" i="23"/>
  <c r="BB1236" i="23"/>
  <c r="AZ1236" i="23"/>
  <c r="BA1237" i="23"/>
  <c r="AZ1237" i="23"/>
  <c r="BA1238" i="23"/>
  <c r="BB1237" i="23"/>
  <c r="BB1238" i="23"/>
  <c r="BA1239" i="23"/>
  <c r="AZ1238" i="23"/>
  <c r="BA1240" i="23"/>
  <c r="BB1239" i="23"/>
  <c r="AZ1239" i="23"/>
  <c r="BB1240" i="23"/>
  <c r="AZ1240" i="23"/>
  <c r="BA1241" i="23"/>
  <c r="AZ1241" i="23"/>
  <c r="BB1241" i="23"/>
  <c r="BA1242" i="23"/>
  <c r="AZ1242" i="23"/>
  <c r="BB1242" i="23"/>
  <c r="BA1243" i="23"/>
  <c r="BA1244" i="23"/>
  <c r="AZ1243" i="23"/>
  <c r="BB1243" i="23"/>
  <c r="BB1244" i="23"/>
  <c r="AZ1244" i="23"/>
  <c r="BA1245" i="23"/>
  <c r="BA1246" i="23"/>
  <c r="AZ1245" i="23"/>
  <c r="BB1245" i="23"/>
  <c r="BB1246" i="23"/>
  <c r="AZ1246" i="23"/>
  <c r="BA1247" i="23"/>
  <c r="AZ1247" i="23"/>
  <c r="BB1247" i="23"/>
  <c r="BA1248" i="23"/>
  <c r="AZ1248" i="23"/>
  <c r="BA1249" i="23"/>
  <c r="BB1248" i="23"/>
  <c r="BA1250" i="23"/>
  <c r="AZ1249" i="23"/>
  <c r="BB1249" i="23"/>
  <c r="BB1250" i="23"/>
  <c r="AZ1250" i="23"/>
  <c r="BA1251" i="23"/>
  <c r="AZ1251" i="23"/>
  <c r="BA1252" i="23"/>
  <c r="BB1251" i="23"/>
  <c r="BB1252" i="23"/>
  <c r="AZ1252" i="23"/>
  <c r="BA1253" i="23"/>
  <c r="AZ1253" i="23"/>
  <c r="BA1254" i="23"/>
  <c r="BB1253" i="23"/>
  <c r="BB1254" i="23"/>
  <c r="AZ1254" i="23"/>
  <c r="BA1255" i="23"/>
  <c r="BB1255" i="23"/>
  <c r="BA1256" i="23"/>
  <c r="AZ1255" i="23"/>
  <c r="BA1257" i="23"/>
  <c r="BB1256" i="23"/>
  <c r="AZ1256" i="23"/>
  <c r="BB1257" i="23"/>
  <c r="BA1258" i="23"/>
  <c r="AZ1257" i="23"/>
  <c r="BB1258" i="23"/>
  <c r="BA1259" i="23"/>
  <c r="AZ1258" i="23"/>
  <c r="BB1259" i="23"/>
  <c r="BA1260" i="23"/>
  <c r="AZ1259" i="23"/>
  <c r="AZ1260" i="23"/>
  <c r="BB1260" i="23"/>
  <c r="BA1261" i="23"/>
  <c r="AZ1261" i="23"/>
  <c r="BA1262" i="23"/>
  <c r="BB1261" i="23"/>
  <c r="BA1263" i="23"/>
  <c r="BB1262" i="23"/>
  <c r="AZ1262" i="23"/>
  <c r="AZ1263" i="23"/>
  <c r="BB1263" i="23"/>
  <c r="BA1264" i="23"/>
  <c r="BB1264" i="23"/>
  <c r="BA1265" i="23"/>
  <c r="AZ1264" i="23"/>
  <c r="AZ1265" i="23"/>
  <c r="BB1265" i="23"/>
  <c r="BA1266" i="23"/>
  <c r="BA1267" i="23"/>
  <c r="AZ1266" i="23"/>
  <c r="BB1266" i="23"/>
  <c r="AZ1267" i="23"/>
  <c r="BB1267" i="23"/>
  <c r="BA1268" i="23"/>
  <c r="BB1268" i="23"/>
  <c r="AZ1268" i="23"/>
  <c r="BA1269" i="23"/>
  <c r="BA1270" i="23"/>
  <c r="AZ1269" i="23"/>
  <c r="BB1269" i="23"/>
  <c r="AZ1270" i="23"/>
  <c r="BA1271" i="23"/>
  <c r="BB1270" i="23"/>
  <c r="BA1272" i="23"/>
  <c r="BB1271" i="23"/>
  <c r="AZ1271" i="23"/>
  <c r="BA1273" i="23"/>
  <c r="BB1272" i="23"/>
  <c r="AZ1272" i="23"/>
  <c r="BB1273" i="23"/>
  <c r="BA1274" i="23"/>
  <c r="AZ1273" i="23"/>
  <c r="BA1275" i="23"/>
  <c r="BB1274" i="23"/>
  <c r="AZ1274" i="23"/>
  <c r="BA1276" i="23"/>
  <c r="AZ1275" i="23"/>
  <c r="BB1275" i="23"/>
  <c r="BB1276" i="23"/>
  <c r="AZ1276" i="23"/>
  <c r="BA1277" i="23"/>
  <c r="AZ1277" i="23"/>
  <c r="BB1277" i="23"/>
  <c r="BA1278" i="23"/>
  <c r="BA1279" i="23"/>
  <c r="BB1278" i="23"/>
  <c r="AZ1278" i="23"/>
  <c r="BB1279" i="23"/>
  <c r="BA1280" i="23"/>
  <c r="AZ1279" i="23"/>
  <c r="BA1281" i="23"/>
  <c r="AZ1280" i="23"/>
  <c r="BB1280" i="23"/>
  <c r="AZ1281" i="23"/>
  <c r="BA1282" i="23"/>
  <c r="BB1281" i="23"/>
  <c r="BA1283" i="23"/>
  <c r="AZ1282" i="23"/>
  <c r="BB1282" i="23"/>
  <c r="AZ1283" i="23"/>
  <c r="BA1284" i="23"/>
  <c r="BB1283" i="23"/>
  <c r="AZ1284" i="23"/>
  <c r="BA1285" i="23"/>
  <c r="BB1284" i="23"/>
  <c r="BB1285" i="23"/>
  <c r="AZ1285" i="23"/>
  <c r="BA1286" i="23"/>
  <c r="BB1286" i="23"/>
  <c r="BA1287" i="23"/>
  <c r="AZ1286" i="23"/>
  <c r="BA1288" i="23"/>
  <c r="AZ1287" i="23"/>
  <c r="BB1287" i="23"/>
  <c r="AZ1288" i="23"/>
  <c r="BA1289" i="23"/>
  <c r="BB1288" i="23"/>
  <c r="BA1290" i="23"/>
  <c r="BB1289" i="23"/>
  <c r="AZ1289" i="23"/>
  <c r="BA1291" i="23"/>
  <c r="BB1290" i="23"/>
  <c r="AZ1290" i="23"/>
  <c r="BA1292" i="23"/>
  <c r="AZ1291" i="23"/>
  <c r="BB1291" i="23"/>
  <c r="BA1293" i="23"/>
  <c r="AZ1292" i="23"/>
  <c r="BB1292" i="23"/>
  <c r="AZ1293" i="23"/>
  <c r="BB1293" i="23"/>
  <c r="BA1294" i="23"/>
  <c r="AZ1294" i="23"/>
  <c r="BB1294" i="23"/>
  <c r="BA1295" i="23"/>
  <c r="AZ1295" i="23"/>
  <c r="BA1296" i="23"/>
  <c r="BB1295" i="23"/>
  <c r="AZ1296" i="23"/>
  <c r="BB1296" i="23"/>
  <c r="BA1297" i="23"/>
  <c r="BA1298" i="23"/>
  <c r="BB1297" i="23"/>
  <c r="AZ1297" i="23"/>
  <c r="BB1298" i="23"/>
  <c r="AZ1298" i="23"/>
  <c r="BA1299" i="23"/>
  <c r="BB1299" i="23"/>
  <c r="AZ1299" i="23"/>
  <c r="BA1300" i="23"/>
  <c r="BA1301" i="23"/>
  <c r="AZ1300" i="23"/>
  <c r="BB1300" i="23"/>
  <c r="BB1301" i="23"/>
  <c r="AZ1301" i="23"/>
  <c r="BA1302" i="23"/>
  <c r="BB1302" i="23"/>
  <c r="BA1303" i="23"/>
  <c r="AZ1302" i="23"/>
  <c r="AZ1303" i="23"/>
  <c r="BB1303" i="23"/>
  <c r="BA1304" i="23"/>
  <c r="BB1304" i="23"/>
  <c r="BA1305" i="23"/>
  <c r="AZ1304" i="23"/>
  <c r="BB1305" i="23"/>
  <c r="BA1306" i="23"/>
  <c r="AZ1305" i="23"/>
  <c r="AZ1306" i="23"/>
  <c r="BA1307" i="23"/>
  <c r="BB1306" i="23"/>
  <c r="BB1307" i="23"/>
  <c r="BA1308" i="23"/>
  <c r="AZ1307" i="23"/>
  <c r="AZ1308" i="23"/>
  <c r="BB1308" i="23"/>
  <c r="BA1309" i="23"/>
  <c r="AZ1309" i="23"/>
  <c r="BA1310" i="23"/>
  <c r="BB1309" i="23"/>
  <c r="AZ1310" i="23"/>
  <c r="BA1311" i="23"/>
  <c r="BB1310" i="23"/>
  <c r="BA1312" i="23"/>
  <c r="BB1311" i="23"/>
  <c r="AZ1311" i="23"/>
  <c r="BB1312" i="23"/>
  <c r="BA1313" i="23"/>
  <c r="AZ1312" i="23"/>
  <c r="BB1313" i="23"/>
  <c r="AZ1313" i="23"/>
  <c r="BA1314" i="23"/>
  <c r="AZ1314" i="23"/>
  <c r="BA1315" i="23"/>
  <c r="BB1314" i="23"/>
  <c r="BA1316" i="23"/>
  <c r="BB1315" i="23"/>
  <c r="AZ1315" i="23"/>
  <c r="AZ1316" i="23"/>
  <c r="BA1317" i="23"/>
  <c r="BB1316" i="23"/>
  <c r="BA1318" i="23"/>
  <c r="BB1317" i="23"/>
  <c r="AZ1317" i="23"/>
  <c r="BB1318" i="23"/>
  <c r="BA1319" i="23"/>
  <c r="AZ1318" i="23"/>
  <c r="BA1320" i="23"/>
  <c r="BB1319" i="23"/>
  <c r="AZ1319" i="23"/>
  <c r="AZ1320" i="23"/>
  <c r="BA1321" i="23"/>
  <c r="BB1320" i="23"/>
  <c r="BA1322" i="23"/>
  <c r="AZ1321" i="23"/>
  <c r="BB1321" i="23"/>
  <c r="AZ1322" i="23"/>
  <c r="BB1322" i="23"/>
  <c r="BA1323" i="23"/>
  <c r="BA1324" i="23"/>
  <c r="BB1323" i="23"/>
  <c r="AZ1323" i="23"/>
  <c r="BB1324" i="23"/>
  <c r="AZ1324" i="23"/>
  <c r="BA1325" i="23"/>
  <c r="BA1326" i="23"/>
  <c r="BB1325" i="23"/>
  <c r="AZ1325" i="23"/>
  <c r="BB1326" i="23"/>
  <c r="AZ1326" i="23"/>
  <c r="BA1327" i="23"/>
  <c r="BB1327" i="23"/>
  <c r="AZ1327" i="23"/>
  <c r="BA1328" i="23"/>
  <c r="BB1328" i="23"/>
  <c r="AZ1328" i="23"/>
  <c r="BA1329" i="23"/>
  <c r="BA1330" i="23"/>
  <c r="BB1329" i="23"/>
  <c r="AZ1329" i="23"/>
  <c r="AZ1330" i="23"/>
  <c r="BB1330" i="23"/>
  <c r="BA1331" i="23"/>
  <c r="BB1331" i="23"/>
  <c r="BA1332" i="23"/>
  <c r="AZ1331" i="23"/>
  <c r="BA1333" i="23"/>
  <c r="BB1332" i="23"/>
  <c r="AZ1332" i="23"/>
  <c r="BB1333" i="23"/>
  <c r="BA1334" i="23"/>
  <c r="AZ1333" i="23"/>
  <c r="BB1334" i="23"/>
  <c r="AZ1334" i="23"/>
  <c r="BA1335" i="23"/>
  <c r="AZ1335" i="23"/>
  <c r="BB1335" i="23"/>
  <c r="BA1336" i="23"/>
  <c r="BA1337" i="23"/>
  <c r="BB1336" i="23"/>
  <c r="AZ1336" i="23"/>
  <c r="BB1337" i="23"/>
  <c r="BA1338" i="23"/>
  <c r="AZ1337" i="23"/>
  <c r="BA1339" i="23"/>
  <c r="BB1338" i="23"/>
  <c r="AZ1338" i="23"/>
  <c r="BB1339" i="23"/>
  <c r="AZ1339" i="23"/>
  <c r="BA1340" i="23"/>
  <c r="BA1341" i="23"/>
  <c r="BB1340" i="23"/>
  <c r="AZ1340" i="23"/>
  <c r="BB1341" i="23"/>
  <c r="AZ1341" i="23"/>
  <c r="BA1342" i="23"/>
  <c r="BB1342" i="23"/>
  <c r="AZ1342" i="23"/>
  <c r="BA1343" i="23"/>
  <c r="BB1343" i="23"/>
  <c r="AZ1343" i="23"/>
  <c r="BA1344" i="23"/>
  <c r="BA1345" i="23"/>
  <c r="AZ1344" i="23"/>
  <c r="BB1344" i="23"/>
  <c r="BB1345" i="23"/>
  <c r="AZ1345" i="23"/>
  <c r="BA1346" i="23"/>
  <c r="AZ1346" i="23"/>
  <c r="BB1346" i="23"/>
  <c r="BA1347" i="23"/>
  <c r="BB1347" i="23"/>
  <c r="BA1348" i="23"/>
  <c r="AZ1347" i="23"/>
  <c r="BA1349" i="23"/>
  <c r="AZ1348" i="23"/>
  <c r="BB1348" i="23"/>
  <c r="AZ1349" i="23"/>
  <c r="BA1350" i="23"/>
  <c r="BB1349" i="23"/>
  <c r="AZ1350" i="23"/>
  <c r="BA1351" i="23"/>
  <c r="BB1350" i="23"/>
  <c r="BA1352" i="23"/>
  <c r="BB1351" i="23"/>
  <c r="AZ1351" i="23"/>
  <c r="BB1352" i="23"/>
  <c r="AZ1352" i="23"/>
  <c r="BA1353" i="23"/>
  <c r="BA1354" i="23"/>
  <c r="BB1353" i="23"/>
  <c r="AZ1353" i="23"/>
  <c r="BA1355" i="23"/>
  <c r="BB1354" i="23"/>
  <c r="AZ1354" i="23"/>
  <c r="BA1356" i="23"/>
  <c r="AZ1355" i="23"/>
  <c r="BB1355" i="23"/>
  <c r="BA1357" i="23"/>
  <c r="BB1356" i="23"/>
  <c r="AZ1356" i="23"/>
  <c r="BB1357" i="23"/>
  <c r="BA1358" i="23"/>
  <c r="AZ1357" i="23"/>
  <c r="AZ1358" i="23"/>
  <c r="BA1359" i="23"/>
  <c r="BB1358" i="23"/>
  <c r="BA1360" i="23"/>
  <c r="BB1359" i="23"/>
  <c r="AZ1359" i="23"/>
  <c r="BA1361" i="23"/>
  <c r="AZ1360" i="23"/>
  <c r="BB1360" i="23"/>
  <c r="AZ1361" i="23"/>
  <c r="BB1361" i="23"/>
  <c r="BA1362" i="23"/>
  <c r="AZ1362" i="23"/>
  <c r="BB1362" i="23"/>
  <c r="BA1363" i="23"/>
  <c r="AZ1363" i="23"/>
  <c r="BB1363" i="23"/>
  <c r="BA1364" i="23"/>
  <c r="BA1365" i="23"/>
  <c r="AZ1364" i="23"/>
  <c r="BB1364" i="23"/>
  <c r="BA1366" i="23"/>
  <c r="AZ1365" i="23"/>
  <c r="BB1365" i="23"/>
  <c r="AZ1366" i="23"/>
  <c r="BA1367" i="23"/>
  <c r="BB1366" i="23"/>
  <c r="AZ1367" i="23"/>
  <c r="BA1368" i="23"/>
  <c r="BB1367" i="23"/>
  <c r="BB1368" i="23"/>
  <c r="AZ1368" i="23"/>
  <c r="BA1369" i="23"/>
  <c r="BB1369" i="23"/>
  <c r="AZ1369" i="23"/>
  <c r="BA1370" i="23"/>
  <c r="BA1371" i="23"/>
  <c r="BB1370" i="23"/>
  <c r="AZ1370" i="23"/>
  <c r="BA1372" i="23"/>
  <c r="AZ1371" i="23"/>
  <c r="BB1371" i="23"/>
  <c r="BA1373" i="23"/>
  <c r="BB1372" i="23"/>
  <c r="AZ1372" i="23"/>
  <c r="BA1374" i="23"/>
  <c r="AZ1373" i="23"/>
  <c r="BB1373" i="23"/>
  <c r="BA1375" i="23"/>
  <c r="AZ1374" i="23"/>
  <c r="BB1374" i="23"/>
  <c r="AZ1375" i="23"/>
  <c r="BA1376" i="23"/>
  <c r="BB1375" i="23"/>
  <c r="BB1376" i="23"/>
  <c r="BA1377" i="23"/>
  <c r="AZ1376" i="23"/>
  <c r="AZ1377" i="23"/>
  <c r="BB1377" i="23"/>
  <c r="BA1378" i="23"/>
  <c r="BB1378" i="23"/>
  <c r="AZ1378" i="23"/>
  <c r="BA1379" i="23"/>
  <c r="BA1380" i="23"/>
  <c r="BB1379" i="23"/>
  <c r="AZ1379" i="23"/>
  <c r="AZ1380" i="23"/>
  <c r="BA1381" i="23"/>
  <c r="BB1380" i="23"/>
  <c r="BA1382" i="23"/>
  <c r="AZ1381" i="23"/>
  <c r="BB1381" i="23"/>
  <c r="BB1382" i="23"/>
  <c r="BA1383" i="23"/>
  <c r="AZ1382" i="23"/>
  <c r="BA1384" i="23"/>
  <c r="BB1383" i="23"/>
  <c r="AZ1383" i="23"/>
  <c r="AZ1384" i="23"/>
  <c r="BA1385" i="23"/>
  <c r="BB1384" i="23"/>
  <c r="BA1386" i="23"/>
  <c r="AZ1385" i="23"/>
  <c r="BB1385" i="23"/>
  <c r="BB1386" i="23"/>
  <c r="AZ1386" i="23"/>
  <c r="BA1387" i="23"/>
  <c r="BA1388" i="23"/>
  <c r="AZ1387" i="23"/>
  <c r="BB1387" i="23"/>
  <c r="BB1388" i="23"/>
  <c r="BA1389" i="23"/>
  <c r="AZ1388" i="23"/>
  <c r="BB1389" i="23"/>
  <c r="BA1390" i="23"/>
  <c r="AZ1389" i="23"/>
  <c r="BA1391" i="23"/>
  <c r="AZ1390" i="23"/>
  <c r="BB1390" i="23"/>
  <c r="AZ1391" i="23"/>
  <c r="BA1392" i="23"/>
  <c r="BB1391" i="23"/>
  <c r="AZ1392" i="23"/>
  <c r="BB1392" i="23"/>
  <c r="BA1393" i="23"/>
  <c r="AZ1393" i="23"/>
  <c r="BA1394" i="23"/>
  <c r="BB1393" i="23"/>
  <c r="BA1395" i="23"/>
  <c r="BB1394" i="23"/>
  <c r="AZ1394" i="23"/>
  <c r="BB1395" i="23"/>
  <c r="BA1396" i="23"/>
  <c r="AZ1395" i="23"/>
  <c r="BB1396" i="23"/>
  <c r="AZ1396" i="23"/>
  <c r="BA1397" i="23"/>
  <c r="BA1398" i="23"/>
  <c r="AZ1397" i="23"/>
  <c r="BB1397" i="23"/>
  <c r="BB1398" i="23"/>
  <c r="AZ1398" i="23"/>
  <c r="BA1399" i="23"/>
  <c r="BA1400" i="23"/>
  <c r="BB1399" i="23"/>
  <c r="AZ1399" i="23"/>
  <c r="AZ1400" i="23"/>
  <c r="BB1400" i="23"/>
  <c r="BA1401" i="23"/>
  <c r="AZ1401" i="23"/>
  <c r="BA1402" i="23"/>
  <c r="BB1401" i="23"/>
  <c r="AZ1402" i="23"/>
  <c r="BB1402" i="23"/>
  <c r="BA1403" i="23"/>
  <c r="BA1404" i="23"/>
  <c r="AZ1403" i="23"/>
  <c r="BB1403" i="23"/>
  <c r="AZ1404" i="23"/>
  <c r="BA1405" i="23"/>
  <c r="BB1404" i="23"/>
  <c r="AZ1405" i="23"/>
  <c r="BA1406" i="23"/>
  <c r="BB1405" i="23"/>
  <c r="BA1407" i="23"/>
  <c r="AZ1406" i="23"/>
  <c r="BB1406" i="23"/>
  <c r="AZ1407" i="23"/>
  <c r="BA1408" i="23"/>
  <c r="BB1407" i="23"/>
  <c r="BB1408" i="23"/>
  <c r="AZ1408" i="23"/>
  <c r="BA1409" i="23"/>
  <c r="BB1409" i="23"/>
  <c r="BA1410" i="23"/>
  <c r="AZ1409" i="23"/>
  <c r="AZ1410" i="23"/>
  <c r="BA1411" i="23"/>
  <c r="BB1410" i="23"/>
  <c r="BB1411" i="23"/>
  <c r="BA1412" i="23"/>
  <c r="AZ1411" i="23"/>
  <c r="BA1413" i="23"/>
  <c r="BB1412" i="23"/>
  <c r="AZ1412" i="23"/>
  <c r="BB1413" i="23"/>
  <c r="BA1414" i="23"/>
  <c r="AZ1413" i="23"/>
  <c r="BA1415" i="23"/>
  <c r="BB1414" i="23"/>
  <c r="AZ1414" i="23"/>
  <c r="AZ1415" i="23"/>
  <c r="BB1415" i="23"/>
  <c r="BA1416" i="23"/>
  <c r="BB1416" i="23"/>
  <c r="BA1417" i="23"/>
  <c r="AZ1416" i="23"/>
  <c r="AZ1417" i="23"/>
  <c r="BA1418" i="23"/>
  <c r="BB1417" i="23"/>
  <c r="BB1418" i="23"/>
  <c r="AZ1418" i="23"/>
  <c r="BA1419" i="23"/>
  <c r="AZ1419" i="23"/>
  <c r="BB1419" i="23"/>
  <c r="BA1420" i="23"/>
  <c r="BB1420" i="23"/>
  <c r="BA1421" i="23"/>
  <c r="AZ1420" i="23"/>
  <c r="BA1422" i="23"/>
  <c r="AZ1421" i="23"/>
  <c r="BB1421" i="23"/>
  <c r="AZ1422" i="23"/>
  <c r="BA1423" i="23"/>
  <c r="BB1422" i="23"/>
  <c r="BA1424" i="23"/>
  <c r="AZ1423" i="23"/>
  <c r="BB1423" i="23"/>
  <c r="BB1424" i="23"/>
  <c r="AZ1424" i="23"/>
  <c r="BA1425" i="23"/>
  <c r="BB1425" i="23"/>
  <c r="BA1426" i="23"/>
  <c r="AZ1425" i="23"/>
  <c r="BB1426" i="23"/>
  <c r="BA1427" i="23"/>
  <c r="AZ1426" i="23"/>
  <c r="AZ1427" i="23"/>
  <c r="BB1427" i="23"/>
  <c r="BA1428" i="23"/>
  <c r="BA1429" i="23"/>
  <c r="BB1428" i="23"/>
  <c r="AZ1428" i="23"/>
  <c r="BB1429" i="23"/>
  <c r="BA1430" i="23"/>
  <c r="AZ1429" i="23"/>
  <c r="AZ1430" i="23"/>
  <c r="BB1430" i="23"/>
  <c r="BA1431" i="23"/>
  <c r="AZ1431" i="23"/>
  <c r="BB1431" i="23"/>
  <c r="BA1432" i="23"/>
  <c r="BB1432" i="23"/>
  <c r="BA1433" i="23"/>
  <c r="AZ1432" i="23"/>
  <c r="AZ1433" i="23"/>
  <c r="BA1434" i="23"/>
  <c r="BB1433" i="23"/>
  <c r="BB1434" i="23"/>
  <c r="BA1435" i="23"/>
  <c r="AZ1434" i="23"/>
  <c r="BA1436" i="23"/>
  <c r="BB1435" i="23"/>
  <c r="AZ1435" i="23"/>
  <c r="AZ1436" i="23"/>
  <c r="BA1437" i="23"/>
  <c r="BB1436" i="23"/>
  <c r="AZ1437" i="23"/>
  <c r="BB1437" i="23"/>
  <c r="BA1438" i="23"/>
  <c r="BA1439" i="23"/>
  <c r="AZ1438" i="23"/>
  <c r="BB1438" i="23"/>
  <c r="AZ1439" i="23"/>
  <c r="BA1440" i="23"/>
  <c r="BB1439" i="23"/>
  <c r="BB1440" i="23"/>
  <c r="BA1441" i="23"/>
  <c r="AZ1440" i="23"/>
  <c r="AZ1441" i="23"/>
  <c r="BB1441" i="23"/>
  <c r="BA1442" i="23"/>
  <c r="BB1442" i="23"/>
  <c r="BA1443" i="23"/>
  <c r="AZ1442" i="23"/>
  <c r="BB1443" i="23"/>
  <c r="BA1444" i="23"/>
  <c r="AZ1443" i="23"/>
  <c r="AZ1444" i="23"/>
  <c r="BA1445" i="23"/>
  <c r="BB1444" i="23"/>
  <c r="AZ1445" i="23"/>
  <c r="BA1446" i="23"/>
  <c r="BB1445" i="23"/>
  <c r="BB1446" i="23"/>
  <c r="BA1447" i="23"/>
  <c r="AZ1446" i="23"/>
  <c r="BA1448" i="23"/>
  <c r="AZ1447" i="23"/>
  <c r="BB1447" i="23"/>
  <c r="BA1449" i="23"/>
  <c r="BB1448" i="23"/>
  <c r="AZ1448" i="23"/>
  <c r="BB1449" i="23"/>
  <c r="BA1450" i="23"/>
  <c r="AZ1449" i="23"/>
  <c r="AZ1450" i="23"/>
  <c r="BB1450" i="23"/>
  <c r="BA1451" i="23"/>
  <c r="BA1452" i="23"/>
  <c r="BB1451" i="23"/>
  <c r="AZ1451" i="23"/>
  <c r="BA1453" i="23"/>
  <c r="AZ1452" i="23"/>
  <c r="BB1452" i="23"/>
  <c r="BA1454" i="23"/>
  <c r="AZ1453" i="23"/>
  <c r="BB1453" i="23"/>
  <c r="AZ1454" i="23"/>
  <c r="BB1454" i="23"/>
  <c r="BA1455" i="23"/>
  <c r="BB1455" i="23"/>
  <c r="AZ1455" i="23"/>
  <c r="BA1456" i="23"/>
  <c r="BA1457" i="23"/>
  <c r="BB1456" i="23"/>
  <c r="AZ1456" i="23"/>
  <c r="AZ1457" i="23"/>
  <c r="BA1458" i="23"/>
  <c r="BB1457" i="23"/>
  <c r="BA1459" i="23"/>
  <c r="BB1458" i="23"/>
  <c r="AZ1458" i="23"/>
  <c r="BA1460" i="23"/>
  <c r="AZ1459" i="23"/>
  <c r="BB1459" i="23"/>
  <c r="BA1461" i="23"/>
  <c r="BB1460" i="23"/>
  <c r="AZ1460" i="23"/>
  <c r="AZ1461" i="23"/>
  <c r="BA1462" i="23"/>
  <c r="BB1461" i="23"/>
  <c r="BB1462" i="23"/>
  <c r="AZ1462" i="23"/>
  <c r="BA1463" i="23"/>
  <c r="BA1464" i="23"/>
  <c r="AZ1463" i="23"/>
  <c r="BB1463" i="23"/>
  <c r="BA1465" i="23"/>
  <c r="AZ1464" i="23"/>
  <c r="BB1464" i="23"/>
  <c r="BB1465" i="23"/>
  <c r="AZ1465" i="23"/>
  <c r="BA1466" i="23"/>
  <c r="BB1466" i="23"/>
  <c r="AZ1466" i="23"/>
  <c r="BA1467" i="23"/>
  <c r="BA1468" i="23"/>
  <c r="AZ1467" i="23"/>
  <c r="BB1467" i="23"/>
  <c r="BA1469" i="23"/>
  <c r="BB1468" i="23"/>
  <c r="AZ1468" i="23"/>
  <c r="AZ1469" i="23"/>
  <c r="BB1469" i="23"/>
  <c r="BA1470" i="23"/>
  <c r="BA1471" i="23"/>
  <c r="AZ1470" i="23"/>
  <c r="BB1470" i="23"/>
  <c r="BB1471" i="23"/>
  <c r="AZ1471" i="23"/>
  <c r="BA1472" i="23"/>
  <c r="BB1472" i="23"/>
  <c r="AZ1472" i="23"/>
  <c r="BA1473" i="23"/>
  <c r="BA1474" i="23"/>
  <c r="BB1473" i="23"/>
  <c r="AZ1473" i="23"/>
  <c r="BA1475" i="23"/>
  <c r="AZ1474" i="23"/>
  <c r="BB1474" i="23"/>
  <c r="AZ1475" i="23"/>
  <c r="BA1476" i="23"/>
  <c r="BB1475" i="23"/>
  <c r="BB1476" i="23"/>
  <c r="AZ1476" i="23"/>
  <c r="BA1477" i="23"/>
  <c r="AZ1477" i="23"/>
  <c r="BB1477" i="23"/>
  <c r="BA1478" i="23"/>
  <c r="BB1478" i="23"/>
  <c r="BA1479" i="23"/>
  <c r="AZ1478" i="23"/>
  <c r="BB1479" i="23"/>
  <c r="AZ1479" i="23"/>
  <c r="BA1480" i="23"/>
  <c r="BB1480" i="23"/>
  <c r="AZ1480" i="23"/>
  <c r="BA1481" i="23"/>
  <c r="BB1481" i="23"/>
  <c r="AZ1481" i="23"/>
  <c r="BA1482" i="23"/>
  <c r="BA1483" i="23"/>
  <c r="BB1482" i="23"/>
  <c r="AZ1482" i="23"/>
  <c r="AZ1483" i="23"/>
  <c r="BB1483" i="23"/>
  <c r="BA1484" i="23"/>
  <c r="AZ1484" i="23"/>
  <c r="BA1485" i="23"/>
  <c r="BB1484" i="23"/>
  <c r="BB1485" i="23"/>
  <c r="AZ1485" i="23"/>
  <c r="BA1486" i="23"/>
  <c r="BB1486" i="23"/>
  <c r="AZ1486" i="23"/>
  <c r="BA1487" i="23"/>
  <c r="AZ1487" i="23"/>
  <c r="BA1488" i="23"/>
  <c r="BB1487" i="23"/>
  <c r="BB1488" i="23"/>
  <c r="AZ1488" i="23"/>
  <c r="BA1489" i="23"/>
  <c r="AZ1489" i="23"/>
  <c r="BA1490" i="23"/>
  <c r="BB1489" i="23"/>
  <c r="BB1490" i="23"/>
  <c r="BA1491" i="23"/>
  <c r="AZ1490" i="23"/>
  <c r="BB1491" i="23"/>
  <c r="BA1492" i="23"/>
  <c r="AZ1491" i="23"/>
  <c r="BA1493" i="23"/>
  <c r="AZ1492" i="23"/>
  <c r="BB1492" i="23"/>
  <c r="BA1494" i="23"/>
  <c r="AZ1493" i="23"/>
  <c r="BB1493" i="23"/>
  <c r="BA1495" i="23"/>
  <c r="BB1494" i="23"/>
  <c r="AZ1494" i="23"/>
  <c r="AZ1495" i="23"/>
  <c r="BA1496" i="23"/>
  <c r="BB1495" i="23"/>
  <c r="BB1496" i="23"/>
  <c r="AZ1496" i="23"/>
  <c r="BA1497" i="23"/>
  <c r="BB1497" i="23"/>
  <c r="AZ1497" i="23"/>
  <c r="BA1498" i="23"/>
  <c r="BA1499" i="23"/>
  <c r="AZ1498" i="23"/>
  <c r="BB1498" i="23"/>
  <c r="BB1499" i="23"/>
  <c r="AZ1499" i="23"/>
  <c r="BA1500" i="23"/>
  <c r="AZ1500" i="23"/>
  <c r="BA1501" i="23"/>
  <c r="BB1500" i="23"/>
  <c r="BB1501" i="23"/>
  <c r="AZ1501" i="23"/>
  <c r="BA1502" i="23"/>
  <c r="AZ1502" i="23"/>
  <c r="BA1503" i="23"/>
  <c r="BB1502" i="23"/>
  <c r="BB1503" i="23"/>
  <c r="AZ1503" i="23"/>
  <c r="BA1504" i="23"/>
  <c r="AZ1504" i="23"/>
  <c r="BA1505" i="23"/>
  <c r="BB1504" i="23"/>
  <c r="AZ1505" i="23"/>
  <c r="BA1506" i="23"/>
  <c r="BB1505" i="23"/>
  <c r="BA1507" i="23"/>
  <c r="BB1506" i="23"/>
  <c r="AZ1506" i="23"/>
  <c r="BB1507" i="23"/>
  <c r="AZ1507" i="23"/>
  <c r="BA1508" i="23"/>
  <c r="BA1509" i="23"/>
  <c r="BB1508" i="23"/>
  <c r="AZ1508" i="23"/>
  <c r="AZ1509" i="23"/>
  <c r="BB1509" i="23"/>
  <c r="BA1510" i="23"/>
  <c r="BA1511" i="23"/>
  <c r="BB1510" i="23"/>
  <c r="AZ1510" i="23"/>
  <c r="BB1511" i="23"/>
  <c r="AZ1511" i="23"/>
  <c r="BA1512" i="23"/>
  <c r="AZ1512" i="23"/>
  <c r="BB1512" i="23"/>
  <c r="BA1513" i="23"/>
  <c r="BB1513" i="23"/>
  <c r="BA1514" i="23"/>
  <c r="AZ1513" i="23"/>
  <c r="BB1514" i="23"/>
  <c r="AZ1514" i="23"/>
  <c r="BA1515" i="23"/>
  <c r="BA1516" i="23"/>
  <c r="AZ1515" i="23"/>
  <c r="BB1515" i="23"/>
  <c r="BB1516" i="23"/>
  <c r="BA1517" i="23"/>
  <c r="AZ1516" i="23"/>
  <c r="BA1518" i="23"/>
  <c r="AZ1517" i="23"/>
  <c r="BB1517" i="23"/>
  <c r="AZ1518" i="23"/>
  <c r="BB1518" i="23"/>
  <c r="BA1519" i="23"/>
  <c r="BA1520" i="23"/>
  <c r="AZ1519" i="23"/>
  <c r="BB1519" i="23"/>
  <c r="AZ1520" i="23"/>
  <c r="BA1521" i="23"/>
  <c r="BB1520" i="23"/>
  <c r="BA1522" i="23"/>
  <c r="BB1521" i="23"/>
  <c r="AZ1521" i="23"/>
  <c r="AZ1522" i="23"/>
  <c r="BB1522" i="23"/>
  <c r="BA1523" i="23"/>
  <c r="BA1524" i="23"/>
  <c r="AZ1523" i="23"/>
  <c r="BB1523" i="23"/>
  <c r="BB1524" i="23"/>
  <c r="AZ1524" i="23"/>
  <c r="BA1525" i="23"/>
  <c r="AZ1525" i="23"/>
  <c r="BA1526" i="23"/>
  <c r="BB1525" i="23"/>
  <c r="BB1526" i="23"/>
  <c r="BA1527" i="23"/>
  <c r="AZ1526" i="23"/>
  <c r="BB1527" i="23"/>
  <c r="BA1528" i="23"/>
  <c r="AZ1527" i="23"/>
  <c r="BB1528" i="23"/>
  <c r="BA1529" i="23"/>
  <c r="AZ1528" i="23"/>
  <c r="BA1530" i="23"/>
  <c r="BB1529" i="23"/>
  <c r="AZ1529" i="23"/>
  <c r="AZ1530" i="23"/>
  <c r="BB1530" i="23"/>
  <c r="BA1531" i="23"/>
  <c r="BB1531" i="23"/>
  <c r="AZ1531" i="23"/>
  <c r="BA1532" i="23"/>
  <c r="BA1533" i="23"/>
  <c r="BB1532" i="23"/>
  <c r="AZ1532" i="23"/>
  <c r="AZ1533" i="23"/>
  <c r="BB1533" i="23"/>
  <c r="BA1534" i="23"/>
  <c r="BA1535" i="23"/>
  <c r="BB1534" i="23"/>
  <c r="AZ1534" i="23"/>
  <c r="AZ1535" i="23"/>
  <c r="BB1535" i="23"/>
  <c r="BA1536" i="23"/>
  <c r="AZ1536" i="23"/>
  <c r="BB1536" i="23"/>
  <c r="BA1537" i="23"/>
  <c r="AZ1537" i="23"/>
  <c r="BB1537" i="23"/>
  <c r="BA1538" i="23"/>
  <c r="AZ1538" i="23"/>
  <c r="BB1538" i="23"/>
  <c r="BA1539" i="23"/>
  <c r="AZ1539" i="23"/>
  <c r="BA1540" i="23"/>
  <c r="BB1539" i="23"/>
  <c r="AZ1540" i="23"/>
  <c r="BB1540" i="23"/>
  <c r="BA1541" i="23"/>
  <c r="BA1542" i="23"/>
  <c r="AZ1541" i="23"/>
  <c r="BB1541" i="23"/>
  <c r="AZ1542" i="23"/>
  <c r="BA1543" i="23"/>
  <c r="BB1542" i="23"/>
  <c r="BB1543" i="23"/>
  <c r="AZ1543" i="23"/>
  <c r="BA1544" i="23"/>
  <c r="BA1545" i="23"/>
  <c r="BB1544" i="23"/>
  <c r="AZ1544" i="23"/>
  <c r="AZ1545" i="23"/>
  <c r="BA1546" i="23"/>
  <c r="BB1545" i="23"/>
  <c r="BB1546" i="23"/>
  <c r="AZ1546" i="23"/>
  <c r="BA1547" i="23"/>
  <c r="BB1547" i="23"/>
  <c r="BA1548" i="23"/>
  <c r="AZ1547" i="23"/>
  <c r="BB1548" i="23"/>
  <c r="BA1549" i="23"/>
  <c r="AZ1548" i="23"/>
  <c r="BA1550" i="23"/>
  <c r="BB1549" i="23"/>
  <c r="AZ1549" i="23"/>
  <c r="AZ1550" i="23"/>
  <c r="BB1550" i="23"/>
  <c r="BA1551" i="23"/>
  <c r="BA1552" i="23"/>
  <c r="AZ1551" i="23"/>
  <c r="BB1551" i="23"/>
  <c r="AZ1552" i="23"/>
  <c r="BA1553" i="23"/>
  <c r="BB1552" i="23"/>
  <c r="AZ1553" i="23"/>
  <c r="BA1554" i="23"/>
  <c r="BB1553" i="23"/>
  <c r="AZ1554" i="23"/>
  <c r="BB1554" i="23"/>
  <c r="BA1555" i="23"/>
  <c r="AZ1555" i="23"/>
  <c r="BB1555" i="23"/>
  <c r="BA1556" i="23"/>
  <c r="BB1556" i="23"/>
  <c r="AZ1556" i="23"/>
  <c r="BA1557" i="23"/>
  <c r="BB1557" i="23"/>
  <c r="AZ1557" i="23"/>
  <c r="BA1558" i="23"/>
  <c r="AZ1558" i="23"/>
  <c r="BA1559" i="23"/>
  <c r="BB1558" i="23"/>
  <c r="AZ1559" i="23"/>
  <c r="BB1559" i="23"/>
  <c r="BA1560" i="23"/>
  <c r="AZ1560" i="23"/>
  <c r="BB1560" i="23"/>
  <c r="BA1561" i="23"/>
  <c r="AZ1561" i="23"/>
  <c r="BA1562" i="23"/>
  <c r="BB1561" i="23"/>
  <c r="BB1562" i="23"/>
  <c r="BA1563" i="23"/>
  <c r="AZ1562" i="23"/>
  <c r="BA1564" i="23"/>
  <c r="BB1563" i="23"/>
  <c r="AZ1563" i="23"/>
  <c r="BB1564" i="23"/>
  <c r="AZ1564" i="23"/>
  <c r="BA1565" i="23"/>
  <c r="BB1565" i="23"/>
  <c r="BA1566" i="23"/>
  <c r="AZ1565" i="23"/>
  <c r="BB1566" i="23"/>
  <c r="BA1567" i="23"/>
  <c r="AZ1566" i="23"/>
  <c r="BB1567" i="23"/>
  <c r="BA1568" i="23"/>
  <c r="AZ1567" i="23"/>
  <c r="BA1569" i="23"/>
  <c r="BB1568" i="23"/>
  <c r="AZ1568" i="23"/>
  <c r="AZ1569" i="23"/>
  <c r="BB1569" i="23"/>
  <c r="BA1570" i="23"/>
  <c r="AZ1570" i="23"/>
  <c r="BA1571" i="23"/>
  <c r="BB1570" i="23"/>
  <c r="BA1572" i="23"/>
  <c r="BB1571" i="23"/>
  <c r="AZ1571" i="23"/>
  <c r="BA1573" i="23"/>
  <c r="BB1572" i="23"/>
  <c r="AZ1572" i="23"/>
  <c r="AZ1573" i="23"/>
  <c r="BA1574" i="23"/>
  <c r="BB1573" i="23"/>
  <c r="AZ1574" i="23"/>
  <c r="BB1574" i="23"/>
  <c r="BA1575" i="23"/>
  <c r="BB1575" i="23"/>
  <c r="AZ1575" i="23"/>
  <c r="BA1576" i="23"/>
  <c r="AZ1576" i="23"/>
  <c r="BA1577" i="23"/>
  <c r="BB1576" i="23"/>
  <c r="BA1578" i="23"/>
  <c r="BB1577" i="23"/>
  <c r="AZ1577" i="23"/>
  <c r="AZ1578" i="23"/>
  <c r="BB1578" i="23"/>
  <c r="BA1579" i="23"/>
  <c r="AZ1579" i="23"/>
  <c r="BA1580" i="23"/>
  <c r="BB1579" i="23"/>
  <c r="AZ1580" i="23"/>
  <c r="BB1580" i="23"/>
  <c r="BA1581" i="23"/>
  <c r="AZ1581" i="23"/>
  <c r="BB1581" i="23"/>
  <c r="BA1582" i="23"/>
  <c r="BA1583" i="23"/>
  <c r="BB1582" i="23"/>
  <c r="AZ1582" i="23"/>
  <c r="BA1584" i="23"/>
  <c r="BB1583" i="23"/>
  <c r="AZ1583" i="23"/>
  <c r="BB1584" i="23"/>
  <c r="BA1585" i="23"/>
  <c r="AZ1584" i="23"/>
  <c r="BA1586" i="23"/>
  <c r="BB1585" i="23"/>
  <c r="AZ1585" i="23"/>
  <c r="AZ1586" i="23"/>
  <c r="BA1587" i="23"/>
  <c r="BB1586" i="23"/>
  <c r="AZ1587" i="23"/>
  <c r="BB1587" i="23"/>
  <c r="BA1588" i="23"/>
  <c r="AZ1588" i="23"/>
  <c r="BB1588" i="23"/>
  <c r="BA1589" i="23"/>
  <c r="AZ1589" i="23"/>
  <c r="BA1590" i="23"/>
  <c r="BB1589" i="23"/>
  <c r="AZ1590" i="23"/>
  <c r="BB1590" i="23"/>
  <c r="BA1591" i="23"/>
  <c r="BB1591" i="23"/>
  <c r="BA1592" i="23"/>
  <c r="AZ1591" i="23"/>
  <c r="BA1593" i="23"/>
  <c r="AZ1592" i="23"/>
  <c r="BB1592" i="23"/>
  <c r="BA1594" i="23"/>
  <c r="AZ1593" i="23"/>
  <c r="BB1593" i="23"/>
  <c r="BB1594" i="23"/>
  <c r="AZ1594" i="23"/>
  <c r="BA1595" i="23"/>
  <c r="AZ1595" i="23"/>
  <c r="BB1595" i="23"/>
  <c r="BA1596" i="23"/>
  <c r="BA1597" i="23"/>
  <c r="BB1596" i="23"/>
  <c r="AZ1596" i="23"/>
  <c r="BB1597" i="23"/>
  <c r="AZ1597" i="23"/>
  <c r="BA1598" i="23"/>
  <c r="BA1599" i="23"/>
  <c r="BB1598" i="23"/>
  <c r="AZ1598" i="23"/>
  <c r="AZ1599" i="23"/>
  <c r="BA1600" i="23"/>
  <c r="BB1599" i="23"/>
  <c r="BA1601" i="23"/>
  <c r="AZ1600" i="23"/>
  <c r="BB1600" i="23"/>
  <c r="BA1602" i="23"/>
  <c r="BB1601" i="23"/>
  <c r="AZ1601" i="23"/>
  <c r="AZ1602" i="23"/>
  <c r="BA1603" i="23"/>
  <c r="BB1602" i="23"/>
  <c r="BA1604" i="23"/>
  <c r="BB1603" i="23"/>
  <c r="AZ1603" i="23"/>
  <c r="AZ1604" i="23"/>
  <c r="BA1605" i="23"/>
  <c r="BB1604" i="23"/>
  <c r="AZ1605" i="23"/>
  <c r="BA1606" i="23"/>
  <c r="BB1605" i="23"/>
  <c r="BB1606" i="23"/>
  <c r="AZ1606" i="23"/>
  <c r="BA1607" i="23"/>
  <c r="BB1607" i="23"/>
  <c r="AZ1607" i="23"/>
  <c r="BA1608" i="23"/>
  <c r="BB1608" i="23"/>
  <c r="AZ1608" i="23"/>
  <c r="BA1609" i="23"/>
  <c r="BB1609" i="23"/>
  <c r="AZ1609" i="23"/>
  <c r="BA1610" i="23"/>
  <c r="BA1611" i="23"/>
  <c r="BB1610" i="23"/>
  <c r="AZ1610" i="23"/>
  <c r="AZ1611" i="23"/>
  <c r="BB1611" i="23"/>
  <c r="BA1612" i="23"/>
  <c r="BA1613" i="23"/>
  <c r="BB1612" i="23"/>
  <c r="AZ1612" i="23"/>
  <c r="BB1613" i="23"/>
  <c r="AZ1613" i="23"/>
  <c r="BA1614" i="23"/>
  <c r="AZ1614" i="23"/>
  <c r="BA1615" i="23"/>
  <c r="BB1614" i="23"/>
  <c r="BB1615" i="23"/>
  <c r="BA1616" i="23"/>
  <c r="AZ1615" i="23"/>
  <c r="BA1617" i="23"/>
  <c r="BB1616" i="23"/>
  <c r="AZ1616" i="23"/>
  <c r="AZ1617" i="23"/>
  <c r="BA1618" i="23"/>
  <c r="BB1617" i="23"/>
  <c r="AZ1618" i="23"/>
  <c r="BB1618" i="23"/>
  <c r="BA1619" i="23"/>
  <c r="AZ1619" i="23"/>
  <c r="BB1619" i="23"/>
  <c r="BA1620" i="23"/>
  <c r="BA1621" i="23"/>
  <c r="AZ1620" i="23"/>
  <c r="BB1620" i="23"/>
  <c r="BA1622" i="23"/>
  <c r="AZ1621" i="23"/>
  <c r="BB1621" i="23"/>
  <c r="AZ1622" i="23"/>
  <c r="BB1622" i="23"/>
  <c r="BA1623" i="23"/>
  <c r="AZ1623" i="23"/>
  <c r="BA1624" i="23"/>
  <c r="BB1623" i="23"/>
  <c r="BA1625" i="23"/>
  <c r="BB1624" i="23"/>
  <c r="AZ1624" i="23"/>
  <c r="BA1626" i="23"/>
  <c r="BB1625" i="23"/>
  <c r="AZ1625" i="23"/>
  <c r="BB1626" i="23"/>
  <c r="BA1627" i="23"/>
  <c r="AZ1626" i="23"/>
  <c r="AZ1627" i="23"/>
  <c r="BA1628" i="23"/>
  <c r="BB1627" i="23"/>
  <c r="BB1628" i="23"/>
  <c r="BA1629" i="23"/>
  <c r="AZ1628" i="23"/>
  <c r="BB1629" i="23"/>
  <c r="BA1630" i="23"/>
  <c r="AZ1629" i="23"/>
  <c r="BA1631" i="23"/>
  <c r="AZ1630" i="23"/>
  <c r="BB1630" i="23"/>
  <c r="BB1631" i="23"/>
  <c r="BA1632" i="23"/>
  <c r="AZ1631" i="23"/>
  <c r="BB1632" i="23"/>
  <c r="AZ1632" i="23"/>
  <c r="BA1633" i="23"/>
  <c r="BB1633" i="23"/>
  <c r="BA1634" i="23"/>
  <c r="AZ1633" i="23"/>
  <c r="AZ1634" i="23"/>
  <c r="BB1634" i="23"/>
  <c r="BA1635" i="23"/>
  <c r="BA1636" i="23"/>
  <c r="AZ1635" i="23"/>
  <c r="BB1635" i="23"/>
  <c r="AZ1636" i="23"/>
  <c r="BA1637" i="23"/>
  <c r="BB1636" i="23"/>
  <c r="BB1637" i="23"/>
  <c r="AZ1637" i="23"/>
  <c r="BA1638" i="23"/>
  <c r="BB1638" i="23"/>
  <c r="BA1639" i="23"/>
  <c r="AZ1638" i="23"/>
  <c r="AZ1639" i="23"/>
  <c r="BB1639" i="23"/>
  <c r="BA1640" i="23"/>
  <c r="BA1641" i="23"/>
  <c r="BB1640" i="23"/>
  <c r="AZ1640" i="23"/>
  <c r="AZ1641" i="23"/>
  <c r="BA1642" i="23"/>
  <c r="BB1641" i="23"/>
  <c r="BB1642" i="23"/>
  <c r="BA1643" i="23"/>
  <c r="AZ1642" i="23"/>
  <c r="BB1643" i="23"/>
  <c r="AZ1643" i="23"/>
  <c r="BA1644" i="23"/>
  <c r="AZ1644" i="23"/>
  <c r="BA1645" i="23"/>
  <c r="BB1644" i="23"/>
  <c r="AZ1645" i="23"/>
  <c r="BA1646" i="23"/>
  <c r="BB1645" i="23"/>
  <c r="BB1646" i="23"/>
  <c r="BA1647" i="23"/>
  <c r="AZ1646" i="23"/>
  <c r="BA1648" i="23"/>
  <c r="BB1647" i="23"/>
  <c r="AZ1647" i="23"/>
  <c r="BA1649" i="23"/>
  <c r="AZ1648" i="23"/>
  <c r="BB1648" i="23"/>
  <c r="BB1649" i="23"/>
  <c r="BA1650" i="23"/>
  <c r="AZ1649" i="23"/>
  <c r="BA1651" i="23"/>
  <c r="BB1650" i="23"/>
  <c r="AZ1650" i="23"/>
  <c r="BA1652" i="23"/>
  <c r="AZ1651" i="23"/>
  <c r="BB1651" i="23"/>
  <c r="BA1653" i="23"/>
  <c r="AZ1652" i="23"/>
  <c r="BB1652" i="23"/>
  <c r="BA1654" i="23"/>
  <c r="AZ1653" i="23"/>
  <c r="BB1653" i="23"/>
  <c r="AZ1654" i="23"/>
  <c r="BA1655" i="23"/>
  <c r="BB1654" i="23"/>
  <c r="AZ1655" i="23"/>
  <c r="BB1655" i="23"/>
  <c r="BA1656" i="23"/>
  <c r="AZ1656" i="23"/>
  <c r="BA1657" i="23"/>
  <c r="BB1656" i="23"/>
  <c r="BA1658" i="23"/>
  <c r="BB1657" i="23"/>
  <c r="AZ1657" i="23"/>
  <c r="AZ1658" i="23"/>
  <c r="BA1659" i="23"/>
  <c r="BB1658" i="23"/>
  <c r="BB1659" i="23"/>
  <c r="AZ1659" i="23"/>
  <c r="BA1660" i="23"/>
  <c r="AZ1660" i="23"/>
  <c r="BB1660" i="23"/>
  <c r="BA1661" i="23"/>
  <c r="BB1661" i="23"/>
  <c r="AZ1661" i="23"/>
  <c r="BA1662" i="23"/>
  <c r="BA1663" i="23"/>
  <c r="BB1662" i="23"/>
  <c r="AZ1662" i="23"/>
  <c r="BA1664" i="23"/>
  <c r="BB1663" i="23"/>
  <c r="AZ1663" i="23"/>
  <c r="AZ1664" i="23"/>
  <c r="BB1664" i="23"/>
  <c r="BA1665" i="23"/>
  <c r="BB1665" i="23"/>
  <c r="BA1666" i="23"/>
  <c r="AZ1665" i="23"/>
  <c r="BA1667" i="23"/>
  <c r="AZ1666" i="23"/>
  <c r="BB1666" i="23"/>
  <c r="AZ1667" i="23"/>
  <c r="BA1668" i="23"/>
  <c r="BB1667" i="23"/>
  <c r="BB1668" i="23"/>
  <c r="BA1669" i="23"/>
  <c r="AZ1668" i="23"/>
  <c r="BA1670" i="23"/>
  <c r="AZ1669" i="23"/>
  <c r="BB1669" i="23"/>
  <c r="BB1670" i="23"/>
  <c r="AZ1670" i="23"/>
  <c r="BA1671" i="23"/>
  <c r="BA1672" i="23"/>
  <c r="AZ1671" i="23"/>
  <c r="BB1671" i="23"/>
  <c r="AZ1672" i="23"/>
  <c r="BA1673" i="23"/>
  <c r="BB1672" i="23"/>
  <c r="AZ1673" i="23"/>
  <c r="BB1673" i="23"/>
  <c r="BA1674" i="23"/>
  <c r="AZ1674" i="23"/>
  <c r="BB1674" i="23"/>
  <c r="BA1675" i="23"/>
  <c r="BB1675" i="23"/>
  <c r="BA1676" i="23"/>
  <c r="AZ1675" i="23"/>
  <c r="AZ1676" i="23"/>
  <c r="BB1676" i="23"/>
  <c r="BA1677" i="23"/>
  <c r="AZ1677" i="23"/>
  <c r="BB1677" i="23"/>
  <c r="BA1678" i="23"/>
  <c r="BA1679" i="23"/>
  <c r="BB1678" i="23"/>
  <c r="AZ1678" i="23"/>
  <c r="AZ1679" i="23"/>
  <c r="BA1680" i="23"/>
  <c r="BB1679" i="23"/>
  <c r="AZ1680" i="23"/>
  <c r="BB1680" i="23"/>
  <c r="BA1681" i="23"/>
  <c r="AZ1681" i="23"/>
  <c r="BA1682" i="23"/>
  <c r="BB1681" i="23"/>
  <c r="AZ1682" i="23"/>
  <c r="BB1682" i="23"/>
  <c r="BA1683" i="23"/>
  <c r="AZ1683" i="23"/>
  <c r="BB1683" i="23"/>
  <c r="BA1684" i="23"/>
  <c r="BA1685" i="23"/>
  <c r="BB1684" i="23"/>
  <c r="AZ1684" i="23"/>
  <c r="AZ1685" i="23"/>
  <c r="BA1686" i="23"/>
  <c r="BB1685" i="23"/>
  <c r="BA1687" i="23"/>
  <c r="BB1686" i="23"/>
  <c r="AZ1686" i="23"/>
  <c r="BA1688" i="23"/>
  <c r="BB1687" i="23"/>
  <c r="AZ1687" i="23"/>
  <c r="BB1688" i="23"/>
  <c r="AZ1688" i="23"/>
  <c r="BA1689" i="23"/>
  <c r="BB1689" i="23"/>
  <c r="BA1690" i="23"/>
  <c r="AZ1689" i="23"/>
  <c r="AZ1690" i="23"/>
  <c r="BB1690" i="23"/>
  <c r="BA1691" i="23"/>
  <c r="BA1692" i="23"/>
  <c r="BB1691" i="23"/>
  <c r="AZ1691" i="23"/>
  <c r="AZ1692" i="23"/>
  <c r="BB1692" i="23"/>
  <c r="BA1693" i="23"/>
  <c r="BA1694" i="23"/>
  <c r="BB1693" i="23"/>
  <c r="AZ1693" i="23"/>
  <c r="BA1695" i="23"/>
  <c r="AZ1694" i="23"/>
  <c r="BB1694" i="23"/>
  <c r="BA1696" i="23"/>
  <c r="BB1695" i="23"/>
  <c r="AZ1695" i="23"/>
  <c r="AZ1696" i="23"/>
  <c r="BA1697" i="23"/>
  <c r="BB1696" i="23"/>
  <c r="BA1698" i="23"/>
  <c r="BB1697" i="23"/>
  <c r="AZ1697" i="23"/>
  <c r="BA1699" i="23"/>
  <c r="AZ1698" i="23"/>
  <c r="BB1698" i="23"/>
  <c r="BB1699" i="23"/>
  <c r="AZ1699" i="23"/>
  <c r="BA1700" i="23"/>
  <c r="BB1700" i="23"/>
  <c r="BA1701" i="23"/>
  <c r="AZ1700" i="23"/>
  <c r="BA1702" i="23"/>
  <c r="BB1701" i="23"/>
  <c r="AZ1701" i="23"/>
  <c r="AZ1702" i="23"/>
  <c r="BA1703" i="23"/>
  <c r="BB1702" i="23"/>
  <c r="BA1704" i="23"/>
  <c r="BB1703" i="23"/>
  <c r="AZ1703" i="23"/>
  <c r="AZ1704" i="23"/>
  <c r="BB1704" i="23"/>
  <c r="BA1705" i="23"/>
  <c r="AZ1705" i="23"/>
  <c r="BA1706" i="23"/>
  <c r="BB1705" i="23"/>
  <c r="BA1707" i="23"/>
  <c r="AZ1706" i="23"/>
  <c r="BB1706" i="23"/>
  <c r="AZ1707" i="23"/>
  <c r="BA1708" i="23"/>
  <c r="BB1707" i="23"/>
  <c r="BA1709" i="23"/>
  <c r="AZ1708" i="23"/>
  <c r="BB1708" i="23"/>
  <c r="AZ1709" i="23"/>
  <c r="BB1709" i="23"/>
  <c r="BA1710" i="23"/>
  <c r="AZ1710" i="23"/>
  <c r="BB1710" i="23"/>
  <c r="BA1711" i="23"/>
  <c r="BB1711" i="23"/>
  <c r="BA1712" i="23"/>
  <c r="AZ1711" i="23"/>
  <c r="BA1713" i="23"/>
  <c r="BB1712" i="23"/>
  <c r="AZ1712" i="23"/>
  <c r="BA1714" i="23"/>
  <c r="AZ1713" i="23"/>
  <c r="BB1713" i="23"/>
  <c r="BB1714" i="23"/>
  <c r="BA1715" i="23"/>
  <c r="AZ1714" i="23"/>
  <c r="AZ1715" i="23"/>
  <c r="BA1716" i="23"/>
  <c r="BB1715" i="23"/>
  <c r="BB1716" i="23"/>
  <c r="BA1717" i="23"/>
  <c r="AZ1716" i="23"/>
  <c r="BA1718" i="23"/>
  <c r="AZ1717" i="23"/>
  <c r="BB1717" i="23"/>
  <c r="BB1718" i="23"/>
  <c r="BA1719" i="23"/>
  <c r="AZ1718" i="23"/>
  <c r="BA1720" i="23"/>
  <c r="AZ1719" i="23"/>
  <c r="BB1719" i="23"/>
  <c r="BB1720" i="23"/>
  <c r="AZ1720" i="23"/>
  <c r="BA1721" i="23"/>
  <c r="BA1722" i="23"/>
  <c r="BB1721" i="23"/>
  <c r="AZ1721" i="23"/>
  <c r="BB1722" i="23"/>
  <c r="AZ1722" i="23"/>
  <c r="BA1723" i="23"/>
  <c r="BB1723" i="23"/>
  <c r="BA1724" i="23"/>
  <c r="AZ1723" i="23"/>
  <c r="BA1725" i="23"/>
  <c r="BB1724" i="23"/>
  <c r="AZ1724" i="23"/>
  <c r="BB1725" i="23"/>
  <c r="BA1726" i="23"/>
  <c r="AZ1725" i="23"/>
  <c r="BB1726" i="23"/>
  <c r="BA1727" i="23"/>
  <c r="AZ1726" i="23"/>
  <c r="BA1728" i="23"/>
  <c r="BB1727" i="23"/>
  <c r="AZ1727" i="23"/>
  <c r="AZ1728" i="23"/>
  <c r="BB1728" i="23"/>
  <c r="BA1729" i="23"/>
  <c r="AZ1729" i="23"/>
  <c r="BA1730" i="23"/>
  <c r="BB1729" i="23"/>
  <c r="BA1731" i="23"/>
  <c r="BB1730" i="23"/>
  <c r="AZ1730" i="23"/>
  <c r="BB1731" i="23"/>
  <c r="AZ1731" i="23"/>
  <c r="BA1732" i="23"/>
  <c r="BA1733" i="23"/>
  <c r="AZ1732" i="23"/>
  <c r="BB1732" i="23"/>
  <c r="BB1733" i="23"/>
  <c r="AZ1733" i="23"/>
  <c r="BA1734" i="23"/>
  <c r="AZ1734" i="23"/>
  <c r="BB1734" i="23"/>
  <c r="BA1735" i="23"/>
  <c r="BB1735" i="23"/>
  <c r="AZ1735" i="23"/>
  <c r="BA1736" i="23"/>
  <c r="AZ1736" i="23"/>
  <c r="BA1737" i="23"/>
  <c r="BB1736" i="23"/>
  <c r="BB1737" i="23"/>
  <c r="BA1738" i="23"/>
  <c r="AZ1737" i="23"/>
  <c r="AZ1738" i="23"/>
  <c r="BA1739" i="23"/>
  <c r="BB1738" i="23"/>
  <c r="BA1740" i="23"/>
  <c r="AZ1739" i="23"/>
  <c r="BB1739" i="23"/>
  <c r="BA1741" i="23"/>
  <c r="BB1740" i="23"/>
  <c r="AZ1740" i="23"/>
  <c r="AZ1741" i="23"/>
  <c r="BB1741" i="23"/>
  <c r="BA1742" i="23"/>
  <c r="BA1743" i="23"/>
  <c r="AZ1742" i="23"/>
  <c r="BB1742" i="23"/>
  <c r="AZ1743" i="23"/>
  <c r="BB1743" i="23"/>
  <c r="BA1744" i="23"/>
  <c r="AZ1744" i="23"/>
  <c r="BA1745" i="23"/>
  <c r="BB1744" i="23"/>
  <c r="AZ1745" i="23"/>
  <c r="BA1746" i="23"/>
  <c r="BB1745" i="23"/>
  <c r="BA1747" i="23"/>
  <c r="AZ1746" i="23"/>
  <c r="BB1746" i="23"/>
  <c r="BA1748" i="23"/>
  <c r="AZ1747" i="23"/>
  <c r="BB1747" i="23"/>
  <c r="BB1748" i="23"/>
  <c r="BA1749" i="23"/>
  <c r="AZ1748" i="23"/>
  <c r="BA1750" i="23"/>
  <c r="AZ1749" i="23"/>
  <c r="BB1749" i="23"/>
  <c r="BB1750" i="23"/>
  <c r="AZ1750" i="23"/>
  <c r="BA1751" i="23"/>
  <c r="BB1751" i="23"/>
  <c r="BA1752" i="23"/>
  <c r="AZ1751" i="23"/>
  <c r="BA1753" i="23"/>
  <c r="BB1752" i="23"/>
  <c r="AZ1752" i="23"/>
  <c r="BB1753" i="23"/>
  <c r="BA1754" i="23"/>
  <c r="AZ1753" i="23"/>
  <c r="AZ1754" i="23"/>
  <c r="BA1755" i="23"/>
  <c r="BB1754" i="23"/>
  <c r="BA1756" i="23"/>
  <c r="AZ1755" i="23"/>
  <c r="BB1755" i="23"/>
  <c r="BB1756" i="23"/>
  <c r="BA1757" i="23"/>
  <c r="AZ1756" i="23"/>
  <c r="AZ1757" i="23"/>
  <c r="BA1758" i="23"/>
  <c r="BB1757" i="23"/>
  <c r="BA1759" i="23"/>
  <c r="AZ1758" i="23"/>
  <c r="BB1758" i="23"/>
  <c r="AZ1759" i="23"/>
  <c r="BA1760" i="23"/>
  <c r="BB1759" i="23"/>
  <c r="BA1761" i="23"/>
  <c r="BB1760" i="23"/>
  <c r="AZ1760" i="23"/>
  <c r="AZ1761" i="23"/>
  <c r="BB1761" i="23"/>
  <c r="BA1762" i="23"/>
  <c r="BB1762" i="23"/>
  <c r="BA1763" i="23"/>
  <c r="AZ1762" i="23"/>
  <c r="BB1763" i="23"/>
  <c r="AZ1763" i="23"/>
  <c r="BA1764" i="23"/>
  <c r="AZ1764" i="23"/>
  <c r="BA1765" i="23"/>
  <c r="BB1764" i="23"/>
  <c r="AZ1765" i="23"/>
  <c r="BA1766" i="23"/>
  <c r="BB1765" i="23"/>
  <c r="BB1766" i="23"/>
  <c r="AZ1766" i="23"/>
  <c r="BA1767" i="23"/>
  <c r="BA1768" i="23"/>
  <c r="BB1767" i="23"/>
  <c r="AZ1767" i="23"/>
  <c r="BA1769" i="23"/>
  <c r="BB1768" i="23"/>
  <c r="AZ1768" i="23"/>
  <c r="BB1769" i="23"/>
  <c r="BA1770" i="23"/>
  <c r="AZ1769" i="23"/>
  <c r="BA1771" i="23"/>
  <c r="AZ1770" i="23"/>
  <c r="BB1770" i="23"/>
  <c r="AZ1771" i="23"/>
  <c r="BA1772" i="23"/>
  <c r="BB1771" i="23"/>
  <c r="BB1772" i="23"/>
  <c r="BA1773" i="23"/>
  <c r="AZ1772" i="23"/>
  <c r="BB1773" i="23"/>
  <c r="BA1774" i="23"/>
  <c r="AZ1773" i="23"/>
  <c r="AZ1774" i="23"/>
  <c r="BB1774" i="23"/>
  <c r="BA1775" i="23"/>
  <c r="BB1775" i="23"/>
  <c r="BA1776" i="23"/>
  <c r="AZ1775" i="23"/>
  <c r="BA1777" i="23"/>
  <c r="AZ1776" i="23"/>
  <c r="BB1776" i="23"/>
  <c r="AZ1777" i="23"/>
  <c r="BB1777" i="23"/>
  <c r="BA1778" i="23"/>
  <c r="BA1779" i="23"/>
  <c r="AZ1778" i="23"/>
  <c r="BB1778" i="23"/>
  <c r="BA1780" i="23"/>
  <c r="AZ1779" i="23"/>
  <c r="BB1779" i="23"/>
  <c r="BB1780" i="23"/>
  <c r="AZ1780" i="23"/>
  <c r="BA1781" i="23"/>
  <c r="BA1782" i="23"/>
  <c r="BB1781" i="23"/>
  <c r="AZ1781" i="23"/>
  <c r="BA1783" i="23"/>
  <c r="BB1782" i="23"/>
  <c r="AZ1782" i="23"/>
  <c r="BB1783" i="23"/>
  <c r="AZ1783" i="23"/>
  <c r="BA1784" i="23"/>
  <c r="BA1785" i="23"/>
  <c r="AZ1784" i="23"/>
  <c r="BB1784" i="23"/>
  <c r="AZ1785" i="23"/>
  <c r="BB1785" i="23"/>
  <c r="BA1786" i="23"/>
  <c r="BA1787" i="23"/>
  <c r="AZ1786" i="23"/>
  <c r="BB1786" i="23"/>
  <c r="BA1788" i="23"/>
  <c r="AZ1787" i="23"/>
  <c r="BB1787" i="23"/>
  <c r="BA1789" i="23"/>
  <c r="AZ1788" i="23"/>
  <c r="BB1788" i="23"/>
  <c r="BA1790" i="23"/>
  <c r="AZ1789" i="23"/>
  <c r="BB1789" i="23"/>
  <c r="AZ1790" i="23"/>
  <c r="BA1791" i="23"/>
  <c r="BB1790" i="23"/>
  <c r="BA1792" i="23"/>
  <c r="AZ1791" i="23"/>
  <c r="BB1791" i="23"/>
  <c r="BB1792" i="23"/>
  <c r="BA1793" i="23"/>
  <c r="AZ1792" i="23"/>
  <c r="AZ1793" i="23"/>
  <c r="BB1793" i="23"/>
  <c r="BA1794" i="23"/>
  <c r="BB1794" i="23"/>
  <c r="AZ1794" i="23"/>
  <c r="BA1795" i="23"/>
  <c r="BA1796" i="23"/>
  <c r="BB1795" i="23"/>
  <c r="AZ1795" i="23"/>
  <c r="BB1796" i="23"/>
  <c r="AZ1796" i="23"/>
  <c r="BA1797" i="23"/>
  <c r="BA1798" i="23"/>
  <c r="AZ1797" i="23"/>
  <c r="BB1797" i="23"/>
  <c r="BB1798" i="23"/>
  <c r="AZ1798" i="23"/>
  <c r="BA1799" i="23"/>
  <c r="BB1799" i="23"/>
  <c r="AZ1799" i="23"/>
  <c r="BA1800" i="23"/>
  <c r="BA1801" i="23"/>
  <c r="BB1800" i="23"/>
  <c r="AZ1800" i="23"/>
  <c r="BA1802" i="23"/>
  <c r="AZ1801" i="23"/>
  <c r="BB1801" i="23"/>
  <c r="BB1802" i="23"/>
  <c r="BA1803" i="23"/>
  <c r="AZ1802" i="23"/>
  <c r="BA1804" i="23"/>
  <c r="AZ1803" i="23"/>
  <c r="BB1803" i="23"/>
  <c r="AZ1804" i="23"/>
  <c r="BB1804" i="23"/>
  <c r="BA1805" i="23"/>
  <c r="BB1805" i="23"/>
  <c r="BA1806" i="23"/>
  <c r="AZ1805" i="23"/>
  <c r="BB1806" i="23"/>
  <c r="AZ1806" i="23"/>
  <c r="BA1807" i="23"/>
  <c r="BB1807" i="23"/>
  <c r="BA1808" i="23"/>
  <c r="AZ1807" i="23"/>
  <c r="AZ1808" i="23"/>
  <c r="BB1808" i="23"/>
  <c r="BA1809" i="23"/>
  <c r="AZ1809" i="23"/>
  <c r="BB1809" i="23"/>
  <c r="BA1810" i="23"/>
  <c r="BB1810" i="23"/>
  <c r="AZ1810" i="23"/>
  <c r="BA1811" i="23"/>
  <c r="BB1811" i="23"/>
  <c r="AZ1811" i="23"/>
  <c r="BA1812" i="23"/>
  <c r="AZ1812" i="23"/>
  <c r="BA1813" i="23"/>
  <c r="BB1812" i="23"/>
  <c r="BB1813" i="23"/>
  <c r="AZ1813" i="23"/>
  <c r="BA1814" i="23"/>
  <c r="AZ1814" i="23"/>
  <c r="BA1815" i="23"/>
  <c r="BB1814" i="23"/>
  <c r="BA1816" i="23"/>
  <c r="BB1815" i="23"/>
  <c r="AZ1815" i="23"/>
  <c r="AZ1816" i="23"/>
  <c r="BA1817" i="23"/>
  <c r="BB1816" i="23"/>
  <c r="AZ1817" i="23"/>
  <c r="BA1818" i="23"/>
  <c r="BB1817" i="23"/>
  <c r="BA1819" i="23"/>
  <c r="BB1818" i="23"/>
  <c r="AZ1818" i="23"/>
  <c r="BB1819" i="23"/>
  <c r="BA1820" i="23"/>
  <c r="AZ1819" i="23"/>
  <c r="AZ1820" i="23"/>
  <c r="BB1820" i="23"/>
  <c r="BA1821" i="23"/>
  <c r="AZ1821" i="23"/>
  <c r="BA1822" i="23"/>
  <c r="BB1821" i="23"/>
  <c r="BB1822" i="23"/>
  <c r="BA1823" i="23"/>
  <c r="AZ1822" i="23"/>
  <c r="BB1823" i="23"/>
  <c r="BA1824" i="23"/>
  <c r="AZ1823" i="23"/>
  <c r="AZ1824" i="23"/>
  <c r="BA1825" i="23"/>
  <c r="BB1824" i="23"/>
  <c r="BB1825" i="23"/>
  <c r="AZ1825" i="23"/>
  <c r="BA1826" i="23"/>
  <c r="BA1827" i="23"/>
  <c r="AZ1826" i="23"/>
  <c r="BB1826" i="23"/>
  <c r="AZ1827" i="23"/>
  <c r="BA1828" i="23"/>
  <c r="BB1827" i="23"/>
  <c r="BB1828" i="23"/>
  <c r="AZ1828" i="23"/>
  <c r="BA1829" i="23"/>
  <c r="BA1830" i="23"/>
  <c r="AZ1829" i="23"/>
  <c r="BB1829" i="23"/>
  <c r="BB1830" i="23"/>
  <c r="BA1831" i="23"/>
  <c r="AZ1830" i="23"/>
  <c r="AZ1831" i="23"/>
  <c r="BB1831" i="23"/>
  <c r="BA1832" i="23"/>
  <c r="BB1832" i="23"/>
  <c r="AZ1832" i="23"/>
  <c r="BA1833" i="23"/>
  <c r="BA1834" i="23"/>
  <c r="BB1833" i="23"/>
  <c r="AZ1833" i="23"/>
  <c r="BB1834" i="23"/>
  <c r="AZ1834" i="23"/>
  <c r="BA1835" i="23"/>
  <c r="BA1836" i="23"/>
  <c r="BB1835" i="23"/>
  <c r="AZ1835" i="23"/>
  <c r="BA1837" i="23"/>
  <c r="AZ1836" i="23"/>
  <c r="BB1836" i="23"/>
  <c r="BB1837" i="23"/>
  <c r="BA1838" i="23"/>
  <c r="AZ1837" i="23"/>
  <c r="BB1838" i="23"/>
  <c r="AZ1838" i="23"/>
  <c r="BA1839" i="23"/>
  <c r="BB1839" i="23"/>
  <c r="BA1840" i="23"/>
  <c r="AZ1839" i="23"/>
  <c r="BA1841" i="23"/>
  <c r="AZ1840" i="23"/>
  <c r="BB1840" i="23"/>
  <c r="AZ1841" i="23"/>
  <c r="BB1841" i="23"/>
  <c r="BA1842" i="23"/>
  <c r="BA1843" i="23"/>
  <c r="AZ1842" i="23"/>
  <c r="BB1842" i="23"/>
  <c r="BA1844" i="23"/>
  <c r="BB1843" i="23"/>
  <c r="AZ1843" i="23"/>
  <c r="AZ1844" i="23"/>
  <c r="BB1844" i="23"/>
  <c r="BA1845" i="23"/>
  <c r="BA1846" i="23"/>
  <c r="BB1845" i="23"/>
  <c r="AZ1845" i="23"/>
  <c r="BB1846" i="23"/>
  <c r="AZ1846" i="23"/>
  <c r="BA1847" i="23"/>
  <c r="BA1848" i="23"/>
  <c r="BB1847" i="23"/>
  <c r="AZ1847" i="23"/>
  <c r="BB1848" i="23"/>
  <c r="AZ1848" i="23"/>
  <c r="BA1849" i="23"/>
  <c r="BA1850" i="23"/>
  <c r="AZ1849" i="23"/>
  <c r="BB1849" i="23"/>
  <c r="AZ1850" i="23"/>
  <c r="BA1851" i="23"/>
  <c r="BB1850" i="23"/>
  <c r="BB1851" i="23"/>
  <c r="BA1852" i="23"/>
  <c r="AZ1851" i="23"/>
  <c r="BA1853" i="23"/>
  <c r="BB1852" i="23"/>
  <c r="AZ1852" i="23"/>
  <c r="AZ1853" i="23"/>
  <c r="BA1854" i="23"/>
  <c r="BB1853" i="23"/>
  <c r="BA1855" i="23"/>
  <c r="AZ1854" i="23"/>
  <c r="BB1854" i="23"/>
  <c r="AZ1855" i="23"/>
  <c r="BA1856" i="23"/>
  <c r="BB1855" i="23"/>
  <c r="BB1856" i="23"/>
  <c r="AZ1856" i="23"/>
  <c r="BA1857" i="23"/>
  <c r="BA1858" i="23"/>
  <c r="AZ1857" i="23"/>
  <c r="BB1857" i="23"/>
  <c r="BB1858" i="23"/>
  <c r="BA1859" i="23"/>
  <c r="AZ1858" i="23"/>
  <c r="BA1860" i="23"/>
  <c r="BB1859" i="23"/>
  <c r="AZ1859" i="23"/>
  <c r="BA1861" i="23"/>
  <c r="AZ1860" i="23"/>
  <c r="BB1860" i="23"/>
  <c r="AZ1861" i="23"/>
  <c r="BB1861" i="23"/>
  <c r="BA1862" i="23"/>
  <c r="BA1863" i="23"/>
  <c r="BB1862" i="23"/>
  <c r="AZ1862" i="23"/>
  <c r="BB1863" i="23"/>
  <c r="BA1864" i="23"/>
  <c r="AZ1863" i="23"/>
  <c r="AZ1864" i="23"/>
  <c r="BB1864" i="23"/>
  <c r="BA1865" i="23"/>
  <c r="BA1866" i="23"/>
  <c r="BB1865" i="23"/>
  <c r="AZ1865" i="23"/>
  <c r="BA1867" i="23"/>
  <c r="AZ1866" i="23"/>
  <c r="BB1866" i="23"/>
  <c r="BB1867" i="23"/>
  <c r="BA1868" i="23"/>
  <c r="AZ1867" i="23"/>
  <c r="AZ1868" i="23"/>
  <c r="BB1868" i="23"/>
  <c r="BA1869" i="23"/>
  <c r="AZ1869" i="23"/>
  <c r="BB1869" i="23"/>
  <c r="BA1870" i="23"/>
  <c r="BA1871" i="23"/>
  <c r="AZ1870" i="23"/>
  <c r="BB1870" i="23"/>
  <c r="BB1871" i="23"/>
  <c r="BA1872" i="23"/>
  <c r="AZ1871" i="23"/>
  <c r="AZ1872" i="23"/>
  <c r="BB1872" i="23"/>
  <c r="BA1873" i="23"/>
  <c r="AZ1873" i="23"/>
  <c r="BA1874" i="23"/>
  <c r="BB1873" i="23"/>
  <c r="BB1874" i="23"/>
  <c r="BA1875" i="23"/>
  <c r="AZ1874" i="23"/>
  <c r="AZ1875" i="23"/>
  <c r="BA1876" i="23"/>
  <c r="BB1875" i="23"/>
  <c r="AZ1876" i="23"/>
  <c r="BA1877" i="23"/>
  <c r="BB1876" i="23"/>
  <c r="BA1878" i="23"/>
  <c r="AZ1877" i="23"/>
  <c r="BB1877" i="23"/>
  <c r="BA1879" i="23"/>
  <c r="AZ1878" i="23"/>
  <c r="BB1878" i="23"/>
  <c r="AZ1879" i="23"/>
  <c r="BB1879" i="23"/>
  <c r="BA1880" i="23"/>
  <c r="BB1880" i="23"/>
  <c r="BA1881" i="23"/>
  <c r="AZ1880" i="23"/>
  <c r="BB1881" i="23"/>
  <c r="BA1882" i="23"/>
  <c r="AZ1881" i="23"/>
  <c r="BB1882" i="23"/>
  <c r="AZ1882" i="23"/>
  <c r="BA1883" i="23"/>
  <c r="AZ1883" i="23"/>
  <c r="BB1883" i="23"/>
  <c r="BA1884" i="23"/>
  <c r="AZ1884" i="23"/>
  <c r="BA1885" i="23"/>
  <c r="BB1884" i="23"/>
  <c r="BA1886" i="23"/>
  <c r="AZ1885" i="23"/>
  <c r="BB1885" i="23"/>
  <c r="BA1887" i="23"/>
  <c r="BB1886" i="23"/>
  <c r="AZ1886" i="23"/>
  <c r="BB1887" i="23"/>
  <c r="BA1888" i="23"/>
  <c r="AZ1887" i="23"/>
  <c r="BB1888" i="23"/>
  <c r="AZ1888" i="23"/>
  <c r="BA1889" i="23"/>
  <c r="BB1889" i="23"/>
  <c r="AZ1889" i="23"/>
  <c r="BA1890" i="23"/>
  <c r="BA1891" i="23"/>
  <c r="BB1890" i="23"/>
  <c r="AZ1890" i="23"/>
  <c r="BB1891" i="23"/>
  <c r="BA1892" i="23"/>
  <c r="AZ1891" i="23"/>
  <c r="AZ1892" i="23"/>
  <c r="BA1893" i="23"/>
  <c r="BB1892" i="23"/>
  <c r="BB1893" i="23"/>
  <c r="AZ1893" i="23"/>
  <c r="BA1894" i="23"/>
  <c r="BB1894" i="23"/>
  <c r="AZ1894" i="23"/>
  <c r="BA1895" i="23"/>
  <c r="BB1895" i="23"/>
  <c r="BA1896" i="23"/>
  <c r="AZ1895" i="23"/>
  <c r="AZ1896" i="23"/>
  <c r="BA1897" i="23"/>
  <c r="BB1896" i="23"/>
  <c r="BB1897" i="23"/>
  <c r="BA1898" i="23"/>
  <c r="AZ1897" i="23"/>
  <c r="AZ1898" i="23"/>
  <c r="BB1898" i="23"/>
  <c r="BA1899" i="23"/>
  <c r="BB1899" i="23"/>
  <c r="BA1900" i="23"/>
  <c r="AZ1899" i="23"/>
  <c r="BA1901" i="23"/>
  <c r="AZ1900" i="23"/>
  <c r="BB1900" i="23"/>
  <c r="BA1902" i="23"/>
  <c r="BB1901" i="23"/>
  <c r="AZ1901" i="23"/>
  <c r="BB1902" i="23"/>
  <c r="BA1903" i="23"/>
  <c r="AZ1902" i="23"/>
  <c r="AZ1903" i="23"/>
  <c r="BA1904" i="23"/>
  <c r="BB1903" i="23"/>
  <c r="BB1904" i="23"/>
  <c r="AZ1904" i="23"/>
  <c r="BA1905" i="23"/>
  <c r="BA1906" i="23"/>
  <c r="AZ1905" i="23"/>
  <c r="BB1905" i="23"/>
  <c r="BB1906" i="23"/>
  <c r="BA1907" i="23"/>
  <c r="AZ1906" i="23"/>
  <c r="BB1907" i="23"/>
  <c r="AZ1907" i="23"/>
  <c r="BA1908" i="23"/>
  <c r="BB1908" i="23"/>
  <c r="AZ1908" i="23"/>
  <c r="BA1909" i="23"/>
  <c r="BB1909" i="23"/>
  <c r="AZ1909" i="23"/>
  <c r="BA1910" i="23"/>
  <c r="AZ1910" i="23"/>
  <c r="BA1911" i="23"/>
  <c r="BB1910" i="23"/>
  <c r="AZ1911" i="23"/>
  <c r="BB1911" i="23"/>
  <c r="BA1912" i="23"/>
  <c r="BA1913" i="23"/>
  <c r="AZ1912" i="23"/>
  <c r="BB1912" i="23"/>
  <c r="BB1913" i="23"/>
  <c r="AZ1913" i="23"/>
  <c r="BA1914" i="23"/>
  <c r="BB1914" i="23"/>
  <c r="AZ1914" i="23"/>
  <c r="BA1915" i="23"/>
  <c r="BA1916" i="23"/>
  <c r="AZ1915" i="23"/>
  <c r="BB1915" i="23"/>
  <c r="BB1916" i="23"/>
  <c r="BA1917" i="23"/>
  <c r="AZ1916" i="23"/>
  <c r="BA1918" i="23"/>
  <c r="AZ1917" i="23"/>
  <c r="BB1917" i="23"/>
  <c r="BB1918" i="23"/>
  <c r="BA1919" i="23"/>
  <c r="AZ1918" i="23"/>
  <c r="AZ1919" i="23"/>
  <c r="BA1920" i="23"/>
  <c r="BB1919" i="23"/>
  <c r="BA1921" i="23"/>
  <c r="BB1920" i="23"/>
  <c r="AZ1920" i="23"/>
  <c r="BB1921" i="23"/>
  <c r="BA1922" i="23"/>
  <c r="AZ1921" i="23"/>
  <c r="BB1922" i="23"/>
  <c r="AZ1922" i="23"/>
  <c r="BA1923" i="23"/>
  <c r="BB1923" i="23"/>
  <c r="AZ1923" i="23"/>
  <c r="BA1924" i="23"/>
  <c r="AZ1924" i="23"/>
  <c r="BB1924" i="23"/>
  <c r="BA1925" i="23"/>
  <c r="BB1925" i="23"/>
  <c r="BA1926" i="23"/>
  <c r="AZ1925" i="23"/>
  <c r="BB1926" i="23"/>
  <c r="BA1927" i="23"/>
  <c r="AZ1926" i="23"/>
  <c r="BA1928" i="23"/>
  <c r="BB1927" i="23"/>
  <c r="AZ1927" i="23"/>
  <c r="BB1928" i="23"/>
  <c r="BA1929" i="23"/>
  <c r="AZ1928" i="23"/>
  <c r="BB1929" i="23"/>
  <c r="BA1930" i="23"/>
  <c r="AZ1929" i="23"/>
  <c r="BB1930" i="23"/>
  <c r="AZ1930" i="23"/>
  <c r="BA1931" i="23"/>
  <c r="BB1931" i="23"/>
  <c r="AZ1931" i="23"/>
  <c r="BA1932" i="23"/>
  <c r="BB1932" i="23"/>
  <c r="AZ1932" i="23"/>
  <c r="BA1933" i="23"/>
  <c r="BA1934" i="23"/>
  <c r="AZ1933" i="23"/>
  <c r="BB1933" i="23"/>
  <c r="BA1935" i="23"/>
  <c r="BB1934" i="23"/>
  <c r="AZ1934" i="23"/>
  <c r="BB1935" i="23"/>
  <c r="BA1936" i="23"/>
  <c r="AZ1935" i="23"/>
  <c r="BB1936" i="23"/>
  <c r="BA1937" i="23"/>
  <c r="AZ1936" i="23"/>
  <c r="AZ1937" i="23"/>
  <c r="BA1938" i="23"/>
  <c r="BB1937" i="23"/>
  <c r="AZ1938" i="23"/>
  <c r="BA1939" i="23"/>
  <c r="BB1938" i="23"/>
  <c r="AZ1939" i="23"/>
  <c r="BB1939" i="23"/>
  <c r="BA1940" i="23"/>
  <c r="AZ1940" i="23"/>
  <c r="BB1940" i="23"/>
  <c r="BA1941" i="23"/>
  <c r="BA1942" i="23"/>
  <c r="BB1941" i="23"/>
  <c r="AZ1941" i="23"/>
  <c r="AZ1942" i="23"/>
  <c r="BA1943" i="23"/>
  <c r="BB1942" i="23"/>
  <c r="BB1943" i="23"/>
  <c r="BA1944" i="23"/>
  <c r="AZ1943" i="23"/>
  <c r="BA1945" i="23"/>
  <c r="AZ1944" i="23"/>
  <c r="BB1944" i="23"/>
  <c r="AZ1945" i="23"/>
  <c r="BB1945" i="23"/>
  <c r="BA1946" i="23"/>
  <c r="AZ1946" i="23"/>
  <c r="BB1946" i="23"/>
  <c r="BA1947" i="23"/>
  <c r="BA1948" i="23"/>
  <c r="AZ1947" i="23"/>
  <c r="BB1947" i="23"/>
  <c r="BB1948" i="23"/>
  <c r="BA1949" i="23"/>
  <c r="AZ1948" i="23"/>
  <c r="AZ1949" i="23"/>
  <c r="BA1950" i="23"/>
  <c r="BB1949" i="23"/>
  <c r="BB1950" i="23"/>
  <c r="AZ1950" i="23"/>
  <c r="BA1951" i="23"/>
  <c r="BA1952" i="23"/>
  <c r="AZ1951" i="23"/>
  <c r="BB1951" i="23"/>
  <c r="BB1952" i="23"/>
  <c r="BA1953" i="23"/>
  <c r="AZ1952" i="23"/>
  <c r="BB1953" i="23"/>
  <c r="AZ1953" i="23"/>
  <c r="BA1954" i="23"/>
  <c r="BB1954" i="23"/>
  <c r="AZ1954" i="23"/>
  <c r="BA1955" i="23"/>
  <c r="BA1956" i="23"/>
  <c r="AZ1955" i="23"/>
  <c r="BB1955" i="23"/>
  <c r="BA1957" i="23"/>
  <c r="AZ1956" i="23"/>
  <c r="BB1956" i="23"/>
  <c r="AZ1957" i="23"/>
  <c r="BA1958" i="23"/>
  <c r="BB1957" i="23"/>
  <c r="AZ1958" i="23"/>
  <c r="BB1958" i="23"/>
  <c r="BA1959" i="23"/>
  <c r="AZ1959" i="23"/>
  <c r="BB1959" i="23"/>
  <c r="BA1960" i="23"/>
  <c r="BA1961" i="23"/>
  <c r="BB1960" i="23"/>
  <c r="AZ1960" i="23"/>
  <c r="BA1962" i="23"/>
  <c r="BB1961" i="23"/>
  <c r="AZ1961" i="23"/>
  <c r="AZ1962" i="23"/>
  <c r="BB1962" i="23"/>
  <c r="BA1963" i="23"/>
  <c r="BA1964" i="23"/>
  <c r="AZ1963" i="23"/>
  <c r="BB1963" i="23"/>
  <c r="BA1965" i="23"/>
  <c r="BB1964" i="23"/>
  <c r="AZ1964" i="23"/>
  <c r="BA1966" i="23"/>
  <c r="AZ1965" i="23"/>
  <c r="BB1965" i="23"/>
  <c r="BA1967" i="23"/>
  <c r="BB1966" i="23"/>
  <c r="AZ1966" i="23"/>
  <c r="AZ1967" i="23"/>
  <c r="BB1967" i="23"/>
  <c r="BA1968" i="23"/>
  <c r="BB1968" i="23"/>
  <c r="BA1969" i="23"/>
  <c r="AZ1968" i="23"/>
  <c r="BA1970" i="23"/>
  <c r="BB1969" i="23"/>
  <c r="AZ1969" i="23"/>
  <c r="AZ1970" i="23"/>
  <c r="BB1970" i="23"/>
  <c r="BA1971" i="23"/>
  <c r="AZ1971" i="23"/>
  <c r="BA1972" i="23"/>
  <c r="BB1971" i="23"/>
  <c r="BB1972" i="23"/>
  <c r="AZ1972" i="23"/>
  <c r="BA1973" i="23"/>
  <c r="BB1973" i="23"/>
  <c r="BA1974" i="23"/>
  <c r="AZ1973" i="23"/>
  <c r="AZ1974" i="23"/>
  <c r="BA1975" i="23"/>
  <c r="BB1974" i="23"/>
  <c r="BA1976" i="23"/>
  <c r="AZ1975" i="23"/>
  <c r="BB1975" i="23"/>
  <c r="BA1977" i="23"/>
  <c r="BB1976" i="23"/>
  <c r="AZ1976" i="23"/>
  <c r="BB1977" i="23"/>
  <c r="BA1978" i="23"/>
  <c r="AZ1977" i="23"/>
  <c r="BB1978" i="23"/>
  <c r="AZ1978" i="23"/>
  <c r="BA1979" i="23"/>
  <c r="AZ1979" i="23"/>
  <c r="BA1980" i="23"/>
  <c r="BB1979" i="23"/>
  <c r="BA1981" i="23"/>
  <c r="AZ1980" i="23"/>
  <c r="BB1980" i="23"/>
  <c r="BA1982" i="23"/>
  <c r="BB1981" i="23"/>
  <c r="AZ1981" i="23"/>
  <c r="AZ1982" i="23"/>
  <c r="BB1982" i="23"/>
  <c r="BA1983" i="23"/>
  <c r="BB1983" i="23"/>
  <c r="BA1984" i="23"/>
  <c r="AZ1983" i="23"/>
  <c r="AZ1984" i="23"/>
  <c r="BA1985" i="23"/>
  <c r="BB1984" i="23"/>
  <c r="BA1986" i="23"/>
  <c r="BB1985" i="23"/>
  <c r="AZ1985" i="23"/>
  <c r="BB1986" i="23"/>
  <c r="BA1987" i="23"/>
  <c r="AZ1986" i="23"/>
  <c r="BB1987" i="23"/>
  <c r="AZ1987" i="23"/>
  <c r="BA1988" i="23"/>
  <c r="BB1988" i="23"/>
  <c r="AZ1988" i="23"/>
  <c r="BA1989" i="23"/>
  <c r="BA1990" i="23"/>
  <c r="AZ1989" i="23"/>
  <c r="BB1989" i="23"/>
  <c r="AZ1990" i="23"/>
  <c r="BB1990" i="23"/>
  <c r="BA1991" i="23"/>
  <c r="BA1992" i="23"/>
  <c r="AZ1991" i="23"/>
  <c r="BB1991" i="23"/>
  <c r="AZ1992" i="23"/>
  <c r="BB1992" i="23"/>
  <c r="BA1993" i="23"/>
  <c r="BB1993" i="23"/>
  <c r="AZ1993" i="23"/>
  <c r="BA1994" i="23"/>
  <c r="BB1994" i="23"/>
  <c r="BA1995" i="23"/>
  <c r="AZ1994" i="23"/>
  <c r="BB1995" i="23"/>
  <c r="BA1996" i="23"/>
  <c r="AZ1995" i="23"/>
  <c r="AZ1996" i="23"/>
  <c r="BB1996" i="23"/>
  <c r="BA1997" i="23"/>
  <c r="BA1998" i="23"/>
  <c r="AZ1997" i="23"/>
  <c r="BB1997" i="23"/>
  <c r="AZ1998" i="23"/>
  <c r="BB1998" i="23"/>
  <c r="BA1999" i="23"/>
  <c r="BB1999" i="23"/>
  <c r="BA2000" i="23"/>
  <c r="AZ1999" i="23"/>
  <c r="AZ2000" i="23"/>
  <c r="BA2001" i="23"/>
  <c r="BB2000" i="23"/>
  <c r="BB2001" i="23"/>
  <c r="AZ2001" i="23"/>
  <c r="BA2002" i="23"/>
  <c r="BB2002" i="23"/>
  <c r="BA2003" i="23"/>
  <c r="AZ2002" i="23"/>
  <c r="BB2003" i="23"/>
  <c r="AZ2003" i="23"/>
  <c r="BA2004" i="23"/>
  <c r="BB2004" i="23"/>
  <c r="BA2005" i="23"/>
  <c r="AZ2004" i="23"/>
  <c r="AZ2005" i="23"/>
  <c r="BA2006" i="23"/>
  <c r="BB2005" i="23"/>
  <c r="AZ2006" i="23"/>
  <c r="BB2006" i="23"/>
  <c r="BA2007" i="23"/>
  <c r="BA2008" i="23"/>
  <c r="BB2007" i="23"/>
  <c r="AZ2007" i="23"/>
  <c r="BB2008" i="23"/>
  <c r="BA2009" i="23"/>
  <c r="AZ2008" i="23"/>
  <c r="BB2009" i="23"/>
  <c r="BA2010" i="23"/>
  <c r="AZ2009" i="23"/>
  <c r="BB2010" i="23"/>
  <c r="BA2011" i="23"/>
  <c r="AZ2010" i="23"/>
  <c r="AZ2011" i="23"/>
  <c r="BA2012" i="23"/>
  <c r="BB2011" i="23"/>
  <c r="AZ2012" i="23"/>
  <c r="BA2013" i="23"/>
  <c r="BB2012" i="23"/>
  <c r="BA2014" i="23"/>
  <c r="BB2013" i="23"/>
  <c r="AZ2013" i="23"/>
  <c r="AZ2014" i="23"/>
  <c r="BB2014" i="23"/>
  <c r="BA2015" i="23"/>
  <c r="AZ2015" i="23"/>
  <c r="BB2015" i="23"/>
  <c r="BA2016" i="23"/>
  <c r="BA2017" i="23"/>
  <c r="AZ2016" i="23"/>
  <c r="BB2016" i="23"/>
  <c r="BB2017" i="23"/>
  <c r="BA2018" i="23"/>
  <c r="AZ2017" i="23"/>
  <c r="BB2018" i="23"/>
  <c r="BA2019" i="23"/>
  <c r="AZ2018" i="23"/>
  <c r="BA2020" i="23"/>
  <c r="BB2019" i="23"/>
  <c r="AZ2019" i="23"/>
  <c r="BB2020" i="23"/>
  <c r="BA2021" i="23"/>
  <c r="AZ2020" i="23"/>
  <c r="AZ2021" i="23"/>
  <c r="BB2021" i="23"/>
  <c r="BA2022" i="23"/>
  <c r="BA2023" i="23"/>
  <c r="AZ2022" i="23"/>
  <c r="BB2022" i="23"/>
  <c r="BB2023" i="23"/>
  <c r="BA2024" i="23"/>
  <c r="AZ2023" i="23"/>
  <c r="BB2024" i="23"/>
  <c r="BA2025" i="23"/>
  <c r="AZ2024" i="23"/>
  <c r="BA2026" i="23"/>
  <c r="BB2025" i="23"/>
  <c r="AZ2025" i="23"/>
  <c r="BB2026" i="23"/>
  <c r="AZ2026" i="23"/>
  <c r="BA2027" i="23"/>
  <c r="BB2027" i="23"/>
  <c r="BA2028" i="23"/>
  <c r="AZ2027" i="23"/>
  <c r="AZ2028" i="23"/>
  <c r="BB2028" i="23"/>
  <c r="BA2029" i="23"/>
  <c r="BB2029" i="23"/>
  <c r="BA2030" i="23"/>
  <c r="AZ2029" i="23"/>
  <c r="AZ2030" i="23"/>
  <c r="BB2030" i="23"/>
  <c r="BA2031" i="23"/>
  <c r="BA2032" i="23"/>
  <c r="BB2031" i="23"/>
  <c r="AZ2031" i="23"/>
  <c r="AZ2032" i="23"/>
  <c r="BA2033" i="23"/>
  <c r="BB2032" i="23"/>
  <c r="BA2034" i="23"/>
  <c r="AZ2033" i="23"/>
  <c r="BB2033" i="23"/>
  <c r="BA2035" i="23"/>
  <c r="AZ2034" i="23"/>
  <c r="BB2034" i="23"/>
  <c r="AZ2035" i="23"/>
  <c r="BA2036" i="23"/>
  <c r="BB2035" i="23"/>
  <c r="AZ2036" i="23"/>
  <c r="BA2037" i="23"/>
  <c r="BB2036" i="23"/>
  <c r="BA2038" i="23"/>
  <c r="BB2037" i="23"/>
  <c r="AZ2037" i="23"/>
  <c r="BB2038" i="23"/>
  <c r="AZ2038" i="23"/>
  <c r="BA2039" i="23"/>
  <c r="BB2039" i="23"/>
  <c r="BA2040" i="23"/>
  <c r="AZ2039" i="23"/>
  <c r="BB2040" i="23"/>
  <c r="AZ2040" i="23"/>
  <c r="BA2041" i="23"/>
  <c r="BA2042" i="23"/>
  <c r="AZ2041" i="23"/>
  <c r="BB2041" i="23"/>
  <c r="AZ2042" i="23"/>
  <c r="BA2043" i="23"/>
  <c r="BB2042" i="23"/>
  <c r="BB2043" i="23"/>
  <c r="AZ2043" i="23"/>
  <c r="BA2044" i="23"/>
  <c r="BB2044" i="23"/>
  <c r="AZ2044" i="23"/>
  <c r="BA2045" i="23"/>
  <c r="BA2046" i="23"/>
  <c r="AZ2045" i="23"/>
  <c r="BB2045" i="23"/>
  <c r="AZ2046" i="23"/>
  <c r="BB2046" i="23"/>
  <c r="BA2047" i="23"/>
  <c r="BB2047" i="23"/>
  <c r="AZ2047" i="23"/>
  <c r="BA2048" i="23"/>
  <c r="BB2048" i="23"/>
  <c r="BA2049" i="23"/>
  <c r="AZ2048" i="23"/>
  <c r="BA2050" i="23"/>
  <c r="AZ2049" i="23"/>
  <c r="BB2049" i="23"/>
  <c r="BA2051" i="23"/>
  <c r="BB2050" i="23"/>
  <c r="AZ2050" i="23"/>
  <c r="BA2052" i="23"/>
  <c r="AZ2051" i="23"/>
  <c r="BB2051" i="23"/>
  <c r="BA2053" i="23"/>
  <c r="AZ2052" i="23"/>
  <c r="BB2052" i="23"/>
  <c r="BA2054" i="23"/>
  <c r="AZ2053" i="23"/>
  <c r="BB2053" i="23"/>
  <c r="BA2055" i="23"/>
  <c r="AZ2054" i="23"/>
  <c r="BB2054" i="23"/>
  <c r="BB2055" i="23"/>
  <c r="BA2056" i="23"/>
  <c r="AZ2055" i="23"/>
  <c r="AZ2056" i="23"/>
  <c r="BA2057" i="23"/>
  <c r="BB2056" i="23"/>
  <c r="AZ2057" i="23"/>
  <c r="BA2058" i="23"/>
  <c r="BB2057" i="23"/>
  <c r="BA2059" i="23"/>
  <c r="BB2058" i="23"/>
  <c r="AZ2058" i="23"/>
  <c r="BB2059" i="23"/>
  <c r="BA2060" i="23"/>
  <c r="AZ2059" i="23"/>
  <c r="BB2060" i="23"/>
  <c r="AZ2060" i="23"/>
  <c r="BA2061" i="23"/>
  <c r="BA2062" i="23"/>
  <c r="BB2061" i="23"/>
  <c r="AZ2061" i="23"/>
  <c r="AZ2062" i="23"/>
  <c r="BB2062" i="23"/>
  <c r="BA2063" i="23"/>
  <c r="BA2064" i="23"/>
  <c r="AZ2063" i="23"/>
  <c r="BB2063" i="23"/>
  <c r="BA2065" i="23"/>
  <c r="BB2064" i="23"/>
  <c r="AZ2064" i="23"/>
  <c r="BA2066" i="23"/>
  <c r="AZ2065" i="23"/>
  <c r="BB2065" i="23"/>
  <c r="BB2066" i="23"/>
  <c r="AZ2066" i="23"/>
  <c r="BA2067" i="23"/>
  <c r="AZ2067" i="23"/>
  <c r="BB2067" i="23"/>
  <c r="BA2068" i="23"/>
  <c r="BA2069" i="23"/>
  <c r="BB2068" i="23"/>
  <c r="AZ2068" i="23"/>
  <c r="BB2069" i="23"/>
  <c r="AZ2069" i="23"/>
  <c r="BA2070" i="23"/>
  <c r="BA2071" i="23"/>
  <c r="AZ2070" i="23"/>
  <c r="BB2070" i="23"/>
  <c r="AZ2071" i="23"/>
  <c r="BA2072" i="23"/>
  <c r="BB2071" i="23"/>
  <c r="BB2072" i="23"/>
  <c r="BA2073" i="23"/>
  <c r="AZ2072" i="23"/>
  <c r="BA2074" i="23"/>
  <c r="AZ2073" i="23"/>
  <c r="BB2073" i="23"/>
  <c r="BB2074" i="23"/>
  <c r="AZ2074" i="23"/>
  <c r="BA2075" i="23"/>
  <c r="AZ2075" i="23"/>
  <c r="BB2075" i="23"/>
  <c r="BA2076" i="23"/>
  <c r="BB2076" i="23"/>
  <c r="BA2077" i="23"/>
  <c r="AZ2076" i="23"/>
  <c r="BB2077" i="23"/>
  <c r="BA2078" i="23"/>
  <c r="AZ2077" i="23"/>
  <c r="BA2079" i="23"/>
  <c r="AZ2078" i="23"/>
  <c r="BB2078" i="23"/>
  <c r="AZ2079" i="23"/>
  <c r="BA2080" i="23"/>
  <c r="BB2079" i="23"/>
  <c r="BB2080" i="23"/>
  <c r="BA2081" i="23"/>
  <c r="AZ2080" i="23"/>
  <c r="BA2082" i="23"/>
  <c r="AZ2081" i="23"/>
  <c r="BB2081" i="23"/>
  <c r="AZ2082" i="23"/>
  <c r="BB2082" i="23"/>
  <c r="BA2083" i="23"/>
  <c r="AZ2083" i="23"/>
  <c r="BB2083" i="23"/>
  <c r="BA2084" i="23"/>
  <c r="BA2085" i="23"/>
  <c r="BB2084" i="23"/>
  <c r="AZ2084" i="23"/>
  <c r="BB2085" i="23"/>
  <c r="BA2086" i="23"/>
  <c r="AZ2085" i="23"/>
  <c r="AZ2086" i="23"/>
  <c r="BB2086" i="23"/>
  <c r="BA2087" i="23"/>
  <c r="BB2087" i="23"/>
  <c r="AZ2087" i="23"/>
  <c r="BA2088" i="23"/>
  <c r="BA2089" i="23"/>
  <c r="AZ2088" i="23"/>
  <c r="BB2088" i="23"/>
  <c r="BB2089" i="23"/>
  <c r="BA2090" i="23"/>
  <c r="AZ2089" i="23"/>
  <c r="AZ2090" i="23"/>
  <c r="BB2090" i="23"/>
  <c r="BA2091" i="23"/>
  <c r="AZ2091" i="23"/>
  <c r="BB2091" i="23"/>
  <c r="BA2092" i="23"/>
  <c r="BA2093" i="23"/>
  <c r="BB2092" i="23"/>
  <c r="AZ2092" i="23"/>
  <c r="BA2094" i="23"/>
  <c r="AZ2093" i="23"/>
  <c r="BB2093" i="23"/>
  <c r="AZ2094" i="23"/>
  <c r="BB2094" i="23"/>
  <c r="BA2095" i="23"/>
  <c r="AZ2095" i="23"/>
  <c r="BB2095" i="23"/>
  <c r="BA2096" i="23"/>
  <c r="BB2096" i="23"/>
  <c r="AZ2096" i="23"/>
  <c r="BA2097" i="23"/>
  <c r="BB2097" i="23"/>
  <c r="BA2098" i="23"/>
  <c r="AZ2097" i="23"/>
  <c r="BA2099" i="23"/>
  <c r="AZ2098" i="23"/>
  <c r="BB2098" i="23"/>
  <c r="BA2100" i="23"/>
  <c r="BB2099" i="23"/>
  <c r="AZ2099" i="23"/>
  <c r="BB2100" i="23"/>
  <c r="AZ2100" i="23"/>
  <c r="BA2101" i="23"/>
  <c r="BB2101" i="23"/>
  <c r="BA2102" i="23"/>
  <c r="AZ2101" i="23"/>
  <c r="BB2102" i="23"/>
  <c r="BA2103" i="23"/>
  <c r="AZ2102" i="23"/>
  <c r="BB2103" i="23"/>
  <c r="AZ2103" i="23"/>
  <c r="BA2104" i="23"/>
  <c r="BB2104" i="23"/>
  <c r="AZ2104" i="23"/>
  <c r="BA2105" i="23"/>
  <c r="BB2105" i="23"/>
  <c r="BA2106" i="23"/>
  <c r="AZ2105" i="23"/>
  <c r="BB2106" i="23"/>
  <c r="BA2107" i="23"/>
  <c r="AZ2106" i="23"/>
  <c r="BA2108" i="23"/>
  <c r="AZ2107" i="23"/>
  <c r="BB2107" i="23"/>
  <c r="BB2108" i="23"/>
  <c r="BA2109" i="23"/>
  <c r="AZ2108" i="23"/>
  <c r="BB2109" i="23"/>
  <c r="BA2110" i="23"/>
  <c r="AZ2109" i="23"/>
  <c r="BA2111" i="23"/>
  <c r="BB2110" i="23"/>
  <c r="AZ2110" i="23"/>
  <c r="BA2112" i="23"/>
  <c r="AZ2111" i="23"/>
  <c r="BB2111" i="23"/>
  <c r="BA2113" i="23"/>
  <c r="BB2112" i="23"/>
  <c r="AZ2112" i="23"/>
  <c r="BA2114" i="23"/>
  <c r="BB2113" i="23"/>
  <c r="AZ2113" i="23"/>
  <c r="BB2114" i="23"/>
  <c r="AZ2114" i="23"/>
  <c r="BA2115" i="23"/>
  <c r="BA2116" i="23"/>
  <c r="AZ2115" i="23"/>
  <c r="BB2115" i="23"/>
  <c r="AZ2116" i="23"/>
  <c r="BA2117" i="23"/>
  <c r="BB2116" i="23"/>
  <c r="BA2118" i="23"/>
  <c r="AZ2117" i="23"/>
  <c r="BB2117" i="23"/>
  <c r="BA2119" i="23"/>
  <c r="AZ2118" i="23"/>
  <c r="BB2118" i="23"/>
  <c r="AZ2119" i="23"/>
  <c r="BA2120" i="23"/>
  <c r="BB2119" i="23"/>
  <c r="BA2121" i="23"/>
  <c r="BB2120" i="23"/>
  <c r="AZ2120" i="23"/>
  <c r="BA2122" i="23"/>
  <c r="BB2121" i="23"/>
  <c r="AZ2121" i="23"/>
  <c r="AZ2122" i="23"/>
  <c r="BA2123" i="23"/>
  <c r="BB2122" i="23"/>
  <c r="BA2124" i="23"/>
  <c r="BB2123" i="23"/>
  <c r="AZ2123" i="23"/>
  <c r="BB2124" i="23"/>
  <c r="AZ2124" i="23"/>
  <c r="BA2125" i="23"/>
  <c r="BA2126" i="23"/>
  <c r="BB2125" i="23"/>
  <c r="AZ2125" i="23"/>
  <c r="AZ2126" i="23"/>
  <c r="BB2126" i="23"/>
  <c r="BA2127" i="23"/>
  <c r="AZ2127" i="23"/>
  <c r="BB2127" i="23"/>
  <c r="BA2128" i="23"/>
  <c r="AZ2128" i="23"/>
  <c r="BB2128" i="23"/>
  <c r="BA2129" i="23"/>
  <c r="BA2130" i="23"/>
  <c r="AZ2129" i="23"/>
  <c r="BB2129" i="23"/>
  <c r="AZ2130" i="23"/>
  <c r="BA2131" i="23"/>
  <c r="BB2130" i="23"/>
  <c r="AZ2131" i="23"/>
  <c r="BB2131" i="23"/>
  <c r="BA2132" i="23"/>
  <c r="BB2132" i="23"/>
  <c r="BA2133" i="23"/>
  <c r="AZ2132" i="23"/>
  <c r="BB2133" i="23"/>
  <c r="AZ2133" i="23"/>
  <c r="BA2134" i="23"/>
  <c r="BA2135" i="23"/>
  <c r="BB2134" i="23"/>
  <c r="AZ2134" i="23"/>
  <c r="AZ2135" i="23"/>
  <c r="BA2136" i="23"/>
  <c r="BB2135" i="23"/>
  <c r="BB2136" i="23"/>
  <c r="AZ2136" i="23"/>
  <c r="BA2137" i="23"/>
  <c r="AZ2137" i="23"/>
  <c r="BB2137" i="23"/>
  <c r="BA2138" i="23"/>
  <c r="AZ2138" i="23"/>
  <c r="BB2138" i="23"/>
  <c r="BA2139" i="23"/>
  <c r="BB2139" i="23"/>
  <c r="AZ2139" i="23"/>
  <c r="BA2140" i="23"/>
  <c r="AZ2140" i="23"/>
  <c r="BA2141" i="23"/>
  <c r="BB2140" i="23"/>
  <c r="AZ2141" i="23"/>
  <c r="BB2141" i="23"/>
  <c r="BA2142" i="23"/>
  <c r="AZ2142" i="23"/>
  <c r="BB2142" i="23"/>
  <c r="BA2143" i="23"/>
  <c r="BB2143" i="23"/>
  <c r="AZ2143" i="23"/>
  <c r="BA2144" i="23"/>
  <c r="AZ2144" i="23"/>
  <c r="BA2145" i="23"/>
  <c r="BB2144" i="23"/>
  <c r="BB2145" i="23"/>
  <c r="AZ2145" i="23"/>
  <c r="BA2146" i="23"/>
  <c r="BA2147" i="23"/>
  <c r="BB2146" i="23"/>
  <c r="AZ2146" i="23"/>
  <c r="BB2147" i="23"/>
  <c r="AZ2147" i="23"/>
  <c r="BA2148" i="23"/>
  <c r="BB2148" i="23"/>
  <c r="BA2149" i="23"/>
  <c r="AZ2148" i="23"/>
  <c r="AZ2149" i="23"/>
  <c r="BB2149" i="23"/>
  <c r="BA2150" i="23"/>
  <c r="BB2150" i="23"/>
  <c r="BA2151" i="23"/>
  <c r="AZ2150" i="23"/>
  <c r="BA2152" i="23"/>
  <c r="BB2151" i="23"/>
  <c r="AZ2151" i="23"/>
  <c r="AZ2152" i="23"/>
  <c r="BB2152" i="23"/>
  <c r="BA2153" i="23"/>
  <c r="BB2153" i="23"/>
  <c r="AZ2153" i="23"/>
  <c r="BA2154" i="23"/>
  <c r="BA2155" i="23"/>
  <c r="AZ2154" i="23"/>
  <c r="BB2154" i="23"/>
  <c r="AZ2155" i="23"/>
  <c r="BB2155" i="23"/>
  <c r="BA2156" i="23"/>
  <c r="AZ2156" i="23"/>
  <c r="BB2156" i="23"/>
  <c r="BA2157" i="23"/>
  <c r="AZ2157" i="23"/>
  <c r="BA2158" i="23"/>
  <c r="BB2157" i="23"/>
  <c r="BA2159" i="23"/>
  <c r="BB2158" i="23"/>
  <c r="AZ2158" i="23"/>
  <c r="BA2160" i="23"/>
  <c r="BB2159" i="23"/>
  <c r="AZ2159" i="23"/>
  <c r="BA2161" i="23"/>
  <c r="BB2160" i="23"/>
  <c r="AZ2160" i="23"/>
  <c r="AZ2161" i="23"/>
  <c r="BB2161" i="23"/>
  <c r="BA2162" i="23"/>
  <c r="BB2162" i="23"/>
  <c r="AZ2162" i="23"/>
  <c r="BA2163" i="23"/>
  <c r="BA2164" i="23"/>
  <c r="BB2163" i="23"/>
  <c r="AZ2163" i="23"/>
  <c r="BB2164" i="23"/>
  <c r="BA2165" i="23"/>
  <c r="AZ2164" i="23"/>
  <c r="AZ2165" i="23"/>
  <c r="BB2165" i="23"/>
  <c r="BA2166" i="23"/>
  <c r="BB2166" i="23"/>
  <c r="BA2167" i="23"/>
  <c r="AZ2166" i="23"/>
  <c r="BB2167" i="23"/>
  <c r="AZ2167" i="23"/>
  <c r="BA2168" i="23"/>
  <c r="AZ2168" i="23"/>
  <c r="BA2169" i="23"/>
  <c r="BB2168" i="23"/>
  <c r="AZ2169" i="23"/>
  <c r="BB2169" i="23"/>
  <c r="BA2170" i="23"/>
  <c r="BA2171" i="23"/>
  <c r="AZ2170" i="23"/>
  <c r="BB2170" i="23"/>
  <c r="BA2172" i="23"/>
  <c r="BB2171" i="23"/>
  <c r="AZ2171" i="23"/>
  <c r="BB2172" i="23"/>
  <c r="BA2173" i="23"/>
  <c r="AZ2172" i="23"/>
  <c r="AZ2173" i="23"/>
  <c r="BB2173" i="23"/>
  <c r="BA2174" i="23"/>
  <c r="AZ2174" i="23"/>
  <c r="BA2175" i="23"/>
  <c r="BB2174" i="23"/>
  <c r="AZ2175" i="23"/>
  <c r="BB2175" i="23"/>
  <c r="BA2176" i="23"/>
  <c r="AZ2176" i="23"/>
  <c r="BB2176" i="23"/>
  <c r="BA2177" i="23"/>
  <c r="AZ2177" i="23"/>
  <c r="BA2178" i="23"/>
  <c r="BB2177" i="23"/>
  <c r="BA2179" i="23"/>
  <c r="BB2178" i="23"/>
  <c r="AZ2178" i="23"/>
  <c r="AZ2179" i="23"/>
  <c r="BA2180" i="23"/>
  <c r="BB2179" i="23"/>
  <c r="BA2181" i="23"/>
  <c r="BB2180" i="23"/>
  <c r="AZ2180" i="23"/>
  <c r="BB2181" i="23"/>
  <c r="AZ2181" i="23"/>
  <c r="BA2182" i="23"/>
  <c r="BA2183" i="23"/>
  <c r="AZ2182" i="23"/>
  <c r="BB2182" i="23"/>
  <c r="BA2184" i="23"/>
  <c r="BB2183" i="23"/>
  <c r="AZ2183" i="23"/>
  <c r="BA2185" i="23"/>
  <c r="BB2184" i="23"/>
  <c r="AZ2184" i="23"/>
  <c r="BA2186" i="23"/>
  <c r="AZ2185" i="23"/>
  <c r="BB2185" i="23"/>
  <c r="AZ2186" i="23"/>
  <c r="BA2187" i="23"/>
  <c r="BB2186" i="23"/>
  <c r="AZ2187" i="23"/>
  <c r="BB2187" i="23"/>
  <c r="BA2188" i="23"/>
  <c r="BB2188" i="23"/>
  <c r="AZ2188" i="23"/>
  <c r="BA2189" i="23"/>
  <c r="AZ2189" i="23"/>
  <c r="BA2190" i="23"/>
  <c r="BB2189" i="23"/>
  <c r="AZ2190" i="23"/>
  <c r="BB2190" i="23"/>
  <c r="BA2191" i="23"/>
  <c r="BA2192" i="23"/>
  <c r="BB2191" i="23"/>
  <c r="AZ2191" i="23"/>
  <c r="BB2192" i="23"/>
  <c r="BA2193" i="23"/>
  <c r="AZ2192" i="23"/>
  <c r="AZ2193" i="23"/>
  <c r="BB2193" i="23"/>
  <c r="BA2194" i="23"/>
  <c r="BB2194" i="23"/>
  <c r="BA2195" i="23"/>
  <c r="AZ2194" i="23"/>
  <c r="AZ2195" i="23"/>
  <c r="BA2196" i="23"/>
  <c r="BB2195" i="23"/>
  <c r="AZ2196" i="23"/>
  <c r="BB2196" i="23"/>
  <c r="BA2197" i="23"/>
  <c r="BA2198" i="23"/>
  <c r="BB2197" i="23"/>
  <c r="AZ2197" i="23"/>
  <c r="BA2199" i="23"/>
  <c r="AZ2198" i="23"/>
  <c r="BB2198" i="23"/>
  <c r="BB2199" i="23"/>
  <c r="BA2200" i="23"/>
  <c r="AZ2199" i="23"/>
  <c r="AZ2200" i="23"/>
  <c r="BA2201" i="23"/>
  <c r="BB2200" i="23"/>
  <c r="BA2202" i="23"/>
  <c r="BB2201" i="23"/>
  <c r="AZ2201" i="23"/>
  <c r="AZ2202" i="23"/>
  <c r="BB2202" i="23"/>
  <c r="BA2203" i="23"/>
  <c r="BB2203" i="23"/>
  <c r="AZ2203" i="23"/>
  <c r="BA2204" i="23"/>
  <c r="BB2204" i="23"/>
  <c r="BA2205" i="23"/>
  <c r="AZ2204" i="23"/>
  <c r="AZ2205" i="23"/>
  <c r="BA2206" i="23"/>
  <c r="BB2205" i="23"/>
  <c r="BA2207" i="23"/>
  <c r="BB2206" i="23"/>
  <c r="AZ2206" i="23"/>
  <c r="BA2208" i="23"/>
  <c r="BB2207" i="23"/>
  <c r="AZ2207" i="23"/>
  <c r="BA2209" i="23"/>
  <c r="BB2208" i="23"/>
  <c r="AZ2208" i="23"/>
  <c r="BB2209" i="23"/>
  <c r="AZ2209" i="23"/>
  <c r="BA2210" i="23"/>
  <c r="BB2210" i="23"/>
  <c r="AZ2210" i="23"/>
  <c r="BA2211" i="23"/>
  <c r="AZ2211" i="23"/>
  <c r="BA2212" i="23"/>
  <c r="BB2211" i="23"/>
  <c r="BA2213" i="23"/>
  <c r="BB2212" i="23"/>
  <c r="AZ2212" i="23"/>
  <c r="AZ2213" i="23"/>
  <c r="BB2213" i="23"/>
  <c r="BA2214" i="23"/>
  <c r="BB2214" i="23"/>
  <c r="BA2215" i="23"/>
  <c r="AZ2214" i="23"/>
  <c r="AZ2215" i="23"/>
  <c r="BA2216" i="23"/>
  <c r="BB2215" i="23"/>
  <c r="AZ2216" i="23"/>
  <c r="BA2217" i="23"/>
  <c r="BB2216" i="23"/>
  <c r="AZ2217" i="23"/>
  <c r="BB2217" i="23"/>
  <c r="BA2218" i="23"/>
  <c r="BB2218" i="23"/>
  <c r="AZ2218" i="23"/>
  <c r="BA2219" i="23"/>
  <c r="BA2220" i="23"/>
  <c r="AZ2219" i="23"/>
  <c r="BB2219" i="23"/>
  <c r="AZ2220" i="23"/>
  <c r="BA2221" i="23"/>
  <c r="BB2220" i="23"/>
  <c r="BA2222" i="23"/>
  <c r="BB2221" i="23"/>
  <c r="AZ2221" i="23"/>
  <c r="BA2223" i="23"/>
  <c r="BB2222" i="23"/>
  <c r="AZ2222" i="23"/>
  <c r="AZ2223" i="23"/>
  <c r="BB2223" i="23"/>
  <c r="BA2224" i="23"/>
  <c r="BA2225" i="23"/>
  <c r="BB2224" i="23"/>
  <c r="AZ2224" i="23"/>
  <c r="AZ2225" i="23"/>
  <c r="BB2225" i="23"/>
  <c r="BA2226" i="23"/>
  <c r="AZ2226" i="23"/>
  <c r="BB2226" i="23"/>
  <c r="BA2227" i="23"/>
  <c r="BA2228" i="23"/>
  <c r="AZ2227" i="23"/>
  <c r="BB2227" i="23"/>
  <c r="AZ2228" i="23"/>
  <c r="BA2229" i="23"/>
  <c r="BB2228" i="23"/>
  <c r="AZ2229" i="23"/>
  <c r="BA2230" i="23"/>
  <c r="BB2229" i="23"/>
  <c r="BA2231" i="23"/>
  <c r="AZ2230" i="23"/>
  <c r="BB2230" i="23"/>
  <c r="AZ2231" i="23"/>
  <c r="BA2232" i="23"/>
  <c r="BB2231" i="23"/>
  <c r="BB2232" i="23"/>
  <c r="AZ2232" i="23"/>
  <c r="BA2233" i="23"/>
  <c r="AZ2233" i="23"/>
  <c r="BA2234" i="23"/>
  <c r="BB2233" i="23"/>
  <c r="BA2235" i="23"/>
  <c r="AZ2234" i="23"/>
  <c r="BB2234" i="23"/>
  <c r="BA2236" i="23"/>
  <c r="BB2235" i="23"/>
  <c r="AZ2235" i="23"/>
  <c r="BA2237" i="23"/>
  <c r="AZ2236" i="23"/>
  <c r="BB2236" i="23"/>
  <c r="AZ2237" i="23"/>
  <c r="BA2238" i="23"/>
  <c r="BB2237" i="23"/>
  <c r="AZ2238" i="23"/>
  <c r="BA2239" i="23"/>
  <c r="BB2238" i="23"/>
  <c r="BB2239" i="23"/>
  <c r="AZ2239" i="23"/>
  <c r="BA2240" i="23"/>
  <c r="AZ2240" i="23"/>
  <c r="BB2240" i="23"/>
  <c r="BA2241" i="23"/>
  <c r="BA2242" i="23"/>
  <c r="BB2241" i="23"/>
  <c r="AZ2241" i="23"/>
  <c r="BB2242" i="23"/>
  <c r="BA2243" i="23"/>
  <c r="AZ2242" i="23"/>
  <c r="BB2243" i="23"/>
  <c r="AZ2243" i="23"/>
  <c r="BA2244" i="23"/>
  <c r="AZ2244" i="23"/>
  <c r="BA2245" i="23"/>
  <c r="BB2244" i="23"/>
  <c r="BB2245" i="23"/>
  <c r="AZ2245" i="23"/>
  <c r="BA2246" i="23"/>
  <c r="BB2246" i="23"/>
  <c r="BA2247" i="23"/>
  <c r="AZ2246" i="23"/>
  <c r="BA2248" i="23"/>
  <c r="AZ2247" i="23"/>
  <c r="BB2247" i="23"/>
  <c r="BB2248" i="23"/>
  <c r="AZ2248" i="23"/>
  <c r="BA2249" i="23"/>
  <c r="BB2249" i="23"/>
  <c r="BA2250" i="23"/>
  <c r="AZ2249" i="23"/>
  <c r="BB2250" i="23"/>
  <c r="BA2251" i="23"/>
  <c r="AZ2250" i="23"/>
  <c r="BB2251" i="23"/>
  <c r="BA2252" i="23"/>
  <c r="AZ2251" i="23"/>
  <c r="BB2252" i="23"/>
  <c r="BA2253" i="23"/>
  <c r="AZ2252" i="23"/>
  <c r="BA2254" i="23"/>
  <c r="BB2253" i="23"/>
  <c r="AZ2253" i="23"/>
  <c r="AZ2254" i="23"/>
  <c r="BA2255" i="23"/>
  <c r="BB2254" i="23"/>
  <c r="BB2255" i="23"/>
  <c r="AZ2255" i="23"/>
  <c r="BA2256" i="23"/>
  <c r="BA2257" i="23"/>
  <c r="BB2256" i="23"/>
  <c r="AZ2256" i="23"/>
  <c r="BA2258" i="23"/>
  <c r="BB2257" i="23"/>
  <c r="AZ2257" i="23"/>
  <c r="BA2259" i="23"/>
  <c r="AZ2258" i="23"/>
  <c r="BB2258" i="23"/>
  <c r="AZ2259" i="23"/>
  <c r="BA2260" i="23"/>
  <c r="BB2259" i="23"/>
  <c r="BB2260" i="23"/>
  <c r="BA2261" i="23"/>
  <c r="AZ2260" i="23"/>
  <c r="BA2262" i="23"/>
  <c r="AZ2261" i="23"/>
  <c r="BB2261" i="23"/>
  <c r="AZ2262" i="23"/>
  <c r="BB2262" i="23"/>
  <c r="BA2263" i="23"/>
  <c r="BB2263" i="23"/>
  <c r="BA2264" i="23"/>
  <c r="AZ2263" i="23"/>
  <c r="BA2265" i="23"/>
  <c r="AZ2264" i="23"/>
  <c r="BB2264" i="23"/>
  <c r="BA2266" i="23"/>
  <c r="BB2265" i="23"/>
  <c r="AZ2265" i="23"/>
  <c r="BB2266" i="23"/>
  <c r="AZ2266" i="23"/>
  <c r="BA2267" i="23"/>
  <c r="BA2268" i="23"/>
  <c r="AZ2267" i="23"/>
  <c r="BB2267" i="23"/>
  <c r="AZ2268" i="23"/>
  <c r="BA2269" i="23"/>
  <c r="BB2268" i="23"/>
  <c r="BA2270" i="23"/>
  <c r="BB2269" i="23"/>
  <c r="AZ2269" i="23"/>
  <c r="BA2271" i="23"/>
  <c r="AZ2270" i="23"/>
  <c r="BB2270" i="23"/>
  <c r="AZ2271" i="23"/>
  <c r="BB2271" i="23"/>
  <c r="BA2272" i="23"/>
  <c r="BB2272" i="23"/>
  <c r="AZ2272" i="23"/>
  <c r="BA2273" i="23"/>
  <c r="BA2274" i="23"/>
  <c r="BB2273" i="23"/>
  <c r="AZ2273" i="23"/>
  <c r="BA2275" i="23"/>
  <c r="AZ2274" i="23"/>
  <c r="BB2274" i="23"/>
  <c r="AZ2275" i="23"/>
  <c r="BB2275" i="23"/>
  <c r="BA2276" i="23"/>
  <c r="BA2277" i="23"/>
  <c r="AZ2276" i="23"/>
  <c r="BB2276" i="23"/>
  <c r="AZ2277" i="23"/>
  <c r="BB2277" i="23"/>
  <c r="BA2278" i="23"/>
  <c r="BA2279" i="23"/>
  <c r="AZ2278" i="23"/>
  <c r="BB2278" i="23"/>
  <c r="AZ2279" i="23"/>
  <c r="BA2280" i="23"/>
  <c r="BB2279" i="23"/>
  <c r="BA2281" i="23"/>
  <c r="BB2280" i="23"/>
  <c r="AZ2280" i="23"/>
  <c r="AZ2281" i="23"/>
  <c r="BB2281" i="23"/>
  <c r="BA2282" i="23"/>
  <c r="BB2282" i="23"/>
  <c r="AZ2282" i="23"/>
  <c r="BA2283" i="23"/>
  <c r="AZ2283" i="23"/>
  <c r="BB2283" i="23"/>
  <c r="BA2284" i="23"/>
  <c r="BA2285" i="23"/>
  <c r="AZ2284" i="23"/>
  <c r="BB2284" i="23"/>
  <c r="AZ2285" i="23"/>
  <c r="BB2285" i="23"/>
  <c r="BA2286" i="23"/>
  <c r="BA2287" i="23"/>
  <c r="BB2286" i="23"/>
  <c r="AZ2286" i="23"/>
  <c r="BA2288" i="23"/>
  <c r="BB2287" i="23"/>
  <c r="AZ2287" i="23"/>
  <c r="AZ2288" i="23"/>
  <c r="BB2288" i="23"/>
  <c r="BA2289" i="23"/>
  <c r="AZ2289" i="23"/>
  <c r="BB2289" i="23"/>
  <c r="BA2290" i="23"/>
  <c r="BA2291" i="23"/>
  <c r="BB2290" i="23"/>
  <c r="AZ2290" i="23"/>
  <c r="AZ2291" i="23"/>
  <c r="BA2292" i="23"/>
  <c r="BB2291" i="23"/>
  <c r="BB2292" i="23"/>
  <c r="BA2293" i="23"/>
  <c r="AZ2292" i="23"/>
  <c r="AZ2293" i="23"/>
  <c r="BB2293" i="23"/>
  <c r="BA2294" i="23"/>
  <c r="BB2294" i="23"/>
  <c r="AZ2294" i="23"/>
  <c r="BA2295" i="23"/>
  <c r="BA2296" i="23"/>
  <c r="AZ2295" i="23"/>
  <c r="BB2295" i="23"/>
  <c r="AZ2296" i="23"/>
  <c r="BB2296" i="23"/>
  <c r="BA2297" i="23"/>
  <c r="AZ2297" i="23"/>
  <c r="BA2298" i="23"/>
  <c r="BB2297" i="23"/>
  <c r="BB2298" i="23"/>
  <c r="AZ2298" i="23"/>
  <c r="BA2299" i="23"/>
  <c r="BA2300" i="23"/>
  <c r="BB2299" i="23"/>
  <c r="AZ2299" i="23"/>
  <c r="AZ2300" i="23"/>
  <c r="BB2300" i="23"/>
  <c r="BA2301" i="23"/>
  <c r="AZ2301" i="23"/>
  <c r="BA2302" i="23"/>
  <c r="BB2301" i="23"/>
  <c r="AZ2302" i="23"/>
  <c r="BB2302" i="23"/>
  <c r="BA2303" i="23"/>
  <c r="BA2304" i="23"/>
  <c r="AZ2303" i="23"/>
  <c r="BB2303" i="23"/>
  <c r="AZ2304" i="23"/>
  <c r="BA2305" i="23"/>
  <c r="BB2304" i="23"/>
  <c r="BA2306" i="23"/>
  <c r="AZ2305" i="23"/>
  <c r="BB2305" i="23"/>
  <c r="BB2306" i="23"/>
  <c r="AZ2306" i="23"/>
  <c r="BA2307" i="23"/>
  <c r="BA2308" i="23"/>
  <c r="BB2307" i="23"/>
  <c r="AZ2307" i="23"/>
  <c r="BB2308" i="23"/>
  <c r="BA2309" i="23"/>
  <c r="AZ2308" i="23"/>
  <c r="BA2310" i="23"/>
  <c r="AZ2309" i="23"/>
  <c r="BB2309" i="23"/>
  <c r="AZ2310" i="23"/>
  <c r="BA2311" i="23"/>
  <c r="BB2310" i="23"/>
  <c r="AZ2311" i="23"/>
  <c r="BA2312" i="23"/>
  <c r="BB2311" i="23"/>
  <c r="AZ2312" i="23"/>
  <c r="BA2313" i="23"/>
  <c r="BB2312" i="23"/>
  <c r="AZ2313" i="23"/>
  <c r="BB2313" i="23"/>
  <c r="BA2314" i="23"/>
  <c r="BA2315" i="23"/>
  <c r="AZ2314" i="23"/>
  <c r="BB2314" i="23"/>
  <c r="BA2316" i="23"/>
  <c r="BB2315" i="23"/>
  <c r="AZ2315" i="23"/>
  <c r="BB2316" i="23"/>
  <c r="BA2317" i="23"/>
  <c r="AZ2316" i="23"/>
  <c r="AZ2317" i="23"/>
  <c r="BB2317" i="23"/>
  <c r="BA2318" i="23"/>
  <c r="BA2319" i="23"/>
  <c r="BB2318" i="23"/>
  <c r="AZ2318" i="23"/>
  <c r="BA2320" i="23"/>
  <c r="AZ2319" i="23"/>
  <c r="BB2319" i="23"/>
  <c r="BA2321" i="23"/>
  <c r="AZ2320" i="23"/>
  <c r="BB2320" i="23"/>
  <c r="BB2321" i="23"/>
  <c r="BA2322" i="23"/>
  <c r="AZ2321" i="23"/>
  <c r="BA2323" i="23"/>
  <c r="AZ2322" i="23"/>
  <c r="BB2322" i="23"/>
  <c r="AZ2323" i="23"/>
  <c r="BB2323" i="23"/>
  <c r="BA2324" i="23"/>
  <c r="AZ2324" i="23"/>
  <c r="BB2324" i="23"/>
  <c r="BA2325" i="23"/>
  <c r="BA2326" i="23"/>
  <c r="BB2325" i="23"/>
  <c r="AZ2325" i="23"/>
  <c r="BA2327" i="23"/>
  <c r="BB2326" i="23"/>
  <c r="AZ2326" i="23"/>
  <c r="BA2328" i="23"/>
  <c r="BB2327" i="23"/>
  <c r="AZ2327" i="23"/>
  <c r="BA2329" i="23"/>
  <c r="AZ2328" i="23"/>
  <c r="BB2328" i="23"/>
  <c r="BB2329" i="23"/>
  <c r="AZ2329" i="23"/>
  <c r="BA2330" i="23"/>
  <c r="BA2331" i="23"/>
  <c r="AZ2330" i="23"/>
  <c r="BB2330" i="23"/>
  <c r="BA2332" i="23"/>
  <c r="BB2331" i="23"/>
  <c r="AZ2331" i="23"/>
  <c r="BA2333" i="23"/>
  <c r="BB2332" i="23"/>
  <c r="AZ2332" i="23"/>
  <c r="BA2334" i="23"/>
  <c r="AZ2333" i="23"/>
  <c r="BB2333" i="23"/>
  <c r="AZ2334" i="23"/>
  <c r="BB2334" i="23"/>
  <c r="BA2335" i="23"/>
  <c r="AZ2335" i="23"/>
  <c r="BB2335" i="23"/>
  <c r="BA2336" i="23"/>
  <c r="BB2336" i="23"/>
  <c r="AZ2336" i="23"/>
  <c r="BA2337" i="23"/>
  <c r="AZ2337" i="23"/>
  <c r="BB2337" i="23"/>
  <c r="BA2338" i="23"/>
  <c r="BB2338" i="23"/>
  <c r="BA2339" i="23"/>
  <c r="AZ2338" i="23"/>
  <c r="BA2340" i="23"/>
  <c r="AZ2339" i="23"/>
  <c r="BB2339" i="23"/>
  <c r="AZ2340" i="23"/>
  <c r="BB2340" i="23"/>
  <c r="BA2341" i="23"/>
  <c r="BA2342" i="23"/>
  <c r="AZ2341" i="23"/>
  <c r="BB2341" i="23"/>
  <c r="AZ2342" i="23"/>
  <c r="BB2342" i="23"/>
  <c r="BA2343" i="23"/>
  <c r="AZ2343" i="23"/>
  <c r="BA2344" i="23"/>
  <c r="BB2343" i="23"/>
  <c r="BB2344" i="23"/>
  <c r="AZ2344" i="23"/>
  <c r="BA2345" i="23"/>
  <c r="BB2345" i="23"/>
  <c r="BA2346" i="23"/>
  <c r="AZ2345" i="23"/>
  <c r="AZ2346" i="23"/>
  <c r="BB2346" i="23"/>
  <c r="BA2347" i="23"/>
  <c r="BB2347" i="23"/>
  <c r="AZ2347" i="23"/>
  <c r="BA2348" i="23"/>
  <c r="BA2349" i="23"/>
  <c r="BB2348" i="23"/>
  <c r="AZ2348" i="23"/>
  <c r="AZ2349" i="23"/>
  <c r="BA2350" i="23"/>
  <c r="BB2349" i="23"/>
  <c r="BB2350" i="23"/>
  <c r="BA2351" i="23"/>
  <c r="AZ2350" i="23"/>
  <c r="BA2352" i="23"/>
  <c r="BB2351" i="23"/>
  <c r="AZ2351" i="23"/>
  <c r="BA2353" i="23"/>
  <c r="BB2352" i="23"/>
  <c r="AZ2352" i="23"/>
  <c r="BA2354" i="23"/>
  <c r="BB2353" i="23"/>
  <c r="AZ2353" i="23"/>
  <c r="AZ2354" i="23"/>
  <c r="BA2355" i="23"/>
  <c r="BB2354" i="23"/>
  <c r="AZ2355" i="23"/>
  <c r="BB2355" i="23"/>
  <c r="BA2356" i="23"/>
  <c r="BA2357" i="23"/>
  <c r="BB2356" i="23"/>
  <c r="AZ2356" i="23"/>
  <c r="BB2357" i="23"/>
  <c r="AZ2357" i="23"/>
  <c r="BA2358" i="23"/>
  <c r="BB2358" i="23"/>
  <c r="AZ2358" i="23"/>
  <c r="BA2359" i="23"/>
  <c r="AZ2359" i="23"/>
  <c r="BB2359" i="23"/>
  <c r="BA2360" i="23"/>
  <c r="AZ2360" i="23"/>
  <c r="BA2361" i="23"/>
  <c r="BB2360" i="23"/>
  <c r="AZ2361" i="23"/>
  <c r="BA2362" i="23"/>
  <c r="BB2361" i="23"/>
  <c r="BA2363" i="23"/>
  <c r="AZ2362" i="23"/>
  <c r="BB2362" i="23"/>
  <c r="AZ2363" i="23"/>
  <c r="BB2363" i="23"/>
  <c r="BA2364" i="23"/>
  <c r="BB2364" i="23"/>
  <c r="AZ2364" i="23"/>
  <c r="BA2365" i="23"/>
  <c r="BA2366" i="23"/>
  <c r="AZ2365" i="23"/>
  <c r="BB2365" i="23"/>
  <c r="BB2366" i="23"/>
  <c r="AZ2366" i="23"/>
  <c r="BC26" i="23"/>
  <c r="BD26" i="23"/>
  <c r="BC27" i="23"/>
  <c r="BD27" i="23"/>
  <c r="BC28" i="23"/>
  <c r="BD28" i="23"/>
  <c r="BC29" i="23"/>
  <c r="BD29" i="23"/>
  <c r="BC30" i="23"/>
  <c r="BD30" i="23"/>
  <c r="BC31" i="23"/>
  <c r="BD31" i="23"/>
  <c r="BC32" i="23"/>
  <c r="BD32" i="23"/>
  <c r="BC33" i="23"/>
  <c r="BD33" i="23"/>
  <c r="BC34" i="23"/>
  <c r="BD34" i="23"/>
  <c r="BC35" i="23"/>
  <c r="BD35" i="23"/>
  <c r="BC36" i="23"/>
  <c r="BD36" i="23"/>
  <c r="BC37" i="23"/>
  <c r="BD37" i="23"/>
  <c r="BC38" i="23"/>
  <c r="BD38" i="23"/>
  <c r="BC39" i="23"/>
  <c r="BD39" i="23"/>
  <c r="BC40" i="23"/>
  <c r="BD40" i="23"/>
  <c r="BC41" i="23"/>
  <c r="BD41" i="23"/>
  <c r="BC42" i="23"/>
  <c r="BD42" i="23"/>
  <c r="BC43" i="23"/>
  <c r="BD43" i="23"/>
  <c r="BC44" i="23"/>
  <c r="BD44" i="23"/>
  <c r="BC45" i="23"/>
  <c r="BD45" i="23"/>
  <c r="BC46" i="23"/>
  <c r="BD46" i="23"/>
  <c r="BC47" i="23"/>
  <c r="BD47" i="23"/>
  <c r="BC48" i="23"/>
  <c r="BD48" i="23"/>
  <c r="BC49" i="23"/>
  <c r="BD49" i="23"/>
  <c r="BC50" i="23"/>
  <c r="BD50" i="23"/>
  <c r="BC51" i="23"/>
  <c r="BD51" i="23"/>
  <c r="BC52" i="23"/>
  <c r="BD52" i="23"/>
  <c r="BC53" i="23"/>
  <c r="BD53" i="23"/>
  <c r="BC54" i="23"/>
  <c r="BD54" i="23"/>
  <c r="BC55" i="23"/>
  <c r="BD55" i="23"/>
  <c r="BC56" i="23"/>
  <c r="BD56" i="23"/>
  <c r="BC57" i="23"/>
  <c r="BD57" i="23"/>
  <c r="BC58" i="23"/>
  <c r="BD58" i="23"/>
  <c r="BC59" i="23"/>
  <c r="BD59" i="23"/>
  <c r="BC60" i="23"/>
  <c r="BD60" i="23"/>
  <c r="BC61" i="23"/>
  <c r="BD61" i="23"/>
  <c r="BC62" i="23"/>
  <c r="BD62" i="23"/>
  <c r="BC63" i="23"/>
  <c r="BD63" i="23"/>
  <c r="BC64" i="23"/>
  <c r="BD64" i="23"/>
  <c r="BC65" i="23"/>
  <c r="BD65" i="23"/>
  <c r="BC66" i="23"/>
  <c r="BD66" i="23"/>
  <c r="BC67" i="23"/>
  <c r="BD67" i="23"/>
  <c r="BC68" i="23"/>
  <c r="BD68" i="23"/>
  <c r="BC69" i="23"/>
  <c r="BD69" i="23"/>
  <c r="BC70" i="23"/>
  <c r="BD70" i="23"/>
  <c r="BC71" i="23"/>
  <c r="BD71" i="23"/>
  <c r="BC72" i="23"/>
  <c r="BD72" i="23"/>
  <c r="BC73" i="23"/>
  <c r="BD73" i="23"/>
  <c r="BC74" i="23"/>
  <c r="BD74" i="23"/>
  <c r="BC75" i="23"/>
  <c r="BD75" i="23"/>
  <c r="BC76" i="23"/>
  <c r="BD76" i="23"/>
  <c r="BC77" i="23"/>
  <c r="BD77" i="23"/>
  <c r="BC78" i="23"/>
  <c r="BD78" i="23"/>
  <c r="BC79" i="23"/>
  <c r="BD79" i="23"/>
  <c r="BC80" i="23"/>
  <c r="BD80" i="23"/>
  <c r="BC81" i="23"/>
  <c r="BD81" i="23"/>
  <c r="BC82" i="23"/>
  <c r="BD82" i="23"/>
  <c r="BC83" i="23"/>
  <c r="BD83" i="23"/>
  <c r="BC84" i="23"/>
  <c r="BD84" i="23"/>
  <c r="BC85" i="23"/>
  <c r="BD85" i="23"/>
  <c r="BC86" i="23"/>
  <c r="BD86" i="23"/>
  <c r="BC87" i="23"/>
  <c r="BD87" i="23"/>
  <c r="BC88" i="23"/>
  <c r="BD88" i="23"/>
  <c r="BC89" i="23"/>
  <c r="BD89" i="23"/>
  <c r="BC90" i="23"/>
  <c r="BD90" i="23"/>
  <c r="BC91" i="23"/>
  <c r="BD91" i="23"/>
  <c r="BC92" i="23"/>
  <c r="BD92" i="23"/>
  <c r="BC93" i="23"/>
  <c r="BD93" i="23"/>
  <c r="BC94" i="23"/>
  <c r="BD94" i="23"/>
  <c r="BC95" i="23"/>
  <c r="BD95" i="23"/>
  <c r="BC96" i="23"/>
  <c r="BD96" i="23"/>
  <c r="BC97" i="23"/>
  <c r="BD97" i="23"/>
  <c r="BC98" i="23"/>
  <c r="BD98" i="23"/>
  <c r="BC99" i="23"/>
  <c r="BD99" i="23"/>
  <c r="BC100" i="23"/>
  <c r="BD100" i="23"/>
  <c r="BC101" i="23"/>
  <c r="BD101" i="23"/>
  <c r="BC102" i="23"/>
  <c r="BD102" i="23"/>
  <c r="BC103" i="23"/>
  <c r="BD103" i="23"/>
  <c r="BC104" i="23"/>
  <c r="BD104" i="23"/>
  <c r="BC105" i="23"/>
  <c r="BD105" i="23"/>
  <c r="BC106" i="23"/>
  <c r="BD106" i="23"/>
  <c r="BC107" i="23"/>
  <c r="BD107" i="23"/>
  <c r="BC108" i="23"/>
  <c r="BD108" i="23"/>
  <c r="BC109" i="23"/>
  <c r="BD109" i="23"/>
  <c r="BC110" i="23"/>
  <c r="BD110" i="23"/>
  <c r="BC111" i="23"/>
  <c r="BD111" i="23"/>
  <c r="BC112" i="23"/>
  <c r="BD112" i="23"/>
  <c r="BC113" i="23"/>
  <c r="BD113" i="23"/>
  <c r="BC114" i="23"/>
  <c r="BD114" i="23"/>
  <c r="BC115" i="23"/>
  <c r="BD115" i="23"/>
  <c r="BC116" i="23"/>
  <c r="BD116" i="23"/>
  <c r="BC117" i="23"/>
  <c r="BD117" i="23"/>
  <c r="BC118" i="23"/>
  <c r="BD118" i="23"/>
  <c r="BC119" i="23"/>
  <c r="BD119" i="23"/>
  <c r="BC120" i="23"/>
  <c r="BD120" i="23"/>
  <c r="BC121" i="23"/>
  <c r="BD121" i="23"/>
  <c r="BC122" i="23"/>
  <c r="BD122" i="23"/>
  <c r="BC123" i="23"/>
  <c r="BD123" i="23"/>
  <c r="BC124" i="23"/>
  <c r="BD124" i="23"/>
  <c r="BC125" i="23"/>
  <c r="BD125" i="23"/>
  <c r="BC126" i="23"/>
  <c r="BD126" i="23"/>
  <c r="BC127" i="23"/>
  <c r="BD127" i="23"/>
  <c r="BC128" i="23"/>
  <c r="BD128" i="23"/>
  <c r="BC129" i="23"/>
  <c r="BD129" i="23"/>
  <c r="BC130" i="23"/>
  <c r="BD130" i="23"/>
  <c r="BC131" i="23"/>
  <c r="BD131" i="23"/>
  <c r="BC132" i="23"/>
  <c r="BD132" i="23"/>
  <c r="BC133" i="23"/>
  <c r="BD133" i="23"/>
  <c r="BC134" i="23"/>
  <c r="BD134" i="23"/>
  <c r="BC135" i="23"/>
  <c r="BD135" i="23"/>
  <c r="BC136" i="23"/>
  <c r="BD136" i="23"/>
  <c r="BC137" i="23"/>
  <c r="BD137" i="23"/>
  <c r="BC138" i="23"/>
  <c r="BD138" i="23"/>
  <c r="BC139" i="23"/>
  <c r="BD139" i="23"/>
  <c r="BC140" i="23"/>
  <c r="BD140" i="23"/>
  <c r="BC141" i="23"/>
  <c r="BD141" i="23"/>
  <c r="BC142" i="23"/>
  <c r="BD142" i="23"/>
  <c r="BC143" i="23"/>
  <c r="BD143" i="23"/>
  <c r="BC144" i="23"/>
  <c r="BD144" i="23"/>
  <c r="BC145" i="23"/>
  <c r="BD145" i="23"/>
  <c r="BC146" i="23"/>
  <c r="BD146" i="23"/>
  <c r="BC147" i="23"/>
  <c r="BD147" i="23"/>
  <c r="BC148" i="23"/>
  <c r="BD148" i="23"/>
  <c r="BC149" i="23"/>
  <c r="BD149" i="23"/>
  <c r="BC150" i="23"/>
  <c r="BD150" i="23"/>
  <c r="BC151" i="23"/>
  <c r="BD151" i="23"/>
  <c r="BC152" i="23"/>
  <c r="BD152" i="23"/>
  <c r="BC153" i="23"/>
  <c r="BD153" i="23"/>
  <c r="BC154" i="23"/>
  <c r="BD154" i="23"/>
  <c r="BC155" i="23"/>
  <c r="BD155" i="23"/>
  <c r="BC156" i="23"/>
  <c r="BD156" i="23"/>
  <c r="BC157" i="23"/>
  <c r="BD157" i="23"/>
  <c r="BC158" i="23"/>
  <c r="BD158" i="23"/>
  <c r="BC159" i="23"/>
  <c r="BD159" i="23"/>
  <c r="BC160" i="23"/>
  <c r="BD160" i="23"/>
  <c r="BC161" i="23"/>
  <c r="BD161" i="23"/>
  <c r="BC162" i="23"/>
  <c r="BD162" i="23"/>
  <c r="BC163" i="23"/>
  <c r="BD163" i="23"/>
  <c r="BC164" i="23"/>
  <c r="BD164" i="23"/>
  <c r="BC165" i="23"/>
  <c r="BD165" i="23"/>
  <c r="BC166" i="23"/>
  <c r="BD166" i="23"/>
  <c r="BC167" i="23"/>
  <c r="BD167" i="23"/>
  <c r="BC168" i="23"/>
  <c r="BD168" i="23"/>
  <c r="BC169" i="23"/>
  <c r="BD169" i="23"/>
  <c r="BC170" i="23"/>
  <c r="BD170" i="23"/>
  <c r="BC171" i="23"/>
  <c r="BD171" i="23"/>
  <c r="BC172" i="23"/>
  <c r="BD172" i="23"/>
  <c r="BC173" i="23"/>
  <c r="BD173" i="23"/>
  <c r="BC174" i="23"/>
  <c r="BD174" i="23"/>
  <c r="BC175" i="23"/>
  <c r="BD175" i="23"/>
  <c r="BC176" i="23"/>
  <c r="BD176" i="23"/>
  <c r="BC177" i="23"/>
  <c r="BD177" i="23"/>
  <c r="BC178" i="23"/>
  <c r="BD178" i="23"/>
  <c r="BC179" i="23"/>
  <c r="BD179" i="23"/>
  <c r="BC180" i="23"/>
  <c r="BD180" i="23"/>
  <c r="BC181" i="23"/>
  <c r="BD181" i="23"/>
  <c r="BC182" i="23"/>
  <c r="BD182" i="23"/>
  <c r="BC183" i="23"/>
  <c r="BD183" i="23"/>
  <c r="BC184" i="23"/>
  <c r="BD184" i="23"/>
  <c r="BC185" i="23"/>
  <c r="BD185" i="23"/>
  <c r="BC186" i="23"/>
  <c r="BD186" i="23"/>
  <c r="BC187" i="23"/>
  <c r="BD187" i="23"/>
  <c r="BC188" i="23"/>
  <c r="BD188" i="23"/>
  <c r="BC189" i="23"/>
  <c r="BD189" i="23"/>
  <c r="BC190" i="23"/>
  <c r="BD190" i="23"/>
  <c r="BC191" i="23"/>
  <c r="BD191" i="23"/>
  <c r="BC192" i="23"/>
  <c r="BD192" i="23"/>
  <c r="BC193" i="23"/>
  <c r="BD193" i="23"/>
  <c r="BC194" i="23"/>
  <c r="BD194" i="23"/>
  <c r="BC195" i="23"/>
  <c r="BD195" i="23"/>
  <c r="BC196" i="23"/>
  <c r="BD196" i="23"/>
  <c r="BC197" i="23"/>
  <c r="BD197" i="23"/>
  <c r="BC198" i="23"/>
  <c r="BD198" i="23"/>
  <c r="BC199" i="23"/>
  <c r="BD199" i="23"/>
  <c r="BC200" i="23"/>
  <c r="BD200" i="23"/>
  <c r="BC201" i="23"/>
  <c r="BD201" i="23"/>
  <c r="BC202" i="23"/>
  <c r="BD202" i="23"/>
  <c r="BC203" i="23"/>
  <c r="BD203" i="23"/>
  <c r="BC204" i="23"/>
  <c r="BD204" i="23"/>
  <c r="BC205" i="23"/>
  <c r="BD205" i="23"/>
  <c r="BC206" i="23"/>
  <c r="BD206" i="23"/>
  <c r="BC207" i="23"/>
  <c r="BD207" i="23"/>
  <c r="BC208" i="23"/>
  <c r="BD208" i="23"/>
  <c r="BC209" i="23"/>
  <c r="BD209" i="23"/>
  <c r="BC210" i="23"/>
  <c r="BD210" i="23"/>
  <c r="BC211" i="23"/>
  <c r="BD211" i="23"/>
  <c r="BC212" i="23"/>
  <c r="BD212" i="23"/>
  <c r="BC213" i="23"/>
  <c r="BD213" i="23"/>
  <c r="BC214" i="23"/>
  <c r="BD214" i="23"/>
  <c r="BC215" i="23"/>
  <c r="BD215" i="23"/>
  <c r="BC216" i="23"/>
  <c r="BD216" i="23"/>
  <c r="BC217" i="23"/>
  <c r="BD217" i="23"/>
  <c r="BC218" i="23"/>
  <c r="BD218" i="23"/>
  <c r="BC219" i="23"/>
  <c r="BD219" i="23"/>
  <c r="BC220" i="23"/>
  <c r="BD220" i="23"/>
  <c r="BC221" i="23"/>
  <c r="BD221" i="23"/>
  <c r="BC222" i="23"/>
  <c r="BD222" i="23"/>
  <c r="BC223" i="23"/>
  <c r="BD223" i="23"/>
  <c r="BC224" i="23"/>
  <c r="BD224" i="23"/>
  <c r="BC225" i="23"/>
  <c r="BD225" i="23"/>
  <c r="BC226" i="23"/>
  <c r="BD226" i="23"/>
  <c r="BC227" i="23"/>
  <c r="BD227" i="23"/>
  <c r="BC228" i="23"/>
  <c r="BD228" i="23"/>
  <c r="BC229" i="23"/>
  <c r="BD229" i="23"/>
  <c r="BC230" i="23"/>
  <c r="BD230" i="23"/>
  <c r="BC231" i="23"/>
  <c r="BD231" i="23"/>
  <c r="BC232" i="23"/>
  <c r="BD232" i="23"/>
  <c r="BC233" i="23"/>
  <c r="BD233" i="23"/>
  <c r="BC234" i="23"/>
  <c r="BD234" i="23"/>
  <c r="BC235" i="23"/>
  <c r="BD235" i="23"/>
  <c r="BC236" i="23"/>
  <c r="BD236" i="23"/>
  <c r="BC237" i="23"/>
  <c r="BD237" i="23"/>
  <c r="BC238" i="23"/>
  <c r="BD238" i="23"/>
  <c r="BC239" i="23"/>
  <c r="BD239" i="23"/>
  <c r="BC240" i="23"/>
  <c r="BD240" i="23"/>
  <c r="BC241" i="23"/>
  <c r="BD241" i="23"/>
  <c r="BC242" i="23"/>
  <c r="BD242" i="23"/>
  <c r="BC243" i="23"/>
  <c r="BD243" i="23"/>
  <c r="BC244" i="23"/>
  <c r="BD244" i="23"/>
  <c r="BC245" i="23"/>
  <c r="BD245" i="23"/>
  <c r="BC246" i="23"/>
  <c r="BD246" i="23"/>
  <c r="BC247" i="23"/>
  <c r="BD247" i="23"/>
  <c r="BC248" i="23"/>
  <c r="BD248" i="23"/>
  <c r="BC249" i="23"/>
  <c r="BD249" i="23"/>
  <c r="BC250" i="23"/>
  <c r="BD250" i="23"/>
  <c r="BC251" i="23"/>
  <c r="BD251" i="23"/>
  <c r="BC252" i="23"/>
  <c r="BD252" i="23"/>
  <c r="BC253" i="23"/>
  <c r="BD253" i="23"/>
  <c r="BC254" i="23"/>
  <c r="BD254" i="23"/>
  <c r="BC255" i="23"/>
  <c r="BD255" i="23"/>
  <c r="BC256" i="23"/>
  <c r="BD256" i="23"/>
  <c r="BC257" i="23"/>
  <c r="BD257" i="23"/>
  <c r="BC258" i="23"/>
  <c r="BD258" i="23"/>
  <c r="BC259" i="23"/>
  <c r="BD259" i="23"/>
  <c r="BC260" i="23"/>
  <c r="BD260" i="23"/>
  <c r="BC261" i="23"/>
  <c r="BD261" i="23"/>
  <c r="BC262" i="23"/>
  <c r="BD262" i="23"/>
  <c r="BC263" i="23"/>
  <c r="BD263" i="23"/>
  <c r="BC264" i="23"/>
  <c r="BD264" i="23"/>
  <c r="BC265" i="23"/>
  <c r="BD265" i="23"/>
  <c r="BC266" i="23"/>
  <c r="BD266" i="23"/>
  <c r="BC267" i="23"/>
  <c r="BD267" i="23"/>
  <c r="BC268" i="23"/>
  <c r="BD268" i="23"/>
  <c r="BC269" i="23"/>
  <c r="BD269" i="23"/>
  <c r="BC270" i="23"/>
  <c r="BD270" i="23"/>
  <c r="BC271" i="23"/>
  <c r="BD271" i="23"/>
  <c r="BC272" i="23"/>
  <c r="BD272" i="23"/>
  <c r="BC273" i="23"/>
  <c r="BD273" i="23"/>
  <c r="BC274" i="23"/>
  <c r="BD274" i="23"/>
  <c r="BC275" i="23"/>
  <c r="BD275" i="23"/>
  <c r="BC276" i="23"/>
  <c r="BD276" i="23"/>
  <c r="BC277" i="23"/>
  <c r="BD277" i="23"/>
  <c r="BC278" i="23"/>
  <c r="BD278" i="23"/>
  <c r="BC279" i="23"/>
  <c r="BD279" i="23"/>
  <c r="BC280" i="23"/>
  <c r="BD280" i="23"/>
  <c r="BC281" i="23"/>
  <c r="BD281" i="23"/>
  <c r="BC282" i="23"/>
  <c r="BD282" i="23"/>
  <c r="BC283" i="23"/>
  <c r="BD283" i="23"/>
  <c r="BC284" i="23"/>
  <c r="BD284" i="23"/>
  <c r="BC285" i="23"/>
  <c r="BD285" i="23"/>
  <c r="BC286" i="23"/>
  <c r="BD286" i="23"/>
  <c r="BC287" i="23"/>
  <c r="BD287" i="23"/>
  <c r="BC288" i="23"/>
  <c r="BD288" i="23"/>
  <c r="BC289" i="23"/>
  <c r="BD289" i="23"/>
  <c r="BC290" i="23"/>
  <c r="BD290" i="23"/>
  <c r="BC291" i="23"/>
  <c r="BD291" i="23"/>
  <c r="BC292" i="23"/>
  <c r="BD292" i="23"/>
  <c r="BC293" i="23"/>
  <c r="BD293" i="23"/>
  <c r="BC294" i="23"/>
  <c r="BD294" i="23"/>
  <c r="BC295" i="23"/>
  <c r="BD295" i="23"/>
  <c r="BC296" i="23"/>
  <c r="BD296" i="23"/>
  <c r="BC297" i="23"/>
  <c r="BD297" i="23"/>
  <c r="BC298" i="23"/>
  <c r="BD298" i="23"/>
  <c r="BC299" i="23"/>
  <c r="BD299" i="23"/>
  <c r="BC300" i="23"/>
  <c r="BD300" i="23"/>
  <c r="BC301" i="23"/>
  <c r="BD301" i="23"/>
  <c r="BC302" i="23"/>
  <c r="BD302" i="23"/>
  <c r="BC303" i="23"/>
  <c r="BD303" i="23"/>
  <c r="BC304" i="23"/>
  <c r="BD304" i="23"/>
  <c r="BC305" i="23"/>
  <c r="BD305" i="23"/>
  <c r="BC306" i="23"/>
  <c r="BD306" i="23"/>
  <c r="BC307" i="23"/>
  <c r="BD307" i="23"/>
  <c r="BC308" i="23"/>
  <c r="BD308" i="23"/>
  <c r="BC309" i="23"/>
  <c r="BD309" i="23"/>
  <c r="BC310" i="23"/>
  <c r="BD310" i="23"/>
  <c r="BC311" i="23"/>
  <c r="BD311" i="23"/>
  <c r="BC312" i="23"/>
  <c r="BD312" i="23"/>
  <c r="BC313" i="23"/>
  <c r="BD313" i="23"/>
  <c r="BC314" i="23"/>
  <c r="BD314" i="23"/>
  <c r="BC315" i="23"/>
  <c r="BD315" i="23"/>
  <c r="BC316" i="23"/>
  <c r="BD316" i="23"/>
  <c r="BC317" i="23"/>
  <c r="BD317" i="23"/>
  <c r="BC318" i="23"/>
  <c r="BD318" i="23"/>
  <c r="BC319" i="23"/>
  <c r="BD319" i="23"/>
  <c r="BC320" i="23"/>
  <c r="BD320" i="23"/>
  <c r="BC321" i="23"/>
  <c r="BD321" i="23"/>
  <c r="BC322" i="23"/>
  <c r="BD322" i="23"/>
  <c r="BC323" i="23"/>
  <c r="BD323" i="23"/>
  <c r="BC324" i="23"/>
  <c r="BD324" i="23"/>
  <c r="BC325" i="23"/>
  <c r="BD325" i="23"/>
  <c r="BC326" i="23"/>
  <c r="BD326" i="23"/>
  <c r="BC327" i="23"/>
  <c r="BD327" i="23"/>
  <c r="BC328" i="23"/>
  <c r="BD328" i="23"/>
  <c r="BC329" i="23"/>
  <c r="BD329" i="23"/>
  <c r="BC330" i="23"/>
  <c r="BD330" i="23"/>
  <c r="BC331" i="23"/>
  <c r="BD331" i="23"/>
  <c r="BC332" i="23"/>
  <c r="BD332" i="23"/>
  <c r="BC333" i="23"/>
  <c r="BD333" i="23"/>
  <c r="BC334" i="23"/>
  <c r="BD334" i="23"/>
  <c r="BC335" i="23"/>
  <c r="BD335" i="23"/>
  <c r="BC336" i="23"/>
  <c r="BD336" i="23"/>
  <c r="BC337" i="23"/>
  <c r="BD337" i="23"/>
  <c r="BC338" i="23"/>
  <c r="BD338" i="23"/>
  <c r="BC339" i="23"/>
  <c r="BD339" i="23"/>
  <c r="BC340" i="23"/>
  <c r="BD340" i="23"/>
  <c r="BC341" i="23"/>
  <c r="BD341" i="23"/>
  <c r="BC342" i="23"/>
  <c r="BD342" i="23"/>
  <c r="BC343" i="23"/>
  <c r="BD343" i="23"/>
  <c r="BC344" i="23"/>
  <c r="BD344" i="23"/>
  <c r="BC345" i="23"/>
  <c r="BD345" i="23"/>
  <c r="BC346" i="23"/>
  <c r="BD346" i="23"/>
  <c r="BC347" i="23"/>
  <c r="BD347" i="23"/>
  <c r="BC348" i="23"/>
  <c r="BD348" i="23"/>
  <c r="BC349" i="23"/>
  <c r="BD349" i="23"/>
  <c r="BC350" i="23"/>
  <c r="BD350" i="23"/>
  <c r="BC351" i="23"/>
  <c r="BD351" i="23"/>
  <c r="BC352" i="23"/>
  <c r="BD352" i="23"/>
  <c r="BC353" i="23"/>
  <c r="BD353" i="23"/>
  <c r="BC354" i="23"/>
  <c r="BD354" i="23"/>
  <c r="BC355" i="23"/>
  <c r="BD355" i="23"/>
  <c r="BC356" i="23"/>
  <c r="BD356" i="23"/>
  <c r="BC357" i="23"/>
  <c r="BD357" i="23"/>
  <c r="BC358" i="23"/>
  <c r="BD358" i="23"/>
  <c r="BC359" i="23"/>
  <c r="BD359" i="23"/>
  <c r="BC360" i="23"/>
  <c r="BD360" i="23"/>
  <c r="BC361" i="23"/>
  <c r="BD361" i="23"/>
  <c r="BC362" i="23"/>
  <c r="BD362" i="23"/>
  <c r="BC363" i="23"/>
  <c r="BD363" i="23"/>
  <c r="BC364" i="23"/>
  <c r="BD364" i="23"/>
  <c r="BC365" i="23"/>
  <c r="BD365" i="23"/>
  <c r="BC366" i="23"/>
  <c r="BD366" i="23"/>
  <c r="BC367" i="23"/>
  <c r="BD367" i="23"/>
  <c r="BC368" i="23"/>
  <c r="BD368" i="23"/>
  <c r="BC369" i="23"/>
  <c r="BD369" i="23"/>
  <c r="BC370" i="23"/>
  <c r="BD370" i="23"/>
  <c r="BC371" i="23"/>
  <c r="BD371" i="23"/>
  <c r="BC372" i="23"/>
  <c r="BD372" i="23"/>
  <c r="BC373" i="23"/>
  <c r="BD373" i="23"/>
  <c r="BC374" i="23"/>
  <c r="BD374" i="23"/>
  <c r="BC375" i="23"/>
  <c r="BD375" i="23"/>
  <c r="BC376" i="23"/>
  <c r="BD376" i="23"/>
  <c r="BC377" i="23"/>
  <c r="BD377" i="23"/>
  <c r="BC378" i="23"/>
  <c r="BD378" i="23"/>
  <c r="BC379" i="23"/>
  <c r="BD379" i="23"/>
  <c r="BC380" i="23"/>
  <c r="BD380" i="23"/>
  <c r="BC381" i="23"/>
  <c r="BD381" i="23"/>
  <c r="BC382" i="23"/>
  <c r="BD382" i="23"/>
  <c r="BC383" i="23"/>
  <c r="BD383" i="23"/>
  <c r="BC384" i="23"/>
  <c r="BD384" i="23"/>
  <c r="BC385" i="23"/>
  <c r="BD385" i="23"/>
  <c r="BC386" i="23"/>
  <c r="BD386" i="23"/>
  <c r="BC387" i="23"/>
  <c r="BD387" i="23"/>
  <c r="BC388" i="23"/>
  <c r="BD388" i="23"/>
  <c r="BC389" i="23"/>
  <c r="BD389" i="23"/>
  <c r="BC390" i="23"/>
  <c r="BD390" i="23"/>
  <c r="BC391" i="23"/>
  <c r="BD391" i="23"/>
  <c r="BC392" i="23"/>
  <c r="BD392" i="23"/>
  <c r="BC393" i="23"/>
  <c r="BD393" i="23"/>
  <c r="BC394" i="23"/>
  <c r="BD394" i="23"/>
  <c r="BC395" i="23"/>
  <c r="BD395" i="23"/>
  <c r="BC396" i="23"/>
  <c r="BD396" i="23"/>
  <c r="BC397" i="23"/>
  <c r="BD397" i="23"/>
  <c r="BC398" i="23"/>
  <c r="BD398" i="23"/>
  <c r="BC399" i="23"/>
  <c r="BD399" i="23"/>
  <c r="BC400" i="23"/>
  <c r="BD400" i="23"/>
  <c r="BC401" i="23"/>
  <c r="BD401" i="23"/>
  <c r="BC402" i="23"/>
  <c r="BD402" i="23"/>
  <c r="BC403" i="23"/>
  <c r="BD403" i="23"/>
  <c r="BC404" i="23"/>
  <c r="BD404" i="23"/>
  <c r="BC405" i="23"/>
  <c r="BD405" i="23"/>
  <c r="BC406" i="23"/>
  <c r="BD406" i="23"/>
  <c r="BC407" i="23"/>
  <c r="BD407" i="23"/>
  <c r="BC408" i="23"/>
  <c r="BD408" i="23"/>
  <c r="BC409" i="23"/>
  <c r="BD409" i="23"/>
  <c r="BC410" i="23"/>
  <c r="BD410" i="23"/>
  <c r="BC411" i="23"/>
  <c r="BD411" i="23"/>
  <c r="BC412" i="23"/>
  <c r="BD412" i="23"/>
  <c r="BC413" i="23"/>
  <c r="BD413" i="23"/>
  <c r="BC414" i="23"/>
  <c r="BD414" i="23"/>
  <c r="BC415" i="23"/>
  <c r="BD415" i="23"/>
  <c r="BC416" i="23"/>
  <c r="BD416" i="23"/>
  <c r="BC417" i="23"/>
  <c r="BD417" i="23"/>
  <c r="BC418" i="23"/>
  <c r="BD418" i="23"/>
  <c r="BC419" i="23"/>
  <c r="BD419" i="23"/>
  <c r="BC420" i="23"/>
  <c r="BD420" i="23"/>
  <c r="BC421" i="23"/>
  <c r="BD421" i="23"/>
  <c r="BC422" i="23"/>
  <c r="BD422" i="23"/>
  <c r="BC423" i="23"/>
  <c r="BD423" i="23"/>
  <c r="BC424" i="23"/>
  <c r="BD424" i="23"/>
  <c r="BC425" i="23"/>
  <c r="BD425" i="23"/>
  <c r="BC426" i="23"/>
  <c r="BD426" i="23"/>
  <c r="BC427" i="23"/>
  <c r="BD427" i="23"/>
  <c r="BC428" i="23"/>
  <c r="BD428" i="23"/>
  <c r="BC429" i="23"/>
  <c r="BD429" i="23"/>
  <c r="BC430" i="23"/>
  <c r="BD430" i="23"/>
  <c r="BC431" i="23"/>
  <c r="BD431" i="23"/>
  <c r="BC432" i="23"/>
  <c r="BD432" i="23"/>
  <c r="BC433" i="23"/>
  <c r="BD433" i="23"/>
  <c r="BC434" i="23"/>
  <c r="BD434" i="23"/>
  <c r="BC435" i="23"/>
  <c r="BD435" i="23"/>
  <c r="BC436" i="23"/>
  <c r="BD436" i="23"/>
  <c r="BC437" i="23"/>
  <c r="BD437" i="23"/>
  <c r="BC438" i="23"/>
  <c r="BD438" i="23"/>
  <c r="BC439" i="23"/>
  <c r="BD439" i="23"/>
  <c r="BC440" i="23"/>
  <c r="BD440" i="23"/>
  <c r="BC441" i="23"/>
  <c r="BD441" i="23"/>
  <c r="BC442" i="23"/>
  <c r="BD442" i="23"/>
  <c r="BC443" i="23"/>
  <c r="BD443" i="23"/>
  <c r="BC444" i="23"/>
  <c r="BD444" i="23"/>
  <c r="BC445" i="23"/>
  <c r="BD445" i="23"/>
  <c r="BC446" i="23"/>
  <c r="BD446" i="23"/>
  <c r="BC447" i="23"/>
  <c r="BD447" i="23"/>
  <c r="BC448" i="23"/>
  <c r="BD448" i="23"/>
  <c r="BC449" i="23"/>
  <c r="BD449" i="23"/>
  <c r="BC450" i="23"/>
  <c r="BD450" i="23"/>
  <c r="BC451" i="23"/>
  <c r="BD451" i="23"/>
  <c r="BC452" i="23"/>
  <c r="BD452" i="23"/>
  <c r="BC453" i="23"/>
  <c r="BD453" i="23"/>
  <c r="BC454" i="23"/>
  <c r="BD454" i="23"/>
  <c r="BC455" i="23"/>
  <c r="BD455" i="23"/>
  <c r="BC456" i="23"/>
  <c r="BD456" i="23"/>
  <c r="BC457" i="23"/>
  <c r="BD457" i="23"/>
  <c r="BC458" i="23"/>
  <c r="BD458" i="23"/>
  <c r="BC459" i="23"/>
  <c r="BD459" i="23"/>
  <c r="BC460" i="23"/>
  <c r="BD460" i="23"/>
  <c r="BC461" i="23"/>
  <c r="BD461" i="23"/>
  <c r="BC462" i="23"/>
  <c r="BD462" i="23"/>
  <c r="BC463" i="23"/>
  <c r="BD463" i="23"/>
  <c r="BC464" i="23"/>
  <c r="BD464" i="23"/>
  <c r="BC465" i="23"/>
  <c r="BD465" i="23"/>
  <c r="BC466" i="23"/>
  <c r="BD466" i="23"/>
  <c r="BC467" i="23"/>
  <c r="BD467" i="23"/>
  <c r="BC468" i="23"/>
  <c r="BD468" i="23"/>
  <c r="BC469" i="23"/>
  <c r="BD469" i="23"/>
  <c r="BC470" i="23"/>
  <c r="BD470" i="23"/>
  <c r="BC471" i="23"/>
  <c r="BD471" i="23"/>
  <c r="BC472" i="23"/>
  <c r="BD472" i="23"/>
  <c r="BC473" i="23"/>
  <c r="BD473" i="23"/>
  <c r="BC474" i="23"/>
  <c r="BD474" i="23"/>
  <c r="BC475" i="23"/>
  <c r="BD475" i="23"/>
  <c r="BC476" i="23"/>
  <c r="BD476" i="23"/>
  <c r="BC477" i="23"/>
  <c r="BD477" i="23"/>
  <c r="BC478" i="23"/>
  <c r="BD478" i="23"/>
  <c r="BC479" i="23"/>
  <c r="BD479" i="23"/>
  <c r="BC480" i="23"/>
  <c r="BD480" i="23"/>
  <c r="BC481" i="23"/>
  <c r="BD481" i="23"/>
  <c r="BC482" i="23"/>
  <c r="BD482" i="23"/>
  <c r="BC483" i="23"/>
  <c r="BD483" i="23"/>
  <c r="BC484" i="23"/>
  <c r="BD484" i="23"/>
  <c r="BC485" i="23"/>
  <c r="BD485" i="23"/>
  <c r="BC486" i="23"/>
  <c r="BD486" i="23"/>
  <c r="BC487" i="23"/>
  <c r="BD487" i="23"/>
  <c r="BC488" i="23"/>
  <c r="BD488" i="23"/>
  <c r="BC489" i="23"/>
  <c r="BD489" i="23"/>
  <c r="BC490" i="23"/>
  <c r="BD490" i="23"/>
  <c r="BC491" i="23"/>
  <c r="BD491" i="23"/>
  <c r="BC492" i="23"/>
  <c r="BD492" i="23"/>
  <c r="BC493" i="23"/>
  <c r="BD493" i="23"/>
  <c r="BC494" i="23"/>
  <c r="BD494" i="23"/>
  <c r="BC495" i="23"/>
  <c r="BD495" i="23"/>
  <c r="BC496" i="23"/>
  <c r="BD496" i="23"/>
  <c r="BC497" i="23"/>
  <c r="BD497" i="23"/>
  <c r="BC498" i="23"/>
  <c r="BD498" i="23"/>
  <c r="BC499" i="23"/>
  <c r="BD499" i="23"/>
  <c r="BC500" i="23"/>
  <c r="BD500" i="23"/>
  <c r="BC501" i="23"/>
  <c r="BD501" i="23"/>
  <c r="BC502" i="23"/>
  <c r="BD502" i="23"/>
  <c r="BC503" i="23"/>
  <c r="BD503" i="23"/>
  <c r="BC504" i="23"/>
  <c r="BD504" i="23"/>
  <c r="BC505" i="23"/>
  <c r="BD505" i="23"/>
  <c r="BC506" i="23"/>
  <c r="BD506" i="23"/>
  <c r="BC507" i="23"/>
  <c r="BD507" i="23"/>
  <c r="BC508" i="23"/>
  <c r="BD508" i="23"/>
  <c r="BC509" i="23"/>
  <c r="BD509" i="23"/>
  <c r="BC510" i="23"/>
  <c r="BD510" i="23"/>
  <c r="BC511" i="23"/>
  <c r="BD511" i="23"/>
  <c r="BC512" i="23"/>
  <c r="BD512" i="23"/>
  <c r="BC513" i="23"/>
  <c r="BD513" i="23"/>
  <c r="BC514" i="23"/>
  <c r="BD514" i="23"/>
  <c r="BC515" i="23"/>
  <c r="BD515" i="23"/>
  <c r="BC516" i="23"/>
  <c r="BD516" i="23"/>
  <c r="BC517" i="23"/>
  <c r="BD517" i="23"/>
  <c r="BC518" i="23"/>
  <c r="BD518" i="23"/>
  <c r="BC519" i="23"/>
  <c r="BD519" i="23"/>
  <c r="BC520" i="23"/>
  <c r="BD520" i="23"/>
  <c r="BC521" i="23"/>
  <c r="BD521" i="23"/>
  <c r="BC522" i="23"/>
  <c r="BD522" i="23"/>
  <c r="BC523" i="23"/>
  <c r="BD523" i="23"/>
  <c r="BC524" i="23"/>
  <c r="BD524" i="23"/>
  <c r="BC525" i="23"/>
  <c r="BD525" i="23"/>
  <c r="BC526" i="23"/>
  <c r="BD526" i="23"/>
  <c r="BC527" i="23"/>
  <c r="BD527" i="23"/>
  <c r="BC528" i="23"/>
  <c r="BD528" i="23"/>
  <c r="BC529" i="23"/>
  <c r="BD529" i="23"/>
  <c r="BC530" i="23"/>
  <c r="BD530" i="23"/>
  <c r="BC531" i="23"/>
  <c r="BD531" i="23"/>
  <c r="BC532" i="23"/>
  <c r="BD532" i="23"/>
  <c r="BC533" i="23"/>
  <c r="BD533" i="23"/>
  <c r="BC534" i="23"/>
  <c r="BD534" i="23"/>
  <c r="BC535" i="23"/>
  <c r="BD535" i="23"/>
  <c r="BC536" i="23"/>
  <c r="BD536" i="23"/>
  <c r="BC537" i="23"/>
  <c r="BD537" i="23"/>
  <c r="BC538" i="23"/>
  <c r="BD538" i="23"/>
  <c r="BC539" i="23"/>
  <c r="BD539" i="23"/>
  <c r="BC540" i="23"/>
  <c r="BD540" i="23"/>
  <c r="BC541" i="23"/>
  <c r="BD541" i="23"/>
  <c r="BC542" i="23"/>
  <c r="BD542" i="23"/>
  <c r="BC543" i="23"/>
  <c r="BD543" i="23"/>
  <c r="BC544" i="23"/>
  <c r="BD544" i="23"/>
  <c r="BC545" i="23"/>
  <c r="BD545" i="23"/>
  <c r="BC546" i="23"/>
  <c r="BD546" i="23"/>
  <c r="BC547" i="23"/>
  <c r="BD547" i="23"/>
  <c r="BC548" i="23"/>
  <c r="BD548" i="23"/>
  <c r="BC549" i="23"/>
  <c r="BD549" i="23"/>
  <c r="BC550" i="23"/>
  <c r="BD550" i="23"/>
  <c r="BC551" i="23"/>
  <c r="BD551" i="23"/>
  <c r="BC552" i="23"/>
  <c r="BD552" i="23"/>
  <c r="BC553" i="23"/>
  <c r="BD553" i="23"/>
  <c r="BC554" i="23"/>
  <c r="BD554" i="23"/>
  <c r="BC555" i="23"/>
  <c r="BD555" i="23"/>
  <c r="BC556" i="23"/>
  <c r="BD556" i="23"/>
  <c r="BC557" i="23"/>
  <c r="BD557" i="23"/>
  <c r="BC558" i="23"/>
  <c r="BD558" i="23"/>
  <c r="BC559" i="23"/>
  <c r="BD559" i="23"/>
  <c r="BC560" i="23"/>
  <c r="BD560" i="23"/>
  <c r="BC561" i="23"/>
  <c r="BD561" i="23"/>
  <c r="BC562" i="23"/>
  <c r="BD562" i="23"/>
  <c r="BC563" i="23"/>
  <c r="BD563" i="23"/>
  <c r="BC564" i="23"/>
  <c r="BD564" i="23"/>
  <c r="BC565" i="23"/>
  <c r="BD565" i="23"/>
  <c r="BC566" i="23"/>
  <c r="BD566" i="23"/>
  <c r="BC567" i="23"/>
  <c r="BD567" i="23"/>
  <c r="BC568" i="23"/>
  <c r="BD568" i="23"/>
  <c r="BC569" i="23"/>
  <c r="BD569" i="23"/>
  <c r="BC570" i="23"/>
  <c r="BD570" i="23"/>
  <c r="BC571" i="23"/>
  <c r="BD571" i="23"/>
  <c r="BC572" i="23"/>
  <c r="BD572" i="23"/>
  <c r="BC573" i="23"/>
  <c r="BD573" i="23"/>
  <c r="BC574" i="23"/>
  <c r="BD574" i="23"/>
  <c r="BC575" i="23"/>
  <c r="BD575" i="23"/>
  <c r="BC576" i="23"/>
  <c r="BD576" i="23"/>
  <c r="BC577" i="23"/>
  <c r="BD577" i="23"/>
  <c r="BC578" i="23"/>
  <c r="BD578" i="23"/>
  <c r="BC579" i="23"/>
  <c r="BD579" i="23"/>
  <c r="BC580" i="23"/>
  <c r="BD580" i="23"/>
  <c r="BC581" i="23"/>
  <c r="BD581" i="23"/>
  <c r="BC582" i="23"/>
  <c r="BD582" i="23"/>
  <c r="BC583" i="23"/>
  <c r="BD583" i="23"/>
  <c r="BC584" i="23"/>
  <c r="BD584" i="23"/>
  <c r="BC585" i="23"/>
  <c r="BD585" i="23"/>
  <c r="BC586" i="23"/>
  <c r="BD586" i="23"/>
  <c r="BC587" i="23"/>
  <c r="BD587" i="23"/>
  <c r="BC588" i="23"/>
  <c r="BD588" i="23"/>
  <c r="BC589" i="23"/>
  <c r="BD589" i="23"/>
  <c r="BC590" i="23"/>
  <c r="BD590" i="23"/>
  <c r="BC591" i="23"/>
  <c r="BD591" i="23"/>
  <c r="BC592" i="23"/>
  <c r="BD592" i="23"/>
  <c r="BC593" i="23"/>
  <c r="BD593" i="23"/>
  <c r="BC594" i="23"/>
  <c r="BD594" i="23"/>
  <c r="BC595" i="23"/>
  <c r="BD595" i="23"/>
  <c r="BC596" i="23"/>
  <c r="BD596" i="23"/>
  <c r="BC597" i="23"/>
  <c r="BD597" i="23"/>
  <c r="BC598" i="23"/>
  <c r="BD598" i="23"/>
  <c r="BC599" i="23"/>
  <c r="BD599" i="23"/>
  <c r="BC600" i="23"/>
  <c r="BD600" i="23"/>
  <c r="BC601" i="23"/>
  <c r="BD601" i="23"/>
  <c r="BC602" i="23"/>
  <c r="BD602" i="23"/>
  <c r="BC603" i="23"/>
  <c r="BD603" i="23"/>
  <c r="BC604" i="23"/>
  <c r="BD604" i="23"/>
  <c r="BC605" i="23"/>
  <c r="BD605" i="23"/>
  <c r="BC606" i="23"/>
  <c r="BD606" i="23"/>
  <c r="BC607" i="23"/>
  <c r="BD607" i="23"/>
  <c r="BC608" i="23"/>
  <c r="BD608" i="23"/>
  <c r="BC609" i="23"/>
  <c r="BD609" i="23"/>
  <c r="BC610" i="23"/>
  <c r="BD610" i="23"/>
  <c r="BC611" i="23"/>
  <c r="BD611" i="23"/>
  <c r="BC612" i="23"/>
  <c r="BD612" i="23"/>
  <c r="BC613" i="23"/>
  <c r="BD613" i="23"/>
  <c r="BC614" i="23"/>
  <c r="BD614" i="23"/>
  <c r="BC615" i="23"/>
  <c r="BD615" i="23"/>
  <c r="BC616" i="23"/>
  <c r="BD616" i="23"/>
  <c r="BC617" i="23"/>
  <c r="BD617" i="23"/>
  <c r="BC618" i="23"/>
  <c r="BD618" i="23"/>
  <c r="BC619" i="23"/>
  <c r="BD619" i="23"/>
  <c r="BC620" i="23"/>
  <c r="BD620" i="23"/>
  <c r="BC621" i="23"/>
  <c r="BD621" i="23"/>
  <c r="BC622" i="23"/>
  <c r="BD622" i="23"/>
  <c r="BC623" i="23"/>
  <c r="BD623" i="23"/>
  <c r="BC624" i="23"/>
  <c r="BD624" i="23"/>
  <c r="BC625" i="23"/>
  <c r="BD625" i="23"/>
  <c r="BC626" i="23"/>
  <c r="BD626" i="23"/>
  <c r="BC627" i="23"/>
  <c r="BD627" i="23"/>
  <c r="BC628" i="23"/>
  <c r="BD628" i="23"/>
  <c r="BC629" i="23"/>
  <c r="BD629" i="23"/>
  <c r="BC630" i="23"/>
  <c r="BD630" i="23"/>
  <c r="BC631" i="23"/>
  <c r="BD631" i="23"/>
  <c r="BC632" i="23"/>
  <c r="BD632" i="23"/>
  <c r="BC633" i="23"/>
  <c r="BD633" i="23"/>
  <c r="BC634" i="23"/>
  <c r="BD634" i="23"/>
  <c r="BC635" i="23"/>
  <c r="BD635" i="23"/>
  <c r="BC636" i="23"/>
  <c r="BD636" i="23"/>
  <c r="BC637" i="23"/>
  <c r="BD637" i="23"/>
  <c r="BC638" i="23"/>
  <c r="BD638" i="23"/>
  <c r="BC639" i="23"/>
  <c r="BD639" i="23"/>
  <c r="BC640" i="23"/>
  <c r="BD640" i="23"/>
  <c r="BC641" i="23"/>
  <c r="BD641" i="23"/>
  <c r="BC642" i="23"/>
  <c r="BD642" i="23"/>
  <c r="BC643" i="23"/>
  <c r="BD643" i="23"/>
  <c r="BC644" i="23"/>
  <c r="BD644" i="23"/>
  <c r="BC645" i="23"/>
  <c r="BD645" i="23"/>
  <c r="BC646" i="23"/>
  <c r="BD646" i="23"/>
  <c r="BC647" i="23"/>
  <c r="BD647" i="23"/>
  <c r="BC648" i="23"/>
  <c r="BD648" i="23"/>
  <c r="BC649" i="23"/>
  <c r="BD649" i="23"/>
  <c r="BC650" i="23"/>
  <c r="BD650" i="23"/>
  <c r="BC651" i="23"/>
  <c r="BD651" i="23"/>
  <c r="BC652" i="23"/>
  <c r="BD652" i="23"/>
  <c r="BC653" i="23"/>
  <c r="BD653" i="23"/>
  <c r="BC654" i="23"/>
  <c r="BD654" i="23"/>
  <c r="BC655" i="23"/>
  <c r="BD655" i="23"/>
  <c r="BC656" i="23"/>
  <c r="BD656" i="23"/>
  <c r="BC657" i="23"/>
  <c r="BD657" i="23"/>
  <c r="BC658" i="23"/>
  <c r="BD658" i="23"/>
  <c r="BC659" i="23"/>
  <c r="BD659" i="23"/>
  <c r="BC660" i="23"/>
  <c r="BD660" i="23"/>
  <c r="BC661" i="23"/>
  <c r="BD661" i="23"/>
  <c r="BC662" i="23"/>
  <c r="BD662" i="23"/>
  <c r="BC663" i="23"/>
  <c r="BD663" i="23"/>
  <c r="BC664" i="23"/>
  <c r="BD664" i="23"/>
  <c r="BC665" i="23"/>
  <c r="BD665" i="23"/>
  <c r="BC666" i="23"/>
  <c r="BD666" i="23"/>
  <c r="BC667" i="23"/>
  <c r="BD667" i="23"/>
  <c r="BC668" i="23"/>
  <c r="BD668" i="23"/>
  <c r="BC669" i="23"/>
  <c r="BD669" i="23"/>
  <c r="BC670" i="23"/>
  <c r="BD670" i="23"/>
  <c r="BC671" i="23"/>
  <c r="BD671" i="23"/>
  <c r="BC672" i="23"/>
  <c r="BD672" i="23"/>
  <c r="BC673" i="23"/>
  <c r="BD673" i="23"/>
  <c r="BC674" i="23"/>
  <c r="BD674" i="23"/>
  <c r="BC675" i="23"/>
  <c r="BD675" i="23"/>
  <c r="BC676" i="23"/>
  <c r="BD676" i="23"/>
  <c r="BC677" i="23"/>
  <c r="BD677" i="23"/>
  <c r="BC678" i="23"/>
  <c r="BD678" i="23"/>
  <c r="BC679" i="23"/>
  <c r="BD679" i="23"/>
  <c r="BC680" i="23"/>
  <c r="BD680" i="23"/>
  <c r="BC681" i="23"/>
  <c r="BD681" i="23"/>
  <c r="BC682" i="23"/>
  <c r="BD682" i="23"/>
  <c r="BC683" i="23"/>
  <c r="BD683" i="23"/>
  <c r="BC684" i="23"/>
  <c r="BD684" i="23"/>
  <c r="BC685" i="23"/>
  <c r="BD685" i="23"/>
  <c r="BC686" i="23"/>
  <c r="BD686" i="23"/>
  <c r="BC687" i="23"/>
  <c r="BD687" i="23"/>
  <c r="BC688" i="23"/>
  <c r="BD688" i="23"/>
  <c r="BC689" i="23"/>
  <c r="BD689" i="23"/>
  <c r="BC690" i="23"/>
  <c r="BD690" i="23"/>
  <c r="BC691" i="23"/>
  <c r="BD691" i="23"/>
  <c r="BC692" i="23"/>
  <c r="BD692" i="23"/>
  <c r="BC693" i="23"/>
  <c r="BD693" i="23"/>
  <c r="BC694" i="23"/>
  <c r="BD694" i="23"/>
  <c r="BC695" i="23"/>
  <c r="BD695" i="23"/>
  <c r="BC696" i="23"/>
  <c r="BD696" i="23"/>
  <c r="BC697" i="23"/>
  <c r="BD697" i="23"/>
  <c r="BC698" i="23"/>
  <c r="BD698" i="23"/>
  <c r="BC699" i="23"/>
  <c r="BD699" i="23"/>
  <c r="BC700" i="23"/>
  <c r="BD700" i="23"/>
  <c r="BC701" i="23"/>
  <c r="BD701" i="23"/>
  <c r="BC702" i="23"/>
  <c r="BD702" i="23"/>
  <c r="BC703" i="23"/>
  <c r="BD703" i="23"/>
  <c r="BC704" i="23"/>
  <c r="BD704" i="23"/>
  <c r="BC705" i="23"/>
  <c r="BD705" i="23"/>
  <c r="BC706" i="23"/>
  <c r="BD706" i="23"/>
  <c r="BC707" i="23"/>
  <c r="BD707" i="23"/>
  <c r="BC708" i="23"/>
  <c r="BD708" i="23"/>
  <c r="BC709" i="23"/>
  <c r="BD709" i="23"/>
  <c r="BC710" i="23"/>
  <c r="BD710" i="23"/>
  <c r="BC711" i="23"/>
  <c r="BD711" i="23"/>
  <c r="BC712" i="23"/>
  <c r="BD712" i="23"/>
  <c r="BC713" i="23"/>
  <c r="BD713" i="23"/>
  <c r="BC714" i="23"/>
  <c r="BD714" i="23"/>
  <c r="BC715" i="23"/>
  <c r="BD715" i="23"/>
  <c r="BC716" i="23"/>
  <c r="BD716" i="23"/>
  <c r="BC717" i="23"/>
  <c r="BD717" i="23"/>
  <c r="BC718" i="23"/>
  <c r="BD718" i="23"/>
  <c r="BC719" i="23"/>
  <c r="BD719" i="23"/>
  <c r="BC720" i="23"/>
  <c r="BD720" i="23"/>
  <c r="BC721" i="23"/>
  <c r="BD721" i="23"/>
  <c r="BC722" i="23"/>
  <c r="BD722" i="23"/>
  <c r="BC723" i="23"/>
  <c r="BD723" i="23"/>
  <c r="BC724" i="23"/>
  <c r="BD724" i="23"/>
  <c r="BC725" i="23"/>
  <c r="BD725" i="23"/>
  <c r="BC726" i="23"/>
  <c r="BD726" i="23"/>
  <c r="BC727" i="23"/>
  <c r="BD727" i="23"/>
  <c r="BC728" i="23"/>
  <c r="BD728" i="23"/>
  <c r="BC729" i="23"/>
  <c r="BD729" i="23"/>
  <c r="BC730" i="23"/>
  <c r="BD730" i="23"/>
  <c r="BC731" i="23"/>
  <c r="BD731" i="23"/>
  <c r="BC732" i="23"/>
  <c r="BD732" i="23"/>
  <c r="BC733" i="23"/>
  <c r="BD733" i="23"/>
  <c r="BC734" i="23"/>
  <c r="BD734" i="23"/>
  <c r="BC735" i="23"/>
  <c r="BD735" i="23"/>
  <c r="BC736" i="23"/>
  <c r="BD736" i="23"/>
  <c r="BC737" i="23"/>
  <c r="BD737" i="23"/>
  <c r="BC738" i="23"/>
  <c r="BD738" i="23"/>
  <c r="BC739" i="23"/>
  <c r="BD739" i="23"/>
  <c r="BC740" i="23"/>
  <c r="BD740" i="23"/>
  <c r="BC741" i="23"/>
  <c r="BD741" i="23"/>
  <c r="BC742" i="23"/>
  <c r="BD742" i="23"/>
  <c r="BC743" i="23"/>
  <c r="BD743" i="23"/>
  <c r="BC744" i="23"/>
  <c r="BD744" i="23"/>
  <c r="BC745" i="23"/>
  <c r="BD745" i="23"/>
  <c r="BC746" i="23"/>
  <c r="BD746" i="23"/>
  <c r="BC747" i="23"/>
  <c r="BD747" i="23"/>
  <c r="BC748" i="23"/>
  <c r="BD748" i="23"/>
  <c r="BC749" i="23"/>
  <c r="BD749" i="23"/>
  <c r="BC750" i="23"/>
  <c r="BD750" i="23"/>
  <c r="BC751" i="23"/>
  <c r="BD751" i="23"/>
  <c r="BC752" i="23"/>
  <c r="BD752" i="23"/>
  <c r="BC753" i="23"/>
  <c r="BD753" i="23"/>
  <c r="BC754" i="23"/>
  <c r="BD754" i="23"/>
  <c r="BC755" i="23"/>
  <c r="BD755" i="23"/>
  <c r="BC756" i="23"/>
  <c r="BD756" i="23"/>
  <c r="BC757" i="23"/>
  <c r="BD757" i="23"/>
  <c r="BC758" i="23"/>
  <c r="BD758" i="23"/>
  <c r="BC759" i="23"/>
  <c r="BD759" i="23"/>
  <c r="BC760" i="23"/>
  <c r="BD760" i="23"/>
  <c r="BC761" i="23"/>
  <c r="BD761" i="23"/>
  <c r="BC762" i="23"/>
  <c r="BD762" i="23"/>
  <c r="BC763" i="23"/>
  <c r="BD763" i="23"/>
  <c r="BC764" i="23"/>
  <c r="BD764" i="23"/>
  <c r="BC765" i="23"/>
  <c r="BD765" i="23"/>
  <c r="BC766" i="23"/>
  <c r="BD766" i="23"/>
  <c r="BC767" i="23"/>
  <c r="BD767" i="23"/>
  <c r="BC768" i="23"/>
  <c r="BD768" i="23"/>
  <c r="BC769" i="23"/>
  <c r="BD769" i="23"/>
  <c r="BC770" i="23"/>
  <c r="BD770" i="23"/>
  <c r="BC771" i="23"/>
  <c r="BD771" i="23"/>
  <c r="BC772" i="23"/>
  <c r="BD772" i="23"/>
  <c r="BC773" i="23"/>
  <c r="BD773" i="23"/>
  <c r="BC774" i="23"/>
  <c r="BD774" i="23"/>
  <c r="BC775" i="23"/>
  <c r="BD775" i="23"/>
  <c r="BC776" i="23"/>
  <c r="BD776" i="23"/>
  <c r="BC777" i="23"/>
  <c r="BD777" i="23"/>
  <c r="BC778" i="23"/>
  <c r="BD778" i="23"/>
  <c r="BC779" i="23"/>
  <c r="BD779" i="23"/>
  <c r="BC780" i="23"/>
  <c r="BD780" i="23"/>
  <c r="BC781" i="23"/>
  <c r="BD781" i="23"/>
  <c r="BC782" i="23"/>
  <c r="BD782" i="23"/>
  <c r="BC783" i="23"/>
  <c r="BD783" i="23"/>
  <c r="BC784" i="23"/>
  <c r="BD784" i="23"/>
  <c r="BC785" i="23"/>
  <c r="BD785" i="23"/>
  <c r="BC786" i="23"/>
  <c r="BD786" i="23"/>
  <c r="BC787" i="23"/>
  <c r="BD787" i="23"/>
  <c r="BC788" i="23"/>
  <c r="BD788" i="23"/>
  <c r="BC789" i="23"/>
  <c r="BD789" i="23"/>
  <c r="BC790" i="23"/>
  <c r="BD790" i="23"/>
  <c r="BC791" i="23"/>
  <c r="BD791" i="23"/>
  <c r="BC792" i="23"/>
  <c r="BD792" i="23"/>
  <c r="BC793" i="23"/>
  <c r="BD793" i="23"/>
  <c r="BC794" i="23"/>
  <c r="BD794" i="23"/>
  <c r="BC795" i="23"/>
  <c r="BD795" i="23"/>
  <c r="BC796" i="23"/>
  <c r="BD796" i="23"/>
  <c r="BC797" i="23"/>
  <c r="BD797" i="23"/>
  <c r="BC798" i="23"/>
  <c r="BD798" i="23"/>
  <c r="BC799" i="23"/>
  <c r="BD799" i="23"/>
  <c r="BC800" i="23"/>
  <c r="BD800" i="23"/>
  <c r="BC801" i="23"/>
  <c r="BD801" i="23"/>
  <c r="BC802" i="23"/>
  <c r="BD802" i="23"/>
  <c r="BC803" i="23"/>
  <c r="BD803" i="23"/>
  <c r="BC804" i="23"/>
  <c r="BD804" i="23"/>
  <c r="BC805" i="23"/>
  <c r="BD805" i="23"/>
  <c r="BC806" i="23"/>
  <c r="BD806" i="23"/>
  <c r="BC807" i="23"/>
  <c r="BD807" i="23"/>
  <c r="BC808" i="23"/>
  <c r="BD808" i="23"/>
  <c r="BC809" i="23"/>
  <c r="BD809" i="23"/>
  <c r="BC810" i="23"/>
  <c r="BD810" i="23"/>
  <c r="BC811" i="23"/>
  <c r="BD811" i="23"/>
  <c r="BC812" i="23"/>
  <c r="BD812" i="23"/>
  <c r="BC813" i="23"/>
  <c r="BD813" i="23"/>
  <c r="BC814" i="23"/>
  <c r="BD814" i="23"/>
  <c r="BC815" i="23"/>
  <c r="BD815" i="23"/>
  <c r="BC816" i="23"/>
  <c r="BD816" i="23"/>
  <c r="BC817" i="23"/>
  <c r="BD817" i="23"/>
  <c r="BC818" i="23"/>
  <c r="BD818" i="23"/>
  <c r="BC819" i="23"/>
  <c r="BD819" i="23"/>
  <c r="BC820" i="23"/>
  <c r="BD820" i="23"/>
  <c r="BC821" i="23"/>
  <c r="BD821" i="23"/>
  <c r="BC822" i="23"/>
  <c r="BD822" i="23"/>
  <c r="BC823" i="23"/>
  <c r="BD823" i="23"/>
  <c r="BC824" i="23"/>
  <c r="BD824" i="23"/>
  <c r="BC825" i="23"/>
  <c r="BD825" i="23"/>
  <c r="BC826" i="23"/>
  <c r="BD826" i="23"/>
  <c r="BC827" i="23"/>
  <c r="BD827" i="23"/>
  <c r="BC828" i="23"/>
  <c r="BD828" i="23"/>
  <c r="BC829" i="23"/>
  <c r="BD829" i="23"/>
  <c r="BC830" i="23"/>
  <c r="BD830" i="23"/>
  <c r="BC831" i="23"/>
  <c r="BD831" i="23"/>
  <c r="BC832" i="23"/>
  <c r="BD832" i="23"/>
  <c r="BC833" i="23"/>
  <c r="BD833" i="23"/>
  <c r="BC834" i="23"/>
  <c r="BD834" i="23"/>
  <c r="BC835" i="23"/>
  <c r="BD835" i="23"/>
  <c r="BC836" i="23"/>
  <c r="BD836" i="23"/>
  <c r="BC837" i="23"/>
  <c r="BD837" i="23"/>
  <c r="BC838" i="23"/>
  <c r="BD838" i="23"/>
  <c r="BC839" i="23"/>
  <c r="BD839" i="23"/>
  <c r="BC840" i="23"/>
  <c r="BD840" i="23"/>
  <c r="BC841" i="23"/>
  <c r="BD841" i="23"/>
  <c r="BC842" i="23"/>
  <c r="BD842" i="23"/>
  <c r="BC843" i="23"/>
  <c r="BD843" i="23"/>
  <c r="BC844" i="23"/>
  <c r="BD844" i="23"/>
  <c r="BC845" i="23"/>
  <c r="BD845" i="23"/>
  <c r="BC846" i="23"/>
  <c r="BD846" i="23"/>
  <c r="BC847" i="23"/>
  <c r="BD847" i="23"/>
  <c r="BC848" i="23"/>
  <c r="BD848" i="23"/>
  <c r="BC849" i="23"/>
  <c r="BD849" i="23"/>
  <c r="BC850" i="23"/>
  <c r="BD850" i="23"/>
  <c r="BC851" i="23"/>
  <c r="BD851" i="23"/>
  <c r="BC852" i="23"/>
  <c r="BD852" i="23"/>
  <c r="BC853" i="23"/>
  <c r="BD853" i="23"/>
  <c r="BC854" i="23"/>
  <c r="BD854" i="23"/>
  <c r="BC855" i="23"/>
  <c r="BD855" i="23"/>
  <c r="BC856" i="23"/>
  <c r="BD856" i="23"/>
  <c r="BC857" i="23"/>
  <c r="BD857" i="23"/>
  <c r="BC858" i="23"/>
  <c r="BD858" i="23"/>
  <c r="BC859" i="23"/>
  <c r="BD859" i="23"/>
  <c r="BC860" i="23"/>
  <c r="BD860" i="23"/>
  <c r="BC861" i="23"/>
  <c r="BD861" i="23"/>
  <c r="BC862" i="23"/>
  <c r="BD862" i="23"/>
  <c r="BC863" i="23"/>
  <c r="BD863" i="23"/>
  <c r="BC864" i="23"/>
  <c r="BD864" i="23"/>
  <c r="BC865" i="23"/>
  <c r="BD865" i="23"/>
  <c r="BC866" i="23"/>
  <c r="BD866" i="23"/>
  <c r="BC867" i="23"/>
  <c r="BD867" i="23"/>
  <c r="BC868" i="23"/>
  <c r="BD868" i="23"/>
  <c r="BC869" i="23"/>
  <c r="BD869" i="23"/>
  <c r="BC870" i="23"/>
  <c r="BD870" i="23"/>
  <c r="BC871" i="23"/>
  <c r="BD871" i="23"/>
  <c r="BC872" i="23"/>
  <c r="BD872" i="23"/>
  <c r="BC873" i="23"/>
  <c r="BD873" i="23"/>
  <c r="BC874" i="23"/>
  <c r="BD874" i="23"/>
  <c r="BC875" i="23"/>
  <c r="BD875" i="23"/>
  <c r="BC876" i="23"/>
  <c r="BD876" i="23"/>
  <c r="BC877" i="23"/>
  <c r="BD877" i="23"/>
  <c r="BC878" i="23"/>
  <c r="BD878" i="23"/>
  <c r="BC879" i="23"/>
  <c r="BD879" i="23"/>
  <c r="BC880" i="23"/>
  <c r="BD880" i="23"/>
  <c r="BC881" i="23"/>
  <c r="BD881" i="23"/>
  <c r="BC882" i="23"/>
  <c r="BD882" i="23"/>
  <c r="BC883" i="23"/>
  <c r="BD883" i="23"/>
  <c r="BC884" i="23"/>
  <c r="BD884" i="23"/>
  <c r="BC885" i="23"/>
  <c r="BD885" i="23"/>
  <c r="BC886" i="23"/>
  <c r="BD886" i="23"/>
  <c r="BC887" i="23"/>
  <c r="BD887" i="23"/>
  <c r="BC888" i="23"/>
  <c r="BD888" i="23"/>
  <c r="BC889" i="23"/>
  <c r="BD889" i="23"/>
  <c r="BC890" i="23"/>
  <c r="BD890" i="23"/>
  <c r="BC891" i="23"/>
  <c r="BD891" i="23"/>
  <c r="BC892" i="23"/>
  <c r="BD892" i="23"/>
  <c r="BC893" i="23"/>
  <c r="BD893" i="23"/>
  <c r="BC894" i="23"/>
  <c r="BD894" i="23"/>
  <c r="BC895" i="23"/>
  <c r="BD895" i="23"/>
  <c r="BC896" i="23"/>
  <c r="BD896" i="23"/>
  <c r="BC897" i="23"/>
  <c r="BD897" i="23"/>
  <c r="BC898" i="23"/>
  <c r="BD898" i="23"/>
  <c r="BC899" i="23"/>
  <c r="BD899" i="23"/>
  <c r="BC900" i="23"/>
  <c r="BD900" i="23"/>
  <c r="BC901" i="23"/>
  <c r="BD901" i="23"/>
  <c r="BC902" i="23"/>
  <c r="BD902" i="23"/>
  <c r="BC903" i="23"/>
  <c r="BD903" i="23"/>
  <c r="BC904" i="23"/>
  <c r="BD904" i="23"/>
  <c r="BC905" i="23"/>
  <c r="BD905" i="23"/>
  <c r="BC906" i="23"/>
  <c r="BD906" i="23"/>
  <c r="BC907" i="23"/>
  <c r="BD907" i="23"/>
  <c r="BC908" i="23"/>
  <c r="BD908" i="23"/>
  <c r="BC909" i="23"/>
  <c r="BD909" i="23"/>
  <c r="BC910" i="23"/>
  <c r="BD910" i="23"/>
  <c r="BC911" i="23"/>
  <c r="BD911" i="23"/>
  <c r="BC912" i="23"/>
  <c r="BD912" i="23"/>
  <c r="BC913" i="23"/>
  <c r="BD913" i="23"/>
  <c r="BC914" i="23"/>
  <c r="BD914" i="23"/>
  <c r="BC915" i="23"/>
  <c r="BD915" i="23"/>
  <c r="BC916" i="23"/>
  <c r="BD916" i="23"/>
  <c r="BC917" i="23"/>
  <c r="BD917" i="23"/>
  <c r="BC918" i="23"/>
  <c r="BD918" i="23"/>
  <c r="BC919" i="23"/>
  <c r="BD919" i="23"/>
  <c r="BC920" i="23"/>
  <c r="BD920" i="23"/>
  <c r="BC921" i="23"/>
  <c r="BD921" i="23"/>
  <c r="BC922" i="23"/>
  <c r="BD922" i="23"/>
  <c r="BC923" i="23"/>
  <c r="BD923" i="23"/>
  <c r="BC924" i="23"/>
  <c r="BD924" i="23"/>
  <c r="BC925" i="23"/>
  <c r="BD925" i="23"/>
  <c r="BC926" i="23"/>
  <c r="BD926" i="23"/>
  <c r="BC927" i="23"/>
  <c r="BD927" i="23"/>
  <c r="BC928" i="23"/>
  <c r="BD928" i="23"/>
  <c r="BC929" i="23"/>
  <c r="BD929" i="23"/>
  <c r="BC930" i="23"/>
  <c r="BD930" i="23"/>
  <c r="BC931" i="23"/>
  <c r="BD931" i="23"/>
  <c r="BC932" i="23"/>
  <c r="BD932" i="23"/>
  <c r="BC933" i="23"/>
  <c r="BD933" i="23"/>
  <c r="BC934" i="23"/>
  <c r="BD934" i="23"/>
  <c r="BC935" i="23"/>
  <c r="BD935" i="23"/>
  <c r="BC936" i="23"/>
  <c r="BD936" i="23"/>
  <c r="BC937" i="23"/>
  <c r="BD937" i="23"/>
  <c r="BC938" i="23"/>
  <c r="BD938" i="23"/>
  <c r="BC939" i="23"/>
  <c r="BD939" i="23"/>
  <c r="BC940" i="23"/>
  <c r="BD940" i="23"/>
  <c r="BC941" i="23"/>
  <c r="BD941" i="23"/>
  <c r="BC942" i="23"/>
  <c r="BD942" i="23"/>
  <c r="BC943" i="23"/>
  <c r="BD943" i="23"/>
  <c r="BC944" i="23"/>
  <c r="BD944" i="23"/>
  <c r="BC945" i="23"/>
  <c r="BD945" i="23"/>
  <c r="BC946" i="23"/>
  <c r="BD946" i="23"/>
  <c r="BC947" i="23"/>
  <c r="BD947" i="23"/>
  <c r="BC948" i="23"/>
  <c r="BD948" i="23"/>
  <c r="BC949" i="23"/>
  <c r="BD949" i="23"/>
  <c r="BC950" i="23"/>
  <c r="BD950" i="23"/>
  <c r="BC951" i="23"/>
  <c r="BD951" i="23"/>
  <c r="BC952" i="23"/>
  <c r="BD952" i="23"/>
  <c r="BC953" i="23"/>
  <c r="BD953" i="23"/>
  <c r="BC954" i="23"/>
  <c r="BD954" i="23"/>
  <c r="BC955" i="23"/>
  <c r="BD955" i="23"/>
  <c r="BC956" i="23"/>
  <c r="BD956" i="23"/>
  <c r="BC957" i="23"/>
  <c r="BD957" i="23"/>
  <c r="BC958" i="23"/>
  <c r="BD958" i="23"/>
  <c r="BC959" i="23"/>
  <c r="BD959" i="23"/>
  <c r="BC960" i="23"/>
  <c r="BD960" i="23"/>
  <c r="BC961" i="23"/>
  <c r="BD961" i="23"/>
  <c r="BC962" i="23"/>
  <c r="BD962" i="23"/>
  <c r="BC963" i="23"/>
  <c r="BD963" i="23"/>
  <c r="BC964" i="23"/>
  <c r="BD964" i="23"/>
  <c r="BC965" i="23"/>
  <c r="BD965" i="23"/>
  <c r="BC966" i="23"/>
  <c r="BD966" i="23"/>
  <c r="BC967" i="23"/>
  <c r="BD967" i="23"/>
  <c r="BC968" i="23"/>
  <c r="BD968" i="23"/>
  <c r="BC969" i="23"/>
  <c r="BD969" i="23"/>
  <c r="BC970" i="23"/>
  <c r="BD970" i="23"/>
  <c r="BC971" i="23"/>
  <c r="BD971" i="23"/>
  <c r="BC972" i="23"/>
  <c r="BD972" i="23"/>
  <c r="BC973" i="23"/>
  <c r="BD973" i="23"/>
  <c r="BC974" i="23"/>
  <c r="BD974" i="23"/>
  <c r="BC975" i="23"/>
  <c r="BD975" i="23"/>
  <c r="BC976" i="23"/>
  <c r="BD976" i="23"/>
  <c r="BC977" i="23"/>
  <c r="BD977" i="23"/>
  <c r="BC978" i="23"/>
  <c r="BD978" i="23"/>
  <c r="BC979" i="23"/>
  <c r="BD979" i="23"/>
  <c r="BC980" i="23"/>
  <c r="BD980" i="23"/>
  <c r="BC981" i="23"/>
  <c r="BD981" i="23"/>
  <c r="BC982" i="23"/>
  <c r="BD982" i="23"/>
  <c r="BC983" i="23"/>
  <c r="BD983" i="23"/>
  <c r="BC984" i="23"/>
  <c r="BD984" i="23"/>
  <c r="BC985" i="23"/>
  <c r="BD985" i="23"/>
  <c r="BC986" i="23"/>
  <c r="BD986" i="23"/>
  <c r="BC987" i="23"/>
  <c r="BD987" i="23"/>
  <c r="BC988" i="23"/>
  <c r="BD988" i="23"/>
  <c r="BC989" i="23"/>
  <c r="BD989" i="23"/>
  <c r="BC990" i="23"/>
  <c r="BD990" i="23"/>
  <c r="BC991" i="23"/>
  <c r="BD991" i="23"/>
  <c r="BC992" i="23"/>
  <c r="BD992" i="23"/>
  <c r="BC993" i="23"/>
  <c r="BD993" i="23"/>
  <c r="BC994" i="23"/>
  <c r="BD994" i="23"/>
  <c r="BC995" i="23"/>
  <c r="BD995" i="23"/>
  <c r="BC996" i="23"/>
  <c r="BD996" i="23"/>
  <c r="BC997" i="23"/>
  <c r="BD997" i="23"/>
  <c r="BC998" i="23"/>
  <c r="BD998" i="23"/>
  <c r="BC999" i="23"/>
  <c r="BD999" i="23"/>
  <c r="BC1000" i="23"/>
  <c r="BD1000" i="23"/>
  <c r="BC1001" i="23"/>
  <c r="BD1001" i="23"/>
  <c r="BC1002" i="23"/>
  <c r="BD1002" i="23"/>
  <c r="BC1003" i="23"/>
  <c r="BD1003" i="23"/>
  <c r="BC1004" i="23"/>
  <c r="BD1004" i="23"/>
  <c r="BC1005" i="23"/>
  <c r="BD1005" i="23"/>
  <c r="BC1006" i="23"/>
  <c r="BD1006" i="23"/>
  <c r="BC1007" i="23"/>
  <c r="BD1007" i="23"/>
  <c r="BC1008" i="23"/>
  <c r="BD1008" i="23"/>
  <c r="BC1009" i="23"/>
  <c r="BD1009" i="23"/>
  <c r="BC1010" i="23"/>
  <c r="BD1010" i="23"/>
  <c r="BC1011" i="23"/>
  <c r="BD1011" i="23"/>
  <c r="BC1012" i="23"/>
  <c r="BD1012" i="23"/>
  <c r="BC1013" i="23"/>
  <c r="BD1013" i="23"/>
  <c r="BC1014" i="23"/>
  <c r="BD1014" i="23"/>
  <c r="BC1015" i="23"/>
  <c r="BD1015" i="23"/>
  <c r="BC1016" i="23"/>
  <c r="BD1016" i="23"/>
  <c r="BC1017" i="23"/>
  <c r="BD1017" i="23"/>
  <c r="BC1018" i="23"/>
  <c r="BD1018" i="23"/>
  <c r="BC1019" i="23"/>
  <c r="BD1019" i="23"/>
  <c r="BC1020" i="23"/>
  <c r="BD1020" i="23"/>
  <c r="BC1021" i="23"/>
  <c r="BD1021" i="23"/>
  <c r="BC1022" i="23"/>
  <c r="BD1022" i="23"/>
  <c r="BC1023" i="23"/>
  <c r="BD1023" i="23"/>
  <c r="BC1024" i="23"/>
  <c r="BD1024" i="23"/>
  <c r="BC1025" i="23"/>
  <c r="BD1025" i="23"/>
  <c r="BC1026" i="23"/>
  <c r="BD1026" i="23"/>
  <c r="BC1027" i="23"/>
  <c r="BD1027" i="23"/>
  <c r="BC1028" i="23"/>
  <c r="BD1028" i="23"/>
  <c r="BC1029" i="23"/>
  <c r="BD1029" i="23"/>
  <c r="BC1030" i="23"/>
  <c r="BD1030" i="23"/>
  <c r="BC1031" i="23"/>
  <c r="BD1031" i="23"/>
  <c r="BC1032" i="23"/>
  <c r="BD1032" i="23"/>
  <c r="BC1033" i="23"/>
  <c r="BD1033" i="23"/>
  <c r="BC1034" i="23"/>
  <c r="BD1034" i="23"/>
  <c r="BC1035" i="23"/>
  <c r="BD1035" i="23"/>
  <c r="BC1036" i="23"/>
  <c r="BD1036" i="23"/>
  <c r="BC1037" i="23"/>
  <c r="BD1037" i="23"/>
  <c r="BC1038" i="23"/>
  <c r="BD1038" i="23"/>
  <c r="BC1039" i="23"/>
  <c r="BD1039" i="23"/>
  <c r="BC1040" i="23"/>
  <c r="BD1040" i="23"/>
  <c r="BC1041" i="23"/>
  <c r="BD1041" i="23"/>
  <c r="BC1042" i="23"/>
  <c r="BD1042" i="23"/>
  <c r="BC1043" i="23"/>
  <c r="BD1043" i="23"/>
  <c r="BC1044" i="23"/>
  <c r="BD1044" i="23"/>
  <c r="BC1045" i="23"/>
  <c r="BD1045" i="23"/>
  <c r="BC1046" i="23"/>
  <c r="BD1046" i="23"/>
  <c r="BC1047" i="23"/>
  <c r="BD1047" i="23"/>
  <c r="BC1048" i="23"/>
  <c r="BD1048" i="23"/>
  <c r="BC1049" i="23"/>
  <c r="BD1049" i="23"/>
  <c r="BC1050" i="23"/>
  <c r="BD1050" i="23"/>
  <c r="BC1051" i="23"/>
  <c r="BD1051" i="23"/>
  <c r="BC1052" i="23"/>
  <c r="BD1052" i="23"/>
  <c r="BC1053" i="23"/>
  <c r="BD1053" i="23"/>
  <c r="BC1054" i="23"/>
  <c r="BD1054" i="23"/>
  <c r="BC1055" i="23"/>
  <c r="BD1055" i="23"/>
  <c r="BC1056" i="23"/>
  <c r="BD1056" i="23"/>
  <c r="BC1057" i="23"/>
  <c r="BD1057" i="23"/>
  <c r="BC1058" i="23"/>
  <c r="BD1058" i="23"/>
  <c r="BC1059" i="23"/>
  <c r="BD1059" i="23"/>
  <c r="BC1060" i="23"/>
  <c r="BD1060" i="23"/>
  <c r="BC1061" i="23"/>
  <c r="BD1061" i="23"/>
  <c r="BC1062" i="23"/>
  <c r="BD1062" i="23"/>
  <c r="BC1063" i="23"/>
  <c r="BD1063" i="23"/>
  <c r="BC1064" i="23"/>
  <c r="BD1064" i="23"/>
  <c r="BC1065" i="23"/>
  <c r="BD1065" i="23"/>
  <c r="BC1066" i="23"/>
  <c r="BD1066" i="23"/>
  <c r="BC1067" i="23"/>
  <c r="BD1067" i="23"/>
  <c r="BC1068" i="23"/>
  <c r="BD1068" i="23"/>
  <c r="BC1069" i="23"/>
  <c r="BD1069" i="23"/>
  <c r="BC1070" i="23"/>
  <c r="BD1070" i="23"/>
  <c r="BC1071" i="23"/>
  <c r="BD1071" i="23"/>
  <c r="BC1072" i="23"/>
  <c r="BD1072" i="23"/>
  <c r="BC1073" i="23"/>
  <c r="BD1073" i="23"/>
  <c r="BC1074" i="23"/>
  <c r="BD1074" i="23"/>
  <c r="BC1075" i="23"/>
  <c r="BD1075" i="23"/>
  <c r="BC1076" i="23"/>
  <c r="BD1076" i="23"/>
  <c r="BC1077" i="23"/>
  <c r="BD1077" i="23"/>
  <c r="BC1078" i="23"/>
  <c r="BD1078" i="23"/>
  <c r="BC1079" i="23"/>
  <c r="BD1079" i="23"/>
  <c r="BC1080" i="23"/>
  <c r="BD1080" i="23"/>
  <c r="BC1081" i="23"/>
  <c r="BD1081" i="23"/>
  <c r="BC1082" i="23"/>
  <c r="BD1082" i="23"/>
  <c r="BC1083" i="23"/>
  <c r="BD1083" i="23"/>
  <c r="BC1084" i="23"/>
  <c r="BD1084" i="23"/>
  <c r="BC1085" i="23"/>
  <c r="BD1085" i="23"/>
  <c r="BC1086" i="23"/>
  <c r="BD1086" i="23"/>
  <c r="BC1087" i="23"/>
  <c r="BD1087" i="23"/>
  <c r="BC1088" i="23"/>
  <c r="BD1088" i="23"/>
  <c r="BC1089" i="23"/>
  <c r="BD1089" i="23"/>
  <c r="BC1090" i="23"/>
  <c r="BD1090" i="23"/>
  <c r="BC1091" i="23"/>
  <c r="BD1091" i="23"/>
  <c r="BC1092" i="23"/>
  <c r="BD1092" i="23"/>
  <c r="BC1093" i="23"/>
  <c r="BD1093" i="23"/>
  <c r="BC1094" i="23"/>
  <c r="BD1094" i="23"/>
  <c r="BC1095" i="23"/>
  <c r="BD1095" i="23"/>
  <c r="BC1096" i="23"/>
  <c r="BD1096" i="23"/>
  <c r="BC1097" i="23"/>
  <c r="BD1097" i="23"/>
  <c r="BC1098" i="23"/>
  <c r="BD1098" i="23"/>
  <c r="BC1099" i="23"/>
  <c r="BD1099" i="23"/>
  <c r="BC1100" i="23"/>
  <c r="BD1100" i="23"/>
  <c r="BC1101" i="23"/>
  <c r="BD1101" i="23"/>
  <c r="BC1102" i="23"/>
  <c r="BD1102" i="23"/>
  <c r="BC1103" i="23"/>
  <c r="BD1103" i="23"/>
  <c r="BC1104" i="23"/>
  <c r="BD1104" i="23"/>
  <c r="BC1105" i="23"/>
  <c r="BD1105" i="23"/>
  <c r="BC1106" i="23"/>
  <c r="BD1106" i="23"/>
  <c r="BC1107" i="23"/>
  <c r="BD1107" i="23"/>
  <c r="BC1108" i="23"/>
  <c r="BD1108" i="23"/>
  <c r="BC1109" i="23"/>
  <c r="BD1109" i="23"/>
  <c r="BC1110" i="23"/>
  <c r="BD1110" i="23"/>
  <c r="BC1111" i="23"/>
  <c r="BD1111" i="23"/>
  <c r="BC1112" i="23"/>
  <c r="BD1112" i="23"/>
  <c r="BC1113" i="23"/>
  <c r="BD1113" i="23"/>
  <c r="BC1114" i="23"/>
  <c r="BD1114" i="23"/>
  <c r="BC1115" i="23"/>
  <c r="BD1115" i="23"/>
  <c r="BC1116" i="23"/>
  <c r="BD1116" i="23"/>
  <c r="BC1117" i="23"/>
  <c r="BD1117" i="23"/>
  <c r="BC1118" i="23"/>
  <c r="BD1118" i="23"/>
  <c r="BC1119" i="23"/>
  <c r="BD1119" i="23"/>
  <c r="BC1120" i="23"/>
  <c r="BD1120" i="23"/>
  <c r="BC1121" i="23"/>
  <c r="BD1121" i="23"/>
  <c r="BC1122" i="23"/>
  <c r="BD1122" i="23"/>
  <c r="BC1123" i="23"/>
  <c r="BD1123" i="23"/>
  <c r="BC1124" i="23"/>
  <c r="BD1124" i="23"/>
  <c r="BC1125" i="23"/>
  <c r="BD1125" i="23"/>
  <c r="BC1126" i="23"/>
  <c r="BD1126" i="23"/>
  <c r="BC1127" i="23"/>
  <c r="BD1127" i="23"/>
  <c r="BC1128" i="23"/>
  <c r="BD1128" i="23"/>
  <c r="BC1129" i="23"/>
  <c r="BD1129" i="23"/>
  <c r="BC1130" i="23"/>
  <c r="BD1130" i="23"/>
  <c r="BC1131" i="23"/>
  <c r="BD1131" i="23"/>
  <c r="BC1132" i="23"/>
  <c r="BD1132" i="23"/>
  <c r="BC1133" i="23"/>
  <c r="BD1133" i="23"/>
  <c r="BC1134" i="23"/>
  <c r="BD1134" i="23"/>
  <c r="BC1135" i="23"/>
  <c r="BD1135" i="23"/>
  <c r="BC1136" i="23"/>
  <c r="BD1136" i="23"/>
  <c r="BC1137" i="23"/>
  <c r="BD1137" i="23"/>
  <c r="BC1138" i="23"/>
  <c r="BD1138" i="23"/>
  <c r="BC1139" i="23"/>
  <c r="BD1139" i="23"/>
  <c r="BC1140" i="23"/>
  <c r="BD1140" i="23"/>
  <c r="BC1141" i="23"/>
  <c r="BD1141" i="23"/>
  <c r="BC1142" i="23"/>
  <c r="BD1142" i="23"/>
  <c r="BC1143" i="23"/>
  <c r="BD1143" i="23"/>
  <c r="BC1144" i="23"/>
  <c r="BD1144" i="23"/>
  <c r="BC1145" i="23"/>
  <c r="BD1145" i="23"/>
  <c r="BC1146" i="23"/>
  <c r="BD1146" i="23"/>
  <c r="BC1147" i="23"/>
  <c r="BD1147" i="23"/>
  <c r="BC1148" i="23"/>
  <c r="BD1148" i="23"/>
  <c r="BC1149" i="23"/>
  <c r="BD1149" i="23"/>
  <c r="BC1150" i="23"/>
  <c r="BD1150" i="23"/>
  <c r="BC1151" i="23"/>
  <c r="BD1151" i="23"/>
  <c r="BC1152" i="23"/>
  <c r="BD1152" i="23"/>
  <c r="BC1153" i="23"/>
  <c r="BD1153" i="23"/>
  <c r="BC1154" i="23"/>
  <c r="BD1154" i="23"/>
  <c r="BC1155" i="23"/>
  <c r="BD1155" i="23"/>
  <c r="BC1156" i="23"/>
  <c r="BD1156" i="23"/>
  <c r="BC1157" i="23"/>
  <c r="BD1157" i="23"/>
  <c r="BC1158" i="23"/>
  <c r="BD1158" i="23"/>
  <c r="BC1159" i="23"/>
  <c r="BD1159" i="23"/>
  <c r="BC1160" i="23"/>
  <c r="BD1160" i="23"/>
  <c r="BC1161" i="23"/>
  <c r="BD1161" i="23"/>
  <c r="BC1162" i="23"/>
  <c r="BD1162" i="23"/>
  <c r="BC1163" i="23"/>
  <c r="BD1163" i="23"/>
  <c r="BC1164" i="23"/>
  <c r="BD1164" i="23"/>
  <c r="BC1165" i="23"/>
  <c r="BD1165" i="23"/>
  <c r="BC1166" i="23"/>
  <c r="BD1166" i="23"/>
  <c r="BC1167" i="23"/>
  <c r="BD1167" i="23"/>
  <c r="BC1168" i="23"/>
  <c r="BD1168" i="23"/>
  <c r="BC1169" i="23"/>
  <c r="BD1169" i="23"/>
  <c r="BC1170" i="23"/>
  <c r="BD1170" i="23"/>
  <c r="BC1171" i="23"/>
  <c r="BD1171" i="23"/>
  <c r="BC1172" i="23"/>
  <c r="BD1172" i="23"/>
  <c r="BC1173" i="23"/>
  <c r="BD1173" i="23"/>
  <c r="BC1174" i="23"/>
  <c r="BD1174" i="23"/>
  <c r="BC1175" i="23"/>
  <c r="BD1175" i="23"/>
  <c r="BC1176" i="23"/>
  <c r="BD1176" i="23"/>
  <c r="BC1177" i="23"/>
  <c r="BD1177" i="23"/>
  <c r="BC1178" i="23"/>
  <c r="BD1178" i="23"/>
  <c r="BC1179" i="23"/>
  <c r="BD1179" i="23"/>
  <c r="BC1180" i="23"/>
  <c r="BD1180" i="23"/>
  <c r="BC1181" i="23"/>
  <c r="BD1181" i="23"/>
  <c r="BC1182" i="23"/>
  <c r="BD1182" i="23"/>
  <c r="BC1183" i="23"/>
  <c r="BD1183" i="23"/>
  <c r="BC1184" i="23"/>
  <c r="BD1184" i="23"/>
  <c r="BC1185" i="23"/>
  <c r="BD1185" i="23"/>
  <c r="BC1186" i="23"/>
  <c r="BD1186" i="23"/>
  <c r="BC1187" i="23"/>
  <c r="BD1187" i="23"/>
  <c r="BC1188" i="23"/>
  <c r="BD1188" i="23"/>
  <c r="BC1189" i="23"/>
  <c r="BD1189" i="23"/>
  <c r="BC1190" i="23"/>
  <c r="BD1190" i="23"/>
  <c r="BC1191" i="23"/>
  <c r="BD1191" i="23"/>
  <c r="BC1192" i="23"/>
  <c r="BD1192" i="23"/>
  <c r="BC1193" i="23"/>
  <c r="BD1193" i="23"/>
  <c r="BC1194" i="23"/>
  <c r="BD1194" i="23"/>
  <c r="BC1195" i="23"/>
  <c r="BD1195" i="23"/>
  <c r="BC1196" i="23"/>
  <c r="BD1196" i="23"/>
  <c r="BC1197" i="23"/>
  <c r="BD1197" i="23"/>
  <c r="BC1198" i="23"/>
  <c r="BD1198" i="23"/>
  <c r="BC1199" i="23"/>
  <c r="BD1199" i="23"/>
  <c r="BC1200" i="23"/>
  <c r="BD1200" i="23"/>
  <c r="BC1201" i="23"/>
  <c r="BD1201" i="23"/>
  <c r="BC1202" i="23"/>
  <c r="BD1202" i="23"/>
  <c r="BC1203" i="23"/>
  <c r="BD1203" i="23"/>
  <c r="BC1204" i="23"/>
  <c r="BD1204" i="23"/>
  <c r="BC1205" i="23"/>
  <c r="BD1205" i="23"/>
  <c r="BC1206" i="23"/>
  <c r="BD1206" i="23"/>
  <c r="BC1207" i="23"/>
  <c r="BD1207" i="23"/>
  <c r="BC1208" i="23"/>
  <c r="BD1208" i="23"/>
  <c r="BC1209" i="23"/>
  <c r="BD1209" i="23"/>
  <c r="BC1210" i="23"/>
  <c r="BD1210" i="23"/>
  <c r="BC1211" i="23"/>
  <c r="BD1211" i="23"/>
  <c r="BC1212" i="23"/>
  <c r="BD1212" i="23"/>
  <c r="BC1213" i="23"/>
  <c r="BD1213" i="23"/>
  <c r="BC1214" i="23"/>
  <c r="BD1214" i="23"/>
  <c r="BC1215" i="23"/>
  <c r="BD1215" i="23"/>
  <c r="BC1216" i="23"/>
  <c r="BD1216" i="23"/>
  <c r="BC1217" i="23"/>
  <c r="BD1217" i="23"/>
  <c r="BC1218" i="23"/>
  <c r="BD1218" i="23"/>
  <c r="BC1219" i="23"/>
  <c r="BD1219" i="23"/>
  <c r="BC1220" i="23"/>
  <c r="BD1220" i="23"/>
  <c r="BC1221" i="23"/>
  <c r="BD1221" i="23"/>
  <c r="BC1222" i="23"/>
  <c r="BD1222" i="23"/>
  <c r="BC1223" i="23"/>
  <c r="BD1223" i="23"/>
  <c r="BC1224" i="23"/>
  <c r="BD1224" i="23"/>
  <c r="BC1225" i="23"/>
  <c r="BD1225" i="23"/>
  <c r="BC1226" i="23"/>
  <c r="BD1226" i="23"/>
  <c r="BC1227" i="23"/>
  <c r="BD1227" i="23"/>
  <c r="BC1228" i="23"/>
  <c r="BD1228" i="23"/>
  <c r="BC1229" i="23"/>
  <c r="BD1229" i="23"/>
  <c r="BC1230" i="23"/>
  <c r="BD1230" i="23"/>
  <c r="BC1231" i="23"/>
  <c r="BD1231" i="23"/>
  <c r="BC1232" i="23"/>
  <c r="BD1232" i="23"/>
  <c r="BC1233" i="23"/>
  <c r="BD1233" i="23"/>
  <c r="BC1234" i="23"/>
  <c r="BD1234" i="23"/>
  <c r="BC1235" i="23"/>
  <c r="BD1235" i="23"/>
  <c r="BC1236" i="23"/>
  <c r="BD1236" i="23"/>
  <c r="BC1237" i="23"/>
  <c r="BD1237" i="23"/>
  <c r="BC1238" i="23"/>
  <c r="BD1238" i="23"/>
  <c r="BC1239" i="23"/>
  <c r="BD1239" i="23"/>
  <c r="BC1240" i="23"/>
  <c r="BD1240" i="23"/>
  <c r="BC1241" i="23"/>
  <c r="BD1241" i="23"/>
  <c r="BC1242" i="23"/>
  <c r="BD1242" i="23"/>
  <c r="BC1243" i="23"/>
  <c r="BD1243" i="23"/>
  <c r="BC1244" i="23"/>
  <c r="BD1244" i="23"/>
  <c r="BC1245" i="23"/>
  <c r="BD1245" i="23"/>
  <c r="BC1246" i="23"/>
  <c r="BD1246" i="23"/>
  <c r="BC1247" i="23"/>
  <c r="BD1247" i="23"/>
  <c r="BC1248" i="23"/>
  <c r="BD1248" i="23"/>
  <c r="BC1249" i="23"/>
  <c r="BD1249" i="23"/>
  <c r="BC1250" i="23"/>
  <c r="BD1250" i="23"/>
  <c r="BC1251" i="23"/>
  <c r="BD1251" i="23"/>
  <c r="BC1252" i="23"/>
  <c r="BD1252" i="23"/>
  <c r="BC1253" i="23"/>
  <c r="BD1253" i="23"/>
  <c r="BC1254" i="23"/>
  <c r="BD1254" i="23"/>
  <c r="BC1255" i="23"/>
  <c r="BD1255" i="23"/>
  <c r="BC1256" i="23"/>
  <c r="BD1256" i="23"/>
  <c r="BC1257" i="23"/>
  <c r="BD1257" i="23"/>
  <c r="BC1258" i="23"/>
  <c r="BD1258" i="23"/>
  <c r="BC1259" i="23"/>
  <c r="BD1259" i="23"/>
  <c r="BC1260" i="23"/>
  <c r="BD1260" i="23"/>
  <c r="BC1261" i="23"/>
  <c r="BD1261" i="23"/>
  <c r="BC1262" i="23"/>
  <c r="BD1262" i="23"/>
  <c r="BC1263" i="23"/>
  <c r="BD1263" i="23"/>
  <c r="BC1264" i="23"/>
  <c r="BD1264" i="23"/>
  <c r="BC1265" i="23"/>
  <c r="BD1265" i="23"/>
  <c r="BC1266" i="23"/>
  <c r="BD1266" i="23"/>
  <c r="BC1267" i="23"/>
  <c r="BD1267" i="23"/>
  <c r="BC1268" i="23"/>
  <c r="BD1268" i="23"/>
  <c r="BC1269" i="23"/>
  <c r="BD1269" i="23"/>
  <c r="BC1270" i="23"/>
  <c r="BD1270" i="23"/>
  <c r="BC1271" i="23"/>
  <c r="BD1271" i="23"/>
  <c r="BC1272" i="23"/>
  <c r="BD1272" i="23"/>
  <c r="BC1273" i="23"/>
  <c r="BD1273" i="23"/>
  <c r="BC1274" i="23"/>
  <c r="BD1274" i="23"/>
  <c r="BC1275" i="23"/>
  <c r="BD1275" i="23"/>
  <c r="BC1276" i="23"/>
  <c r="BD1276" i="23"/>
  <c r="BC1277" i="23"/>
  <c r="BD1277" i="23"/>
  <c r="BC1278" i="23"/>
  <c r="BD1278" i="23"/>
  <c r="BC1279" i="23"/>
  <c r="BD1279" i="23"/>
  <c r="BC1280" i="23"/>
  <c r="BD1280" i="23"/>
  <c r="BC1281" i="23"/>
  <c r="BD1281" i="23"/>
  <c r="BC1282" i="23"/>
  <c r="BD1282" i="23"/>
  <c r="BC1283" i="23"/>
  <c r="BD1283" i="23"/>
  <c r="BC1284" i="23"/>
  <c r="BD1284" i="23"/>
  <c r="BC1285" i="23"/>
  <c r="BD1285" i="23"/>
  <c r="BC1286" i="23"/>
  <c r="BD1286" i="23"/>
  <c r="BC1287" i="23"/>
  <c r="BD1287" i="23"/>
  <c r="BC1288" i="23"/>
  <c r="BD1288" i="23"/>
  <c r="BC1289" i="23"/>
  <c r="BD1289" i="23"/>
  <c r="BC1290" i="23"/>
  <c r="BD1290" i="23"/>
  <c r="BC1291" i="23"/>
  <c r="BD1291" i="23"/>
  <c r="BC1292" i="23"/>
  <c r="BD1292" i="23"/>
  <c r="BC1293" i="23"/>
  <c r="BD1293" i="23"/>
  <c r="BC1294" i="23"/>
  <c r="BD1294" i="23"/>
  <c r="BC1295" i="23"/>
  <c r="BD1295" i="23"/>
  <c r="BC1296" i="23"/>
  <c r="BD1296" i="23"/>
  <c r="BC1297" i="23"/>
  <c r="BD1297" i="23"/>
  <c r="BC1298" i="23"/>
  <c r="BD1298" i="23"/>
  <c r="BC1299" i="23"/>
  <c r="BD1299" i="23"/>
  <c r="BC1300" i="23"/>
  <c r="BD1300" i="23"/>
  <c r="BC1301" i="23"/>
  <c r="BD1301" i="23"/>
  <c r="BC1302" i="23"/>
  <c r="BD1302" i="23"/>
  <c r="BC1303" i="23"/>
  <c r="BD1303" i="23"/>
  <c r="BC1304" i="23"/>
  <c r="BD1304" i="23"/>
  <c r="BC1305" i="23"/>
  <c r="BD1305" i="23"/>
  <c r="BC1306" i="23"/>
  <c r="BD1306" i="23"/>
  <c r="BC1307" i="23"/>
  <c r="BD1307" i="23"/>
  <c r="BC1308" i="23"/>
  <c r="BD1308" i="23"/>
  <c r="BC1309" i="23"/>
  <c r="BD1309" i="23"/>
  <c r="BC1310" i="23"/>
  <c r="BD1310" i="23"/>
  <c r="BC1311" i="23"/>
  <c r="BD1311" i="23"/>
  <c r="BC1312" i="23"/>
  <c r="BD1312" i="23"/>
  <c r="BC1313" i="23"/>
  <c r="BD1313" i="23"/>
  <c r="BC1314" i="23"/>
  <c r="BD1314" i="23"/>
  <c r="BC1315" i="23"/>
  <c r="BD1315" i="23"/>
  <c r="BC1316" i="23"/>
  <c r="BD1316" i="23"/>
  <c r="BC1317" i="23"/>
  <c r="BD1317" i="23"/>
  <c r="BC1318" i="23"/>
  <c r="BD1318" i="23"/>
  <c r="BC1319" i="23"/>
  <c r="BD1319" i="23"/>
  <c r="BC1320" i="23"/>
  <c r="BD1320" i="23"/>
  <c r="BC1321" i="23"/>
  <c r="BD1321" i="23"/>
  <c r="BC1322" i="23"/>
  <c r="BD1322" i="23"/>
  <c r="BC1323" i="23"/>
  <c r="BD1323" i="23"/>
  <c r="BC1324" i="23"/>
  <c r="BD1324" i="23"/>
  <c r="BC1325" i="23"/>
  <c r="BD1325" i="23"/>
  <c r="BC1326" i="23"/>
  <c r="BD1326" i="23"/>
  <c r="BC1327" i="23"/>
  <c r="BD1327" i="23"/>
  <c r="BC1328" i="23"/>
  <c r="BD1328" i="23"/>
  <c r="BC1329" i="23"/>
  <c r="BD1329" i="23"/>
  <c r="BC1330" i="23"/>
  <c r="BD1330" i="23"/>
  <c r="BC1331" i="23"/>
  <c r="BD1331" i="23"/>
  <c r="BC1332" i="23"/>
  <c r="BD1332" i="23"/>
  <c r="BC1333" i="23"/>
  <c r="BD1333" i="23"/>
  <c r="BC1334" i="23"/>
  <c r="BD1334" i="23"/>
  <c r="BC1335" i="23"/>
  <c r="BD1335" i="23"/>
  <c r="BC1336" i="23"/>
  <c r="BD1336" i="23"/>
  <c r="BC1337" i="23"/>
  <c r="BD1337" i="23"/>
  <c r="BC1338" i="23"/>
  <c r="BD1338" i="23"/>
  <c r="BC1339" i="23"/>
  <c r="BD1339" i="23"/>
  <c r="BC1340" i="23"/>
  <c r="BD1340" i="23"/>
  <c r="BC1341" i="23"/>
  <c r="BD1341" i="23"/>
  <c r="BC1342" i="23"/>
  <c r="BD1342" i="23"/>
  <c r="BC1343" i="23"/>
  <c r="BD1343" i="23"/>
  <c r="BC1344" i="23"/>
  <c r="BD1344" i="23"/>
  <c r="BC1345" i="23"/>
  <c r="BD1345" i="23"/>
  <c r="BC1346" i="23"/>
  <c r="BD1346" i="23"/>
  <c r="BC1347" i="23"/>
  <c r="BD1347" i="23"/>
  <c r="BC1348" i="23"/>
  <c r="BD1348" i="23"/>
  <c r="BC1349" i="23"/>
  <c r="BD1349" i="23"/>
  <c r="BC1350" i="23"/>
  <c r="BD1350" i="23"/>
  <c r="BC1351" i="23"/>
  <c r="BD1351" i="23"/>
  <c r="BC1352" i="23"/>
  <c r="BD1352" i="23"/>
  <c r="BC1353" i="23"/>
  <c r="BD1353" i="23"/>
  <c r="BC1354" i="23"/>
  <c r="BD1354" i="23"/>
  <c r="BC1355" i="23"/>
  <c r="BD1355" i="23"/>
  <c r="BC1356" i="23"/>
  <c r="BD1356" i="23"/>
  <c r="BC1357" i="23"/>
  <c r="BD1357" i="23"/>
  <c r="BC1358" i="23"/>
  <c r="BD1358" i="23"/>
  <c r="BC1359" i="23"/>
  <c r="BD1359" i="23"/>
  <c r="BC1360" i="23"/>
  <c r="BD1360" i="23"/>
  <c r="BC1361" i="23"/>
  <c r="BD1361" i="23"/>
  <c r="BC1362" i="23"/>
  <c r="BD1362" i="23"/>
  <c r="BC1363" i="23"/>
  <c r="BD1363" i="23"/>
  <c r="BC1364" i="23"/>
  <c r="BD1364" i="23"/>
  <c r="BC1365" i="23"/>
  <c r="BD1365" i="23"/>
  <c r="BC1366" i="23"/>
  <c r="BD1366" i="23"/>
  <c r="BC1367" i="23"/>
  <c r="BD1367" i="23"/>
  <c r="BC1368" i="23"/>
  <c r="BD1368" i="23"/>
  <c r="BC1369" i="23"/>
  <c r="BD1369" i="23"/>
  <c r="BC1370" i="23"/>
  <c r="BD1370" i="23"/>
  <c r="BC1371" i="23"/>
  <c r="BD1371" i="23"/>
  <c r="BC1372" i="23"/>
  <c r="BD1372" i="23"/>
  <c r="BC1373" i="23"/>
  <c r="BD1373" i="23"/>
  <c r="BC1374" i="23"/>
  <c r="BD1374" i="23"/>
  <c r="BC1375" i="23"/>
  <c r="BD1375" i="23"/>
  <c r="BC1376" i="23"/>
  <c r="BD1376" i="23"/>
  <c r="BC1377" i="23"/>
  <c r="BD1377" i="23"/>
  <c r="BC1378" i="23"/>
  <c r="BD1378" i="23"/>
  <c r="BC1379" i="23"/>
  <c r="BD1379" i="23"/>
  <c r="BC1380" i="23"/>
  <c r="BD1380" i="23"/>
  <c r="BC1381" i="23"/>
  <c r="BD1381" i="23"/>
  <c r="BC1382" i="23"/>
  <c r="BD1382" i="23"/>
  <c r="BC1383" i="23"/>
  <c r="BD1383" i="23"/>
  <c r="BC1384" i="23"/>
  <c r="BD1384" i="23"/>
  <c r="BC1385" i="23"/>
  <c r="BD1385" i="23"/>
  <c r="BC1386" i="23"/>
  <c r="BD1386" i="23"/>
  <c r="BC1387" i="23"/>
  <c r="BD1387" i="23"/>
  <c r="BC1388" i="23"/>
  <c r="BD1388" i="23"/>
  <c r="BC1389" i="23"/>
  <c r="BD1389" i="23"/>
  <c r="BC1390" i="23"/>
  <c r="BD1390" i="23"/>
  <c r="BC1391" i="23"/>
  <c r="BD1391" i="23"/>
  <c r="BC1392" i="23"/>
  <c r="BD1392" i="23"/>
  <c r="BC1393" i="23"/>
  <c r="BD1393" i="23"/>
  <c r="BC1394" i="23"/>
  <c r="BD1394" i="23"/>
  <c r="BC1395" i="23"/>
  <c r="BD1395" i="23"/>
  <c r="BC1396" i="23"/>
  <c r="BD1396" i="23"/>
  <c r="BC1397" i="23"/>
  <c r="BD1397" i="23"/>
  <c r="BC1398" i="23"/>
  <c r="BD1398" i="23"/>
  <c r="BC1399" i="23"/>
  <c r="BD1399" i="23"/>
  <c r="BC1400" i="23"/>
  <c r="BD1400" i="23"/>
  <c r="BC1401" i="23"/>
  <c r="BD1401" i="23"/>
  <c r="BC1402" i="23"/>
  <c r="BD1402" i="23"/>
  <c r="BC1403" i="23"/>
  <c r="BD1403" i="23"/>
  <c r="BC1404" i="23"/>
  <c r="BD1404" i="23"/>
  <c r="BC1405" i="23"/>
  <c r="BD1405" i="23"/>
  <c r="BC1406" i="23"/>
  <c r="BD1406" i="23"/>
  <c r="BC1407" i="23"/>
  <c r="BD1407" i="23"/>
  <c r="BC1408" i="23"/>
  <c r="BD1408" i="23"/>
  <c r="BC1409" i="23"/>
  <c r="BD1409" i="23"/>
  <c r="BC1410" i="23"/>
  <c r="BD1410" i="23"/>
  <c r="BC1411" i="23"/>
  <c r="BD1411" i="23"/>
  <c r="BC1412" i="23"/>
  <c r="BD1412" i="23"/>
  <c r="BC1413" i="23"/>
  <c r="BD1413" i="23"/>
  <c r="BC1414" i="23"/>
  <c r="BD1414" i="23"/>
  <c r="BC1415" i="23"/>
  <c r="BD1415" i="23"/>
  <c r="BC1416" i="23"/>
  <c r="BD1416" i="23"/>
  <c r="BC1417" i="23"/>
  <c r="BD1417" i="23"/>
  <c r="BC1418" i="23"/>
  <c r="BD1418" i="23"/>
  <c r="BC1419" i="23"/>
  <c r="BD1419" i="23"/>
  <c r="BC1420" i="23"/>
  <c r="BD1420" i="23"/>
  <c r="BC1421" i="23"/>
  <c r="BD1421" i="23"/>
  <c r="BC1422" i="23"/>
  <c r="BD1422" i="23"/>
  <c r="BC1423" i="23"/>
  <c r="BD1423" i="23"/>
  <c r="BC1424" i="23"/>
  <c r="BD1424" i="23"/>
  <c r="BC1425" i="23"/>
  <c r="BD1425" i="23"/>
  <c r="BC1426" i="23"/>
  <c r="BD1426" i="23"/>
  <c r="BC1427" i="23"/>
  <c r="BD1427" i="23"/>
  <c r="BC1428" i="23"/>
  <c r="BD1428" i="23"/>
  <c r="BC1429" i="23"/>
  <c r="BD1429" i="23"/>
  <c r="BC1430" i="23"/>
  <c r="BD1430" i="23"/>
  <c r="BC1431" i="23"/>
  <c r="BD1431" i="23"/>
  <c r="BC1432" i="23"/>
  <c r="BD1432" i="23"/>
  <c r="BC1433" i="23"/>
  <c r="BD1433" i="23"/>
  <c r="BC1434" i="23"/>
  <c r="BD1434" i="23"/>
  <c r="BC1435" i="23"/>
  <c r="BD1435" i="23"/>
  <c r="BC1436" i="23"/>
  <c r="BD1436" i="23"/>
  <c r="BC1437" i="23"/>
  <c r="BD1437" i="23"/>
  <c r="BC1438" i="23"/>
  <c r="BD1438" i="23"/>
  <c r="BC1439" i="23"/>
  <c r="BD1439" i="23"/>
  <c r="BC1440" i="23"/>
  <c r="BD1440" i="23"/>
  <c r="BC1441" i="23"/>
  <c r="BD1441" i="23"/>
  <c r="BC1442" i="23"/>
  <c r="BD1442" i="23"/>
  <c r="BC1443" i="23"/>
  <c r="BD1443" i="23"/>
  <c r="BC1444" i="23"/>
  <c r="BD1444" i="23"/>
  <c r="BC1445" i="23"/>
  <c r="BD1445" i="23"/>
  <c r="BC1446" i="23"/>
  <c r="BD1446" i="23"/>
  <c r="BC1447" i="23"/>
  <c r="BD1447" i="23"/>
  <c r="BC1448" i="23"/>
  <c r="BD1448" i="23"/>
  <c r="BC1449" i="23"/>
  <c r="BD1449" i="23"/>
  <c r="BC1450" i="23"/>
  <c r="BD1450" i="23"/>
  <c r="BC1451" i="23"/>
  <c r="BD1451" i="23"/>
  <c r="BC1452" i="23"/>
  <c r="BD1452" i="23"/>
  <c r="BC1453" i="23"/>
  <c r="BD1453" i="23"/>
  <c r="BC1454" i="23"/>
  <c r="BD1454" i="23"/>
  <c r="BC1455" i="23"/>
  <c r="BD1455" i="23"/>
  <c r="BC1456" i="23"/>
  <c r="BD1456" i="23"/>
  <c r="BC1457" i="23"/>
  <c r="BD1457" i="23"/>
  <c r="BC1458" i="23"/>
  <c r="BD1458" i="23"/>
  <c r="BC1459" i="23"/>
  <c r="BD1459" i="23"/>
  <c r="BC1460" i="23"/>
  <c r="BD1460" i="23"/>
  <c r="BC1461" i="23"/>
  <c r="BD1461" i="23"/>
  <c r="BC1462" i="23"/>
  <c r="BD1462" i="23"/>
  <c r="BC1463" i="23"/>
  <c r="BD1463" i="23"/>
  <c r="BC1464" i="23"/>
  <c r="BD1464" i="23"/>
  <c r="BC1465" i="23"/>
  <c r="BD1465" i="23"/>
  <c r="BC1466" i="23"/>
  <c r="BD1466" i="23"/>
  <c r="BC1467" i="23"/>
  <c r="BD1467" i="23"/>
  <c r="BC1468" i="23"/>
  <c r="BD1468" i="23"/>
  <c r="BC1469" i="23"/>
  <c r="BD1469" i="23"/>
  <c r="BC1470" i="23"/>
  <c r="BD1470" i="23"/>
  <c r="BC1471" i="23"/>
  <c r="BD1471" i="23"/>
  <c r="BC1472" i="23"/>
  <c r="BD1472" i="23"/>
  <c r="BC1473" i="23"/>
  <c r="BD1473" i="23"/>
  <c r="BC1474" i="23"/>
  <c r="BD1474" i="23"/>
  <c r="BC1475" i="23"/>
  <c r="BD1475" i="23"/>
  <c r="BC1476" i="23"/>
  <c r="BD1476" i="23"/>
  <c r="BC1477" i="23"/>
  <c r="BD1477" i="23"/>
  <c r="BC1478" i="23"/>
  <c r="BD1478" i="23"/>
  <c r="BC1479" i="23"/>
  <c r="BD1479" i="23"/>
  <c r="BC1480" i="23"/>
  <c r="BD1480" i="23"/>
  <c r="BC1481" i="23"/>
  <c r="BD1481" i="23"/>
  <c r="BC1482" i="23"/>
  <c r="BD1482" i="23"/>
  <c r="BC1483" i="23"/>
  <c r="BD1483" i="23"/>
  <c r="BC1484" i="23"/>
  <c r="BD1484" i="23"/>
  <c r="BC1485" i="23"/>
  <c r="BD1485" i="23"/>
  <c r="BC1486" i="23"/>
  <c r="BD1486" i="23"/>
  <c r="BC1487" i="23"/>
  <c r="BD1487" i="23"/>
  <c r="BC1488" i="23"/>
  <c r="BD1488" i="23"/>
  <c r="BC1489" i="23"/>
  <c r="BD1489" i="23"/>
  <c r="BC1490" i="23"/>
  <c r="BD1490" i="23"/>
  <c r="BC1491" i="23"/>
  <c r="BD1491" i="23"/>
  <c r="BC1492" i="23"/>
  <c r="BD1492" i="23"/>
  <c r="BC1493" i="23"/>
  <c r="BD1493" i="23"/>
  <c r="BC1494" i="23"/>
  <c r="BD1494" i="23"/>
  <c r="BC1495" i="23"/>
  <c r="BD1495" i="23"/>
  <c r="BC1496" i="23"/>
  <c r="BD1496" i="23"/>
  <c r="BC1497" i="23"/>
  <c r="BD1497" i="23"/>
  <c r="BC1498" i="23"/>
  <c r="BD1498" i="23"/>
  <c r="BC1499" i="23"/>
  <c r="BD1499" i="23"/>
  <c r="BC1500" i="23"/>
  <c r="BD1500" i="23"/>
  <c r="BC1501" i="23"/>
  <c r="BD1501" i="23"/>
  <c r="BC1502" i="23"/>
  <c r="BD1502" i="23"/>
  <c r="BC1503" i="23"/>
  <c r="BD1503" i="23"/>
  <c r="BC1504" i="23"/>
  <c r="BD1504" i="23"/>
  <c r="BC1505" i="23"/>
  <c r="BD1505" i="23"/>
  <c r="BC1506" i="23"/>
  <c r="BD1506" i="23"/>
  <c r="BC1507" i="23"/>
  <c r="BD1507" i="23"/>
  <c r="BC1508" i="23"/>
  <c r="BD1508" i="23"/>
  <c r="BC1509" i="23"/>
  <c r="BD1509" i="23"/>
  <c r="BC1510" i="23"/>
  <c r="BD1510" i="23"/>
  <c r="BC1511" i="23"/>
  <c r="BD1511" i="23"/>
  <c r="BC1512" i="23"/>
  <c r="BD1512" i="23"/>
  <c r="BC1513" i="23"/>
  <c r="BD1513" i="23"/>
  <c r="BC1514" i="23"/>
  <c r="BD1514" i="23"/>
  <c r="BC1515" i="23"/>
  <c r="BD1515" i="23"/>
  <c r="BC1516" i="23"/>
  <c r="BD1516" i="23"/>
  <c r="BC1517" i="23"/>
  <c r="BD1517" i="23"/>
  <c r="BC1518" i="23"/>
  <c r="BD1518" i="23"/>
  <c r="BC1519" i="23"/>
  <c r="BD1519" i="23"/>
  <c r="BC1520" i="23"/>
  <c r="BD1520" i="23"/>
  <c r="BC1521" i="23"/>
  <c r="BD1521" i="23"/>
  <c r="BC1522" i="23"/>
  <c r="BD1522" i="23"/>
  <c r="BC1523" i="23"/>
  <c r="BD1523" i="23"/>
  <c r="BC1524" i="23"/>
  <c r="BD1524" i="23"/>
  <c r="BC1525" i="23"/>
  <c r="BD1525" i="23"/>
  <c r="BC1526" i="23"/>
  <c r="BD1526" i="23"/>
  <c r="BC1527" i="23"/>
  <c r="BD1527" i="23"/>
  <c r="BC1528" i="23"/>
  <c r="BD1528" i="23"/>
  <c r="BC1529" i="23"/>
  <c r="BD1529" i="23"/>
  <c r="BC1530" i="23"/>
  <c r="BD1530" i="23"/>
  <c r="BC1531" i="23"/>
  <c r="BD1531" i="23"/>
  <c r="BC1532" i="23"/>
  <c r="BD1532" i="23"/>
  <c r="BC1533" i="23"/>
  <c r="BD1533" i="23"/>
  <c r="BC1534" i="23"/>
  <c r="BD1534" i="23"/>
  <c r="BC1535" i="23"/>
  <c r="BD1535" i="23"/>
  <c r="BC1536" i="23"/>
  <c r="BD1536" i="23"/>
  <c r="BC1537" i="23"/>
  <c r="BD1537" i="23"/>
  <c r="BC1538" i="23"/>
  <c r="BD1538" i="23"/>
  <c r="BC1539" i="23"/>
  <c r="BD1539" i="23"/>
  <c r="BC1540" i="23"/>
  <c r="BD1540" i="23"/>
  <c r="BC1541" i="23"/>
  <c r="BD1541" i="23"/>
  <c r="BC1542" i="23"/>
  <c r="BD1542" i="23"/>
  <c r="BC1543" i="23"/>
  <c r="BD1543" i="23"/>
  <c r="BC1544" i="23"/>
  <c r="BD1544" i="23"/>
  <c r="BC1545" i="23"/>
  <c r="BD1545" i="23"/>
  <c r="BC1546" i="23"/>
  <c r="BD1546" i="23"/>
  <c r="BC1547" i="23"/>
  <c r="BD1547" i="23"/>
  <c r="BC1548" i="23"/>
  <c r="BD1548" i="23"/>
  <c r="BC1549" i="23"/>
  <c r="BD1549" i="23"/>
  <c r="BC1550" i="23"/>
  <c r="BD1550" i="23"/>
  <c r="BC1551" i="23"/>
  <c r="BD1551" i="23"/>
  <c r="BC1552" i="23"/>
  <c r="BD1552" i="23"/>
  <c r="BC1553" i="23"/>
  <c r="BD1553" i="23"/>
  <c r="BC1554" i="23"/>
  <c r="BD1554" i="23"/>
  <c r="BC1555" i="23"/>
  <c r="BD1555" i="23"/>
  <c r="BC1556" i="23"/>
  <c r="BD1556" i="23"/>
  <c r="BC1557" i="23"/>
  <c r="BD1557" i="23"/>
  <c r="BC1558" i="23"/>
  <c r="BD1558" i="23"/>
  <c r="BC1559" i="23"/>
  <c r="BD1559" i="23"/>
  <c r="BC1560" i="23"/>
  <c r="BD1560" i="23"/>
  <c r="BC1561" i="23"/>
  <c r="BD1561" i="23"/>
  <c r="BC1562" i="23"/>
  <c r="BD1562" i="23"/>
  <c r="BC1563" i="23"/>
  <c r="BD1563" i="23"/>
  <c r="BC1564" i="23"/>
  <c r="BD1564" i="23"/>
  <c r="BC1565" i="23"/>
  <c r="BD1565" i="23"/>
  <c r="BC1566" i="23"/>
  <c r="BD1566" i="23"/>
  <c r="BC1567" i="23"/>
  <c r="BD1567" i="23"/>
  <c r="BC1568" i="23"/>
  <c r="BD1568" i="23"/>
  <c r="BC1569" i="23"/>
  <c r="BD1569" i="23"/>
  <c r="BC1570" i="23"/>
  <c r="BD1570" i="23"/>
  <c r="BC1571" i="23"/>
  <c r="BD1571" i="23"/>
  <c r="BC1572" i="23"/>
  <c r="BD1572" i="23"/>
  <c r="BC1573" i="23"/>
  <c r="BD1573" i="23"/>
  <c r="BC1574" i="23"/>
  <c r="BD1574" i="23"/>
  <c r="BC1575" i="23"/>
  <c r="BD1575" i="23"/>
  <c r="BC1576" i="23"/>
  <c r="BD1576" i="23"/>
  <c r="BC1577" i="23"/>
  <c r="BD1577" i="23"/>
  <c r="BC1578" i="23"/>
  <c r="BD1578" i="23"/>
  <c r="BC1579" i="23"/>
  <c r="BD1579" i="23"/>
  <c r="BC1580" i="23"/>
  <c r="BD1580" i="23"/>
  <c r="BC1581" i="23"/>
  <c r="BD1581" i="23"/>
  <c r="BC1582" i="23"/>
  <c r="BD1582" i="23"/>
  <c r="BC1583" i="23"/>
  <c r="BD1583" i="23"/>
  <c r="BC1584" i="23"/>
  <c r="BD1584" i="23"/>
  <c r="BC1585" i="23"/>
  <c r="BD1585" i="23"/>
  <c r="BC1586" i="23"/>
  <c r="BD1586" i="23"/>
  <c r="BC1587" i="23"/>
  <c r="BD1587" i="23"/>
  <c r="BC1588" i="23"/>
  <c r="BD1588" i="23"/>
  <c r="BC1589" i="23"/>
  <c r="BD1589" i="23"/>
  <c r="BC1590" i="23"/>
  <c r="BD1590" i="23"/>
  <c r="BC1591" i="23"/>
  <c r="BD1591" i="23"/>
  <c r="BC1592" i="23"/>
  <c r="BD1592" i="23"/>
  <c r="BC1593" i="23"/>
  <c r="BD1593" i="23"/>
  <c r="BC1594" i="23"/>
  <c r="BD1594" i="23"/>
  <c r="BC1595" i="23"/>
  <c r="BD1595" i="23"/>
  <c r="BC1596" i="23"/>
  <c r="BD1596" i="23"/>
  <c r="BC1597" i="23"/>
  <c r="BD1597" i="23"/>
  <c r="BC1598" i="23"/>
  <c r="BD1598" i="23"/>
  <c r="BC1599" i="23"/>
  <c r="BD1599" i="23"/>
  <c r="BC1600" i="23"/>
  <c r="BD1600" i="23"/>
  <c r="BC1601" i="23"/>
  <c r="BD1601" i="23"/>
  <c r="BC1602" i="23"/>
  <c r="BD1602" i="23"/>
  <c r="BC1603" i="23"/>
  <c r="BD1603" i="23"/>
  <c r="BC1604" i="23"/>
  <c r="BD1604" i="23"/>
  <c r="BC1605" i="23"/>
  <c r="BD1605" i="23"/>
  <c r="BC1606" i="23"/>
  <c r="BD1606" i="23"/>
  <c r="BC1607" i="23"/>
  <c r="BD1607" i="23"/>
  <c r="BC1608" i="23"/>
  <c r="BD1608" i="23"/>
  <c r="BC1609" i="23"/>
  <c r="BD1609" i="23"/>
  <c r="BC1610" i="23"/>
  <c r="BD1610" i="23"/>
  <c r="BC1611" i="23"/>
  <c r="BD1611" i="23"/>
  <c r="BC1612" i="23"/>
  <c r="BD1612" i="23"/>
  <c r="BC1613" i="23"/>
  <c r="BD1613" i="23"/>
  <c r="BC1614" i="23"/>
  <c r="BD1614" i="23"/>
  <c r="BC1615" i="23"/>
  <c r="BD1615" i="23"/>
  <c r="BC1616" i="23"/>
  <c r="BD1616" i="23"/>
  <c r="BC1617" i="23"/>
  <c r="BD1617" i="23"/>
  <c r="BC1618" i="23"/>
  <c r="BD1618" i="23"/>
  <c r="BC1619" i="23"/>
  <c r="BD1619" i="23"/>
  <c r="BC1620" i="23"/>
  <c r="BD1620" i="23"/>
  <c r="BC1621" i="23"/>
  <c r="BD1621" i="23"/>
  <c r="BC1622" i="23"/>
  <c r="BD1622" i="23"/>
  <c r="BC1623" i="23"/>
  <c r="BD1623" i="23"/>
  <c r="BC1624" i="23"/>
  <c r="BD1624" i="23"/>
  <c r="BC1625" i="23"/>
  <c r="BD1625" i="23"/>
  <c r="BC1626" i="23"/>
  <c r="BD1626" i="23"/>
  <c r="BC1627" i="23"/>
  <c r="BD1627" i="23"/>
  <c r="BC1628" i="23"/>
  <c r="BD1628" i="23"/>
  <c r="BC1629" i="23"/>
  <c r="BD1629" i="23"/>
  <c r="BC1630" i="23"/>
  <c r="BD1630" i="23"/>
  <c r="BC1631" i="23"/>
  <c r="BD1631" i="23"/>
  <c r="BC1632" i="23"/>
  <c r="BD1632" i="23"/>
  <c r="BC1633" i="23"/>
  <c r="BD1633" i="23"/>
  <c r="BC1634" i="23"/>
  <c r="BD1634" i="23"/>
  <c r="BC1635" i="23"/>
  <c r="BD1635" i="23"/>
  <c r="BC1636" i="23"/>
  <c r="BD1636" i="23"/>
  <c r="BC1637" i="23"/>
  <c r="BD1637" i="23"/>
  <c r="BC1638" i="23"/>
  <c r="BD1638" i="23"/>
  <c r="BC1639" i="23"/>
  <c r="BD1639" i="23"/>
  <c r="BC1640" i="23"/>
  <c r="BD1640" i="23"/>
  <c r="BC1641" i="23"/>
  <c r="BD1641" i="23"/>
  <c r="BC1642" i="23"/>
  <c r="BD1642" i="23"/>
  <c r="BC1643" i="23"/>
  <c r="BD1643" i="23"/>
  <c r="BC1644" i="23"/>
  <c r="BD1644" i="23"/>
  <c r="BC1645" i="23"/>
  <c r="BD1645" i="23"/>
  <c r="BC1646" i="23"/>
  <c r="BD1646" i="23"/>
  <c r="BC1647" i="23"/>
  <c r="BD1647" i="23"/>
  <c r="BC1648" i="23"/>
  <c r="BD1648" i="23"/>
  <c r="BC1649" i="23"/>
  <c r="BD1649" i="23"/>
  <c r="BC1650" i="23"/>
  <c r="BD1650" i="23"/>
  <c r="BC1651" i="23"/>
  <c r="BD1651" i="23"/>
  <c r="BC1652" i="23"/>
  <c r="BD1652" i="23"/>
  <c r="BC1653" i="23"/>
  <c r="BD1653" i="23"/>
  <c r="BC1654" i="23"/>
  <c r="BD1654" i="23"/>
  <c r="BC1655" i="23"/>
  <c r="BD1655" i="23"/>
  <c r="BC1656" i="23"/>
  <c r="BD1656" i="23"/>
  <c r="BC1657" i="23"/>
  <c r="BD1657" i="23"/>
  <c r="BC1658" i="23"/>
  <c r="BD1658" i="23"/>
  <c r="BC1659" i="23"/>
  <c r="BD1659" i="23"/>
  <c r="BC1660" i="23"/>
  <c r="BD1660" i="23"/>
  <c r="BC1661" i="23"/>
  <c r="BD1661" i="23"/>
  <c r="BC1662" i="23"/>
  <c r="BD1662" i="23"/>
  <c r="BC1663" i="23"/>
  <c r="BD1663" i="23"/>
  <c r="BC1664" i="23"/>
  <c r="BD1664" i="23"/>
  <c r="BC1665" i="23"/>
  <c r="BD1665" i="23"/>
  <c r="BC1666" i="23"/>
  <c r="BD1666" i="23"/>
  <c r="BC1667" i="23"/>
  <c r="BD1667" i="23"/>
  <c r="BC1668" i="23"/>
  <c r="BD1668" i="23"/>
  <c r="BC1669" i="23"/>
  <c r="BD1669" i="23"/>
  <c r="BC1670" i="23"/>
  <c r="BD1670" i="23"/>
  <c r="BC1671" i="23"/>
  <c r="BD1671" i="23"/>
  <c r="BC1672" i="23"/>
  <c r="BD1672" i="23"/>
  <c r="BC1673" i="23"/>
  <c r="BD1673" i="23"/>
  <c r="BC1674" i="23"/>
  <c r="BD1674" i="23"/>
  <c r="BC1675" i="23"/>
  <c r="BD1675" i="23"/>
  <c r="BC1676" i="23"/>
  <c r="BD1676" i="23"/>
  <c r="BC1677" i="23"/>
  <c r="BD1677" i="23"/>
  <c r="BC1678" i="23"/>
  <c r="BD1678" i="23"/>
  <c r="BC1679" i="23"/>
  <c r="BD1679" i="23"/>
  <c r="BC1680" i="23"/>
  <c r="BD1680" i="23"/>
  <c r="BC1681" i="23"/>
  <c r="BD1681" i="23"/>
  <c r="BC1682" i="23"/>
  <c r="BD1682" i="23"/>
  <c r="BC1683" i="23"/>
  <c r="BD1683" i="23"/>
  <c r="BC1684" i="23"/>
  <c r="BD1684" i="23"/>
  <c r="BC1685" i="23"/>
  <c r="BD1685" i="23"/>
  <c r="BC1686" i="23"/>
  <c r="BD1686" i="23"/>
  <c r="BC1687" i="23"/>
  <c r="BD1687" i="23"/>
  <c r="BC1688" i="23"/>
  <c r="BD1688" i="23"/>
  <c r="BC1689" i="23"/>
  <c r="BD1689" i="23"/>
  <c r="BC1690" i="23"/>
  <c r="BD1690" i="23"/>
  <c r="BC1691" i="23"/>
  <c r="BD1691" i="23"/>
  <c r="BC1692" i="23"/>
  <c r="BD1692" i="23"/>
  <c r="BC1693" i="23"/>
  <c r="BD1693" i="23"/>
  <c r="BC1694" i="23"/>
  <c r="BD1694" i="23"/>
  <c r="BC1695" i="23"/>
  <c r="BD1695" i="23"/>
  <c r="BC1696" i="23"/>
  <c r="BD1696" i="23"/>
  <c r="BC1697" i="23"/>
  <c r="BD1697" i="23"/>
  <c r="BC1698" i="23"/>
  <c r="BD1698" i="23"/>
  <c r="BC1699" i="23"/>
  <c r="BD1699" i="23"/>
  <c r="BC1700" i="23"/>
  <c r="BD1700" i="23"/>
  <c r="BC1701" i="23"/>
  <c r="BD1701" i="23"/>
  <c r="BC1702" i="23"/>
  <c r="BD1702" i="23"/>
  <c r="BC1703" i="23"/>
  <c r="BD1703" i="23"/>
  <c r="BC1704" i="23"/>
  <c r="BD1704" i="23"/>
  <c r="BC1705" i="23"/>
  <c r="BD1705" i="23"/>
  <c r="BC1706" i="23"/>
  <c r="BD1706" i="23"/>
  <c r="BC1707" i="23"/>
  <c r="BD1707" i="23"/>
  <c r="BC1708" i="23"/>
  <c r="BD1708" i="23"/>
  <c r="BC1709" i="23"/>
  <c r="BD1709" i="23"/>
  <c r="BC1710" i="23"/>
  <c r="BD1710" i="23"/>
  <c r="BC1711" i="23"/>
  <c r="BD1711" i="23"/>
  <c r="BC1712" i="23"/>
  <c r="BD1712" i="23"/>
  <c r="BC1713" i="23"/>
  <c r="BD1713" i="23"/>
  <c r="BC1714" i="23"/>
  <c r="BD1714" i="23"/>
  <c r="BC1715" i="23"/>
  <c r="BD1715" i="23"/>
  <c r="BC1716" i="23"/>
  <c r="BD1716" i="23"/>
  <c r="BC1717" i="23"/>
  <c r="BD1717" i="23"/>
  <c r="BC1718" i="23"/>
  <c r="BD1718" i="23"/>
  <c r="BC1719" i="23"/>
  <c r="BD1719" i="23"/>
  <c r="BC1720" i="23"/>
  <c r="BD1720" i="23"/>
  <c r="BC1721" i="23"/>
  <c r="BD1721" i="23"/>
  <c r="BC1722" i="23"/>
  <c r="BD1722" i="23"/>
  <c r="BC1723" i="23"/>
  <c r="BD1723" i="23"/>
  <c r="BC1724" i="23"/>
  <c r="BD1724" i="23"/>
  <c r="BC1725" i="23"/>
  <c r="BD1725" i="23"/>
  <c r="BC1726" i="23"/>
  <c r="BD1726" i="23"/>
  <c r="BC1727" i="23"/>
  <c r="BD1727" i="23"/>
  <c r="BC1728" i="23"/>
  <c r="BD1728" i="23"/>
  <c r="BC1729" i="23"/>
  <c r="BD1729" i="23"/>
  <c r="BC1730" i="23"/>
  <c r="BD1730" i="23"/>
  <c r="BC1731" i="23"/>
  <c r="BD1731" i="23"/>
  <c r="BC1732" i="23"/>
  <c r="BD1732" i="23"/>
  <c r="BC1733" i="23"/>
  <c r="BD1733" i="23"/>
  <c r="BC1734" i="23"/>
  <c r="BD1734" i="23"/>
  <c r="BC1735" i="23"/>
  <c r="BD1735" i="23"/>
  <c r="BC1736" i="23"/>
  <c r="BD1736" i="23"/>
  <c r="BC1737" i="23"/>
  <c r="BD1737" i="23"/>
  <c r="BC1738" i="23"/>
  <c r="BD1738" i="23"/>
  <c r="BC1739" i="23"/>
  <c r="BD1739" i="23"/>
  <c r="BC1740" i="23"/>
  <c r="BD1740" i="23"/>
  <c r="BC1741" i="23"/>
  <c r="BD1741" i="23"/>
  <c r="BC1742" i="23"/>
  <c r="BD1742" i="23"/>
  <c r="BC1743" i="23"/>
  <c r="BD1743" i="23"/>
  <c r="BC1744" i="23"/>
  <c r="BD1744" i="23"/>
  <c r="BC1745" i="23"/>
  <c r="BD1745" i="23"/>
  <c r="BC1746" i="23"/>
  <c r="BD1746" i="23"/>
  <c r="BC1747" i="23"/>
  <c r="BD1747" i="23"/>
  <c r="BC1748" i="23"/>
  <c r="BD1748" i="23"/>
  <c r="BC1749" i="23"/>
  <c r="BD1749" i="23"/>
  <c r="BC1750" i="23"/>
  <c r="BD1750" i="23"/>
  <c r="BC1751" i="23"/>
  <c r="BD1751" i="23"/>
  <c r="BC1752" i="23"/>
  <c r="BD1752" i="23"/>
  <c r="BC1753" i="23"/>
  <c r="BD1753" i="23"/>
  <c r="BC1754" i="23"/>
  <c r="BD1754" i="23"/>
  <c r="BC1755" i="23"/>
  <c r="BD1755" i="23"/>
  <c r="BC1756" i="23"/>
  <c r="BD1756" i="23"/>
  <c r="BC1757" i="23"/>
  <c r="BD1757" i="23"/>
  <c r="BC1758" i="23"/>
  <c r="BD1758" i="23"/>
  <c r="BC1759" i="23"/>
  <c r="BD1759" i="23"/>
  <c r="BC1760" i="23"/>
  <c r="BD1760" i="23"/>
  <c r="BC1761" i="23"/>
  <c r="BD1761" i="23"/>
  <c r="BC1762" i="23"/>
  <c r="BD1762" i="23"/>
  <c r="BC1763" i="23"/>
  <c r="BD1763" i="23"/>
  <c r="BC1764" i="23"/>
  <c r="BD1764" i="23"/>
  <c r="BC1765" i="23"/>
  <c r="BD1765" i="23"/>
  <c r="BC1766" i="23"/>
  <c r="BD1766" i="23"/>
  <c r="BC1767" i="23"/>
  <c r="BD1767" i="23"/>
  <c r="BC1768" i="23"/>
  <c r="BD1768" i="23"/>
  <c r="BC1769" i="23"/>
  <c r="BD1769" i="23"/>
  <c r="BC1770" i="23"/>
  <c r="BD1770" i="23"/>
  <c r="BC1771" i="23"/>
  <c r="BD1771" i="23"/>
  <c r="BC1772" i="23"/>
  <c r="BD1772" i="23"/>
  <c r="BC1773" i="23"/>
  <c r="BD1773" i="23"/>
  <c r="BC1774" i="23"/>
  <c r="BD1774" i="23"/>
  <c r="BC1775" i="23"/>
  <c r="BD1775" i="23"/>
  <c r="BC1776" i="23"/>
  <c r="BD1776" i="23"/>
  <c r="BC1777" i="23"/>
  <c r="BD1777" i="23"/>
  <c r="BC1778" i="23"/>
  <c r="BD1778" i="23"/>
  <c r="BC1779" i="23"/>
  <c r="BD1779" i="23"/>
  <c r="BC1780" i="23"/>
  <c r="BD1780" i="23"/>
  <c r="BC1781" i="23"/>
  <c r="BD1781" i="23"/>
  <c r="BC1782" i="23"/>
  <c r="BD1782" i="23"/>
  <c r="BC1783" i="23"/>
  <c r="BD1783" i="23"/>
  <c r="BC1784" i="23"/>
  <c r="BD1784" i="23"/>
  <c r="BC1785" i="23"/>
  <c r="BD1785" i="23"/>
  <c r="BC1786" i="23"/>
  <c r="BD1786" i="23"/>
  <c r="BC1787" i="23"/>
  <c r="BD1787" i="23"/>
  <c r="BC1788" i="23"/>
  <c r="BD1788" i="23"/>
  <c r="BC1789" i="23"/>
  <c r="BD1789" i="23"/>
  <c r="BC1790" i="23"/>
  <c r="BD1790" i="23"/>
  <c r="BC1791" i="23"/>
  <c r="BD1791" i="23"/>
  <c r="BC1792" i="23"/>
  <c r="BD1792" i="23"/>
  <c r="BC1793" i="23"/>
  <c r="BD1793" i="23"/>
  <c r="BC1794" i="23"/>
  <c r="BD1794" i="23"/>
  <c r="BC1795" i="23"/>
  <c r="BD1795" i="23"/>
  <c r="BC1796" i="23"/>
  <c r="BD1796" i="23"/>
  <c r="BC1797" i="23"/>
  <c r="BD1797" i="23"/>
  <c r="BC1798" i="23"/>
  <c r="BD1798" i="23"/>
  <c r="BC1799" i="23"/>
  <c r="BD1799" i="23"/>
  <c r="BC1800" i="23"/>
  <c r="BD1800" i="23"/>
  <c r="BC1801" i="23"/>
  <c r="BD1801" i="23"/>
  <c r="BC1802" i="23"/>
  <c r="BD1802" i="23"/>
  <c r="BC1803" i="23"/>
  <c r="BD1803" i="23"/>
  <c r="BC1804" i="23"/>
  <c r="BD1804" i="23"/>
  <c r="BC1805" i="23"/>
  <c r="BD1805" i="23"/>
  <c r="BC1806" i="23"/>
  <c r="BD1806" i="23"/>
  <c r="BC1807" i="23"/>
  <c r="BD1807" i="23"/>
  <c r="BC1808" i="23"/>
  <c r="BD1808" i="23"/>
  <c r="BC1809" i="23"/>
  <c r="BD1809" i="23"/>
  <c r="BC1810" i="23"/>
  <c r="BD1810" i="23"/>
  <c r="BC1811" i="23"/>
  <c r="BD1811" i="23"/>
  <c r="BC1812" i="23"/>
  <c r="BD1812" i="23"/>
  <c r="BC1813" i="23"/>
  <c r="BD1813" i="23"/>
  <c r="BC1814" i="23"/>
  <c r="BD1814" i="23"/>
  <c r="BC1815" i="23"/>
  <c r="BD1815" i="23"/>
  <c r="BC1816" i="23"/>
  <c r="BD1816" i="23"/>
  <c r="BC1817" i="23"/>
  <c r="BD1817" i="23"/>
  <c r="BC1818" i="23"/>
  <c r="BD1818" i="23"/>
  <c r="BC1819" i="23"/>
  <c r="BD1819" i="23"/>
  <c r="BC1820" i="23"/>
  <c r="BD1820" i="23"/>
  <c r="BC1821" i="23"/>
  <c r="BD1821" i="23"/>
  <c r="BC1822" i="23"/>
  <c r="BD1822" i="23"/>
  <c r="BC1823" i="23"/>
  <c r="BD1823" i="23"/>
  <c r="BC1824" i="23"/>
  <c r="BD1824" i="23"/>
  <c r="BC1825" i="23"/>
  <c r="BD1825" i="23"/>
  <c r="BC1826" i="23"/>
  <c r="BD1826" i="23"/>
  <c r="BC1827" i="23"/>
  <c r="BD1827" i="23"/>
  <c r="BC1828" i="23"/>
  <c r="BD1828" i="23"/>
  <c r="BC1829" i="23"/>
  <c r="BD1829" i="23"/>
  <c r="BC1830" i="23"/>
  <c r="BD1830" i="23"/>
  <c r="BC1831" i="23"/>
  <c r="BD1831" i="23"/>
  <c r="BC1832" i="23"/>
  <c r="BD1832" i="23"/>
  <c r="BC1833" i="23"/>
  <c r="BD1833" i="23"/>
  <c r="BC1834" i="23"/>
  <c r="BD1834" i="23"/>
  <c r="BC1835" i="23"/>
  <c r="BD1835" i="23"/>
  <c r="BC1836" i="23"/>
  <c r="BD1836" i="23"/>
  <c r="BC1837" i="23"/>
  <c r="BD1837" i="23"/>
  <c r="BC1838" i="23"/>
  <c r="BD1838" i="23"/>
  <c r="BC1839" i="23"/>
  <c r="BD1839" i="23"/>
  <c r="BC1840" i="23"/>
  <c r="BD1840" i="23"/>
  <c r="BC1841" i="23"/>
  <c r="BD1841" i="23"/>
  <c r="BC1842" i="23"/>
  <c r="BD1842" i="23"/>
  <c r="BC1843" i="23"/>
  <c r="BD1843" i="23"/>
  <c r="BC1844" i="23"/>
  <c r="BD1844" i="23"/>
  <c r="BC1845" i="23"/>
  <c r="BD1845" i="23"/>
  <c r="BC1846" i="23"/>
  <c r="BD1846" i="23"/>
  <c r="BC1847" i="23"/>
  <c r="BD1847" i="23"/>
  <c r="BC1848" i="23"/>
  <c r="BD1848" i="23"/>
  <c r="BC1849" i="23"/>
  <c r="BD1849" i="23"/>
  <c r="BC1850" i="23"/>
  <c r="BD1850" i="23"/>
  <c r="BC1851" i="23"/>
  <c r="BD1851" i="23"/>
  <c r="BC1852" i="23"/>
  <c r="BD1852" i="23"/>
  <c r="BC1853" i="23"/>
  <c r="BD1853" i="23"/>
  <c r="BC1854" i="23"/>
  <c r="BD1854" i="23"/>
  <c r="BC1855" i="23"/>
  <c r="BD1855" i="23"/>
  <c r="BC1856" i="23"/>
  <c r="BD1856" i="23"/>
  <c r="BC1857" i="23"/>
  <c r="BD1857" i="23"/>
  <c r="BC1858" i="23"/>
  <c r="BD1858" i="23"/>
  <c r="BC1859" i="23"/>
  <c r="BD1859" i="23"/>
  <c r="BC1860" i="23"/>
  <c r="BD1860" i="23"/>
  <c r="BC1861" i="23"/>
  <c r="BD1861" i="23"/>
  <c r="BC1862" i="23"/>
  <c r="BD1862" i="23"/>
  <c r="BC1863" i="23"/>
  <c r="BD1863" i="23"/>
  <c r="BC1864" i="23"/>
  <c r="BD1864" i="23"/>
  <c r="BC1865" i="23"/>
  <c r="BD1865" i="23"/>
  <c r="BC1866" i="23"/>
  <c r="BD1866" i="23"/>
  <c r="BC1867" i="23"/>
  <c r="BD1867" i="23"/>
  <c r="BC1868" i="23"/>
  <c r="BD1868" i="23"/>
  <c r="BC1869" i="23"/>
  <c r="BD1869" i="23"/>
  <c r="BC1870" i="23"/>
  <c r="BD1870" i="23"/>
  <c r="BC1871" i="23"/>
  <c r="BD1871" i="23"/>
  <c r="BC1872" i="23"/>
  <c r="BD1872" i="23"/>
  <c r="BC1873" i="23"/>
  <c r="BD1873" i="23"/>
  <c r="BC1874" i="23"/>
  <c r="BD1874" i="23"/>
  <c r="BC1875" i="23"/>
  <c r="BD1875" i="23"/>
  <c r="BC1876" i="23"/>
  <c r="BD1876" i="23"/>
  <c r="BC1877" i="23"/>
  <c r="BD1877" i="23"/>
  <c r="BC1878" i="23"/>
  <c r="BD1878" i="23"/>
  <c r="BC1879" i="23"/>
  <c r="BD1879" i="23"/>
  <c r="BC1880" i="23"/>
  <c r="BD1880" i="23"/>
  <c r="BC1881" i="23"/>
  <c r="BD1881" i="23"/>
  <c r="BC1882" i="23"/>
  <c r="BD1882" i="23"/>
  <c r="BC1883" i="23"/>
  <c r="BD1883" i="23"/>
  <c r="BC1884" i="23"/>
  <c r="BD1884" i="23"/>
  <c r="BC1885" i="23"/>
  <c r="BD1885" i="23"/>
  <c r="BC1886" i="23"/>
  <c r="BD1886" i="23"/>
  <c r="BC1887" i="23"/>
  <c r="BD1887" i="23"/>
  <c r="BC1888" i="23"/>
  <c r="BD1888" i="23"/>
  <c r="BC1889" i="23"/>
  <c r="BD1889" i="23"/>
  <c r="BC1890" i="23"/>
  <c r="BD1890" i="23"/>
  <c r="BC1891" i="23"/>
  <c r="BD1891" i="23"/>
  <c r="BC1892" i="23"/>
  <c r="BD1892" i="23"/>
  <c r="BC1893" i="23"/>
  <c r="BD1893" i="23"/>
  <c r="BC1894" i="23"/>
  <c r="BD1894" i="23"/>
  <c r="BC1895" i="23"/>
  <c r="BD1895" i="23"/>
  <c r="BC1896" i="23"/>
  <c r="BD1896" i="23"/>
  <c r="BC1897" i="23"/>
  <c r="BD1897" i="23"/>
  <c r="BC1898" i="23"/>
  <c r="BD1898" i="23"/>
  <c r="BC1899" i="23"/>
  <c r="BD1899" i="23"/>
  <c r="BC1900" i="23"/>
  <c r="BD1900" i="23"/>
  <c r="BC1901" i="23"/>
  <c r="BD1901" i="23"/>
  <c r="BC1902" i="23"/>
  <c r="BD1902" i="23"/>
  <c r="BC1903" i="23"/>
  <c r="BD1903" i="23"/>
  <c r="BC1904" i="23"/>
  <c r="BD1904" i="23"/>
  <c r="BC1905" i="23"/>
  <c r="BD1905" i="23"/>
  <c r="BC1906" i="23"/>
  <c r="BD1906" i="23"/>
  <c r="BC1907" i="23"/>
  <c r="BD1907" i="23"/>
  <c r="BC1908" i="23"/>
  <c r="BD1908" i="23"/>
  <c r="BC1909" i="23"/>
  <c r="BD1909" i="23"/>
  <c r="BC1910" i="23"/>
  <c r="BD1910" i="23"/>
  <c r="BC1911" i="23"/>
  <c r="BD1911" i="23"/>
  <c r="BC1912" i="23"/>
  <c r="BD1912" i="23"/>
  <c r="BC1913" i="23"/>
  <c r="BD1913" i="23"/>
  <c r="BC1914" i="23"/>
  <c r="BD1914" i="23"/>
  <c r="BC1915" i="23"/>
  <c r="BD1915" i="23"/>
  <c r="BC1916" i="23"/>
  <c r="BD1916" i="23"/>
  <c r="BC1917" i="23"/>
  <c r="BD1917" i="23"/>
  <c r="BC1918" i="23"/>
  <c r="BD1918" i="23"/>
  <c r="BC1919" i="23"/>
  <c r="BD1919" i="23"/>
  <c r="BC1920" i="23"/>
  <c r="BD1920" i="23"/>
  <c r="BC1921" i="23"/>
  <c r="BD1921" i="23"/>
  <c r="BC1922" i="23"/>
  <c r="BD1922" i="23"/>
  <c r="BC1923" i="23"/>
  <c r="BD1923" i="23"/>
  <c r="BC1924" i="23"/>
  <c r="BD1924" i="23"/>
  <c r="BC1925" i="23"/>
  <c r="BD1925" i="23"/>
  <c r="BC1926" i="23"/>
  <c r="BD1926" i="23"/>
  <c r="BC1927" i="23"/>
  <c r="BD1927" i="23"/>
  <c r="BC1928" i="23"/>
  <c r="BD1928" i="23"/>
  <c r="BC1929" i="23"/>
  <c r="BD1929" i="23"/>
  <c r="BC1930" i="23"/>
  <c r="BD1930" i="23"/>
  <c r="BC1931" i="23"/>
  <c r="BD1931" i="23"/>
  <c r="BC1932" i="23"/>
  <c r="BD1932" i="23"/>
  <c r="BC1933" i="23"/>
  <c r="BD1933" i="23"/>
  <c r="BC1934" i="23"/>
  <c r="BD1934" i="23"/>
  <c r="BC1935" i="23"/>
  <c r="BD1935" i="23"/>
  <c r="BC1936" i="23"/>
  <c r="BD1936" i="23"/>
  <c r="BC1937" i="23"/>
  <c r="BD1937" i="23"/>
  <c r="BC1938" i="23"/>
  <c r="BD1938" i="23"/>
  <c r="BC1939" i="23"/>
  <c r="BD1939" i="23"/>
  <c r="BC1940" i="23"/>
  <c r="BD1940" i="23"/>
  <c r="BC1941" i="23"/>
  <c r="BD1941" i="23"/>
  <c r="BC1942" i="23"/>
  <c r="BD1942" i="23"/>
  <c r="BC1943" i="23"/>
  <c r="BD1943" i="23"/>
  <c r="BC1944" i="23"/>
  <c r="BD1944" i="23"/>
  <c r="BC1945" i="23"/>
  <c r="BD1945" i="23"/>
  <c r="BC1946" i="23"/>
  <c r="BD1946" i="23"/>
  <c r="BC1947" i="23"/>
  <c r="BD1947" i="23"/>
  <c r="BC1948" i="23"/>
  <c r="BD1948" i="23"/>
  <c r="BC1949" i="23"/>
  <c r="BD1949" i="23"/>
  <c r="BC1950" i="23"/>
  <c r="BD1950" i="23"/>
  <c r="BC1951" i="23"/>
  <c r="BD1951" i="23"/>
  <c r="BC1952" i="23"/>
  <c r="BD1952" i="23"/>
  <c r="BC1953" i="23"/>
  <c r="BD1953" i="23"/>
  <c r="BC1954" i="23"/>
  <c r="BD1954" i="23"/>
  <c r="BC1955" i="23"/>
  <c r="BD1955" i="23"/>
  <c r="BC1956" i="23"/>
  <c r="BD1956" i="23"/>
  <c r="BC1957" i="23"/>
  <c r="BD1957" i="23"/>
  <c r="BC1958" i="23"/>
  <c r="BD1958" i="23"/>
  <c r="BC1959" i="23"/>
  <c r="BD1959" i="23"/>
  <c r="BC1960" i="23"/>
  <c r="BD1960" i="23"/>
  <c r="BC1961" i="23"/>
  <c r="BD1961" i="23"/>
  <c r="BC1962" i="23"/>
  <c r="BD1962" i="23"/>
  <c r="BC1963" i="23"/>
  <c r="BD1963" i="23"/>
  <c r="BC1964" i="23"/>
  <c r="BD1964" i="23"/>
  <c r="BC1965" i="23"/>
  <c r="BD1965" i="23"/>
  <c r="BC1966" i="23"/>
  <c r="BD1966" i="23"/>
  <c r="BC1967" i="23"/>
  <c r="BD1967" i="23"/>
  <c r="BC1968" i="23"/>
  <c r="BD1968" i="23"/>
  <c r="BC1969" i="23"/>
  <c r="BD1969" i="23"/>
  <c r="BC1970" i="23"/>
  <c r="BD1970" i="23"/>
  <c r="BC1971" i="23"/>
  <c r="BD1971" i="23"/>
  <c r="BC1972" i="23"/>
  <c r="BD1972" i="23"/>
  <c r="BC1973" i="23"/>
  <c r="BD1973" i="23"/>
  <c r="BC1974" i="23"/>
  <c r="BD1974" i="23"/>
  <c r="BC1975" i="23"/>
  <c r="BD1975" i="23"/>
  <c r="BC1976" i="23"/>
  <c r="BD1976" i="23"/>
  <c r="BC1977" i="23"/>
  <c r="BD1977" i="23"/>
  <c r="BC1978" i="23"/>
  <c r="BD1978" i="23"/>
  <c r="BC1979" i="23"/>
  <c r="BD1979" i="23"/>
  <c r="BC1980" i="23"/>
  <c r="BD1980" i="23"/>
  <c r="BC1981" i="23"/>
  <c r="BD1981" i="23"/>
  <c r="BC1982" i="23"/>
  <c r="BD1982" i="23"/>
  <c r="BC1983" i="23"/>
  <c r="BD1983" i="23"/>
  <c r="BC1984" i="23"/>
  <c r="BD1984" i="23"/>
  <c r="BC1985" i="23"/>
  <c r="BD1985" i="23"/>
  <c r="BC1986" i="23"/>
  <c r="BD1986" i="23"/>
  <c r="BC1987" i="23"/>
  <c r="BD1987" i="23"/>
  <c r="BC1988" i="23"/>
  <c r="BD1988" i="23"/>
  <c r="BC1989" i="23"/>
  <c r="BD1989" i="23"/>
  <c r="BC1990" i="23"/>
  <c r="BD1990" i="23"/>
  <c r="BC1991" i="23"/>
  <c r="BD1991" i="23"/>
  <c r="BC1992" i="23"/>
  <c r="BD1992" i="23"/>
  <c r="BC1993" i="23"/>
  <c r="BD1993" i="23"/>
  <c r="BC1994" i="23"/>
  <c r="BD1994" i="23"/>
  <c r="BC1995" i="23"/>
  <c r="BD1995" i="23"/>
  <c r="BC1996" i="23"/>
  <c r="BD1996" i="23"/>
  <c r="BC1997" i="23"/>
  <c r="BD1997" i="23"/>
  <c r="BC1998" i="23"/>
  <c r="BD1998" i="23"/>
  <c r="BC1999" i="23"/>
  <c r="BD1999" i="23"/>
  <c r="BC2000" i="23"/>
  <c r="BD2000" i="23"/>
  <c r="BC2001" i="23"/>
  <c r="BD2001" i="23"/>
  <c r="BC2002" i="23"/>
  <c r="BD2002" i="23"/>
  <c r="BC2003" i="23"/>
  <c r="BD2003" i="23"/>
  <c r="BC2004" i="23"/>
  <c r="BD2004" i="23"/>
  <c r="BC2005" i="23"/>
  <c r="BD2005" i="23"/>
  <c r="BC2006" i="23"/>
  <c r="BD2006" i="23"/>
  <c r="BC2007" i="23"/>
  <c r="BD2007" i="23"/>
  <c r="BC2008" i="23"/>
  <c r="BD2008" i="23"/>
  <c r="BC2009" i="23"/>
  <c r="BD2009" i="23"/>
  <c r="BC2010" i="23"/>
  <c r="BD2010" i="23"/>
  <c r="BC2011" i="23"/>
  <c r="BD2011" i="23"/>
  <c r="BC2012" i="23"/>
  <c r="BD2012" i="23"/>
  <c r="BC2013" i="23"/>
  <c r="BD2013" i="23"/>
  <c r="BC2014" i="23"/>
  <c r="BD2014" i="23"/>
  <c r="BC2015" i="23"/>
  <c r="BD2015" i="23"/>
  <c r="BC2016" i="23"/>
  <c r="BD2016" i="23"/>
  <c r="BC2017" i="23"/>
  <c r="BD2017" i="23"/>
  <c r="BC2018" i="23"/>
  <c r="BD2018" i="23"/>
  <c r="BC2019" i="23"/>
  <c r="BD2019" i="23"/>
  <c r="BC2020" i="23"/>
  <c r="BD2020" i="23"/>
  <c r="BC2021" i="23"/>
  <c r="BD2021" i="23"/>
  <c r="BC2022" i="23"/>
  <c r="BD2022" i="23"/>
  <c r="BC2023" i="23"/>
  <c r="BD2023" i="23"/>
  <c r="BC2024" i="23"/>
  <c r="BD2024" i="23"/>
  <c r="BC2025" i="23"/>
  <c r="BD2025" i="23"/>
  <c r="BC2026" i="23"/>
  <c r="BD2026" i="23"/>
  <c r="BC2027" i="23"/>
  <c r="BD2027" i="23"/>
  <c r="BC2028" i="23"/>
  <c r="BD2028" i="23"/>
  <c r="BC2029" i="23"/>
  <c r="BD2029" i="23"/>
  <c r="BC2030" i="23"/>
  <c r="BD2030" i="23"/>
  <c r="BC2031" i="23"/>
  <c r="BD2031" i="23"/>
  <c r="BC2032" i="23"/>
  <c r="BD2032" i="23"/>
  <c r="BC2033" i="23"/>
  <c r="BD2033" i="23"/>
  <c r="BC2034" i="23"/>
  <c r="BD2034" i="23"/>
  <c r="BC2035" i="23"/>
  <c r="BD2035" i="23"/>
  <c r="BC2036" i="23"/>
  <c r="BD2036" i="23"/>
  <c r="BC2037" i="23"/>
  <c r="BD2037" i="23"/>
  <c r="BC2038" i="23"/>
  <c r="BD2038" i="23"/>
  <c r="BC2039" i="23"/>
  <c r="BD2039" i="23"/>
  <c r="BC2040" i="23"/>
  <c r="BD2040" i="23"/>
  <c r="BC2041" i="23"/>
  <c r="BD2041" i="23"/>
  <c r="BC2042" i="23"/>
  <c r="BD2042" i="23"/>
  <c r="BC2043" i="23"/>
  <c r="BD2043" i="23"/>
  <c r="BC2044" i="23"/>
  <c r="BD2044" i="23"/>
  <c r="BC2045" i="23"/>
  <c r="BD2045" i="23"/>
  <c r="BC2046" i="23"/>
  <c r="BD2046" i="23"/>
  <c r="BC2047" i="23"/>
  <c r="BD2047" i="23"/>
  <c r="BC2048" i="23"/>
  <c r="BD2048" i="23"/>
  <c r="BC2049" i="23"/>
  <c r="BD2049" i="23"/>
  <c r="BC2050" i="23"/>
  <c r="BD2050" i="23"/>
  <c r="BC2051" i="23"/>
  <c r="BD2051" i="23"/>
  <c r="BC2052" i="23"/>
  <c r="BD2052" i="23"/>
  <c r="BC2053" i="23"/>
  <c r="BD2053" i="23"/>
  <c r="BC2054" i="23"/>
  <c r="BD2054" i="23"/>
  <c r="BC2055" i="23"/>
  <c r="BD2055" i="23"/>
  <c r="BC2056" i="23"/>
  <c r="BD2056" i="23"/>
  <c r="BC2057" i="23"/>
  <c r="BD2057" i="23"/>
  <c r="BC2058" i="23"/>
  <c r="BD2058" i="23"/>
  <c r="BC2059" i="23"/>
  <c r="BD2059" i="23"/>
  <c r="BC2060" i="23"/>
  <c r="BD2060" i="23"/>
  <c r="BC2061" i="23"/>
  <c r="BD2061" i="23"/>
  <c r="BC2062" i="23"/>
  <c r="BD2062" i="23"/>
  <c r="BC2063" i="23"/>
  <c r="BD2063" i="23"/>
  <c r="BC2064" i="23"/>
  <c r="BD2064" i="23"/>
  <c r="BC2065" i="23"/>
  <c r="BD2065" i="23"/>
  <c r="BC2066" i="23"/>
  <c r="BD2066" i="23"/>
  <c r="BC2067" i="23"/>
  <c r="BD2067" i="23"/>
  <c r="BC2068" i="23"/>
  <c r="BD2068" i="23"/>
  <c r="BC2069" i="23"/>
  <c r="BD2069" i="23"/>
  <c r="BC2070" i="23"/>
  <c r="BD2070" i="23"/>
  <c r="BC2071" i="23"/>
  <c r="BD2071" i="23"/>
  <c r="BC2072" i="23"/>
  <c r="BD2072" i="23"/>
  <c r="BC2073" i="23"/>
  <c r="BD2073" i="23"/>
  <c r="BC2074" i="23"/>
  <c r="BD2074" i="23"/>
  <c r="BC2075" i="23"/>
  <c r="BD2075" i="23"/>
  <c r="BC2076" i="23"/>
  <c r="BD2076" i="23"/>
  <c r="BC2077" i="23"/>
  <c r="BD2077" i="23"/>
  <c r="BC2078" i="23"/>
  <c r="BD2078" i="23"/>
  <c r="BC2079" i="23"/>
  <c r="BD2079" i="23"/>
  <c r="BC2080" i="23"/>
  <c r="BD2080" i="23"/>
  <c r="BC2081" i="23"/>
  <c r="BD2081" i="23"/>
  <c r="BC2082" i="23"/>
  <c r="BD2082" i="23"/>
  <c r="BC2083" i="23"/>
  <c r="BD2083" i="23"/>
  <c r="BC2084" i="23"/>
  <c r="BD2084" i="23"/>
  <c r="BC2085" i="23"/>
  <c r="BD2085" i="23"/>
  <c r="BC2086" i="23"/>
  <c r="BD2086" i="23"/>
  <c r="BC2087" i="23"/>
  <c r="BD2087" i="23"/>
  <c r="BC2088" i="23"/>
  <c r="BD2088" i="23"/>
  <c r="BC2089" i="23"/>
  <c r="BD2089" i="23"/>
  <c r="BC2090" i="23"/>
  <c r="BD2090" i="23"/>
  <c r="BC2091" i="23"/>
  <c r="BD2091" i="23"/>
  <c r="BC2092" i="23"/>
  <c r="BD2092" i="23"/>
  <c r="BC2093" i="23"/>
  <c r="BD2093" i="23"/>
  <c r="BC2094" i="23"/>
  <c r="BD2094" i="23"/>
  <c r="BC2095" i="23"/>
  <c r="BD2095" i="23"/>
  <c r="BC2096" i="23"/>
  <c r="BD2096" i="23"/>
  <c r="BC2097" i="23"/>
  <c r="BD2097" i="23"/>
  <c r="BC2098" i="23"/>
  <c r="BD2098" i="23"/>
  <c r="BC2099" i="23"/>
  <c r="BD2099" i="23"/>
  <c r="BC2100" i="23"/>
  <c r="BD2100" i="23"/>
  <c r="BC2101" i="23"/>
  <c r="BD2101" i="23"/>
  <c r="BC2102" i="23"/>
  <c r="BD2102" i="23"/>
  <c r="BC2103" i="23"/>
  <c r="BD2103" i="23"/>
  <c r="BC2104" i="23"/>
  <c r="BD2104" i="23"/>
  <c r="BC2105" i="23"/>
  <c r="BD2105" i="23"/>
  <c r="BC2106" i="23"/>
  <c r="BD2106" i="23"/>
  <c r="BC2107" i="23"/>
  <c r="BD2107" i="23"/>
  <c r="BC2108" i="23"/>
  <c r="BD2108" i="23"/>
  <c r="BC2109" i="23"/>
  <c r="BD2109" i="23"/>
  <c r="BC2110" i="23"/>
  <c r="BD2110" i="23"/>
  <c r="BC2111" i="23"/>
  <c r="BD2111" i="23"/>
  <c r="BC2112" i="23"/>
  <c r="BD2112" i="23"/>
  <c r="BC2113" i="23"/>
  <c r="BD2113" i="23"/>
  <c r="BC2114" i="23"/>
  <c r="BD2114" i="23"/>
  <c r="BC2115" i="23"/>
  <c r="BD2115" i="23"/>
  <c r="BC2116" i="23"/>
  <c r="BD2116" i="23"/>
  <c r="BC2117" i="23"/>
  <c r="BD2117" i="23"/>
  <c r="BC2118" i="23"/>
  <c r="BD2118" i="23"/>
  <c r="BC2119" i="23"/>
  <c r="BD2119" i="23"/>
  <c r="BC2120" i="23"/>
  <c r="BD2120" i="23"/>
  <c r="BC2121" i="23"/>
  <c r="BD2121" i="23"/>
  <c r="BC2122" i="23"/>
  <c r="BD2122" i="23"/>
  <c r="BC2123" i="23"/>
  <c r="BD2123" i="23"/>
  <c r="BC2124" i="23"/>
  <c r="BD2124" i="23"/>
  <c r="BC2125" i="23"/>
  <c r="BD2125" i="23"/>
  <c r="BC2126" i="23"/>
  <c r="BD2126" i="23"/>
  <c r="BC2127" i="23"/>
  <c r="BD2127" i="23"/>
  <c r="BC2128" i="23"/>
  <c r="BD2128" i="23"/>
  <c r="BC2129" i="23"/>
  <c r="BD2129" i="23"/>
  <c r="BC2130" i="23"/>
  <c r="BD2130" i="23"/>
  <c r="BC2131" i="23"/>
  <c r="BD2131" i="23"/>
  <c r="BC2132" i="23"/>
  <c r="BD2132" i="23"/>
  <c r="BC2133" i="23"/>
  <c r="BD2133" i="23"/>
  <c r="BC2134" i="23"/>
  <c r="BD2134" i="23"/>
  <c r="BC2135" i="23"/>
  <c r="BD2135" i="23"/>
  <c r="BC2136" i="23"/>
  <c r="BD2136" i="23"/>
  <c r="BC2137" i="23"/>
  <c r="BD2137" i="23"/>
  <c r="BC2138" i="23"/>
  <c r="BD2138" i="23"/>
  <c r="BC2139" i="23"/>
  <c r="BD2139" i="23"/>
  <c r="BC2140" i="23"/>
  <c r="BD2140" i="23"/>
  <c r="BC2141" i="23"/>
  <c r="BD2141" i="23"/>
  <c r="BC2142" i="23"/>
  <c r="BD2142" i="23"/>
  <c r="BC2143" i="23"/>
  <c r="BD2143" i="23"/>
  <c r="BC2144" i="23"/>
  <c r="BD2144" i="23"/>
  <c r="BC2145" i="23"/>
  <c r="BD2145" i="23"/>
  <c r="BC2146" i="23"/>
  <c r="BD2146" i="23"/>
  <c r="BC2147" i="23"/>
  <c r="BD2147" i="23"/>
  <c r="BC2148" i="23"/>
  <c r="BD2148" i="23"/>
  <c r="BC2149" i="23"/>
  <c r="BD2149" i="23"/>
  <c r="BC2150" i="23"/>
  <c r="BD2150" i="23"/>
  <c r="BC2151" i="23"/>
  <c r="BD2151" i="23"/>
  <c r="BC2152" i="23"/>
  <c r="BD2152" i="23"/>
  <c r="BC2153" i="23"/>
  <c r="BD2153" i="23"/>
  <c r="BC2154" i="23"/>
  <c r="BD2154" i="23"/>
  <c r="BC2155" i="23"/>
  <c r="BD2155" i="23"/>
  <c r="BC2156" i="23"/>
  <c r="BD2156" i="23"/>
  <c r="BC2157" i="23"/>
  <c r="BD2157" i="23"/>
  <c r="BC2158" i="23"/>
  <c r="BD2158" i="23"/>
  <c r="BC2159" i="23"/>
  <c r="BD2159" i="23"/>
  <c r="BC2160" i="23"/>
  <c r="BD2160" i="23"/>
  <c r="BC2161" i="23"/>
  <c r="BD2161" i="23"/>
  <c r="BC2162" i="23"/>
  <c r="BD2162" i="23"/>
  <c r="BC2163" i="23"/>
  <c r="BD2163" i="23"/>
  <c r="BC2164" i="23"/>
  <c r="BD2164" i="23"/>
  <c r="BC2165" i="23"/>
  <c r="BD2165" i="23"/>
  <c r="BC2166" i="23"/>
  <c r="BD2166" i="23"/>
  <c r="BC2167" i="23"/>
  <c r="BD2167" i="23"/>
  <c r="BC2168" i="23"/>
  <c r="BD2168" i="23"/>
  <c r="BC2169" i="23"/>
  <c r="BD2169" i="23"/>
  <c r="BC2170" i="23"/>
  <c r="BD2170" i="23"/>
  <c r="BC2171" i="23"/>
  <c r="BD2171" i="23"/>
  <c r="BC2172" i="23"/>
  <c r="BD2172" i="23"/>
  <c r="BC2173" i="23"/>
  <c r="BD2173" i="23"/>
  <c r="BC2174" i="23"/>
  <c r="BD2174" i="23"/>
  <c r="BC2175" i="23"/>
  <c r="BD2175" i="23"/>
  <c r="BC2176" i="23"/>
  <c r="BD2176" i="23"/>
  <c r="BC2177" i="23"/>
  <c r="BD2177" i="23"/>
  <c r="BC2178" i="23"/>
  <c r="BD2178" i="23"/>
  <c r="BC2179" i="23"/>
  <c r="BD2179" i="23"/>
  <c r="BC2180" i="23"/>
  <c r="BD2180" i="23"/>
  <c r="BC2181" i="23"/>
  <c r="BD2181" i="23"/>
  <c r="BC2182" i="23"/>
  <c r="BD2182" i="23"/>
  <c r="BC2183" i="23"/>
  <c r="BD2183" i="23"/>
  <c r="BC2184" i="23"/>
  <c r="BD2184" i="23"/>
  <c r="BC2185" i="23"/>
  <c r="BD2185" i="23"/>
  <c r="BC2186" i="23"/>
  <c r="BD2186" i="23"/>
  <c r="BC2187" i="23"/>
  <c r="BD2187" i="23"/>
  <c r="BC2188" i="23"/>
  <c r="BD2188" i="23"/>
  <c r="BC2189" i="23"/>
  <c r="BD2189" i="23"/>
  <c r="BC2190" i="23"/>
  <c r="BD2190" i="23"/>
  <c r="BC2191" i="23"/>
  <c r="BD2191" i="23"/>
  <c r="BC2192" i="23"/>
  <c r="BD2192" i="23"/>
  <c r="BC2193" i="23"/>
  <c r="BD2193" i="23"/>
  <c r="BC2194" i="23"/>
  <c r="BD2194" i="23"/>
  <c r="BC2195" i="23"/>
  <c r="BD2195" i="23"/>
  <c r="BC2196" i="23"/>
  <c r="BD2196" i="23"/>
  <c r="BC2197" i="23"/>
  <c r="BD2197" i="23"/>
  <c r="BC2198" i="23"/>
  <c r="BD2198" i="23"/>
  <c r="BC2199" i="23"/>
  <c r="BD2199" i="23"/>
  <c r="BC2200" i="23"/>
  <c r="BD2200" i="23"/>
  <c r="BC2201" i="23"/>
  <c r="BD2201" i="23"/>
  <c r="BC2202" i="23"/>
  <c r="BD2202" i="23"/>
  <c r="BC2203" i="23"/>
  <c r="BD2203" i="23"/>
  <c r="BC2204" i="23"/>
  <c r="BD2204" i="23"/>
  <c r="BC2205" i="23"/>
  <c r="BD2205" i="23"/>
  <c r="BC2206" i="23"/>
  <c r="BD2206" i="23"/>
  <c r="BC2207" i="23"/>
  <c r="BD2207" i="23"/>
  <c r="BC2208" i="23"/>
  <c r="BD2208" i="23"/>
  <c r="BC2209" i="23"/>
  <c r="BD2209" i="23"/>
  <c r="BC2210" i="23"/>
  <c r="BD2210" i="23"/>
  <c r="BC2211" i="23"/>
  <c r="BD2211" i="23"/>
  <c r="BC2212" i="23"/>
  <c r="BD2212" i="23"/>
  <c r="BC2213" i="23"/>
  <c r="BD2213" i="23"/>
  <c r="BC2214" i="23"/>
  <c r="BD2214" i="23"/>
  <c r="BC2215" i="23"/>
  <c r="BD2215" i="23"/>
  <c r="BC2216" i="23"/>
  <c r="BD2216" i="23"/>
  <c r="BC2217" i="23"/>
  <c r="BD2217" i="23"/>
  <c r="BC2218" i="23"/>
  <c r="BD2218" i="23"/>
  <c r="BC2219" i="23"/>
  <c r="BD2219" i="23"/>
  <c r="BC2220" i="23"/>
  <c r="BD2220" i="23"/>
  <c r="BC2221" i="23"/>
  <c r="BD2221" i="23"/>
  <c r="BC2222" i="23"/>
  <c r="BD2222" i="23"/>
  <c r="BC2223" i="23"/>
  <c r="BD2223" i="23"/>
  <c r="BC2224" i="23"/>
  <c r="BD2224" i="23"/>
  <c r="BC2225" i="23"/>
  <c r="BD2225" i="23"/>
  <c r="BC2226" i="23"/>
  <c r="BD2226" i="23"/>
  <c r="BC2227" i="23"/>
  <c r="BD2227" i="23"/>
  <c r="BC2228" i="23"/>
  <c r="BD2228" i="23"/>
  <c r="BC2229" i="23"/>
  <c r="BD2229" i="23"/>
  <c r="BC2230" i="23"/>
  <c r="BD2230" i="23"/>
  <c r="BC2231" i="23"/>
  <c r="BD2231" i="23"/>
  <c r="BC2232" i="23"/>
  <c r="BD2232" i="23"/>
  <c r="BC2233" i="23"/>
  <c r="BD2233" i="23"/>
  <c r="BC2234" i="23"/>
  <c r="BD2234" i="23"/>
  <c r="BC2235" i="23"/>
  <c r="BD2235" i="23"/>
  <c r="BC2236" i="23"/>
  <c r="BD2236" i="23"/>
  <c r="BC2237" i="23"/>
  <c r="BD2237" i="23"/>
  <c r="BC2238" i="23"/>
  <c r="BD2238" i="23"/>
  <c r="BC2239" i="23"/>
  <c r="BD2239" i="23"/>
  <c r="BC2240" i="23"/>
  <c r="BD2240" i="23"/>
  <c r="BC2241" i="23"/>
  <c r="BD2241" i="23"/>
  <c r="BC2242" i="23"/>
  <c r="BD2242" i="23"/>
  <c r="BC2243" i="23"/>
  <c r="BD2243" i="23"/>
  <c r="BC2244" i="23"/>
  <c r="BD2244" i="23"/>
  <c r="BC2245" i="23"/>
  <c r="BD2245" i="23"/>
  <c r="BC2246" i="23"/>
  <c r="BD2246" i="23"/>
  <c r="BC2247" i="23"/>
  <c r="BD2247" i="23"/>
  <c r="BC2248" i="23"/>
  <c r="BD2248" i="23"/>
  <c r="BC2249" i="23"/>
  <c r="BD2249" i="23"/>
  <c r="BC2250" i="23"/>
  <c r="BD2250" i="23"/>
  <c r="BC2251" i="23"/>
  <c r="BD2251" i="23"/>
  <c r="BC2252" i="23"/>
  <c r="BD2252" i="23"/>
  <c r="BC2253" i="23"/>
  <c r="BD2253" i="23"/>
  <c r="BC2254" i="23"/>
  <c r="BD2254" i="23"/>
  <c r="BC2255" i="23"/>
  <c r="BD2255" i="23"/>
  <c r="BC2256" i="23"/>
  <c r="BD2256" i="23"/>
  <c r="BC2257" i="23"/>
  <c r="BD2257" i="23"/>
  <c r="BC2258" i="23"/>
  <c r="BD2258" i="23"/>
  <c r="BC2259" i="23"/>
  <c r="BD2259" i="23"/>
  <c r="BC2260" i="23"/>
  <c r="BD2260" i="23"/>
  <c r="BC2261" i="23"/>
  <c r="BD2261" i="23"/>
  <c r="BC2262" i="23"/>
  <c r="BD2262" i="23"/>
  <c r="BC2263" i="23"/>
  <c r="BD2263" i="23"/>
  <c r="BC2264" i="23"/>
  <c r="BD2264" i="23"/>
  <c r="BC2265" i="23"/>
  <c r="BD2265" i="23"/>
  <c r="BC2266" i="23"/>
  <c r="BD2266" i="23"/>
  <c r="BC2267" i="23"/>
  <c r="BD2267" i="23"/>
  <c r="BC2268" i="23"/>
  <c r="BD2268" i="23"/>
  <c r="BC2269" i="23"/>
  <c r="BD2269" i="23"/>
  <c r="BC2270" i="23"/>
  <c r="BD2270" i="23"/>
  <c r="BC2271" i="23"/>
  <c r="BD2271" i="23"/>
  <c r="BC2272" i="23"/>
  <c r="BD2272" i="23"/>
  <c r="BC2273" i="23"/>
  <c r="BD2273" i="23"/>
  <c r="BC2274" i="23"/>
  <c r="BD2274" i="23"/>
  <c r="BC2275" i="23"/>
  <c r="BD2275" i="23"/>
  <c r="BC2276" i="23"/>
  <c r="BD2276" i="23"/>
  <c r="BC2277" i="23"/>
  <c r="BD2277" i="23"/>
  <c r="BC2278" i="23"/>
  <c r="BD2278" i="23"/>
  <c r="BC2279" i="23"/>
  <c r="BD2279" i="23"/>
  <c r="BC2280" i="23"/>
  <c r="BD2280" i="23"/>
  <c r="BC2281" i="23"/>
  <c r="BD2281" i="23"/>
  <c r="BC2282" i="23"/>
  <c r="BD2282" i="23"/>
  <c r="BC2283" i="23"/>
  <c r="BD2283" i="23"/>
  <c r="BC2284" i="23"/>
  <c r="BD2284" i="23"/>
  <c r="BC2285" i="23"/>
  <c r="BD2285" i="23"/>
  <c r="BC2286" i="23"/>
  <c r="BD2286" i="23"/>
  <c r="BC2287" i="23"/>
  <c r="BD2287" i="23"/>
  <c r="BC2288" i="23"/>
  <c r="BD2288" i="23"/>
  <c r="BC2289" i="23"/>
  <c r="BD2289" i="23"/>
  <c r="BC2290" i="23"/>
  <c r="BD2290" i="23"/>
  <c r="BC2291" i="23"/>
  <c r="BD2291" i="23"/>
  <c r="BC2292" i="23"/>
  <c r="BD2292" i="23"/>
  <c r="BC2293" i="23"/>
  <c r="BD2293" i="23"/>
  <c r="BC2294" i="23"/>
  <c r="BD2294" i="23"/>
  <c r="BC2295" i="23"/>
  <c r="BD2295" i="23"/>
  <c r="BC2296" i="23"/>
  <c r="BD2296" i="23"/>
  <c r="BC2297" i="23"/>
  <c r="BD2297" i="23"/>
  <c r="BC2298" i="23"/>
  <c r="BD2298" i="23"/>
  <c r="BC2299" i="23"/>
  <c r="BD2299" i="23"/>
  <c r="BC2300" i="23"/>
  <c r="BD2300" i="23"/>
  <c r="BC2301" i="23"/>
  <c r="BD2301" i="23"/>
  <c r="BC2302" i="23"/>
  <c r="BD2302" i="23"/>
  <c r="BC2303" i="23"/>
  <c r="BD2303" i="23"/>
  <c r="BC2304" i="23"/>
  <c r="BD2304" i="23"/>
  <c r="BC2305" i="23"/>
  <c r="BD2305" i="23"/>
  <c r="BC2306" i="23"/>
  <c r="BD2306" i="23"/>
  <c r="BC2307" i="23"/>
  <c r="BD2307" i="23"/>
  <c r="BC2308" i="23"/>
  <c r="BD2308" i="23"/>
  <c r="BC2309" i="23"/>
  <c r="BD2309" i="23"/>
  <c r="BC2310" i="23"/>
  <c r="BD2310" i="23"/>
  <c r="BC2311" i="23"/>
  <c r="BD2311" i="23"/>
  <c r="BC2312" i="23"/>
  <c r="BD2312" i="23"/>
  <c r="BC2313" i="23"/>
  <c r="BD2313" i="23"/>
  <c r="BC2314" i="23"/>
  <c r="BD2314" i="23"/>
  <c r="BC2315" i="23"/>
  <c r="BD2315" i="23"/>
  <c r="BC2316" i="23"/>
  <c r="BD2316" i="23"/>
  <c r="BC2317" i="23"/>
  <c r="BD2317" i="23"/>
  <c r="BC2318" i="23"/>
  <c r="BD2318" i="23"/>
  <c r="BC2319" i="23"/>
  <c r="BD2319" i="23"/>
  <c r="BC2320" i="23"/>
  <c r="BD2320" i="23"/>
  <c r="BC2321" i="23"/>
  <c r="BD2321" i="23"/>
  <c r="BC2322" i="23"/>
  <c r="BD2322" i="23"/>
  <c r="BC2323" i="23"/>
  <c r="BD2323" i="23"/>
  <c r="BC2324" i="23"/>
  <c r="BD2324" i="23"/>
  <c r="BC2325" i="23"/>
  <c r="BD2325" i="23"/>
  <c r="BC2326" i="23"/>
  <c r="BD2326" i="23"/>
  <c r="BC2327" i="23"/>
  <c r="BD2327" i="23"/>
  <c r="BC2328" i="23"/>
  <c r="BD2328" i="23"/>
  <c r="BC2329" i="23"/>
  <c r="BD2329" i="23"/>
  <c r="BC2330" i="23"/>
  <c r="BD2330" i="23"/>
  <c r="BC2331" i="23"/>
  <c r="BD2331" i="23"/>
  <c r="BC2332" i="23"/>
  <c r="BD2332" i="23"/>
  <c r="BC2333" i="23"/>
  <c r="BD2333" i="23"/>
  <c r="BC2334" i="23"/>
  <c r="BD2334" i="23"/>
  <c r="BC2335" i="23"/>
  <c r="BD2335" i="23"/>
  <c r="BC2336" i="23"/>
  <c r="BD2336" i="23"/>
  <c r="BC2337" i="23"/>
  <c r="BD2337" i="23"/>
  <c r="BC2338" i="23"/>
  <c r="BD2338" i="23"/>
  <c r="BC2339" i="23"/>
  <c r="BD2339" i="23"/>
  <c r="BC2340" i="23"/>
  <c r="BD2340" i="23"/>
  <c r="BC2341" i="23"/>
  <c r="BD2341" i="23"/>
  <c r="BC2342" i="23"/>
  <c r="BD2342" i="23"/>
  <c r="BC2343" i="23"/>
  <c r="BD2343" i="23"/>
  <c r="BC2344" i="23"/>
  <c r="BD2344" i="23"/>
  <c r="BC2345" i="23"/>
  <c r="BD2345" i="23"/>
  <c r="BC2346" i="23"/>
  <c r="BD2346" i="23"/>
  <c r="BC2347" i="23"/>
  <c r="BD2347" i="23"/>
  <c r="BC2348" i="23"/>
  <c r="BD2348" i="23"/>
  <c r="BC2349" i="23"/>
  <c r="BD2349" i="23"/>
  <c r="BC2350" i="23"/>
  <c r="BD2350" i="23"/>
  <c r="BC2351" i="23"/>
  <c r="BD2351" i="23"/>
  <c r="BC2352" i="23"/>
  <c r="BD2352" i="23"/>
  <c r="BC2353" i="23"/>
  <c r="BD2353" i="23"/>
  <c r="BC2354" i="23"/>
  <c r="BD2354" i="23"/>
  <c r="BC2355" i="23"/>
  <c r="BD2355" i="23"/>
  <c r="BC2356" i="23"/>
  <c r="BD2356" i="23"/>
  <c r="BC2357" i="23"/>
  <c r="BD2357" i="23"/>
  <c r="BC2358" i="23"/>
  <c r="BD2358" i="23"/>
  <c r="BC2359" i="23"/>
  <c r="BD2359" i="23"/>
  <c r="BC2360" i="23"/>
  <c r="BD2360" i="23"/>
  <c r="BC2361" i="23"/>
  <c r="BD2361" i="23"/>
  <c r="BC2362" i="23"/>
  <c r="BD2362" i="23"/>
  <c r="BC2363" i="23"/>
  <c r="BD2363" i="23"/>
  <c r="BC2364" i="23"/>
  <c r="BD2364" i="23"/>
  <c r="BC2365" i="23"/>
  <c r="BD2365" i="23"/>
  <c r="BC2366" i="23"/>
  <c r="BD2366" i="23"/>
</calcChain>
</file>

<file path=xl/comments1.xml><?xml version="1.0" encoding="utf-8"?>
<comments xmlns="http://schemas.openxmlformats.org/spreadsheetml/2006/main">
  <authors>
    <author>Ferdinando Ametrano</author>
  </authors>
  <commentList>
    <comment ref="D8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17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18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33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34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37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38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D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I49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I50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I53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  <comment ref="I54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4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comments5.xml><?xml version="1.0" encoding="utf-8"?>
<comments xmlns="http://schemas.openxmlformats.org/spreadsheetml/2006/main">
  <authors>
    <author>Ferdinando Ametrano</author>
  </authors>
  <commentList>
    <comment ref="AC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AC4" authorId="0">
      <text>
        <r>
          <rPr>
            <sz val="8"/>
            <color indexed="81"/>
            <rFont val="Tahoma"/>
            <family val="2"/>
          </rPr>
          <t>discard the front Futures the given number of days before its earliest date</t>
        </r>
      </text>
    </comment>
  </commentList>
</comments>
</file>

<file path=xl/sharedStrings.xml><?xml version="1.0" encoding="utf-8"?>
<sst xmlns="http://schemas.openxmlformats.org/spreadsheetml/2006/main" count="13964" uniqueCount="262">
  <si>
    <t>3M</t>
  </si>
  <si>
    <t>tenor</t>
  </si>
  <si>
    <t>1M</t>
  </si>
  <si>
    <t>6M</t>
  </si>
  <si>
    <t>Index</t>
  </si>
  <si>
    <t>ConvAdj Quote Object ID</t>
  </si>
  <si>
    <t>Freq</t>
  </si>
  <si>
    <t>Business Day Convention</t>
  </si>
  <si>
    <t>0D</t>
  </si>
  <si>
    <t>Modified Following</t>
  </si>
  <si>
    <t>Annual</t>
  </si>
  <si>
    <t>30/360 (Bond Basis)</t>
  </si>
  <si>
    <t>Type</t>
  </si>
  <si>
    <t>PiecewiseYieldCurve</t>
  </si>
  <si>
    <t>Error</t>
  </si>
  <si>
    <t>ObjectID</t>
  </si>
  <si>
    <t>NDays</t>
  </si>
  <si>
    <t>Calendar</t>
  </si>
  <si>
    <t>Target</t>
  </si>
  <si>
    <t>Accuracy</t>
  </si>
  <si>
    <t>TraitsID</t>
  </si>
  <si>
    <t>ZeroYield</t>
  </si>
  <si>
    <t>InterpolatorID</t>
  </si>
  <si>
    <t>Linear</t>
  </si>
  <si>
    <t>Trigger</t>
  </si>
  <si>
    <t>Permanent</t>
  </si>
  <si>
    <t>ObjectOverwrite</t>
  </si>
  <si>
    <t>Discounting</t>
  </si>
  <si>
    <t>Currency</t>
  </si>
  <si>
    <t>EUR</t>
  </si>
  <si>
    <t>IMM Date</t>
  </si>
  <si>
    <t>TARGET</t>
  </si>
  <si>
    <t>Earliest Date</t>
  </si>
  <si>
    <t>Latest Date</t>
  </si>
  <si>
    <t>Rate</t>
  </si>
  <si>
    <t>_MXEUR3M</t>
  </si>
  <si>
    <t>_MXEURSTD</t>
  </si>
  <si>
    <t>_MXEUR6M</t>
  </si>
  <si>
    <t>Rate Helpers</t>
  </si>
  <si>
    <t>Sf</t>
  </si>
  <si>
    <t>Sw</t>
  </si>
  <si>
    <t>Dp</t>
  </si>
  <si>
    <t>Selected</t>
  </si>
  <si>
    <t>_MXEUR1M</t>
  </si>
  <si>
    <t>_MXEUR1Y</t>
  </si>
  <si>
    <t>Actual/360</t>
  </si>
  <si>
    <t>1Y</t>
  </si>
  <si>
    <t>_MXEURON</t>
  </si>
  <si>
    <t>FamilyName</t>
  </si>
  <si>
    <t>ibor</t>
  </si>
  <si>
    <t>Tenor</t>
  </si>
  <si>
    <t>STD</t>
  </si>
  <si>
    <t>Eonia</t>
  </si>
  <si>
    <t>Fixing Check</t>
  </si>
  <si>
    <t>Add Fixing</t>
  </si>
  <si>
    <t>Object ID</t>
  </si>
  <si>
    <t>Forecasted Before Fixing</t>
  </si>
  <si>
    <t>Observed Fixing</t>
  </si>
  <si>
    <t>Delta</t>
  </si>
  <si>
    <t>After Fixing Check</t>
  </si>
  <si>
    <t>ON</t>
  </si>
  <si>
    <t>EONIA=</t>
  </si>
  <si>
    <t>start date</t>
  </si>
  <si>
    <t>Evaluation Date</t>
  </si>
  <si>
    <t>end date</t>
  </si>
  <si>
    <t>Condition:</t>
  </si>
  <si>
    <t>LAST_QUOTE.TIMESTAMP</t>
  </si>
  <si>
    <t>LAST_QUOTE.CLOSE</t>
  </si>
  <si>
    <t>EURIBOR1MD=</t>
  </si>
  <si>
    <t>EURIBOR3MD=</t>
  </si>
  <si>
    <t>EURIBOR6MD=</t>
  </si>
  <si>
    <t>EURIBOR1YD=</t>
  </si>
  <si>
    <t>Field</t>
  </si>
  <si>
    <t>Instruments</t>
  </si>
  <si>
    <t>Date</t>
  </si>
  <si>
    <t>Last</t>
  </si>
  <si>
    <t>SettlementDate</t>
  </si>
  <si>
    <t>EUR 3M</t>
  </si>
  <si>
    <t>CASH CURVES</t>
  </si>
  <si>
    <t>O/N</t>
  </si>
  <si>
    <t>T/N</t>
  </si>
  <si>
    <t>OIS 3M CURVES</t>
  </si>
  <si>
    <t>S/N</t>
  </si>
  <si>
    <t>1W</t>
  </si>
  <si>
    <t>2W</t>
  </si>
  <si>
    <t>3W</t>
  </si>
  <si>
    <t>2M</t>
  </si>
  <si>
    <t>4M</t>
  </si>
  <si>
    <t>5M</t>
  </si>
  <si>
    <t>7M</t>
  </si>
  <si>
    <t>STUB 3M CURVES</t>
  </si>
  <si>
    <t>3Y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</si>
  <si>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</si>
  <si>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</si>
  <si>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</si>
  <si>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</si>
  <si>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</si>
  <si>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</si>
  <si>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</si>
  <si>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</si>
  <si>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</si>
  <si>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</si>
  <si>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</si>
  <si>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</si>
  <si>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</si>
  <si>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</si>
  <si>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</si>
  <si>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</si>
  <si>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</si>
  <si>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</si>
  <si>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</si>
  <si>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</si>
  <si>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</si>
  <si>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</si>
  <si>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</si>
  <si>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</si>
  <si>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</si>
  <si>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</si>
  <si>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</si>
  <si>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31Y</t>
  </si>
  <si>
    <t>32Y</t>
  </si>
  <si>
    <t>33Y</t>
  </si>
  <si>
    <t>34Y</t>
  </si>
  <si>
    <t>EUR :Std</t>
  </si>
  <si>
    <t>CASH</t>
  </si>
  <si>
    <t>STUB</t>
  </si>
  <si>
    <t>LIF EURIBOR 3M</t>
  </si>
  <si>
    <t>EUR R6M CUM FIX</t>
  </si>
  <si>
    <t>EUR 6M</t>
  </si>
  <si>
    <t>OIS 6M CURVES</t>
  </si>
  <si>
    <t>STUB 6M CURVES</t>
  </si>
  <si>
    <t>EUR 1Y</t>
  </si>
  <si>
    <t>OIS 12M CURVES</t>
  </si>
  <si>
    <t>STUB 12M CURVES</t>
  </si>
  <si>
    <t>EUR-OIS</t>
  </si>
  <si>
    <t>OISINT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</si>
  <si>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</si>
  <si>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</si>
  <si>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</si>
  <si>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</si>
  <si>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</si>
  <si>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</si>
  <si>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</si>
  <si>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</si>
  <si>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</si>
  <si>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</si>
  <si>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19M</t>
  </si>
  <si>
    <t>20M</t>
  </si>
  <si>
    <t>21M</t>
  </si>
  <si>
    <t>22M</t>
  </si>
  <si>
    <t>23M</t>
  </si>
  <si>
    <t>2Y</t>
  </si>
  <si>
    <t>EUR FIX 1RM</t>
  </si>
  <si>
    <t>EURYC1M</t>
  </si>
  <si>
    <t>12M</t>
  </si>
  <si>
    <t>1Y3M</t>
  </si>
  <si>
    <t>1Y6M</t>
  </si>
  <si>
    <t>1Y9M</t>
  </si>
  <si>
    <t>2Y3M</t>
  </si>
  <si>
    <t>2Y6M</t>
  </si>
  <si>
    <t>2Y9M</t>
  </si>
  <si>
    <t>#20151216</t>
  </si>
  <si>
    <t>35Y</t>
  </si>
  <si>
    <t>36Y</t>
  </si>
  <si>
    <t>37Y</t>
  </si>
  <si>
    <t>38Y</t>
  </si>
  <si>
    <t>39Y</t>
  </si>
  <si>
    <t>40Y</t>
  </si>
  <si>
    <t>50Y</t>
  </si>
  <si>
    <t>60Y</t>
  </si>
  <si>
    <t>Mx_</t>
  </si>
  <si>
    <t>TN</t>
  </si>
  <si>
    <t>SN</t>
  </si>
  <si>
    <t>Data</t>
  </si>
  <si>
    <t>41Y</t>
  </si>
  <si>
    <t>42Y</t>
  </si>
  <si>
    <t>43Y</t>
  </si>
  <si>
    <t>44Y</t>
  </si>
  <si>
    <t>45Y</t>
  </si>
  <si>
    <t>46Y</t>
  </si>
  <si>
    <t>47Y</t>
  </si>
  <si>
    <t>48Y</t>
  </si>
  <si>
    <t>49Y</t>
  </si>
  <si>
    <t>51Y</t>
  </si>
  <si>
    <t>52Y</t>
  </si>
  <si>
    <t>53Y</t>
  </si>
  <si>
    <t>54Y</t>
  </si>
  <si>
    <t>55Y</t>
  </si>
  <si>
    <t>56Y</t>
  </si>
  <si>
    <t>57Y</t>
  </si>
  <si>
    <t>58Y</t>
  </si>
  <si>
    <t>59Y</t>
  </si>
  <si>
    <t>t1</t>
  </si>
  <si>
    <t>t end</t>
  </si>
  <si>
    <t>tau</t>
  </si>
  <si>
    <t>rate</t>
  </si>
  <si>
    <t>1D</t>
  </si>
  <si>
    <t xml:space="preserve"> </t>
  </si>
  <si>
    <t>Quote Mx Live</t>
  </si>
  <si>
    <t>Market Quote</t>
  </si>
  <si>
    <t>Discount</t>
  </si>
  <si>
    <t>KrugerLogCubic</t>
  </si>
  <si>
    <t>Discount Factor</t>
  </si>
  <si>
    <t>selected</t>
  </si>
  <si>
    <t>Priority</t>
  </si>
  <si>
    <t>N imm Futures</t>
  </si>
  <si>
    <t>Depo Inclusion</t>
  </si>
  <si>
    <t>Quote ID</t>
  </si>
  <si>
    <t>Set Value</t>
  </si>
  <si>
    <t>RIC</t>
  </si>
  <si>
    <t>Timestamp</t>
  </si>
  <si>
    <t>Last Quote Close</t>
  </si>
  <si>
    <t>EUR ON</t>
  </si>
  <si>
    <t>Min Distance</t>
  </si>
  <si>
    <t>Zero Rate</t>
  </si>
  <si>
    <t>nSerialFutures</t>
  </si>
  <si>
    <t>FrontFuturesRollingDays</t>
  </si>
  <si>
    <t>DeposBeforeFirstFuturesStartDatePlusOne</t>
  </si>
  <si>
    <t>Mx_EURON</t>
  </si>
  <si>
    <t>BID</t>
  </si>
  <si>
    <t>ASK</t>
  </si>
  <si>
    <t>MID</t>
  </si>
  <si>
    <t>Fixing date</t>
  </si>
  <si>
    <t>FRA</t>
  </si>
  <si>
    <t>Value Date</t>
  </si>
  <si>
    <t>Convexity</t>
  </si>
  <si>
    <t>Pasted Value</t>
  </si>
  <si>
    <t>Diff (bps)</t>
  </si>
  <si>
    <t>Live Tenor</t>
  </si>
  <si>
    <t>Ref Tenor</t>
  </si>
  <si>
    <t>Fixing Days</t>
  </si>
  <si>
    <t>EoM</t>
  </si>
  <si>
    <t>Day Counter Convention</t>
  </si>
  <si>
    <t>DP</t>
  </si>
  <si>
    <t>SF</t>
  </si>
  <si>
    <t>SW</t>
  </si>
  <si>
    <t>Following</t>
  </si>
  <si>
    <t>Live Code</t>
  </si>
  <si>
    <t>Ref Code</t>
  </si>
  <si>
    <t>IMM Code</t>
  </si>
  <si>
    <t>IMM</t>
  </si>
  <si>
    <t>Fwd Start</t>
  </si>
  <si>
    <t>Ref Quote</t>
  </si>
  <si>
    <t>Live Quote</t>
  </si>
  <si>
    <t>Business Day Conv</t>
  </si>
  <si>
    <t>Day Counter Conv</t>
  </si>
  <si>
    <t>Quote Mx Reference</t>
  </si>
  <si>
    <t>Fixing Date</t>
  </si>
  <si>
    <t>Maturity Date</t>
  </si>
  <si>
    <t>FUT Tenor</t>
  </si>
  <si>
    <t>FUT</t>
  </si>
  <si>
    <t>Code</t>
  </si>
  <si>
    <t>Reference</t>
  </si>
  <si>
    <t>EUR EURIBOR 1M FIX_C</t>
  </si>
  <si>
    <t>#20160316</t>
  </si>
  <si>
    <t>LIFFE EURIBOR 3M_C</t>
  </si>
  <si>
    <t>LIFFE EURIBOR 6M_C</t>
  </si>
  <si>
    <t>LIFFE EURIBOR 12M_C</t>
  </si>
  <si>
    <t>EUR EURIBOR 1M_C</t>
  </si>
  <si>
    <t>EUR EURIBOR 3M_C</t>
  </si>
  <si>
    <t>EUR EURIBOR 6M STD_C</t>
  </si>
  <si>
    <t>EUR EURIBOR 12M_C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</si>
</sst>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6" formatCode="&quot;£&quot;#,##0;[Red]\-&quot;£&quot;#,##0"/>
    <numFmt numFmtId="43" formatCode="_-* #,##0.00_-;\-* #,##0.00_-;_-* &quot;-&quot;??_-;_-@_-"/>
    <numFmt numFmtId="164" formatCode="mm/dd/yy;@"/>
    <numFmt numFmtId="165" formatCode="0.0000%"/>
    <numFmt numFmtId="166" formatCode="0.00000%"/>
    <numFmt numFmtId="167" formatCode="ddd\,\ dd\-mmm\-yyyy"/>
    <numFmt numFmtId="168" formatCode="ddd\,\ dd\-mmm\-yyyy\,\ hh:mm:ss"/>
    <numFmt numFmtId="169" formatCode="ddd\,\ d\-mmm\-yy"/>
    <numFmt numFmtId="170" formatCode="ddd\,\ d\-mmm\-yyyy"/>
    <numFmt numFmtId="171" formatCode="0.000000000"/>
    <numFmt numFmtId="172" formatCode="ddd\,\ d\-mmm\-yyyy\,\ hh:mm:ss"/>
    <numFmt numFmtId="173" formatCode="0.00000"/>
    <numFmt numFmtId="174" formatCode="0.000000"/>
    <numFmt numFmtId="175" formatCode="ddd\,\ dd\-mmm\-yy"/>
    <numFmt numFmtId="176" formatCode="0.0000"/>
    <numFmt numFmtId="177" formatCode="_([$€-2]* #,##0.00_);_([$€-2]* \(#,##0.00\);_([$€-2]* &quot;-&quot;??_)"/>
    <numFmt numFmtId="178" formatCode="General_)"/>
    <numFmt numFmtId="179" formatCode="#,##0.0;#,##0.0"/>
  </numFmts>
  <fonts count="1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8"/>
      <name val="Courier New"/>
      <family val="3"/>
    </font>
    <font>
      <sz val="8"/>
      <color indexed="81"/>
      <name val="Tahoma"/>
      <family val="2"/>
    </font>
    <font>
      <sz val="8"/>
      <color theme="0"/>
      <name val="Courier New"/>
      <family val="3"/>
    </font>
    <font>
      <sz val="8"/>
      <color theme="1"/>
      <name val="Courier New"/>
      <family val="3"/>
    </font>
    <font>
      <sz val="11"/>
      <color rgb="FF000000"/>
      <name val="Calibri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color indexed="12"/>
      <name val="Courier New"/>
      <family val="3"/>
    </font>
    <font>
      <b/>
      <sz val="8"/>
      <name val="Courier New"/>
      <family val="3"/>
    </font>
    <font>
      <sz val="8"/>
      <color rgb="FFFF0000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b/>
      <sz val="10"/>
      <color theme="1"/>
      <name val="Courier New"/>
      <family val="3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5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4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177" fontId="1" fillId="0" borderId="0" applyFont="0" applyFill="0" applyBorder="0" applyAlignment="0" applyProtection="0"/>
    <xf numFmtId="38" fontId="8" fillId="0" borderId="0" applyFont="0" applyFill="0" applyBorder="0" applyAlignment="0" applyProtection="0"/>
    <xf numFmtId="40" fontId="8" fillId="0" borderId="0" applyFont="0" applyFill="0" applyBorder="0" applyAlignment="0" applyProtection="0"/>
    <xf numFmtId="178" fontId="9" fillId="0" borderId="0"/>
    <xf numFmtId="179" fontId="10" fillId="5" borderId="0">
      <alignment horizontal="center" vertical="center"/>
    </xf>
    <xf numFmtId="6" fontId="8" fillId="0" borderId="0" applyFont="0" applyFill="0" applyBorder="0" applyAlignment="0" applyProtection="0"/>
    <xf numFmtId="6" fontId="8" fillId="0" borderId="0" applyFont="0" applyFill="0" applyBorder="0" applyAlignment="0" applyProtection="0"/>
    <xf numFmtId="9" fontId="17" fillId="0" borderId="0" applyFont="0" applyFill="0" applyBorder="0" applyAlignment="0" applyProtection="0"/>
  </cellStyleXfs>
  <cellXfs count="465">
    <xf numFmtId="0" fontId="0" fillId="0" borderId="0" xfId="0"/>
    <xf numFmtId="0" fontId="3" fillId="2" borderId="0" xfId="1" applyFont="1" applyFill="1" applyBorder="1"/>
    <xf numFmtId="0" fontId="3" fillId="2" borderId="2" xfId="1" applyFont="1" applyFill="1" applyBorder="1"/>
    <xf numFmtId="0" fontId="3" fillId="2" borderId="2" xfId="1" applyFont="1" applyFill="1" applyBorder="1" applyAlignment="1">
      <alignment horizontal="center"/>
    </xf>
    <xf numFmtId="164" fontId="3" fillId="2" borderId="1" xfId="1" applyNumberFormat="1" applyFont="1" applyFill="1" applyBorder="1" applyAlignment="1"/>
    <xf numFmtId="0" fontId="3" fillId="2" borderId="1" xfId="1" applyNumberFormat="1" applyFont="1" applyFill="1" applyBorder="1" applyAlignment="1"/>
    <xf numFmtId="166" fontId="3" fillId="3" borderId="1" xfId="1" applyNumberFormat="1" applyFont="1" applyFill="1" applyBorder="1" applyAlignment="1">
      <alignment horizontal="right"/>
    </xf>
    <xf numFmtId="0" fontId="3" fillId="2" borderId="1" xfId="1" applyNumberFormat="1" applyFont="1" applyFill="1" applyBorder="1" applyAlignment="1">
      <alignment horizontal="left"/>
    </xf>
    <xf numFmtId="0" fontId="3" fillId="2" borderId="0" xfId="3" applyFont="1" applyFill="1" applyBorder="1"/>
    <xf numFmtId="0" fontId="6" fillId="0" borderId="6" xfId="0" applyFont="1" applyBorder="1"/>
    <xf numFmtId="167" fontId="6" fillId="0" borderId="6" xfId="0" applyNumberFormat="1" applyFont="1" applyBorder="1"/>
    <xf numFmtId="0" fontId="6" fillId="0" borderId="1" xfId="0" applyFont="1" applyBorder="1"/>
    <xf numFmtId="0" fontId="3" fillId="2" borderId="1" xfId="1" applyNumberFormat="1" applyFont="1" applyFill="1" applyBorder="1" applyAlignment="1">
      <alignment horizontal="center" vertical="center"/>
    </xf>
    <xf numFmtId="164" fontId="3" fillId="2" borderId="1" xfId="1" applyNumberFormat="1" applyFont="1" applyFill="1" applyBorder="1" applyAlignment="1">
      <alignment horizontal="right"/>
    </xf>
    <xf numFmtId="164" fontId="3" fillId="2" borderId="1" xfId="1" applyNumberFormat="1" applyFont="1" applyFill="1" applyBorder="1" applyAlignment="1">
      <alignment horizontal="right" vertical="center"/>
    </xf>
    <xf numFmtId="164" fontId="3" fillId="2" borderId="1" xfId="1" applyNumberFormat="1" applyFont="1" applyFill="1" applyBorder="1" applyAlignment="1">
      <alignment horizontal="center" vertical="center"/>
    </xf>
    <xf numFmtId="164" fontId="6" fillId="0" borderId="6" xfId="0" applyNumberFormat="1" applyFont="1" applyBorder="1"/>
    <xf numFmtId="164" fontId="6" fillId="0" borderId="1" xfId="0" applyNumberFormat="1" applyFont="1" applyBorder="1"/>
    <xf numFmtId="164" fontId="3" fillId="2" borderId="1" xfId="1" applyNumberFormat="1" applyFont="1" applyFill="1" applyBorder="1" applyAlignment="1">
      <alignment horizontal="center"/>
    </xf>
    <xf numFmtId="167" fontId="6" fillId="0" borderId="1" xfId="0" applyNumberFormat="1" applyFont="1" applyBorder="1"/>
    <xf numFmtId="0" fontId="3" fillId="2" borderId="2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 wrapText="1"/>
    </xf>
    <xf numFmtId="0" fontId="3" fillId="0" borderId="2" xfId="0" applyFont="1" applyBorder="1" applyAlignment="1">
      <alignment wrapText="1"/>
    </xf>
    <xf numFmtId="176" fontId="3" fillId="3" borderId="2" xfId="5" applyNumberFormat="1" applyFont="1" applyFill="1" applyBorder="1" applyAlignment="1"/>
    <xf numFmtId="176" fontId="3" fillId="3" borderId="14" xfId="5" applyNumberFormat="1" applyFont="1" applyFill="1" applyBorder="1" applyAlignment="1"/>
    <xf numFmtId="165" fontId="3" fillId="3" borderId="8" xfId="5" applyNumberFormat="1" applyFont="1" applyFill="1" applyBorder="1" applyAlignment="1">
      <alignment horizontal="center"/>
    </xf>
    <xf numFmtId="167" fontId="3" fillId="3" borderId="8" xfId="5" applyNumberFormat="1" applyFont="1" applyFill="1" applyBorder="1" applyAlignment="1">
      <alignment horizontal="center"/>
    </xf>
    <xf numFmtId="176" fontId="3" fillId="3" borderId="8" xfId="5" applyNumberFormat="1" applyFont="1" applyFill="1" applyBorder="1" applyAlignment="1">
      <alignment horizontal="center"/>
    </xf>
    <xf numFmtId="165" fontId="3" fillId="3" borderId="6" xfId="5" applyNumberFormat="1" applyFont="1" applyFill="1" applyBorder="1" applyAlignment="1">
      <alignment horizontal="center"/>
    </xf>
    <xf numFmtId="167" fontId="3" fillId="3" borderId="6" xfId="5" applyNumberFormat="1" applyFont="1" applyFill="1" applyBorder="1" applyAlignment="1">
      <alignment horizontal="center"/>
    </xf>
    <xf numFmtId="176" fontId="3" fillId="3" borderId="6" xfId="5" applyNumberFormat="1" applyFont="1" applyFill="1" applyBorder="1" applyAlignment="1">
      <alignment horizontal="center"/>
    </xf>
    <xf numFmtId="165" fontId="3" fillId="3" borderId="1" xfId="5" applyNumberFormat="1" applyFont="1" applyFill="1" applyBorder="1" applyAlignment="1">
      <alignment horizontal="center"/>
    </xf>
    <xf numFmtId="167" fontId="3" fillId="3" borderId="1" xfId="5" applyNumberFormat="1" applyFont="1" applyFill="1" applyBorder="1" applyAlignment="1">
      <alignment horizontal="center"/>
    </xf>
    <xf numFmtId="176" fontId="3" fillId="3" borderId="1" xfId="5" applyNumberFormat="1" applyFont="1" applyFill="1" applyBorder="1" applyAlignment="1">
      <alignment horizontal="center"/>
    </xf>
    <xf numFmtId="175" fontId="3" fillId="3" borderId="2" xfId="5" applyNumberFormat="1" applyFont="1" applyFill="1" applyBorder="1" applyAlignment="1"/>
    <xf numFmtId="0" fontId="3" fillId="7" borderId="0" xfId="3" applyFont="1" applyFill="1"/>
    <xf numFmtId="0" fontId="3" fillId="7" borderId="0" xfId="1" applyFont="1" applyFill="1"/>
    <xf numFmtId="0" fontId="3" fillId="9" borderId="2" xfId="1" applyNumberFormat="1" applyFont="1" applyFill="1" applyBorder="1" applyAlignment="1">
      <alignment horizontal="center" vertical="center"/>
    </xf>
    <xf numFmtId="176" fontId="3" fillId="3" borderId="14" xfId="5" applyNumberFormat="1" applyFont="1" applyFill="1" applyBorder="1" applyAlignment="1">
      <alignment vertical="center"/>
    </xf>
    <xf numFmtId="176" fontId="3" fillId="8" borderId="2" xfId="5" applyNumberFormat="1" applyFont="1" applyFill="1" applyBorder="1" applyAlignment="1"/>
    <xf numFmtId="176" fontId="3" fillId="8" borderId="14" xfId="5" applyNumberFormat="1" applyFont="1" applyFill="1" applyBorder="1" applyAlignment="1"/>
    <xf numFmtId="0" fontId="3" fillId="9" borderId="2" xfId="1" applyNumberFormat="1" applyFont="1" applyFill="1" applyBorder="1" applyAlignment="1">
      <alignment horizontal="center" vertical="center" wrapText="1"/>
    </xf>
    <xf numFmtId="0" fontId="3" fillId="3" borderId="12" xfId="4" applyFont="1" applyFill="1" applyBorder="1"/>
    <xf numFmtId="0" fontId="3" fillId="3" borderId="9" xfId="4" applyFont="1" applyFill="1" applyBorder="1"/>
    <xf numFmtId="0" fontId="3" fillId="3" borderId="10" xfId="4" applyFont="1" applyFill="1" applyBorder="1"/>
    <xf numFmtId="0" fontId="3" fillId="3" borderId="4" xfId="4" applyFont="1" applyFill="1" applyBorder="1"/>
    <xf numFmtId="0" fontId="3" fillId="3" borderId="3" xfId="4" applyFont="1" applyFill="1" applyBorder="1"/>
    <xf numFmtId="0" fontId="3" fillId="2" borderId="11" xfId="3" applyFont="1" applyFill="1" applyBorder="1"/>
    <xf numFmtId="0" fontId="3" fillId="2" borderId="12" xfId="3" applyFont="1" applyFill="1" applyBorder="1"/>
    <xf numFmtId="165" fontId="3" fillId="3" borderId="12" xfId="4" applyNumberFormat="1" applyFont="1" applyFill="1" applyBorder="1"/>
    <xf numFmtId="0" fontId="3" fillId="2" borderId="7" xfId="3" applyFont="1" applyFill="1" applyBorder="1"/>
    <xf numFmtId="0" fontId="3" fillId="2" borderId="5" xfId="1" applyFont="1" applyFill="1" applyBorder="1"/>
    <xf numFmtId="0" fontId="3" fillId="2" borderId="4" xfId="1" applyFont="1" applyFill="1" applyBorder="1"/>
    <xf numFmtId="0" fontId="3" fillId="7" borderId="0" xfId="4" applyFont="1" applyFill="1" applyBorder="1"/>
    <xf numFmtId="0" fontId="11" fillId="7" borderId="0" xfId="4" applyFont="1" applyFill="1" applyBorder="1"/>
    <xf numFmtId="0" fontId="3" fillId="7" borderId="4" xfId="4" applyFont="1" applyFill="1" applyBorder="1"/>
    <xf numFmtId="0" fontId="11" fillId="7" borderId="0" xfId="4" applyFont="1" applyFill="1" applyBorder="1" applyAlignment="1">
      <alignment horizontal="center"/>
    </xf>
    <xf numFmtId="165" fontId="3" fillId="3" borderId="8" xfId="5" applyNumberFormat="1" applyFont="1" applyFill="1" applyBorder="1" applyAlignment="1"/>
    <xf numFmtId="165" fontId="3" fillId="3" borderId="6" xfId="5" applyNumberFormat="1" applyFont="1" applyFill="1" applyBorder="1" applyAlignment="1"/>
    <xf numFmtId="165" fontId="3" fillId="3" borderId="1" xfId="5" applyNumberFormat="1" applyFont="1" applyFill="1" applyBorder="1" applyAlignment="1"/>
    <xf numFmtId="165" fontId="3" fillId="0" borderId="10" xfId="0" applyNumberFormat="1" applyFont="1" applyFill="1" applyBorder="1"/>
    <xf numFmtId="0" fontId="12" fillId="9" borderId="2" xfId="1" applyFont="1" applyFill="1" applyBorder="1" applyAlignment="1">
      <alignment horizontal="center" vertical="center" wrapText="1"/>
    </xf>
    <xf numFmtId="164" fontId="3" fillId="2" borderId="8" xfId="1" applyNumberFormat="1" applyFont="1" applyFill="1" applyBorder="1" applyAlignment="1"/>
    <xf numFmtId="0" fontId="3" fillId="2" borderId="8" xfId="1" applyNumberFormat="1" applyFont="1" applyFill="1" applyBorder="1" applyAlignment="1">
      <alignment horizontal="center" vertical="center"/>
    </xf>
    <xf numFmtId="164" fontId="3" fillId="2" borderId="8" xfId="1" applyNumberFormat="1" applyFont="1" applyFill="1" applyBorder="1" applyAlignment="1">
      <alignment horizontal="right"/>
    </xf>
    <xf numFmtId="164" fontId="3" fillId="2" borderId="8" xfId="1" applyNumberFormat="1" applyFont="1" applyFill="1" applyBorder="1" applyAlignment="1">
      <alignment horizontal="center" vertical="center"/>
    </xf>
    <xf numFmtId="0" fontId="3" fillId="2" borderId="8" xfId="1" applyNumberFormat="1" applyFont="1" applyFill="1" applyBorder="1" applyAlignment="1"/>
    <xf numFmtId="166" fontId="3" fillId="3" borderId="8" xfId="1" applyNumberFormat="1" applyFont="1" applyFill="1" applyBorder="1" applyAlignment="1">
      <alignment horizontal="right"/>
    </xf>
    <xf numFmtId="0" fontId="3" fillId="2" borderId="8" xfId="1" applyNumberFormat="1" applyFont="1" applyFill="1" applyBorder="1" applyAlignment="1">
      <alignment horizontal="left"/>
    </xf>
    <xf numFmtId="164" fontId="3" fillId="2" borderId="6" xfId="1" applyNumberFormat="1" applyFont="1" applyFill="1" applyBorder="1" applyAlignment="1"/>
    <xf numFmtId="164" fontId="3" fillId="2" borderId="6" xfId="1" applyNumberFormat="1" applyFont="1" applyFill="1" applyBorder="1" applyAlignment="1">
      <alignment horizontal="right" vertical="center"/>
    </xf>
    <xf numFmtId="0" fontId="3" fillId="2" borderId="6" xfId="1" applyNumberFormat="1" applyFont="1" applyFill="1" applyBorder="1" applyAlignment="1">
      <alignment horizontal="center" vertical="center"/>
    </xf>
    <xf numFmtId="164" fontId="3" fillId="2" borderId="6" xfId="1" applyNumberFormat="1" applyFont="1" applyFill="1" applyBorder="1" applyAlignment="1">
      <alignment horizontal="right"/>
    </xf>
    <xf numFmtId="164" fontId="3" fillId="2" borderId="6" xfId="1" applyNumberFormat="1" applyFont="1" applyFill="1" applyBorder="1" applyAlignment="1">
      <alignment horizontal="center" vertical="center"/>
    </xf>
    <xf numFmtId="0" fontId="3" fillId="2" borderId="6" xfId="1" applyNumberFormat="1" applyFont="1" applyFill="1" applyBorder="1" applyAlignment="1"/>
    <xf numFmtId="166" fontId="3" fillId="3" borderId="6" xfId="1" applyNumberFormat="1" applyFont="1" applyFill="1" applyBorder="1" applyAlignment="1">
      <alignment horizontal="right"/>
    </xf>
    <xf numFmtId="0" fontId="3" fillId="2" borderId="6" xfId="1" applyNumberFormat="1" applyFont="1" applyFill="1" applyBorder="1" applyAlignment="1">
      <alignment horizontal="left"/>
    </xf>
    <xf numFmtId="164" fontId="3" fillId="2" borderId="8" xfId="1" applyNumberFormat="1" applyFont="1" applyFill="1" applyBorder="1" applyAlignment="1">
      <alignment horizontal="center"/>
    </xf>
    <xf numFmtId="164" fontId="3" fillId="2" borderId="6" xfId="1" applyNumberFormat="1" applyFont="1" applyFill="1" applyBorder="1" applyAlignment="1">
      <alignment horizontal="center"/>
    </xf>
    <xf numFmtId="0" fontId="3" fillId="9" borderId="2" xfId="0" applyFont="1" applyFill="1" applyBorder="1"/>
    <xf numFmtId="0" fontId="6" fillId="7" borderId="0" xfId="0" applyFont="1" applyFill="1"/>
    <xf numFmtId="0" fontId="3" fillId="7" borderId="0" xfId="1" applyFont="1" applyFill="1" applyBorder="1"/>
    <xf numFmtId="0" fontId="3" fillId="7" borderId="0" xfId="1" applyFont="1" applyFill="1" applyBorder="1" applyAlignment="1">
      <alignment horizontal="right" vertical="center"/>
    </xf>
    <xf numFmtId="0" fontId="3" fillId="7" borderId="0" xfId="1" applyFont="1" applyFill="1" applyBorder="1" applyAlignment="1">
      <alignment horizontal="center" vertical="center"/>
    </xf>
    <xf numFmtId="0" fontId="3" fillId="7" borderId="0" xfId="1" applyFont="1" applyFill="1" applyBorder="1" applyAlignment="1">
      <alignment horizontal="right"/>
    </xf>
    <xf numFmtId="164" fontId="3" fillId="7" borderId="4" xfId="1" applyNumberFormat="1" applyFont="1" applyFill="1" applyBorder="1" applyAlignment="1"/>
    <xf numFmtId="0" fontId="3" fillId="7" borderId="0" xfId="1" applyNumberFormat="1" applyFont="1" applyFill="1" applyBorder="1" applyAlignment="1">
      <alignment horizontal="center"/>
    </xf>
    <xf numFmtId="0" fontId="6" fillId="7" borderId="0" xfId="0" applyFont="1" applyFill="1" applyBorder="1"/>
    <xf numFmtId="0" fontId="3" fillId="7" borderId="0" xfId="0" applyFont="1" applyFill="1"/>
    <xf numFmtId="0" fontId="3" fillId="7" borderId="0" xfId="0" applyFont="1" applyFill="1" applyBorder="1"/>
    <xf numFmtId="0" fontId="3" fillId="7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right" vertical="center"/>
    </xf>
    <xf numFmtId="0" fontId="3" fillId="7" borderId="0" xfId="0" applyFont="1" applyFill="1" applyAlignment="1">
      <alignment horizontal="right"/>
    </xf>
    <xf numFmtId="0" fontId="3" fillId="2" borderId="6" xfId="1" applyFont="1" applyFill="1" applyBorder="1" applyAlignment="1">
      <alignment horizontal="center"/>
    </xf>
    <xf numFmtId="0" fontId="6" fillId="9" borderId="2" xfId="0" applyFont="1" applyFill="1" applyBorder="1"/>
    <xf numFmtId="167" fontId="6" fillId="3" borderId="2" xfId="0" applyNumberFormat="1" applyFont="1" applyFill="1" applyBorder="1"/>
    <xf numFmtId="0" fontId="6" fillId="3" borderId="2" xfId="0" applyFont="1" applyFill="1" applyBorder="1"/>
    <xf numFmtId="165" fontId="6" fillId="3" borderId="2" xfId="0" applyNumberFormat="1" applyFont="1" applyFill="1" applyBorder="1"/>
    <xf numFmtId="0" fontId="6" fillId="3" borderId="8" xfId="0" applyFont="1" applyFill="1" applyBorder="1"/>
    <xf numFmtId="167" fontId="6" fillId="3" borderId="8" xfId="0" applyNumberFormat="1" applyFont="1" applyFill="1" applyBorder="1"/>
    <xf numFmtId="0" fontId="6" fillId="3" borderId="6" xfId="0" applyFont="1" applyFill="1" applyBorder="1"/>
    <xf numFmtId="167" fontId="6" fillId="3" borderId="6" xfId="0" applyNumberFormat="1" applyFont="1" applyFill="1" applyBorder="1"/>
    <xf numFmtId="0" fontId="3" fillId="3" borderId="6" xfId="0" applyFont="1" applyFill="1" applyBorder="1"/>
    <xf numFmtId="0" fontId="3" fillId="3" borderId="1" xfId="0" applyFont="1" applyFill="1" applyBorder="1"/>
    <xf numFmtId="167" fontId="6" fillId="3" borderId="1" xfId="0" applyNumberFormat="1" applyFont="1" applyFill="1" applyBorder="1"/>
    <xf numFmtId="0" fontId="6" fillId="7" borderId="0" xfId="0" applyFont="1" applyFill="1" applyAlignment="1">
      <alignment horizontal="center" vertical="center"/>
    </xf>
    <xf numFmtId="0" fontId="6" fillId="9" borderId="8" xfId="0" applyFont="1" applyFill="1" applyBorder="1" applyAlignment="1">
      <alignment horizontal="center" vertical="center"/>
    </xf>
    <xf numFmtId="165" fontId="3" fillId="3" borderId="10" xfId="0" applyNumberFormat="1" applyFont="1" applyFill="1" applyBorder="1"/>
    <xf numFmtId="165" fontId="3" fillId="3" borderId="17" xfId="0" applyNumberFormat="1" applyFont="1" applyFill="1" applyBorder="1"/>
    <xf numFmtId="0" fontId="3" fillId="7" borderId="12" xfId="0" applyFont="1" applyFill="1" applyBorder="1"/>
    <xf numFmtId="0" fontId="6" fillId="3" borderId="1" xfId="0" applyFont="1" applyFill="1" applyBorder="1"/>
    <xf numFmtId="164" fontId="3" fillId="8" borderId="8" xfId="1" applyNumberFormat="1" applyFont="1" applyFill="1" applyBorder="1" applyAlignment="1">
      <alignment horizontal="right" vertical="center"/>
    </xf>
    <xf numFmtId="164" fontId="3" fillId="8" borderId="6" xfId="1" applyNumberFormat="1" applyFont="1" applyFill="1" applyBorder="1" applyAlignment="1">
      <alignment horizontal="right" vertical="center"/>
    </xf>
    <xf numFmtId="164" fontId="3" fillId="2" borderId="16" xfId="1" applyNumberFormat="1" applyFont="1" applyFill="1" applyBorder="1" applyAlignment="1"/>
    <xf numFmtId="164" fontId="3" fillId="8" borderId="16" xfId="1" applyNumberFormat="1" applyFont="1" applyFill="1" applyBorder="1" applyAlignment="1">
      <alignment horizontal="right" vertical="center"/>
    </xf>
    <xf numFmtId="0" fontId="3" fillId="2" borderId="16" xfId="1" applyNumberFormat="1" applyFont="1" applyFill="1" applyBorder="1" applyAlignment="1">
      <alignment horizontal="center" vertical="center"/>
    </xf>
    <xf numFmtId="164" fontId="3" fillId="2" borderId="16" xfId="1" applyNumberFormat="1" applyFont="1" applyFill="1" applyBorder="1" applyAlignment="1">
      <alignment horizontal="right"/>
    </xf>
    <xf numFmtId="164" fontId="3" fillId="2" borderId="16" xfId="1" applyNumberFormat="1" applyFont="1" applyFill="1" applyBorder="1" applyAlignment="1">
      <alignment horizontal="center" vertical="center"/>
    </xf>
    <xf numFmtId="0" fontId="3" fillId="2" borderId="16" xfId="1" applyNumberFormat="1" applyFont="1" applyFill="1" applyBorder="1" applyAlignment="1"/>
    <xf numFmtId="0" fontId="3" fillId="2" borderId="16" xfId="1" applyNumberFormat="1" applyFont="1" applyFill="1" applyBorder="1" applyAlignment="1">
      <alignment horizontal="left"/>
    </xf>
    <xf numFmtId="167" fontId="3" fillId="2" borderId="8" xfId="1" applyNumberFormat="1" applyFont="1" applyFill="1" applyBorder="1" applyAlignment="1">
      <alignment horizontal="center"/>
    </xf>
    <xf numFmtId="167" fontId="3" fillId="2" borderId="6" xfId="1" applyNumberFormat="1" applyFont="1" applyFill="1" applyBorder="1" applyAlignment="1">
      <alignment horizontal="center"/>
    </xf>
    <xf numFmtId="172" fontId="3" fillId="2" borderId="6" xfId="1" applyNumberFormat="1" applyFont="1" applyFill="1" applyBorder="1" applyAlignment="1">
      <alignment horizontal="center"/>
    </xf>
    <xf numFmtId="172" fontId="3" fillId="2" borderId="1" xfId="1" applyNumberFormat="1" applyFont="1" applyFill="1" applyBorder="1" applyAlignment="1">
      <alignment horizontal="center"/>
    </xf>
    <xf numFmtId="0" fontId="5" fillId="3" borderId="4" xfId="1" applyFont="1" applyFill="1" applyBorder="1"/>
    <xf numFmtId="172" fontId="3" fillId="3" borderId="4" xfId="1" applyNumberFormat="1" applyFont="1" applyFill="1" applyBorder="1" applyAlignment="1">
      <alignment horizontal="center"/>
    </xf>
    <xf numFmtId="169" fontId="3" fillId="4" borderId="9" xfId="1" applyNumberFormat="1" applyFont="1" applyFill="1" applyBorder="1" applyAlignment="1">
      <alignment horizontal="center"/>
    </xf>
    <xf numFmtId="3" fontId="3" fillId="4" borderId="10" xfId="1" applyNumberFormat="1" applyFont="1" applyFill="1" applyBorder="1" applyAlignment="1">
      <alignment horizontal="center"/>
    </xf>
    <xf numFmtId="0" fontId="3" fillId="2" borderId="10" xfId="3" applyFont="1" applyFill="1" applyBorder="1" applyAlignment="1">
      <alignment horizontal="center"/>
    </xf>
    <xf numFmtId="11" fontId="3" fillId="4" borderId="10" xfId="1" applyNumberFormat="1" applyFont="1" applyFill="1" applyBorder="1" applyAlignment="1">
      <alignment horizontal="center"/>
    </xf>
    <xf numFmtId="0" fontId="3" fillId="4" borderId="10" xfId="1" applyFont="1" applyFill="1" applyBorder="1" applyAlignment="1">
      <alignment horizontal="center"/>
    </xf>
    <xf numFmtId="0" fontId="3" fillId="4" borderId="3" xfId="1" applyFont="1" applyFill="1" applyBorder="1" applyAlignment="1">
      <alignment horizontal="center"/>
    </xf>
    <xf numFmtId="168" fontId="3" fillId="2" borderId="0" xfId="3" applyNumberFormat="1" applyFont="1" applyFill="1" applyBorder="1" applyAlignment="1">
      <alignment horizontal="center"/>
    </xf>
    <xf numFmtId="170" fontId="3" fillId="2" borderId="8" xfId="1" applyNumberFormat="1" applyFont="1" applyFill="1" applyBorder="1" applyAlignment="1">
      <alignment horizontal="right"/>
    </xf>
    <xf numFmtId="171" fontId="3" fillId="2" borderId="8" xfId="1" applyNumberFormat="1" applyFont="1" applyFill="1" applyBorder="1" applyAlignment="1">
      <alignment horizontal="center"/>
    </xf>
    <xf numFmtId="171" fontId="3" fillId="2" borderId="6" xfId="1" applyNumberFormat="1" applyFont="1" applyFill="1" applyBorder="1" applyAlignment="1">
      <alignment horizontal="center"/>
    </xf>
    <xf numFmtId="167" fontId="3" fillId="2" borderId="6" xfId="1" applyNumberFormat="1" applyFont="1" applyFill="1" applyBorder="1" applyAlignment="1">
      <alignment horizontal="right"/>
    </xf>
    <xf numFmtId="0" fontId="3" fillId="2" borderId="10" xfId="1" applyFont="1" applyFill="1" applyBorder="1" applyAlignment="1">
      <alignment horizontal="left"/>
    </xf>
    <xf numFmtId="0" fontId="3" fillId="2" borderId="1" xfId="3" applyFont="1" applyFill="1" applyBorder="1" applyAlignment="1">
      <alignment horizontal="right"/>
    </xf>
    <xf numFmtId="0" fontId="3" fillId="2" borderId="3" xfId="3" applyFont="1" applyFill="1" applyBorder="1"/>
    <xf numFmtId="0" fontId="3" fillId="2" borderId="6" xfId="1" applyFont="1" applyFill="1" applyBorder="1" applyAlignment="1">
      <alignment horizontal="left"/>
    </xf>
    <xf numFmtId="0" fontId="3" fillId="2" borderId="1" xfId="3" applyFont="1" applyFill="1" applyBorder="1"/>
    <xf numFmtId="0" fontId="3" fillId="9" borderId="8" xfId="1" applyFont="1" applyFill="1" applyBorder="1"/>
    <xf numFmtId="0" fontId="3" fillId="9" borderId="6" xfId="1" applyFont="1" applyFill="1" applyBorder="1"/>
    <xf numFmtId="0" fontId="3" fillId="9" borderId="1" xfId="1" applyFont="1" applyFill="1" applyBorder="1"/>
    <xf numFmtId="172" fontId="3" fillId="8" borderId="2" xfId="1" applyNumberFormat="1" applyFont="1" applyFill="1" applyBorder="1" applyAlignment="1">
      <alignment horizontal="center"/>
    </xf>
    <xf numFmtId="0" fontId="3" fillId="9" borderId="2" xfId="1" applyFont="1" applyFill="1" applyBorder="1"/>
    <xf numFmtId="168" fontId="3" fillId="7" borderId="0" xfId="3" applyNumberFormat="1" applyFont="1" applyFill="1" applyBorder="1" applyAlignment="1">
      <alignment horizontal="center"/>
    </xf>
    <xf numFmtId="0" fontId="6" fillId="7" borderId="7" xfId="0" applyFont="1" applyFill="1" applyBorder="1"/>
    <xf numFmtId="0" fontId="12" fillId="9" borderId="8" xfId="1" applyFont="1" applyFill="1" applyBorder="1" applyAlignment="1">
      <alignment horizontal="right"/>
    </xf>
    <xf numFmtId="0" fontId="12" fillId="9" borderId="1" xfId="1" applyFont="1" applyFill="1" applyBorder="1" applyAlignment="1">
      <alignment horizontal="right"/>
    </xf>
    <xf numFmtId="0" fontId="12" fillId="9" borderId="6" xfId="1" applyFont="1" applyFill="1" applyBorder="1" applyAlignment="1">
      <alignment horizontal="right"/>
    </xf>
    <xf numFmtId="0" fontId="6" fillId="8" borderId="9" xfId="0" applyFont="1" applyFill="1" applyBorder="1" applyAlignment="1">
      <alignment horizontal="center" vertical="center"/>
    </xf>
    <xf numFmtId="0" fontId="6" fillId="8" borderId="10" xfId="0" applyFont="1" applyFill="1" applyBorder="1" applyAlignment="1">
      <alignment horizontal="center" vertical="center"/>
    </xf>
    <xf numFmtId="0" fontId="6" fillId="8" borderId="2" xfId="0" applyFont="1" applyFill="1" applyBorder="1"/>
    <xf numFmtId="165" fontId="3" fillId="8" borderId="15" xfId="0" applyNumberFormat="1" applyFont="1" applyFill="1" applyBorder="1"/>
    <xf numFmtId="174" fontId="3" fillId="9" borderId="2" xfId="0" applyNumberFormat="1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6" fillId="7" borderId="0" xfId="0" applyFont="1" applyFill="1" applyAlignment="1">
      <alignment horizontal="right" vertical="center"/>
    </xf>
    <xf numFmtId="0" fontId="6" fillId="7" borderId="0" xfId="0" applyFont="1" applyFill="1" applyAlignment="1">
      <alignment horizontal="right"/>
    </xf>
    <xf numFmtId="171" fontId="6" fillId="0" borderId="8" xfId="0" applyNumberFormat="1" applyFont="1" applyBorder="1"/>
    <xf numFmtId="171" fontId="6" fillId="0" borderId="6" xfId="0" applyNumberFormat="1" applyFont="1" applyBorder="1"/>
    <xf numFmtId="171" fontId="6" fillId="0" borderId="1" xfId="0" applyNumberFormat="1" applyFont="1" applyBorder="1"/>
    <xf numFmtId="165" fontId="3" fillId="7" borderId="0" xfId="0" applyNumberFormat="1" applyFont="1" applyFill="1" applyBorder="1"/>
    <xf numFmtId="165" fontId="3" fillId="8" borderId="10" xfId="0" applyNumberFormat="1" applyFont="1" applyFill="1" applyBorder="1"/>
    <xf numFmtId="165" fontId="3" fillId="8" borderId="3" xfId="0" applyNumberFormat="1" applyFont="1" applyFill="1" applyBorder="1"/>
    <xf numFmtId="166" fontId="3" fillId="3" borderId="8" xfId="1" applyNumberFormat="1" applyFont="1" applyFill="1" applyBorder="1" applyAlignment="1"/>
    <xf numFmtId="166" fontId="3" fillId="3" borderId="6" xfId="1" applyNumberFormat="1" applyFont="1" applyFill="1" applyBorder="1" applyAlignment="1"/>
    <xf numFmtId="166" fontId="3" fillId="3" borderId="16" xfId="1" applyNumberFormat="1" applyFont="1" applyFill="1" applyBorder="1" applyAlignment="1"/>
    <xf numFmtId="166" fontId="3" fillId="3" borderId="1" xfId="1" applyNumberFormat="1" applyFont="1" applyFill="1" applyBorder="1" applyAlignment="1"/>
    <xf numFmtId="0" fontId="13" fillId="3" borderId="6" xfId="0" applyFont="1" applyFill="1" applyBorder="1"/>
    <xf numFmtId="0" fontId="12" fillId="10" borderId="2" xfId="0" applyFont="1" applyFill="1" applyBorder="1"/>
    <xf numFmtId="0" fontId="12" fillId="9" borderId="2" xfId="0" applyFont="1" applyFill="1" applyBorder="1"/>
    <xf numFmtId="0" fontId="14" fillId="6" borderId="2" xfId="0" applyFont="1" applyFill="1" applyBorder="1"/>
    <xf numFmtId="0" fontId="14" fillId="9" borderId="2" xfId="0" applyFont="1" applyFill="1" applyBorder="1"/>
    <xf numFmtId="167" fontId="14" fillId="3" borderId="2" xfId="0" applyNumberFormat="1" applyFont="1" applyFill="1" applyBorder="1"/>
    <xf numFmtId="165" fontId="3" fillId="0" borderId="6" xfId="0" applyNumberFormat="1" applyFont="1" applyBorder="1" applyAlignment="1"/>
    <xf numFmtId="0" fontId="3" fillId="8" borderId="2" xfId="0" applyFont="1" applyFill="1" applyBorder="1" applyAlignment="1"/>
    <xf numFmtId="0" fontId="3" fillId="8" borderId="15" xfId="0" applyFont="1" applyFill="1" applyBorder="1" applyAlignment="1"/>
    <xf numFmtId="165" fontId="3" fillId="8" borderId="2" xfId="0" applyNumberFormat="1" applyFont="1" applyFill="1" applyBorder="1" applyAlignment="1"/>
    <xf numFmtId="0" fontId="3" fillId="8" borderId="6" xfId="0" applyFont="1" applyFill="1" applyBorder="1" applyAlignment="1"/>
    <xf numFmtId="0" fontId="3" fillId="8" borderId="10" xfId="0" applyFont="1" applyFill="1" applyBorder="1" applyAlignment="1"/>
    <xf numFmtId="0" fontId="3" fillId="3" borderId="18" xfId="0" applyFont="1" applyFill="1" applyBorder="1" applyAlignment="1"/>
    <xf numFmtId="165" fontId="3" fillId="3" borderId="18" xfId="0" applyNumberFormat="1" applyFont="1" applyFill="1" applyBorder="1" applyAlignment="1"/>
    <xf numFmtId="0" fontId="3" fillId="3" borderId="6" xfId="0" applyFont="1" applyFill="1" applyBorder="1" applyAlignment="1"/>
    <xf numFmtId="0" fontId="3" fillId="3" borderId="10" xfId="0" applyFont="1" applyFill="1" applyBorder="1" applyAlignment="1"/>
    <xf numFmtId="165" fontId="3" fillId="3" borderId="6" xfId="0" applyNumberFormat="1" applyFont="1" applyFill="1" applyBorder="1" applyAlignment="1"/>
    <xf numFmtId="0" fontId="3" fillId="3" borderId="16" xfId="0" applyFont="1" applyFill="1" applyBorder="1" applyAlignment="1"/>
    <xf numFmtId="0" fontId="3" fillId="3" borderId="17" xfId="0" applyFont="1" applyFill="1" applyBorder="1" applyAlignment="1"/>
    <xf numFmtId="165" fontId="3" fillId="3" borderId="16" xfId="0" applyNumberFormat="1" applyFont="1" applyFill="1" applyBorder="1" applyAlignment="1"/>
    <xf numFmtId="0" fontId="3" fillId="7" borderId="0" xfId="0" applyFont="1" applyFill="1" applyBorder="1" applyAlignment="1"/>
    <xf numFmtId="0" fontId="3" fillId="8" borderId="8" xfId="0" applyFont="1" applyFill="1" applyBorder="1" applyAlignment="1"/>
    <xf numFmtId="0" fontId="3" fillId="8" borderId="9" xfId="0" applyFont="1" applyFill="1" applyBorder="1" applyAlignment="1"/>
    <xf numFmtId="165" fontId="3" fillId="8" borderId="9" xfId="0" applyNumberFormat="1" applyFont="1" applyFill="1" applyBorder="1"/>
    <xf numFmtId="0" fontId="3" fillId="8" borderId="16" xfId="0" applyFont="1" applyFill="1" applyBorder="1" applyAlignment="1"/>
    <xf numFmtId="0" fontId="3" fillId="8" borderId="17" xfId="0" applyFont="1" applyFill="1" applyBorder="1" applyAlignment="1"/>
    <xf numFmtId="165" fontId="3" fillId="8" borderId="17" xfId="0" applyNumberFormat="1" applyFont="1" applyFill="1" applyBorder="1"/>
    <xf numFmtId="165" fontId="3" fillId="8" borderId="18" xfId="0" applyNumberFormat="1" applyFont="1" applyFill="1" applyBorder="1"/>
    <xf numFmtId="0" fontId="13" fillId="8" borderId="10" xfId="0" applyFont="1" applyFill="1" applyBorder="1" applyAlignment="1"/>
    <xf numFmtId="165" fontId="3" fillId="7" borderId="10" xfId="0" applyNumberFormat="1" applyFont="1" applyFill="1" applyBorder="1"/>
    <xf numFmtId="0" fontId="6" fillId="7" borderId="6" xfId="0" applyFont="1" applyFill="1" applyBorder="1"/>
    <xf numFmtId="165" fontId="3" fillId="7" borderId="3" xfId="0" applyNumberFormat="1" applyFont="1" applyFill="1" applyBorder="1"/>
    <xf numFmtId="0" fontId="3" fillId="9" borderId="15" xfId="0" applyFont="1" applyFill="1" applyBorder="1" applyAlignment="1">
      <alignment horizontal="centerContinuous" vertical="center"/>
    </xf>
    <xf numFmtId="0" fontId="3" fillId="9" borderId="13" xfId="0" applyFont="1" applyFill="1" applyBorder="1" applyAlignment="1">
      <alignment horizontal="centerContinuous" vertical="center"/>
    </xf>
    <xf numFmtId="0" fontId="15" fillId="9" borderId="2" xfId="0" applyFont="1" applyFill="1" applyBorder="1" applyAlignment="1">
      <alignment horizontal="centerContinuous" vertical="center"/>
    </xf>
    <xf numFmtId="0" fontId="15" fillId="9" borderId="13" xfId="0" applyFont="1" applyFill="1" applyBorder="1" applyAlignment="1">
      <alignment horizontal="centerContinuous" vertical="center"/>
    </xf>
    <xf numFmtId="0" fontId="15" fillId="9" borderId="15" xfId="0" applyFont="1" applyFill="1" applyBorder="1" applyAlignment="1">
      <alignment horizontal="centerContinuous" vertical="center"/>
    </xf>
    <xf numFmtId="0" fontId="15" fillId="7" borderId="0" xfId="0" applyFont="1" applyFill="1"/>
    <xf numFmtId="0" fontId="16" fillId="7" borderId="0" xfId="0" applyFont="1" applyFill="1"/>
    <xf numFmtId="0" fontId="15" fillId="9" borderId="2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/>
    </xf>
    <xf numFmtId="0" fontId="15" fillId="9" borderId="15" xfId="0" applyFont="1" applyFill="1" applyBorder="1" applyAlignment="1">
      <alignment horizontal="center" vertical="center"/>
    </xf>
    <xf numFmtId="0" fontId="15" fillId="7" borderId="0" xfId="0" applyFont="1" applyFill="1" applyBorder="1"/>
    <xf numFmtId="165" fontId="3" fillId="7" borderId="6" xfId="0" applyNumberFormat="1" applyFont="1" applyFill="1" applyBorder="1" applyAlignment="1"/>
    <xf numFmtId="165" fontId="3" fillId="7" borderId="1" xfId="0" applyNumberFormat="1" applyFont="1" applyFill="1" applyBorder="1" applyAlignment="1"/>
    <xf numFmtId="165" fontId="3" fillId="3" borderId="3" xfId="0" applyNumberFormat="1" applyFont="1" applyFill="1" applyBorder="1"/>
    <xf numFmtId="0" fontId="13" fillId="3" borderId="6" xfId="0" applyFont="1" applyFill="1" applyBorder="1" applyAlignment="1"/>
    <xf numFmtId="0" fontId="13" fillId="3" borderId="10" xfId="0" applyFont="1" applyFill="1" applyBorder="1" applyAlignment="1"/>
    <xf numFmtId="165" fontId="13" fillId="3" borderId="10" xfId="0" applyNumberFormat="1" applyFont="1" applyFill="1" applyBorder="1"/>
    <xf numFmtId="0" fontId="3" fillId="3" borderId="1" xfId="0" applyFont="1" applyFill="1" applyBorder="1" applyAlignment="1"/>
    <xf numFmtId="0" fontId="3" fillId="3" borderId="3" xfId="0" applyFont="1" applyFill="1" applyBorder="1" applyAlignment="1"/>
    <xf numFmtId="0" fontId="3" fillId="9" borderId="14" xfId="0" applyFont="1" applyFill="1" applyBorder="1" applyAlignment="1">
      <alignment horizontal="centerContinuous" vertical="center"/>
    </xf>
    <xf numFmtId="174" fontId="3" fillId="9" borderId="13" xfId="0" applyNumberFormat="1" applyFont="1" applyFill="1" applyBorder="1" applyAlignment="1">
      <alignment horizontal="centerContinuous" vertical="center"/>
    </xf>
    <xf numFmtId="0" fontId="3" fillId="9" borderId="14" xfId="0" applyFont="1" applyFill="1" applyBorder="1"/>
    <xf numFmtId="0" fontId="6" fillId="8" borderId="6" xfId="0" applyFont="1" applyFill="1" applyBorder="1"/>
    <xf numFmtId="0" fontId="6" fillId="8" borderId="1" xfId="0" applyFont="1" applyFill="1" applyBorder="1"/>
    <xf numFmtId="15" fontId="6" fillId="0" borderId="6" xfId="0" applyNumberFormat="1" applyFont="1" applyBorder="1"/>
    <xf numFmtId="15" fontId="6" fillId="0" borderId="1" xfId="0" applyNumberFormat="1" applyFont="1" applyBorder="1"/>
    <xf numFmtId="0" fontId="6" fillId="10" borderId="6" xfId="0" applyFont="1" applyFill="1" applyBorder="1"/>
    <xf numFmtId="0" fontId="3" fillId="10" borderId="6" xfId="0" applyFont="1" applyFill="1" applyBorder="1" applyAlignment="1"/>
    <xf numFmtId="0" fontId="3" fillId="10" borderId="10" xfId="0" applyFont="1" applyFill="1" applyBorder="1" applyAlignment="1"/>
    <xf numFmtId="0" fontId="3" fillId="10" borderId="10" xfId="0" applyFont="1" applyFill="1" applyBorder="1"/>
    <xf numFmtId="0" fontId="3" fillId="10" borderId="1" xfId="0" applyFont="1" applyFill="1" applyBorder="1" applyAlignment="1"/>
    <xf numFmtId="0" fontId="3" fillId="10" borderId="3" xfId="0" applyFont="1" applyFill="1" applyBorder="1" applyAlignment="1"/>
    <xf numFmtId="0" fontId="3" fillId="10" borderId="3" xfId="0" applyFont="1" applyFill="1" applyBorder="1"/>
    <xf numFmtId="0" fontId="3" fillId="10" borderId="10" xfId="0" applyNumberFormat="1" applyFont="1" applyFill="1" applyBorder="1"/>
    <xf numFmtId="0" fontId="3" fillId="10" borderId="3" xfId="0" applyNumberFormat="1" applyFont="1" applyFill="1" applyBorder="1"/>
    <xf numFmtId="176" fontId="3" fillId="10" borderId="10" xfId="0" applyNumberFormat="1" applyFont="1" applyFill="1" applyBorder="1"/>
    <xf numFmtId="176" fontId="3" fillId="10" borderId="3" xfId="0" applyNumberFormat="1" applyFont="1" applyFill="1" applyBorder="1"/>
    <xf numFmtId="0" fontId="6" fillId="3" borderId="2" xfId="0" applyFont="1" applyFill="1" applyBorder="1" applyAlignment="1">
      <alignment horizontal="left" wrapText="1"/>
    </xf>
    <xf numFmtId="0" fontId="6" fillId="3" borderId="2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 wrapText="1"/>
    </xf>
    <xf numFmtId="0" fontId="6" fillId="9" borderId="2" xfId="0" applyFont="1" applyFill="1" applyBorder="1" applyAlignment="1">
      <alignment horizontal="left" vertical="center" wrapText="1"/>
    </xf>
    <xf numFmtId="165" fontId="6" fillId="0" borderId="6" xfId="0" applyNumberFormat="1" applyFont="1" applyBorder="1" applyAlignment="1">
      <alignment horizontal="center" vertical="center"/>
    </xf>
    <xf numFmtId="165" fontId="6" fillId="0" borderId="1" xfId="0" applyNumberFormat="1" applyFont="1" applyBorder="1" applyAlignment="1">
      <alignment horizontal="center" vertical="center"/>
    </xf>
    <xf numFmtId="165" fontId="6" fillId="3" borderId="8" xfId="0" applyNumberFormat="1" applyFont="1" applyFill="1" applyBorder="1"/>
    <xf numFmtId="165" fontId="6" fillId="3" borderId="6" xfId="0" applyNumberFormat="1" applyFont="1" applyFill="1" applyBorder="1"/>
    <xf numFmtId="3" fontId="3" fillId="4" borderId="2" xfId="1" applyNumberFormat="1" applyFont="1" applyFill="1" applyBorder="1" applyAlignment="1">
      <alignment horizontal="center"/>
    </xf>
    <xf numFmtId="165" fontId="6" fillId="3" borderId="1" xfId="0" applyNumberFormat="1" applyFont="1" applyFill="1" applyBorder="1"/>
    <xf numFmtId="0" fontId="6" fillId="9" borderId="2" xfId="0" applyFont="1" applyFill="1" applyBorder="1" applyAlignment="1">
      <alignment horizontal="center" vertical="center"/>
    </xf>
    <xf numFmtId="165" fontId="6" fillId="7" borderId="0" xfId="0" applyNumberFormat="1" applyFont="1" applyFill="1"/>
    <xf numFmtId="0" fontId="6" fillId="10" borderId="8" xfId="0" applyFont="1" applyFill="1" applyBorder="1"/>
    <xf numFmtId="165" fontId="6" fillId="10" borderId="8" xfId="0" applyNumberFormat="1" applyFont="1" applyFill="1" applyBorder="1"/>
    <xf numFmtId="167" fontId="6" fillId="10" borderId="8" xfId="0" applyNumberFormat="1" applyFont="1" applyFill="1" applyBorder="1"/>
    <xf numFmtId="165" fontId="6" fillId="10" borderId="6" xfId="0" applyNumberFormat="1" applyFont="1" applyFill="1" applyBorder="1"/>
    <xf numFmtId="167" fontId="6" fillId="10" borderId="6" xfId="0" applyNumberFormat="1" applyFont="1" applyFill="1" applyBorder="1"/>
    <xf numFmtId="0" fontId="6" fillId="10" borderId="1" xfId="0" applyFont="1" applyFill="1" applyBorder="1"/>
    <xf numFmtId="165" fontId="6" fillId="10" borderId="1" xfId="0" applyNumberFormat="1" applyFont="1" applyFill="1" applyBorder="1"/>
    <xf numFmtId="167" fontId="6" fillId="10" borderId="1" xfId="0" applyNumberFormat="1" applyFont="1" applyFill="1" applyBorder="1"/>
    <xf numFmtId="0" fontId="6" fillId="7" borderId="0" xfId="0" applyNumberFormat="1" applyFont="1" applyFill="1"/>
    <xf numFmtId="165" fontId="3" fillId="8" borderId="6" xfId="0" applyNumberFormat="1" applyFont="1" applyFill="1" applyBorder="1"/>
    <xf numFmtId="165" fontId="3" fillId="10" borderId="10" xfId="0" applyNumberFormat="1" applyFont="1" applyFill="1" applyBorder="1"/>
    <xf numFmtId="165" fontId="3" fillId="10" borderId="3" xfId="0" applyNumberFormat="1" applyFont="1" applyFill="1" applyBorder="1"/>
    <xf numFmtId="0" fontId="0" fillId="7" borderId="0" xfId="0" applyFill="1"/>
    <xf numFmtId="165" fontId="3" fillId="8" borderId="9" xfId="0" applyNumberFormat="1" applyFont="1" applyFill="1" applyBorder="1" applyAlignment="1"/>
    <xf numFmtId="173" fontId="6" fillId="10" borderId="8" xfId="0" applyNumberFormat="1" applyFont="1" applyFill="1" applyBorder="1"/>
    <xf numFmtId="173" fontId="6" fillId="10" borderId="6" xfId="0" applyNumberFormat="1" applyFont="1" applyFill="1" applyBorder="1"/>
    <xf numFmtId="173" fontId="6" fillId="10" borderId="1" xfId="0" applyNumberFormat="1" applyFont="1" applyFill="1" applyBorder="1"/>
    <xf numFmtId="2" fontId="6" fillId="10" borderId="8" xfId="0" applyNumberFormat="1" applyFont="1" applyFill="1" applyBorder="1"/>
    <xf numFmtId="2" fontId="6" fillId="10" borderId="6" xfId="0" applyNumberFormat="1" applyFont="1" applyFill="1" applyBorder="1"/>
    <xf numFmtId="2" fontId="6" fillId="10" borderId="1" xfId="0" applyNumberFormat="1" applyFont="1" applyFill="1" applyBorder="1"/>
    <xf numFmtId="0" fontId="6" fillId="9" borderId="2" xfId="0" applyFont="1" applyFill="1" applyBorder="1" applyAlignment="1">
      <alignment horizontal="center" vertical="center" wrapText="1"/>
    </xf>
    <xf numFmtId="165" fontId="3" fillId="7" borderId="0" xfId="2" quotePrefix="1" applyNumberFormat="1" applyFont="1" applyFill="1" applyBorder="1" applyAlignment="1"/>
    <xf numFmtId="165" fontId="3" fillId="7" borderId="19" xfId="2" quotePrefix="1" applyNumberFormat="1" applyFont="1" applyFill="1" applyBorder="1" applyAlignment="1"/>
    <xf numFmtId="164" fontId="3" fillId="3" borderId="8" xfId="1" applyNumberFormat="1" applyFont="1" applyFill="1" applyBorder="1" applyAlignment="1"/>
    <xf numFmtId="0" fontId="3" fillId="3" borderId="8" xfId="1" applyNumberFormat="1" applyFont="1" applyFill="1" applyBorder="1" applyAlignment="1">
      <alignment horizontal="center" vertical="center"/>
    </xf>
    <xf numFmtId="164" fontId="3" fillId="3" borderId="8" xfId="1" applyNumberFormat="1" applyFont="1" applyFill="1" applyBorder="1" applyAlignment="1">
      <alignment horizontal="center"/>
    </xf>
    <xf numFmtId="164" fontId="3" fillId="3" borderId="8" xfId="1" applyNumberFormat="1" applyFont="1" applyFill="1" applyBorder="1" applyAlignment="1">
      <alignment horizontal="center" vertical="center"/>
    </xf>
    <xf numFmtId="0" fontId="3" fillId="3" borderId="8" xfId="1" applyNumberFormat="1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left"/>
    </xf>
    <xf numFmtId="164" fontId="3" fillId="3" borderId="6" xfId="1" applyNumberFormat="1" applyFont="1" applyFill="1" applyBorder="1" applyAlignment="1"/>
    <xf numFmtId="0" fontId="3" fillId="3" borderId="6" xfId="1" applyNumberFormat="1" applyFont="1" applyFill="1" applyBorder="1" applyAlignment="1">
      <alignment horizontal="center" vertical="center"/>
    </xf>
    <xf numFmtId="164" fontId="3" fillId="3" borderId="6" xfId="1" applyNumberFormat="1" applyFont="1" applyFill="1" applyBorder="1" applyAlignment="1">
      <alignment horizontal="center"/>
    </xf>
    <xf numFmtId="164" fontId="3" fillId="3" borderId="6" xfId="1" applyNumberFormat="1" applyFont="1" applyFill="1" applyBorder="1" applyAlignment="1">
      <alignment horizontal="center" vertical="center"/>
    </xf>
    <xf numFmtId="0" fontId="3" fillId="3" borderId="6" xfId="1" applyNumberFormat="1" applyFont="1" applyFill="1" applyBorder="1" applyAlignment="1">
      <alignment horizontal="center"/>
    </xf>
    <xf numFmtId="0" fontId="3" fillId="3" borderId="6" xfId="1" applyNumberFormat="1" applyFont="1" applyFill="1" applyBorder="1" applyAlignment="1">
      <alignment horizontal="left"/>
    </xf>
    <xf numFmtId="164" fontId="3" fillId="3" borderId="1" xfId="1" applyNumberFormat="1" applyFont="1" applyFill="1" applyBorder="1" applyAlignment="1"/>
    <xf numFmtId="0" fontId="3" fillId="3" borderId="1" xfId="1" applyNumberFormat="1" applyFont="1" applyFill="1" applyBorder="1" applyAlignment="1">
      <alignment horizontal="center" vertical="center"/>
    </xf>
    <xf numFmtId="164" fontId="3" fillId="3" borderId="1" xfId="1" applyNumberFormat="1" applyFont="1" applyFill="1" applyBorder="1" applyAlignment="1">
      <alignment horizontal="center"/>
    </xf>
    <xf numFmtId="164" fontId="3" fillId="3" borderId="1" xfId="1" applyNumberFormat="1" applyFont="1" applyFill="1" applyBorder="1" applyAlignment="1">
      <alignment horizontal="center" vertical="center"/>
    </xf>
    <xf numFmtId="0" fontId="3" fillId="3" borderId="1" xfId="1" applyNumberFormat="1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left"/>
    </xf>
    <xf numFmtId="15" fontId="3" fillId="3" borderId="8" xfId="1" quotePrefix="1" applyNumberFormat="1" applyFont="1" applyFill="1" applyBorder="1" applyAlignment="1">
      <alignment horizontal="center"/>
    </xf>
    <xf numFmtId="167" fontId="3" fillId="3" borderId="8" xfId="1" quotePrefix="1" applyNumberFormat="1" applyFont="1" applyFill="1" applyBorder="1" applyAlignment="1">
      <alignment horizontal="center"/>
    </xf>
    <xf numFmtId="0" fontId="3" fillId="3" borderId="8" xfId="1" quotePrefix="1" applyFont="1" applyFill="1" applyBorder="1" applyAlignment="1">
      <alignment horizontal="center"/>
    </xf>
    <xf numFmtId="164" fontId="3" fillId="3" borderId="8" xfId="2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left"/>
    </xf>
    <xf numFmtId="15" fontId="3" fillId="3" borderId="6" xfId="1" quotePrefix="1" applyNumberFormat="1" applyFont="1" applyFill="1" applyBorder="1" applyAlignment="1">
      <alignment horizontal="center"/>
    </xf>
    <xf numFmtId="167" fontId="3" fillId="3" borderId="6" xfId="1" quotePrefix="1" applyNumberFormat="1" applyFont="1" applyFill="1" applyBorder="1" applyAlignment="1">
      <alignment horizontal="center"/>
    </xf>
    <xf numFmtId="0" fontId="3" fillId="3" borderId="6" xfId="1" quotePrefix="1" applyFont="1" applyFill="1" applyBorder="1" applyAlignment="1">
      <alignment horizontal="center"/>
    </xf>
    <xf numFmtId="164" fontId="3" fillId="3" borderId="6" xfId="2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left"/>
    </xf>
    <xf numFmtId="15" fontId="3" fillId="3" borderId="1" xfId="1" quotePrefix="1" applyNumberFormat="1" applyFont="1" applyFill="1" applyBorder="1" applyAlignment="1">
      <alignment horizontal="center"/>
    </xf>
    <xf numFmtId="167" fontId="3" fillId="3" borderId="1" xfId="1" quotePrefix="1" applyNumberFormat="1" applyFont="1" applyFill="1" applyBorder="1" applyAlignment="1">
      <alignment horizontal="center"/>
    </xf>
    <xf numFmtId="0" fontId="3" fillId="3" borderId="1" xfId="1" quotePrefix="1" applyFont="1" applyFill="1" applyBorder="1" applyAlignment="1">
      <alignment horizontal="center"/>
    </xf>
    <xf numFmtId="164" fontId="3" fillId="3" borderId="1" xfId="2" applyNumberFormat="1" applyFont="1" applyFill="1" applyBorder="1" applyAlignment="1">
      <alignment horizontal="center"/>
    </xf>
    <xf numFmtId="0" fontId="12" fillId="9" borderId="2" xfId="1" applyFont="1" applyFill="1" applyBorder="1" applyAlignment="1">
      <alignment horizontal="centerContinuous" vertical="center" wrapText="1"/>
    </xf>
    <xf numFmtId="165" fontId="3" fillId="3" borderId="8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right"/>
    </xf>
    <xf numFmtId="165" fontId="3" fillId="3" borderId="6" xfId="2" applyNumberFormat="1" applyFont="1" applyFill="1" applyBorder="1" applyAlignment="1">
      <alignment horizontal="right"/>
    </xf>
    <xf numFmtId="0" fontId="3" fillId="3" borderId="6" xfId="2" applyNumberFormat="1" applyFont="1" applyFill="1" applyBorder="1" applyAlignment="1">
      <alignment horizontal="right"/>
    </xf>
    <xf numFmtId="165" fontId="3" fillId="3" borderId="1" xfId="2" applyNumberFormat="1" applyFont="1" applyFill="1" applyBorder="1" applyAlignment="1">
      <alignment horizontal="right"/>
    </xf>
    <xf numFmtId="0" fontId="3" fillId="3" borderId="1" xfId="2" applyNumberFormat="1" applyFont="1" applyFill="1" applyBorder="1" applyAlignment="1">
      <alignment horizontal="right"/>
    </xf>
    <xf numFmtId="0" fontId="3" fillId="3" borderId="8" xfId="2" applyNumberFormat="1" applyFont="1" applyFill="1" applyBorder="1" applyAlignment="1">
      <alignment horizontal="center"/>
    </xf>
    <xf numFmtId="0" fontId="3" fillId="3" borderId="6" xfId="2" applyNumberFormat="1" applyFont="1" applyFill="1" applyBorder="1" applyAlignment="1">
      <alignment horizontal="center"/>
    </xf>
    <xf numFmtId="0" fontId="3" fillId="3" borderId="1" xfId="2" applyNumberFormat="1" applyFont="1" applyFill="1" applyBorder="1" applyAlignment="1">
      <alignment horizontal="center"/>
    </xf>
    <xf numFmtId="0" fontId="6" fillId="7" borderId="0" xfId="0" applyFont="1" applyFill="1" applyAlignment="1">
      <alignment horizontal="center"/>
    </xf>
    <xf numFmtId="0" fontId="3" fillId="3" borderId="8" xfId="1" applyFont="1" applyFill="1" applyBorder="1" applyAlignment="1">
      <alignment horizontal="center"/>
    </xf>
    <xf numFmtId="165" fontId="3" fillId="3" borderId="8" xfId="1" applyNumberFormat="1" applyFont="1" applyFill="1" applyBorder="1" applyAlignment="1">
      <alignment horizontal="right"/>
    </xf>
    <xf numFmtId="0" fontId="3" fillId="3" borderId="8" xfId="1" applyNumberFormat="1" applyFont="1" applyFill="1" applyBorder="1" applyAlignment="1"/>
    <xf numFmtId="0" fontId="3" fillId="3" borderId="6" xfId="1" applyFont="1" applyFill="1" applyBorder="1" applyAlignment="1">
      <alignment horizontal="center"/>
    </xf>
    <xf numFmtId="165" fontId="3" fillId="3" borderId="6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/>
    <xf numFmtId="0" fontId="6" fillId="3" borderId="8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right"/>
    </xf>
    <xf numFmtId="0" fontId="3" fillId="3" borderId="1" xfId="0" applyFont="1" applyFill="1" applyBorder="1" applyAlignment="1">
      <alignment horizontal="center" vertical="center"/>
    </xf>
    <xf numFmtId="0" fontId="3" fillId="3" borderId="1" xfId="1" applyFont="1" applyFill="1" applyBorder="1" applyAlignment="1">
      <alignment horizontal="center"/>
    </xf>
    <xf numFmtId="0" fontId="3" fillId="3" borderId="1" xfId="0" applyFont="1" applyFill="1" applyBorder="1" applyAlignment="1">
      <alignment horizontal="right"/>
    </xf>
    <xf numFmtId="0" fontId="3" fillId="3" borderId="6" xfId="0" applyFont="1" applyFill="1" applyBorder="1" applyAlignment="1">
      <alignment horizontal="center"/>
    </xf>
    <xf numFmtId="167" fontId="6" fillId="3" borderId="8" xfId="0" applyNumberFormat="1" applyFont="1" applyFill="1" applyBorder="1" applyAlignment="1">
      <alignment horizontal="center"/>
    </xf>
    <xf numFmtId="167" fontId="6" fillId="3" borderId="6" xfId="0" applyNumberFormat="1" applyFont="1" applyFill="1" applyBorder="1" applyAlignment="1">
      <alignment horizontal="center"/>
    </xf>
    <xf numFmtId="167" fontId="6" fillId="3" borderId="1" xfId="0" applyNumberFormat="1" applyFont="1" applyFill="1" applyBorder="1" applyAlignment="1">
      <alignment horizontal="center"/>
    </xf>
    <xf numFmtId="0" fontId="3" fillId="7" borderId="0" xfId="0" applyFont="1" applyFill="1" applyAlignment="1">
      <alignment horizontal="center"/>
    </xf>
    <xf numFmtId="165" fontId="6" fillId="3" borderId="6" xfId="0" applyNumberFormat="1" applyFont="1" applyFill="1" applyBorder="1" applyAlignment="1">
      <alignment horizontal="center"/>
    </xf>
    <xf numFmtId="165" fontId="6" fillId="3" borderId="8" xfId="0" applyNumberFormat="1" applyFont="1" applyFill="1" applyBorder="1" applyAlignment="1">
      <alignment horizontal="center"/>
    </xf>
    <xf numFmtId="164" fontId="6" fillId="3" borderId="6" xfId="0" applyNumberFormat="1" applyFont="1" applyFill="1" applyBorder="1"/>
    <xf numFmtId="0" fontId="6" fillId="3" borderId="6" xfId="0" applyFont="1" applyFill="1" applyBorder="1" applyAlignment="1">
      <alignment horizontal="center"/>
    </xf>
    <xf numFmtId="164" fontId="6" fillId="3" borderId="8" xfId="0" applyNumberFormat="1" applyFont="1" applyFill="1" applyBorder="1"/>
    <xf numFmtId="164" fontId="6" fillId="3" borderId="8" xfId="0" applyNumberFormat="1" applyFont="1" applyFill="1" applyBorder="1" applyAlignment="1">
      <alignment horizontal="center"/>
    </xf>
    <xf numFmtId="164" fontId="6" fillId="3" borderId="6" xfId="0" applyNumberFormat="1" applyFont="1" applyFill="1" applyBorder="1" applyAlignment="1">
      <alignment horizontal="center"/>
    </xf>
    <xf numFmtId="164" fontId="6" fillId="3" borderId="1" xfId="0" applyNumberFormat="1" applyFont="1" applyFill="1" applyBorder="1"/>
    <xf numFmtId="164" fontId="6" fillId="3" borderId="1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6" xfId="0" applyNumberFormat="1" applyFont="1" applyFill="1" applyBorder="1" applyAlignment="1">
      <alignment horizontal="center"/>
    </xf>
    <xf numFmtId="0" fontId="6" fillId="3" borderId="1" xfId="0" applyNumberFormat="1" applyFont="1" applyFill="1" applyBorder="1" applyAlignment="1">
      <alignment horizontal="center"/>
    </xf>
    <xf numFmtId="165" fontId="3" fillId="3" borderId="6" xfId="0" applyNumberFormat="1" applyFont="1" applyFill="1" applyBorder="1" applyAlignment="1">
      <alignment horizontal="center"/>
    </xf>
    <xf numFmtId="165" fontId="3" fillId="3" borderId="1" xfId="0" applyNumberFormat="1" applyFont="1" applyFill="1" applyBorder="1" applyAlignment="1">
      <alignment horizontal="center"/>
    </xf>
    <xf numFmtId="166" fontId="3" fillId="3" borderId="11" xfId="1" applyNumberFormat="1" applyFont="1" applyFill="1" applyBorder="1" applyAlignment="1">
      <alignment horizontal="right"/>
    </xf>
    <xf numFmtId="166" fontId="3" fillId="3" borderId="7" xfId="1" applyNumberFormat="1" applyFont="1" applyFill="1" applyBorder="1" applyAlignment="1">
      <alignment horizontal="right"/>
    </xf>
    <xf numFmtId="166" fontId="3" fillId="3" borderId="5" xfId="1" applyNumberFormat="1" applyFont="1" applyFill="1" applyBorder="1" applyAlignment="1">
      <alignment horizontal="right"/>
    </xf>
    <xf numFmtId="0" fontId="3" fillId="3" borderId="9" xfId="1" applyNumberFormat="1" applyFont="1" applyFill="1" applyBorder="1" applyAlignment="1">
      <alignment horizontal="left"/>
    </xf>
    <xf numFmtId="0" fontId="3" fillId="3" borderId="10" xfId="1" applyNumberFormat="1" applyFont="1" applyFill="1" applyBorder="1" applyAlignment="1">
      <alignment horizontal="left"/>
    </xf>
    <xf numFmtId="0" fontId="3" fillId="3" borderId="3" xfId="1" applyNumberFormat="1" applyFont="1" applyFill="1" applyBorder="1" applyAlignment="1">
      <alignment horizontal="left"/>
    </xf>
    <xf numFmtId="0" fontId="12" fillId="9" borderId="8" xfId="1" applyFont="1" applyFill="1" applyBorder="1" applyAlignment="1">
      <alignment horizontal="center" vertical="center" wrapText="1"/>
    </xf>
    <xf numFmtId="164" fontId="3" fillId="2" borderId="16" xfId="1" applyNumberFormat="1" applyFont="1" applyFill="1" applyBorder="1" applyAlignment="1">
      <alignment horizontal="center"/>
    </xf>
    <xf numFmtId="165" fontId="3" fillId="2" borderId="8" xfId="1" applyNumberFormat="1" applyFont="1" applyFill="1" applyBorder="1" applyAlignment="1"/>
    <xf numFmtId="165" fontId="3" fillId="2" borderId="6" xfId="1" applyNumberFormat="1" applyFont="1" applyFill="1" applyBorder="1" applyAlignment="1"/>
    <xf numFmtId="165" fontId="3" fillId="2" borderId="16" xfId="1" applyNumberFormat="1" applyFont="1" applyFill="1" applyBorder="1" applyAlignment="1"/>
    <xf numFmtId="165" fontId="3" fillId="2" borderId="1" xfId="1" applyNumberFormat="1" applyFont="1" applyFill="1" applyBorder="1" applyAlignment="1"/>
    <xf numFmtId="176" fontId="3" fillId="3" borderId="8" xfId="2" applyNumberFormat="1" applyFont="1" applyFill="1" applyBorder="1" applyAlignment="1">
      <alignment horizontal="right"/>
    </xf>
    <xf numFmtId="176" fontId="3" fillId="3" borderId="6" xfId="2" applyNumberFormat="1" applyFont="1" applyFill="1" applyBorder="1" applyAlignment="1">
      <alignment horizontal="right"/>
    </xf>
    <xf numFmtId="176" fontId="3" fillId="3" borderId="1" xfId="2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center"/>
    </xf>
    <xf numFmtId="0" fontId="3" fillId="3" borderId="8" xfId="1" applyNumberFormat="1" applyFont="1" applyFill="1" applyBorder="1" applyAlignment="1">
      <alignment horizontal="right"/>
    </xf>
    <xf numFmtId="0" fontId="3" fillId="3" borderId="6" xfId="1" applyNumberFormat="1" applyFont="1" applyFill="1" applyBorder="1" applyAlignment="1">
      <alignment horizontal="right"/>
    </xf>
    <xf numFmtId="0" fontId="3" fillId="3" borderId="6" xfId="0" applyFont="1" applyFill="1" applyBorder="1" applyAlignment="1">
      <alignment horizontal="right" vertical="center"/>
    </xf>
    <xf numFmtId="0" fontId="6" fillId="3" borderId="12" xfId="0" applyFont="1" applyFill="1" applyBorder="1" applyAlignment="1">
      <alignment horizontal="right"/>
    </xf>
    <xf numFmtId="164" fontId="3" fillId="3" borderId="8" xfId="1" applyNumberFormat="1" applyFont="1" applyFill="1" applyBorder="1" applyAlignment="1">
      <alignment horizontal="right" vertical="center"/>
    </xf>
    <xf numFmtId="164" fontId="3" fillId="3" borderId="8" xfId="1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right"/>
    </xf>
    <xf numFmtId="164" fontId="3" fillId="3" borderId="6" xfId="1" applyNumberFormat="1" applyFont="1" applyFill="1" applyBorder="1" applyAlignment="1">
      <alignment horizontal="right" vertical="center"/>
    </xf>
    <xf numFmtId="164" fontId="3" fillId="3" borderId="6" xfId="1" applyNumberFormat="1" applyFont="1" applyFill="1" applyBorder="1" applyAlignment="1">
      <alignment horizontal="right"/>
    </xf>
    <xf numFmtId="0" fontId="6" fillId="3" borderId="4" xfId="0" applyFont="1" applyFill="1" applyBorder="1" applyAlignment="1">
      <alignment horizontal="right"/>
    </xf>
    <xf numFmtId="164" fontId="3" fillId="3" borderId="1" xfId="1" applyNumberFormat="1" applyFont="1" applyFill="1" applyBorder="1" applyAlignment="1">
      <alignment horizontal="right" vertical="center"/>
    </xf>
    <xf numFmtId="164" fontId="3" fillId="3" borderId="1" xfId="1" applyNumberFormat="1" applyFont="1" applyFill="1" applyBorder="1" applyAlignment="1">
      <alignment horizontal="right"/>
    </xf>
    <xf numFmtId="0" fontId="3" fillId="3" borderId="1" xfId="1" applyNumberFormat="1" applyFont="1" applyFill="1" applyBorder="1" applyAlignment="1">
      <alignment horizontal="left"/>
    </xf>
    <xf numFmtId="0" fontId="3" fillId="3" borderId="1" xfId="1" applyNumberFormat="1" applyFont="1" applyFill="1" applyBorder="1" applyAlignment="1">
      <alignment horizontal="right"/>
    </xf>
    <xf numFmtId="165" fontId="3" fillId="3" borderId="1" xfId="1" applyNumberFormat="1" applyFont="1" applyFill="1" applyBorder="1" applyAlignment="1">
      <alignment horizontal="right"/>
    </xf>
    <xf numFmtId="0" fontId="3" fillId="3" borderId="1" xfId="0" applyFont="1" applyFill="1" applyBorder="1" applyAlignment="1">
      <alignment horizontal="right" vertical="center"/>
    </xf>
    <xf numFmtId="0" fontId="3" fillId="3" borderId="9" xfId="1" applyNumberFormat="1" applyFont="1" applyFill="1" applyBorder="1" applyAlignment="1">
      <alignment horizontal="center"/>
    </xf>
    <xf numFmtId="0" fontId="3" fillId="3" borderId="10" xfId="1" applyNumberFormat="1" applyFont="1" applyFill="1" applyBorder="1" applyAlignment="1">
      <alignment horizontal="center"/>
    </xf>
    <xf numFmtId="0" fontId="3" fillId="3" borderId="3" xfId="1" applyNumberFormat="1" applyFont="1" applyFill="1" applyBorder="1" applyAlignment="1">
      <alignment horizontal="center"/>
    </xf>
    <xf numFmtId="165" fontId="3" fillId="3" borderId="6" xfId="0" applyNumberFormat="1" applyFont="1" applyFill="1" applyBorder="1" applyAlignment="1">
      <alignment horizontal="right"/>
    </xf>
    <xf numFmtId="165" fontId="3" fillId="3" borderId="1" xfId="0" applyNumberFormat="1" applyFont="1" applyFill="1" applyBorder="1" applyAlignment="1">
      <alignment horizontal="right"/>
    </xf>
    <xf numFmtId="0" fontId="3" fillId="9" borderId="8" xfId="0" applyFont="1" applyFill="1" applyBorder="1" applyAlignment="1">
      <alignment horizontal="center" vertical="center" wrapText="1"/>
    </xf>
    <xf numFmtId="174" fontId="3" fillId="9" borderId="8" xfId="0" applyNumberFormat="1" applyFont="1" applyFill="1" applyBorder="1" applyAlignment="1">
      <alignment horizontal="center" vertical="center" wrapText="1"/>
    </xf>
    <xf numFmtId="165" fontId="6" fillId="3" borderId="1" xfId="0" applyNumberFormat="1" applyFont="1" applyFill="1" applyBorder="1" applyAlignment="1">
      <alignment horizontal="center"/>
    </xf>
    <xf numFmtId="170" fontId="3" fillId="3" borderId="6" xfId="1" applyNumberFormat="1" applyFont="1" applyFill="1" applyBorder="1" applyAlignment="1">
      <alignment horizontal="right"/>
    </xf>
    <xf numFmtId="171" fontId="3" fillId="3" borderId="6" xfId="1" applyNumberFormat="1" applyFont="1" applyFill="1" applyBorder="1" applyAlignment="1">
      <alignment horizontal="center"/>
    </xf>
    <xf numFmtId="0" fontId="3" fillId="3" borderId="2" xfId="1" applyFont="1" applyFill="1" applyBorder="1"/>
    <xf numFmtId="0" fontId="6" fillId="11" borderId="0" xfId="0" applyFont="1" applyFill="1" applyBorder="1"/>
    <xf numFmtId="0" fontId="6" fillId="11" borderId="0" xfId="0" applyFont="1" applyFill="1" applyBorder="1" applyAlignment="1">
      <alignment horizontal="center" vertical="center"/>
    </xf>
    <xf numFmtId="0" fontId="6" fillId="11" borderId="0" xfId="0" applyFont="1" applyFill="1" applyBorder="1" applyAlignment="1">
      <alignment horizontal="center" vertical="center" wrapText="1"/>
    </xf>
    <xf numFmtId="165" fontId="6" fillId="11" borderId="0" xfId="0" applyNumberFormat="1" applyFont="1" applyFill="1" applyBorder="1"/>
    <xf numFmtId="167" fontId="6" fillId="11" borderId="0" xfId="0" applyNumberFormat="1" applyFont="1" applyFill="1" applyBorder="1"/>
    <xf numFmtId="0" fontId="6" fillId="11" borderId="0" xfId="0" applyNumberFormat="1" applyFont="1" applyFill="1" applyBorder="1"/>
    <xf numFmtId="0" fontId="3" fillId="11" borderId="0" xfId="0" applyFont="1" applyFill="1" applyBorder="1"/>
    <xf numFmtId="165" fontId="3" fillId="11" borderId="0" xfId="2" quotePrefix="1" applyNumberFormat="1" applyFont="1" applyFill="1" applyBorder="1" applyAlignment="1"/>
    <xf numFmtId="0" fontId="6" fillId="11" borderId="0" xfId="0" applyFont="1" applyFill="1" applyBorder="1" applyAlignment="1">
      <alignment horizontal="left" vertical="center" wrapText="1"/>
    </xf>
    <xf numFmtId="0" fontId="6" fillId="11" borderId="0" xfId="0" applyFont="1" applyFill="1" applyBorder="1" applyAlignment="1">
      <alignment horizontal="left" wrapText="1"/>
    </xf>
    <xf numFmtId="3" fontId="3" fillId="11" borderId="0" xfId="1" applyNumberFormat="1" applyFont="1" applyFill="1" applyBorder="1" applyAlignment="1">
      <alignment horizontal="center"/>
    </xf>
    <xf numFmtId="0" fontId="3" fillId="7" borderId="0" xfId="0" applyNumberFormat="1" applyFont="1" applyFill="1" applyBorder="1"/>
    <xf numFmtId="165" fontId="13" fillId="7" borderId="0" xfId="0" applyNumberFormat="1" applyFont="1" applyFill="1" applyBorder="1"/>
    <xf numFmtId="0" fontId="6" fillId="3" borderId="11" xfId="0" applyFont="1" applyFill="1" applyBorder="1"/>
    <xf numFmtId="0" fontId="6" fillId="3" borderId="7" xfId="0" applyFont="1" applyFill="1" applyBorder="1"/>
    <xf numFmtId="0" fontId="3" fillId="3" borderId="7" xfId="3" applyFont="1" applyFill="1" applyBorder="1"/>
    <xf numFmtId="0" fontId="3" fillId="3" borderId="5" xfId="3" applyFont="1" applyFill="1" applyBorder="1"/>
    <xf numFmtId="0" fontId="6" fillId="3" borderId="12" xfId="0" applyFont="1" applyFill="1" applyBorder="1"/>
    <xf numFmtId="0" fontId="6" fillId="3" borderId="9" xfId="0" applyFont="1" applyFill="1" applyBorder="1"/>
    <xf numFmtId="0" fontId="6" fillId="3" borderId="10" xfId="0" applyFont="1" applyFill="1" applyBorder="1"/>
    <xf numFmtId="0" fontId="6" fillId="3" borderId="3" xfId="0" applyFont="1" applyFill="1" applyBorder="1"/>
    <xf numFmtId="0" fontId="6" fillId="3" borderId="5" xfId="0" applyFont="1" applyFill="1" applyBorder="1"/>
    <xf numFmtId="0" fontId="6" fillId="3" borderId="4" xfId="0" applyFont="1" applyFill="1" applyBorder="1"/>
    <xf numFmtId="0" fontId="6" fillId="3" borderId="13" xfId="0" applyFont="1" applyFill="1" applyBorder="1"/>
    <xf numFmtId="167" fontId="3" fillId="7" borderId="0" xfId="0" applyNumberFormat="1" applyFont="1" applyFill="1"/>
    <xf numFmtId="167" fontId="3" fillId="7" borderId="0" xfId="0" applyNumberFormat="1" applyFont="1" applyFill="1" applyAlignment="1">
      <alignment horizontal="right"/>
    </xf>
    <xf numFmtId="43" fontId="3" fillId="7" borderId="0" xfId="0" applyNumberFormat="1" applyFont="1" applyFill="1" applyAlignment="1">
      <alignment horizontal="right" vertical="center"/>
    </xf>
    <xf numFmtId="43" fontId="3" fillId="7" borderId="0" xfId="0" applyNumberFormat="1" applyFont="1" applyFill="1" applyAlignment="1">
      <alignment horizontal="center" vertical="center"/>
    </xf>
    <xf numFmtId="3" fontId="3" fillId="7" borderId="0" xfId="0" applyNumberFormat="1" applyFont="1" applyFill="1"/>
    <xf numFmtId="3" fontId="3" fillId="7" borderId="0" xfId="0" applyNumberFormat="1" applyFont="1" applyFill="1" applyAlignment="1">
      <alignment horizontal="center" vertical="center"/>
    </xf>
    <xf numFmtId="0" fontId="3" fillId="7" borderId="0" xfId="0" applyNumberFormat="1" applyFont="1" applyFill="1"/>
    <xf numFmtId="176" fontId="3" fillId="7" borderId="0" xfId="0" applyNumberFormat="1" applyFont="1" applyFill="1"/>
    <xf numFmtId="165" fontId="3" fillId="7" borderId="0" xfId="0" applyNumberFormat="1" applyFont="1" applyFill="1"/>
    <xf numFmtId="165" fontId="3" fillId="7" borderId="0" xfId="0" applyNumberFormat="1" applyFont="1" applyFill="1" applyAlignment="1">
      <alignment horizontal="center"/>
    </xf>
    <xf numFmtId="9" fontId="3" fillId="7" borderId="0" xfId="0" applyNumberFormat="1" applyFont="1" applyFill="1" applyAlignment="1">
      <alignment horizontal="center"/>
    </xf>
    <xf numFmtId="0" fontId="0" fillId="7" borderId="0" xfId="0" applyNumberFormat="1" applyFill="1"/>
    <xf numFmtId="0" fontId="3" fillId="7" borderId="0" xfId="0" applyFont="1" applyFill="1" applyAlignment="1">
      <alignment horizontal="center" vertical="center" wrapText="1"/>
    </xf>
    <xf numFmtId="167" fontId="3" fillId="7" borderId="0" xfId="0" applyNumberFormat="1" applyFont="1" applyFill="1" applyAlignment="1">
      <alignment horizontal="center" vertical="center" wrapText="1"/>
    </xf>
    <xf numFmtId="43" fontId="3" fillId="7" borderId="0" xfId="0" applyNumberFormat="1" applyFont="1" applyFill="1" applyAlignment="1">
      <alignment horizontal="center" vertical="center" wrapText="1"/>
    </xf>
    <xf numFmtId="3" fontId="3" fillId="7" borderId="0" xfId="0" applyNumberFormat="1" applyFont="1" applyFill="1" applyAlignment="1">
      <alignment horizontal="center" vertical="center" wrapText="1"/>
    </xf>
    <xf numFmtId="0" fontId="3" fillId="7" borderId="0" xfId="0" applyNumberFormat="1" applyFont="1" applyFill="1" applyAlignment="1">
      <alignment horizontal="center" vertical="center" wrapText="1"/>
    </xf>
    <xf numFmtId="176" fontId="3" fillId="7" borderId="0" xfId="0" applyNumberFormat="1" applyFont="1" applyFill="1" applyAlignment="1">
      <alignment horizontal="center" vertical="center" wrapText="1"/>
    </xf>
    <xf numFmtId="165" fontId="3" fillId="7" borderId="0" xfId="0" applyNumberFormat="1" applyFont="1" applyFill="1" applyAlignment="1">
      <alignment horizontal="center" vertical="center" wrapText="1"/>
    </xf>
    <xf numFmtId="9" fontId="3" fillId="7" borderId="0" xfId="0" applyNumberFormat="1" applyFont="1" applyFill="1" applyAlignment="1">
      <alignment horizontal="center" vertical="center" wrapText="1"/>
    </xf>
    <xf numFmtId="165" fontId="3" fillId="3" borderId="1" xfId="0" applyNumberFormat="1" applyFont="1" applyFill="1" applyBorder="1" applyAlignment="1"/>
    <xf numFmtId="165" fontId="3" fillId="8" borderId="8" xfId="0" applyNumberFormat="1" applyFont="1" applyFill="1" applyBorder="1" applyAlignment="1"/>
    <xf numFmtId="165" fontId="3" fillId="8" borderId="16" xfId="0" applyNumberFormat="1" applyFont="1" applyFill="1" applyBorder="1" applyAlignment="1"/>
    <xf numFmtId="165" fontId="3" fillId="8" borderId="6" xfId="0" applyNumberFormat="1" applyFont="1" applyFill="1" applyBorder="1" applyAlignment="1"/>
    <xf numFmtId="165" fontId="13" fillId="3" borderId="6" xfId="0" applyNumberFormat="1" applyFont="1" applyFill="1" applyBorder="1" applyAlignment="1"/>
    <xf numFmtId="165" fontId="6" fillId="0" borderId="6" xfId="0" applyNumberFormat="1" applyFont="1" applyBorder="1" applyAlignment="1">
      <alignment horizontal="center"/>
    </xf>
    <xf numFmtId="165" fontId="6" fillId="0" borderId="1" xfId="0" applyNumberFormat="1" applyFont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167" fontId="6" fillId="10" borderId="8" xfId="0" applyNumberFormat="1" applyFont="1" applyFill="1" applyBorder="1" applyAlignment="1">
      <alignment horizontal="center"/>
    </xf>
    <xf numFmtId="0" fontId="6" fillId="10" borderId="6" xfId="0" applyFont="1" applyFill="1" applyBorder="1" applyAlignment="1">
      <alignment horizontal="center"/>
    </xf>
    <xf numFmtId="167" fontId="6" fillId="10" borderId="6" xfId="0" applyNumberFormat="1" applyFont="1" applyFill="1" applyBorder="1" applyAlignment="1">
      <alignment horizontal="center"/>
    </xf>
    <xf numFmtId="0" fontId="6" fillId="10" borderId="1" xfId="0" applyFont="1" applyFill="1" applyBorder="1" applyAlignment="1">
      <alignment horizontal="center"/>
    </xf>
    <xf numFmtId="167" fontId="6" fillId="10" borderId="1" xfId="0" applyNumberFormat="1" applyFont="1" applyFill="1" applyBorder="1" applyAlignment="1">
      <alignment horizontal="center"/>
    </xf>
    <xf numFmtId="176" fontId="6" fillId="10" borderId="8" xfId="0" applyNumberFormat="1" applyFont="1" applyFill="1" applyBorder="1" applyAlignment="1">
      <alignment horizontal="center"/>
    </xf>
    <xf numFmtId="176" fontId="6" fillId="10" borderId="6" xfId="0" applyNumberFormat="1" applyFont="1" applyFill="1" applyBorder="1" applyAlignment="1">
      <alignment horizontal="center"/>
    </xf>
    <xf numFmtId="176" fontId="6" fillId="10" borderId="1" xfId="0" applyNumberFormat="1" applyFont="1" applyFill="1" applyBorder="1" applyAlignment="1">
      <alignment horizontal="center"/>
    </xf>
    <xf numFmtId="165" fontId="6" fillId="10" borderId="8" xfId="13" applyNumberFormat="1" applyFont="1" applyFill="1" applyBorder="1" applyAlignment="1">
      <alignment horizontal="center"/>
    </xf>
    <xf numFmtId="165" fontId="6" fillId="10" borderId="6" xfId="13" applyNumberFormat="1" applyFont="1" applyFill="1" applyBorder="1" applyAlignment="1">
      <alignment horizontal="center"/>
    </xf>
    <xf numFmtId="165" fontId="6" fillId="10" borderId="1" xfId="13" applyNumberFormat="1" applyFont="1" applyFill="1" applyBorder="1" applyAlignment="1">
      <alignment horizontal="center"/>
    </xf>
    <xf numFmtId="165" fontId="6" fillId="10" borderId="8" xfId="13" applyNumberFormat="1" applyFont="1" applyFill="1" applyBorder="1" applyAlignment="1">
      <alignment horizontal="right"/>
    </xf>
    <xf numFmtId="165" fontId="6" fillId="10" borderId="6" xfId="13" applyNumberFormat="1" applyFont="1" applyFill="1" applyBorder="1" applyAlignment="1">
      <alignment horizontal="right"/>
    </xf>
    <xf numFmtId="165" fontId="6" fillId="10" borderId="1" xfId="13" applyNumberFormat="1" applyFont="1" applyFill="1" applyBorder="1" applyAlignment="1">
      <alignment horizontal="right"/>
    </xf>
    <xf numFmtId="2" fontId="6" fillId="10" borderId="8" xfId="0" applyNumberFormat="1" applyFont="1" applyFill="1" applyBorder="1" applyAlignment="1">
      <alignment horizontal="right"/>
    </xf>
    <xf numFmtId="2" fontId="6" fillId="10" borderId="6" xfId="0" applyNumberFormat="1" applyFont="1" applyFill="1" applyBorder="1" applyAlignment="1">
      <alignment horizontal="right"/>
    </xf>
    <xf numFmtId="2" fontId="6" fillId="10" borderId="1" xfId="0" applyNumberFormat="1" applyFont="1" applyFill="1" applyBorder="1" applyAlignment="1">
      <alignment horizontal="right"/>
    </xf>
    <xf numFmtId="14" fontId="6" fillId="0" borderId="6" xfId="0" applyNumberFormat="1" applyFont="1" applyBorder="1"/>
    <xf numFmtId="17" fontId="6" fillId="0" borderId="6" xfId="0" applyNumberFormat="1" applyFont="1" applyBorder="1"/>
  </cellXfs>
  <cellStyles count="14">
    <cellStyle name="Euro" xfId="6"/>
    <cellStyle name="Migliaia (0)_AZIONI" xfId="7"/>
    <cellStyle name="Migliaia_AZIONI" xfId="8"/>
    <cellStyle name="Normal" xfId="0" builtinId="0"/>
    <cellStyle name="Normal 2" xfId="1"/>
    <cellStyle name="Normal 3" xfId="4"/>
    <cellStyle name="Normal_SwaptionATMVols" xfId="3"/>
    <cellStyle name="Normale_AZIONI" xfId="9"/>
    <cellStyle name="Percent" xfId="13" builtinId="5"/>
    <cellStyle name="Percent 2" xfId="2"/>
    <cellStyle name="Percent 3" xfId="5"/>
    <cellStyle name="result" xfId="10"/>
    <cellStyle name="Valuta (0)_AZIONI" xfId="11"/>
    <cellStyle name="Valuta_AZIONI" xfId="12"/>
  </cellStyles>
  <dxfs count="2">
    <dxf>
      <font>
        <condense val="0"/>
        <extend val="0"/>
        <color indexed="10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Invalid source.</v>
        <stp/>
        <stp>_x000C_EURAB6R2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4" s="17"/>
        <tr r="AS44" s="17"/>
      </tp>
      <tp t="s">
        <v>#N/A Invalid source.</v>
        <stp/>
        <stp>_x000C_EURAB6R2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2" s="17"/>
        <tr r="AS42" s="17"/>
      </tp>
      <tp t="s">
        <v>#N/A Invalid source.</v>
        <stp/>
        <stp>_x000C_EURAB6R2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3" s="17"/>
        <tr r="AS43" s="17"/>
      </tp>
      <tp t="s">
        <v>#N/A Invalid source.</v>
        <stp/>
        <stp>_x000C_EURAB6R1Y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8" s="17"/>
      </tp>
      <tp t="s">
        <v>#N/A Invalid source.</v>
        <stp/>
        <stp>_x000C_EURAB6R1Y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2" s="17"/>
      </tp>
      <tp t="s">
        <v>#N/A Invalid source.</v>
        <stp/>
        <stp>_x000C_EURAB6R1Y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35" s="17"/>
      </tp>
      <tp t="s">
        <v>#N/A Invalid source.</v>
        <stp/>
        <stp>_x000C_EURAB6R1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8" s="17"/>
      </tp>
      <tp t="s">
        <v>#N/A Invalid source.</v>
        <stp/>
        <stp>_x000C_EURAB6R1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2" s="17"/>
      </tp>
      <tp t="s">
        <v>#N/A Invalid source.</v>
        <stp/>
        <stp>_x000C_EURAB6R1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35" s="17"/>
      </tp>
      <tp t="s">
        <v>#N/A Invalid source.</v>
        <stp/>
        <stp>_x000C_EURAB6R2Y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4" s="17"/>
        <tr r="AT44" s="17"/>
      </tp>
      <tp t="s">
        <v>#N/A Invalid source.</v>
        <stp/>
        <stp>_x000C_EURAB6R2Y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2" s="17"/>
        <tr r="AT42" s="17"/>
      </tp>
      <tp t="s">
        <v>#N/A Invalid source.</v>
        <stp/>
        <stp>_x000C_EURAB6R2Y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3" s="17"/>
        <tr r="AT43" s="17"/>
      </tp>
      <tp t="s">
        <v>#N/A Invalid source.</v>
        <stp/>
        <stp>_x000C_EUROISDD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1" s="17"/>
      </tp>
      <tp t="s">
        <v>#N/A Invalid source.</v>
        <stp/>
        <stp>_x000C_EUROISDD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0" s="17"/>
      </tp>
      <tp t="s">
        <v>#N/A Invalid source.</v>
        <stp/>
        <stp>_x000C_EUROISDD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9" s="17"/>
      </tp>
    </main>
    <main first="pldatasource.rhistoryrtdserver">
      <tp t="s">
        <v>Paused at 12:38:10</v>
        <stp/>
        <stp>{A98BA715-5092-4184-85E8-ACB2B2BA1076}_x0000_</stp>
        <tr r="F12" s="16"/>
      </tp>
    </main>
    <main first="pldatasource.rtgetrtdserver">
      <tp t="s">
        <v>#N/A Invalid source.</v>
        <stp/>
        <stp>_x0014_EUR_CURVE_DEP12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1" s="17"/>
      </tp>
      <tp t="s">
        <v>#N/A Invalid source.</v>
        <stp/>
        <stp>_x0014_EUR_CURVE_DEP12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0" s="17"/>
      </tp>
      <tp t="s">
        <v>#N/A Invalid source.</v>
        <stp/>
        <stp>_x0014_EUR_CURVE_DEP12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9" s="17"/>
      </tp>
      <tp>
        <v>9.1999999999999998E-2</v>
        <stp/>
        <stp>_x000E_EUR12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3"/>
      </tp>
      <tp>
        <v>0.14200000000000002</v>
        <stp/>
        <stp>_x000E_EUR12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3"/>
      </tp>
      <tp t="s">
        <v>#N/A Invalid source.</v>
        <stp/>
        <stp>_x0008_EURX2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1" s="17"/>
      </tp>
      <tp t="s">
        <v>#N/A Invalid source.</v>
        <stp/>
        <stp>_x0008_EURX2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8" s="17"/>
      </tp>
      <tp t="s">
        <v>#N/A Invalid source.</v>
        <stp/>
        <stp>_x0008_EURX3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2" s="17"/>
      </tp>
      <tp t="s">
        <v>#N/A Invalid source.</v>
        <stp/>
        <stp>_x0008_EURX3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9" s="17"/>
      </tp>
      <tp t="s">
        <v>#N/A Invalid source.</v>
        <stp/>
        <stp>_x0008_EURX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0" s="17"/>
      </tp>
      <tp t="s">
        <v>#N/A Invalid source.</v>
        <stp/>
        <stp>_x0008_EURX1Y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1" s="17"/>
      </tp>
      <tp t="s">
        <v>#N/A Invalid source.</v>
        <stp/>
        <stp>_x0008_EURX1W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7" s="17"/>
      </tp>
      <tp t="s">
        <v>#N/A Invalid source.</v>
        <stp/>
        <stp>_x0008_EURX6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5" s="17"/>
      </tp>
      <tp t="s">
        <v>#N/A Invalid source.</v>
        <stp/>
        <stp>_x0008_EURX7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6" s="17"/>
      </tp>
      <tp t="s">
        <v>#N/A Invalid source.</v>
        <stp/>
        <stp>_x0008_EURX4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3" s="17"/>
      </tp>
      <tp t="s">
        <v>#N/A Invalid source.</v>
        <stp/>
        <stp>_x0008_EURX5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4" s="17"/>
      </tp>
      <tp t="s">
        <v>#N/A Invalid source.</v>
        <stp/>
        <stp>_x0008_EURX8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7" s="17"/>
      </tp>
      <tp t="s">
        <v>#N/A Invalid source.</v>
        <stp/>
        <stp>_x0008_EURX9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8" s="17"/>
      </tp>
      <tp t="s">
        <v>#N/A Invalid source.</v>
        <stp/>
        <stp>_x0008_EURXS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6" s="17"/>
      </tp>
      <tp t="s">
        <v>#N/A Invalid source.</v>
        <stp/>
        <stp>_x0008_EURXT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" s="17"/>
        <tr r="U5" s="17"/>
        <tr r="AT5" s="17"/>
      </tp>
      <tp t="s">
        <v>#N/A Invalid source.</v>
        <stp/>
        <stp>_x0008_EURXON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" s="17"/>
        <tr r="AD4" s="17"/>
        <tr r="AT4" s="17"/>
      </tp>
      <tp t="s">
        <v>#N/A Invalid source.</v>
        <stp/>
        <stp>_x0012_EUR_CURVE_DEP6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" s="17"/>
      </tp>
      <tp t="s">
        <v>#N/A Invalid source.</v>
        <stp/>
        <stp>_x0012_EUR_CURVE_DEP3M_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" s="17"/>
      </tp>
      <tp t="s">
        <v>#N/A Invalid source.</v>
        <stp/>
        <stp>_x0012_EUR_CURVE_DEP6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1" s="17"/>
      </tp>
      <tp t="s">
        <v>#N/A Invalid source.</v>
        <stp/>
        <stp>_x0012_EUR_CURVE_DEP3M_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1" s="17"/>
      </tp>
      <tp t="s">
        <v>#N/A Invalid source.</v>
        <stp/>
        <stp>_x0012_EUR_CURVE_DEP6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" s="17"/>
      </tp>
      <tp t="s">
        <v>#N/A Invalid source.</v>
        <stp/>
        <stp>_x0012_EUR_CURVE_DEP3M_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" s="17"/>
      </tp>
      <tp t="s">
        <v>#N/A Invalid source.</v>
        <stp/>
        <stp>_x0012_EUR_CURVE_DEP6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2" s="17"/>
      </tp>
      <tp t="s">
        <v>#N/A Invalid source.</v>
        <stp/>
        <stp>_x0012_EUR_CURVE_DEP3M_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2" s="17"/>
      </tp>
      <tp t="s">
        <v>#N/A Invalid source.</v>
        <stp/>
        <stp>_x0012_EUR_CURVE_DEP6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" s="17"/>
      </tp>
      <tp t="s">
        <v>#N/A Invalid source.</v>
        <stp/>
        <stp>_x0012_EUR_CURVE_DEP3M_1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" s="17"/>
      </tp>
      <tp t="s">
        <v>#N/A Invalid source.</v>
        <stp/>
        <stp>_x0012_EUR_CURVE_DEP6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" s="17"/>
      </tp>
      <tp t="s">
        <v>#N/A Invalid source.</v>
        <stp/>
        <stp>_x0012_EUR_CURVE_DEP3M_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" s="17"/>
      </tp>
      <tp t="s">
        <v>#N/A Invalid source.</v>
        <stp/>
        <stp>_x0012_EUR_CURVE_DEP6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5" s="17"/>
      </tp>
      <tp t="s">
        <v>#N/A Invalid source.</v>
        <stp/>
        <stp>_x0012_EUR_CURVE_DEP3M_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5" s="17"/>
      </tp>
      <tp t="s">
        <v>#N/A Invalid source.</v>
        <stp/>
        <stp>_x0012_EUR_CURVE_DEP6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6" s="17"/>
      </tp>
      <tp t="s">
        <v>#N/A Invalid source.</v>
        <stp/>
        <stp>_x0012_EUR_CURVE_DEP3M_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6" s="17"/>
      </tp>
      <tp t="s">
        <v>#N/A Invalid source.</v>
        <stp/>
        <stp>_x0012_EUR_CURVE_DEP6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3" s="17"/>
      </tp>
      <tp t="s">
        <v>#N/A Invalid source.</v>
        <stp/>
        <stp>_x0012_EUR_CURVE_DEP3M_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3" s="17"/>
      </tp>
      <tp t="s">
        <v>#N/A Invalid source.</v>
        <stp/>
        <stp>_x0012_EUR_CURVE_DEP6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4" s="17"/>
      </tp>
      <tp t="s">
        <v>#N/A Invalid source.</v>
        <stp/>
        <stp>_x0012_EUR_CURVE_DEP3M_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4" s="17"/>
      </tp>
      <tp t="s">
        <v>#N/A Invalid source.</v>
        <stp/>
        <stp>_x0012_EUR_CURVE_DEP6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7" s="17"/>
      </tp>
      <tp t="s">
        <v>#N/A Invalid source.</v>
        <stp/>
        <stp>_x0012_EUR_CURVE_DEP3M_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7" s="17"/>
      </tp>
      <tp t="s">
        <v>#N/A Invalid source.</v>
        <stp/>
        <stp>_x0012_EUR_CURVE_DEP6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8" s="17"/>
      </tp>
      <tp t="s">
        <v>#N/A Invalid source.</v>
        <stp/>
        <stp>_x0012_EUR_CURVE_DEP3M_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8" s="17"/>
      </tp>
      <tp t="s">
        <v>#N/A Invalid source.</v>
        <stp/>
        <stp>_x0012_EUR_CURVE_DEP6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" s="17"/>
      </tp>
      <tp t="s">
        <v>#N/A Invalid source.</v>
        <stp/>
        <stp>_x0012_EUR_CURVE_DEP3M_SN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" s="17"/>
      </tp>
      <tp t="s">
        <v>#N/A Invalid source.</v>
        <stp/>
        <stp>_x0012_EUR_CURVE_DEP3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7" s="17"/>
      </tp>
      <tp t="s">
        <v>#N/A Invalid source.</v>
        <stp/>
        <stp>_x0012_EUR_CURVE_DEP6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7" s="17"/>
      </tp>
      <tp t="s">
        <v>#N/A Invalid source.</v>
        <stp/>
        <stp>_x0012_EUR_CURVE_DEP3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8" s="17"/>
      </tp>
      <tp t="s">
        <v>#N/A Invalid source.</v>
        <stp/>
        <stp>_x0012_EUR_CURVE_DEP6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8" s="17"/>
      </tp>
      <tp t="s">
        <v>#N/A Invalid source.</v>
        <stp/>
        <stp>_x0012_EUR_CURVE_DEP3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" s="17"/>
      </tp>
      <tp t="s">
        <v>#N/A Invalid source.</v>
        <stp/>
        <stp>_x0012_EUR_CURVE_DEP6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" s="17"/>
      </tp>
      <tp t="s">
        <v>#N/A Invalid source.</v>
        <stp/>
        <stp>_x0012_EUR_CURVE_DEP3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" s="17"/>
      </tp>
      <tp t="s">
        <v>#N/A Invalid source.</v>
        <stp/>
        <stp>_x0012_EUR_CURVE_DEP6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" s="17"/>
      </tp>
      <tp t="s">
        <v>#N/A Invalid source.</v>
        <stp/>
        <stp>_x0012_EUR_CURVE_DEP3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" s="17"/>
      </tp>
      <tp t="s">
        <v>#N/A Invalid source.</v>
        <stp/>
        <stp>_x0012_EUR_CURVE_DEP6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" s="17"/>
      </tp>
      <tp t="s">
        <v>#N/A Invalid source.</v>
        <stp/>
        <stp>_x0012_EUR_CURVE_DEP3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1" s="17"/>
      </tp>
      <tp t="s">
        <v>#N/A Invalid source.</v>
        <stp/>
        <stp>_x0012_EUR_CURVE_DEP6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1" s="17"/>
      </tp>
      <tp t="s">
        <v>#N/A Invalid source.</v>
        <stp/>
        <stp>_x0012_EUR_CURVE_DEP3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" s="17"/>
      </tp>
      <tp t="s">
        <v>#N/A Invalid source.</v>
        <stp/>
        <stp>_x0012_EUR_CURVE_DEP6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" s="17"/>
      </tp>
      <tp t="s">
        <v>#N/A Invalid source.</v>
        <stp/>
        <stp>_x0012_EUR_CURVE_DEP3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2" s="17"/>
      </tp>
      <tp t="s">
        <v>#N/A Invalid source.</v>
        <stp/>
        <stp>_x0012_EUR_CURVE_DEP6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2" s="17"/>
      </tp>
      <tp t="s">
        <v>#N/A Invalid source.</v>
        <stp/>
        <stp>_x0012_EUR_CURVE_DEP3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3" s="17"/>
      </tp>
      <tp t="s">
        <v>#N/A Invalid source.</v>
        <stp/>
        <stp>_x0012_EUR_CURVE_DEP6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3" s="17"/>
      </tp>
      <tp t="s">
        <v>#N/A Invalid source.</v>
        <stp/>
        <stp>_x0012_EUR_CURVE_DEP3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4" s="17"/>
      </tp>
      <tp t="s">
        <v>#N/A Invalid source.</v>
        <stp/>
        <stp>_x0012_EUR_CURVE_DEP6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4" s="17"/>
      </tp>
      <tp t="s">
        <v>#N/A Invalid source.</v>
        <stp/>
        <stp>_x0012_EUR_CURVE_DEP3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5" s="17"/>
      </tp>
      <tp t="s">
        <v>#N/A Invalid source.</v>
        <stp/>
        <stp>_x0012_EUR_CURVE_DEP6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5" s="17"/>
      </tp>
      <tp t="s">
        <v>#N/A Invalid source.</v>
        <stp/>
        <stp>_x0012_EUR_CURVE_DEP3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6" s="17"/>
      </tp>
      <tp t="s">
        <v>#N/A Invalid source.</v>
        <stp/>
        <stp>_x0012_EUR_CURVE_DEP6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6" s="17"/>
      </tp>
      <tp t="s">
        <v>#N/A Invalid source.</v>
        <stp/>
        <stp>_x0012_EUR_CURVE_DEP3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" s="17"/>
      </tp>
      <tp t="s">
        <v>#N/A Invalid source.</v>
        <stp/>
        <stp>_x0012_EUR_CURVE_DEP6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" s="17"/>
      </tp>
      <tp>
        <v>99.924999999999997</v>
        <stp/>
        <stp>_x0005_FEIZ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2" s="19"/>
      </tp>
      <tp>
        <v>100.02</v>
        <stp/>
        <stp>_x0005_FEIZ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8" s="19"/>
      </tp>
      <tp>
        <v>2.1000000000000001E-2</v>
        <stp/>
        <stp>_x000E_EUR10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19"/>
      </tp>
      <tp>
        <v>0.29099999999999998</v>
        <stp/>
        <stp>_x000E_EUR11X23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2"/>
      </tp>
      <tp>
        <v>99.97</v>
        <stp/>
        <stp>_x0005_FEIU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1" s="19"/>
      </tp>
      <tp>
        <v>100.015</v>
        <stp/>
        <stp>_x0005_FEIU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7" s="19"/>
      </tp>
      <tp>
        <v>0.27400000000000002</v>
        <stp/>
        <stp>_x000E_EUR10X22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2"/>
      </tp>
      <tp>
        <v>0</v>
        <stp/>
        <stp>_x0005_FEIN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6" s="19"/>
      </tp>
      <tp>
        <v>0.224</v>
        <stp/>
        <stp>_x000E_EUR10X22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2"/>
      </tp>
      <tp>
        <v>99.995000000000005</v>
        <stp/>
        <stp>_x0005_FEIM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0" s="19"/>
      </tp>
      <tp>
        <v>-2.9000000000000001E-2</v>
        <stp/>
        <stp>_x000E_EUR10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19"/>
      </tp>
      <tp>
        <v>0.24099999999999999</v>
        <stp/>
        <stp>_x000E_EUR11X23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2"/>
      </tp>
      <tp t="s">
        <v>#N/A Invalid source.</v>
        <stp/>
        <stp>_x0019_EUR_CURVE_DEP6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2" s="17"/>
      </tp>
      <tp t="s">
        <v>#N/A Invalid source.</v>
        <stp/>
        <stp>_x0019_EUR_CURVE_DEP3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2" s="17"/>
      </tp>
      <tp t="s">
        <v>#N/A Invalid source.</v>
        <stp/>
        <stp>_x0008_EURX2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1" s="17"/>
      </tp>
      <tp t="s">
        <v>#N/A Invalid source.</v>
        <stp/>
        <stp>_x0008_EURX2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8" s="17"/>
      </tp>
      <tp t="s">
        <v>#N/A Invalid source.</v>
        <stp/>
        <stp>_x0008_EURX3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2" s="17"/>
      </tp>
      <tp t="s">
        <v>#N/A Invalid source.</v>
        <stp/>
        <stp>_x0008_EURX3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9" s="17"/>
      </tp>
      <tp t="s">
        <v>#N/A Invalid source.</v>
        <stp/>
        <stp>_x0008_EURX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0" s="17"/>
      </tp>
      <tp t="s">
        <v>#N/A Invalid source.</v>
        <stp/>
        <stp>_x0008_EURX1Y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1" s="17"/>
      </tp>
      <tp t="s">
        <v>#N/A Invalid source.</v>
        <stp/>
        <stp>_x0008_EURX1W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7" s="17"/>
      </tp>
      <tp t="s">
        <v>#N/A Invalid source.</v>
        <stp/>
        <stp>_x0008_EURX6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5" s="17"/>
      </tp>
      <tp t="s">
        <v>#N/A Invalid source.</v>
        <stp/>
        <stp>_x0008_EURX7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6" s="17"/>
      </tp>
      <tp t="s">
        <v>#N/A Invalid source.</v>
        <stp/>
        <stp>_x0008_EURX4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3" s="17"/>
      </tp>
      <tp t="s">
        <v>#N/A Invalid source.</v>
        <stp/>
        <stp>_x0008_EURX5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4" s="17"/>
      </tp>
      <tp t="s">
        <v>#N/A Invalid source.</v>
        <stp/>
        <stp>_x0008_EURX8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7" s="17"/>
      </tp>
      <tp t="s">
        <v>#N/A Invalid source.</v>
        <stp/>
        <stp>_x0008_EURX9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8" s="17"/>
      </tp>
      <tp t="s">
        <v>#N/A Invalid source.</v>
        <stp/>
        <stp>_x0008_EURXS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" s="17"/>
        <tr r="AS6" s="17"/>
      </tp>
      <tp t="s">
        <v>#N/A Invalid source.</v>
        <stp/>
        <stp>_x0008_EURXT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" s="17"/>
        <tr r="AC5" s="17"/>
        <tr r="T5" s="17"/>
        <tr r="AL5" s="17"/>
        <tr r="AS5" s="17"/>
      </tp>
      <tp t="s">
        <v>#N/A Invalid source.</v>
        <stp/>
        <stp>_x0008_EURXON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" s="17"/>
        <tr r="AC4" s="17"/>
        <tr r="T4" s="17"/>
        <tr r="F4" s="17"/>
        <tr r="AS4" s="17"/>
      </tp>
      <tp>
        <v>0.126</v>
        <stp/>
        <stp>_x000E_EUR11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23"/>
      </tp>
      <tp>
        <v>0.26100000000000001</v>
        <stp/>
        <stp>_x000E_EUR12X24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22"/>
      </tp>
      <tp>
        <v>-2.4E-2</v>
        <stp/>
        <stp>_x000E_EUR11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19"/>
      </tp>
      <tp t="s">
        <v>#N/A Invalid source.</v>
        <stp/>
        <stp>_x000C_EUROISDDS23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0" s="17"/>
      </tp>
      <tp t="s">
        <v>#N/A Invalid source.</v>
        <stp/>
        <stp>_x000C_EUROISDDS22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9" s="17"/>
      </tp>
      <tp t="s">
        <v>#N/A Invalid source.</v>
        <stp/>
        <stp>_x000C_EUROISDDS21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8" s="17"/>
      </tp>
      <tp t="s">
        <v>#N/A Invalid source.</v>
        <stp/>
        <stp>_x000C_EUROISDDS20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7" s="17"/>
      </tp>
      <tp t="s">
        <v>#N/A Invalid source.</v>
        <stp/>
        <stp>_x000C_EUROISDDS19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6" s="17"/>
      </tp>
      <tp t="s">
        <v>#N/A Invalid source.</v>
        <stp/>
        <stp>_x000C_EUROISDDS18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5" s="17"/>
      </tp>
      <tp t="s">
        <v>#N/A Invalid source.</v>
        <stp/>
        <stp>_x000C_EUROISDDS17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4" s="17"/>
      </tp>
      <tp t="s">
        <v>#N/A Invalid source.</v>
        <stp/>
        <stp>_x000C_EUROISDDS16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3" s="17"/>
      </tp>
      <tp t="s">
        <v>#N/A Invalid source.</v>
        <stp/>
        <stp>_x000C_EUROISDDS15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2" s="17"/>
      </tp>
      <tp t="s">
        <v>#N/A Invalid source.</v>
        <stp/>
        <stp>_x000C_EUROISDDS14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1" s="17"/>
      </tp>
      <tp t="s">
        <v>#N/A Invalid source.</v>
        <stp/>
        <stp>_x000C_EUROISDDS13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30" s="17"/>
      </tp>
      <tp>
        <v>0.11600000000000001</v>
        <stp/>
        <stp>_x000E_EUR10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1" s="23"/>
      </tp>
      <tp>
        <v>-1.3000000000000001E-2</v>
        <stp/>
        <stp>_x000E_EUR12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3" s="19"/>
      </tp>
      <tp>
        <v>3.6999999999999998E-2</v>
        <stp/>
        <stp>_x000E_EUR12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19"/>
      </tp>
      <tp t="s">
        <v>#N/A Invalid source.</v>
        <stp/>
        <stp xml:space="preserve">	EURX10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19" s="17"/>
      </tp>
      <tp t="s">
        <v>#N/A Invalid source.</v>
        <stp/>
        <stp xml:space="preserve">	EURX11M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0" s="17"/>
      </tp>
      <tp>
        <v>6.6000000000000003E-2</v>
        <stp/>
        <stp>_x000E_EUR10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1" s="23"/>
      </tp>
      <tp>
        <v>2.6000000000000002E-2</v>
        <stp/>
        <stp>_x000E_EUR11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2" s="19"/>
      </tp>
      <tp>
        <v>0.311</v>
        <stp/>
        <stp>_x000E_EUR12X24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3" s="22"/>
      </tp>
      <tp>
        <v>7.5999999999999998E-2</v>
        <stp/>
        <stp>_x000E_EUR11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2" s="23"/>
      </tp>
      <tp>
        <v>99.87</v>
        <stp/>
        <stp>_x0005_FEIH7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3" s="19"/>
      </tp>
      <tp>
        <v>100.01</v>
        <stp/>
        <stp>_x0005_FEIH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9" s="19"/>
      </tp>
      <tp>
        <v>100</v>
        <stp/>
        <stp>_x0005_FEIM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0" s="19"/>
      </tp>
    </main>
    <main first="pldatasource.rtgetrtdserver">
      <tp>
        <v>-0.04</v>
        <stp/>
        <stp>_x000C_EUR4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19"/>
      </tp>
    </main>
    <main first="pldatasource.rtgetrtdserver">
      <tp t="s">
        <v>#N/A Invalid source.</v>
        <stp/>
        <stp>_x0019_EUR_CURVE_DEP6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2" s="17"/>
      </tp>
      <tp t="s">
        <v>#N/A Invalid source.</v>
        <stp/>
        <stp>_x0019_EUR_CURVE_DEP3M_#20151216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2" s="17"/>
      </tp>
      <tp t="s">
        <v>#N/A Invalid source.</v>
        <stp/>
        <stp>_x000D_EUROISDDS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3" s="17"/>
      </tp>
      <tp>
        <v>-4.1000000000000002E-2</v>
        <stp/>
        <stp>_x000C_EUR5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19"/>
      </tp>
      <tp t="s">
        <v>#N/A Invalid source.</v>
        <stp/>
        <stp>_x0011_EUR_CURVE_12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1" s="17"/>
      </tp>
      <tp t="s">
        <v>#N/A Invalid source.</v>
        <stp/>
        <stp>_x0011_EUR_CURVE_12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1" s="17"/>
      </tp>
      <tp t="s">
        <v>#N/A Invalid source.</v>
        <stp/>
        <stp>_x0011_EUR_CURVE_12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1" s="17"/>
      </tp>
      <tp t="s">
        <v>#N/A Invalid source.</v>
        <stp/>
        <stp>_x0011_EUR_CURVE_12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1" s="17"/>
      </tp>
      <tp t="s">
        <v>#N/A Invalid source.</v>
        <stp/>
        <stp>_x0011_EUR_CURVE_12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1" s="17"/>
      </tp>
      <tp>
        <v>100.01</v>
        <stp/>
        <stp>_x0005_FEIU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7" s="19"/>
      </tp>
      <tp>
        <v>99.965000000000003</v>
        <stp/>
        <stp>_x0005_FEIU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1" s="19"/>
      </tp>
    </main>
    <main first="pldatasource.rtgetrtdserver">
      <tp>
        <v>-4.2000000000000003E-2</v>
        <stp/>
        <stp>_x000C_EUR6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19"/>
      </tp>
      <tp>
        <v>0</v>
        <stp/>
        <stp>_x0005_FEIN5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6" s="19"/>
      </tp>
      <tp t="s">
        <v>#N/A Invalid source.</v>
        <stp/>
        <stp>_x0011_EUR_CURVE_12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0" s="17"/>
      </tp>
      <tp t="s">
        <v>#N/A Invalid source.</v>
        <stp/>
        <stp>_x0011_EUR_CURVE_12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0" s="17"/>
      </tp>
      <tp t="s">
        <v>#N/A Invalid source.</v>
        <stp/>
        <stp>_x0011_EUR_CURVE_12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0" s="17"/>
      </tp>
      <tp t="s">
        <v>#N/A Invalid source.</v>
        <stp/>
        <stp>_x0011_EUR_CURVE_12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0" s="17"/>
      </tp>
      <tp t="s">
        <v>#N/A Invalid source.</v>
        <stp/>
        <stp>_x0011_EUR_CURVE_12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0" s="17"/>
      </tp>
    </main>
    <main first="pldatasource.rtgetrtdserver">
      <tp t="s">
        <v>#N/A Invalid source.</v>
        <stp/>
        <stp xml:space="preserve">	EURX10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19" s="17"/>
      </tp>
      <tp t="s">
        <v>#N/A Invalid source.</v>
        <stp/>
        <stp xml:space="preserve">	EURX11M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0" s="17"/>
      </tp>
    </main>
    <main first="pldatasource.rtgetrtdserver">
      <tp t="s">
        <v>#N/A Invalid source.</v>
        <stp/>
        <stp xml:space="preserve">
EURXSTUBD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T22" s="17"/>
      </tp>
      <tp t="s">
        <v>#N/A Invalid source.</v>
        <stp/>
        <stp>_x000D_EUROISDDS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2" s="17"/>
      </tp>
      <tp t="s">
        <v>#N/A Invalid source.</v>
        <stp/>
        <stp>_x0010_EUR_CURVE_12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0" s="17"/>
      </tp>
      <tp t="s">
        <v>#N/A Invalid source.</v>
        <stp/>
        <stp>_x0010_EUR_CURVE_12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1" s="17"/>
      </tp>
      <tp t="s">
        <v>#N/A Invalid source.</v>
        <stp/>
        <stp>_x0010_EUR_CURVE_12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9" s="17"/>
      </tp>
      <tp t="s">
        <v>#N/A Invalid source.</v>
        <stp/>
        <stp>_x0010_EUR_CURVE_12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1" s="17"/>
      </tp>
      <tp t="s">
        <v>#N/A Invalid source.</v>
        <stp/>
        <stp>_x0010_EUR_CURVE_12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5" s="17"/>
      </tp>
      <tp t="s">
        <v>#N/A Invalid source.</v>
        <stp/>
        <stp>_x0010_EUR_CURVE_12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6" s="17"/>
      </tp>
      <tp t="s">
        <v>#N/A Invalid source.</v>
        <stp/>
        <stp>_x0010_EUR_CURVE_12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7" s="17"/>
      </tp>
      <tp t="s">
        <v>#N/A Invalid source.</v>
        <stp/>
        <stp>_x0010_EUR_CURVE_12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8" s="17"/>
      </tp>
      <tp t="s">
        <v>#N/A Invalid source.</v>
        <stp/>
        <stp>_x0010_EUR_CURVE_12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9" s="17"/>
      </tp>
      <tp>
        <v>100.015</v>
        <stp/>
        <stp>_x0005_FEIH6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9" s="19"/>
      </tp>
      <tp>
        <v>99.875</v>
        <stp/>
        <stp>_x0005_FEIH7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3" s="19"/>
      </tp>
      <tp t="s">
        <v>#N/A Invalid source.</v>
        <stp/>
        <stp>_x0012_EUR_CURVE_FUT6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5" s="17"/>
      </tp>
      <tp t="s">
        <v>#N/A Invalid source.</v>
        <stp/>
        <stp>_x0012_EUR_CURVE_FUT3M_M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5" s="17"/>
        <tr r="AT25" s="17"/>
      </tp>
      <tp t="s">
        <v>#N/A Invalid source.</v>
        <stp/>
        <stp>_x0012_EUR_CURVE_FUT6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4" s="17"/>
      </tp>
      <tp t="s">
        <v>#N/A Invalid source.</v>
        <stp/>
        <stp>_x0012_EUR_CURVE_FUT6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8" s="17"/>
      </tp>
      <tp t="s">
        <v>#N/A Invalid source.</v>
        <stp/>
        <stp>_x0012_EUR_CURVE_FUT3M_H7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8" s="17"/>
        <tr r="AT28" s="17"/>
      </tp>
      <tp t="s">
        <v>#N/A Invalid source.</v>
        <stp/>
        <stp>_x0012_EUR_CURVE_FUT3M_H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4" s="17"/>
        <tr r="AT24" s="17"/>
      </tp>
      <tp t="s">
        <v>#N/A Invalid source.</v>
        <stp/>
        <stp>_x0012_EUR_CURVE_FUT6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6" s="17"/>
      </tp>
      <tp t="s">
        <v>#N/A Invalid source.</v>
        <stp/>
        <stp>_x0012_EUR_CURVE_FUT3M_U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6" s="17"/>
        <tr r="AT26" s="17"/>
      </tp>
      <tp t="s">
        <v>#N/A Invalid source.</v>
        <stp/>
        <stp>_x0012_EUR_CURVE_FUT6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7" s="17"/>
      </tp>
      <tp t="s">
        <v>#N/A Invalid source.</v>
        <stp/>
        <stp>_x0012_EUR_CURVE_FUT6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3" s="17"/>
      </tp>
      <tp t="s">
        <v>#N/A Invalid source.</v>
        <stp/>
        <stp>_x0012_EUR_CURVE_FUT3M_Z6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7" s="17"/>
        <tr r="AT27" s="17"/>
      </tp>
      <tp t="s">
        <v>#N/A Invalid source.</v>
        <stp/>
        <stp>_x0012_EUR_CURVE_FUT3M_Z5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3" s="17"/>
        <tr r="AT23" s="17"/>
      </tp>
      <tp>
        <v>-4.1000000000000002E-2</v>
        <stp/>
        <stp>_x000C_EUR1X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19"/>
      </tp>
      <tp>
        <v>2.4E-2</v>
        <stp/>
        <stp>_x000C_EUR1X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3"/>
      </tp>
    </main>
    <main first="pldatasource.rtgetrtdserver">
      <tp t="s">
        <v>#N/A Invalid source.</v>
        <stp/>
        <stp>_x0012_EUR_CURVE_FUT3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3" s="17"/>
        <tr r="AS23" s="17"/>
      </tp>
      <tp t="s">
        <v>#N/A Invalid source.</v>
        <stp/>
        <stp>_x0012_EUR_CURVE_FUT3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7" s="17"/>
        <tr r="AS27" s="17"/>
      </tp>
      <tp t="s">
        <v>#N/A Invalid source.</v>
        <stp/>
        <stp>_x0012_EUR_CURVE_FUT6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3" s="17"/>
      </tp>
      <tp t="s">
        <v>#N/A Invalid source.</v>
        <stp/>
        <stp>_x0012_EUR_CURVE_FUT6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7" s="17"/>
      </tp>
      <tp t="s">
        <v>#N/A Invalid source.</v>
        <stp/>
        <stp>_x0012_EUR_CURVE_FUT3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6" s="17"/>
        <tr r="AS26" s="17"/>
      </tp>
      <tp t="s">
        <v>#N/A Invalid source.</v>
        <stp/>
        <stp>_x0012_EUR_CURVE_FUT6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6" s="17"/>
      </tp>
      <tp t="s">
        <v>#N/A Invalid source.</v>
        <stp/>
        <stp>_x0012_EUR_CURVE_FUT3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5" s="17"/>
        <tr r="AS25" s="17"/>
      </tp>
      <tp t="s">
        <v>#N/A Invalid source.</v>
        <stp/>
        <stp>_x0012_EUR_CURVE_FUT6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5" s="17"/>
      </tp>
      <tp t="s">
        <v>#N/A Invalid source.</v>
        <stp/>
        <stp>_x0012_EUR_CURVE_FUT3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4" s="17"/>
        <tr r="AS24" s="17"/>
      </tp>
      <tp t="s">
        <v>#N/A Invalid source.</v>
        <stp/>
        <stp>_x0012_EUR_CURVE_FUT3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8" s="17"/>
        <tr r="AS28" s="17"/>
      </tp>
      <tp t="s">
        <v>#N/A Invalid source.</v>
        <stp/>
        <stp>_x0012_EUR_CURVE_FUT6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8" s="17"/>
      </tp>
      <tp t="s">
        <v>#N/A Invalid source.</v>
        <stp/>
        <stp>_x0012_EUR_CURVE_FUT6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4" s="17"/>
      </tp>
      <tp>
        <v>2.6000000000000002E-2</v>
        <stp/>
        <stp>_x000C_EUR2X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3"/>
      </tp>
      <tp>
        <v>-3.7999999999999999E-2</v>
        <stp/>
        <stp>_x000C_EUR2X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19"/>
      </tp>
    </main>
    <main first="pldatasource.rtgetrtdserver">
      <tp t="s">
        <v>#N/A Invalid source.</v>
        <stp/>
        <stp xml:space="preserve">
EURXSTUBD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S22" s="17"/>
      </tp>
      <tp>
        <v>2.8000000000000001E-2</v>
        <stp/>
        <stp>_x000C_EUR3X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3"/>
      </tp>
      <tp>
        <v>-3.9E-2</v>
        <stp/>
        <stp>_x000C_EUR3X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19"/>
      </tp>
      <tp t="s">
        <v>#N/A Invalid source.</v>
        <stp/>
        <stp>_x0011_EUR_CURVE_12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5" s="17"/>
      </tp>
      <tp t="s">
        <v>#N/A Invalid source.</v>
        <stp/>
        <stp>_x0011_EUR_CURVE_12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5" s="17"/>
      </tp>
      <tp t="s">
        <v>#N/A Invalid source.</v>
        <stp/>
        <stp>_x0011_EUR_CURVE_12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5" s="17"/>
      </tp>
      <tp t="s">
        <v>#N/A Invalid source.</v>
        <stp/>
        <stp>_x0011_EUR_CURVE_12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5" s="17"/>
      </tp>
      <tp t="s">
        <v>#N/A Invalid source.</v>
        <stp/>
        <stp>_x0011_EUR_CURVE_12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5" s="17"/>
      </tp>
    </main>
    <main first="pldatasource.rtgetrtdserver">
      <tp t="s">
        <v>#N/A Invalid source.</v>
        <stp/>
        <stp>_x000C_EUROISDDS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2" s="17"/>
      </tp>
      <tp t="s">
        <v>#N/A Invalid source.</v>
        <stp/>
        <stp>_x000C_EUROISDDS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1" s="17"/>
      </tp>
      <tp t="s">
        <v>#N/A Invalid source.</v>
        <stp/>
        <stp>_x000C_EUROISDDS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0" s="17"/>
      </tp>
      <tp t="s">
        <v>#N/A Invalid source.</v>
        <stp/>
        <stp>_x000C_EUROISDDS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9" s="17"/>
      </tp>
      <tp t="s">
        <v>#N/A Invalid source.</v>
        <stp/>
        <stp>_x000C_EUROISDDS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8" s="17"/>
      </tp>
      <tp t="s">
        <v>#N/A Invalid source.</v>
        <stp/>
        <stp>_x000C_EUROISDDS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7" s="17"/>
      </tp>
      <tp t="s">
        <v>#N/A Invalid source.</v>
        <stp/>
        <stp>_x000C_EUROISDDS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6" s="17"/>
      </tp>
      <tp t="s">
        <v>#N/A Invalid source.</v>
        <stp/>
        <stp>_x000C_EUROISDDS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5" s="17"/>
      </tp>
      <tp t="s">
        <v>#N/A Invalid source.</v>
        <stp/>
        <stp>_x000C_EUROISDDS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4" s="17"/>
      </tp>
      <tp t="s">
        <v>#N/A Invalid source.</v>
        <stp/>
        <stp>_x000C_EUROISDDS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3" s="17"/>
      </tp>
      <tp t="s">
        <v>#N/A Invalid source.</v>
        <stp/>
        <stp>_x000C_EUROISDDS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2" s="17"/>
      </tp>
      <tp t="s">
        <v>#N/A Invalid source.</v>
        <stp/>
        <stp>_x000C_EUROISDDS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1" s="17"/>
      </tp>
      <tp t="s">
        <v>#N/A Invalid source.</v>
        <stp/>
        <stp>_x000C_EUROISDDS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0" s="17"/>
      </tp>
      <tp t="s">
        <v>#N/A Invalid source.</v>
        <stp/>
        <stp>_x000C_EUROISDDS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9" s="17"/>
      </tp>
      <tp t="s">
        <v>#N/A Invalid source.</v>
        <stp/>
        <stp>_x000C_EUROISDDS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8" s="17"/>
      </tp>
      <tp t="s">
        <v>#N/A Invalid source.</v>
        <stp/>
        <stp>_x000C_EUROISDDS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7" s="17"/>
      </tp>
      <tp t="s">
        <v>#N/A Invalid source.</v>
        <stp/>
        <stp>_x000C_EUROISDDS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6" s="17"/>
      </tp>
      <tp t="s">
        <v>#N/A Invalid source.</v>
        <stp/>
        <stp>_x000C_EUROISDDS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5" s="17"/>
      </tp>
      <tp t="s">
        <v>#N/A Invalid source.</v>
        <stp/>
        <stp>_x000C_EUROISDDS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4" s="17"/>
      </tp>
      <tp t="s">
        <v>#N/A Invalid source.</v>
        <stp/>
        <stp>_x000C_EUROISDDS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3" s="17"/>
      </tp>
      <tp t="s">
        <v>#N/A Invalid source.</v>
        <stp/>
        <stp>_x000C_EUROISDDS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2" s="17"/>
      </tp>
      <tp t="s">
        <v>#N/A Invalid source.</v>
        <stp/>
        <stp>_x000C_EUROISDDS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1" s="17"/>
      </tp>
      <tp t="s">
        <v>#N/A Invalid source.</v>
        <stp/>
        <stp>_x000C_EUROISDDS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0" s="17"/>
      </tp>
      <tp t="s">
        <v>#N/A Invalid source.</v>
        <stp/>
        <stp>_x000C_EUROISDDS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9" s="17"/>
      </tp>
      <tp t="s">
        <v>#N/A Invalid source.</v>
        <stp/>
        <stp>_x000C_EUROISDDS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8" s="17"/>
      </tp>
      <tp t="s">
        <v>#N/A Invalid source.</v>
        <stp/>
        <stp>_x000C_EUROISDDS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7" s="17"/>
      </tp>
      <tp t="s">
        <v>#N/A Invalid source.</v>
        <stp/>
        <stp>_x000C_EUROISDDS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6" s="17"/>
      </tp>
      <tp t="s">
        <v>#N/A Invalid source.</v>
        <stp/>
        <stp>_x000C_EUROISDDS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5" s="17"/>
      </tp>
      <tp t="s">
        <v>#N/A Invalid source.</v>
        <stp/>
        <stp>_x000C_EUROISDDS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4" s="17"/>
      </tp>
      <tp t="s">
        <v>#N/A Invalid source.</v>
        <stp/>
        <stp>_x000C_EUROISDDS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3" s="17"/>
      </tp>
      <tp t="s">
        <v>#N/A Invalid source.</v>
        <stp/>
        <stp>_x000C_EUROISDDS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2" s="17"/>
      </tp>
      <tp t="s">
        <v>#N/A Invalid source.</v>
        <stp/>
        <stp>_x000C_EUROISDDS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1" s="17"/>
      </tp>
      <tp t="s">
        <v>#N/A Invalid source.</v>
        <stp/>
        <stp>_x000C_EUROISDDS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0" s="17"/>
      </tp>
      <tp t="s">
        <v>#N/A Invalid source.</v>
        <stp/>
        <stp>_x000C_EUROISDDS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9" s="17"/>
      </tp>
      <tp t="s">
        <v>#N/A Invalid source.</v>
        <stp/>
        <stp>_x000C_EUROISDDS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8" s="17"/>
      </tp>
      <tp t="s">
        <v>#N/A Invalid source.</v>
        <stp/>
        <stp>_x000C_EUROISDDS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7" s="17"/>
      </tp>
      <tp t="s">
        <v>#N/A Invalid source.</v>
        <stp/>
        <stp>_x000C_EUROISDDS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6" s="17"/>
      </tp>
      <tp t="s">
        <v>#N/A Invalid source.</v>
        <stp/>
        <stp>_x000C_EUROISDDS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5" s="17"/>
      </tp>
      <tp t="s">
        <v>#N/A Invalid source.</v>
        <stp/>
        <stp>_x000C_EUROISDDS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4" s="17"/>
      </tp>
      <tp t="s">
        <v>#N/A Invalid source.</v>
        <stp/>
        <stp>_x000C_EUROISDDS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3" s="17"/>
      </tp>
      <tp t="s">
        <v>#N/A Invalid source.</v>
        <stp/>
        <stp>_x000C_EUROISDDS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2" s="17"/>
      </tp>
      <tp t="s">
        <v>#N/A Invalid source.</v>
        <stp/>
        <stp>_x000C_EUROISDDS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1" s="17"/>
      </tp>
      <tp t="s">
        <v>#N/A Invalid source.</v>
        <stp/>
        <stp>_x000C_EUROISDDS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60" s="17"/>
      </tp>
      <tp t="s">
        <v>#N/A Invalid source.</v>
        <stp/>
        <stp>_x000C_EUROISDDS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9" s="17"/>
      </tp>
      <tp t="s">
        <v>#N/A Invalid source.</v>
        <stp/>
        <stp>_x000C_EUROISDDS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8" s="17"/>
      </tp>
      <tp t="s">
        <v>#N/A Invalid source.</v>
        <stp/>
        <stp>_x000C_EUROISDDS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7" s="17"/>
      </tp>
      <tp t="s">
        <v>#N/A Invalid source.</v>
        <stp/>
        <stp>_x000C_EUROISDDS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6" s="17"/>
      </tp>
      <tp t="s">
        <v>#N/A Invalid source.</v>
        <stp/>
        <stp>_x000C_EUROISDDS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5" s="17"/>
      </tp>
      <tp t="s">
        <v>#N/A Invalid source.</v>
        <stp/>
        <stp>_x000C_EUROISDDS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4" s="17"/>
      </tp>
      <tp t="s">
        <v>#N/A Invalid source.</v>
        <stp/>
        <stp>_x000C_EUROISDDS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3" s="17"/>
      </tp>
      <tp t="s">
        <v>#N/A Invalid source.</v>
        <stp/>
        <stp>_x000C_EUROISDDS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2" s="17"/>
      </tp>
      <tp>
        <v>7.8E-2</v>
        <stp/>
        <stp>_x000C_EUR3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3"/>
      </tp>
      <tp>
        <v>1.0999999999999999E-2</v>
        <stp/>
        <stp>_x000C_EUR3X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19"/>
      </tp>
      <tp t="s">
        <v>#N/A Invalid source.</v>
        <stp/>
        <stp>_x0011_EUR_CURVE_12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4" s="17"/>
      </tp>
      <tp t="s">
        <v>#N/A Invalid source.</v>
        <stp/>
        <stp>_x0011_EUR_CURVE_12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4" s="17"/>
      </tp>
      <tp t="s">
        <v>#N/A Invalid source.</v>
        <stp/>
        <stp>_x0011_EUR_CURVE_12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4" s="17"/>
      </tp>
      <tp t="s">
        <v>#N/A Invalid source.</v>
        <stp/>
        <stp>_x0011_EUR_CURVE_12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4" s="17"/>
      </tp>
      <tp t="s">
        <v>#N/A Invalid source.</v>
        <stp/>
        <stp>_x0011_EUR_CURVE_12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4" s="17"/>
      </tp>
      <tp>
        <v>7.5999999999999998E-2</v>
        <stp/>
        <stp>_x000C_EUR2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3"/>
      </tp>
      <tp>
        <v>1.2E-2</v>
        <stp/>
        <stp>_x000C_EUR2X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19"/>
      </tp>
      <tp t="s">
        <v>#N/A Invalid source.</v>
        <stp/>
        <stp>_x0011_EUR_CURVE_12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3" s="17"/>
      </tp>
      <tp t="s">
        <v>#N/A Invalid source.</v>
        <stp/>
        <stp>_x0011_EUR_CURVE_12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3" s="17"/>
      </tp>
      <tp t="s">
        <v>#N/A Invalid source.</v>
        <stp/>
        <stp>_x0011_EUR_CURVE_12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3" s="17"/>
      </tp>
      <tp t="s">
        <v>#N/A Invalid source.</v>
        <stp/>
        <stp>_x0011_EUR_CURVE_12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3" s="17"/>
      </tp>
      <tp t="s">
        <v>#N/A Invalid source.</v>
        <stp/>
        <stp>_x0011_EUR_CURVE_12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3" s="17"/>
      </tp>
    </main>
    <main first="pldatasource.rtgetrtdserver">
      <tp>
        <v>7.3999999999999996E-2</v>
        <stp/>
        <stp>_x000C_EUR1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3"/>
      </tp>
      <tp>
        <v>9.0000000000000011E-3</v>
        <stp/>
        <stp>_x000C_EUR1X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19"/>
      </tp>
      <tp t="s">
        <v>#N/A Invalid source.</v>
        <stp/>
        <stp>_x0011_EUR_CURVE_12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2" s="17"/>
      </tp>
      <tp t="s">
        <v>#N/A Invalid source.</v>
        <stp/>
        <stp>_x0011_EUR_CURVE_12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2" s="17"/>
      </tp>
      <tp t="s">
        <v>#N/A Invalid source.</v>
        <stp/>
        <stp>_x0011_EUR_CURVE_12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2" s="17"/>
      </tp>
      <tp t="s">
        <v>#N/A Invalid source.</v>
        <stp/>
        <stp>_x0011_EUR_CURVE_12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2" s="17"/>
      </tp>
      <tp t="s">
        <v>#N/A Invalid source.</v>
        <stp/>
        <stp>_x0011_EUR_CURVE_12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2" s="17"/>
      </tp>
      <tp t="s">
        <v>#N/A Invalid source.</v>
        <stp/>
        <stp>_x0011_EUR_CURVE_12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2" s="17"/>
      </tp>
      <tp t="s">
        <v>#N/A Invalid source.</v>
        <stp/>
        <stp>_x0011_EUR_CURVE_12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9" s="17"/>
      </tp>
      <tp t="s">
        <v>#N/A Invalid source.</v>
        <stp/>
        <stp>_x0011_EUR_CURVE_12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9" s="17"/>
      </tp>
      <tp t="s">
        <v>#N/A Invalid source.</v>
        <stp/>
        <stp>_x0011_EUR_CURVE_12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9" s="17"/>
      </tp>
      <tp t="s">
        <v>#N/A Invalid source.</v>
        <stp/>
        <stp>_x0011_EUR_CURVE_12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9" s="17"/>
      </tp>
      <tp t="s">
        <v>#N/A Invalid source.</v>
        <stp/>
        <stp>_x0011_EUR_CURVE_12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9" s="17"/>
      </tp>
      <tp t="s">
        <v>#N/A Invalid source.</v>
        <stp/>
        <stp xml:space="preserve">	EURX1S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8" s="17"/>
      </tp>
      <tp t="s">
        <v>#N/A Invalid source.</v>
        <stp/>
        <stp xml:space="preserve">	EURX1S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7" s="17"/>
      </tp>
      <tp t="s">
        <v>#N/A Invalid source.</v>
        <stp/>
        <stp xml:space="preserve">	EURX1S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4" s="17"/>
      </tp>
      <tp t="s">
        <v>#N/A Invalid source.</v>
        <stp/>
        <stp xml:space="preserve">	EURX1S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3" s="17"/>
      </tp>
      <tp t="s">
        <v>#N/A Invalid source.</v>
        <stp/>
        <stp xml:space="preserve">	EURX1S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6" s="17"/>
      </tp>
      <tp t="s">
        <v>#N/A Invalid source.</v>
        <stp/>
        <stp xml:space="preserve">	EURX1S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5" s="17"/>
      </tp>
      <tp t="s">
        <v>#N/A Invalid source.</v>
        <stp/>
        <stp xml:space="preserve">	EURX1S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2" s="17"/>
      </tp>
      <tp t="s">
        <v>#N/A Invalid source.</v>
        <stp/>
        <stp xml:space="preserve">	EURX1S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1" s="17"/>
      </tp>
      <tp t="s">
        <v>#N/A Invalid source.</v>
        <stp/>
        <stp>_x0011_EUR_CURVE_12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8" s="17"/>
      </tp>
      <tp t="s">
        <v>#N/A Invalid source.</v>
        <stp/>
        <stp>_x0011_EUR_CURVE_12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8" s="17"/>
      </tp>
      <tp t="s">
        <v>#N/A Invalid source.</v>
        <stp/>
        <stp>_x0011_EUR_CURVE_12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8" s="17"/>
      </tp>
      <tp t="s">
        <v>#N/A Invalid source.</v>
        <stp/>
        <stp>_x0011_EUR_CURVE_12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8" s="17"/>
      </tp>
      <tp t="s">
        <v>#N/A Invalid source.</v>
        <stp/>
        <stp>_x0011_EUR_CURVE_12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8" s="17"/>
      </tp>
      <tp>
        <v>100.015</v>
        <stp/>
        <stp>_x0005_FEIZ5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8" s="19"/>
      </tp>
      <tp>
        <v>99.92</v>
        <stp/>
        <stp>_x0005_FEIZ6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2" s="19"/>
      </tp>
    </main>
    <main first="pldatasource.rtgetrtdserver">
      <tp>
        <v>8.0000000000000002E-3</v>
        <stp/>
        <stp>_x000C_EUR6X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19"/>
      </tp>
      <tp t="s">
        <v>#N/A Invalid source.</v>
        <stp/>
        <stp>_x0011_EUR_CURVE_12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7" s="17"/>
      </tp>
      <tp t="s">
        <v>#N/A Invalid source.</v>
        <stp/>
        <stp>_x0011_EUR_CURVE_12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7" s="17"/>
      </tp>
      <tp t="s">
        <v>#N/A Invalid source.</v>
        <stp/>
        <stp>_x0011_EUR_CURVE_12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7" s="17"/>
      </tp>
      <tp t="s">
        <v>#N/A Invalid source.</v>
        <stp/>
        <stp>_x0011_EUR_CURVE_12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7" s="17"/>
      </tp>
      <tp t="s">
        <v>#N/A Invalid source.</v>
        <stp/>
        <stp>_x0011_EUR_CURVE_12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7" s="17"/>
      </tp>
    </main>
    <main first="pldatasource.rtgetrtdserver">
      <tp t="s">
        <v>#N/A Invalid source.</v>
        <stp/>
        <stp>_x001A_EUR_CURVE_DEP12M_#20151216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2" s="17"/>
      </tp>
      <tp t="s">
        <v>#N/A Invalid source.</v>
        <stp/>
        <stp>_x000D_EUROISDDS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4" s="17"/>
      </tp>
      <tp>
        <v>9.0000000000000011E-3</v>
        <stp/>
        <stp>_x000C_EUR5X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19"/>
      </tp>
      <tp t="s">
        <v>#N/A Invalid source.</v>
        <stp/>
        <stp>_x0011_EUR_CURVE_12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6" s="17"/>
      </tp>
      <tp t="s">
        <v>#N/A Invalid source.</v>
        <stp/>
        <stp>_x0011_EUR_CURVE_12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6" s="17"/>
      </tp>
      <tp t="s">
        <v>#N/A Invalid source.</v>
        <stp/>
        <stp>_x0011_EUR_CURVE_12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6" s="17"/>
      </tp>
      <tp t="s">
        <v>#N/A Invalid source.</v>
        <stp/>
        <stp>_x0011_EUR_CURVE_12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6" s="17"/>
      </tp>
      <tp t="s">
        <v>#N/A Invalid source.</v>
        <stp/>
        <stp>_x0011_EUR_CURVE_12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56" s="17"/>
      </tp>
    </main>
    <main first="pldatasource.rtgetrtdserver">
      <tp>
        <v>0.01</v>
        <stp/>
        <stp>_x000C_EUR4X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19"/>
      </tp>
      <tp>
        <v>0.19500000000000001</v>
        <stp/>
        <stp>_x000D_EUR2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3" s="22"/>
      </tp>
      <tp t="s">
        <v>#N/A Invalid source.</v>
        <stp/>
        <stp>_x0011_EURYC1M_AB1E_1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2" s="17"/>
      </tp>
      <tp t="s">
        <v>#N/A Invalid source.</v>
        <stp/>
        <stp>_x0011_EURYC1M_AB1E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2" s="17"/>
      </tp>
    </main>
    <main first="pldatasource.rtgetrtdserver">
      <tp>
        <v>0.2</v>
        <stp/>
        <stp>_x000D_EUR3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4" s="22"/>
      </tp>
    </main>
    <main first="pldatasource.rtgetrtdserver">
      <tp t="s">
        <v>#N/A Invalid source.</v>
        <stp/>
        <stp>_x0011_EUR_CURVE_3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3" s="17"/>
      </tp>
    </main>
    <main first="pldatasource.rtgetrtdserver">
      <tp>
        <v>0.192</v>
        <stp/>
        <stp>_x000D_EUR1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2" s="22"/>
      </tp>
    </main>
    <main first="pldatasource.rtgetrtdserver">
      <tp>
        <v>0.22</v>
        <stp/>
        <stp>_x000D_EUR6X18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2"/>
      </tp>
      <tp>
        <v>8.6000000000000007E-2</v>
        <stp/>
        <stp>_x000D_EUR6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7" s="23"/>
      </tp>
      <tp t="s">
        <v>#N/A Invalid source.</v>
        <stp/>
        <stp xml:space="preserve">
EURX1S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0" s="17"/>
      </tp>
    </main>
    <main first="pldatasource.rtgetrtdserver">
      <tp t="s">
        <v>#N/A Invalid source.</v>
        <stp/>
        <stp>_x0010_EUR_CURVE_3M_50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2" s="17"/>
      </tp>
      <tp t="s">
        <v>#N/A Invalid source.</v>
        <stp/>
        <stp>_x0010_EUR_CURVE_3M_51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3" s="17"/>
      </tp>
      <tp t="s">
        <v>#N/A Invalid source.</v>
        <stp/>
        <stp>_x0010_EUR_CURVE_3M_52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4" s="17"/>
      </tp>
      <tp t="s">
        <v>#N/A Invalid source.</v>
        <stp/>
        <stp>_x0010_EUR_CURVE_3M_53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5" s="17"/>
      </tp>
      <tp t="s">
        <v>#N/A Invalid source.</v>
        <stp/>
        <stp>_x0010_EUR_CURVE_3M_54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6" s="17"/>
      </tp>
      <tp t="s">
        <v>#N/A Invalid source.</v>
        <stp/>
        <stp>_x0010_EUR_CURVE_3M_55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7" s="17"/>
      </tp>
      <tp t="s">
        <v>#N/A Invalid source.</v>
        <stp/>
        <stp>_x0010_EUR_CURVE_3M_56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8" s="17"/>
      </tp>
      <tp t="s">
        <v>#N/A Invalid source.</v>
        <stp/>
        <stp>_x0010_EUR_CURVE_3M_57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9" s="17"/>
      </tp>
      <tp t="s">
        <v>#N/A Invalid source.</v>
        <stp/>
        <stp>_x0010_EUR_CURVE_3M_58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0" s="17"/>
      </tp>
      <tp t="s">
        <v>#N/A Invalid source.</v>
        <stp/>
        <stp>_x0010_EUR_CURVE_3M_59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1" s="17"/>
      </tp>
      <tp t="s">
        <v>#N/A Invalid source.</v>
        <stp/>
        <stp>_x0010_EUR_CURVE_3M_40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2" s="17"/>
      </tp>
      <tp t="s">
        <v>#N/A Invalid source.</v>
        <stp/>
        <stp>_x0010_EUR_CURVE_3M_41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3" s="17"/>
      </tp>
      <tp t="s">
        <v>#N/A Invalid source.</v>
        <stp/>
        <stp>_x0010_EUR_CURVE_3M_42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4" s="17"/>
      </tp>
      <tp t="s">
        <v>#N/A Invalid source.</v>
        <stp/>
        <stp>_x0010_EUR_CURVE_3M_43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5" s="17"/>
      </tp>
      <tp t="s">
        <v>#N/A Invalid source.</v>
        <stp/>
        <stp>_x0010_EUR_CURVE_3M_44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6" s="17"/>
      </tp>
      <tp t="s">
        <v>#N/A Invalid source.</v>
        <stp/>
        <stp>_x0010_EUR_CURVE_3M_45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7" s="17"/>
      </tp>
      <tp t="s">
        <v>#N/A Invalid source.</v>
        <stp/>
        <stp>_x0010_EUR_CURVE_3M_46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8" s="17"/>
      </tp>
      <tp t="s">
        <v>#N/A Invalid source.</v>
        <stp/>
        <stp>_x0010_EUR_CURVE_3M_47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9" s="17"/>
      </tp>
      <tp t="s">
        <v>#N/A Invalid source.</v>
        <stp/>
        <stp>_x0010_EUR_CURVE_3M_48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0" s="17"/>
      </tp>
      <tp t="s">
        <v>#N/A Invalid source.</v>
        <stp/>
        <stp>_x0010_EUR_CURVE_3M_49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91" s="17"/>
      </tp>
      <tp t="s">
        <v>#N/A Invalid source.</v>
        <stp/>
        <stp>_x0010_EUR_CURVE_3M_60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02" s="17"/>
      </tp>
      <tp t="s">
        <v>#N/A Invalid source.</v>
        <stp/>
        <stp>_x0010_EUR_CURVE_3M_10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2" s="17"/>
      </tp>
      <tp t="s">
        <v>#N/A Invalid source.</v>
        <stp/>
        <stp>_x0010_EUR_CURVE_3M_11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3" s="17"/>
      </tp>
      <tp t="s">
        <v>#N/A Invalid source.</v>
        <stp/>
        <stp>_x0010_EUR_CURVE_3M_12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4" s="17"/>
      </tp>
      <tp t="s">
        <v>#N/A Invalid source.</v>
        <stp/>
        <stp>_x0010_EUR_CURVE_3M_13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5" s="17"/>
      </tp>
      <tp t="s">
        <v>#N/A Invalid source.</v>
        <stp/>
        <stp>_x0010_EUR_CURVE_3M_14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6" s="17"/>
      </tp>
      <tp t="s">
        <v>#N/A Invalid source.</v>
        <stp/>
        <stp>_x0010_EUR_CURVE_3M_15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7" s="17"/>
      </tp>
      <tp t="s">
        <v>#N/A Invalid source.</v>
        <stp/>
        <stp>_x0010_EUR_CURVE_3M_16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8" s="17"/>
      </tp>
      <tp t="s">
        <v>#N/A Invalid source.</v>
        <stp/>
        <stp>_x0010_EUR_CURVE_3M_17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9" s="17"/>
      </tp>
      <tp t="s">
        <v>#N/A Invalid source.</v>
        <stp/>
        <stp>_x0010_EUR_CURVE_3M_18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0" s="17"/>
      </tp>
      <tp t="s">
        <v>#N/A Invalid source.</v>
        <stp/>
        <stp>_x0010_EUR_CURVE_3M_19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1" s="17"/>
      </tp>
      <tp t="s">
        <v>#N/A Invalid source.</v>
        <stp/>
        <stp>_x0010_EUR_CURVE_3M_30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2" s="17"/>
      </tp>
      <tp t="s">
        <v>#N/A Invalid source.</v>
        <stp/>
        <stp>_x0010_EUR_CURVE_3M_31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3" s="17"/>
      </tp>
      <tp t="s">
        <v>#N/A Invalid source.</v>
        <stp/>
        <stp>_x0010_EUR_CURVE_3M_32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4" s="17"/>
      </tp>
      <tp t="s">
        <v>#N/A Invalid source.</v>
        <stp/>
        <stp>_x0010_EUR_CURVE_3M_33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5" s="17"/>
      </tp>
      <tp t="s">
        <v>#N/A Invalid source.</v>
        <stp/>
        <stp>_x0010_EUR_CURVE_3M_34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6" s="17"/>
      </tp>
      <tp t="s">
        <v>#N/A Invalid source.</v>
        <stp/>
        <stp>_x0010_EUR_CURVE_3M_35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7" s="17"/>
      </tp>
      <tp t="s">
        <v>#N/A Invalid source.</v>
        <stp/>
        <stp>_x0010_EUR_CURVE_3M_36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8" s="17"/>
      </tp>
      <tp t="s">
        <v>#N/A Invalid source.</v>
        <stp/>
        <stp>_x0010_EUR_CURVE_3M_37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9" s="17"/>
      </tp>
      <tp t="s">
        <v>#N/A Invalid source.</v>
        <stp/>
        <stp>_x0010_EUR_CURVE_3M_38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0" s="17"/>
      </tp>
      <tp t="s">
        <v>#N/A Invalid source.</v>
        <stp/>
        <stp>_x0010_EUR_CURVE_3M_39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81" s="17"/>
      </tp>
      <tp t="s">
        <v>#N/A Invalid source.</v>
        <stp/>
        <stp>_x0010_EUR_CURVE_3M_20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2" s="17"/>
      </tp>
      <tp t="s">
        <v>#N/A Invalid source.</v>
        <stp/>
        <stp>_x0010_EUR_CURVE_3M_21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3" s="17"/>
      </tp>
      <tp t="s">
        <v>#N/A Invalid source.</v>
        <stp/>
        <stp>_x0010_EUR_CURVE_3M_22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4" s="17"/>
      </tp>
      <tp t="s">
        <v>#N/A Invalid source.</v>
        <stp/>
        <stp>_x0010_EUR_CURVE_3M_23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5" s="17"/>
      </tp>
      <tp t="s">
        <v>#N/A Invalid source.</v>
        <stp/>
        <stp>_x0010_EUR_CURVE_3M_24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6" s="17"/>
      </tp>
      <tp t="s">
        <v>#N/A Invalid source.</v>
        <stp/>
        <stp>_x0010_EUR_CURVE_3M_25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7" s="17"/>
      </tp>
      <tp t="s">
        <v>#N/A Invalid source.</v>
        <stp/>
        <stp>_x0010_EUR_CURVE_3M_26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8" s="17"/>
      </tp>
      <tp t="s">
        <v>#N/A Invalid source.</v>
        <stp/>
        <stp>_x0010_EUR_CURVE_3M_27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69" s="17"/>
      </tp>
      <tp t="s">
        <v>#N/A Invalid source.</v>
        <stp/>
        <stp>_x0010_EUR_CURVE_3M_28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0" s="17"/>
      </tp>
      <tp t="s">
        <v>#N/A Invalid source.</v>
        <stp/>
        <stp>_x0010_EUR_CURVE_3M_29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71" s="17"/>
      </tp>
      <tp>
        <v>0.23100000000000001</v>
        <stp/>
        <stp>_x000D_EUR7X19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2"/>
      </tp>
      <tp>
        <v>9.0999999999999998E-2</v>
        <stp/>
        <stp>_x000D_EUR7X13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23"/>
      </tp>
      <tp>
        <v>9.0000000000000011E-3</v>
        <stp/>
        <stp>_x000D_EUR7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8" s="19"/>
      </tp>
      <tp t="s">
        <v>#N/A Invalid source.</v>
        <stp/>
        <stp xml:space="preserve">
EURX1S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9" s="17"/>
      </tp>
      <tp t="s">
        <v>#N/A Invalid source.</v>
        <stp/>
        <stp>_x0011_EURYC1M_AB1E_1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5" s="17"/>
      </tp>
      <tp t="s">
        <v>#N/A Invalid source.</v>
        <stp/>
        <stp>_x0011_EURYC1M_AB1E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3" s="17"/>
      </tp>
    </main>
    <main first="pldatasource.rtgetrtdserver">
      <tp>
        <v>0.20500000000000002</v>
        <stp/>
        <stp>_x000D_EUR4X16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2"/>
      </tp>
      <tp>
        <v>7.9000000000000001E-2</v>
        <stp/>
        <stp>_x000D_EUR4X10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5" s="23"/>
      </tp>
    </main>
    <main first="pldatasource.rtgetrtdserver">
      <tp>
        <v>0.21</v>
        <stp/>
        <stp>_x000D_EUR5X17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2"/>
      </tp>
      <tp>
        <v>8.1000000000000003E-2</v>
        <stp/>
        <stp>_x000D_EUR5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6" s="23"/>
      </tp>
      <tp t="s">
        <v>#N/A Invalid source.</v>
        <stp/>
        <stp xml:space="preserve">
EURX1S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1" s="17"/>
      </tp>
      <tp t="s">
        <v>#N/A Invalid source.</v>
        <stp/>
        <stp>_x0011_EUR_CURVE_3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2" s="17"/>
      </tp>
    </main>
    <main first="pldatasource.rtgetrtdserver">
      <tp>
        <v>0.24199999999999999</v>
        <stp/>
        <stp>_x000D_EUR8X20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2"/>
      </tp>
      <tp>
        <v>9.6000000000000002E-2</v>
        <stp/>
        <stp>_x000D_EUR8X14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23"/>
      </tp>
      <tp>
        <v>9.0000000000000011E-3</v>
        <stp/>
        <stp>_x000D_EUR8X11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9" s="19"/>
      </tp>
      <tp t="s">
        <v>#N/A Invalid source.</v>
        <stp/>
        <stp>_x0011_EURYC1M_AB1E_1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38" s="17"/>
      </tp>
      <tp t="s">
        <v>#N/A Invalid source.</v>
        <stp/>
        <stp>_x0011_EURYC1M_AB1E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4" s="17"/>
      </tp>
    </main>
    <main first="pldatasource.rtgetrtdserver">
      <tp>
        <v>0.26</v>
        <stp/>
        <stp>_x000D_EUR9X21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2"/>
      </tp>
      <tp>
        <v>0.107</v>
        <stp/>
        <stp>_x000D_EUR9X15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23"/>
      </tp>
      <tp>
        <v>1.4999999999999999E-2</v>
        <stp/>
        <stp>_x000D_EUR9X12F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R10" s="19"/>
      </tp>
    </main>
    <main first="pldatasource.rtgetrtdserver">
      <tp t="s">
        <v>#N/A Invalid source.</v>
        <stp/>
        <stp>_x0010_EUR_CURVE_3M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2" s="17"/>
      </tp>
      <tp t="s">
        <v>#N/A Invalid source.</v>
        <stp/>
        <stp>_x0010_EUR_CURVE_3M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0" s="17"/>
      </tp>
      <tp t="s">
        <v>#N/A Invalid source.</v>
        <stp/>
        <stp>_x0010_EUR_CURVE_3M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1" s="17"/>
      </tp>
      <tp t="s">
        <v>#N/A Invalid source.</v>
        <stp/>
        <stp>_x0010_EUR_CURVE_3M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4" s="17"/>
      </tp>
      <tp t="s">
        <v>#N/A Invalid source.</v>
        <stp/>
        <stp>_x0010_EUR_CURVE_3M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5" s="17"/>
      </tp>
      <tp t="s">
        <v>#N/A Invalid source.</v>
        <stp/>
        <stp>_x0010_EUR_CURVE_3M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2" s="17"/>
      </tp>
      <tp t="s">
        <v>#N/A Invalid source.</v>
        <stp/>
        <stp>_x0010_EUR_CURVE_3M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3" s="17"/>
      </tp>
      <tp t="s">
        <v>#N/A Invalid source.</v>
        <stp/>
        <stp>_x0010_EUR_CURVE_3M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8" s="17"/>
      </tp>
      <tp t="s">
        <v>#N/A Invalid source.</v>
        <stp/>
        <stp>_x0010_EUR_CURVE_3M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9" s="17"/>
      </tp>
      <tp t="s">
        <v>#N/A Invalid source.</v>
        <stp/>
        <stp>_x0010_EUR_CURVE_3M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6" s="17"/>
      </tp>
      <tp t="s">
        <v>#N/A Invalid source.</v>
        <stp/>
        <stp>_x0010_EUR_CURVE_3M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7" s="17"/>
      </tp>
      <tp t="s">
        <v>#N/A Invalid source.</v>
        <stp/>
        <stp>_x0010_EUR_CURVE_3M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0" s="17"/>
      </tp>
      <tp t="s">
        <v>#N/A Invalid source.</v>
        <stp/>
        <stp>_x0010_EUR_CURVE_3M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01" s="17"/>
      </tp>
      <tp t="s">
        <v>#N/A Invalid source.</v>
        <stp/>
        <stp>_x0010_EUR_CURVE_3M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4" s="17"/>
      </tp>
      <tp t="s">
        <v>#N/A Invalid source.</v>
        <stp/>
        <stp>_x0010_EUR_CURVE_3M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5" s="17"/>
      </tp>
      <tp t="s">
        <v>#N/A Invalid source.</v>
        <stp/>
        <stp>_x0010_EUR_CURVE_3M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2" s="17"/>
      </tp>
      <tp t="s">
        <v>#N/A Invalid source.</v>
        <stp/>
        <stp>_x0010_EUR_CURVE_3M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3" s="17"/>
      </tp>
      <tp t="s">
        <v>#N/A Invalid source.</v>
        <stp/>
        <stp>_x0010_EUR_CURVE_3M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8" s="17"/>
      </tp>
      <tp t="s">
        <v>#N/A Invalid source.</v>
        <stp/>
        <stp>_x0010_EUR_CURVE_3M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9" s="17"/>
      </tp>
      <tp t="s">
        <v>#N/A Invalid source.</v>
        <stp/>
        <stp>_x0010_EUR_CURVE_3M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6" s="17"/>
      </tp>
      <tp t="s">
        <v>#N/A Invalid source.</v>
        <stp/>
        <stp>_x0010_EUR_CURVE_3M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97" s="17"/>
      </tp>
      <tp t="s">
        <v>#N/A Invalid source.</v>
        <stp/>
        <stp>_x0010_EUR_CURVE_3M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0" s="17"/>
      </tp>
      <tp t="s">
        <v>#N/A Invalid source.</v>
        <stp/>
        <stp>_x0010_EUR_CURVE_3M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1" s="17"/>
      </tp>
      <tp t="s">
        <v>#N/A Invalid source.</v>
        <stp/>
        <stp>_x0010_EUR_CURVE_3M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4" s="17"/>
      </tp>
      <tp t="s">
        <v>#N/A Invalid source.</v>
        <stp/>
        <stp>_x0010_EUR_CURVE_3M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5" s="17"/>
      </tp>
      <tp t="s">
        <v>#N/A Invalid source.</v>
        <stp/>
        <stp>_x0010_EUR_CURVE_3M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2" s="17"/>
      </tp>
      <tp t="s">
        <v>#N/A Invalid source.</v>
        <stp/>
        <stp>_x0010_EUR_CURVE_3M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3" s="17"/>
      </tp>
      <tp t="s">
        <v>#N/A Invalid source.</v>
        <stp/>
        <stp>_x0010_EUR_CURVE_3M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8" s="17"/>
      </tp>
      <tp t="s">
        <v>#N/A Invalid source.</v>
        <stp/>
        <stp>_x0010_EUR_CURVE_3M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9" s="17"/>
      </tp>
      <tp t="s">
        <v>#N/A Invalid source.</v>
        <stp/>
        <stp>_x0010_EUR_CURVE_3M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6" s="17"/>
      </tp>
      <tp t="s">
        <v>#N/A Invalid source.</v>
        <stp/>
        <stp>_x0010_EUR_CURVE_3M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7" s="17"/>
      </tp>
      <tp t="s">
        <v>#N/A Invalid source.</v>
        <stp/>
        <stp>_x0010_EUR_CURVE_3M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0" s="17"/>
      </tp>
      <tp t="s">
        <v>#N/A Invalid source.</v>
        <stp/>
        <stp>_x0010_EUR_CURVE_3M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81" s="17"/>
      </tp>
      <tp t="s">
        <v>#N/A Invalid source.</v>
        <stp/>
        <stp>_x0010_EUR_CURVE_3M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4" s="17"/>
      </tp>
      <tp t="s">
        <v>#N/A Invalid source.</v>
        <stp/>
        <stp>_x0010_EUR_CURVE_3M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5" s="17"/>
      </tp>
      <tp t="s">
        <v>#N/A Invalid source.</v>
        <stp/>
        <stp>_x0010_EUR_CURVE_3M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2" s="17"/>
      </tp>
      <tp t="s">
        <v>#N/A Invalid source.</v>
        <stp/>
        <stp>_x0010_EUR_CURVE_3M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3" s="17"/>
      </tp>
      <tp t="s">
        <v>#N/A Invalid source.</v>
        <stp/>
        <stp>_x0010_EUR_CURVE_3M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8" s="17"/>
      </tp>
      <tp t="s">
        <v>#N/A Invalid source.</v>
        <stp/>
        <stp>_x0010_EUR_CURVE_3M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9" s="17"/>
      </tp>
      <tp t="s">
        <v>#N/A Invalid source.</v>
        <stp/>
        <stp>_x0010_EUR_CURVE_3M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6" s="17"/>
      </tp>
      <tp t="s">
        <v>#N/A Invalid source.</v>
        <stp/>
        <stp>_x0010_EUR_CURVE_3M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77" s="17"/>
      </tp>
      <tp t="s">
        <v>#N/A Invalid source.</v>
        <stp/>
        <stp>_x0010_EUR_CURVE_3M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0" s="17"/>
      </tp>
      <tp t="s">
        <v>#N/A Invalid source.</v>
        <stp/>
        <stp>_x0010_EUR_CURVE_3M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61" s="17"/>
      </tp>
      <tp t="s">
        <v>#N/A Invalid source.</v>
        <stp/>
        <stp>_x0010_EUR_CURVE_3M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4" s="17"/>
      </tp>
      <tp t="s">
        <v>#N/A Invalid source.</v>
        <stp/>
        <stp>_x0010_EUR_CURVE_3M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5" s="17"/>
      </tp>
      <tp t="s">
        <v>#N/A Invalid source.</v>
        <stp/>
        <stp>_x0010_EUR_CURVE_3M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2" s="17"/>
      </tp>
      <tp t="s">
        <v>#N/A Invalid source.</v>
        <stp/>
        <stp>_x0010_EUR_CURVE_3M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3" s="17"/>
      </tp>
      <tp t="s">
        <v>#N/A Invalid source.</v>
        <stp/>
        <stp>_x0010_EUR_CURVE_3M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8" s="17"/>
      </tp>
      <tp t="s">
        <v>#N/A Invalid source.</v>
        <stp/>
        <stp>_x0010_EUR_CURVE_3M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9" s="17"/>
      </tp>
      <tp t="s">
        <v>#N/A Invalid source.</v>
        <stp/>
        <stp>_x0010_EUR_CURVE_3M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6" s="17"/>
      </tp>
      <tp t="s">
        <v>#N/A Invalid source.</v>
        <stp/>
        <stp>_x0010_EUR_CURVE_3M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7" s="17"/>
      </tp>
    </main>
    <main first="pldatasource.rtgetrtdserver">
      <tp t="s">
        <v>#N/A Invalid source.</v>
        <stp/>
        <stp>_x0010_EURYC1M_AB1E_60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2" s="17"/>
      </tp>
      <tp t="s">
        <v>#N/A Invalid source.</v>
        <stp/>
        <stp>_x0010_EURYC1M_AB1E_57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9" s="17"/>
      </tp>
      <tp t="s">
        <v>#N/A Invalid source.</v>
        <stp/>
        <stp>_x0010_EURYC1M_AB1E_56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8" s="17"/>
      </tp>
      <tp t="s">
        <v>#N/A Invalid source.</v>
        <stp/>
        <stp>_x0010_EURYC1M_AB1E_55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7" s="17"/>
      </tp>
      <tp t="s">
        <v>#N/A Invalid source.</v>
        <stp/>
        <stp>_x0010_EURYC1M_AB1E_54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6" s="17"/>
      </tp>
      <tp t="s">
        <v>#N/A Invalid source.</v>
        <stp/>
        <stp>_x0010_EURYC1M_AB1E_53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5" s="17"/>
      </tp>
      <tp t="s">
        <v>#N/A Invalid source.</v>
        <stp/>
        <stp>_x0010_EURYC1M_AB1E_52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4" s="17"/>
      </tp>
      <tp t="s">
        <v>#N/A Invalid source.</v>
        <stp/>
        <stp>_x0010_EURYC1M_AB1E_51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3" s="17"/>
      </tp>
      <tp t="s">
        <v>#N/A Invalid source.</v>
        <stp/>
        <stp>_x0010_EURYC1M_AB1E_50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2" s="17"/>
      </tp>
      <tp t="s">
        <v>#N/A Invalid source.</v>
        <stp/>
        <stp>_x0010_EURYC1M_AB1E_59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1" s="17"/>
      </tp>
      <tp t="s">
        <v>#N/A Invalid source.</v>
        <stp/>
        <stp>_x0010_EURYC1M_AB1E_58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0" s="17"/>
      </tp>
      <tp t="s">
        <v>#N/A Invalid source.</v>
        <stp/>
        <stp>_x0010_EURYC1M_AB1E_47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9" s="17"/>
      </tp>
      <tp t="s">
        <v>#N/A Invalid source.</v>
        <stp/>
        <stp>_x0010_EURYC1M_AB1E_46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8" s="17"/>
      </tp>
      <tp t="s">
        <v>#N/A Invalid source.</v>
        <stp/>
        <stp>_x0010_EURYC1M_AB1E_45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7" s="17"/>
      </tp>
      <tp t="s">
        <v>#N/A Invalid source.</v>
        <stp/>
        <stp>_x0010_EURYC1M_AB1E_44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6" s="17"/>
      </tp>
      <tp t="s">
        <v>#N/A Invalid source.</v>
        <stp/>
        <stp>_x0010_EURYC1M_AB1E_43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5" s="17"/>
      </tp>
      <tp t="s">
        <v>#N/A Invalid source.</v>
        <stp/>
        <stp>_x0010_EURYC1M_AB1E_42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4" s="17"/>
      </tp>
      <tp t="s">
        <v>#N/A Invalid source.</v>
        <stp/>
        <stp>_x0010_EURYC1M_AB1E_41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3" s="17"/>
      </tp>
      <tp t="s">
        <v>#N/A Invalid source.</v>
        <stp/>
        <stp>_x0010_EURYC1M_AB1E_40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2" s="17"/>
      </tp>
      <tp t="s">
        <v>#N/A Invalid source.</v>
        <stp/>
        <stp>_x0010_EURYC1M_AB1E_49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1" s="17"/>
      </tp>
      <tp t="s">
        <v>#N/A Invalid source.</v>
        <stp/>
        <stp>_x0010_EURYC1M_AB1E_48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0" s="17"/>
      </tp>
      <tp t="s">
        <v>#N/A Invalid source.</v>
        <stp/>
        <stp>_x0010_EURYC1M_AB1E_37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9" s="17"/>
      </tp>
      <tp t="s">
        <v>#N/A Invalid source.</v>
        <stp/>
        <stp>_x0010_EURYC1M_AB1E_36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8" s="17"/>
      </tp>
      <tp t="s">
        <v>#N/A Invalid source.</v>
        <stp/>
        <stp>_x0010_EURYC1M_AB1E_35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7" s="17"/>
      </tp>
      <tp t="s">
        <v>#N/A Invalid source.</v>
        <stp/>
        <stp>_x0010_EURYC1M_AB1E_34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6" s="17"/>
      </tp>
      <tp t="s">
        <v>#N/A Invalid source.</v>
        <stp/>
        <stp>_x0010_EURYC1M_AB1E_33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5" s="17"/>
      </tp>
      <tp t="s">
        <v>#N/A Invalid source.</v>
        <stp/>
        <stp>_x0010_EURYC1M_AB1E_32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4" s="17"/>
      </tp>
      <tp t="s">
        <v>#N/A Invalid source.</v>
        <stp/>
        <stp>_x0010_EURYC1M_AB1E_31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3" s="17"/>
      </tp>
      <tp t="s">
        <v>#N/A Invalid source.</v>
        <stp/>
        <stp>_x0010_EURYC1M_AB1E_30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2" s="17"/>
      </tp>
      <tp t="s">
        <v>#N/A Invalid source.</v>
        <stp/>
        <stp>_x0010_EURYC1M_AB1E_39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1" s="17"/>
      </tp>
      <tp t="s">
        <v>#N/A Invalid source.</v>
        <stp/>
        <stp>_x0010_EURYC1M_AB1E_38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0" s="17"/>
      </tp>
      <tp t="s">
        <v>#N/A Invalid source.</v>
        <stp/>
        <stp>_x0010_EURYC1M_AB1E_27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9" s="17"/>
      </tp>
      <tp t="s">
        <v>#N/A Invalid source.</v>
        <stp/>
        <stp>_x0010_EURYC1M_AB1E_26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8" s="17"/>
      </tp>
      <tp t="s">
        <v>#N/A Invalid source.</v>
        <stp/>
        <stp>_x0010_EURYC1M_AB1E_25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7" s="17"/>
      </tp>
      <tp t="s">
        <v>#N/A Invalid source.</v>
        <stp/>
        <stp>_x0010_EURYC1M_AB1E_24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6" s="17"/>
      </tp>
      <tp t="s">
        <v>#N/A Invalid source.</v>
        <stp/>
        <stp>_x0010_EURYC1M_AB1E_23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5" s="17"/>
      </tp>
      <tp t="s">
        <v>#N/A Invalid source.</v>
        <stp/>
        <stp>_x0010_EURYC1M_AB1E_22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4" s="17"/>
      </tp>
      <tp t="s">
        <v>#N/A Invalid source.</v>
        <stp/>
        <stp>_x0010_EURYC1M_AB1E_21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3" s="17"/>
      </tp>
      <tp t="s">
        <v>#N/A Invalid source.</v>
        <stp/>
        <stp>_x0010_EURYC1M_AB1E_20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2" s="17"/>
      </tp>
      <tp t="s">
        <v>#N/A Invalid source.</v>
        <stp/>
        <stp>_x0010_EURYC1M_AB1E_29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1" s="17"/>
      </tp>
      <tp t="s">
        <v>#N/A Invalid source.</v>
        <stp/>
        <stp>_x0010_EURYC1M_AB1E_28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0" s="17"/>
      </tp>
      <tp t="s">
        <v>#N/A Invalid source.</v>
        <stp/>
        <stp>_x0010_EURYC1M_AB1E_17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9" s="17"/>
      </tp>
      <tp t="s">
        <v>#N/A Invalid source.</v>
        <stp/>
        <stp>_x0010_EURYC1M_AB1E_16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8" s="17"/>
      </tp>
      <tp t="s">
        <v>#N/A Invalid source.</v>
        <stp/>
        <stp>_x0010_EURYC1M_AB1E_15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7" s="17"/>
      </tp>
      <tp t="s">
        <v>#N/A Invalid source.</v>
        <stp/>
        <stp>_x0010_EURYC1M_AB1E_14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6" s="17"/>
      </tp>
      <tp t="s">
        <v>#N/A Invalid source.</v>
        <stp/>
        <stp>_x0010_EURYC1M_AB1E_13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5" s="17"/>
      </tp>
      <tp t="s">
        <v>#N/A Invalid source.</v>
        <stp/>
        <stp>_x0010_EURYC1M_AB1E_12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4" s="17"/>
      </tp>
      <tp t="s">
        <v>#N/A Invalid source.</v>
        <stp/>
        <stp>_x0010_EURYC1M_AB1E_11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3" s="17"/>
      </tp>
      <tp t="s">
        <v>#N/A Invalid source.</v>
        <stp/>
        <stp>_x0010_EURYC1M_AB1E_10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2" s="17"/>
      </tp>
      <tp t="s">
        <v>#N/A Invalid source.</v>
        <stp/>
        <stp>_x0010_EURYC1M_AB1E_19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1" s="17"/>
      </tp>
      <tp t="s">
        <v>#N/A Invalid source.</v>
        <stp/>
        <stp>_x0010_EURYC1M_AB1E_18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0" s="17"/>
      </tp>
      <tp t="s">
        <v>#N/A Invalid source.</v>
        <stp/>
        <stp>_x0011_EUR_CURVE_3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4" s="17"/>
      </tp>
    </main>
    <main first="pldatasource.rtgetrtdserver">
      <tp>
        <v>0.192</v>
        <stp/>
        <stp>_x000D_EUR8X20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2"/>
      </tp>
      <tp>
        <v>4.5999999999999999E-2</v>
        <stp/>
        <stp>_x000D_EUR8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23"/>
      </tp>
      <tp>
        <v>-4.1000000000000002E-2</v>
        <stp/>
        <stp>_x000D_EUR8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9" s="19"/>
      </tp>
      <tp>
        <v>0.21</v>
        <stp/>
        <stp>_x000D_EUR9X21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2"/>
      </tp>
      <tp>
        <v>5.7000000000000002E-2</v>
        <stp/>
        <stp>_x000D_EUR9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23"/>
      </tp>
      <tp>
        <v>-3.5000000000000003E-2</v>
        <stp/>
        <stp>_x000D_EUR9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10" s="19"/>
      </tp>
      <tp t="s">
        <v>#N/A Invalid source.</v>
        <stp/>
        <stp xml:space="preserve">
EURAB6R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0" s="17"/>
        <tr r="AS50" s="17"/>
      </tp>
      <tp t="s">
        <v>#N/A Invalid source.</v>
        <stp/>
        <stp xml:space="preserve">
EURAB6R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1" s="17"/>
        <tr r="AS51" s="17"/>
      </tp>
      <tp t="s">
        <v>#N/A Invalid source.</v>
        <stp/>
        <stp xml:space="preserve">
EURAB6R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1" s="17"/>
        <tr r="AT51" s="17"/>
      </tp>
      <tp t="s">
        <v>#N/A Invalid source.</v>
        <stp/>
        <stp>_x0011_EUR_CURVE_3M_2Y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4" s="17"/>
      </tp>
      <tp t="s">
        <v>#N/A Invalid source.</v>
        <stp/>
        <stp>_x0012_EUR_CURVE_12M_2Y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3" s="17"/>
      </tp>
      <tp t="s">
        <v>#N/A Invalid source.</v>
        <stp/>
        <stp>_x0012_EUR_CURVE_12M_2Y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2" s="17"/>
      </tp>
      <tp t="s">
        <v>#N/A Invalid source.</v>
        <stp/>
        <stp>_x0012_EUR_CURVE_12M_2Y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44" s="17"/>
      </tp>
      <tp t="s">
        <v>#N/A Invalid source.</v>
        <stp/>
        <stp xml:space="preserve">
EURAB6R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0" s="17"/>
        <tr r="AT50" s="17"/>
      </tp>
      <tp t="s">
        <v>#N/A Invalid source.</v>
        <stp/>
        <stp>_x0011_EUR_CURVE_3M_2Y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3" s="17"/>
      </tp>
      <tp t="s">
        <v>#N/A Invalid source.</v>
        <stp/>
        <stp xml:space="preserve">
EURAB6R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9" s="17"/>
        <tr r="AT49" s="17"/>
      </tp>
      <tp t="s">
        <v>#N/A Invalid source.</v>
        <stp/>
        <stp xml:space="preserve">
EURAB6R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6" s="17"/>
        <tr r="AS46" s="17"/>
      </tp>
      <tp>
        <v>0.14200000000000002</v>
        <stp/>
        <stp>_x000D_EUR1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2" s="22"/>
      </tp>
      <tp t="s">
        <v>#N/A Invalid source.</v>
        <stp/>
        <stp xml:space="preserve">
EURAB6R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8" s="17"/>
        <tr r="AT48" s="17"/>
      </tp>
      <tp t="s">
        <v>#N/A Invalid source.</v>
        <stp/>
        <stp xml:space="preserve">
EURAB6R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7" s="17"/>
        <tr r="AS47" s="17"/>
      </tp>
      <tp>
        <v>0.14499999999999999</v>
        <stp/>
        <stp>_x000D_EUR2X14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3" s="22"/>
      </tp>
      <tp t="s">
        <v>#N/A Invalid source.</v>
        <stp/>
        <stp xml:space="preserve">
EURAB6R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7" s="17"/>
        <tr r="AT47" s="17"/>
      </tp>
      <tp t="s">
        <v>#N/A Invalid source.</v>
        <stp/>
        <stp xml:space="preserve">
EURAB6R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8" s="17"/>
        <tr r="AS48" s="17"/>
      </tp>
      <tp>
        <v>0.15</v>
        <stp/>
        <stp>_x000D_EUR3X15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4" s="22"/>
      </tp>
      <tp t="s">
        <v>#N/A Invalid source.</v>
        <stp/>
        <stp xml:space="preserve">
EURAB6R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6" s="17"/>
        <tr r="AT46" s="17"/>
      </tp>
      <tp t="s">
        <v>#N/A Invalid source.</v>
        <stp/>
        <stp xml:space="preserve">
EURAB6R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9" s="17"/>
        <tr r="AS49" s="17"/>
      </tp>
      <tp>
        <v>0.155</v>
        <stp/>
        <stp>_x000D_EUR4X16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2"/>
      </tp>
      <tp>
        <v>2.9000000000000001E-2</v>
        <stp/>
        <stp>_x000D_EUR4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5" s="23"/>
      </tp>
      <tp t="s">
        <v>#N/A Invalid source.</v>
        <stp/>
        <stp xml:space="preserve">
EURAB6R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5" s="17"/>
        <tr r="AT45" s="17"/>
      </tp>
      <tp t="s">
        <v>#N/A Invalid source.</v>
        <stp/>
        <stp>_x0011_EUR_CURVE_3M_2Y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2" s="17"/>
      </tp>
      <tp>
        <v>0.16</v>
        <stp/>
        <stp>_x000D_EUR5X17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2"/>
      </tp>
      <tp>
        <v>3.1E-2</v>
        <stp/>
        <stp>_x000D_EUR5X11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6" s="23"/>
      </tp>
      <tp t="s">
        <v>#N/A Invalid source.</v>
        <stp/>
        <stp xml:space="preserve">
EURAB6R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41" s="17"/>
        <tr r="AT41" s="17"/>
      </tp>
      <tp t="s">
        <v>#N/A Invalid source.</v>
        <stp/>
        <stp xml:space="preserve">
EURAB6R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9" s="17"/>
        <tr r="AS29" s="17"/>
      </tp>
      <tp>
        <v>0.17</v>
        <stp/>
        <stp>_x000D_EUR6X18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2"/>
      </tp>
      <tp>
        <v>3.6000000000000004E-2</v>
        <stp/>
        <stp>_x000D_EUR6X12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7" s="23"/>
      </tp>
      <tp t="s">
        <v>#N/A Invalid source.</v>
        <stp/>
        <stp xml:space="preserve">
EURAB6R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9" s="17"/>
        <tr r="AT29" s="17"/>
      </tp>
      <tp t="s">
        <v>#N/A Invalid source.</v>
        <stp/>
        <stp xml:space="preserve">
EURAB6R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1" s="17"/>
        <tr r="AS41" s="17"/>
      </tp>
      <tp>
        <v>0.18099999999999999</v>
        <stp/>
        <stp>_x000D_EUR7X19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2"/>
      </tp>
      <tp>
        <v>-4.1000000000000002E-2</v>
        <stp/>
        <stp>_x000D_EUR7X10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19"/>
      </tp>
      <tp>
        <v>4.1000000000000002E-2</v>
        <stp/>
        <stp>_x000D_EUR7X13F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Q8" s="23"/>
      </tp>
      <tp t="s">
        <v>#N/A Invalid source.</v>
        <stp/>
        <stp xml:space="preserve">
EURAB6R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45" s="17"/>
        <tr r="AS45" s="17"/>
      </tp>
    </main>
    <main first="pldatasource.rtgetrtdserver">
      <tp t="s">
        <v>#N/A Invalid source.</v>
        <stp/>
        <stp>_x000F_EURYC1M_AB1E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1" s="17"/>
      </tp>
      <tp t="s">
        <v>#N/A Invalid source.</v>
        <stp/>
        <stp>_x000F_EURYC1M_AB1E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0" s="17"/>
      </tp>
      <tp t="s">
        <v>#N/A Invalid source.</v>
        <stp/>
        <stp>_x000F_EURYC1M_AB1E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29" s="17"/>
      </tp>
      <tp t="s">
        <v>#N/A Invalid source.</v>
        <stp/>
        <stp>_x000F_EURYC1M_AB1E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5" s="17"/>
      </tp>
      <tp t="s">
        <v>#N/A Invalid source.</v>
        <stp/>
        <stp>_x000F_EURYC1M_AB1E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1" s="17"/>
      </tp>
      <tp t="s">
        <v>#N/A Invalid source.</v>
        <stp/>
        <stp>_x000F_EURYC1M_AB1E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7" s="17"/>
      </tp>
      <tp t="s">
        <v>#N/A Invalid source.</v>
        <stp/>
        <stp>_x000F_EURYC1M_AB1E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6" s="17"/>
      </tp>
      <tp t="s">
        <v>#N/A Invalid source.</v>
        <stp/>
        <stp>_x000F_EURYC1M_AB1E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9" s="17"/>
      </tp>
      <tp t="s">
        <v>#N/A Invalid source.</v>
        <stp/>
        <stp>_x000F_EURYC1M_AB1E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8" s="17"/>
      </tp>
      <tp t="s">
        <v>#N/A Invalid source.</v>
        <stp/>
        <stp>_x000F_EUR_CURVE_3M_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9" s="17"/>
      </tp>
      <tp t="s">
        <v>#N/A Invalid source.</v>
        <stp/>
        <stp>_x000F_EUR_CURVE_3M_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1" s="17"/>
      </tp>
      <tp t="s">
        <v>#N/A Invalid source.</v>
        <stp/>
        <stp>_x000F_EUR_CURVE_3M_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5" s="17"/>
      </tp>
      <tp t="s">
        <v>#N/A Invalid source.</v>
        <stp/>
        <stp>_x000F_EUR_CURVE_3M_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6" s="17"/>
      </tp>
      <tp t="s">
        <v>#N/A Invalid source.</v>
        <stp/>
        <stp>_x000F_EUR_CURVE_3M_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7" s="17"/>
      </tp>
      <tp t="s">
        <v>#N/A Invalid source.</v>
        <stp/>
        <stp>_x000F_EUR_CURVE_3M_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8" s="17"/>
      </tp>
      <tp t="s">
        <v>#N/A Invalid source.</v>
        <stp/>
        <stp>_x000F_EUR_CURVE_3M_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49" s="17"/>
      </tp>
      <tp t="s">
        <v>#N/A Invalid source.</v>
        <stp/>
        <stp>_x000F_EUR_CURVE_3M_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0" s="17"/>
      </tp>
      <tp t="s">
        <v>#N/A Invalid source.</v>
        <stp/>
        <stp>_x000F_EUR_CURVE_3M_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51" s="17"/>
      </tp>
      <tp t="s">
        <v>#N/A Invalid source.</v>
        <stp/>
        <stp>_x000F_EUR_CURVE_3M_8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0" s="17"/>
      </tp>
      <tp t="s">
        <v>#N/A Invalid source.</v>
        <stp/>
        <stp>_x000F_EUR_CURVE_3M_9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51" s="17"/>
      </tp>
      <tp t="s">
        <v>#N/A Invalid source.</v>
        <stp/>
        <stp>_x000F_EUR_CURVE_3M_2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1" s="17"/>
      </tp>
      <tp t="s">
        <v>#N/A Invalid source.</v>
        <stp/>
        <stp>_x000F_EUR_CURVE_3M_3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5" s="17"/>
      </tp>
      <tp t="s">
        <v>#N/A Invalid source.</v>
        <stp/>
        <stp>_x000F_EUR_CURVE_3M_1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9" s="17"/>
      </tp>
      <tp t="s">
        <v>#N/A Invalid source.</v>
        <stp/>
        <stp>_x000F_EUR_CURVE_3M_6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8" s="17"/>
      </tp>
      <tp t="s">
        <v>#N/A Invalid source.</v>
        <stp/>
        <stp>_x000F_EUR_CURVE_3M_7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9" s="17"/>
      </tp>
      <tp t="s">
        <v>#N/A Invalid source.</v>
        <stp/>
        <stp>_x000F_EUR_CURVE_3M_4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6" s="17"/>
      </tp>
      <tp t="s">
        <v>#N/A Invalid source.</v>
        <stp/>
        <stp>_x000F_EUR_CURVE_3M_5Y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47" s="17"/>
      </tp>
      <tp t="s">
        <v>#N/A Invalid source.</v>
        <stp/>
        <stp>_x000B_EURAB6R60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2" s="17"/>
        <tr r="AT102" s="17"/>
      </tp>
      <tp t="s">
        <v>#N/A Invalid source.</v>
        <stp/>
        <stp>_x000B_EURAB6R60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2" s="17"/>
        <tr r="AS102" s="17"/>
      </tp>
      <tp t="s">
        <v>#N/A Invalid source.</v>
        <stp/>
        <stp>_x000B_EURAB6R59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1" s="17"/>
        <tr r="AT101" s="17"/>
      </tp>
      <tp t="s">
        <v>#N/A Invalid source.</v>
        <stp/>
        <stp>_x000B_EURAB6R58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00" s="17"/>
        <tr r="AT100" s="17"/>
      </tp>
      <tp t="s">
        <v>#N/A Invalid source.</v>
        <stp/>
        <stp>_x000B_EURAB6R58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0" s="17"/>
        <tr r="AS100" s="17"/>
      </tp>
      <tp t="s">
        <v>#N/A Invalid source.</v>
        <stp/>
        <stp>_x000B_EURAB6R59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01" s="17"/>
        <tr r="AS101" s="17"/>
      </tp>
      <tp t="s">
        <v>#N/A Invalid source.</v>
        <stp/>
        <stp>_x000B_EURAB6R52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4" s="17"/>
        <tr r="AS94" s="17"/>
      </tp>
      <tp t="s">
        <v>#N/A Invalid source.</v>
        <stp/>
        <stp>_x000B_EURAB6R51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3" s="17"/>
        <tr r="AT93" s="17"/>
      </tp>
      <tp t="s">
        <v>#N/A Invalid source.</v>
        <stp/>
        <stp>_x000B_EURAB6R53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5" s="17"/>
        <tr r="AS95" s="17"/>
      </tp>
      <tp t="s">
        <v>#N/A Invalid source.</v>
        <stp/>
        <stp>_x000B_EURAB6R50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2" s="17"/>
        <tr r="AT92" s="17"/>
      </tp>
      <tp t="s">
        <v>#N/A Invalid source.</v>
        <stp/>
        <stp>_x000B_EURAB6R50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2" s="17"/>
        <tr r="AS92" s="17"/>
      </tp>
      <tp t="s">
        <v>#N/A Invalid source.</v>
        <stp/>
        <stp>_x000B_EURAB6R53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5" s="17"/>
        <tr r="AT95" s="17"/>
      </tp>
      <tp t="s">
        <v>#N/A Invalid source.</v>
        <stp/>
        <stp>_x000B_EURAB6R51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3" s="17"/>
        <tr r="AS93" s="17"/>
      </tp>
      <tp t="s">
        <v>#N/A Invalid source.</v>
        <stp/>
        <stp>_x000B_EURAB6R52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4" s="17"/>
        <tr r="AT94" s="17"/>
      </tp>
      <tp t="s">
        <v>#N/A Invalid source.</v>
        <stp/>
        <stp>_x000B_EURAB6R56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8" s="17"/>
        <tr r="AS98" s="17"/>
      </tp>
      <tp t="s">
        <v>#N/A Invalid source.</v>
        <stp/>
        <stp>_x000B_EURAB6R55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7" s="17"/>
        <tr r="AT97" s="17"/>
      </tp>
      <tp t="s">
        <v>#N/A Invalid source.</v>
        <stp/>
        <stp>_x000B_EURAB6R57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9" s="17"/>
        <tr r="AS99" s="17"/>
      </tp>
      <tp t="s">
        <v>#N/A Invalid source.</v>
        <stp/>
        <stp>_x000B_EURAB6R54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6" s="17"/>
        <tr r="AT96" s="17"/>
      </tp>
      <tp t="s">
        <v>#N/A Invalid source.</v>
        <stp/>
        <stp>_x000B_EURAB6R54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6" s="17"/>
        <tr r="AS96" s="17"/>
      </tp>
      <tp t="s">
        <v>#N/A Invalid source.</v>
        <stp/>
        <stp>_x000B_EURAB6R57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9" s="17"/>
        <tr r="AT99" s="17"/>
      </tp>
      <tp t="s">
        <v>#N/A Invalid source.</v>
        <stp/>
        <stp>_x000B_EURAB6R55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7" s="17"/>
        <tr r="AS97" s="17"/>
      </tp>
      <tp t="s">
        <v>#N/A Invalid source.</v>
        <stp/>
        <stp>_x000B_EURAB6R56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8" s="17"/>
        <tr r="AT98" s="17"/>
      </tp>
      <tp t="s">
        <v>#N/A Invalid source.</v>
        <stp/>
        <stp>_x000B_EURAB6R49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1" s="17"/>
        <tr r="AT91" s="17"/>
      </tp>
      <tp t="s">
        <v>#N/A Invalid source.</v>
        <stp/>
        <stp>_x000B_EURAB6R48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90" s="17"/>
        <tr r="AT90" s="17"/>
      </tp>
      <tp t="s">
        <v>#N/A Invalid source.</v>
        <stp/>
        <stp>_x000B_EURAB6R48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0" s="17"/>
        <tr r="AS90" s="17"/>
      </tp>
      <tp t="s">
        <v>#N/A Invalid source.</v>
        <stp/>
        <stp>_x000B_EURAB6R49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91" s="17"/>
        <tr r="AS91" s="17"/>
      </tp>
      <tp t="s">
        <v>#N/A Invalid source.</v>
        <stp/>
        <stp>_x000B_EURAB6R42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4" s="17"/>
        <tr r="AS84" s="17"/>
      </tp>
      <tp t="s">
        <v>#N/A Invalid source.</v>
        <stp/>
        <stp>_x000B_EURAB6R41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3" s="17"/>
        <tr r="AT83" s="17"/>
      </tp>
      <tp t="s">
        <v>#N/A Invalid source.</v>
        <stp/>
        <stp>_x000B_EURAB6R43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5" s="17"/>
        <tr r="AS85" s="17"/>
      </tp>
      <tp t="s">
        <v>#N/A Invalid source.</v>
        <stp/>
        <stp>_x000B_EURAB6R40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2" s="17"/>
        <tr r="AT82" s="17"/>
      </tp>
      <tp t="s">
        <v>#N/A Invalid source.</v>
        <stp/>
        <stp>_x000B_EURAB6R40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2" s="17"/>
        <tr r="AS82" s="17"/>
      </tp>
      <tp t="s">
        <v>#N/A Invalid source.</v>
        <stp/>
        <stp>_x000B_EURAB6R43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5" s="17"/>
        <tr r="AT85" s="17"/>
      </tp>
      <tp t="s">
        <v>#N/A Invalid source.</v>
        <stp/>
        <stp>_x000B_EURAB6R41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3" s="17"/>
        <tr r="AS83" s="17"/>
      </tp>
      <tp t="s">
        <v>#N/A Invalid source.</v>
        <stp/>
        <stp>_x000B_EURAB6R42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4" s="17"/>
        <tr r="AT84" s="17"/>
      </tp>
      <tp t="s">
        <v>#N/A Invalid source.</v>
        <stp/>
        <stp>_x000B_EURAB6R46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8" s="17"/>
        <tr r="AS88" s="17"/>
      </tp>
      <tp t="s">
        <v>#N/A Invalid source.</v>
        <stp/>
        <stp>_x000B_EURAB6R45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7" s="17"/>
        <tr r="AT87" s="17"/>
      </tp>
      <tp t="s">
        <v>#N/A Invalid source.</v>
        <stp/>
        <stp>_x000B_EURAB6R47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9" s="17"/>
        <tr r="AS89" s="17"/>
      </tp>
      <tp t="s">
        <v>#N/A Invalid source.</v>
        <stp/>
        <stp>_x000B_EURAB6R44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6" s="17"/>
        <tr r="AT86" s="17"/>
      </tp>
      <tp t="s">
        <v>#N/A Invalid source.</v>
        <stp/>
        <stp>_x000B_EURAB6R44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6" s="17"/>
        <tr r="AS86" s="17"/>
      </tp>
      <tp t="s">
        <v>#N/A Invalid source.</v>
        <stp/>
        <stp>_x000B_EURAB6R47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9" s="17"/>
        <tr r="AT89" s="17"/>
      </tp>
      <tp t="s">
        <v>#N/A Invalid source.</v>
        <stp/>
        <stp>_x000B_EURAB6R45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7" s="17"/>
        <tr r="AS87" s="17"/>
      </tp>
      <tp t="s">
        <v>#N/A Invalid source.</v>
        <stp/>
        <stp>_x000B_EURAB6R46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8" s="17"/>
        <tr r="AT88" s="17"/>
      </tp>
      <tp t="s">
        <v>#N/A Invalid source.</v>
        <stp/>
        <stp>_x000B_EURAB6R39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1" s="17"/>
        <tr r="AT81" s="17"/>
      </tp>
      <tp t="s">
        <v>#N/A Invalid source.</v>
        <stp/>
        <stp>_x000B_EURAB6R38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80" s="17"/>
        <tr r="AT80" s="17"/>
      </tp>
      <tp t="s">
        <v>#N/A Invalid source.</v>
        <stp/>
        <stp>_x000B_EURAB6R38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0" s="17"/>
        <tr r="AS80" s="17"/>
      </tp>
      <tp t="s">
        <v>#N/A Invalid source.</v>
        <stp/>
        <stp>_x000B_EURAB6R39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81" s="17"/>
        <tr r="AS81" s="17"/>
      </tp>
      <tp t="s">
        <v>#N/A Invalid source.</v>
        <stp/>
        <stp>_x000B_EURAB6R32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4" s="17"/>
        <tr r="AS74" s="17"/>
      </tp>
      <tp t="s">
        <v>#N/A Invalid source.</v>
        <stp/>
        <stp>_x000B_EURAB6R31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3" s="17"/>
        <tr r="AT73" s="17"/>
      </tp>
      <tp t="s">
        <v>#N/A Invalid source.</v>
        <stp/>
        <stp>_x000B_EURAB6R33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5" s="17"/>
        <tr r="AS75" s="17"/>
      </tp>
      <tp t="s">
        <v>#N/A Invalid source.</v>
        <stp/>
        <stp>_x000B_EURAB6R30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2" s="17"/>
        <tr r="AT72" s="17"/>
      </tp>
      <tp t="s">
        <v>#N/A Invalid source.</v>
        <stp/>
        <stp>_x000B_EURAB6R30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2" s="17"/>
        <tr r="AS72" s="17"/>
      </tp>
      <tp t="s">
        <v>#N/A Invalid source.</v>
        <stp/>
        <stp>_x000B_EURAB6R33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5" s="17"/>
        <tr r="AT75" s="17"/>
      </tp>
      <tp t="s">
        <v>#N/A Invalid source.</v>
        <stp/>
        <stp>_x000B_EURAB6R31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3" s="17"/>
        <tr r="AS73" s="17"/>
      </tp>
      <tp t="s">
        <v>#N/A Invalid source.</v>
        <stp/>
        <stp>_x000B_EURAB6R32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4" s="17"/>
        <tr r="AT74" s="17"/>
      </tp>
      <tp t="s">
        <v>#N/A Invalid source.</v>
        <stp/>
        <stp>_x000B_EURAB6R36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8" s="17"/>
        <tr r="AS78" s="17"/>
      </tp>
      <tp t="s">
        <v>#N/A Invalid source.</v>
        <stp/>
        <stp>_x000B_EURAB6R35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7" s="17"/>
        <tr r="AT77" s="17"/>
      </tp>
      <tp t="s">
        <v>#N/A Invalid source.</v>
        <stp/>
        <stp>_x000B_EURAB6R37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9" s="17"/>
        <tr r="AS79" s="17"/>
      </tp>
      <tp t="s">
        <v>#N/A Invalid source.</v>
        <stp/>
        <stp>_x000B_EURAB6R34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6" s="17"/>
        <tr r="AT76" s="17"/>
      </tp>
      <tp t="s">
        <v>#N/A Invalid source.</v>
        <stp/>
        <stp>_x000B_EURAB6R34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6" s="17"/>
        <tr r="AS76" s="17"/>
      </tp>
      <tp t="s">
        <v>#N/A Invalid source.</v>
        <stp/>
        <stp>_x000B_EURAB6R37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9" s="17"/>
        <tr r="AT79" s="17"/>
      </tp>
      <tp t="s">
        <v>#N/A Invalid source.</v>
        <stp/>
        <stp>_x000B_EURAB6R35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7" s="17"/>
        <tr r="AS77" s="17"/>
      </tp>
      <tp t="s">
        <v>#N/A Invalid source.</v>
        <stp/>
        <stp>_x000B_EURAB6R36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8" s="17"/>
        <tr r="AT78" s="17"/>
      </tp>
      <tp t="s">
        <v>#N/A Invalid source.</v>
        <stp/>
        <stp>_x000B_EURAB6R29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1" s="17"/>
        <tr r="AT71" s="17"/>
      </tp>
      <tp t="s">
        <v>#N/A Invalid source.</v>
        <stp/>
        <stp>_x000B_EURAB6R28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70" s="17"/>
        <tr r="AT70" s="17"/>
      </tp>
      <tp t="s">
        <v>#N/A Invalid source.</v>
        <stp/>
        <stp>_x000B_EURAB6R28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0" s="17"/>
        <tr r="AS70" s="17"/>
      </tp>
      <tp t="s">
        <v>#N/A Invalid source.</v>
        <stp/>
        <stp>_x000B_EURAB6R29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71" s="17"/>
        <tr r="AS71" s="17"/>
      </tp>
      <tp t="s">
        <v>#N/A Invalid source.</v>
        <stp/>
        <stp>_x000B_EURAB6R22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4" s="17"/>
        <tr r="AS64" s="17"/>
      </tp>
      <tp t="s">
        <v>#N/A Invalid source.</v>
        <stp/>
        <stp>_x000B_EURAB6R21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3" s="17"/>
        <tr r="AT63" s="17"/>
      </tp>
      <tp t="s">
        <v>#N/A Invalid source.</v>
        <stp/>
        <stp>_x000B_EURAB6R23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5" s="17"/>
        <tr r="AS65" s="17"/>
      </tp>
      <tp t="s">
        <v>#N/A Invalid source.</v>
        <stp/>
        <stp>_x000B_EURAB6R20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2" s="17"/>
        <tr r="AT62" s="17"/>
      </tp>
      <tp t="s">
        <v>#N/A Invalid source.</v>
        <stp/>
        <stp>_x000B_EURAB6R20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2" s="17"/>
        <tr r="AS62" s="17"/>
      </tp>
      <tp t="s">
        <v>#N/A Invalid source.</v>
        <stp/>
        <stp>_x000B_EURAB6R23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5" s="17"/>
        <tr r="AT65" s="17"/>
      </tp>
      <tp t="s">
        <v>#N/A Invalid source.</v>
        <stp/>
        <stp>_x000B_EURAB6R21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3" s="17"/>
        <tr r="AS63" s="17"/>
      </tp>
      <tp t="s">
        <v>#N/A Invalid source.</v>
        <stp/>
        <stp>_x000B_EURAB6R22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4" s="17"/>
        <tr r="AT64" s="17"/>
      </tp>
      <tp t="s">
        <v>#N/A Invalid source.</v>
        <stp/>
        <stp>_x000B_EURAB6R26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8" s="17"/>
        <tr r="AS68" s="17"/>
      </tp>
      <tp t="s">
        <v>#N/A Invalid source.</v>
        <stp/>
        <stp>_x000B_EURAB6R25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7" s="17"/>
        <tr r="AT67" s="17"/>
      </tp>
      <tp t="s">
        <v>#N/A Invalid source.</v>
        <stp/>
        <stp>_x000B_EURAB6R27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9" s="17"/>
        <tr r="AS69" s="17"/>
      </tp>
      <tp t="s">
        <v>#N/A Invalid source.</v>
        <stp/>
        <stp>_x000B_EURAB6R24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6" s="17"/>
        <tr r="AT66" s="17"/>
      </tp>
      <tp t="s">
        <v>#N/A Invalid source.</v>
        <stp/>
        <stp>_x000B_EURAB6R24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6" s="17"/>
        <tr r="AS66" s="17"/>
      </tp>
      <tp t="s">
        <v>#N/A Invalid source.</v>
        <stp/>
        <stp>_x000B_EURAB6R27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9" s="17"/>
        <tr r="AT69" s="17"/>
      </tp>
      <tp t="s">
        <v>#N/A Invalid source.</v>
        <stp/>
        <stp>_x000B_EURAB6R25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7" s="17"/>
        <tr r="AS67" s="17"/>
      </tp>
      <tp t="s">
        <v>#N/A Invalid source.</v>
        <stp/>
        <stp>_x000B_EURAB6R26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8" s="17"/>
        <tr r="AT68" s="17"/>
      </tp>
      <tp t="s">
        <v>#N/A Invalid source.</v>
        <stp/>
        <stp>_x000B_EURAB6R19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1" s="17"/>
        <tr r="AT61" s="17"/>
      </tp>
      <tp t="s">
        <v>#N/A Invalid source.</v>
        <stp/>
        <stp>_x000B_EURAB6R18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60" s="17"/>
        <tr r="AT60" s="17"/>
      </tp>
      <tp t="s">
        <v>#N/A Invalid source.</v>
        <stp/>
        <stp>_x000B_EURAB6R18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0" s="17"/>
        <tr r="AS60" s="17"/>
      </tp>
      <tp t="s">
        <v>#N/A Invalid source.</v>
        <stp/>
        <stp>_x000B_EURAB6R19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61" s="17"/>
        <tr r="AS61" s="17"/>
      </tp>
      <tp t="s">
        <v>#N/A Invalid source.</v>
        <stp/>
        <stp>_x000B_EURAB6R12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4" s="17"/>
        <tr r="AS54" s="17"/>
      </tp>
      <tp t="s">
        <v>#N/A Invalid source.</v>
        <stp/>
        <stp>_x000B_EURAB6R11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3" s="17"/>
        <tr r="AT53" s="17"/>
      </tp>
      <tp t="s">
        <v>#N/A Invalid source.</v>
        <stp/>
        <stp>_x000B_EURAB6R13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5" s="17"/>
        <tr r="AS55" s="17"/>
      </tp>
      <tp t="s">
        <v>#N/A Invalid source.</v>
        <stp/>
        <stp>_x000B_EURAB6R10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2" s="17"/>
        <tr r="AT52" s="17"/>
      </tp>
      <tp t="s">
        <v>#N/A Invalid source.</v>
        <stp/>
        <stp>_x000B_EURAB6R10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2" s="17"/>
        <tr r="AS52" s="17"/>
      </tp>
      <tp t="s">
        <v>#N/A Invalid source.</v>
        <stp/>
        <stp>_x000B_EURAB6R13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5" s="17"/>
        <tr r="AT55" s="17"/>
      </tp>
      <tp t="s">
        <v>#N/A Invalid source.</v>
        <stp/>
        <stp>_x000B_EURAB6R11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3" s="17"/>
        <tr r="AS53" s="17"/>
      </tp>
      <tp t="s">
        <v>#N/A Invalid source.</v>
        <stp/>
        <stp>_x000B_EURAB6R12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4" s="17"/>
        <tr r="AT54" s="17"/>
      </tp>
      <tp t="s">
        <v>#N/A Invalid source.</v>
        <stp/>
        <stp>_x000B_EURAB6R16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8" s="17"/>
        <tr r="AS58" s="17"/>
      </tp>
      <tp t="s">
        <v>#N/A Invalid source.</v>
        <stp/>
        <stp>_x000B_EURAB6R15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7" s="17"/>
        <tr r="AT57" s="17"/>
      </tp>
      <tp t="s">
        <v>#N/A Invalid source.</v>
        <stp/>
        <stp>_x000B_EURAB6R17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9" s="17"/>
        <tr r="AS59" s="17"/>
      </tp>
      <tp t="s">
        <v>#N/A Invalid source.</v>
        <stp/>
        <stp>_x000B_EURAB6R14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6" s="17"/>
        <tr r="AT56" s="17"/>
      </tp>
      <tp t="s">
        <v>#N/A Invalid source.</v>
        <stp/>
        <stp>_x000B_EURAB6R14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6" s="17"/>
        <tr r="AS56" s="17"/>
      </tp>
      <tp t="s">
        <v>#N/A Invalid source.</v>
        <stp/>
        <stp>_x000B_EURAB6R17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9" s="17"/>
        <tr r="AT59" s="17"/>
      </tp>
      <tp t="s">
        <v>#N/A Invalid source.</v>
        <stp/>
        <stp>_x000B_EURAB6R15Y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57" s="17"/>
        <tr r="AS57" s="17"/>
      </tp>
      <tp t="s">
        <v>#N/A Invalid source.</v>
        <stp/>
        <stp>_x000B_EURAB6R16Y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58" s="17"/>
        <tr r="AT58" s="17"/>
      </tp>
      <tp t="s">
        <v>#N/A No instrument defined.</v>
        <stp/>
        <stp>ÿ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35" s="17"/>
        <tr r="AD32" s="17"/>
        <tr r="AD38" s="17"/>
        <tr r="AD40" s="17"/>
        <tr r="AD33" s="17"/>
        <tr r="AD30" s="17"/>
        <tr r="AD34" s="17"/>
        <tr r="AD31" s="17"/>
        <tr r="AD37" s="17"/>
        <tr r="AD36" s="17"/>
        <tr r="AD39" s="17"/>
        <tr r="U31" s="17"/>
        <tr r="U30" s="17"/>
        <tr r="AT40" s="17"/>
        <tr r="AT34" s="17"/>
        <tr r="AT30" s="17"/>
        <tr r="AT37" s="17"/>
        <tr r="AT36" s="17"/>
        <tr r="AT31" s="17"/>
        <tr r="AT39" s="17"/>
        <tr r="AT33" s="17"/>
      </tp>
      <tp t="s">
        <v>#N/A No instrument defined.</v>
        <stp/>
        <stp>ÿ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38" s="17"/>
        <tr r="AC32" s="17"/>
        <tr r="AC35" s="17"/>
        <tr r="AC30" s="17"/>
        <tr r="AC33" s="17"/>
        <tr r="AC40" s="17"/>
        <tr r="AC39" s="17"/>
        <tr r="AC37" s="17"/>
        <tr r="AC34" s="17"/>
        <tr r="AC31" s="17"/>
        <tr r="AC36" s="17"/>
        <tr r="T31" s="17"/>
        <tr r="T30" s="17"/>
        <tr r="AS36" s="17"/>
        <tr r="AS40" s="17"/>
        <tr r="AS31" s="17"/>
        <tr r="AS33" s="17"/>
        <tr r="AS39" s="17"/>
        <tr r="AS37" s="17"/>
        <tr r="AS30" s="17"/>
        <tr r="AS34" s="17"/>
      </tp>
      <tp t="s">
        <v>#N/A Invalid source.</v>
        <stp/>
        <stp>_x0013_EUR_CURVE_DEP12M_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0" s="17"/>
      </tp>
      <tp t="s">
        <v>#N/A Invalid source.</v>
        <stp/>
        <stp>_x0013_EUR_CURVE_DEP12M_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7" s="17"/>
      </tp>
      <tp t="s">
        <v>#N/A Invalid source.</v>
        <stp/>
        <stp>_x0013_EUR_CURVE_DEP12M_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2" s="17"/>
      </tp>
      <tp t="s">
        <v>#N/A Invalid source.</v>
        <stp/>
        <stp>_x0013_EUR_CURVE_DEP12M_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9" s="17"/>
      </tp>
      <tp t="s">
        <v>#N/A Invalid source.</v>
        <stp/>
        <stp>_x0013_EUR_CURVE_DEP12M_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1" s="17"/>
      </tp>
      <tp t="s">
        <v>#N/A Invalid source.</v>
        <stp/>
        <stp>_x0013_EUR_CURVE_DEP12M_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8" s="17"/>
      </tp>
      <tp t="s">
        <v>#N/A Invalid source.</v>
        <stp/>
        <stp>_x0013_EUR_CURVE_DEP12M_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4" s="17"/>
      </tp>
      <tp t="s">
        <v>#N/A Invalid source.</v>
        <stp/>
        <stp>_x0013_EUR_CURVE_DEP12M_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3" s="17"/>
      </tp>
      <tp t="s">
        <v>#N/A Invalid source.</v>
        <stp/>
        <stp>_x0013_EUR_CURVE_DEP12M_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6" s="17"/>
      </tp>
      <tp t="s">
        <v>#N/A Invalid source.</v>
        <stp/>
        <stp>_x0013_EUR_CURVE_DEP12M_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5" s="17"/>
      </tp>
      <tp t="s">
        <v>#N/A Invalid source.</v>
        <stp/>
        <stp>_x0013_EUR_CURVE_DEP12M_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8" s="17"/>
      </tp>
      <tp t="s">
        <v>#N/A Invalid source.</v>
        <stp/>
        <stp>_x0013_EUR_CURVE_DEP12M_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17" s="17"/>
      </tp>
      <tp t="s">
        <v>#N/A Invalid source.</v>
        <stp/>
        <stp>_x0013_EUR_CURVE_DEP12M_SN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6" s="17"/>
      </tp>
      <tp t="s">
        <v>#N/A Invalid source.</v>
        <stp/>
        <stp>_x000B_EURYC1M_3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9" s="17"/>
      </tp>
      <tp t="s">
        <v>#N/A Invalid source.</v>
        <stp/>
        <stp>_x000B_EURYC1M_2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8" s="17"/>
      </tp>
      <tp t="s">
        <v>#N/A Invalid source.</v>
        <stp/>
        <stp>_x000B_EURYC1M_1M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10" s="17"/>
      </tp>
      <tp t="s">
        <v>#N/A Invalid source.</v>
        <stp/>
        <stp>_x000B_EURYC1M_O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4" s="17"/>
      </tp>
      <tp t="s">
        <v>#N/A Invalid source.</v>
        <stp/>
        <stp>_x000B_EURYC1M_SW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7" s="17"/>
      </tp>
      <tp t="s">
        <v>#N/A Invalid source.</v>
        <stp/>
        <stp>_x000B_EURYC1M_S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6" s="17"/>
      </tp>
      <tp t="s">
        <v>#N/A Invalid source.</v>
        <stp/>
        <stp>_x000B_EURYC1M_TND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M5" s="17"/>
      </tp>
      <tp t="s">
        <v>#N/A Invalid source.</v>
        <stp/>
        <stp>_x0013_EUR_CURVE_DEP3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0" s="17"/>
      </tp>
      <tp t="s">
        <v>#N/A Invalid source.</v>
        <stp/>
        <stp>_x0013_EUR_CURVE_DEP3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19" s="17"/>
      </tp>
      <tp t="s">
        <v>#N/A Invalid source.</v>
        <stp/>
        <stp>_x0013_EUR_CURVE_DEP3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U21" s="17"/>
      </tp>
      <tp t="s">
        <v>#N/A Invalid source.</v>
        <stp/>
        <stp>_x0013_EUR_CURVE_DEP6M_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19" s="17"/>
      </tp>
      <tp t="s">
        <v>#N/A Invalid source.</v>
        <stp/>
        <stp>_x0013_EUR_CURVE_DEP6M_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0" s="17"/>
      </tp>
      <tp t="s">
        <v>#N/A Invalid source.</v>
        <stp/>
        <stp>_x0013_EUR_CURVE_DEP6M_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D21" s="17"/>
      </tp>
      <tp t="s">
        <v>#N/A Invalid source.</v>
        <stp/>
        <stp>_x0013_EUR_CURVE_DEP3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1" s="17"/>
      </tp>
      <tp t="s">
        <v>#N/A Invalid source.</v>
        <stp/>
        <stp>_x0013_EUR_CURVE_DEP3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20" s="17"/>
      </tp>
      <tp t="s">
        <v>#N/A Invalid source.</v>
        <stp/>
        <stp>_x0013_EUR_CURVE_DEP3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T19" s="17"/>
      </tp>
      <tp t="s">
        <v>#N/A Invalid source.</v>
        <stp/>
        <stp>_x0013_EUR_CURVE_DEP6M_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1" s="17"/>
      </tp>
      <tp t="s">
        <v>#N/A Invalid source.</v>
        <stp/>
        <stp>_x0013_EUR_CURVE_DEP6M_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19" s="17"/>
      </tp>
      <tp t="s">
        <v>#N/A Invalid source.</v>
        <stp/>
        <stp>_x0013_EUR_CURVE_DEP6M_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C20" s="17"/>
      </tp>
      <tp t="s">
        <v>#N/A Invalid source.</v>
        <stp/>
        <stp>_x000B_EUROISDDS9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1" s="17"/>
      </tp>
      <tp t="s">
        <v>#N/A Invalid source.</v>
        <stp/>
        <stp>_x000B_EUROISDDS8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50" s="17"/>
      </tp>
      <tp t="s">
        <v>#N/A Invalid source.</v>
        <stp/>
        <stp>_x000B_EUROISDDS1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29" s="17"/>
      </tp>
      <tp t="s">
        <v>#N/A Invalid source.</v>
        <stp/>
        <stp>_x000B_EUROISDDS3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5" s="17"/>
      </tp>
      <tp t="s">
        <v>#N/A Invalid source.</v>
        <stp/>
        <stp>_x000B_EUROISDDS2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1" s="17"/>
      </tp>
      <tp t="s">
        <v>#N/A Invalid source.</v>
        <stp/>
        <stp>_x000B_EUROISDDS5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7" s="17"/>
      </tp>
      <tp t="s">
        <v>#N/A Invalid source.</v>
        <stp/>
        <stp>_x000B_EUROISDDS4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6" s="17"/>
      </tp>
      <tp t="s">
        <v>#N/A Invalid source.</v>
        <stp/>
        <stp>_x000B_EUROISDDS7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9" s="17"/>
      </tp>
      <tp t="s">
        <v>#N/A Invalid source.</v>
        <stp/>
        <stp>_x000B_EUROISDDS6Y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48" s="17"/>
      </tp>
      <tp t="s">
        <v>#N/A Invalid source.</v>
        <stp/>
        <stp>_x000B_EUROISDD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8" s="17"/>
      </tp>
      <tp t="s">
        <v>#N/A Invalid source.</v>
        <stp/>
        <stp>_x000B_EUROISDD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7" s="17"/>
      </tp>
      <tp t="s">
        <v>#N/A Invalid source.</v>
        <stp/>
        <stp>_x000B_EUROISDD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0" s="17"/>
      </tp>
      <tp t="s">
        <v>#N/A Invalid source.</v>
        <stp/>
        <stp>_x000B_EUROISDDS1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7" s="17"/>
      </tp>
      <tp t="s">
        <v>#N/A Invalid source.</v>
        <stp/>
        <stp>_x000B_EUROISDD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2" s="17"/>
      </tp>
      <tp t="s">
        <v>#N/A Invalid source.</v>
        <stp/>
        <stp>_x000B_EUROISDD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9" s="17"/>
      </tp>
      <tp t="s">
        <v>#N/A Invalid source.</v>
        <stp/>
        <stp>_x000B_EUROISDD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1" s="17"/>
      </tp>
      <tp t="s">
        <v>#N/A Invalid source.</v>
        <stp/>
        <stp>_x000B_EUROISDD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8" s="17"/>
      </tp>
      <tp t="s">
        <v>#N/A Invalid source.</v>
        <stp/>
        <stp>_x000B_EUROISDD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4" s="17"/>
      </tp>
      <tp t="s">
        <v>#N/A Invalid source.</v>
        <stp/>
        <stp>_x000B_EUROISDD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3" s="17"/>
      </tp>
      <tp t="s">
        <v>#N/A Invalid source.</v>
        <stp/>
        <stp>_x000B_EUROISDD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6" s="17"/>
      </tp>
      <tp t="s">
        <v>#N/A Invalid source.</v>
        <stp/>
        <stp>_x000B_EUROISDD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F15" s="17"/>
      </tp>
      <tp t="s">
        <v>#N/A Invalid source.</v>
        <stp/>
        <stp>_x0013_EUR_CURVE_FUT12M_U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6" s="17"/>
      </tp>
      <tp t="s">
        <v>#N/A Invalid source.</v>
        <stp/>
        <stp>_x0013_EUR_CURVE_FUT12M_Z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7" s="17"/>
      </tp>
      <tp t="s">
        <v>#N/A Invalid source.</v>
        <stp/>
        <stp>_x0013_EUR_CURVE_FUT12M_Z5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3" s="17"/>
      </tp>
      <tp t="s">
        <v>#N/A Invalid source.</v>
        <stp/>
        <stp>_x0013_EUR_CURVE_FUT12M_H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4" s="17"/>
      </tp>
      <tp t="s">
        <v>#N/A Invalid source.</v>
        <stp/>
        <stp>_x0013_EUR_CURVE_FUT12M_H7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8" s="17"/>
      </tp>
      <tp t="s">
        <v>#N/A Invalid source.</v>
        <stp/>
        <stp>_x0013_EUR_CURVE_FUT12M_M6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L25" s="1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EUR1M!$AS$2:$AS$256</c:f>
              <c:numCache>
                <c:formatCode>0.0000%</c:formatCode>
                <c:ptCount val="255"/>
                <c:pt idx="0">
                  <c:v>-6.3999999986505407E-4</c:v>
                </c:pt>
                <c:pt idx="1">
                  <c:v>-6.3803672595221721E-4</c:v>
                </c:pt>
                <c:pt idx="2">
                  <c:v>-6.2743418846682652E-4</c:v>
                </c:pt>
                <c:pt idx="3">
                  <c:v>-6.2412178539499529E-4</c:v>
                </c:pt>
                <c:pt idx="4">
                  <c:v>-6.1928114323988649E-4</c:v>
                </c:pt>
                <c:pt idx="5">
                  <c:v>-6.1710107013640547E-4</c:v>
                </c:pt>
                <c:pt idx="6">
                  <c:v>-6.1482065509033481E-4</c:v>
                </c:pt>
                <c:pt idx="7">
                  <c:v>-6.0642976879874127E-4</c:v>
                </c:pt>
                <c:pt idx="8">
                  <c:v>-6.0382533325151471E-4</c:v>
                </c:pt>
                <c:pt idx="9">
                  <c:v>-6.014243841018735E-4</c:v>
                </c:pt>
                <c:pt idx="10">
                  <c:v>-5.9903613622139251E-4</c:v>
                </c:pt>
                <c:pt idx="11">
                  <c:v>-5.9638503056787836E-4</c:v>
                </c:pt>
                <c:pt idx="12">
                  <c:v>-5.8873316396817858E-4</c:v>
                </c:pt>
                <c:pt idx="13">
                  <c:v>-5.8674279927318379E-4</c:v>
                </c:pt>
                <c:pt idx="14">
                  <c:v>-5.8643416486264311E-4</c:v>
                </c:pt>
                <c:pt idx="15">
                  <c:v>-5.852664679770192E-4</c:v>
                </c:pt>
                <c:pt idx="16">
                  <c:v>-5.8478900376844568E-4</c:v>
                </c:pt>
                <c:pt idx="17">
                  <c:v>-5.8786880877817558E-4</c:v>
                </c:pt>
                <c:pt idx="18">
                  <c:v>-5.8945302102472285E-4</c:v>
                </c:pt>
                <c:pt idx="19">
                  <c:v>-5.9136391032055258E-4</c:v>
                </c:pt>
                <c:pt idx="20">
                  <c:v>-5.9283383547589774E-4</c:v>
                </c:pt>
                <c:pt idx="21">
                  <c:v>-5.9433207655592852E-4</c:v>
                </c:pt>
                <c:pt idx="22">
                  <c:v>-5.9713409068245897E-4</c:v>
                </c:pt>
                <c:pt idx="23">
                  <c:v>-5.9743321648271736E-4</c:v>
                </c:pt>
                <c:pt idx="24">
                  <c:v>-5.9725247674896121E-4</c:v>
                </c:pt>
                <c:pt idx="25">
                  <c:v>-5.9760345159046158E-4</c:v>
                </c:pt>
                <c:pt idx="26">
                  <c:v>-5.9789664788049035E-4</c:v>
                </c:pt>
                <c:pt idx="27">
                  <c:v>-5.9773394159204796E-4</c:v>
                </c:pt>
                <c:pt idx="28">
                  <c:v>-5.9754607140683283E-4</c:v>
                </c:pt>
                <c:pt idx="29">
                  <c:v>-5.9682116096102726E-4</c:v>
                </c:pt>
                <c:pt idx="30">
                  <c:v>-5.9673226621786979E-4</c:v>
                </c:pt>
                <c:pt idx="31">
                  <c:v>-5.9659807737388166E-4</c:v>
                </c:pt>
                <c:pt idx="32">
                  <c:v>-5.9509828929434658E-4</c:v>
                </c:pt>
                <c:pt idx="33">
                  <c:v>-5.944812459501847E-4</c:v>
                </c:pt>
                <c:pt idx="34">
                  <c:v>-5.9303028652363764E-4</c:v>
                </c:pt>
                <c:pt idx="35">
                  <c:v>-5.9267364269185996E-4</c:v>
                </c:pt>
                <c:pt idx="36">
                  <c:v>-5.9229529470178528E-4</c:v>
                </c:pt>
                <c:pt idx="37">
                  <c:v>-5.8963189267769605E-4</c:v>
                </c:pt>
                <c:pt idx="38">
                  <c:v>-5.8864349873036324E-4</c:v>
                </c:pt>
                <c:pt idx="39">
                  <c:v>-5.8626007892546221E-4</c:v>
                </c:pt>
                <c:pt idx="40">
                  <c:v>-5.858196893619716E-4</c:v>
                </c:pt>
                <c:pt idx="41">
                  <c:v>-5.8539305776107763E-4</c:v>
                </c:pt>
                <c:pt idx="42">
                  <c:v>-5.8263233049204999E-4</c:v>
                </c:pt>
                <c:pt idx="43">
                  <c:v>-5.8139737235096689E-4</c:v>
                </c:pt>
                <c:pt idx="44">
                  <c:v>-5.8012582197664031E-4</c:v>
                </c:pt>
                <c:pt idx="45">
                  <c:v>-5.7592624284244498E-4</c:v>
                </c:pt>
                <c:pt idx="46">
                  <c:v>-5.7547969923474958E-4</c:v>
                </c:pt>
                <c:pt idx="47">
                  <c:v>-5.7035930909687949E-4</c:v>
                </c:pt>
                <c:pt idx="48">
                  <c:v>-5.6776693803772815E-4</c:v>
                </c:pt>
                <c:pt idx="49">
                  <c:v>-5.6502282006620774E-4</c:v>
                </c:pt>
                <c:pt idx="50">
                  <c:v>-5.5829869622880945E-4</c:v>
                </c:pt>
                <c:pt idx="51">
                  <c:v>-5.5724861348401932E-4</c:v>
                </c:pt>
                <c:pt idx="52">
                  <c:v>-5.4994516721063036E-4</c:v>
                </c:pt>
                <c:pt idx="53">
                  <c:v>-5.4684205249078133E-4</c:v>
                </c:pt>
                <c:pt idx="54">
                  <c:v>-5.4377101933233973E-4</c:v>
                </c:pt>
                <c:pt idx="55">
                  <c:v>-5.3808358255955091E-4</c:v>
                </c:pt>
                <c:pt idx="56">
                  <c:v>-5.3657471662247756E-4</c:v>
                </c:pt>
                <c:pt idx="57">
                  <c:v>-5.2981622375991577E-4</c:v>
                </c:pt>
                <c:pt idx="58">
                  <c:v>-5.2748916837819237E-4</c:v>
                </c:pt>
                <c:pt idx="59">
                  <c:v>-5.2537802421070978E-4</c:v>
                </c:pt>
                <c:pt idx="60">
                  <c:v>-5.2372552426849239E-4</c:v>
                </c:pt>
                <c:pt idx="61">
                  <c:v>-5.221750534483723E-4</c:v>
                </c:pt>
                <c:pt idx="62">
                  <c:v>-5.1898012209328215E-4</c:v>
                </c:pt>
                <c:pt idx="63">
                  <c:v>-5.1871593539409844E-4</c:v>
                </c:pt>
                <c:pt idx="64">
                  <c:v>-5.188514898417651E-4</c:v>
                </c:pt>
                <c:pt idx="65">
                  <c:v>-5.2366918018659225E-4</c:v>
                </c:pt>
                <c:pt idx="66">
                  <c:v>-5.227667046963665E-4</c:v>
                </c:pt>
                <c:pt idx="67">
                  <c:v>-5.3227491237047236E-4</c:v>
                </c:pt>
                <c:pt idx="68">
                  <c:v>-5.3734400719565676E-4</c:v>
                </c:pt>
                <c:pt idx="69">
                  <c:v>-5.5425400939622773E-4</c:v>
                </c:pt>
                <c:pt idx="70">
                  <c:v>-5.5552811818307402E-4</c:v>
                </c:pt>
                <c:pt idx="71">
                  <c:v>-5.5703093015846059E-4</c:v>
                </c:pt>
                <c:pt idx="72">
                  <c:v>-5.8160815535023675E-4</c:v>
                </c:pt>
                <c:pt idx="73">
                  <c:v>-5.904808199133011E-4</c:v>
                </c:pt>
                <c:pt idx="74">
                  <c:v>-6.1048120282594914E-4</c:v>
                </c:pt>
                <c:pt idx="75">
                  <c:v>-6.1408386000716408E-4</c:v>
                </c:pt>
                <c:pt idx="76">
                  <c:v>-6.1792015668378367E-4</c:v>
                </c:pt>
                <c:pt idx="77">
                  <c:v>-6.4476238376096333E-4</c:v>
                </c:pt>
                <c:pt idx="78">
                  <c:v>-6.5317063217977664E-4</c:v>
                </c:pt>
                <c:pt idx="79">
                  <c:v>-6.6556536509625056E-4</c:v>
                </c:pt>
                <c:pt idx="80">
                  <c:v>-6.7047557825217208E-4</c:v>
                </c:pt>
                <c:pt idx="81">
                  <c:v>-6.7555849538307585E-4</c:v>
                </c:pt>
                <c:pt idx="82">
                  <c:v>-6.9186194398068181E-4</c:v>
                </c:pt>
                <c:pt idx="83">
                  <c:v>-6.9553787061860106E-4</c:v>
                </c:pt>
                <c:pt idx="84">
                  <c:v>-6.9144182421109303E-4</c:v>
                </c:pt>
                <c:pt idx="85">
                  <c:v>-6.9576155014350327E-4</c:v>
                </c:pt>
                <c:pt idx="86">
                  <c:v>-7.0007058767577784E-4</c:v>
                </c:pt>
                <c:pt idx="87">
                  <c:v>-7.0027070934086666E-4</c:v>
                </c:pt>
                <c:pt idx="88">
                  <c:v>-6.9595245555165164E-4</c:v>
                </c:pt>
                <c:pt idx="89">
                  <c:v>-6.900907737810158E-4</c:v>
                </c:pt>
                <c:pt idx="90">
                  <c:v>-6.6607819616995578E-4</c:v>
                </c:pt>
                <c:pt idx="91">
                  <c:v>-6.6557642161035164E-4</c:v>
                </c:pt>
                <c:pt idx="92">
                  <c:v>-6.4168675946030262E-4</c:v>
                </c:pt>
                <c:pt idx="93">
                  <c:v>-6.2899799753912689E-4</c:v>
                </c:pt>
                <c:pt idx="94">
                  <c:v>-6.1557697060266037E-4</c:v>
                </c:pt>
                <c:pt idx="95">
                  <c:v>-5.8473778077425265E-4</c:v>
                </c:pt>
                <c:pt idx="96">
                  <c:v>-5.7868875652561564E-4</c:v>
                </c:pt>
                <c:pt idx="97">
                  <c:v>-5.4154371803560863E-4</c:v>
                </c:pt>
                <c:pt idx="98">
                  <c:v>-5.2616262253968316E-4</c:v>
                </c:pt>
                <c:pt idx="99">
                  <c:v>-5.1086044087789162E-4</c:v>
                </c:pt>
                <c:pt idx="100">
                  <c:v>-4.8475379938378582E-4</c:v>
                </c:pt>
                <c:pt idx="101">
                  <c:v>-4.758069676645146E-4</c:v>
                </c:pt>
                <c:pt idx="102">
                  <c:v>-4.39589233198312E-4</c:v>
                </c:pt>
                <c:pt idx="103">
                  <c:v>-4.2719413775094139E-4</c:v>
                </c:pt>
                <c:pt idx="104">
                  <c:v>-4.1156592468242923E-4</c:v>
                </c:pt>
                <c:pt idx="105">
                  <c:v>-4.0339017941481981E-4</c:v>
                </c:pt>
                <c:pt idx="106">
                  <c:v>-3.9539720223001932E-4</c:v>
                </c:pt>
                <c:pt idx="107">
                  <c:v>-3.7734772077218309E-4</c:v>
                </c:pt>
                <c:pt idx="108">
                  <c:v>-3.8468463254249342E-4</c:v>
                </c:pt>
                <c:pt idx="109">
                  <c:v>-3.8088027213016448E-4</c:v>
                </c:pt>
                <c:pt idx="110">
                  <c:v>-3.777074543569181E-4</c:v>
                </c:pt>
                <c:pt idx="111">
                  <c:v>-3.7500790850179599E-4</c:v>
                </c:pt>
                <c:pt idx="112">
                  <c:v>-3.9208825446003916E-4</c:v>
                </c:pt>
                <c:pt idx="113">
                  <c:v>-4.0176662567031001E-4</c:v>
                </c:pt>
                <c:pt idx="114">
                  <c:v>-4.3577368424176723E-4</c:v>
                </c:pt>
                <c:pt idx="115">
                  <c:v>-4.379821930396155E-4</c:v>
                </c:pt>
                <c:pt idx="116">
                  <c:v>-4.4069055431700076E-4</c:v>
                </c:pt>
                <c:pt idx="117">
                  <c:v>-4.9134877141170585E-4</c:v>
                </c:pt>
                <c:pt idx="118">
                  <c:v>-5.1015381435646644E-4</c:v>
                </c:pt>
                <c:pt idx="119">
                  <c:v>-5.5489830563198506E-4</c:v>
                </c:pt>
                <c:pt idx="120">
                  <c:v>-5.6232128493094446E-4</c:v>
                </c:pt>
                <c:pt idx="121">
                  <c:v>-5.7025992981547325E-4</c:v>
                </c:pt>
                <c:pt idx="122">
                  <c:v>-6.3280368436248143E-4</c:v>
                </c:pt>
                <c:pt idx="123">
                  <c:v>-6.5350467829570645E-4</c:v>
                </c:pt>
                <c:pt idx="124">
                  <c:v>-6.9070672948418576E-4</c:v>
                </c:pt>
                <c:pt idx="125">
                  <c:v>-7.0169146629536772E-4</c:v>
                </c:pt>
                <c:pt idx="126">
                  <c:v>-7.6583884313164948E-4</c:v>
                </c:pt>
                <c:pt idx="127">
                  <c:v>-7.8120538139929191E-4</c:v>
                </c:pt>
                <c:pt idx="128">
                  <c:v>-7.9346948600500511E-4</c:v>
                </c:pt>
                <c:pt idx="129">
                  <c:v>-8.059822242191682E-4</c:v>
                </c:pt>
                <c:pt idx="130">
                  <c:v>-8.4179084714292572E-4</c:v>
                </c:pt>
                <c:pt idx="131">
                  <c:v>-8.4677083839713692E-4</c:v>
                </c:pt>
                <c:pt idx="132">
                  <c:v>-8.3977956303791438E-4</c:v>
                </c:pt>
                <c:pt idx="133">
                  <c:v>-8.457681619918056E-4</c:v>
                </c:pt>
                <c:pt idx="134">
                  <c:v>-8.5074383527829959E-4</c:v>
                </c:pt>
                <c:pt idx="135">
                  <c:v>-8.4073309227084719E-4</c:v>
                </c:pt>
                <c:pt idx="136">
                  <c:v>-8.3483683592316049E-4</c:v>
                </c:pt>
                <c:pt idx="137">
                  <c:v>-8.1627040394090375E-4</c:v>
                </c:pt>
                <c:pt idx="138">
                  <c:v>-8.1410578390866961E-4</c:v>
                </c:pt>
                <c:pt idx="139">
                  <c:v>-8.1111449857963801E-4</c:v>
                </c:pt>
                <c:pt idx="140">
                  <c:v>-7.8080849698621588E-4</c:v>
                </c:pt>
                <c:pt idx="141">
                  <c:v>-7.697916149731047E-4</c:v>
                </c:pt>
                <c:pt idx="142">
                  <c:v>-7.4972156868630634E-4</c:v>
                </c:pt>
                <c:pt idx="143">
                  <c:v>-7.428889494265345E-4</c:v>
                </c:pt>
                <c:pt idx="144">
                  <c:v>-7.3564080198139327E-4</c:v>
                </c:pt>
                <c:pt idx="145">
                  <c:v>-7.0230647790873785E-4</c:v>
                </c:pt>
                <c:pt idx="146">
                  <c:v>-6.919246470350435E-4</c:v>
                </c:pt>
                <c:pt idx="147">
                  <c:v>-6.7798069618551051E-4</c:v>
                </c:pt>
                <c:pt idx="148">
                  <c:v>-6.7114819449987095E-4</c:v>
                </c:pt>
                <c:pt idx="149">
                  <c:v>-6.6461250533838938E-4</c:v>
                </c:pt>
                <c:pt idx="150">
                  <c:v>-6.4716307005192441E-4</c:v>
                </c:pt>
                <c:pt idx="151">
                  <c:v>-6.4265569557964142E-4</c:v>
                </c:pt>
                <c:pt idx="152">
                  <c:v>-6.3898427409970408E-4</c:v>
                </c:pt>
                <c:pt idx="153">
                  <c:v>-6.3557444853573045E-4</c:v>
                </c:pt>
                <c:pt idx="154">
                  <c:v>-6.3103773565134722E-4</c:v>
                </c:pt>
                <c:pt idx="155">
                  <c:v>-6.2432544619783368E-4</c:v>
                </c:pt>
                <c:pt idx="156">
                  <c:v>-6.2205435558846691E-4</c:v>
                </c:pt>
                <c:pt idx="157">
                  <c:v>-6.1997716288372893E-4</c:v>
                </c:pt>
                <c:pt idx="158">
                  <c:v>-6.1808258502223817E-4</c:v>
                </c:pt>
                <c:pt idx="159">
                  <c:v>-6.1522570248466956E-4</c:v>
                </c:pt>
                <c:pt idx="160">
                  <c:v>-6.1210476003687852E-4</c:v>
                </c:pt>
                <c:pt idx="161">
                  <c:v>-6.1095400981762635E-4</c:v>
                </c:pt>
                <c:pt idx="162">
                  <c:v>-6.0991817574531715E-4</c:v>
                </c:pt>
                <c:pt idx="163">
                  <c:v>-6.089859746703641E-4</c:v>
                </c:pt>
                <c:pt idx="164">
                  <c:v>-6.0725470953123997E-4</c:v>
                </c:pt>
                <c:pt idx="165">
                  <c:v>-6.0606783717320365E-4</c:v>
                </c:pt>
                <c:pt idx="166">
                  <c:v>-6.0548455366619231E-4</c:v>
                </c:pt>
                <c:pt idx="167">
                  <c:v>-6.0493720417494404E-4</c:v>
                </c:pt>
                <c:pt idx="168">
                  <c:v>-6.0360923726087248E-4</c:v>
                </c:pt>
                <c:pt idx="169">
                  <c:v>-6.0337636279578222E-4</c:v>
                </c:pt>
                <c:pt idx="170">
                  <c:v>-6.022918759355484E-4</c:v>
                </c:pt>
                <c:pt idx="171">
                  <c:v>-6.0186296130141617E-4</c:v>
                </c:pt>
                <c:pt idx="172">
                  <c:v>-6.0185686777377873E-4</c:v>
                </c:pt>
                <c:pt idx="173">
                  <c:v>-6.0128610844242814E-4</c:v>
                </c:pt>
                <c:pt idx="174">
                  <c:v>-6.0076855804436582E-4</c:v>
                </c:pt>
                <c:pt idx="175">
                  <c:v>-6.004654464827091E-4</c:v>
                </c:pt>
                <c:pt idx="176">
                  <c:v>-6.0044717051487321E-4</c:v>
                </c:pt>
                <c:pt idx="177">
                  <c:v>-6.0082197406365696E-4</c:v>
                </c:pt>
                <c:pt idx="178">
                  <c:v>-6.0072487670884134E-4</c:v>
                </c:pt>
                <c:pt idx="179">
                  <c:v>-6.0067550282921951E-4</c:v>
                </c:pt>
                <c:pt idx="180">
                  <c:v>-6.0138089027831601E-4</c:v>
                </c:pt>
                <c:pt idx="181">
                  <c:v>-6.0173365718174665E-4</c:v>
                </c:pt>
                <c:pt idx="182">
                  <c:v>-6.0270101904750953E-4</c:v>
                </c:pt>
                <c:pt idx="183">
                  <c:v>-6.0292421224752979E-4</c:v>
                </c:pt>
                <c:pt idx="184">
                  <c:v>-6.0317974764847386E-4</c:v>
                </c:pt>
                <c:pt idx="185">
                  <c:v>-6.052598373644301E-4</c:v>
                </c:pt>
                <c:pt idx="186">
                  <c:v>-6.0610571478286203E-4</c:v>
                </c:pt>
                <c:pt idx="187">
                  <c:v>-6.0829668725508935E-4</c:v>
                </c:pt>
                <c:pt idx="188">
                  <c:v>-6.0871188477751303E-4</c:v>
                </c:pt>
                <c:pt idx="189">
                  <c:v>-6.1441781449332556E-4</c:v>
                </c:pt>
                <c:pt idx="190">
                  <c:v>-6.1487281224170687E-4</c:v>
                </c:pt>
                <c:pt idx="191">
                  <c:v>-6.1530680905591735E-4</c:v>
                </c:pt>
                <c:pt idx="192">
                  <c:v>-6.1939802651158899E-4</c:v>
                </c:pt>
                <c:pt idx="193">
                  <c:v>-6.2387939074604049E-4</c:v>
                </c:pt>
                <c:pt idx="194">
                  <c:v>-6.262268761241252E-4</c:v>
                </c:pt>
                <c:pt idx="195">
                  <c:v>-6.2884872038848627E-4</c:v>
                </c:pt>
                <c:pt idx="196">
                  <c:v>-6.3615123765362047E-4</c:v>
                </c:pt>
                <c:pt idx="197">
                  <c:v>-6.37085477429685E-4</c:v>
                </c:pt>
                <c:pt idx="198">
                  <c:v>-6.451667279963047E-4</c:v>
                </c:pt>
                <c:pt idx="199">
                  <c:v>-6.4889076758500863E-4</c:v>
                </c:pt>
                <c:pt idx="200">
                  <c:v>-6.5270784690296679E-4</c:v>
                </c:pt>
                <c:pt idx="201">
                  <c:v>-6.6096865927137149E-4</c:v>
                </c:pt>
                <c:pt idx="202">
                  <c:v>-6.6267455895050885E-4</c:v>
                </c:pt>
                <c:pt idx="203">
                  <c:v>-6.7228224825743865E-4</c:v>
                </c:pt>
                <c:pt idx="204">
                  <c:v>-6.7611361169994666E-4</c:v>
                </c:pt>
                <c:pt idx="205">
                  <c:v>-6.7985669709491603E-4</c:v>
                </c:pt>
                <c:pt idx="206">
                  <c:v>-6.8602587476263022E-4</c:v>
                </c:pt>
                <c:pt idx="207">
                  <c:v>-6.8813678252396013E-4</c:v>
                </c:pt>
                <c:pt idx="208">
                  <c:v>-6.9634136995233575E-4</c:v>
                </c:pt>
                <c:pt idx="209">
                  <c:v>-6.9901083735013358E-4</c:v>
                </c:pt>
                <c:pt idx="210">
                  <c:v>-7.0141071031581959E-4</c:v>
                </c:pt>
                <c:pt idx="211">
                  <c:v>-7.0299366148579567E-4</c:v>
                </c:pt>
                <c:pt idx="212">
                  <c:v>-7.0427160285976842E-4</c:v>
                </c:pt>
                <c:pt idx="213">
                  <c:v>-7.0724589825115771E-4</c:v>
                </c:pt>
                <c:pt idx="214">
                  <c:v>-7.0726244378255438E-4</c:v>
                </c:pt>
                <c:pt idx="215">
                  <c:v>-7.0414113018759468E-4</c:v>
                </c:pt>
                <c:pt idx="216">
                  <c:v>-7.0487125768681214E-4</c:v>
                </c:pt>
                <c:pt idx="217">
                  <c:v>-7.054246501220756E-4</c:v>
                </c:pt>
                <c:pt idx="218">
                  <c:v>-7.0110976104635755E-4</c:v>
                </c:pt>
                <c:pt idx="219">
                  <c:v>-6.9919967668342236E-4</c:v>
                </c:pt>
                <c:pt idx="220">
                  <c:v>-6.9394380007757985E-4</c:v>
                </c:pt>
                <c:pt idx="221">
                  <c:v>-6.931921242514516E-4</c:v>
                </c:pt>
                <c:pt idx="222">
                  <c:v>-6.9229009232455699E-4</c:v>
                </c:pt>
                <c:pt idx="223">
                  <c:v>-6.8396556030600735E-4</c:v>
                </c:pt>
                <c:pt idx="224">
                  <c:v>-6.8095496117343544E-4</c:v>
                </c:pt>
                <c:pt idx="225">
                  <c:v>-6.749055151435777E-4</c:v>
                </c:pt>
                <c:pt idx="226">
                  <c:v>-6.7322293924212961E-4</c:v>
                </c:pt>
                <c:pt idx="227">
                  <c:v>-6.7145193190928845E-4</c:v>
                </c:pt>
                <c:pt idx="228">
                  <c:v>-6.6159610597455441E-4</c:v>
                </c:pt>
                <c:pt idx="229">
                  <c:v>-6.5831110959641188E-4</c:v>
                </c:pt>
                <c:pt idx="230">
                  <c:v>-6.5245859609279358E-4</c:v>
                </c:pt>
                <c:pt idx="231">
                  <c:v>-6.5056579807390436E-4</c:v>
                </c:pt>
                <c:pt idx="232">
                  <c:v>-6.4869299253619752E-4</c:v>
                </c:pt>
                <c:pt idx="233">
                  <c:v>-6.3978423741549396E-4</c:v>
                </c:pt>
                <c:pt idx="234">
                  <c:v>-6.382571995988684E-4</c:v>
                </c:pt>
                <c:pt idx="235">
                  <c:v>-6.3566974435147472E-4</c:v>
                </c:pt>
                <c:pt idx="236">
                  <c:v>-6.3082283390039628E-4</c:v>
                </c:pt>
                <c:pt idx="237">
                  <c:v>-6.2969455502655844E-4</c:v>
                </c:pt>
                <c:pt idx="238">
                  <c:v>-6.2408765328525462E-4</c:v>
                </c:pt>
                <c:pt idx="239">
                  <c:v>-6.2203806571226039E-4</c:v>
                </c:pt>
                <c:pt idx="240">
                  <c:v>-6.2011012182505709E-4</c:v>
                </c:pt>
                <c:pt idx="241">
                  <c:v>-6.1720457591785127E-4</c:v>
                </c:pt>
                <c:pt idx="242">
                  <c:v>-6.1611899934308921E-4</c:v>
                </c:pt>
                <c:pt idx="243">
                  <c:v>-6.1221931185961864E-4</c:v>
                </c:pt>
                <c:pt idx="244">
                  <c:v>-6.1097578252411466E-4</c:v>
                </c:pt>
                <c:pt idx="245">
                  <c:v>-6.0983874764319879E-4</c:v>
                </c:pt>
                <c:pt idx="246">
                  <c:v>-6.0872283580259978E-4</c:v>
                </c:pt>
                <c:pt idx="247">
                  <c:v>-6.0787343477776109E-4</c:v>
                </c:pt>
                <c:pt idx="248">
                  <c:v>-6.0567524318466681E-4</c:v>
                </c:pt>
                <c:pt idx="249">
                  <c:v>-6.0513172686071925E-4</c:v>
                </c:pt>
                <c:pt idx="250">
                  <c:v>-6.0467955557763631E-4</c:v>
                </c:pt>
                <c:pt idx="251">
                  <c:v>-6.0468169431865393E-4</c:v>
                </c:pt>
                <c:pt idx="252">
                  <c:v>-6.0423949121363358E-4</c:v>
                </c:pt>
                <c:pt idx="253">
                  <c:v>-6.037131271616758E-4</c:v>
                </c:pt>
                <c:pt idx="254">
                  <c:v>-6.0376357754288179E-4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EUR1M!$AT$2:$AT$266</c:f>
              <c:numCache>
                <c:formatCode>0.0000%</c:formatCode>
                <c:ptCount val="265"/>
                <c:pt idx="0">
                  <c:v>-6.4699999751283155E-4</c:v>
                </c:pt>
                <c:pt idx="1">
                  <c:v>-6.5101956318459214E-4</c:v>
                </c:pt>
                <c:pt idx="2">
                  <c:v>-6.6643589903248751E-4</c:v>
                </c:pt>
                <c:pt idx="3">
                  <c:v>-6.7066173785200424E-4</c:v>
                </c:pt>
                <c:pt idx="4">
                  <c:v>-6.7358269768921536E-4</c:v>
                </c:pt>
                <c:pt idx="5">
                  <c:v>-6.7678340475829657E-4</c:v>
                </c:pt>
                <c:pt idx="6">
                  <c:v>-6.7968711219537354E-4</c:v>
                </c:pt>
                <c:pt idx="7">
                  <c:v>-6.8309910934083809E-4</c:v>
                </c:pt>
                <c:pt idx="8">
                  <c:v>-6.832264155760691E-4</c:v>
                </c:pt>
                <c:pt idx="9">
                  <c:v>-6.7973867590730532E-4</c:v>
                </c:pt>
                <c:pt idx="10">
                  <c:v>-6.8062662166801235E-4</c:v>
                </c:pt>
                <c:pt idx="11">
                  <c:v>-6.8139206357931852E-4</c:v>
                </c:pt>
                <c:pt idx="12">
                  <c:v>-6.7686492174887363E-4</c:v>
                </c:pt>
                <c:pt idx="13">
                  <c:v>-6.7477025419978329E-4</c:v>
                </c:pt>
                <c:pt idx="14">
                  <c:v>-6.6861838725133674E-4</c:v>
                </c:pt>
                <c:pt idx="15">
                  <c:v>-6.6780978197344965E-4</c:v>
                </c:pt>
                <c:pt idx="16">
                  <c:v>-6.6672298688662214E-4</c:v>
                </c:pt>
                <c:pt idx="17">
                  <c:v>-6.5652365548523619E-4</c:v>
                </c:pt>
                <c:pt idx="18">
                  <c:v>-6.5286397509811331E-4</c:v>
                </c:pt>
                <c:pt idx="19">
                  <c:v>-6.463609130082724E-4</c:v>
                </c:pt>
                <c:pt idx="20">
                  <c:v>-6.441261660525277E-4</c:v>
                </c:pt>
                <c:pt idx="21">
                  <c:v>-6.418056439531334E-4</c:v>
                </c:pt>
                <c:pt idx="22">
                  <c:v>-6.3167642953235626E-4</c:v>
                </c:pt>
                <c:pt idx="23">
                  <c:v>-6.2871499705633685E-4</c:v>
                </c:pt>
                <c:pt idx="24">
                  <c:v>-6.246581878203857E-4</c:v>
                </c:pt>
                <c:pt idx="25">
                  <c:v>-6.2283942664387304E-4</c:v>
                </c:pt>
                <c:pt idx="26">
                  <c:v>-6.2110458575131804E-4</c:v>
                </c:pt>
                <c:pt idx="27">
                  <c:v>-6.1507977875092804E-4</c:v>
                </c:pt>
                <c:pt idx="28">
                  <c:v>-6.1335159388603751E-4</c:v>
                </c:pt>
                <c:pt idx="29">
                  <c:v>-6.1081959392291071E-4</c:v>
                </c:pt>
                <c:pt idx="30">
                  <c:v>-6.0976699051029648E-4</c:v>
                </c:pt>
                <c:pt idx="31">
                  <c:v>-6.0879047398878074E-4</c:v>
                </c:pt>
                <c:pt idx="32">
                  <c:v>-6.0483927902273008E-4</c:v>
                </c:pt>
                <c:pt idx="33">
                  <c:v>-6.0358548013092397E-4</c:v>
                </c:pt>
                <c:pt idx="34">
                  <c:v>-6.0085358562066528E-4</c:v>
                </c:pt>
                <c:pt idx="35">
                  <c:v>-6.0029982169515494E-4</c:v>
                </c:pt>
                <c:pt idx="36">
                  <c:v>-5.9979706315853797E-4</c:v>
                </c:pt>
                <c:pt idx="37">
                  <c:v>-5.9564288749572043E-4</c:v>
                </c:pt>
                <c:pt idx="38">
                  <c:v>-5.9410460955069695E-4</c:v>
                </c:pt>
                <c:pt idx="39">
                  <c:v>-5.8977007071116889E-4</c:v>
                </c:pt>
                <c:pt idx="40">
                  <c:v>-5.8929187712178366E-4</c:v>
                </c:pt>
                <c:pt idx="41">
                  <c:v>-5.8881229818993463E-4</c:v>
                </c:pt>
                <c:pt idx="42">
                  <c:v>-5.8395219764362238E-4</c:v>
                </c:pt>
                <c:pt idx="43">
                  <c:v>-5.8148320912199125E-4</c:v>
                </c:pt>
                <c:pt idx="44">
                  <c:v>-5.7880373833407717E-4</c:v>
                </c:pt>
                <c:pt idx="45">
                  <c:v>-5.7173397641843704E-4</c:v>
                </c:pt>
                <c:pt idx="46">
                  <c:v>-5.7068347085771143E-4</c:v>
                </c:pt>
                <c:pt idx="47">
                  <c:v>-5.6268605766396362E-4</c:v>
                </c:pt>
                <c:pt idx="48">
                  <c:v>-5.5913345764579958E-4</c:v>
                </c:pt>
                <c:pt idx="49">
                  <c:v>-5.5554549570224765E-4</c:v>
                </c:pt>
                <c:pt idx="50">
                  <c:v>-5.4832682235217423E-4</c:v>
                </c:pt>
                <c:pt idx="51">
                  <c:v>-5.4663979937940427E-4</c:v>
                </c:pt>
                <c:pt idx="52">
                  <c:v>-5.381901517136356E-4</c:v>
                </c:pt>
                <c:pt idx="53">
                  <c:v>-5.3505895547001359E-4</c:v>
                </c:pt>
                <c:pt idx="54">
                  <c:v>-5.3211537670128095E-4</c:v>
                </c:pt>
                <c:pt idx="55">
                  <c:v>-5.2845480917343424E-4</c:v>
                </c:pt>
                <c:pt idx="56">
                  <c:v>-5.266033057667542E-4</c:v>
                </c:pt>
                <c:pt idx="57">
                  <c:v>-5.2132664666793005E-4</c:v>
                </c:pt>
                <c:pt idx="58">
                  <c:v>-5.201777138670316E-4</c:v>
                </c:pt>
                <c:pt idx="59">
                  <c:v>-5.194393789125229E-4</c:v>
                </c:pt>
                <c:pt idx="60">
                  <c:v>-5.2236104708350273E-4</c:v>
                </c:pt>
                <c:pt idx="61">
                  <c:v>-5.2114754097326761E-4</c:v>
                </c:pt>
                <c:pt idx="62">
                  <c:v>-5.2302157003758509E-4</c:v>
                </c:pt>
                <c:pt idx="63">
                  <c:v>-5.2541576019038416E-4</c:v>
                </c:pt>
                <c:pt idx="64">
                  <c:v>-5.2844352681447049E-4</c:v>
                </c:pt>
                <c:pt idx="65">
                  <c:v>-5.4028863360880419E-4</c:v>
                </c:pt>
                <c:pt idx="66">
                  <c:v>-5.408460378314618E-4</c:v>
                </c:pt>
                <c:pt idx="67">
                  <c:v>-5.5914888426603884E-4</c:v>
                </c:pt>
                <c:pt idx="68">
                  <c:v>-5.6637504574297282E-4</c:v>
                </c:pt>
                <c:pt idx="69">
                  <c:v>-5.8471137618365532E-4</c:v>
                </c:pt>
                <c:pt idx="70">
                  <c:v>-5.8745302327259385E-4</c:v>
                </c:pt>
                <c:pt idx="71">
                  <c:v>-5.9042999641950047E-4</c:v>
                </c:pt>
                <c:pt idx="72">
                  <c:v>-6.1655089663392368E-4</c:v>
                </c:pt>
                <c:pt idx="73">
                  <c:v>-6.2538390952923239E-4</c:v>
                </c:pt>
                <c:pt idx="74">
                  <c:v>-6.4217008364473509E-4</c:v>
                </c:pt>
                <c:pt idx="75">
                  <c:v>-6.4662538746484977E-4</c:v>
                </c:pt>
                <c:pt idx="76">
                  <c:v>-6.5126193288309671E-4</c:v>
                </c:pt>
                <c:pt idx="77">
                  <c:v>-6.7470971336163409E-4</c:v>
                </c:pt>
                <c:pt idx="78">
                  <c:v>-6.8165253906179199E-4</c:v>
                </c:pt>
                <c:pt idx="79">
                  <c:v>-6.8936470809320065E-4</c:v>
                </c:pt>
                <c:pt idx="80">
                  <c:v>-6.9409642707407571E-4</c:v>
                </c:pt>
                <c:pt idx="81">
                  <c:v>-6.9886257601991001E-4</c:v>
                </c:pt>
                <c:pt idx="82">
                  <c:v>-7.0914625032943743E-4</c:v>
                </c:pt>
                <c:pt idx="83">
                  <c:v>-7.1070190469218488E-4</c:v>
                </c:pt>
                <c:pt idx="84">
                  <c:v>-7.0329996843643272E-4</c:v>
                </c:pt>
                <c:pt idx="85">
                  <c:v>-7.0615222891215468E-4</c:v>
                </c:pt>
                <c:pt idx="86">
                  <c:v>-7.0875301496129849E-4</c:v>
                </c:pt>
                <c:pt idx="87">
                  <c:v>-7.0225436752524573E-4</c:v>
                </c:pt>
                <c:pt idx="88">
                  <c:v>-6.9569846460870721E-4</c:v>
                </c:pt>
                <c:pt idx="89">
                  <c:v>-6.8777387435936532E-4</c:v>
                </c:pt>
                <c:pt idx="90">
                  <c:v>-6.6162797401417284E-4</c:v>
                </c:pt>
                <c:pt idx="91">
                  <c:v>-6.5952573082968128E-4</c:v>
                </c:pt>
                <c:pt idx="92">
                  <c:v>-6.3163121761444785E-4</c:v>
                </c:pt>
                <c:pt idx="93">
                  <c:v>-6.1790086748558792E-4</c:v>
                </c:pt>
                <c:pt idx="94">
                  <c:v>-6.0360395313052706E-4</c:v>
                </c:pt>
                <c:pt idx="95">
                  <c:v>-5.7162375878966332E-4</c:v>
                </c:pt>
                <c:pt idx="96">
                  <c:v>-5.6525570234951478E-4</c:v>
                </c:pt>
                <c:pt idx="97">
                  <c:v>-5.2763159471291843E-4</c:v>
                </c:pt>
                <c:pt idx="98">
                  <c:v>-5.1234170877290097E-4</c:v>
                </c:pt>
                <c:pt idx="99">
                  <c:v>-4.9728740179721953E-4</c:v>
                </c:pt>
                <c:pt idx="100">
                  <c:v>-4.7210666637043097E-4</c:v>
                </c:pt>
                <c:pt idx="101">
                  <c:v>-4.635104583028046E-4</c:v>
                </c:pt>
                <c:pt idx="102">
                  <c:v>-4.295603653021729E-4</c:v>
                </c:pt>
                <c:pt idx="103">
                  <c:v>-4.1832602691060927E-4</c:v>
                </c:pt>
                <c:pt idx="104">
                  <c:v>-4.0764427011770596E-4</c:v>
                </c:pt>
                <c:pt idx="105">
                  <c:v>-3.9992557933299366E-4</c:v>
                </c:pt>
                <c:pt idx="106">
                  <c:v>-3.9232768617062627E-4</c:v>
                </c:pt>
                <c:pt idx="107">
                  <c:v>-3.806030860862716E-4</c:v>
                </c:pt>
                <c:pt idx="108">
                  <c:v>-3.9847851982312851E-4</c:v>
                </c:pt>
                <c:pt idx="109">
                  <c:v>-3.9487807896138548E-4</c:v>
                </c:pt>
                <c:pt idx="110">
                  <c:v>-3.9191227981780208E-4</c:v>
                </c:pt>
                <c:pt idx="111">
                  <c:v>-3.8959797712988557E-4</c:v>
                </c:pt>
                <c:pt idx="112">
                  <c:v>-4.161693677041631E-4</c:v>
                </c:pt>
                <c:pt idx="113">
                  <c:v>-4.2832757135963061E-4</c:v>
                </c:pt>
                <c:pt idx="114">
                  <c:v>-4.6493132055443328E-4</c:v>
                </c:pt>
                <c:pt idx="115">
                  <c:v>-4.6858774359725963E-4</c:v>
                </c:pt>
                <c:pt idx="116">
                  <c:v>-4.7288156977542246E-4</c:v>
                </c:pt>
                <c:pt idx="117">
                  <c:v>-5.2681890825100725E-4</c:v>
                </c:pt>
                <c:pt idx="118">
                  <c:v>-5.4627526950344217E-4</c:v>
                </c:pt>
                <c:pt idx="119">
                  <c:v>-5.8877976101994801E-4</c:v>
                </c:pt>
                <c:pt idx="120">
                  <c:v>-5.9774669329770713E-4</c:v>
                </c:pt>
                <c:pt idx="121">
                  <c:v>-6.0725230732119613E-4</c:v>
                </c:pt>
                <c:pt idx="122">
                  <c:v>-6.6940563365328499E-4</c:v>
                </c:pt>
                <c:pt idx="123">
                  <c:v>-6.8977689449793483E-4</c:v>
                </c:pt>
                <c:pt idx="124">
                  <c:v>-7.2444860298064907E-4</c:v>
                </c:pt>
                <c:pt idx="125">
                  <c:v>-7.3610265863971458E-4</c:v>
                </c:pt>
                <c:pt idx="126">
                  <c:v>-7.9924757705291023E-4</c:v>
                </c:pt>
                <c:pt idx="127">
                  <c:v>-8.1415076591654614E-4</c:v>
                </c:pt>
                <c:pt idx="128">
                  <c:v>-8.2561154329541253E-4</c:v>
                </c:pt>
                <c:pt idx="129">
                  <c:v>-8.3694399998170653E-4</c:v>
                </c:pt>
                <c:pt idx="130">
                  <c:v>-8.717996626090279E-4</c:v>
                </c:pt>
                <c:pt idx="131">
                  <c:v>-8.7519436229554332E-4</c:v>
                </c:pt>
                <c:pt idx="132">
                  <c:v>-8.6694438338984594E-4</c:v>
                </c:pt>
                <c:pt idx="133">
                  <c:v>-8.7136779903573824E-4</c:v>
                </c:pt>
                <c:pt idx="134">
                  <c:v>-8.7510355233212341E-4</c:v>
                </c:pt>
                <c:pt idx="135">
                  <c:v>-8.6172675511253516E-4</c:v>
                </c:pt>
                <c:pt idx="136">
                  <c:v>-8.547879046144803E-4</c:v>
                </c:pt>
                <c:pt idx="137">
                  <c:v>-8.3235033077580772E-4</c:v>
                </c:pt>
                <c:pt idx="138">
                  <c:v>-8.3046193435895588E-4</c:v>
                </c:pt>
                <c:pt idx="139">
                  <c:v>-8.2794916148849274E-4</c:v>
                </c:pt>
                <c:pt idx="140">
                  <c:v>-7.9420347635320466E-4</c:v>
                </c:pt>
                <c:pt idx="141">
                  <c:v>-7.8189256169518403E-4</c:v>
                </c:pt>
                <c:pt idx="142">
                  <c:v>-7.5624301734134036E-4</c:v>
                </c:pt>
                <c:pt idx="143">
                  <c:v>-7.4993613984150609E-4</c:v>
                </c:pt>
                <c:pt idx="144">
                  <c:v>-7.4319033934697458E-4</c:v>
                </c:pt>
                <c:pt idx="145">
                  <c:v>-7.0396029197249805E-4</c:v>
                </c:pt>
                <c:pt idx="146">
                  <c:v>-6.9123885094029213E-4</c:v>
                </c:pt>
                <c:pt idx="147">
                  <c:v>-6.712480748160101E-4</c:v>
                </c:pt>
                <c:pt idx="148">
                  <c:v>-6.6343572953819763E-4</c:v>
                </c:pt>
                <c:pt idx="149">
                  <c:v>-6.5555787509409232E-4</c:v>
                </c:pt>
                <c:pt idx="150">
                  <c:v>-6.2969463709248085E-4</c:v>
                </c:pt>
                <c:pt idx="151">
                  <c:v>-6.204702702000877E-4</c:v>
                </c:pt>
                <c:pt idx="152">
                  <c:v>-6.1227522669559829E-4</c:v>
                </c:pt>
                <c:pt idx="153">
                  <c:v>-6.0508832928736825E-4</c:v>
                </c:pt>
                <c:pt idx="154">
                  <c:v>-5.9841058614404992E-4</c:v>
                </c:pt>
                <c:pt idx="155">
                  <c:v>-5.8548095709116141E-4</c:v>
                </c:pt>
                <c:pt idx="156">
                  <c:v>-5.8262885504421237E-4</c:v>
                </c:pt>
                <c:pt idx="157">
                  <c:v>-5.8050252324805783E-4</c:v>
                </c:pt>
                <c:pt idx="158">
                  <c:v>-5.7905489830951517E-4</c:v>
                </c:pt>
                <c:pt idx="159">
                  <c:v>-5.8104308604534083E-4</c:v>
                </c:pt>
                <c:pt idx="160">
                  <c:v>-5.7911019484514141E-4</c:v>
                </c:pt>
                <c:pt idx="161">
                  <c:v>-5.803501492270709E-4</c:v>
                </c:pt>
                <c:pt idx="162">
                  <c:v>-5.819864279947238E-4</c:v>
                </c:pt>
                <c:pt idx="163">
                  <c:v>-5.8397196723257677E-4</c:v>
                </c:pt>
                <c:pt idx="164">
                  <c:v>-5.8949302346866079E-4</c:v>
                </c:pt>
                <c:pt idx="165">
                  <c:v>-5.9446545097106688E-4</c:v>
                </c:pt>
                <c:pt idx="166">
                  <c:v>-5.974913343011727E-4</c:v>
                </c:pt>
                <c:pt idx="167">
                  <c:v>-6.0058409499148E-4</c:v>
                </c:pt>
                <c:pt idx="168">
                  <c:v>-6.0757834159455831E-4</c:v>
                </c:pt>
                <c:pt idx="169">
                  <c:v>-6.0944571186161145E-4</c:v>
                </c:pt>
                <c:pt idx="170">
                  <c:v>-6.1641116701765912E-4</c:v>
                </c:pt>
                <c:pt idx="171">
                  <c:v>-6.1861075897397656E-4</c:v>
                </c:pt>
                <c:pt idx="172">
                  <c:v>-6.2052401575146189E-4</c:v>
                </c:pt>
                <c:pt idx="173">
                  <c:v>-6.2206286573829317E-4</c:v>
                </c:pt>
                <c:pt idx="174">
                  <c:v>-6.2349851091264747E-4</c:v>
                </c:pt>
                <c:pt idx="175">
                  <c:v>-6.257125812938755E-4</c:v>
                </c:pt>
                <c:pt idx="176">
                  <c:v>-6.2594090781543617E-4</c:v>
                </c:pt>
                <c:pt idx="177">
                  <c:v>-6.2453704220442256E-4</c:v>
                </c:pt>
                <c:pt idx="178">
                  <c:v>-6.2503159642957051E-4</c:v>
                </c:pt>
                <c:pt idx="179">
                  <c:v>-6.2542548437860199E-4</c:v>
                </c:pt>
                <c:pt idx="180">
                  <c:v>-6.236024875799236E-4</c:v>
                </c:pt>
                <c:pt idx="181">
                  <c:v>-6.228138125797775E-4</c:v>
                </c:pt>
                <c:pt idx="182">
                  <c:v>-6.2094303221904568E-4</c:v>
                </c:pt>
                <c:pt idx="183">
                  <c:v>-6.2062967731535412E-4</c:v>
                </c:pt>
                <c:pt idx="184">
                  <c:v>-6.2023344685352606E-4</c:v>
                </c:pt>
                <c:pt idx="185">
                  <c:v>-6.1782460155352368E-4</c:v>
                </c:pt>
                <c:pt idx="186">
                  <c:v>-6.1716933139281086E-4</c:v>
                </c:pt>
                <c:pt idx="187">
                  <c:v>-6.1730675462607308E-4</c:v>
                </c:pt>
                <c:pt idx="188">
                  <c:v>-6.1665828918824883E-4</c:v>
                </c:pt>
                <c:pt idx="189">
                  <c:v>-6.1706031481639962E-4</c:v>
                </c:pt>
                <c:pt idx="190">
                  <c:v>-6.165603620842397E-4</c:v>
                </c:pt>
                <c:pt idx="191">
                  <c:v>-6.1609774914589215E-4</c:v>
                </c:pt>
                <c:pt idx="192">
                  <c:v>-6.2070372785992132E-4</c:v>
                </c:pt>
                <c:pt idx="193">
                  <c:v>-6.2500247178753909E-4</c:v>
                </c:pt>
                <c:pt idx="194">
                  <c:v>-6.2775855803876013E-4</c:v>
                </c:pt>
                <c:pt idx="195">
                  <c:v>-6.3084407667934883E-4</c:v>
                </c:pt>
                <c:pt idx="196">
                  <c:v>-6.3952407819048429E-4</c:v>
                </c:pt>
                <c:pt idx="197">
                  <c:v>-6.4058474777542896E-4</c:v>
                </c:pt>
                <c:pt idx="198">
                  <c:v>-6.5017777726650294E-4</c:v>
                </c:pt>
                <c:pt idx="199">
                  <c:v>-6.5461866344662667E-4</c:v>
                </c:pt>
                <c:pt idx="200">
                  <c:v>-6.5918190664993048E-4</c:v>
                </c:pt>
                <c:pt idx="201">
                  <c:v>-6.6886514317313073E-4</c:v>
                </c:pt>
                <c:pt idx="202">
                  <c:v>-6.7103148835576738E-4</c:v>
                </c:pt>
                <c:pt idx="203">
                  <c:v>-6.8279810719706902E-4</c:v>
                </c:pt>
                <c:pt idx="204">
                  <c:v>-6.8747427069215661E-4</c:v>
                </c:pt>
                <c:pt idx="205">
                  <c:v>-6.920657176840983E-4</c:v>
                </c:pt>
                <c:pt idx="206">
                  <c:v>-6.9967196124967601E-4</c:v>
                </c:pt>
                <c:pt idx="207">
                  <c:v>-7.0233027862755303E-4</c:v>
                </c:pt>
                <c:pt idx="208">
                  <c:v>-7.1271684530938018E-4</c:v>
                </c:pt>
                <c:pt idx="209">
                  <c:v>-7.1617877788998641E-4</c:v>
                </c:pt>
                <c:pt idx="210">
                  <c:v>-7.1934892245684168E-4</c:v>
                </c:pt>
                <c:pt idx="211">
                  <c:v>-7.2243217042577967E-4</c:v>
                </c:pt>
                <c:pt idx="212">
                  <c:v>-7.2447210981818611E-4</c:v>
                </c:pt>
                <c:pt idx="213">
                  <c:v>-7.290542124972452E-4</c:v>
                </c:pt>
                <c:pt idx="214">
                  <c:v>-7.2962618536631305E-4</c:v>
                </c:pt>
                <c:pt idx="215">
                  <c:v>-7.270567304933968E-4</c:v>
                </c:pt>
                <c:pt idx="216">
                  <c:v>-7.2797394764040346E-4</c:v>
                </c:pt>
                <c:pt idx="217">
                  <c:v>-7.2873516459430953E-4</c:v>
                </c:pt>
                <c:pt idx="218">
                  <c:v>-7.2437204397080371E-4</c:v>
                </c:pt>
                <c:pt idx="219">
                  <c:v>-7.2224349443417515E-4</c:v>
                </c:pt>
                <c:pt idx="220">
                  <c:v>-7.1546695328272847E-4</c:v>
                </c:pt>
                <c:pt idx="221">
                  <c:v>-7.1487106735337869E-4</c:v>
                </c:pt>
                <c:pt idx="222">
                  <c:v>-7.1412752246098837E-4</c:v>
                </c:pt>
                <c:pt idx="223">
                  <c:v>-7.0385437218729733E-4</c:v>
                </c:pt>
                <c:pt idx="224">
                  <c:v>-7.0004801737788916E-4</c:v>
                </c:pt>
                <c:pt idx="225">
                  <c:v>-6.9145078027486244E-4</c:v>
                </c:pt>
                <c:pt idx="226">
                  <c:v>-6.8967201699826619E-4</c:v>
                </c:pt>
                <c:pt idx="227">
                  <c:v>-6.8777524402933413E-4</c:v>
                </c:pt>
                <c:pt idx="228">
                  <c:v>-6.7466021641186943E-4</c:v>
                </c:pt>
                <c:pt idx="229">
                  <c:v>-6.7019877520572036E-4</c:v>
                </c:pt>
                <c:pt idx="230">
                  <c:v>-6.6173333031463704E-4</c:v>
                </c:pt>
                <c:pt idx="231">
                  <c:v>-6.5931209298347726E-4</c:v>
                </c:pt>
                <c:pt idx="232">
                  <c:v>-6.5683736353316208E-4</c:v>
                </c:pt>
                <c:pt idx="233">
                  <c:v>-6.439486333339211E-4</c:v>
                </c:pt>
                <c:pt idx="234">
                  <c:v>-6.4146041339574467E-4</c:v>
                </c:pt>
                <c:pt idx="235">
                  <c:v>-6.374145502832107E-4</c:v>
                </c:pt>
                <c:pt idx="236">
                  <c:v>-6.3072664882674045E-4</c:v>
                </c:pt>
                <c:pt idx="237">
                  <c:v>-6.2846949731064318E-4</c:v>
                </c:pt>
                <c:pt idx="238">
                  <c:v>-6.1966717714145858E-4</c:v>
                </c:pt>
                <c:pt idx="239">
                  <c:v>-6.1657573906392926E-4</c:v>
                </c:pt>
                <c:pt idx="240">
                  <c:v>-6.1361658607594904E-4</c:v>
                </c:pt>
                <c:pt idx="241">
                  <c:v>-6.0874531935511955E-4</c:v>
                </c:pt>
                <c:pt idx="242">
                  <c:v>-6.070796262104953E-4</c:v>
                </c:pt>
                <c:pt idx="243">
                  <c:v>-6.0058914208305225E-4</c:v>
                </c:pt>
                <c:pt idx="244">
                  <c:v>-5.9829412626699607E-4</c:v>
                </c:pt>
                <c:pt idx="245">
                  <c:v>-5.960882043325455E-4</c:v>
                </c:pt>
                <c:pt idx="246">
                  <c:v>-5.922514158571146E-4</c:v>
                </c:pt>
                <c:pt idx="247">
                  <c:v>-5.9107324177841382E-4</c:v>
                </c:pt>
                <c:pt idx="248">
                  <c:v>-5.8617904566826695E-4</c:v>
                </c:pt>
                <c:pt idx="249">
                  <c:v>-5.8437811259626216E-4</c:v>
                </c:pt>
                <c:pt idx="250">
                  <c:v>-5.8262308187817524E-4</c:v>
                </c:pt>
                <c:pt idx="251">
                  <c:v>-5.7926084500684039E-4</c:v>
                </c:pt>
                <c:pt idx="252">
                  <c:v>-5.7840224159254642E-4</c:v>
                </c:pt>
                <c:pt idx="253">
                  <c:v>-5.743205050801059E-4</c:v>
                </c:pt>
                <c:pt idx="254">
                  <c:v>-5.7271131332958802E-4</c:v>
                </c:pt>
                <c:pt idx="255">
                  <c:v>-5.7110483218947294E-4</c:v>
                </c:pt>
                <c:pt idx="256">
                  <c:v>-5.7034343074564787E-4</c:v>
                </c:pt>
                <c:pt idx="257">
                  <c:v>-5.6701850987398328E-4</c:v>
                </c:pt>
                <c:pt idx="258">
                  <c:v>-5.6202627691921562E-4</c:v>
                </c:pt>
                <c:pt idx="259">
                  <c:v>-5.6031731785334234E-4</c:v>
                </c:pt>
                <c:pt idx="260">
                  <c:v>-5.5683726917564837E-4</c:v>
                </c:pt>
                <c:pt idx="261">
                  <c:v>-5.5599302421049934E-4</c:v>
                </c:pt>
                <c:pt idx="262">
                  <c:v>-5.5514632583424941E-4</c:v>
                </c:pt>
                <c:pt idx="263">
                  <c:v>-5.499091615255732E-4</c:v>
                </c:pt>
                <c:pt idx="264">
                  <c:v>-5.4814873511834351E-4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44608"/>
        <c:axId val="148646528"/>
      </c:scatterChart>
      <c:valAx>
        <c:axId val="14864460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8646528"/>
        <c:crosses val="autoZero"/>
        <c:crossBetween val="midCat"/>
      </c:valAx>
      <c:valAx>
        <c:axId val="14864652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8644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0839583333333335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EUR1M!$AS$2:$AS$513</c:f>
              <c:numCache>
                <c:formatCode>0.0000%</c:formatCode>
                <c:ptCount val="512"/>
                <c:pt idx="0">
                  <c:v>-6.3999999986505407E-4</c:v>
                </c:pt>
                <c:pt idx="1">
                  <c:v>-6.3803672595221721E-4</c:v>
                </c:pt>
                <c:pt idx="2">
                  <c:v>-6.2743418846682652E-4</c:v>
                </c:pt>
                <c:pt idx="3">
                  <c:v>-6.2412178539499529E-4</c:v>
                </c:pt>
                <c:pt idx="4">
                  <c:v>-6.1928114323988649E-4</c:v>
                </c:pt>
                <c:pt idx="5">
                  <c:v>-6.1710107013640547E-4</c:v>
                </c:pt>
                <c:pt idx="6">
                  <c:v>-6.1482065509033481E-4</c:v>
                </c:pt>
                <c:pt idx="7">
                  <c:v>-6.0642976879874127E-4</c:v>
                </c:pt>
                <c:pt idx="8">
                  <c:v>-6.0382533325151471E-4</c:v>
                </c:pt>
                <c:pt idx="9">
                  <c:v>-6.014243841018735E-4</c:v>
                </c:pt>
                <c:pt idx="10">
                  <c:v>-5.9903613622139251E-4</c:v>
                </c:pt>
                <c:pt idx="11">
                  <c:v>-5.9638503056787836E-4</c:v>
                </c:pt>
                <c:pt idx="12">
                  <c:v>-5.8873316396817858E-4</c:v>
                </c:pt>
                <c:pt idx="13">
                  <c:v>-5.8674279927318379E-4</c:v>
                </c:pt>
                <c:pt idx="14">
                  <c:v>-5.8643416486264311E-4</c:v>
                </c:pt>
                <c:pt idx="15">
                  <c:v>-5.852664679770192E-4</c:v>
                </c:pt>
                <c:pt idx="16">
                  <c:v>-5.8478900376844568E-4</c:v>
                </c:pt>
                <c:pt idx="17">
                  <c:v>-5.8786880877817558E-4</c:v>
                </c:pt>
                <c:pt idx="18">
                  <c:v>-5.8945302102472285E-4</c:v>
                </c:pt>
                <c:pt idx="19">
                  <c:v>-5.9136391032055258E-4</c:v>
                </c:pt>
                <c:pt idx="20">
                  <c:v>-5.9283383547589774E-4</c:v>
                </c:pt>
                <c:pt idx="21">
                  <c:v>-5.9433207655592852E-4</c:v>
                </c:pt>
                <c:pt idx="22">
                  <c:v>-5.9713409068245897E-4</c:v>
                </c:pt>
                <c:pt idx="23">
                  <c:v>-5.9743321648271736E-4</c:v>
                </c:pt>
                <c:pt idx="24">
                  <c:v>-5.9725247674896121E-4</c:v>
                </c:pt>
                <c:pt idx="25">
                  <c:v>-5.9760345159046158E-4</c:v>
                </c:pt>
                <c:pt idx="26">
                  <c:v>-5.9789664788049035E-4</c:v>
                </c:pt>
                <c:pt idx="27">
                  <c:v>-5.9773394159204796E-4</c:v>
                </c:pt>
                <c:pt idx="28">
                  <c:v>-5.9754607140683283E-4</c:v>
                </c:pt>
                <c:pt idx="29">
                  <c:v>-5.9682116096102726E-4</c:v>
                </c:pt>
                <c:pt idx="30">
                  <c:v>-5.9673226621786979E-4</c:v>
                </c:pt>
                <c:pt idx="31">
                  <c:v>-5.9659807737388166E-4</c:v>
                </c:pt>
                <c:pt idx="32">
                  <c:v>-5.9509828929434658E-4</c:v>
                </c:pt>
                <c:pt idx="33">
                  <c:v>-5.944812459501847E-4</c:v>
                </c:pt>
                <c:pt idx="34">
                  <c:v>-5.9303028652363764E-4</c:v>
                </c:pt>
                <c:pt idx="35">
                  <c:v>-5.9267364269185996E-4</c:v>
                </c:pt>
                <c:pt idx="36">
                  <c:v>-5.9229529470178528E-4</c:v>
                </c:pt>
                <c:pt idx="37">
                  <c:v>-5.8963189267769605E-4</c:v>
                </c:pt>
                <c:pt idx="38">
                  <c:v>-5.8864349873036324E-4</c:v>
                </c:pt>
                <c:pt idx="39">
                  <c:v>-5.8626007892546221E-4</c:v>
                </c:pt>
                <c:pt idx="40">
                  <c:v>-5.858196893619716E-4</c:v>
                </c:pt>
                <c:pt idx="41">
                  <c:v>-5.8539305776107763E-4</c:v>
                </c:pt>
                <c:pt idx="42">
                  <c:v>-5.8263233049204999E-4</c:v>
                </c:pt>
                <c:pt idx="43">
                  <c:v>-5.8139737235096689E-4</c:v>
                </c:pt>
                <c:pt idx="44">
                  <c:v>-5.8012582197664031E-4</c:v>
                </c:pt>
                <c:pt idx="45">
                  <c:v>-5.7592624284244498E-4</c:v>
                </c:pt>
                <c:pt idx="46">
                  <c:v>-5.7547969923474958E-4</c:v>
                </c:pt>
                <c:pt idx="47">
                  <c:v>-5.7035930909687949E-4</c:v>
                </c:pt>
                <c:pt idx="48">
                  <c:v>-5.6776693803772815E-4</c:v>
                </c:pt>
                <c:pt idx="49">
                  <c:v>-5.6502282006620774E-4</c:v>
                </c:pt>
                <c:pt idx="50">
                  <c:v>-5.5829869622880945E-4</c:v>
                </c:pt>
                <c:pt idx="51">
                  <c:v>-5.5724861348401932E-4</c:v>
                </c:pt>
                <c:pt idx="52">
                  <c:v>-5.4994516721063036E-4</c:v>
                </c:pt>
                <c:pt idx="53">
                  <c:v>-5.4684205249078133E-4</c:v>
                </c:pt>
                <c:pt idx="54">
                  <c:v>-5.4377101933233973E-4</c:v>
                </c:pt>
                <c:pt idx="55">
                  <c:v>-5.3808358255955091E-4</c:v>
                </c:pt>
                <c:pt idx="56">
                  <c:v>-5.3657471662247756E-4</c:v>
                </c:pt>
                <c:pt idx="57">
                  <c:v>-5.2981622375991577E-4</c:v>
                </c:pt>
                <c:pt idx="58">
                  <c:v>-5.2748916837819237E-4</c:v>
                </c:pt>
                <c:pt idx="59">
                  <c:v>-5.2537802421070978E-4</c:v>
                </c:pt>
                <c:pt idx="60">
                  <c:v>-5.2372552426849239E-4</c:v>
                </c:pt>
                <c:pt idx="61">
                  <c:v>-5.221750534483723E-4</c:v>
                </c:pt>
                <c:pt idx="62">
                  <c:v>-5.1898012209328215E-4</c:v>
                </c:pt>
                <c:pt idx="63">
                  <c:v>-5.1871593539409844E-4</c:v>
                </c:pt>
                <c:pt idx="64">
                  <c:v>-5.188514898417651E-4</c:v>
                </c:pt>
                <c:pt idx="65">
                  <c:v>-5.2366918018659225E-4</c:v>
                </c:pt>
                <c:pt idx="66">
                  <c:v>-5.227667046963665E-4</c:v>
                </c:pt>
                <c:pt idx="67">
                  <c:v>-5.3227491237047236E-4</c:v>
                </c:pt>
                <c:pt idx="68">
                  <c:v>-5.3734400719565676E-4</c:v>
                </c:pt>
                <c:pt idx="69">
                  <c:v>-5.5425400939622773E-4</c:v>
                </c:pt>
                <c:pt idx="70">
                  <c:v>-5.5552811818307402E-4</c:v>
                </c:pt>
                <c:pt idx="71">
                  <c:v>-5.5703093015846059E-4</c:v>
                </c:pt>
                <c:pt idx="72">
                  <c:v>-5.8160815535023675E-4</c:v>
                </c:pt>
                <c:pt idx="73">
                  <c:v>-5.904808199133011E-4</c:v>
                </c:pt>
                <c:pt idx="74">
                  <c:v>-6.1048120282594914E-4</c:v>
                </c:pt>
                <c:pt idx="75">
                  <c:v>-6.1408386000716408E-4</c:v>
                </c:pt>
                <c:pt idx="76">
                  <c:v>-6.1792015668378367E-4</c:v>
                </c:pt>
                <c:pt idx="77">
                  <c:v>-6.4476238376096333E-4</c:v>
                </c:pt>
                <c:pt idx="78">
                  <c:v>-6.5317063217977664E-4</c:v>
                </c:pt>
                <c:pt idx="79">
                  <c:v>-6.6556536509625056E-4</c:v>
                </c:pt>
                <c:pt idx="80">
                  <c:v>-6.7047557825217208E-4</c:v>
                </c:pt>
                <c:pt idx="81">
                  <c:v>-6.7555849538307585E-4</c:v>
                </c:pt>
                <c:pt idx="82">
                  <c:v>-6.9186194398068181E-4</c:v>
                </c:pt>
                <c:pt idx="83">
                  <c:v>-6.9553787061860106E-4</c:v>
                </c:pt>
                <c:pt idx="84">
                  <c:v>-6.9144182421109303E-4</c:v>
                </c:pt>
                <c:pt idx="85">
                  <c:v>-6.9576155014350327E-4</c:v>
                </c:pt>
                <c:pt idx="86">
                  <c:v>-7.0007058767577784E-4</c:v>
                </c:pt>
                <c:pt idx="87">
                  <c:v>-7.0027070934086666E-4</c:v>
                </c:pt>
                <c:pt idx="88">
                  <c:v>-6.9595245555165164E-4</c:v>
                </c:pt>
                <c:pt idx="89">
                  <c:v>-6.900907737810158E-4</c:v>
                </c:pt>
                <c:pt idx="90">
                  <c:v>-6.6607819616995578E-4</c:v>
                </c:pt>
                <c:pt idx="91">
                  <c:v>-6.6557642161035164E-4</c:v>
                </c:pt>
                <c:pt idx="92">
                  <c:v>-6.4168675946030262E-4</c:v>
                </c:pt>
                <c:pt idx="93">
                  <c:v>-6.2899799753912689E-4</c:v>
                </c:pt>
                <c:pt idx="94">
                  <c:v>-6.1557697060266037E-4</c:v>
                </c:pt>
                <c:pt idx="95">
                  <c:v>-5.8473778077425265E-4</c:v>
                </c:pt>
                <c:pt idx="96">
                  <c:v>-5.7868875652561564E-4</c:v>
                </c:pt>
                <c:pt idx="97">
                  <c:v>-5.4154371803560863E-4</c:v>
                </c:pt>
                <c:pt idx="98">
                  <c:v>-5.2616262253968316E-4</c:v>
                </c:pt>
                <c:pt idx="99">
                  <c:v>-5.1086044087789162E-4</c:v>
                </c:pt>
                <c:pt idx="100">
                  <c:v>-4.8475379938378582E-4</c:v>
                </c:pt>
                <c:pt idx="101">
                  <c:v>-4.758069676645146E-4</c:v>
                </c:pt>
                <c:pt idx="102">
                  <c:v>-4.39589233198312E-4</c:v>
                </c:pt>
                <c:pt idx="103">
                  <c:v>-4.2719413775094139E-4</c:v>
                </c:pt>
                <c:pt idx="104">
                  <c:v>-4.1156592468242923E-4</c:v>
                </c:pt>
                <c:pt idx="105">
                  <c:v>-4.0339017941481981E-4</c:v>
                </c:pt>
                <c:pt idx="106">
                  <c:v>-3.9539720223001932E-4</c:v>
                </c:pt>
                <c:pt idx="107">
                  <c:v>-3.7734772077218309E-4</c:v>
                </c:pt>
                <c:pt idx="108">
                  <c:v>-3.8468463254249342E-4</c:v>
                </c:pt>
                <c:pt idx="109">
                  <c:v>-3.8088027213016448E-4</c:v>
                </c:pt>
                <c:pt idx="110">
                  <c:v>-3.777074543569181E-4</c:v>
                </c:pt>
                <c:pt idx="111">
                  <c:v>-3.7500790850179599E-4</c:v>
                </c:pt>
                <c:pt idx="112">
                  <c:v>-3.9208825446003916E-4</c:v>
                </c:pt>
                <c:pt idx="113">
                  <c:v>-4.0176662567031001E-4</c:v>
                </c:pt>
                <c:pt idx="114">
                  <c:v>-4.3577368424176723E-4</c:v>
                </c:pt>
                <c:pt idx="115">
                  <c:v>-4.379821930396155E-4</c:v>
                </c:pt>
                <c:pt idx="116">
                  <c:v>-4.4069055431700076E-4</c:v>
                </c:pt>
                <c:pt idx="117">
                  <c:v>-4.9134877141170585E-4</c:v>
                </c:pt>
                <c:pt idx="118">
                  <c:v>-5.1015381435646644E-4</c:v>
                </c:pt>
                <c:pt idx="119">
                  <c:v>-5.5489830563198506E-4</c:v>
                </c:pt>
                <c:pt idx="120">
                  <c:v>-5.6232128493094446E-4</c:v>
                </c:pt>
                <c:pt idx="121">
                  <c:v>-5.7025992981547325E-4</c:v>
                </c:pt>
                <c:pt idx="122">
                  <c:v>-6.3280368436248143E-4</c:v>
                </c:pt>
                <c:pt idx="123">
                  <c:v>-6.5350467829570645E-4</c:v>
                </c:pt>
                <c:pt idx="124">
                  <c:v>-6.9070672948418576E-4</c:v>
                </c:pt>
                <c:pt idx="125">
                  <c:v>-7.0169146629536772E-4</c:v>
                </c:pt>
                <c:pt idx="126">
                  <c:v>-7.6583884313164948E-4</c:v>
                </c:pt>
                <c:pt idx="127">
                  <c:v>-7.8120538139929191E-4</c:v>
                </c:pt>
                <c:pt idx="128">
                  <c:v>-7.9346948600500511E-4</c:v>
                </c:pt>
                <c:pt idx="129">
                  <c:v>-8.059822242191682E-4</c:v>
                </c:pt>
                <c:pt idx="130">
                  <c:v>-8.4179084714292572E-4</c:v>
                </c:pt>
                <c:pt idx="131">
                  <c:v>-8.4677083839713692E-4</c:v>
                </c:pt>
                <c:pt idx="132">
                  <c:v>-8.3977956303791438E-4</c:v>
                </c:pt>
                <c:pt idx="133">
                  <c:v>-8.457681619918056E-4</c:v>
                </c:pt>
                <c:pt idx="134">
                  <c:v>-8.5074383527829959E-4</c:v>
                </c:pt>
                <c:pt idx="135">
                  <c:v>-8.4073309227084719E-4</c:v>
                </c:pt>
                <c:pt idx="136">
                  <c:v>-8.3483683592316049E-4</c:v>
                </c:pt>
                <c:pt idx="137">
                  <c:v>-8.1627040394090375E-4</c:v>
                </c:pt>
                <c:pt idx="138">
                  <c:v>-8.1410578390866961E-4</c:v>
                </c:pt>
                <c:pt idx="139">
                  <c:v>-8.1111449857963801E-4</c:v>
                </c:pt>
                <c:pt idx="140">
                  <c:v>-7.8080849698621588E-4</c:v>
                </c:pt>
                <c:pt idx="141">
                  <c:v>-7.697916149731047E-4</c:v>
                </c:pt>
                <c:pt idx="142">
                  <c:v>-7.4972156868630634E-4</c:v>
                </c:pt>
                <c:pt idx="143">
                  <c:v>-7.428889494265345E-4</c:v>
                </c:pt>
                <c:pt idx="144">
                  <c:v>-7.3564080198139327E-4</c:v>
                </c:pt>
                <c:pt idx="145">
                  <c:v>-7.0230647790873785E-4</c:v>
                </c:pt>
                <c:pt idx="146">
                  <c:v>-6.919246470350435E-4</c:v>
                </c:pt>
                <c:pt idx="147">
                  <c:v>-6.7798069618551051E-4</c:v>
                </c:pt>
                <c:pt idx="148">
                  <c:v>-6.7114819449987095E-4</c:v>
                </c:pt>
                <c:pt idx="149">
                  <c:v>-6.6461250533838938E-4</c:v>
                </c:pt>
                <c:pt idx="150">
                  <c:v>-6.4716307005192441E-4</c:v>
                </c:pt>
                <c:pt idx="151">
                  <c:v>-6.4265569557964142E-4</c:v>
                </c:pt>
                <c:pt idx="152">
                  <c:v>-6.3898427409970408E-4</c:v>
                </c:pt>
                <c:pt idx="153">
                  <c:v>-6.3557444853573045E-4</c:v>
                </c:pt>
                <c:pt idx="154">
                  <c:v>-6.3103773565134722E-4</c:v>
                </c:pt>
                <c:pt idx="155">
                  <c:v>-6.2432544619783368E-4</c:v>
                </c:pt>
                <c:pt idx="156">
                  <c:v>-6.2205435558846691E-4</c:v>
                </c:pt>
                <c:pt idx="157">
                  <c:v>-6.1997716288372893E-4</c:v>
                </c:pt>
                <c:pt idx="158">
                  <c:v>-6.1808258502223817E-4</c:v>
                </c:pt>
                <c:pt idx="159">
                  <c:v>-6.1522570248466956E-4</c:v>
                </c:pt>
                <c:pt idx="160">
                  <c:v>-6.1210476003687852E-4</c:v>
                </c:pt>
                <c:pt idx="161">
                  <c:v>-6.1095400981762635E-4</c:v>
                </c:pt>
                <c:pt idx="162">
                  <c:v>-6.0991817574531715E-4</c:v>
                </c:pt>
                <c:pt idx="163">
                  <c:v>-6.089859746703641E-4</c:v>
                </c:pt>
                <c:pt idx="164">
                  <c:v>-6.0725470953123997E-4</c:v>
                </c:pt>
                <c:pt idx="165">
                  <c:v>-6.0606783717320365E-4</c:v>
                </c:pt>
                <c:pt idx="166">
                  <c:v>-6.0548455366619231E-4</c:v>
                </c:pt>
                <c:pt idx="167">
                  <c:v>-6.0493720417494404E-4</c:v>
                </c:pt>
                <c:pt idx="168">
                  <c:v>-6.0360923726087248E-4</c:v>
                </c:pt>
                <c:pt idx="169">
                  <c:v>-6.0337636279578222E-4</c:v>
                </c:pt>
                <c:pt idx="170">
                  <c:v>-6.022918759355484E-4</c:v>
                </c:pt>
                <c:pt idx="171">
                  <c:v>-6.0186296130141617E-4</c:v>
                </c:pt>
                <c:pt idx="172">
                  <c:v>-6.0185686777377873E-4</c:v>
                </c:pt>
                <c:pt idx="173">
                  <c:v>-6.0128610844242814E-4</c:v>
                </c:pt>
                <c:pt idx="174">
                  <c:v>-6.0076855804436582E-4</c:v>
                </c:pt>
                <c:pt idx="175">
                  <c:v>-6.004654464827091E-4</c:v>
                </c:pt>
                <c:pt idx="176">
                  <c:v>-6.0044717051487321E-4</c:v>
                </c:pt>
                <c:pt idx="177">
                  <c:v>-6.0082197406365696E-4</c:v>
                </c:pt>
                <c:pt idx="178">
                  <c:v>-6.0072487670884134E-4</c:v>
                </c:pt>
                <c:pt idx="179">
                  <c:v>-6.0067550282921951E-4</c:v>
                </c:pt>
                <c:pt idx="180">
                  <c:v>-6.0138089027831601E-4</c:v>
                </c:pt>
                <c:pt idx="181">
                  <c:v>-6.0173365718174665E-4</c:v>
                </c:pt>
                <c:pt idx="182">
                  <c:v>-6.0270101904750953E-4</c:v>
                </c:pt>
                <c:pt idx="183">
                  <c:v>-6.0292421224752979E-4</c:v>
                </c:pt>
                <c:pt idx="184">
                  <c:v>-6.0317974764847386E-4</c:v>
                </c:pt>
                <c:pt idx="185">
                  <c:v>-6.052598373644301E-4</c:v>
                </c:pt>
                <c:pt idx="186">
                  <c:v>-6.0610571478286203E-4</c:v>
                </c:pt>
                <c:pt idx="187">
                  <c:v>-6.0829668725508935E-4</c:v>
                </c:pt>
                <c:pt idx="188">
                  <c:v>-6.0871188477751303E-4</c:v>
                </c:pt>
                <c:pt idx="189">
                  <c:v>-6.1441781449332556E-4</c:v>
                </c:pt>
                <c:pt idx="190">
                  <c:v>-6.1487281224170687E-4</c:v>
                </c:pt>
                <c:pt idx="191">
                  <c:v>-6.1530680905591735E-4</c:v>
                </c:pt>
                <c:pt idx="192">
                  <c:v>-6.1939802651158899E-4</c:v>
                </c:pt>
                <c:pt idx="193">
                  <c:v>-6.2387939074604049E-4</c:v>
                </c:pt>
                <c:pt idx="194">
                  <c:v>-6.262268761241252E-4</c:v>
                </c:pt>
                <c:pt idx="195">
                  <c:v>-6.2884872038848627E-4</c:v>
                </c:pt>
                <c:pt idx="196">
                  <c:v>-6.3615123765362047E-4</c:v>
                </c:pt>
                <c:pt idx="197">
                  <c:v>-6.37085477429685E-4</c:v>
                </c:pt>
                <c:pt idx="198">
                  <c:v>-6.451667279963047E-4</c:v>
                </c:pt>
                <c:pt idx="199">
                  <c:v>-6.4889076758500863E-4</c:v>
                </c:pt>
                <c:pt idx="200">
                  <c:v>-6.5270784690296679E-4</c:v>
                </c:pt>
                <c:pt idx="201">
                  <c:v>-6.6096865927137149E-4</c:v>
                </c:pt>
                <c:pt idx="202">
                  <c:v>-6.6267455895050885E-4</c:v>
                </c:pt>
                <c:pt idx="203">
                  <c:v>-6.7228224825743865E-4</c:v>
                </c:pt>
                <c:pt idx="204">
                  <c:v>-6.7611361169994666E-4</c:v>
                </c:pt>
                <c:pt idx="205">
                  <c:v>-6.7985669709491603E-4</c:v>
                </c:pt>
                <c:pt idx="206">
                  <c:v>-6.8602587476263022E-4</c:v>
                </c:pt>
                <c:pt idx="207">
                  <c:v>-6.8813678252396013E-4</c:v>
                </c:pt>
                <c:pt idx="208">
                  <c:v>-6.9634136995233575E-4</c:v>
                </c:pt>
                <c:pt idx="209">
                  <c:v>-6.9901083735013358E-4</c:v>
                </c:pt>
                <c:pt idx="210">
                  <c:v>-7.0141071031581959E-4</c:v>
                </c:pt>
                <c:pt idx="211">
                  <c:v>-7.0299366148579567E-4</c:v>
                </c:pt>
                <c:pt idx="212">
                  <c:v>-7.0427160285976842E-4</c:v>
                </c:pt>
                <c:pt idx="213">
                  <c:v>-7.0724589825115771E-4</c:v>
                </c:pt>
                <c:pt idx="214">
                  <c:v>-7.0726244378255438E-4</c:v>
                </c:pt>
                <c:pt idx="215">
                  <c:v>-7.0414113018759468E-4</c:v>
                </c:pt>
                <c:pt idx="216">
                  <c:v>-7.0487125768681214E-4</c:v>
                </c:pt>
                <c:pt idx="217">
                  <c:v>-7.054246501220756E-4</c:v>
                </c:pt>
                <c:pt idx="218">
                  <c:v>-7.0110976104635755E-4</c:v>
                </c:pt>
                <c:pt idx="219">
                  <c:v>-6.9919967668342236E-4</c:v>
                </c:pt>
                <c:pt idx="220">
                  <c:v>-6.9394380007757985E-4</c:v>
                </c:pt>
                <c:pt idx="221">
                  <c:v>-6.931921242514516E-4</c:v>
                </c:pt>
                <c:pt idx="222">
                  <c:v>-6.9229009232455699E-4</c:v>
                </c:pt>
                <c:pt idx="223">
                  <c:v>-6.8396556030600735E-4</c:v>
                </c:pt>
                <c:pt idx="224">
                  <c:v>-6.8095496117343544E-4</c:v>
                </c:pt>
                <c:pt idx="225">
                  <c:v>-6.749055151435777E-4</c:v>
                </c:pt>
                <c:pt idx="226">
                  <c:v>-6.7322293924212961E-4</c:v>
                </c:pt>
                <c:pt idx="227">
                  <c:v>-6.7145193190928845E-4</c:v>
                </c:pt>
                <c:pt idx="228">
                  <c:v>-6.6159610597455441E-4</c:v>
                </c:pt>
                <c:pt idx="229">
                  <c:v>-6.5831110959641188E-4</c:v>
                </c:pt>
                <c:pt idx="230">
                  <c:v>-6.5245859609279358E-4</c:v>
                </c:pt>
                <c:pt idx="231">
                  <c:v>-6.5056579807390436E-4</c:v>
                </c:pt>
                <c:pt idx="232">
                  <c:v>-6.4869299253619752E-4</c:v>
                </c:pt>
                <c:pt idx="233">
                  <c:v>-6.3978423741549396E-4</c:v>
                </c:pt>
                <c:pt idx="234">
                  <c:v>-6.382571995988684E-4</c:v>
                </c:pt>
                <c:pt idx="235">
                  <c:v>-6.3566974435147472E-4</c:v>
                </c:pt>
                <c:pt idx="236">
                  <c:v>-6.3082283390039628E-4</c:v>
                </c:pt>
                <c:pt idx="237">
                  <c:v>-6.2969455502655844E-4</c:v>
                </c:pt>
                <c:pt idx="238">
                  <c:v>-6.2408765328525462E-4</c:v>
                </c:pt>
                <c:pt idx="239">
                  <c:v>-6.2203806571226039E-4</c:v>
                </c:pt>
                <c:pt idx="240">
                  <c:v>-6.2011012182505709E-4</c:v>
                </c:pt>
                <c:pt idx="241">
                  <c:v>-6.1720457591785127E-4</c:v>
                </c:pt>
                <c:pt idx="242">
                  <c:v>-6.1611899934308921E-4</c:v>
                </c:pt>
                <c:pt idx="243">
                  <c:v>-6.1221931185961864E-4</c:v>
                </c:pt>
                <c:pt idx="244">
                  <c:v>-6.1097578252411466E-4</c:v>
                </c:pt>
                <c:pt idx="245">
                  <c:v>-6.0983874764319879E-4</c:v>
                </c:pt>
                <c:pt idx="246">
                  <c:v>-6.0872283580259978E-4</c:v>
                </c:pt>
                <c:pt idx="247">
                  <c:v>-6.0787343477776109E-4</c:v>
                </c:pt>
                <c:pt idx="248">
                  <c:v>-6.0567524318466681E-4</c:v>
                </c:pt>
                <c:pt idx="249">
                  <c:v>-6.0513172686071925E-4</c:v>
                </c:pt>
                <c:pt idx="250">
                  <c:v>-6.0467955557763631E-4</c:v>
                </c:pt>
                <c:pt idx="251">
                  <c:v>-6.0468169431865393E-4</c:v>
                </c:pt>
                <c:pt idx="252">
                  <c:v>-6.0423949121363358E-4</c:v>
                </c:pt>
                <c:pt idx="253">
                  <c:v>-6.037131271616758E-4</c:v>
                </c:pt>
                <c:pt idx="254">
                  <c:v>-6.0376357754288179E-4</c:v>
                </c:pt>
                <c:pt idx="255">
                  <c:v>-6.0389022342466347E-4</c:v>
                </c:pt>
                <c:pt idx="256">
                  <c:v>-6.0390633290108298E-4</c:v>
                </c:pt>
                <c:pt idx="257">
                  <c:v>-6.0449879152131081E-4</c:v>
                </c:pt>
                <c:pt idx="258">
                  <c:v>-6.0562370510037198E-4</c:v>
                </c:pt>
                <c:pt idx="259">
                  <c:v>-6.060483354686588E-4</c:v>
                </c:pt>
                <c:pt idx="260">
                  <c:v>-6.0620912122353525E-4</c:v>
                </c:pt>
                <c:pt idx="261">
                  <c:v>-6.0653193892493129E-4</c:v>
                </c:pt>
                <c:pt idx="262">
                  <c:v>-6.0682725954228707E-4</c:v>
                </c:pt>
                <c:pt idx="263">
                  <c:v>-6.0686373316640803E-4</c:v>
                </c:pt>
                <c:pt idx="264">
                  <c:v>-6.0671090205863883E-4</c:v>
                </c:pt>
                <c:pt idx="265">
                  <c:v>-6.0571676652591713E-4</c:v>
                </c:pt>
                <c:pt idx="266">
                  <c:v>-6.0575085315511812E-4</c:v>
                </c:pt>
                <c:pt idx="267">
                  <c:v>-6.0575744173246306E-4</c:v>
                </c:pt>
                <c:pt idx="268">
                  <c:v>-6.0406153075436139E-4</c:v>
                </c:pt>
                <c:pt idx="269">
                  <c:v>-6.0333123800679616E-4</c:v>
                </c:pt>
                <c:pt idx="270">
                  <c:v>-6.0118219400238297E-4</c:v>
                </c:pt>
                <c:pt idx="271">
                  <c:v>-6.0092754266535819E-4</c:v>
                </c:pt>
                <c:pt idx="272">
                  <c:v>-6.0064539229064086E-4</c:v>
                </c:pt>
                <c:pt idx="273">
                  <c:v>-5.9721709493883038E-4</c:v>
                </c:pt>
                <c:pt idx="274">
                  <c:v>-5.9590933979207636E-4</c:v>
                </c:pt>
                <c:pt idx="275">
                  <c:v>-5.9260539861817239E-4</c:v>
                </c:pt>
                <c:pt idx="276">
                  <c:v>-5.9206200225481176E-4</c:v>
                </c:pt>
                <c:pt idx="277">
                  <c:v>-5.8941243533046491E-4</c:v>
                </c:pt>
                <c:pt idx="278">
                  <c:v>-5.8633041856811618E-4</c:v>
                </c:pt>
                <c:pt idx="279">
                  <c:v>-5.8444519965681415E-4</c:v>
                </c:pt>
                <c:pt idx="280">
                  <c:v>-5.7998637083424927E-4</c:v>
                </c:pt>
                <c:pt idx="281">
                  <c:v>-5.7915422236737291E-4</c:v>
                </c:pt>
                <c:pt idx="282">
                  <c:v>-5.7829457293017349E-4</c:v>
                </c:pt>
                <c:pt idx="283">
                  <c:v>-5.7140149027969502E-4</c:v>
                </c:pt>
                <c:pt idx="284">
                  <c:v>-5.6893880563509721E-4</c:v>
                </c:pt>
                <c:pt idx="285">
                  <c:v>-5.6332509662304631E-4</c:v>
                </c:pt>
                <c:pt idx="286">
                  <c:v>-5.6220418909042058E-4</c:v>
                </c:pt>
                <c:pt idx="287">
                  <c:v>-5.6105577967148891E-4</c:v>
                </c:pt>
                <c:pt idx="288">
                  <c:v>-5.5243029448087861E-4</c:v>
                </c:pt>
                <c:pt idx="289">
                  <c:v>-5.4939014152698097E-4</c:v>
                </c:pt>
                <c:pt idx="290">
                  <c:v>-5.4262155746119913E-4</c:v>
                </c:pt>
                <c:pt idx="291">
                  <c:v>-5.4121188414732457E-4</c:v>
                </c:pt>
                <c:pt idx="292">
                  <c:v>-5.3977470809943751E-4</c:v>
                </c:pt>
                <c:pt idx="293">
                  <c:v>-5.2941681135526011E-4</c:v>
                </c:pt>
                <c:pt idx="294">
                  <c:v>-5.2579918692298487E-4</c:v>
                </c:pt>
                <c:pt idx="295">
                  <c:v>-5.1787573033317881E-4</c:v>
                </c:pt>
                <c:pt idx="296">
                  <c:v>-5.1617728491368253E-4</c:v>
                </c:pt>
                <c:pt idx="297">
                  <c:v>-5.1445133598534889E-4</c:v>
                </c:pt>
                <c:pt idx="298">
                  <c:v>-5.0236101687689734E-4</c:v>
                </c:pt>
                <c:pt idx="299">
                  <c:v>-4.9816591718346379E-4</c:v>
                </c:pt>
                <c:pt idx="300">
                  <c:v>-4.9624744857368341E-4</c:v>
                </c:pt>
                <c:pt idx="301">
                  <c:v>-4.8710036440108295E-4</c:v>
                </c:pt>
                <c:pt idx="302">
                  <c:v>-4.8508563688585927E-4</c:v>
                </c:pt>
                <c:pt idx="303">
                  <c:v>-4.74286030846649E-4</c:v>
                </c:pt>
                <c:pt idx="304">
                  <c:v>-4.7012612476038385E-4</c:v>
                </c:pt>
                <c:pt idx="305">
                  <c:v>-4.6611133626806023E-4</c:v>
                </c:pt>
                <c:pt idx="306">
                  <c:v>-4.5921756552380621E-4</c:v>
                </c:pt>
                <c:pt idx="307">
                  <c:v>-4.5708298081062563E-4</c:v>
                </c:pt>
                <c:pt idx="308">
                  <c:v>-4.4819482586344606E-4</c:v>
                </c:pt>
                <c:pt idx="309">
                  <c:v>-4.4503914375049192E-4</c:v>
                </c:pt>
                <c:pt idx="310">
                  <c:v>-4.4202471278165234E-4</c:v>
                </c:pt>
                <c:pt idx="311">
                  <c:v>-4.3764694406603355E-4</c:v>
                </c:pt>
                <c:pt idx="312">
                  <c:v>-4.3572653010853958E-4</c:v>
                </c:pt>
                <c:pt idx="313">
                  <c:v>-4.290519919254443E-4</c:v>
                </c:pt>
                <c:pt idx="314">
                  <c:v>-4.2687346783099045E-4</c:v>
                </c:pt>
                <c:pt idx="315">
                  <c:v>-4.2483232816570293E-4</c:v>
                </c:pt>
                <c:pt idx="316">
                  <c:v>-4.2221088008401186E-4</c:v>
                </c:pt>
                <c:pt idx="317">
                  <c:v>-4.2083293410560292E-4</c:v>
                </c:pt>
                <c:pt idx="318">
                  <c:v>-4.1666806175344462E-4</c:v>
                </c:pt>
                <c:pt idx="319">
                  <c:v>-4.1543962788681554E-4</c:v>
                </c:pt>
                <c:pt idx="320">
                  <c:v>-4.1434471147994145E-4</c:v>
                </c:pt>
                <c:pt idx="321">
                  <c:v>-4.1273174242545396E-4</c:v>
                </c:pt>
                <c:pt idx="322">
                  <c:v>-4.1221883020058395E-4</c:v>
                </c:pt>
                <c:pt idx="323">
                  <c:v>-4.1040392282394095E-4</c:v>
                </c:pt>
                <c:pt idx="324">
                  <c:v>-4.0993443054662774E-4</c:v>
                </c:pt>
                <c:pt idx="325">
                  <c:v>-4.0816939744599398E-4</c:v>
                </c:pt>
                <c:pt idx="326">
                  <c:v>-4.0806697649317658E-4</c:v>
                </c:pt>
                <c:pt idx="327">
                  <c:v>-4.0793153187648491E-4</c:v>
                </c:pt>
                <c:pt idx="328">
                  <c:v>-4.0503700006998581E-4</c:v>
                </c:pt>
                <c:pt idx="329">
                  <c:v>-4.0387401533179619E-4</c:v>
                </c:pt>
                <c:pt idx="330">
                  <c:v>-4.0072201321910745E-4</c:v>
                </c:pt>
                <c:pt idx="331">
                  <c:v>-4.0027283798357849E-4</c:v>
                </c:pt>
                <c:pt idx="332">
                  <c:v>-3.997906382759556E-4</c:v>
                </c:pt>
                <c:pt idx="333">
                  <c:v>-3.9481562621170789E-4</c:v>
                </c:pt>
                <c:pt idx="334">
                  <c:v>-3.929591475531642E-4</c:v>
                </c:pt>
                <c:pt idx="335">
                  <c:v>-3.8842018315539536E-4</c:v>
                </c:pt>
                <c:pt idx="336">
                  <c:v>-3.8762424770466541E-4</c:v>
                </c:pt>
                <c:pt idx="337">
                  <c:v>-3.8679528699185037E-4</c:v>
                </c:pt>
                <c:pt idx="338">
                  <c:v>-3.7973978842839509E-4</c:v>
                </c:pt>
                <c:pt idx="339">
                  <c:v>-3.7718981351974798E-4</c:v>
                </c:pt>
                <c:pt idx="340">
                  <c:v>-3.7126389082315313E-4</c:v>
                </c:pt>
                <c:pt idx="341">
                  <c:v>-3.7012118927703952E-4</c:v>
                </c:pt>
                <c:pt idx="342">
                  <c:v>-3.6894546172365977E-4</c:v>
                </c:pt>
                <c:pt idx="343">
                  <c:v>-3.6164603945243456E-4</c:v>
                </c:pt>
                <c:pt idx="344">
                  <c:v>-3.5845209777329856E-4</c:v>
                </c:pt>
                <c:pt idx="345">
                  <c:v>-3.5515908440730826E-4</c:v>
                </c:pt>
                <c:pt idx="346">
                  <c:v>-3.4776364004382443E-4</c:v>
                </c:pt>
                <c:pt idx="347">
                  <c:v>-3.4624114008670906E-4</c:v>
                </c:pt>
                <c:pt idx="348">
                  <c:v>-3.3720793933555981E-4</c:v>
                </c:pt>
                <c:pt idx="349">
                  <c:v>-3.333204940538792E-4</c:v>
                </c:pt>
                <c:pt idx="350">
                  <c:v>-3.2933397645784623E-4</c:v>
                </c:pt>
                <c:pt idx="351">
                  <c:v>-3.2055157106317123E-4</c:v>
                </c:pt>
                <c:pt idx="352">
                  <c:v>-3.1868229360700094E-4</c:v>
                </c:pt>
                <c:pt idx="353">
                  <c:v>-3.079153003118229E-4</c:v>
                </c:pt>
                <c:pt idx="354">
                  <c:v>-3.0333434670470893E-4</c:v>
                </c:pt>
                <c:pt idx="355">
                  <c:v>-2.9865432004783088E-4</c:v>
                </c:pt>
                <c:pt idx="356">
                  <c:v>-2.8848494710451145E-4</c:v>
                </c:pt>
                <c:pt idx="357">
                  <c:v>-2.8626888772379406E-4</c:v>
                </c:pt>
                <c:pt idx="358">
                  <c:v>-2.7376808682966214E-4</c:v>
                </c:pt>
                <c:pt idx="359">
                  <c:v>-2.68493619337562E-4</c:v>
                </c:pt>
                <c:pt idx="360">
                  <c:v>-2.6312007793505288E-4</c:v>
                </c:pt>
                <c:pt idx="361">
                  <c:v>-2.4847232816957194E-4</c:v>
                </c:pt>
                <c:pt idx="362">
                  <c:v>-2.4589297029406487E-4</c:v>
                </c:pt>
                <c:pt idx="363">
                  <c:v>-2.3476625744223156E-4</c:v>
                </c:pt>
                <c:pt idx="364">
                  <c:v>-2.2879826967026062E-4</c:v>
                </c:pt>
                <c:pt idx="365">
                  <c:v>-2.2273120699534132E-4</c:v>
                </c:pt>
                <c:pt idx="366">
                  <c:v>-2.0978786192102361E-4</c:v>
                </c:pt>
                <c:pt idx="367">
                  <c:v>-2.0687822904828028E-4</c:v>
                </c:pt>
                <c:pt idx="368">
                  <c:v>-1.8842696137453334E-4</c:v>
                </c:pt>
                <c:pt idx="369">
                  <c:v>-1.8256906245891599E-4</c:v>
                </c:pt>
                <c:pt idx="370">
                  <c:v>-1.7202716899463027E-4</c:v>
                </c:pt>
                <c:pt idx="371">
                  <c:v>-1.6898023158865016E-4</c:v>
                </c:pt>
                <c:pt idx="372">
                  <c:v>-1.6591165041823785E-4</c:v>
                </c:pt>
                <c:pt idx="373">
                  <c:v>-1.5068673608897853E-4</c:v>
                </c:pt>
                <c:pt idx="374">
                  <c:v>-1.459430020459813E-4</c:v>
                </c:pt>
                <c:pt idx="375">
                  <c:v>-1.3842210888666401E-4</c:v>
                </c:pt>
                <c:pt idx="376">
                  <c:v>-1.3557631397043135E-4</c:v>
                </c:pt>
                <c:pt idx="377">
                  <c:v>-1.3274422575342498E-4</c:v>
                </c:pt>
                <c:pt idx="378">
                  <c:v>-1.2115215850409945E-4</c:v>
                </c:pt>
                <c:pt idx="379">
                  <c:v>-1.176580870100272E-4</c:v>
                </c:pt>
                <c:pt idx="380">
                  <c:v>-1.1274028729731228E-4</c:v>
                </c:pt>
                <c:pt idx="381">
                  <c:v>-1.1049495316717284E-4</c:v>
                </c:pt>
                <c:pt idx="382">
                  <c:v>-1.0832443850691013E-4</c:v>
                </c:pt>
                <c:pt idx="383">
                  <c:v>-9.8662795712711038E-5</c:v>
                </c:pt>
                <c:pt idx="384">
                  <c:v>-9.5872697500887227E-5</c:v>
                </c:pt>
                <c:pt idx="385">
                  <c:v>-9.4654984285624799E-5</c:v>
                </c:pt>
                <c:pt idx="386">
                  <c:v>-9.3200106643515079E-5</c:v>
                </c:pt>
                <c:pt idx="387">
                  <c:v>-9.0493852263286558E-5</c:v>
                </c:pt>
                <c:pt idx="388">
                  <c:v>-8.9785687310801394E-5</c:v>
                </c:pt>
                <c:pt idx="389">
                  <c:v>-8.8258036332611312E-5</c:v>
                </c:pt>
                <c:pt idx="390">
                  <c:v>-8.7921772584931279E-5</c:v>
                </c:pt>
                <c:pt idx="391">
                  <c:v>-8.7581056690804043E-5</c:v>
                </c:pt>
                <c:pt idx="392">
                  <c:v>-8.5256222364463267E-5</c:v>
                </c:pt>
                <c:pt idx="393">
                  <c:v>-8.4454565642812986E-5</c:v>
                </c:pt>
                <c:pt idx="394">
                  <c:v>-8.2739933654788189E-5</c:v>
                </c:pt>
                <c:pt idx="395">
                  <c:v>-8.2356922709025948E-5</c:v>
                </c:pt>
                <c:pt idx="396">
                  <c:v>-8.1969459599284101E-5</c:v>
                </c:pt>
                <c:pt idx="397">
                  <c:v>-7.9364149676646749E-5</c:v>
                </c:pt>
                <c:pt idx="398">
                  <c:v>-7.8469001046587916E-5</c:v>
                </c:pt>
                <c:pt idx="399">
                  <c:v>-7.6567387877252656E-5</c:v>
                </c:pt>
                <c:pt idx="400">
                  <c:v>-7.6137629606010115E-5</c:v>
                </c:pt>
                <c:pt idx="401">
                  <c:v>-7.5703419159218528E-5</c:v>
                </c:pt>
                <c:pt idx="402">
                  <c:v>-7.2817633198057712E-5</c:v>
                </c:pt>
                <c:pt idx="403">
                  <c:v>-7.1828992513900403E-5</c:v>
                </c:pt>
                <c:pt idx="404">
                  <c:v>-6.9740397893011433E-5</c:v>
                </c:pt>
                <c:pt idx="405">
                  <c:v>-6.9263892196747001E-5</c:v>
                </c:pt>
                <c:pt idx="406">
                  <c:v>-6.8782934315967089E-5</c:v>
                </c:pt>
                <c:pt idx="407">
                  <c:v>-6.6752240783172508E-5</c:v>
                </c:pt>
                <c:pt idx="408">
                  <c:v>-6.6251248131817976E-5</c:v>
                </c:pt>
                <c:pt idx="409">
                  <c:v>-6.5175792664280105E-5</c:v>
                </c:pt>
                <c:pt idx="410">
                  <c:v>-6.4086981157610422E-5</c:v>
                </c:pt>
                <c:pt idx="411">
                  <c:v>-6.2984813600389499E-5</c:v>
                </c:pt>
                <c:pt idx="412">
                  <c:v>-5.9598174629701563E-5</c:v>
                </c:pt>
                <c:pt idx="413">
                  <c:v>-5.8442582853146519E-5</c:v>
                </c:pt>
                <c:pt idx="414">
                  <c:v>-5.7273635021757941E-5</c:v>
                </c:pt>
                <c:pt idx="415">
                  <c:v>-5.6091331118406676E-5</c:v>
                </c:pt>
                <c:pt idx="416">
                  <c:v>-5.4895671147375016E-5</c:v>
                </c:pt>
                <c:pt idx="417">
                  <c:v>-5.1228554769673042E-5</c:v>
                </c:pt>
                <c:pt idx="418">
                  <c:v>-4.9979470477959763E-5</c:v>
                </c:pt>
                <c:pt idx="419">
                  <c:v>-4.8717030097154635E-5</c:v>
                </c:pt>
                <c:pt idx="420">
                  <c:v>-4.7441233618693091E-5</c:v>
                </c:pt>
                <c:pt idx="421">
                  <c:v>-4.6152081049712278E-5</c:v>
                </c:pt>
                <c:pt idx="422">
                  <c:v>-4.2204486711153576E-5</c:v>
                </c:pt>
                <c:pt idx="423">
                  <c:v>-4.0861909705869337E-5</c:v>
                </c:pt>
                <c:pt idx="424">
                  <c:v>-3.9505976585799528E-5</c:v>
                </c:pt>
                <c:pt idx="425">
                  <c:v>-3.8136687346661849E-5</c:v>
                </c:pt>
                <c:pt idx="426">
                  <c:v>-3.6754041975609452E-5</c:v>
                </c:pt>
                <c:pt idx="427">
                  <c:v>-3.2525969068109006E-5</c:v>
                </c:pt>
                <c:pt idx="428">
                  <c:v>-2.8812247618715779E-5</c:v>
                </c:pt>
                <c:pt idx="429">
                  <c:v>-2.5788737724690755E-5</c:v>
                </c:pt>
                <c:pt idx="430">
                  <c:v>-2.5078494527291939E-5</c:v>
                </c:pt>
                <c:pt idx="431">
                  <c:v>-2.4363799193611294E-5</c:v>
                </c:pt>
                <c:pt idx="432">
                  <c:v>-1.8733975903476477E-5</c:v>
                </c:pt>
                <c:pt idx="433">
                  <c:v>-1.6368889333017202E-5</c:v>
                </c:pt>
                <c:pt idx="434">
                  <c:v>-9.7212414106418912E-6</c:v>
                </c:pt>
                <c:pt idx="435">
                  <c:v>-8.7981937248182707E-6</c:v>
                </c:pt>
                <c:pt idx="436">
                  <c:v>-7.859980579942359E-6</c:v>
                </c:pt>
                <c:pt idx="437">
                  <c:v>2.6917211917452182E-6</c:v>
                </c:pt>
                <c:pt idx="438">
                  <c:v>1.8471728850499858E-5</c:v>
                </c:pt>
                <c:pt idx="439">
                  <c:v>1.992097641198728E-5</c:v>
                </c:pt>
                <c:pt idx="440">
                  <c:v>2.1413932680403036E-5</c:v>
                </c:pt>
                <c:pt idx="441">
                  <c:v>2.2954277965892E-5</c:v>
                </c:pt>
                <c:pt idx="442">
                  <c:v>3.4695532191780247E-5</c:v>
                </c:pt>
                <c:pt idx="443">
                  <c:v>4.0057044146185066E-5</c:v>
                </c:pt>
                <c:pt idx="444">
                  <c:v>5.2684333114298589E-5</c:v>
                </c:pt>
                <c:pt idx="445">
                  <c:v>5.4917590222858248E-5</c:v>
                </c:pt>
                <c:pt idx="446">
                  <c:v>5.724451029069789E-5</c:v>
                </c:pt>
                <c:pt idx="447">
                  <c:v>7.6008692875201829E-5</c:v>
                </c:pt>
                <c:pt idx="448">
                  <c:v>8.2596539837342587E-5</c:v>
                </c:pt>
                <c:pt idx="449">
                  <c:v>8.5656484313467729E-5</c:v>
                </c:pt>
                <c:pt idx="450">
                  <c:v>8.8870800712997325E-5</c:v>
                </c:pt>
                <c:pt idx="451">
                  <c:v>9.22555518692977E-5</c:v>
                </c:pt>
                <c:pt idx="452">
                  <c:v>1.2182506313340724E-4</c:v>
                </c:pt>
                <c:pt idx="453">
                  <c:v>1.2938950766283597E-4</c:v>
                </c:pt>
                <c:pt idx="454">
                  <c:v>1.3685263502427603E-4</c:v>
                </c:pt>
                <c:pt idx="455">
                  <c:v>1.509515034794906E-4</c:v>
                </c:pt>
                <c:pt idx="456">
                  <c:v>1.54809695885775E-4</c:v>
                </c:pt>
                <c:pt idx="457">
                  <c:v>1.7264850776221863E-4</c:v>
                </c:pt>
                <c:pt idx="458">
                  <c:v>1.7950372822816973E-4</c:v>
                </c:pt>
                <c:pt idx="459">
                  <c:v>1.8625763025248432E-4</c:v>
                </c:pt>
                <c:pt idx="460">
                  <c:v>1.9893808885229625E-4</c:v>
                </c:pt>
                <c:pt idx="461">
                  <c:v>2.246533458087896E-4</c:v>
                </c:pt>
                <c:pt idx="462">
                  <c:v>2.3069801411867985E-4</c:v>
                </c:pt>
                <c:pt idx="463">
                  <c:v>2.4196005273618981E-4</c:v>
                </c:pt>
                <c:pt idx="464">
                  <c:v>2.4510896525088027E-4</c:v>
                </c:pt>
                <c:pt idx="465">
                  <c:v>2.5940155667214526E-4</c:v>
                </c:pt>
                <c:pt idx="466">
                  <c:v>2.6483830436152545E-4</c:v>
                </c:pt>
                <c:pt idx="467">
                  <c:v>2.7017373145632462E-4</c:v>
                </c:pt>
                <c:pt idx="468">
                  <c:v>2.8001733817173413E-4</c:v>
                </c:pt>
                <c:pt idx="469">
                  <c:v>2.8725224814785122E-4</c:v>
                </c:pt>
                <c:pt idx="470">
                  <c:v>3.0212690547564363E-4</c:v>
                </c:pt>
                <c:pt idx="471">
                  <c:v>3.1063650431565037E-4</c:v>
                </c:pt>
                <c:pt idx="472">
                  <c:v>3.1310989477922879E-4</c:v>
                </c:pt>
                <c:pt idx="473">
                  <c:v>3.1554950697044331E-4</c:v>
                </c:pt>
                <c:pt idx="474">
                  <c:v>3.2806021114887538E-4</c:v>
                </c:pt>
                <c:pt idx="475">
                  <c:v>3.3202780151609182E-4</c:v>
                </c:pt>
                <c:pt idx="476">
                  <c:v>3.3911894121920551E-4</c:v>
                </c:pt>
                <c:pt idx="477">
                  <c:v>3.4123767874122413E-4</c:v>
                </c:pt>
                <c:pt idx="478">
                  <c:v>3.4332263805827361E-4</c:v>
                </c:pt>
                <c:pt idx="479">
                  <c:v>3.5370557074222394E-4</c:v>
                </c:pt>
                <c:pt idx="480">
                  <c:v>3.5696390257108825E-4</c:v>
                </c:pt>
                <c:pt idx="481">
                  <c:v>3.6263656802032983E-4</c:v>
                </c:pt>
                <c:pt idx="482">
                  <c:v>3.6440065282500322E-4</c:v>
                </c:pt>
                <c:pt idx="483">
                  <c:v>3.6613095967675418E-4</c:v>
                </c:pt>
                <c:pt idx="484">
                  <c:v>3.7438610755042271E-4</c:v>
                </c:pt>
                <c:pt idx="485">
                  <c:v>3.7693517666878833E-4</c:v>
                </c:pt>
                <c:pt idx="486">
                  <c:v>3.8118935261379573E-4</c:v>
                </c:pt>
                <c:pt idx="487">
                  <c:v>3.8259878636009992E-4</c:v>
                </c:pt>
                <c:pt idx="488">
                  <c:v>3.8397444257444501E-4</c:v>
                </c:pt>
                <c:pt idx="489">
                  <c:v>3.9010179505017198E-4</c:v>
                </c:pt>
                <c:pt idx="490">
                  <c:v>3.9194159818839626E-4</c:v>
                </c:pt>
                <c:pt idx="491">
                  <c:v>3.93080821058156E-4</c:v>
                </c:pt>
                <c:pt idx="492">
                  <c:v>3.958320552557848E-4</c:v>
                </c:pt>
                <c:pt idx="493">
                  <c:v>3.9685306387416211E-4</c:v>
                </c:pt>
                <c:pt idx="494">
                  <c:v>4.0132039482010384E-4</c:v>
                </c:pt>
                <c:pt idx="495">
                  <c:v>4.0351834139951137E-4</c:v>
                </c:pt>
                <c:pt idx="496">
                  <c:v>4.0602118022103895E-4</c:v>
                </c:pt>
                <c:pt idx="497">
                  <c:v>4.134350196968728E-4</c:v>
                </c:pt>
                <c:pt idx="498">
                  <c:v>4.1440248990009729E-4</c:v>
                </c:pt>
                <c:pt idx="499">
                  <c:v>4.2309898416004188E-4</c:v>
                </c:pt>
                <c:pt idx="500">
                  <c:v>4.2742531245831827E-4</c:v>
                </c:pt>
                <c:pt idx="501">
                  <c:v>4.3205457854877949E-4</c:v>
                </c:pt>
                <c:pt idx="502">
                  <c:v>4.4468239284584099E-4</c:v>
                </c:pt>
                <c:pt idx="503">
                  <c:v>4.4619660754583888E-4</c:v>
                </c:pt>
                <c:pt idx="504">
                  <c:v>4.5973520757236486E-4</c:v>
                </c:pt>
                <c:pt idx="505">
                  <c:v>4.6617623974132272E-4</c:v>
                </c:pt>
                <c:pt idx="506">
                  <c:v>4.7291825635298324E-4</c:v>
                </c:pt>
                <c:pt idx="507">
                  <c:v>4.8948442150031912E-4</c:v>
                </c:pt>
                <c:pt idx="508">
                  <c:v>4.921427680736728E-4</c:v>
                </c:pt>
                <c:pt idx="509">
                  <c:v>5.1113334318664272E-4</c:v>
                </c:pt>
                <c:pt idx="510">
                  <c:v>5.1967540903863352E-4</c:v>
                </c:pt>
                <c:pt idx="511">
                  <c:v>5.9251715559531287E-4</c:v>
                </c:pt>
              </c:numCache>
            </c:numRef>
          </c:yVal>
          <c:smooth val="0"/>
        </c:ser>
        <c:ser>
          <c:idx val="2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EUR1M!$AQ$2:$AQ$513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EUR1M!$AT$2:$AT$513</c:f>
              <c:numCache>
                <c:formatCode>0.0000%</c:formatCode>
                <c:ptCount val="512"/>
                <c:pt idx="0">
                  <c:v>-6.4699999751283155E-4</c:v>
                </c:pt>
                <c:pt idx="1">
                  <c:v>-6.5101956318459214E-4</c:v>
                </c:pt>
                <c:pt idx="2">
                  <c:v>-6.6643589903248751E-4</c:v>
                </c:pt>
                <c:pt idx="3">
                  <c:v>-6.7066173785200424E-4</c:v>
                </c:pt>
                <c:pt idx="4">
                  <c:v>-6.7358269768921536E-4</c:v>
                </c:pt>
                <c:pt idx="5">
                  <c:v>-6.7678340475829657E-4</c:v>
                </c:pt>
                <c:pt idx="6">
                  <c:v>-6.7968711219537354E-4</c:v>
                </c:pt>
                <c:pt idx="7">
                  <c:v>-6.8309910934083809E-4</c:v>
                </c:pt>
                <c:pt idx="8">
                  <c:v>-6.832264155760691E-4</c:v>
                </c:pt>
                <c:pt idx="9">
                  <c:v>-6.7973867590730532E-4</c:v>
                </c:pt>
                <c:pt idx="10">
                  <c:v>-6.8062662166801235E-4</c:v>
                </c:pt>
                <c:pt idx="11">
                  <c:v>-6.8139206357931852E-4</c:v>
                </c:pt>
                <c:pt idx="12">
                  <c:v>-6.7686492174887363E-4</c:v>
                </c:pt>
                <c:pt idx="13">
                  <c:v>-6.7477025419978329E-4</c:v>
                </c:pt>
                <c:pt idx="14">
                  <c:v>-6.6861838725133674E-4</c:v>
                </c:pt>
                <c:pt idx="15">
                  <c:v>-6.6780978197344965E-4</c:v>
                </c:pt>
                <c:pt idx="16">
                  <c:v>-6.6672298688662214E-4</c:v>
                </c:pt>
                <c:pt idx="17">
                  <c:v>-6.5652365548523619E-4</c:v>
                </c:pt>
                <c:pt idx="18">
                  <c:v>-6.5286397509811331E-4</c:v>
                </c:pt>
                <c:pt idx="19">
                  <c:v>-6.463609130082724E-4</c:v>
                </c:pt>
                <c:pt idx="20">
                  <c:v>-6.441261660525277E-4</c:v>
                </c:pt>
                <c:pt idx="21">
                  <c:v>-6.418056439531334E-4</c:v>
                </c:pt>
                <c:pt idx="22">
                  <c:v>-6.3167642953235626E-4</c:v>
                </c:pt>
                <c:pt idx="23">
                  <c:v>-6.2871499705633685E-4</c:v>
                </c:pt>
                <c:pt idx="24">
                  <c:v>-6.246581878203857E-4</c:v>
                </c:pt>
                <c:pt idx="25">
                  <c:v>-6.2283942664387304E-4</c:v>
                </c:pt>
                <c:pt idx="26">
                  <c:v>-6.2110458575131804E-4</c:v>
                </c:pt>
                <c:pt idx="27">
                  <c:v>-6.1507977875092804E-4</c:v>
                </c:pt>
                <c:pt idx="28">
                  <c:v>-6.1335159388603751E-4</c:v>
                </c:pt>
                <c:pt idx="29">
                  <c:v>-6.1081959392291071E-4</c:v>
                </c:pt>
                <c:pt idx="30">
                  <c:v>-6.0976699051029648E-4</c:v>
                </c:pt>
                <c:pt idx="31">
                  <c:v>-6.0879047398878074E-4</c:v>
                </c:pt>
                <c:pt idx="32">
                  <c:v>-6.0483927902273008E-4</c:v>
                </c:pt>
                <c:pt idx="33">
                  <c:v>-6.0358548013092397E-4</c:v>
                </c:pt>
                <c:pt idx="34">
                  <c:v>-6.0085358562066528E-4</c:v>
                </c:pt>
                <c:pt idx="35">
                  <c:v>-6.0029982169515494E-4</c:v>
                </c:pt>
                <c:pt idx="36">
                  <c:v>-5.9979706315853797E-4</c:v>
                </c:pt>
                <c:pt idx="37">
                  <c:v>-5.9564288749572043E-4</c:v>
                </c:pt>
                <c:pt idx="38">
                  <c:v>-5.9410460955069695E-4</c:v>
                </c:pt>
                <c:pt idx="39">
                  <c:v>-5.8977007071116889E-4</c:v>
                </c:pt>
                <c:pt idx="40">
                  <c:v>-5.8929187712178366E-4</c:v>
                </c:pt>
                <c:pt idx="41">
                  <c:v>-5.8881229818993463E-4</c:v>
                </c:pt>
                <c:pt idx="42">
                  <c:v>-5.8395219764362238E-4</c:v>
                </c:pt>
                <c:pt idx="43">
                  <c:v>-5.8148320912199125E-4</c:v>
                </c:pt>
                <c:pt idx="44">
                  <c:v>-5.7880373833407717E-4</c:v>
                </c:pt>
                <c:pt idx="45">
                  <c:v>-5.7173397641843704E-4</c:v>
                </c:pt>
                <c:pt idx="46">
                  <c:v>-5.7068347085771143E-4</c:v>
                </c:pt>
                <c:pt idx="47">
                  <c:v>-5.6268605766396362E-4</c:v>
                </c:pt>
                <c:pt idx="48">
                  <c:v>-5.5913345764579958E-4</c:v>
                </c:pt>
                <c:pt idx="49">
                  <c:v>-5.5554549570224765E-4</c:v>
                </c:pt>
                <c:pt idx="50">
                  <c:v>-5.4832682235217423E-4</c:v>
                </c:pt>
                <c:pt idx="51">
                  <c:v>-5.4663979937940427E-4</c:v>
                </c:pt>
                <c:pt idx="52">
                  <c:v>-5.381901517136356E-4</c:v>
                </c:pt>
                <c:pt idx="53">
                  <c:v>-5.3505895547001359E-4</c:v>
                </c:pt>
                <c:pt idx="54">
                  <c:v>-5.3211537670128095E-4</c:v>
                </c:pt>
                <c:pt idx="55">
                  <c:v>-5.2845480917343424E-4</c:v>
                </c:pt>
                <c:pt idx="56">
                  <c:v>-5.266033057667542E-4</c:v>
                </c:pt>
                <c:pt idx="57">
                  <c:v>-5.2132664666793005E-4</c:v>
                </c:pt>
                <c:pt idx="58">
                  <c:v>-5.201777138670316E-4</c:v>
                </c:pt>
                <c:pt idx="59">
                  <c:v>-5.194393789125229E-4</c:v>
                </c:pt>
                <c:pt idx="60">
                  <c:v>-5.2236104708350273E-4</c:v>
                </c:pt>
                <c:pt idx="61">
                  <c:v>-5.2114754097326761E-4</c:v>
                </c:pt>
                <c:pt idx="62">
                  <c:v>-5.2302157003758509E-4</c:v>
                </c:pt>
                <c:pt idx="63">
                  <c:v>-5.2541576019038416E-4</c:v>
                </c:pt>
                <c:pt idx="64">
                  <c:v>-5.2844352681447049E-4</c:v>
                </c:pt>
                <c:pt idx="65">
                  <c:v>-5.4028863360880419E-4</c:v>
                </c:pt>
                <c:pt idx="66">
                  <c:v>-5.408460378314618E-4</c:v>
                </c:pt>
                <c:pt idx="67">
                  <c:v>-5.5914888426603884E-4</c:v>
                </c:pt>
                <c:pt idx="68">
                  <c:v>-5.6637504574297282E-4</c:v>
                </c:pt>
                <c:pt idx="69">
                  <c:v>-5.8471137618365532E-4</c:v>
                </c:pt>
                <c:pt idx="70">
                  <c:v>-5.8745302327259385E-4</c:v>
                </c:pt>
                <c:pt idx="71">
                  <c:v>-5.9042999641950047E-4</c:v>
                </c:pt>
                <c:pt idx="72">
                  <c:v>-6.1655089663392368E-4</c:v>
                </c:pt>
                <c:pt idx="73">
                  <c:v>-6.2538390952923239E-4</c:v>
                </c:pt>
                <c:pt idx="74">
                  <c:v>-6.4217008364473509E-4</c:v>
                </c:pt>
                <c:pt idx="75">
                  <c:v>-6.4662538746484977E-4</c:v>
                </c:pt>
                <c:pt idx="76">
                  <c:v>-6.5126193288309671E-4</c:v>
                </c:pt>
                <c:pt idx="77">
                  <c:v>-6.7470971336163409E-4</c:v>
                </c:pt>
                <c:pt idx="78">
                  <c:v>-6.8165253906179199E-4</c:v>
                </c:pt>
                <c:pt idx="79">
                  <c:v>-6.8936470809320065E-4</c:v>
                </c:pt>
                <c:pt idx="80">
                  <c:v>-6.9409642707407571E-4</c:v>
                </c:pt>
                <c:pt idx="81">
                  <c:v>-6.9886257601991001E-4</c:v>
                </c:pt>
                <c:pt idx="82">
                  <c:v>-7.0914625032943743E-4</c:v>
                </c:pt>
                <c:pt idx="83">
                  <c:v>-7.1070190469218488E-4</c:v>
                </c:pt>
                <c:pt idx="84">
                  <c:v>-7.0329996843643272E-4</c:v>
                </c:pt>
                <c:pt idx="85">
                  <c:v>-7.0615222891215468E-4</c:v>
                </c:pt>
                <c:pt idx="86">
                  <c:v>-7.0875301496129849E-4</c:v>
                </c:pt>
                <c:pt idx="87">
                  <c:v>-7.0225436752524573E-4</c:v>
                </c:pt>
                <c:pt idx="88">
                  <c:v>-6.9569846460870721E-4</c:v>
                </c:pt>
                <c:pt idx="89">
                  <c:v>-6.8777387435936532E-4</c:v>
                </c:pt>
                <c:pt idx="90">
                  <c:v>-6.6162797401417284E-4</c:v>
                </c:pt>
                <c:pt idx="91">
                  <c:v>-6.5952573082968128E-4</c:v>
                </c:pt>
                <c:pt idx="92">
                  <c:v>-6.3163121761444785E-4</c:v>
                </c:pt>
                <c:pt idx="93">
                  <c:v>-6.1790086748558792E-4</c:v>
                </c:pt>
                <c:pt idx="94">
                  <c:v>-6.0360395313052706E-4</c:v>
                </c:pt>
                <c:pt idx="95">
                  <c:v>-5.7162375878966332E-4</c:v>
                </c:pt>
                <c:pt idx="96">
                  <c:v>-5.6525570234951478E-4</c:v>
                </c:pt>
                <c:pt idx="97">
                  <c:v>-5.2763159471291843E-4</c:v>
                </c:pt>
                <c:pt idx="98">
                  <c:v>-5.1234170877290097E-4</c:v>
                </c:pt>
                <c:pt idx="99">
                  <c:v>-4.9728740179721953E-4</c:v>
                </c:pt>
                <c:pt idx="100">
                  <c:v>-4.7210666637043097E-4</c:v>
                </c:pt>
                <c:pt idx="101">
                  <c:v>-4.635104583028046E-4</c:v>
                </c:pt>
                <c:pt idx="102">
                  <c:v>-4.295603653021729E-4</c:v>
                </c:pt>
                <c:pt idx="103">
                  <c:v>-4.1832602691060927E-4</c:v>
                </c:pt>
                <c:pt idx="104">
                  <c:v>-4.0764427011770596E-4</c:v>
                </c:pt>
                <c:pt idx="105">
                  <c:v>-3.9992557933299366E-4</c:v>
                </c:pt>
                <c:pt idx="106">
                  <c:v>-3.9232768617062627E-4</c:v>
                </c:pt>
                <c:pt idx="107">
                  <c:v>-3.806030860862716E-4</c:v>
                </c:pt>
                <c:pt idx="108">
                  <c:v>-3.9847851982312851E-4</c:v>
                </c:pt>
                <c:pt idx="109">
                  <c:v>-3.9487807896138548E-4</c:v>
                </c:pt>
                <c:pt idx="110">
                  <c:v>-3.9191227981780208E-4</c:v>
                </c:pt>
                <c:pt idx="111">
                  <c:v>-3.8959797712988557E-4</c:v>
                </c:pt>
                <c:pt idx="112">
                  <c:v>-4.161693677041631E-4</c:v>
                </c:pt>
                <c:pt idx="113">
                  <c:v>-4.2832757135963061E-4</c:v>
                </c:pt>
                <c:pt idx="114">
                  <c:v>-4.6493132055443328E-4</c:v>
                </c:pt>
                <c:pt idx="115">
                  <c:v>-4.6858774359725963E-4</c:v>
                </c:pt>
                <c:pt idx="116">
                  <c:v>-4.7288156977542246E-4</c:v>
                </c:pt>
                <c:pt idx="117">
                  <c:v>-5.2681890825100725E-4</c:v>
                </c:pt>
                <c:pt idx="118">
                  <c:v>-5.4627526950344217E-4</c:v>
                </c:pt>
                <c:pt idx="119">
                  <c:v>-5.8877976101994801E-4</c:v>
                </c:pt>
                <c:pt idx="120">
                  <c:v>-5.9774669329770713E-4</c:v>
                </c:pt>
                <c:pt idx="121">
                  <c:v>-6.0725230732119613E-4</c:v>
                </c:pt>
                <c:pt idx="122">
                  <c:v>-6.6940563365328499E-4</c:v>
                </c:pt>
                <c:pt idx="123">
                  <c:v>-6.8977689449793483E-4</c:v>
                </c:pt>
                <c:pt idx="124">
                  <c:v>-7.2444860298064907E-4</c:v>
                </c:pt>
                <c:pt idx="125">
                  <c:v>-7.3610265863971458E-4</c:v>
                </c:pt>
                <c:pt idx="126">
                  <c:v>-7.9924757705291023E-4</c:v>
                </c:pt>
                <c:pt idx="127">
                  <c:v>-8.1415076591654614E-4</c:v>
                </c:pt>
                <c:pt idx="128">
                  <c:v>-8.2561154329541253E-4</c:v>
                </c:pt>
                <c:pt idx="129">
                  <c:v>-8.3694399998170653E-4</c:v>
                </c:pt>
                <c:pt idx="130">
                  <c:v>-8.717996626090279E-4</c:v>
                </c:pt>
                <c:pt idx="131">
                  <c:v>-8.7519436229554332E-4</c:v>
                </c:pt>
                <c:pt idx="132">
                  <c:v>-8.6694438338984594E-4</c:v>
                </c:pt>
                <c:pt idx="133">
                  <c:v>-8.7136779903573824E-4</c:v>
                </c:pt>
                <c:pt idx="134">
                  <c:v>-8.7510355233212341E-4</c:v>
                </c:pt>
                <c:pt idx="135">
                  <c:v>-8.6172675511253516E-4</c:v>
                </c:pt>
                <c:pt idx="136">
                  <c:v>-8.547879046144803E-4</c:v>
                </c:pt>
                <c:pt idx="137">
                  <c:v>-8.3235033077580772E-4</c:v>
                </c:pt>
                <c:pt idx="138">
                  <c:v>-8.3046193435895588E-4</c:v>
                </c:pt>
                <c:pt idx="139">
                  <c:v>-8.2794916148849274E-4</c:v>
                </c:pt>
                <c:pt idx="140">
                  <c:v>-7.9420347635320466E-4</c:v>
                </c:pt>
                <c:pt idx="141">
                  <c:v>-7.8189256169518403E-4</c:v>
                </c:pt>
                <c:pt idx="142">
                  <c:v>-7.5624301734134036E-4</c:v>
                </c:pt>
                <c:pt idx="143">
                  <c:v>-7.4993613984150609E-4</c:v>
                </c:pt>
                <c:pt idx="144">
                  <c:v>-7.4319033934697458E-4</c:v>
                </c:pt>
                <c:pt idx="145">
                  <c:v>-7.0396029197249805E-4</c:v>
                </c:pt>
                <c:pt idx="146">
                  <c:v>-6.9123885094029213E-4</c:v>
                </c:pt>
                <c:pt idx="147">
                  <c:v>-6.712480748160101E-4</c:v>
                </c:pt>
                <c:pt idx="148">
                  <c:v>-6.6343572953819763E-4</c:v>
                </c:pt>
                <c:pt idx="149">
                  <c:v>-6.5555787509409232E-4</c:v>
                </c:pt>
                <c:pt idx="150">
                  <c:v>-6.2969463709248085E-4</c:v>
                </c:pt>
                <c:pt idx="151">
                  <c:v>-6.204702702000877E-4</c:v>
                </c:pt>
                <c:pt idx="152">
                  <c:v>-6.1227522669559829E-4</c:v>
                </c:pt>
                <c:pt idx="153">
                  <c:v>-6.0508832928736825E-4</c:v>
                </c:pt>
                <c:pt idx="154">
                  <c:v>-5.9841058614404992E-4</c:v>
                </c:pt>
                <c:pt idx="155">
                  <c:v>-5.8548095709116141E-4</c:v>
                </c:pt>
                <c:pt idx="156">
                  <c:v>-5.8262885504421237E-4</c:v>
                </c:pt>
                <c:pt idx="157">
                  <c:v>-5.8050252324805783E-4</c:v>
                </c:pt>
                <c:pt idx="158">
                  <c:v>-5.7905489830951517E-4</c:v>
                </c:pt>
                <c:pt idx="159">
                  <c:v>-5.8104308604534083E-4</c:v>
                </c:pt>
                <c:pt idx="160">
                  <c:v>-5.7911019484514141E-4</c:v>
                </c:pt>
                <c:pt idx="161">
                  <c:v>-5.803501492270709E-4</c:v>
                </c:pt>
                <c:pt idx="162">
                  <c:v>-5.819864279947238E-4</c:v>
                </c:pt>
                <c:pt idx="163">
                  <c:v>-5.8397196723257677E-4</c:v>
                </c:pt>
                <c:pt idx="164">
                  <c:v>-5.8949302346866079E-4</c:v>
                </c:pt>
                <c:pt idx="165">
                  <c:v>-5.9446545097106688E-4</c:v>
                </c:pt>
                <c:pt idx="166">
                  <c:v>-5.974913343011727E-4</c:v>
                </c:pt>
                <c:pt idx="167">
                  <c:v>-6.0058409499148E-4</c:v>
                </c:pt>
                <c:pt idx="168">
                  <c:v>-6.0757834159455831E-4</c:v>
                </c:pt>
                <c:pt idx="169">
                  <c:v>-6.0944571186161145E-4</c:v>
                </c:pt>
                <c:pt idx="170">
                  <c:v>-6.1641116701765912E-4</c:v>
                </c:pt>
                <c:pt idx="171">
                  <c:v>-6.1861075897397656E-4</c:v>
                </c:pt>
                <c:pt idx="172">
                  <c:v>-6.2052401575146189E-4</c:v>
                </c:pt>
                <c:pt idx="173">
                  <c:v>-6.2206286573829317E-4</c:v>
                </c:pt>
                <c:pt idx="174">
                  <c:v>-6.2349851091264747E-4</c:v>
                </c:pt>
                <c:pt idx="175">
                  <c:v>-6.257125812938755E-4</c:v>
                </c:pt>
                <c:pt idx="176">
                  <c:v>-6.2594090781543617E-4</c:v>
                </c:pt>
                <c:pt idx="177">
                  <c:v>-6.2453704220442256E-4</c:v>
                </c:pt>
                <c:pt idx="178">
                  <c:v>-6.2503159642957051E-4</c:v>
                </c:pt>
                <c:pt idx="179">
                  <c:v>-6.2542548437860199E-4</c:v>
                </c:pt>
                <c:pt idx="180">
                  <c:v>-6.236024875799236E-4</c:v>
                </c:pt>
                <c:pt idx="181">
                  <c:v>-6.228138125797775E-4</c:v>
                </c:pt>
                <c:pt idx="182">
                  <c:v>-6.2094303221904568E-4</c:v>
                </c:pt>
                <c:pt idx="183">
                  <c:v>-6.2062967731535412E-4</c:v>
                </c:pt>
                <c:pt idx="184">
                  <c:v>-6.2023344685352606E-4</c:v>
                </c:pt>
                <c:pt idx="185">
                  <c:v>-6.1782460155352368E-4</c:v>
                </c:pt>
                <c:pt idx="186">
                  <c:v>-6.1716933139281086E-4</c:v>
                </c:pt>
                <c:pt idx="187">
                  <c:v>-6.1730675462607308E-4</c:v>
                </c:pt>
                <c:pt idx="188">
                  <c:v>-6.1665828918824883E-4</c:v>
                </c:pt>
                <c:pt idx="189">
                  <c:v>-6.1706031481639962E-4</c:v>
                </c:pt>
                <c:pt idx="190">
                  <c:v>-6.165603620842397E-4</c:v>
                </c:pt>
                <c:pt idx="191">
                  <c:v>-6.1609774914589215E-4</c:v>
                </c:pt>
                <c:pt idx="192">
                  <c:v>-6.2070372785992132E-4</c:v>
                </c:pt>
                <c:pt idx="193">
                  <c:v>-6.2500247178753909E-4</c:v>
                </c:pt>
                <c:pt idx="194">
                  <c:v>-6.2775855803876013E-4</c:v>
                </c:pt>
                <c:pt idx="195">
                  <c:v>-6.3084407667934883E-4</c:v>
                </c:pt>
                <c:pt idx="196">
                  <c:v>-6.3952407819048429E-4</c:v>
                </c:pt>
                <c:pt idx="197">
                  <c:v>-6.4058474777542896E-4</c:v>
                </c:pt>
                <c:pt idx="198">
                  <c:v>-6.5017777726650294E-4</c:v>
                </c:pt>
                <c:pt idx="199">
                  <c:v>-6.5461866344662667E-4</c:v>
                </c:pt>
                <c:pt idx="200">
                  <c:v>-6.5918190664993048E-4</c:v>
                </c:pt>
                <c:pt idx="201">
                  <c:v>-6.6886514317313073E-4</c:v>
                </c:pt>
                <c:pt idx="202">
                  <c:v>-6.7103148835576738E-4</c:v>
                </c:pt>
                <c:pt idx="203">
                  <c:v>-6.8279810719706902E-4</c:v>
                </c:pt>
                <c:pt idx="204">
                  <c:v>-6.8747427069215661E-4</c:v>
                </c:pt>
                <c:pt idx="205">
                  <c:v>-6.920657176840983E-4</c:v>
                </c:pt>
                <c:pt idx="206">
                  <c:v>-6.9967196124967601E-4</c:v>
                </c:pt>
                <c:pt idx="207">
                  <c:v>-7.0233027862755303E-4</c:v>
                </c:pt>
                <c:pt idx="208">
                  <c:v>-7.1271684530938018E-4</c:v>
                </c:pt>
                <c:pt idx="209">
                  <c:v>-7.1617877788998641E-4</c:v>
                </c:pt>
                <c:pt idx="210">
                  <c:v>-7.1934892245684168E-4</c:v>
                </c:pt>
                <c:pt idx="211">
                  <c:v>-7.2243217042577967E-4</c:v>
                </c:pt>
                <c:pt idx="212">
                  <c:v>-7.2447210981818611E-4</c:v>
                </c:pt>
                <c:pt idx="213">
                  <c:v>-7.290542124972452E-4</c:v>
                </c:pt>
                <c:pt idx="214">
                  <c:v>-7.2962618536631305E-4</c:v>
                </c:pt>
                <c:pt idx="215">
                  <c:v>-7.270567304933968E-4</c:v>
                </c:pt>
                <c:pt idx="216">
                  <c:v>-7.2797394764040346E-4</c:v>
                </c:pt>
                <c:pt idx="217">
                  <c:v>-7.2873516459430953E-4</c:v>
                </c:pt>
                <c:pt idx="218">
                  <c:v>-7.2437204397080371E-4</c:v>
                </c:pt>
                <c:pt idx="219">
                  <c:v>-7.2224349443417515E-4</c:v>
                </c:pt>
                <c:pt idx="220">
                  <c:v>-7.1546695328272847E-4</c:v>
                </c:pt>
                <c:pt idx="221">
                  <c:v>-7.1487106735337869E-4</c:v>
                </c:pt>
                <c:pt idx="222">
                  <c:v>-7.1412752246098837E-4</c:v>
                </c:pt>
                <c:pt idx="223">
                  <c:v>-7.0385437218729733E-4</c:v>
                </c:pt>
                <c:pt idx="224">
                  <c:v>-7.0004801737788916E-4</c:v>
                </c:pt>
                <c:pt idx="225">
                  <c:v>-6.9145078027486244E-4</c:v>
                </c:pt>
                <c:pt idx="226">
                  <c:v>-6.8967201699826619E-4</c:v>
                </c:pt>
                <c:pt idx="227">
                  <c:v>-6.8777524402933413E-4</c:v>
                </c:pt>
                <c:pt idx="228">
                  <c:v>-6.7466021641186943E-4</c:v>
                </c:pt>
                <c:pt idx="229">
                  <c:v>-6.7019877520572036E-4</c:v>
                </c:pt>
                <c:pt idx="230">
                  <c:v>-6.6173333031463704E-4</c:v>
                </c:pt>
                <c:pt idx="231">
                  <c:v>-6.5931209298347726E-4</c:v>
                </c:pt>
                <c:pt idx="232">
                  <c:v>-6.5683736353316208E-4</c:v>
                </c:pt>
                <c:pt idx="233">
                  <c:v>-6.439486333339211E-4</c:v>
                </c:pt>
                <c:pt idx="234">
                  <c:v>-6.4146041339574467E-4</c:v>
                </c:pt>
                <c:pt idx="235">
                  <c:v>-6.374145502832107E-4</c:v>
                </c:pt>
                <c:pt idx="236">
                  <c:v>-6.3072664882674045E-4</c:v>
                </c:pt>
                <c:pt idx="237">
                  <c:v>-6.2846949731064318E-4</c:v>
                </c:pt>
                <c:pt idx="238">
                  <c:v>-6.1966717714145858E-4</c:v>
                </c:pt>
                <c:pt idx="239">
                  <c:v>-6.1657573906392926E-4</c:v>
                </c:pt>
                <c:pt idx="240">
                  <c:v>-6.1361658607594904E-4</c:v>
                </c:pt>
                <c:pt idx="241">
                  <c:v>-6.0874531935511955E-4</c:v>
                </c:pt>
                <c:pt idx="242">
                  <c:v>-6.070796262104953E-4</c:v>
                </c:pt>
                <c:pt idx="243">
                  <c:v>-6.0058914208305225E-4</c:v>
                </c:pt>
                <c:pt idx="244">
                  <c:v>-5.9829412626699607E-4</c:v>
                </c:pt>
                <c:pt idx="245">
                  <c:v>-5.960882043325455E-4</c:v>
                </c:pt>
                <c:pt idx="246">
                  <c:v>-5.922514158571146E-4</c:v>
                </c:pt>
                <c:pt idx="247">
                  <c:v>-5.9107324177841382E-4</c:v>
                </c:pt>
                <c:pt idx="248">
                  <c:v>-5.8617904566826695E-4</c:v>
                </c:pt>
                <c:pt idx="249">
                  <c:v>-5.8437811259626216E-4</c:v>
                </c:pt>
                <c:pt idx="250">
                  <c:v>-5.8262308187817524E-4</c:v>
                </c:pt>
                <c:pt idx="251">
                  <c:v>-5.7926084500684039E-4</c:v>
                </c:pt>
                <c:pt idx="252">
                  <c:v>-5.7840224159254642E-4</c:v>
                </c:pt>
                <c:pt idx="253">
                  <c:v>-5.743205050801059E-4</c:v>
                </c:pt>
                <c:pt idx="254">
                  <c:v>-5.7271131332958802E-4</c:v>
                </c:pt>
                <c:pt idx="255">
                  <c:v>-5.7110483218947294E-4</c:v>
                </c:pt>
                <c:pt idx="256">
                  <c:v>-5.7034343074564787E-4</c:v>
                </c:pt>
                <c:pt idx="257">
                  <c:v>-5.6701850987398328E-4</c:v>
                </c:pt>
                <c:pt idx="258">
                  <c:v>-5.6202627691921562E-4</c:v>
                </c:pt>
                <c:pt idx="259">
                  <c:v>-5.6031731785334234E-4</c:v>
                </c:pt>
                <c:pt idx="260">
                  <c:v>-5.5683726917564837E-4</c:v>
                </c:pt>
                <c:pt idx="261">
                  <c:v>-5.5599302421049934E-4</c:v>
                </c:pt>
                <c:pt idx="262">
                  <c:v>-5.5514632583424941E-4</c:v>
                </c:pt>
                <c:pt idx="263">
                  <c:v>-5.499091615255732E-4</c:v>
                </c:pt>
                <c:pt idx="264">
                  <c:v>-5.4814873511834351E-4</c:v>
                </c:pt>
                <c:pt idx="265">
                  <c:v>-5.4456578920528392E-4</c:v>
                </c:pt>
                <c:pt idx="266">
                  <c:v>-5.4369579179688876E-4</c:v>
                </c:pt>
                <c:pt idx="267">
                  <c:v>-5.4282334095140925E-4</c:v>
                </c:pt>
                <c:pt idx="268">
                  <c:v>-5.3743177428086924E-4</c:v>
                </c:pt>
                <c:pt idx="269">
                  <c:v>-5.3561988037370014E-4</c:v>
                </c:pt>
                <c:pt idx="270">
                  <c:v>-5.3193403711611483E-4</c:v>
                </c:pt>
                <c:pt idx="271">
                  <c:v>-5.3103828706754785E-4</c:v>
                </c:pt>
                <c:pt idx="272">
                  <c:v>-5.3014008355867942E-4</c:v>
                </c:pt>
                <c:pt idx="273">
                  <c:v>-5.2459411402860923E-4</c:v>
                </c:pt>
                <c:pt idx="274">
                  <c:v>-5.227307524526037E-4</c:v>
                </c:pt>
                <c:pt idx="275">
                  <c:v>-5.1894201165944315E-4</c:v>
                </c:pt>
                <c:pt idx="276">
                  <c:v>-5.1802050880844774E-4</c:v>
                </c:pt>
                <c:pt idx="277">
                  <c:v>-5.151638315488554E-4</c:v>
                </c:pt>
                <c:pt idx="278">
                  <c:v>-5.113961795645953E-4</c:v>
                </c:pt>
                <c:pt idx="279">
                  <c:v>-5.09481350145699E-4</c:v>
                </c:pt>
                <c:pt idx="280">
                  <c:v>-5.0558971155144729E-4</c:v>
                </c:pt>
                <c:pt idx="281">
                  <c:v>-5.0464245576559152E-4</c:v>
                </c:pt>
                <c:pt idx="282">
                  <c:v>-5.0369274649380224E-4</c:v>
                </c:pt>
                <c:pt idx="283">
                  <c:v>-4.9783796967173635E-4</c:v>
                </c:pt>
                <c:pt idx="284">
                  <c:v>-4.9587167222686992E-4</c:v>
                </c:pt>
                <c:pt idx="285">
                  <c:v>-4.9187713546107079E-4</c:v>
                </c:pt>
                <c:pt idx="286">
                  <c:v>-4.9090412665625527E-4</c:v>
                </c:pt>
                <c:pt idx="287">
                  <c:v>-4.8992866435781934E-4</c:v>
                </c:pt>
                <c:pt idx="288">
                  <c:v>-4.8391948307750207E-4</c:v>
                </c:pt>
                <c:pt idx="289">
                  <c:v>-4.8190171743261117E-4</c:v>
                </c:pt>
                <c:pt idx="290">
                  <c:v>-4.7780428203545648E-4</c:v>
                </c:pt>
                <c:pt idx="291">
                  <c:v>-4.7680552015649802E-4</c:v>
                </c:pt>
                <c:pt idx="292">
                  <c:v>-4.7580430478814359E-4</c:v>
                </c:pt>
                <c:pt idx="293">
                  <c:v>-4.6964071849646898E-4</c:v>
                </c:pt>
                <c:pt idx="294">
                  <c:v>-4.6757148445944924E-4</c:v>
                </c:pt>
                <c:pt idx="295">
                  <c:v>-4.6337114988056788E-4</c:v>
                </c:pt>
                <c:pt idx="296">
                  <c:v>-4.623466349186478E-4</c:v>
                </c:pt>
                <c:pt idx="297">
                  <c:v>-4.6131966647227648E-4</c:v>
                </c:pt>
                <c:pt idx="298">
                  <c:v>-4.5500167459035278E-4</c:v>
                </c:pt>
                <c:pt idx="299">
                  <c:v>-4.528809719678105E-4</c:v>
                </c:pt>
                <c:pt idx="300">
                  <c:v>-4.5183683401317509E-4</c:v>
                </c:pt>
                <c:pt idx="301">
                  <c:v>-4.4752746954507261E-4</c:v>
                </c:pt>
                <c:pt idx="302">
                  <c:v>-4.4647474806033008E-4</c:v>
                </c:pt>
                <c:pt idx="303">
                  <c:v>-4.4110463575908199E-4</c:v>
                </c:pt>
                <c:pt idx="304">
                  <c:v>-4.3893613805501275E-4</c:v>
                </c:pt>
                <c:pt idx="305">
                  <c:v>-4.3676028765915476E-4</c:v>
                </c:pt>
                <c:pt idx="306">
                  <c:v>-4.3234802262065442E-4</c:v>
                </c:pt>
                <c:pt idx="307">
                  <c:v>-4.3126954817276279E-4</c:v>
                </c:pt>
                <c:pt idx="308">
                  <c:v>-4.2577074513516777E-4</c:v>
                </c:pt>
                <c:pt idx="309">
                  <c:v>-4.2355077849531853E-4</c:v>
                </c:pt>
                <c:pt idx="310">
                  <c:v>-4.2132345913303837E-4</c:v>
                </c:pt>
                <c:pt idx="311">
                  <c:v>-4.1680829268406216E-4</c:v>
                </c:pt>
                <c:pt idx="312">
                  <c:v>-4.1570406539264353E-4</c:v>
                </c:pt>
                <c:pt idx="313">
                  <c:v>-4.1007657135194719E-4</c:v>
                </c:pt>
                <c:pt idx="314">
                  <c:v>-4.0780513557114872E-4</c:v>
                </c:pt>
                <c:pt idx="315">
                  <c:v>-4.0552634704393853E-4</c:v>
                </c:pt>
                <c:pt idx="316">
                  <c:v>-4.0090827823899278E-4</c:v>
                </c:pt>
                <c:pt idx="317">
                  <c:v>-3.9977829827080887E-4</c:v>
                </c:pt>
                <c:pt idx="318">
                  <c:v>-3.9402211298789069E-4</c:v>
                </c:pt>
                <c:pt idx="319">
                  <c:v>-3.9169920786630286E-4</c:v>
                </c:pt>
                <c:pt idx="320">
                  <c:v>-3.8936894996632887E-4</c:v>
                </c:pt>
                <c:pt idx="321">
                  <c:v>-3.8464797776166515E-4</c:v>
                </c:pt>
                <c:pt idx="322">
                  <c:v>-3.8349224532844179E-4</c:v>
                </c:pt>
                <c:pt idx="323">
                  <c:v>-3.7640221640061218E-4</c:v>
                </c:pt>
                <c:pt idx="324">
                  <c:v>-3.7402416779612615E-4</c:v>
                </c:pt>
                <c:pt idx="325">
                  <c:v>-3.6920642101408293E-4</c:v>
                </c:pt>
                <c:pt idx="326">
                  <c:v>-3.6802738968708115E-4</c:v>
                </c:pt>
                <c:pt idx="327">
                  <c:v>-3.6684590504417852E-4</c:v>
                </c:pt>
                <c:pt idx="328">
                  <c:v>-3.5960146678457668E-4</c:v>
                </c:pt>
                <c:pt idx="329">
                  <c:v>-3.5717194834137698E-4</c:v>
                </c:pt>
                <c:pt idx="330">
                  <c:v>-3.5225129570427464E-4</c:v>
                </c:pt>
                <c:pt idx="331">
                  <c:v>-3.5104651242026663E-4</c:v>
                </c:pt>
                <c:pt idx="332">
                  <c:v>-3.4983927587473756E-4</c:v>
                </c:pt>
                <c:pt idx="333">
                  <c:v>-3.4244042760777477E-4</c:v>
                </c:pt>
                <c:pt idx="334">
                  <c:v>-3.3995943909636759E-4</c:v>
                </c:pt>
                <c:pt idx="335">
                  <c:v>-3.349358792218124E-4</c:v>
                </c:pt>
                <c:pt idx="336">
                  <c:v>-3.3370534432752841E-4</c:v>
                </c:pt>
                <c:pt idx="337">
                  <c:v>-3.3247235623171204E-4</c:v>
                </c:pt>
                <c:pt idx="338">
                  <c:v>-3.2491909727019603E-4</c:v>
                </c:pt>
                <c:pt idx="339">
                  <c:v>-3.2238663846237685E-4</c:v>
                </c:pt>
                <c:pt idx="340">
                  <c:v>-3.1726016985412678E-4</c:v>
                </c:pt>
                <c:pt idx="341">
                  <c:v>-3.1600388374769528E-4</c:v>
                </c:pt>
                <c:pt idx="342">
                  <c:v>-3.1474514450219852E-4</c:v>
                </c:pt>
                <c:pt idx="343">
                  <c:v>-3.0834550079505973E-4</c:v>
                </c:pt>
                <c:pt idx="344">
                  <c:v>-3.0576524573078245E-4</c:v>
                </c:pt>
                <c:pt idx="345">
                  <c:v>-3.0317763772824691E-4</c:v>
                </c:pt>
                <c:pt idx="346">
                  <c:v>-2.9794212897588102E-4</c:v>
                </c:pt>
                <c:pt idx="347">
                  <c:v>-2.9665763903848286E-4</c:v>
                </c:pt>
                <c:pt idx="348">
                  <c:v>-2.9012930347649402E-4</c:v>
                </c:pt>
                <c:pt idx="349">
                  <c:v>-2.8749757774315654E-4</c:v>
                </c:pt>
                <c:pt idx="350">
                  <c:v>-2.8485849903958638E-4</c:v>
                </c:pt>
                <c:pt idx="351">
                  <c:v>-2.7952007827722336E-4</c:v>
                </c:pt>
                <c:pt idx="352">
                  <c:v>-2.7820983815030423E-4</c:v>
                </c:pt>
                <c:pt idx="353">
                  <c:v>-2.7155281077506643E-4</c:v>
                </c:pt>
                <c:pt idx="354">
                  <c:v>-2.6886961414218646E-4</c:v>
                </c:pt>
                <c:pt idx="355">
                  <c:v>-2.6617906449644124E-4</c:v>
                </c:pt>
                <c:pt idx="356">
                  <c:v>-2.6073772987939003E-4</c:v>
                </c:pt>
                <c:pt idx="357">
                  <c:v>-2.5940174012290522E-4</c:v>
                </c:pt>
                <c:pt idx="358">
                  <c:v>-2.5261602102411018E-4</c:v>
                </c:pt>
                <c:pt idx="359">
                  <c:v>-2.4988135324255367E-4</c:v>
                </c:pt>
                <c:pt idx="360">
                  <c:v>-2.4713933241615749E-4</c:v>
                </c:pt>
                <c:pt idx="361">
                  <c:v>-2.4019397006025403E-4</c:v>
                </c:pt>
                <c:pt idx="362">
                  <c:v>-2.3883100568972138E-4</c:v>
                </c:pt>
                <c:pt idx="363">
                  <c:v>-2.3331893251299363E-4</c:v>
                </c:pt>
                <c:pt idx="364">
                  <c:v>-2.3053279333762333E-4</c:v>
                </c:pt>
                <c:pt idx="365">
                  <c:v>-2.2773930108677121E-4</c:v>
                </c:pt>
                <c:pt idx="366">
                  <c:v>-2.2209213275073414E-4</c:v>
                </c:pt>
                <c:pt idx="367">
                  <c:v>-2.2070464562509807E-4</c:v>
                </c:pt>
                <c:pt idx="368">
                  <c:v>-2.1222490722718685E-4</c:v>
                </c:pt>
                <c:pt idx="369">
                  <c:v>-2.0938362151467333E-4</c:v>
                </c:pt>
                <c:pt idx="370">
                  <c:v>-2.0363966247332661E-4</c:v>
                </c:pt>
                <c:pt idx="371">
                  <c:v>-2.0222888030038688E-4</c:v>
                </c:pt>
                <c:pt idx="372">
                  <c:v>-2.0081564554983158E-4</c:v>
                </c:pt>
                <c:pt idx="373">
                  <c:v>-1.9218149123573762E-4</c:v>
                </c:pt>
                <c:pt idx="374">
                  <c:v>-1.8928873347337594E-4</c:v>
                </c:pt>
                <c:pt idx="375">
                  <c:v>-1.8344185186869311E-4</c:v>
                </c:pt>
                <c:pt idx="376">
                  <c:v>-1.8200532272555359E-4</c:v>
                </c:pt>
                <c:pt idx="377">
                  <c:v>-1.805663411320745E-4</c:v>
                </c:pt>
                <c:pt idx="378">
                  <c:v>-1.7177777009728005E-4</c:v>
                </c:pt>
                <c:pt idx="379">
                  <c:v>-1.6883354001818692E-4</c:v>
                </c:pt>
                <c:pt idx="380">
                  <c:v>-1.6288373336781348E-4</c:v>
                </c:pt>
                <c:pt idx="381">
                  <c:v>-1.6142145809028285E-4</c:v>
                </c:pt>
                <c:pt idx="382">
                  <c:v>-1.5995673048946156E-4</c:v>
                </c:pt>
                <c:pt idx="383">
                  <c:v>-1.4801803924224452E-4</c:v>
                </c:pt>
                <c:pt idx="384">
                  <c:v>-1.4196530493716287E-4</c:v>
                </c:pt>
                <c:pt idx="385">
                  <c:v>-1.4047728441241025E-4</c:v>
                </c:pt>
                <c:pt idx="386">
                  <c:v>-1.3745584650004528E-4</c:v>
                </c:pt>
                <c:pt idx="387">
                  <c:v>-1.2988940475576068E-4</c:v>
                </c:pt>
                <c:pt idx="388">
                  <c:v>-1.2684222921419041E-4</c:v>
                </c:pt>
                <c:pt idx="389">
                  <c:v>-1.2068656449961489E-4</c:v>
                </c:pt>
                <c:pt idx="390">
                  <c:v>-1.1917279967979533E-4</c:v>
                </c:pt>
                <c:pt idx="391">
                  <c:v>-1.176565828197065E-4</c:v>
                </c:pt>
                <c:pt idx="392">
                  <c:v>-1.0840475665517144E-4</c:v>
                </c:pt>
                <c:pt idx="393">
                  <c:v>-1.053061079588304E-4</c:v>
                </c:pt>
                <c:pt idx="394">
                  <c:v>-9.9047509946553262E-5</c:v>
                </c:pt>
                <c:pt idx="395">
                  <c:v>-9.7508001841578595E-5</c:v>
                </c:pt>
                <c:pt idx="396">
                  <c:v>-9.5966041857647471E-5</c:v>
                </c:pt>
                <c:pt idx="397">
                  <c:v>-8.6559795613808203E-5</c:v>
                </c:pt>
                <c:pt idx="398">
                  <c:v>-8.3409673472605877E-5</c:v>
                </c:pt>
                <c:pt idx="399">
                  <c:v>-7.70481391378717E-5</c:v>
                </c:pt>
                <c:pt idx="400">
                  <c:v>-7.5482888823169558E-5</c:v>
                </c:pt>
                <c:pt idx="401">
                  <c:v>-7.3915186790584464E-5</c:v>
                </c:pt>
                <c:pt idx="402">
                  <c:v>-6.4354519593301518E-5</c:v>
                </c:pt>
                <c:pt idx="403">
                  <c:v>-6.1152923717147382E-5</c:v>
                </c:pt>
                <c:pt idx="404">
                  <c:v>-5.4688449891073602E-5</c:v>
                </c:pt>
                <c:pt idx="405">
                  <c:v>-5.3097458502515682E-5</c:v>
                </c:pt>
                <c:pt idx="406">
                  <c:v>-5.1504015574990828E-5</c:v>
                </c:pt>
                <c:pt idx="407">
                  <c:v>-4.5071411335553715E-5</c:v>
                </c:pt>
                <c:pt idx="408">
                  <c:v>-4.3466936809899437E-5</c:v>
                </c:pt>
                <c:pt idx="409">
                  <c:v>-4.0217542506271187E-5</c:v>
                </c:pt>
                <c:pt idx="410">
                  <c:v>-3.6960794839010648E-5</c:v>
                </c:pt>
                <c:pt idx="411">
                  <c:v>-3.369669379527096E-5</c:v>
                </c:pt>
                <c:pt idx="412">
                  <c:v>-2.3860270352362078E-5</c:v>
                </c:pt>
                <c:pt idx="413">
                  <c:v>-2.0566755755600597E-5</c:v>
                </c:pt>
                <c:pt idx="414">
                  <c:v>-1.7265887749529085E-5</c:v>
                </c:pt>
                <c:pt idx="415">
                  <c:v>-1.3957666338429828E-5</c:v>
                </c:pt>
                <c:pt idx="416">
                  <c:v>-1.0642091513738247E-5</c:v>
                </c:pt>
                <c:pt idx="417">
                  <c:v>-6.5124649387523649E-7</c:v>
                </c:pt>
                <c:pt idx="418">
                  <c:v>2.6937420437102484E-6</c:v>
                </c:pt>
                <c:pt idx="419">
                  <c:v>6.0460840248640779E-6</c:v>
                </c:pt>
                <c:pt idx="420">
                  <c:v>9.4057794581508291E-6</c:v>
                </c:pt>
                <c:pt idx="421">
                  <c:v>1.2772828343570503E-5</c:v>
                </c:pt>
                <c:pt idx="422">
                  <c:v>2.2918095781143677E-5</c:v>
                </c:pt>
                <c:pt idx="423">
                  <c:v>2.63145585407568E-5</c:v>
                </c:pt>
                <c:pt idx="424">
                  <c:v>2.9718374786761155E-5</c:v>
                </c:pt>
                <c:pt idx="425">
                  <c:v>3.3129544519156741E-5</c:v>
                </c:pt>
                <c:pt idx="426">
                  <c:v>3.654806774365328E-5</c:v>
                </c:pt>
                <c:pt idx="427">
                  <c:v>4.6847758455394383E-5</c:v>
                </c:pt>
                <c:pt idx="428">
                  <c:v>5.5535627766178575E-5</c:v>
                </c:pt>
                <c:pt idx="429">
                  <c:v>6.2514851692861071E-5</c:v>
                </c:pt>
                <c:pt idx="430">
                  <c:v>6.4234529073281532E-5</c:v>
                </c:pt>
                <c:pt idx="431">
                  <c:v>6.5956656974773496E-5</c:v>
                </c:pt>
                <c:pt idx="432">
                  <c:v>7.6443869090265222E-5</c:v>
                </c:pt>
                <c:pt idx="433">
                  <c:v>7.9954313809693645E-5</c:v>
                </c:pt>
                <c:pt idx="434">
                  <c:v>8.7036499336208678E-5</c:v>
                </c:pt>
                <c:pt idx="435">
                  <c:v>8.8781909566570949E-5</c:v>
                </c:pt>
                <c:pt idx="436">
                  <c:v>9.0529770082972786E-5</c:v>
                </c:pt>
                <c:pt idx="437">
                  <c:v>1.0117140968603625E-4</c:v>
                </c:pt>
                <c:pt idx="438">
                  <c:v>1.1196018148013869E-4</c:v>
                </c:pt>
                <c:pt idx="439">
                  <c:v>1.1373009861164969E-4</c:v>
                </c:pt>
                <c:pt idx="440">
                  <c:v>1.1550246580020615E-4</c:v>
                </c:pt>
                <c:pt idx="441">
                  <c:v>1.1727728302241003E-4</c:v>
                </c:pt>
                <c:pt idx="442">
                  <c:v>1.2625928272955793E-4</c:v>
                </c:pt>
                <c:pt idx="443">
                  <c:v>1.298726796222245E-4</c:v>
                </c:pt>
                <c:pt idx="444">
                  <c:v>1.3716080117263311E-4</c:v>
                </c:pt>
                <c:pt idx="445">
                  <c:v>1.3895767219135324E-4</c:v>
                </c:pt>
                <c:pt idx="446">
                  <c:v>1.407569929979777E-4</c:v>
                </c:pt>
                <c:pt idx="447">
                  <c:v>1.5170749055702605E-4</c:v>
                </c:pt>
                <c:pt idx="448">
                  <c:v>1.5537236404300313E-4</c:v>
                </c:pt>
                <c:pt idx="449">
                  <c:v>1.5718883611803847E-4</c:v>
                </c:pt>
                <c:pt idx="450">
                  <c:v>1.5900775776894556E-4</c:v>
                </c:pt>
                <c:pt idx="451">
                  <c:v>1.6082912896881699E-4</c:v>
                </c:pt>
                <c:pt idx="452">
                  <c:v>1.7564188711993722E-4</c:v>
                </c:pt>
                <c:pt idx="453">
                  <c:v>1.7935455876205708E-4</c:v>
                </c:pt>
                <c:pt idx="454">
                  <c:v>1.8307458423905132E-4</c:v>
                </c:pt>
                <c:pt idx="455">
                  <c:v>1.9057478646167247E-4</c:v>
                </c:pt>
                <c:pt idx="456">
                  <c:v>1.9242556047410585E-4</c:v>
                </c:pt>
                <c:pt idx="457">
                  <c:v>2.0178501928835857E-4</c:v>
                </c:pt>
                <c:pt idx="458">
                  <c:v>2.0554916788650957E-4</c:v>
                </c:pt>
                <c:pt idx="459">
                  <c:v>2.0932067035950297E-4</c:v>
                </c:pt>
                <c:pt idx="460">
                  <c:v>2.1692385663990565E-4</c:v>
                </c:pt>
                <c:pt idx="461">
                  <c:v>2.3210411703278311E-4</c:v>
                </c:pt>
                <c:pt idx="462">
                  <c:v>2.3592709684816526E-4</c:v>
                </c:pt>
                <c:pt idx="463">
                  <c:v>2.4363327221416098E-4</c:v>
                </c:pt>
                <c:pt idx="464">
                  <c:v>2.4553549176047567E-4</c:v>
                </c:pt>
                <c:pt idx="465">
                  <c:v>2.5515230507355824E-4</c:v>
                </c:pt>
                <c:pt idx="466">
                  <c:v>2.5901940860162398E-4</c:v>
                </c:pt>
                <c:pt idx="467">
                  <c:v>2.6289386610311993E-4</c:v>
                </c:pt>
                <c:pt idx="468">
                  <c:v>2.707030357448903E-4</c:v>
                </c:pt>
                <c:pt idx="469">
                  <c:v>2.7657060154547128E-4</c:v>
                </c:pt>
                <c:pt idx="470">
                  <c:v>2.8827589717146169E-4</c:v>
                </c:pt>
                <c:pt idx="471">
                  <c:v>2.9618194108687652E-4</c:v>
                </c:pt>
                <c:pt idx="472">
                  <c:v>2.9813314983750949E-4</c:v>
                </c:pt>
                <c:pt idx="473">
                  <c:v>3.0008680661418633E-4</c:v>
                </c:pt>
                <c:pt idx="474">
                  <c:v>3.1196390296834637E-4</c:v>
                </c:pt>
                <c:pt idx="475">
                  <c:v>3.159376433244681E-4</c:v>
                </c:pt>
                <c:pt idx="476">
                  <c:v>3.2394669273617575E-4</c:v>
                </c:pt>
                <c:pt idx="477">
                  <c:v>3.2592361712741047E-4</c:v>
                </c:pt>
                <c:pt idx="478">
                  <c:v>3.2790298921276008E-4</c:v>
                </c:pt>
                <c:pt idx="479">
                  <c:v>3.3993452248436812E-4</c:v>
                </c:pt>
                <c:pt idx="480">
                  <c:v>3.439597419169753E-4</c:v>
                </c:pt>
                <c:pt idx="481">
                  <c:v>3.5207180255060103E-4</c:v>
                </c:pt>
                <c:pt idx="482">
                  <c:v>3.5407444027996116E-4</c:v>
                </c:pt>
                <c:pt idx="483">
                  <c:v>3.5607952535704658E-4</c:v>
                </c:pt>
                <c:pt idx="484">
                  <c:v>3.68265496667786E-4</c:v>
                </c:pt>
                <c:pt idx="485">
                  <c:v>3.7234219555593029E-4</c:v>
                </c:pt>
                <c:pt idx="486">
                  <c:v>3.8055727332549213E-4</c:v>
                </c:pt>
                <c:pt idx="487">
                  <c:v>3.8258562200549351E-4</c:v>
                </c:pt>
                <c:pt idx="488">
                  <c:v>3.8461641767977857E-4</c:v>
                </c:pt>
                <c:pt idx="489">
                  <c:v>3.9695682816164707E-4</c:v>
                </c:pt>
                <c:pt idx="490">
                  <c:v>4.0108500688180152E-4</c:v>
                </c:pt>
                <c:pt idx="491">
                  <c:v>4.0313293995808408E-4</c:v>
                </c:pt>
                <c:pt idx="492">
                  <c:v>4.1145716504431551E-4</c:v>
                </c:pt>
                <c:pt idx="493">
                  <c:v>4.1351366883431742E-4</c:v>
                </c:pt>
                <c:pt idx="494">
                  <c:v>4.2411804167308276E-4</c:v>
                </c:pt>
                <c:pt idx="495">
                  <c:v>4.2856325937101758E-4</c:v>
                </c:pt>
                <c:pt idx="496">
                  <c:v>4.3312332699851908E-4</c:v>
                </c:pt>
                <c:pt idx="497">
                  <c:v>4.4315989104870557E-4</c:v>
                </c:pt>
                <c:pt idx="498">
                  <c:v>4.453218015633465E-4</c:v>
                </c:pt>
                <c:pt idx="499">
                  <c:v>4.5764236182499474E-4</c:v>
                </c:pt>
                <c:pt idx="500">
                  <c:v>4.6288909772407294E-4</c:v>
                </c:pt>
                <c:pt idx="501">
                  <c:v>4.6824987313964783E-4</c:v>
                </c:pt>
                <c:pt idx="502">
                  <c:v>4.8013980201960793E-4</c:v>
                </c:pt>
                <c:pt idx="503">
                  <c:v>4.825657175275188E-4</c:v>
                </c:pt>
                <c:pt idx="504">
                  <c:v>4.9676029155243384E-4</c:v>
                </c:pt>
                <c:pt idx="505">
                  <c:v>5.0280287324078188E-4</c:v>
                </c:pt>
                <c:pt idx="506">
                  <c:v>5.089586841897642E-4</c:v>
                </c:pt>
                <c:pt idx="507">
                  <c:v>5.2235967643615711E-4</c:v>
                </c:pt>
                <c:pt idx="508">
                  <c:v>5.2520699313994155E-4</c:v>
                </c:pt>
                <c:pt idx="509">
                  <c:v>5.4143212712709499E-4</c:v>
                </c:pt>
                <c:pt idx="510">
                  <c:v>5.4826488323733713E-4</c:v>
                </c:pt>
                <c:pt idx="511">
                  <c:v>6.0297501803198829E-4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675584"/>
        <c:axId val="148685952"/>
      </c:scatterChart>
      <c:valAx>
        <c:axId val="1486755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8685952"/>
        <c:crosses val="autoZero"/>
        <c:crossBetween val="midCat"/>
      </c:valAx>
      <c:valAx>
        <c:axId val="14868595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8675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EUR1M!$AQ$2:$AQ$2366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EUR1M!$AS$2:$AS$2366</c:f>
              <c:numCache>
                <c:formatCode>0.0000%</c:formatCode>
                <c:ptCount val="2365"/>
                <c:pt idx="0">
                  <c:v>-6.3999999986505407E-4</c:v>
                </c:pt>
                <c:pt idx="1">
                  <c:v>-6.3803672595221721E-4</c:v>
                </c:pt>
                <c:pt idx="2">
                  <c:v>-6.2743418846682652E-4</c:v>
                </c:pt>
                <c:pt idx="3">
                  <c:v>-6.2412178539499529E-4</c:v>
                </c:pt>
                <c:pt idx="4">
                  <c:v>-6.1928114323988649E-4</c:v>
                </c:pt>
                <c:pt idx="5">
                  <c:v>-6.1710107013640547E-4</c:v>
                </c:pt>
                <c:pt idx="6">
                  <c:v>-6.1482065509033481E-4</c:v>
                </c:pt>
                <c:pt idx="7">
                  <c:v>-6.0642976879874127E-4</c:v>
                </c:pt>
                <c:pt idx="8">
                  <c:v>-6.0382533325151471E-4</c:v>
                </c:pt>
                <c:pt idx="9">
                  <c:v>-6.014243841018735E-4</c:v>
                </c:pt>
                <c:pt idx="10">
                  <c:v>-5.9903613622139251E-4</c:v>
                </c:pt>
                <c:pt idx="11">
                  <c:v>-5.9638503056787836E-4</c:v>
                </c:pt>
                <c:pt idx="12">
                  <c:v>-5.8873316396817858E-4</c:v>
                </c:pt>
                <c:pt idx="13">
                  <c:v>-5.8674279927318379E-4</c:v>
                </c:pt>
                <c:pt idx="14">
                  <c:v>-5.8643416486264311E-4</c:v>
                </c:pt>
                <c:pt idx="15">
                  <c:v>-5.852664679770192E-4</c:v>
                </c:pt>
                <c:pt idx="16">
                  <c:v>-5.8478900376844568E-4</c:v>
                </c:pt>
                <c:pt idx="17">
                  <c:v>-5.8786880877817558E-4</c:v>
                </c:pt>
                <c:pt idx="18">
                  <c:v>-5.8945302102472285E-4</c:v>
                </c:pt>
                <c:pt idx="19">
                  <c:v>-5.9136391032055258E-4</c:v>
                </c:pt>
                <c:pt idx="20">
                  <c:v>-5.9283383547589774E-4</c:v>
                </c:pt>
                <c:pt idx="21">
                  <c:v>-5.9433207655592852E-4</c:v>
                </c:pt>
                <c:pt idx="22">
                  <c:v>-5.9713409068245897E-4</c:v>
                </c:pt>
                <c:pt idx="23">
                  <c:v>-5.9743321648271736E-4</c:v>
                </c:pt>
                <c:pt idx="24">
                  <c:v>-5.9725247674896121E-4</c:v>
                </c:pt>
                <c:pt idx="25">
                  <c:v>-5.9760345159046158E-4</c:v>
                </c:pt>
                <c:pt idx="26">
                  <c:v>-5.9789664788049035E-4</c:v>
                </c:pt>
                <c:pt idx="27">
                  <c:v>-5.9773394159204796E-4</c:v>
                </c:pt>
                <c:pt idx="28">
                  <c:v>-5.9754607140683283E-4</c:v>
                </c:pt>
                <c:pt idx="29">
                  <c:v>-5.9682116096102726E-4</c:v>
                </c:pt>
                <c:pt idx="30">
                  <c:v>-5.9673226621786979E-4</c:v>
                </c:pt>
                <c:pt idx="31">
                  <c:v>-5.9659807737388166E-4</c:v>
                </c:pt>
                <c:pt idx="32">
                  <c:v>-5.9509828929434658E-4</c:v>
                </c:pt>
                <c:pt idx="33">
                  <c:v>-5.944812459501847E-4</c:v>
                </c:pt>
                <c:pt idx="34">
                  <c:v>-5.9303028652363764E-4</c:v>
                </c:pt>
                <c:pt idx="35">
                  <c:v>-5.9267364269185996E-4</c:v>
                </c:pt>
                <c:pt idx="36">
                  <c:v>-5.9229529470178528E-4</c:v>
                </c:pt>
                <c:pt idx="37">
                  <c:v>-5.8963189267769605E-4</c:v>
                </c:pt>
                <c:pt idx="38">
                  <c:v>-5.8864349873036324E-4</c:v>
                </c:pt>
                <c:pt idx="39">
                  <c:v>-5.8626007892546221E-4</c:v>
                </c:pt>
                <c:pt idx="40">
                  <c:v>-5.858196893619716E-4</c:v>
                </c:pt>
                <c:pt idx="41">
                  <c:v>-5.8539305776107763E-4</c:v>
                </c:pt>
                <c:pt idx="42">
                  <c:v>-5.8263233049204999E-4</c:v>
                </c:pt>
                <c:pt idx="43">
                  <c:v>-5.8139737235096689E-4</c:v>
                </c:pt>
                <c:pt idx="44">
                  <c:v>-5.8012582197664031E-4</c:v>
                </c:pt>
                <c:pt idx="45">
                  <c:v>-5.7592624284244498E-4</c:v>
                </c:pt>
                <c:pt idx="46">
                  <c:v>-5.7547969923474958E-4</c:v>
                </c:pt>
                <c:pt idx="47">
                  <c:v>-5.7035930909687949E-4</c:v>
                </c:pt>
                <c:pt idx="48">
                  <c:v>-5.6776693803772815E-4</c:v>
                </c:pt>
                <c:pt idx="49">
                  <c:v>-5.6502282006620774E-4</c:v>
                </c:pt>
                <c:pt idx="50">
                  <c:v>-5.5829869622880945E-4</c:v>
                </c:pt>
                <c:pt idx="51">
                  <c:v>-5.5724861348401932E-4</c:v>
                </c:pt>
                <c:pt idx="52">
                  <c:v>-5.4994516721063036E-4</c:v>
                </c:pt>
                <c:pt idx="53">
                  <c:v>-5.4684205249078133E-4</c:v>
                </c:pt>
                <c:pt idx="54">
                  <c:v>-5.4377101933233973E-4</c:v>
                </c:pt>
                <c:pt idx="55">
                  <c:v>-5.3808358255955091E-4</c:v>
                </c:pt>
                <c:pt idx="56">
                  <c:v>-5.3657471662247756E-4</c:v>
                </c:pt>
                <c:pt idx="57">
                  <c:v>-5.2981622375991577E-4</c:v>
                </c:pt>
                <c:pt idx="58">
                  <c:v>-5.2748916837819237E-4</c:v>
                </c:pt>
                <c:pt idx="59">
                  <c:v>-5.2537802421070978E-4</c:v>
                </c:pt>
                <c:pt idx="60">
                  <c:v>-5.2372552426849239E-4</c:v>
                </c:pt>
                <c:pt idx="61">
                  <c:v>-5.221750534483723E-4</c:v>
                </c:pt>
                <c:pt idx="62">
                  <c:v>-5.1898012209328215E-4</c:v>
                </c:pt>
                <c:pt idx="63">
                  <c:v>-5.1871593539409844E-4</c:v>
                </c:pt>
                <c:pt idx="64">
                  <c:v>-5.188514898417651E-4</c:v>
                </c:pt>
                <c:pt idx="65">
                  <c:v>-5.2366918018659225E-4</c:v>
                </c:pt>
                <c:pt idx="66">
                  <c:v>-5.227667046963665E-4</c:v>
                </c:pt>
                <c:pt idx="67">
                  <c:v>-5.3227491237047236E-4</c:v>
                </c:pt>
                <c:pt idx="68">
                  <c:v>-5.3734400719565676E-4</c:v>
                </c:pt>
                <c:pt idx="69">
                  <c:v>-5.5425400939622773E-4</c:v>
                </c:pt>
                <c:pt idx="70">
                  <c:v>-5.5552811818307402E-4</c:v>
                </c:pt>
                <c:pt idx="71">
                  <c:v>-5.5703093015846059E-4</c:v>
                </c:pt>
                <c:pt idx="72">
                  <c:v>-5.8160815535023675E-4</c:v>
                </c:pt>
                <c:pt idx="73">
                  <c:v>-5.904808199133011E-4</c:v>
                </c:pt>
                <c:pt idx="74">
                  <c:v>-6.1048120282594914E-4</c:v>
                </c:pt>
                <c:pt idx="75">
                  <c:v>-6.1408386000716408E-4</c:v>
                </c:pt>
                <c:pt idx="76">
                  <c:v>-6.1792015668378367E-4</c:v>
                </c:pt>
                <c:pt idx="77">
                  <c:v>-6.4476238376096333E-4</c:v>
                </c:pt>
                <c:pt idx="78">
                  <c:v>-6.5317063217977664E-4</c:v>
                </c:pt>
                <c:pt idx="79">
                  <c:v>-6.6556536509625056E-4</c:v>
                </c:pt>
                <c:pt idx="80">
                  <c:v>-6.7047557825217208E-4</c:v>
                </c:pt>
                <c:pt idx="81">
                  <c:v>-6.7555849538307585E-4</c:v>
                </c:pt>
                <c:pt idx="82">
                  <c:v>-6.9186194398068181E-4</c:v>
                </c:pt>
                <c:pt idx="83">
                  <c:v>-6.9553787061860106E-4</c:v>
                </c:pt>
                <c:pt idx="84">
                  <c:v>-6.9144182421109303E-4</c:v>
                </c:pt>
                <c:pt idx="85">
                  <c:v>-6.9576155014350327E-4</c:v>
                </c:pt>
                <c:pt idx="86">
                  <c:v>-7.0007058767577784E-4</c:v>
                </c:pt>
                <c:pt idx="87">
                  <c:v>-7.0027070934086666E-4</c:v>
                </c:pt>
                <c:pt idx="88">
                  <c:v>-6.9595245555165164E-4</c:v>
                </c:pt>
                <c:pt idx="89">
                  <c:v>-6.900907737810158E-4</c:v>
                </c:pt>
                <c:pt idx="90">
                  <c:v>-6.6607819616995578E-4</c:v>
                </c:pt>
                <c:pt idx="91">
                  <c:v>-6.6557642161035164E-4</c:v>
                </c:pt>
                <c:pt idx="92">
                  <c:v>-6.4168675946030262E-4</c:v>
                </c:pt>
                <c:pt idx="93">
                  <c:v>-6.2899799753912689E-4</c:v>
                </c:pt>
                <c:pt idx="94">
                  <c:v>-6.1557697060266037E-4</c:v>
                </c:pt>
                <c:pt idx="95">
                  <c:v>-5.8473778077425265E-4</c:v>
                </c:pt>
                <c:pt idx="96">
                  <c:v>-5.7868875652561564E-4</c:v>
                </c:pt>
                <c:pt idx="97">
                  <c:v>-5.4154371803560863E-4</c:v>
                </c:pt>
                <c:pt idx="98">
                  <c:v>-5.2616262253968316E-4</c:v>
                </c:pt>
                <c:pt idx="99">
                  <c:v>-5.1086044087789162E-4</c:v>
                </c:pt>
                <c:pt idx="100">
                  <c:v>-4.8475379938378582E-4</c:v>
                </c:pt>
                <c:pt idx="101">
                  <c:v>-4.758069676645146E-4</c:v>
                </c:pt>
                <c:pt idx="102">
                  <c:v>-4.39589233198312E-4</c:v>
                </c:pt>
                <c:pt idx="103">
                  <c:v>-4.2719413775094139E-4</c:v>
                </c:pt>
                <c:pt idx="104">
                  <c:v>-4.1156592468242923E-4</c:v>
                </c:pt>
                <c:pt idx="105">
                  <c:v>-4.0339017941481981E-4</c:v>
                </c:pt>
                <c:pt idx="106">
                  <c:v>-3.9539720223001932E-4</c:v>
                </c:pt>
                <c:pt idx="107">
                  <c:v>-3.7734772077218309E-4</c:v>
                </c:pt>
                <c:pt idx="108">
                  <c:v>-3.8468463254249342E-4</c:v>
                </c:pt>
                <c:pt idx="109">
                  <c:v>-3.8088027213016448E-4</c:v>
                </c:pt>
                <c:pt idx="110">
                  <c:v>-3.777074543569181E-4</c:v>
                </c:pt>
                <c:pt idx="111">
                  <c:v>-3.7500790850179599E-4</c:v>
                </c:pt>
                <c:pt idx="112">
                  <c:v>-3.9208825446003916E-4</c:v>
                </c:pt>
                <c:pt idx="113">
                  <c:v>-4.0176662567031001E-4</c:v>
                </c:pt>
                <c:pt idx="114">
                  <c:v>-4.3577368424176723E-4</c:v>
                </c:pt>
                <c:pt idx="115">
                  <c:v>-4.379821930396155E-4</c:v>
                </c:pt>
                <c:pt idx="116">
                  <c:v>-4.4069055431700076E-4</c:v>
                </c:pt>
                <c:pt idx="117">
                  <c:v>-4.9134877141170585E-4</c:v>
                </c:pt>
                <c:pt idx="118">
                  <c:v>-5.1015381435646644E-4</c:v>
                </c:pt>
                <c:pt idx="119">
                  <c:v>-5.5489830563198506E-4</c:v>
                </c:pt>
                <c:pt idx="120">
                  <c:v>-5.6232128493094446E-4</c:v>
                </c:pt>
                <c:pt idx="121">
                  <c:v>-5.7025992981547325E-4</c:v>
                </c:pt>
                <c:pt idx="122">
                  <c:v>-6.3280368436248143E-4</c:v>
                </c:pt>
                <c:pt idx="123">
                  <c:v>-6.5350467829570645E-4</c:v>
                </c:pt>
                <c:pt idx="124">
                  <c:v>-6.9070672948418576E-4</c:v>
                </c:pt>
                <c:pt idx="125">
                  <c:v>-7.0169146629536772E-4</c:v>
                </c:pt>
                <c:pt idx="126">
                  <c:v>-7.6583884313164948E-4</c:v>
                </c:pt>
                <c:pt idx="127">
                  <c:v>-7.8120538139929191E-4</c:v>
                </c:pt>
                <c:pt idx="128">
                  <c:v>-7.9346948600500511E-4</c:v>
                </c:pt>
                <c:pt idx="129">
                  <c:v>-8.059822242191682E-4</c:v>
                </c:pt>
                <c:pt idx="130">
                  <c:v>-8.4179084714292572E-4</c:v>
                </c:pt>
                <c:pt idx="131">
                  <c:v>-8.4677083839713692E-4</c:v>
                </c:pt>
                <c:pt idx="132">
                  <c:v>-8.3977956303791438E-4</c:v>
                </c:pt>
                <c:pt idx="133">
                  <c:v>-8.457681619918056E-4</c:v>
                </c:pt>
                <c:pt idx="134">
                  <c:v>-8.5074383527829959E-4</c:v>
                </c:pt>
                <c:pt idx="135">
                  <c:v>-8.4073309227084719E-4</c:v>
                </c:pt>
                <c:pt idx="136">
                  <c:v>-8.3483683592316049E-4</c:v>
                </c:pt>
                <c:pt idx="137">
                  <c:v>-8.1627040394090375E-4</c:v>
                </c:pt>
                <c:pt idx="138">
                  <c:v>-8.1410578390866961E-4</c:v>
                </c:pt>
                <c:pt idx="139">
                  <c:v>-8.1111449857963801E-4</c:v>
                </c:pt>
                <c:pt idx="140">
                  <c:v>-7.8080849698621588E-4</c:v>
                </c:pt>
                <c:pt idx="141">
                  <c:v>-7.697916149731047E-4</c:v>
                </c:pt>
                <c:pt idx="142">
                  <c:v>-7.4972156868630634E-4</c:v>
                </c:pt>
                <c:pt idx="143">
                  <c:v>-7.428889494265345E-4</c:v>
                </c:pt>
                <c:pt idx="144">
                  <c:v>-7.3564080198139327E-4</c:v>
                </c:pt>
                <c:pt idx="145">
                  <c:v>-7.0230647790873785E-4</c:v>
                </c:pt>
                <c:pt idx="146">
                  <c:v>-6.919246470350435E-4</c:v>
                </c:pt>
                <c:pt idx="147">
                  <c:v>-6.7798069618551051E-4</c:v>
                </c:pt>
                <c:pt idx="148">
                  <c:v>-6.7114819449987095E-4</c:v>
                </c:pt>
                <c:pt idx="149">
                  <c:v>-6.6461250533838938E-4</c:v>
                </c:pt>
                <c:pt idx="150">
                  <c:v>-6.4716307005192441E-4</c:v>
                </c:pt>
                <c:pt idx="151">
                  <c:v>-6.4265569557964142E-4</c:v>
                </c:pt>
                <c:pt idx="152">
                  <c:v>-6.3898427409970408E-4</c:v>
                </c:pt>
                <c:pt idx="153">
                  <c:v>-6.3557444853573045E-4</c:v>
                </c:pt>
                <c:pt idx="154">
                  <c:v>-6.3103773565134722E-4</c:v>
                </c:pt>
                <c:pt idx="155">
                  <c:v>-6.2432544619783368E-4</c:v>
                </c:pt>
                <c:pt idx="156">
                  <c:v>-6.2205435558846691E-4</c:v>
                </c:pt>
                <c:pt idx="157">
                  <c:v>-6.1997716288372893E-4</c:v>
                </c:pt>
                <c:pt idx="158">
                  <c:v>-6.1808258502223817E-4</c:v>
                </c:pt>
                <c:pt idx="159">
                  <c:v>-6.1522570248466956E-4</c:v>
                </c:pt>
                <c:pt idx="160">
                  <c:v>-6.1210476003687852E-4</c:v>
                </c:pt>
                <c:pt idx="161">
                  <c:v>-6.1095400981762635E-4</c:v>
                </c:pt>
                <c:pt idx="162">
                  <c:v>-6.0991817574531715E-4</c:v>
                </c:pt>
                <c:pt idx="163">
                  <c:v>-6.089859746703641E-4</c:v>
                </c:pt>
                <c:pt idx="164">
                  <c:v>-6.0725470953123997E-4</c:v>
                </c:pt>
                <c:pt idx="165">
                  <c:v>-6.0606783717320365E-4</c:v>
                </c:pt>
                <c:pt idx="166">
                  <c:v>-6.0548455366619231E-4</c:v>
                </c:pt>
                <c:pt idx="167">
                  <c:v>-6.0493720417494404E-4</c:v>
                </c:pt>
                <c:pt idx="168">
                  <c:v>-6.0360923726087248E-4</c:v>
                </c:pt>
                <c:pt idx="169">
                  <c:v>-6.0337636279578222E-4</c:v>
                </c:pt>
                <c:pt idx="170">
                  <c:v>-6.022918759355484E-4</c:v>
                </c:pt>
                <c:pt idx="171">
                  <c:v>-6.0186296130141617E-4</c:v>
                </c:pt>
                <c:pt idx="172">
                  <c:v>-6.0185686777377873E-4</c:v>
                </c:pt>
                <c:pt idx="173">
                  <c:v>-6.0128610844242814E-4</c:v>
                </c:pt>
                <c:pt idx="174">
                  <c:v>-6.0076855804436582E-4</c:v>
                </c:pt>
                <c:pt idx="175">
                  <c:v>-6.004654464827091E-4</c:v>
                </c:pt>
                <c:pt idx="176">
                  <c:v>-6.0044717051487321E-4</c:v>
                </c:pt>
                <c:pt idx="177">
                  <c:v>-6.0082197406365696E-4</c:v>
                </c:pt>
                <c:pt idx="178">
                  <c:v>-6.0072487670884134E-4</c:v>
                </c:pt>
                <c:pt idx="179">
                  <c:v>-6.0067550282921951E-4</c:v>
                </c:pt>
                <c:pt idx="180">
                  <c:v>-6.0138089027831601E-4</c:v>
                </c:pt>
                <c:pt idx="181">
                  <c:v>-6.0173365718174665E-4</c:v>
                </c:pt>
                <c:pt idx="182">
                  <c:v>-6.0270101904750953E-4</c:v>
                </c:pt>
                <c:pt idx="183">
                  <c:v>-6.0292421224752979E-4</c:v>
                </c:pt>
                <c:pt idx="184">
                  <c:v>-6.0317974764847386E-4</c:v>
                </c:pt>
                <c:pt idx="185">
                  <c:v>-6.052598373644301E-4</c:v>
                </c:pt>
                <c:pt idx="186">
                  <c:v>-6.0610571478286203E-4</c:v>
                </c:pt>
                <c:pt idx="187">
                  <c:v>-6.0829668725508935E-4</c:v>
                </c:pt>
                <c:pt idx="188">
                  <c:v>-6.0871188477751303E-4</c:v>
                </c:pt>
                <c:pt idx="189">
                  <c:v>-6.1441781449332556E-4</c:v>
                </c:pt>
                <c:pt idx="190">
                  <c:v>-6.1487281224170687E-4</c:v>
                </c:pt>
                <c:pt idx="191">
                  <c:v>-6.1530680905591735E-4</c:v>
                </c:pt>
                <c:pt idx="192">
                  <c:v>-6.1939802651158899E-4</c:v>
                </c:pt>
                <c:pt idx="193">
                  <c:v>-6.2387939074604049E-4</c:v>
                </c:pt>
                <c:pt idx="194">
                  <c:v>-6.262268761241252E-4</c:v>
                </c:pt>
                <c:pt idx="195">
                  <c:v>-6.2884872038848627E-4</c:v>
                </c:pt>
                <c:pt idx="196">
                  <c:v>-6.3615123765362047E-4</c:v>
                </c:pt>
                <c:pt idx="197">
                  <c:v>-6.37085477429685E-4</c:v>
                </c:pt>
                <c:pt idx="198">
                  <c:v>-6.451667279963047E-4</c:v>
                </c:pt>
                <c:pt idx="199">
                  <c:v>-6.4889076758500863E-4</c:v>
                </c:pt>
                <c:pt idx="200">
                  <c:v>-6.5270784690296679E-4</c:v>
                </c:pt>
                <c:pt idx="201">
                  <c:v>-6.6096865927137149E-4</c:v>
                </c:pt>
                <c:pt idx="202">
                  <c:v>-6.6267455895050885E-4</c:v>
                </c:pt>
                <c:pt idx="203">
                  <c:v>-6.7228224825743865E-4</c:v>
                </c:pt>
                <c:pt idx="204">
                  <c:v>-6.7611361169994666E-4</c:v>
                </c:pt>
                <c:pt idx="205">
                  <c:v>-6.7985669709491603E-4</c:v>
                </c:pt>
                <c:pt idx="206">
                  <c:v>-6.8602587476263022E-4</c:v>
                </c:pt>
                <c:pt idx="207">
                  <c:v>-6.8813678252396013E-4</c:v>
                </c:pt>
                <c:pt idx="208">
                  <c:v>-6.9634136995233575E-4</c:v>
                </c:pt>
                <c:pt idx="209">
                  <c:v>-6.9901083735013358E-4</c:v>
                </c:pt>
                <c:pt idx="210">
                  <c:v>-7.0141071031581959E-4</c:v>
                </c:pt>
                <c:pt idx="211">
                  <c:v>-7.0299366148579567E-4</c:v>
                </c:pt>
                <c:pt idx="212">
                  <c:v>-7.0427160285976842E-4</c:v>
                </c:pt>
                <c:pt idx="213">
                  <c:v>-7.0724589825115771E-4</c:v>
                </c:pt>
                <c:pt idx="214">
                  <c:v>-7.0726244378255438E-4</c:v>
                </c:pt>
                <c:pt idx="215">
                  <c:v>-7.0414113018759468E-4</c:v>
                </c:pt>
                <c:pt idx="216">
                  <c:v>-7.0487125768681214E-4</c:v>
                </c:pt>
                <c:pt idx="217">
                  <c:v>-7.054246501220756E-4</c:v>
                </c:pt>
                <c:pt idx="218">
                  <c:v>-7.0110976104635755E-4</c:v>
                </c:pt>
                <c:pt idx="219">
                  <c:v>-6.9919967668342236E-4</c:v>
                </c:pt>
                <c:pt idx="220">
                  <c:v>-6.9394380007757985E-4</c:v>
                </c:pt>
                <c:pt idx="221">
                  <c:v>-6.931921242514516E-4</c:v>
                </c:pt>
                <c:pt idx="222">
                  <c:v>-6.9229009232455699E-4</c:v>
                </c:pt>
                <c:pt idx="223">
                  <c:v>-6.8396556030600735E-4</c:v>
                </c:pt>
                <c:pt idx="224">
                  <c:v>-6.8095496117343544E-4</c:v>
                </c:pt>
                <c:pt idx="225">
                  <c:v>-6.749055151435777E-4</c:v>
                </c:pt>
                <c:pt idx="226">
                  <c:v>-6.7322293924212961E-4</c:v>
                </c:pt>
                <c:pt idx="227">
                  <c:v>-6.7145193190928845E-4</c:v>
                </c:pt>
                <c:pt idx="228">
                  <c:v>-6.6159610597455441E-4</c:v>
                </c:pt>
                <c:pt idx="229">
                  <c:v>-6.5831110959641188E-4</c:v>
                </c:pt>
                <c:pt idx="230">
                  <c:v>-6.5245859609279358E-4</c:v>
                </c:pt>
                <c:pt idx="231">
                  <c:v>-6.5056579807390436E-4</c:v>
                </c:pt>
                <c:pt idx="232">
                  <c:v>-6.4869299253619752E-4</c:v>
                </c:pt>
                <c:pt idx="233">
                  <c:v>-6.3978423741549396E-4</c:v>
                </c:pt>
                <c:pt idx="234">
                  <c:v>-6.382571995988684E-4</c:v>
                </c:pt>
                <c:pt idx="235">
                  <c:v>-6.3566974435147472E-4</c:v>
                </c:pt>
                <c:pt idx="236">
                  <c:v>-6.3082283390039628E-4</c:v>
                </c:pt>
                <c:pt idx="237">
                  <c:v>-6.2969455502655844E-4</c:v>
                </c:pt>
                <c:pt idx="238">
                  <c:v>-6.2408765328525462E-4</c:v>
                </c:pt>
                <c:pt idx="239">
                  <c:v>-6.2203806571226039E-4</c:v>
                </c:pt>
                <c:pt idx="240">
                  <c:v>-6.2011012182505709E-4</c:v>
                </c:pt>
                <c:pt idx="241">
                  <c:v>-6.1720457591785127E-4</c:v>
                </c:pt>
                <c:pt idx="242">
                  <c:v>-6.1611899934308921E-4</c:v>
                </c:pt>
                <c:pt idx="243">
                  <c:v>-6.1221931185961864E-4</c:v>
                </c:pt>
                <c:pt idx="244">
                  <c:v>-6.1097578252411466E-4</c:v>
                </c:pt>
                <c:pt idx="245">
                  <c:v>-6.0983874764319879E-4</c:v>
                </c:pt>
                <c:pt idx="246">
                  <c:v>-6.0872283580259978E-4</c:v>
                </c:pt>
                <c:pt idx="247">
                  <c:v>-6.0787343477776109E-4</c:v>
                </c:pt>
                <c:pt idx="248">
                  <c:v>-6.0567524318466681E-4</c:v>
                </c:pt>
                <c:pt idx="249">
                  <c:v>-6.0513172686071925E-4</c:v>
                </c:pt>
                <c:pt idx="250">
                  <c:v>-6.0467955557763631E-4</c:v>
                </c:pt>
                <c:pt idx="251">
                  <c:v>-6.0468169431865393E-4</c:v>
                </c:pt>
                <c:pt idx="252">
                  <c:v>-6.0423949121363358E-4</c:v>
                </c:pt>
                <c:pt idx="253">
                  <c:v>-6.037131271616758E-4</c:v>
                </c:pt>
                <c:pt idx="254">
                  <c:v>-6.0376357754288179E-4</c:v>
                </c:pt>
                <c:pt idx="255">
                  <c:v>-6.0389022342466347E-4</c:v>
                </c:pt>
                <c:pt idx="256">
                  <c:v>-6.0390633290108298E-4</c:v>
                </c:pt>
                <c:pt idx="257">
                  <c:v>-6.0449879152131081E-4</c:v>
                </c:pt>
                <c:pt idx="258">
                  <c:v>-6.0562370510037198E-4</c:v>
                </c:pt>
                <c:pt idx="259">
                  <c:v>-6.060483354686588E-4</c:v>
                </c:pt>
                <c:pt idx="260">
                  <c:v>-6.0620912122353525E-4</c:v>
                </c:pt>
                <c:pt idx="261">
                  <c:v>-6.0653193892493129E-4</c:v>
                </c:pt>
                <c:pt idx="262">
                  <c:v>-6.0682725954228707E-4</c:v>
                </c:pt>
                <c:pt idx="263">
                  <c:v>-6.0686373316640803E-4</c:v>
                </c:pt>
                <c:pt idx="264">
                  <c:v>-6.0671090205863883E-4</c:v>
                </c:pt>
                <c:pt idx="265">
                  <c:v>-6.0571676652591713E-4</c:v>
                </c:pt>
                <c:pt idx="266">
                  <c:v>-6.0575085315511812E-4</c:v>
                </c:pt>
                <c:pt idx="267">
                  <c:v>-6.0575744173246306E-4</c:v>
                </c:pt>
                <c:pt idx="268">
                  <c:v>-6.0406153075436139E-4</c:v>
                </c:pt>
                <c:pt idx="269">
                  <c:v>-6.0333123800679616E-4</c:v>
                </c:pt>
                <c:pt idx="270">
                  <c:v>-6.0118219400238297E-4</c:v>
                </c:pt>
                <c:pt idx="271">
                  <c:v>-6.0092754266535819E-4</c:v>
                </c:pt>
                <c:pt idx="272">
                  <c:v>-6.0064539229064086E-4</c:v>
                </c:pt>
                <c:pt idx="273">
                  <c:v>-5.9721709493883038E-4</c:v>
                </c:pt>
                <c:pt idx="274">
                  <c:v>-5.9590933979207636E-4</c:v>
                </c:pt>
                <c:pt idx="275">
                  <c:v>-5.9260539861817239E-4</c:v>
                </c:pt>
                <c:pt idx="276">
                  <c:v>-5.9206200225481176E-4</c:v>
                </c:pt>
                <c:pt idx="277">
                  <c:v>-5.8941243533046491E-4</c:v>
                </c:pt>
                <c:pt idx="278">
                  <c:v>-5.8633041856811618E-4</c:v>
                </c:pt>
                <c:pt idx="279">
                  <c:v>-5.8444519965681415E-4</c:v>
                </c:pt>
                <c:pt idx="280">
                  <c:v>-5.7998637083424927E-4</c:v>
                </c:pt>
                <c:pt idx="281">
                  <c:v>-5.7915422236737291E-4</c:v>
                </c:pt>
                <c:pt idx="282">
                  <c:v>-5.7829457293017349E-4</c:v>
                </c:pt>
                <c:pt idx="283">
                  <c:v>-5.7140149027969502E-4</c:v>
                </c:pt>
                <c:pt idx="284">
                  <c:v>-5.6893880563509721E-4</c:v>
                </c:pt>
                <c:pt idx="285">
                  <c:v>-5.6332509662304631E-4</c:v>
                </c:pt>
                <c:pt idx="286">
                  <c:v>-5.6220418909042058E-4</c:v>
                </c:pt>
                <c:pt idx="287">
                  <c:v>-5.6105577967148891E-4</c:v>
                </c:pt>
                <c:pt idx="288">
                  <c:v>-5.5243029448087861E-4</c:v>
                </c:pt>
                <c:pt idx="289">
                  <c:v>-5.4939014152698097E-4</c:v>
                </c:pt>
                <c:pt idx="290">
                  <c:v>-5.4262155746119913E-4</c:v>
                </c:pt>
                <c:pt idx="291">
                  <c:v>-5.4121188414732457E-4</c:v>
                </c:pt>
                <c:pt idx="292">
                  <c:v>-5.3977470809943751E-4</c:v>
                </c:pt>
                <c:pt idx="293">
                  <c:v>-5.2941681135526011E-4</c:v>
                </c:pt>
                <c:pt idx="294">
                  <c:v>-5.2579918692298487E-4</c:v>
                </c:pt>
                <c:pt idx="295">
                  <c:v>-5.1787573033317881E-4</c:v>
                </c:pt>
                <c:pt idx="296">
                  <c:v>-5.1617728491368253E-4</c:v>
                </c:pt>
                <c:pt idx="297">
                  <c:v>-5.1445133598534889E-4</c:v>
                </c:pt>
                <c:pt idx="298">
                  <c:v>-5.0236101687689734E-4</c:v>
                </c:pt>
                <c:pt idx="299">
                  <c:v>-4.9816591718346379E-4</c:v>
                </c:pt>
                <c:pt idx="300">
                  <c:v>-4.9624744857368341E-4</c:v>
                </c:pt>
                <c:pt idx="301">
                  <c:v>-4.8710036440108295E-4</c:v>
                </c:pt>
                <c:pt idx="302">
                  <c:v>-4.8508563688585927E-4</c:v>
                </c:pt>
                <c:pt idx="303">
                  <c:v>-4.74286030846649E-4</c:v>
                </c:pt>
                <c:pt idx="304">
                  <c:v>-4.7012612476038385E-4</c:v>
                </c:pt>
                <c:pt idx="305">
                  <c:v>-4.6611133626806023E-4</c:v>
                </c:pt>
                <c:pt idx="306">
                  <c:v>-4.5921756552380621E-4</c:v>
                </c:pt>
                <c:pt idx="307">
                  <c:v>-4.5708298081062563E-4</c:v>
                </c:pt>
                <c:pt idx="308">
                  <c:v>-4.4819482586344606E-4</c:v>
                </c:pt>
                <c:pt idx="309">
                  <c:v>-4.4503914375049192E-4</c:v>
                </c:pt>
                <c:pt idx="310">
                  <c:v>-4.4202471278165234E-4</c:v>
                </c:pt>
                <c:pt idx="311">
                  <c:v>-4.3764694406603355E-4</c:v>
                </c:pt>
                <c:pt idx="312">
                  <c:v>-4.3572653010853958E-4</c:v>
                </c:pt>
                <c:pt idx="313">
                  <c:v>-4.290519919254443E-4</c:v>
                </c:pt>
                <c:pt idx="314">
                  <c:v>-4.2687346783099045E-4</c:v>
                </c:pt>
                <c:pt idx="315">
                  <c:v>-4.2483232816570293E-4</c:v>
                </c:pt>
                <c:pt idx="316">
                  <c:v>-4.2221088008401186E-4</c:v>
                </c:pt>
                <c:pt idx="317">
                  <c:v>-4.2083293410560292E-4</c:v>
                </c:pt>
                <c:pt idx="318">
                  <c:v>-4.1666806175344462E-4</c:v>
                </c:pt>
                <c:pt idx="319">
                  <c:v>-4.1543962788681554E-4</c:v>
                </c:pt>
                <c:pt idx="320">
                  <c:v>-4.1434471147994145E-4</c:v>
                </c:pt>
                <c:pt idx="321">
                  <c:v>-4.1273174242545396E-4</c:v>
                </c:pt>
                <c:pt idx="322">
                  <c:v>-4.1221883020058395E-4</c:v>
                </c:pt>
                <c:pt idx="323">
                  <c:v>-4.1040392282394095E-4</c:v>
                </c:pt>
                <c:pt idx="324">
                  <c:v>-4.0993443054662774E-4</c:v>
                </c:pt>
                <c:pt idx="325">
                  <c:v>-4.0816939744599398E-4</c:v>
                </c:pt>
                <c:pt idx="326">
                  <c:v>-4.0806697649317658E-4</c:v>
                </c:pt>
                <c:pt idx="327">
                  <c:v>-4.0793153187648491E-4</c:v>
                </c:pt>
                <c:pt idx="328">
                  <c:v>-4.0503700006998581E-4</c:v>
                </c:pt>
                <c:pt idx="329">
                  <c:v>-4.0387401533179619E-4</c:v>
                </c:pt>
                <c:pt idx="330">
                  <c:v>-4.0072201321910745E-4</c:v>
                </c:pt>
                <c:pt idx="331">
                  <c:v>-4.0027283798357849E-4</c:v>
                </c:pt>
                <c:pt idx="332">
                  <c:v>-3.997906382759556E-4</c:v>
                </c:pt>
                <c:pt idx="333">
                  <c:v>-3.9481562621170789E-4</c:v>
                </c:pt>
                <c:pt idx="334">
                  <c:v>-3.929591475531642E-4</c:v>
                </c:pt>
                <c:pt idx="335">
                  <c:v>-3.8842018315539536E-4</c:v>
                </c:pt>
                <c:pt idx="336">
                  <c:v>-3.8762424770466541E-4</c:v>
                </c:pt>
                <c:pt idx="337">
                  <c:v>-3.8679528699185037E-4</c:v>
                </c:pt>
                <c:pt idx="338">
                  <c:v>-3.7973978842839509E-4</c:v>
                </c:pt>
                <c:pt idx="339">
                  <c:v>-3.7718981351974798E-4</c:v>
                </c:pt>
                <c:pt idx="340">
                  <c:v>-3.7126389082315313E-4</c:v>
                </c:pt>
                <c:pt idx="341">
                  <c:v>-3.7012118927703952E-4</c:v>
                </c:pt>
                <c:pt idx="342">
                  <c:v>-3.6894546172365977E-4</c:v>
                </c:pt>
                <c:pt idx="343">
                  <c:v>-3.6164603945243456E-4</c:v>
                </c:pt>
                <c:pt idx="344">
                  <c:v>-3.5845209777329856E-4</c:v>
                </c:pt>
                <c:pt idx="345">
                  <c:v>-3.5515908440730826E-4</c:v>
                </c:pt>
                <c:pt idx="346">
                  <c:v>-3.4776364004382443E-4</c:v>
                </c:pt>
                <c:pt idx="347">
                  <c:v>-3.4624114008670906E-4</c:v>
                </c:pt>
                <c:pt idx="348">
                  <c:v>-3.3720793933555981E-4</c:v>
                </c:pt>
                <c:pt idx="349">
                  <c:v>-3.333204940538792E-4</c:v>
                </c:pt>
                <c:pt idx="350">
                  <c:v>-3.2933397645784623E-4</c:v>
                </c:pt>
                <c:pt idx="351">
                  <c:v>-3.2055157106317123E-4</c:v>
                </c:pt>
                <c:pt idx="352">
                  <c:v>-3.1868229360700094E-4</c:v>
                </c:pt>
                <c:pt idx="353">
                  <c:v>-3.079153003118229E-4</c:v>
                </c:pt>
                <c:pt idx="354">
                  <c:v>-3.0333434670470893E-4</c:v>
                </c:pt>
                <c:pt idx="355">
                  <c:v>-2.9865432004783088E-4</c:v>
                </c:pt>
                <c:pt idx="356">
                  <c:v>-2.8848494710451145E-4</c:v>
                </c:pt>
                <c:pt idx="357">
                  <c:v>-2.8626888772379406E-4</c:v>
                </c:pt>
                <c:pt idx="358">
                  <c:v>-2.7376808682966214E-4</c:v>
                </c:pt>
                <c:pt idx="359">
                  <c:v>-2.68493619337562E-4</c:v>
                </c:pt>
                <c:pt idx="360">
                  <c:v>-2.6312007793505288E-4</c:v>
                </c:pt>
                <c:pt idx="361">
                  <c:v>-2.4847232816957194E-4</c:v>
                </c:pt>
                <c:pt idx="362">
                  <c:v>-2.4589297029406487E-4</c:v>
                </c:pt>
                <c:pt idx="363">
                  <c:v>-2.3476625744223156E-4</c:v>
                </c:pt>
                <c:pt idx="364">
                  <c:v>-2.2879826967026062E-4</c:v>
                </c:pt>
                <c:pt idx="365">
                  <c:v>-2.2273120699534132E-4</c:v>
                </c:pt>
                <c:pt idx="366">
                  <c:v>-2.0978786192102361E-4</c:v>
                </c:pt>
                <c:pt idx="367">
                  <c:v>-2.0687822904828028E-4</c:v>
                </c:pt>
                <c:pt idx="368">
                  <c:v>-1.8842696137453334E-4</c:v>
                </c:pt>
                <c:pt idx="369">
                  <c:v>-1.8256906245891599E-4</c:v>
                </c:pt>
                <c:pt idx="370">
                  <c:v>-1.7202716899463027E-4</c:v>
                </c:pt>
                <c:pt idx="371">
                  <c:v>-1.6898023158865016E-4</c:v>
                </c:pt>
                <c:pt idx="372">
                  <c:v>-1.6591165041823785E-4</c:v>
                </c:pt>
                <c:pt idx="373">
                  <c:v>-1.5068673608897853E-4</c:v>
                </c:pt>
                <c:pt idx="374">
                  <c:v>-1.459430020459813E-4</c:v>
                </c:pt>
                <c:pt idx="375">
                  <c:v>-1.3842210888666401E-4</c:v>
                </c:pt>
                <c:pt idx="376">
                  <c:v>-1.3557631397043135E-4</c:v>
                </c:pt>
                <c:pt idx="377">
                  <c:v>-1.3274422575342498E-4</c:v>
                </c:pt>
                <c:pt idx="378">
                  <c:v>-1.2115215850409945E-4</c:v>
                </c:pt>
                <c:pt idx="379">
                  <c:v>-1.176580870100272E-4</c:v>
                </c:pt>
                <c:pt idx="380">
                  <c:v>-1.1274028729731228E-4</c:v>
                </c:pt>
                <c:pt idx="381">
                  <c:v>-1.1049495316717284E-4</c:v>
                </c:pt>
                <c:pt idx="382">
                  <c:v>-1.0832443850691013E-4</c:v>
                </c:pt>
                <c:pt idx="383">
                  <c:v>-9.8662795712711038E-5</c:v>
                </c:pt>
                <c:pt idx="384">
                  <c:v>-9.5872697500887227E-5</c:v>
                </c:pt>
                <c:pt idx="385">
                  <c:v>-9.4654984285624799E-5</c:v>
                </c:pt>
                <c:pt idx="386">
                  <c:v>-9.3200106643515079E-5</c:v>
                </c:pt>
                <c:pt idx="387">
                  <c:v>-9.0493852263286558E-5</c:v>
                </c:pt>
                <c:pt idx="388">
                  <c:v>-8.9785687310801394E-5</c:v>
                </c:pt>
                <c:pt idx="389">
                  <c:v>-8.8258036332611312E-5</c:v>
                </c:pt>
                <c:pt idx="390">
                  <c:v>-8.7921772584931279E-5</c:v>
                </c:pt>
                <c:pt idx="391">
                  <c:v>-8.7581056690804043E-5</c:v>
                </c:pt>
                <c:pt idx="392">
                  <c:v>-8.5256222364463267E-5</c:v>
                </c:pt>
                <c:pt idx="393">
                  <c:v>-8.4454565642812986E-5</c:v>
                </c:pt>
                <c:pt idx="394">
                  <c:v>-8.2739933654788189E-5</c:v>
                </c:pt>
                <c:pt idx="395">
                  <c:v>-8.2356922709025948E-5</c:v>
                </c:pt>
                <c:pt idx="396">
                  <c:v>-8.1969459599284101E-5</c:v>
                </c:pt>
                <c:pt idx="397">
                  <c:v>-7.9364149676646749E-5</c:v>
                </c:pt>
                <c:pt idx="398">
                  <c:v>-7.8469001046587916E-5</c:v>
                </c:pt>
                <c:pt idx="399">
                  <c:v>-7.6567387877252656E-5</c:v>
                </c:pt>
                <c:pt idx="400">
                  <c:v>-7.6137629606010115E-5</c:v>
                </c:pt>
                <c:pt idx="401">
                  <c:v>-7.5703419159218528E-5</c:v>
                </c:pt>
                <c:pt idx="402">
                  <c:v>-7.2817633198057712E-5</c:v>
                </c:pt>
                <c:pt idx="403">
                  <c:v>-7.1828992513900403E-5</c:v>
                </c:pt>
                <c:pt idx="404">
                  <c:v>-6.9740397893011433E-5</c:v>
                </c:pt>
                <c:pt idx="405">
                  <c:v>-6.9263892196747001E-5</c:v>
                </c:pt>
                <c:pt idx="406">
                  <c:v>-6.8782934315967089E-5</c:v>
                </c:pt>
                <c:pt idx="407">
                  <c:v>-6.6752240783172508E-5</c:v>
                </c:pt>
                <c:pt idx="408">
                  <c:v>-6.6251248131817976E-5</c:v>
                </c:pt>
                <c:pt idx="409">
                  <c:v>-6.5175792664280105E-5</c:v>
                </c:pt>
                <c:pt idx="410">
                  <c:v>-6.4086981157610422E-5</c:v>
                </c:pt>
                <c:pt idx="411">
                  <c:v>-6.2984813600389499E-5</c:v>
                </c:pt>
                <c:pt idx="412">
                  <c:v>-5.9598174629701563E-5</c:v>
                </c:pt>
                <c:pt idx="413">
                  <c:v>-5.8442582853146519E-5</c:v>
                </c:pt>
                <c:pt idx="414">
                  <c:v>-5.7273635021757941E-5</c:v>
                </c:pt>
                <c:pt idx="415">
                  <c:v>-5.6091331118406676E-5</c:v>
                </c:pt>
                <c:pt idx="416">
                  <c:v>-5.4895671147375016E-5</c:v>
                </c:pt>
                <c:pt idx="417">
                  <c:v>-5.1228554769673042E-5</c:v>
                </c:pt>
                <c:pt idx="418">
                  <c:v>-4.9979470477959763E-5</c:v>
                </c:pt>
                <c:pt idx="419">
                  <c:v>-4.8717030097154635E-5</c:v>
                </c:pt>
                <c:pt idx="420">
                  <c:v>-4.7441233618693091E-5</c:v>
                </c:pt>
                <c:pt idx="421">
                  <c:v>-4.6152081049712278E-5</c:v>
                </c:pt>
                <c:pt idx="422">
                  <c:v>-4.2204486711153576E-5</c:v>
                </c:pt>
                <c:pt idx="423">
                  <c:v>-4.0861909705869337E-5</c:v>
                </c:pt>
                <c:pt idx="424">
                  <c:v>-3.9505976585799528E-5</c:v>
                </c:pt>
                <c:pt idx="425">
                  <c:v>-3.8136687346661849E-5</c:v>
                </c:pt>
                <c:pt idx="426">
                  <c:v>-3.6754041975609452E-5</c:v>
                </c:pt>
                <c:pt idx="427">
                  <c:v>-3.2525969068109006E-5</c:v>
                </c:pt>
                <c:pt idx="428">
                  <c:v>-2.8812247618715779E-5</c:v>
                </c:pt>
                <c:pt idx="429">
                  <c:v>-2.5788737724690755E-5</c:v>
                </c:pt>
                <c:pt idx="430">
                  <c:v>-2.5078494527291939E-5</c:v>
                </c:pt>
                <c:pt idx="431">
                  <c:v>-2.4363799193611294E-5</c:v>
                </c:pt>
                <c:pt idx="432">
                  <c:v>-1.8733975903476477E-5</c:v>
                </c:pt>
                <c:pt idx="433">
                  <c:v>-1.6368889333017202E-5</c:v>
                </c:pt>
                <c:pt idx="434">
                  <c:v>-9.7212414106418912E-6</c:v>
                </c:pt>
                <c:pt idx="435">
                  <c:v>-8.7981937248182707E-6</c:v>
                </c:pt>
                <c:pt idx="436">
                  <c:v>-7.859980579942359E-6</c:v>
                </c:pt>
                <c:pt idx="437">
                  <c:v>2.6917211917452182E-6</c:v>
                </c:pt>
                <c:pt idx="438">
                  <c:v>1.8471728850499858E-5</c:v>
                </c:pt>
                <c:pt idx="439">
                  <c:v>1.992097641198728E-5</c:v>
                </c:pt>
                <c:pt idx="440">
                  <c:v>2.1413932680403036E-5</c:v>
                </c:pt>
                <c:pt idx="441">
                  <c:v>2.2954277965892E-5</c:v>
                </c:pt>
                <c:pt idx="442">
                  <c:v>3.4695532191780247E-5</c:v>
                </c:pt>
                <c:pt idx="443">
                  <c:v>4.0057044146185066E-5</c:v>
                </c:pt>
                <c:pt idx="444">
                  <c:v>5.2684333114298589E-5</c:v>
                </c:pt>
                <c:pt idx="445">
                  <c:v>5.4917590222858248E-5</c:v>
                </c:pt>
                <c:pt idx="446">
                  <c:v>5.724451029069789E-5</c:v>
                </c:pt>
                <c:pt idx="447">
                  <c:v>7.6008692875201829E-5</c:v>
                </c:pt>
                <c:pt idx="448">
                  <c:v>8.2596539837342587E-5</c:v>
                </c:pt>
                <c:pt idx="449">
                  <c:v>8.5656484313467729E-5</c:v>
                </c:pt>
                <c:pt idx="450">
                  <c:v>8.8870800712997325E-5</c:v>
                </c:pt>
                <c:pt idx="451">
                  <c:v>9.22555518692977E-5</c:v>
                </c:pt>
                <c:pt idx="452">
                  <c:v>1.2182506313340724E-4</c:v>
                </c:pt>
                <c:pt idx="453">
                  <c:v>1.2938950766283597E-4</c:v>
                </c:pt>
                <c:pt idx="454">
                  <c:v>1.3685263502427603E-4</c:v>
                </c:pt>
                <c:pt idx="455">
                  <c:v>1.509515034794906E-4</c:v>
                </c:pt>
                <c:pt idx="456">
                  <c:v>1.54809695885775E-4</c:v>
                </c:pt>
                <c:pt idx="457">
                  <c:v>1.7264850776221863E-4</c:v>
                </c:pt>
                <c:pt idx="458">
                  <c:v>1.7950372822816973E-4</c:v>
                </c:pt>
                <c:pt idx="459">
                  <c:v>1.8625763025248432E-4</c:v>
                </c:pt>
                <c:pt idx="460">
                  <c:v>1.9893808885229625E-4</c:v>
                </c:pt>
                <c:pt idx="461">
                  <c:v>2.246533458087896E-4</c:v>
                </c:pt>
                <c:pt idx="462">
                  <c:v>2.3069801411867985E-4</c:v>
                </c:pt>
                <c:pt idx="463">
                  <c:v>2.4196005273618981E-4</c:v>
                </c:pt>
                <c:pt idx="464">
                  <c:v>2.4510896525088027E-4</c:v>
                </c:pt>
                <c:pt idx="465">
                  <c:v>2.5940155667214526E-4</c:v>
                </c:pt>
                <c:pt idx="466">
                  <c:v>2.6483830436152545E-4</c:v>
                </c:pt>
                <c:pt idx="467">
                  <c:v>2.7017373145632462E-4</c:v>
                </c:pt>
                <c:pt idx="468">
                  <c:v>2.8001733817173413E-4</c:v>
                </c:pt>
                <c:pt idx="469">
                  <c:v>2.8725224814785122E-4</c:v>
                </c:pt>
                <c:pt idx="470">
                  <c:v>3.0212690547564363E-4</c:v>
                </c:pt>
                <c:pt idx="471">
                  <c:v>3.1063650431565037E-4</c:v>
                </c:pt>
                <c:pt idx="472">
                  <c:v>3.1310989477922879E-4</c:v>
                </c:pt>
                <c:pt idx="473">
                  <c:v>3.1554950697044331E-4</c:v>
                </c:pt>
                <c:pt idx="474">
                  <c:v>3.2806021114887538E-4</c:v>
                </c:pt>
                <c:pt idx="475">
                  <c:v>3.3202780151609182E-4</c:v>
                </c:pt>
                <c:pt idx="476">
                  <c:v>3.3911894121920551E-4</c:v>
                </c:pt>
                <c:pt idx="477">
                  <c:v>3.4123767874122413E-4</c:v>
                </c:pt>
                <c:pt idx="478">
                  <c:v>3.4332263805827361E-4</c:v>
                </c:pt>
                <c:pt idx="479">
                  <c:v>3.5370557074222394E-4</c:v>
                </c:pt>
                <c:pt idx="480">
                  <c:v>3.5696390257108825E-4</c:v>
                </c:pt>
                <c:pt idx="481">
                  <c:v>3.6263656802032983E-4</c:v>
                </c:pt>
                <c:pt idx="482">
                  <c:v>3.6440065282500322E-4</c:v>
                </c:pt>
                <c:pt idx="483">
                  <c:v>3.6613095967675418E-4</c:v>
                </c:pt>
                <c:pt idx="484">
                  <c:v>3.7438610755042271E-4</c:v>
                </c:pt>
                <c:pt idx="485">
                  <c:v>3.7693517666878833E-4</c:v>
                </c:pt>
                <c:pt idx="486">
                  <c:v>3.8118935261379573E-4</c:v>
                </c:pt>
                <c:pt idx="487">
                  <c:v>3.8259878636009992E-4</c:v>
                </c:pt>
                <c:pt idx="488">
                  <c:v>3.8397444257444501E-4</c:v>
                </c:pt>
                <c:pt idx="489">
                  <c:v>3.9010179505017198E-4</c:v>
                </c:pt>
                <c:pt idx="490">
                  <c:v>3.9194159818839626E-4</c:v>
                </c:pt>
                <c:pt idx="491">
                  <c:v>3.93080821058156E-4</c:v>
                </c:pt>
                <c:pt idx="492">
                  <c:v>3.958320552557848E-4</c:v>
                </c:pt>
                <c:pt idx="493">
                  <c:v>3.9685306387416211E-4</c:v>
                </c:pt>
                <c:pt idx="494">
                  <c:v>4.0132039482010384E-4</c:v>
                </c:pt>
                <c:pt idx="495">
                  <c:v>4.0351834139951137E-4</c:v>
                </c:pt>
                <c:pt idx="496">
                  <c:v>4.0602118022103895E-4</c:v>
                </c:pt>
                <c:pt idx="497">
                  <c:v>4.134350196968728E-4</c:v>
                </c:pt>
                <c:pt idx="498">
                  <c:v>4.1440248990009729E-4</c:v>
                </c:pt>
                <c:pt idx="499">
                  <c:v>4.2309898416004188E-4</c:v>
                </c:pt>
                <c:pt idx="500">
                  <c:v>4.2742531245831827E-4</c:v>
                </c:pt>
                <c:pt idx="501">
                  <c:v>4.3205457854877949E-4</c:v>
                </c:pt>
                <c:pt idx="502">
                  <c:v>4.4468239284584099E-4</c:v>
                </c:pt>
                <c:pt idx="503">
                  <c:v>4.4619660754583888E-4</c:v>
                </c:pt>
                <c:pt idx="504">
                  <c:v>4.5973520757236486E-4</c:v>
                </c:pt>
                <c:pt idx="505">
                  <c:v>4.6617623974132272E-4</c:v>
                </c:pt>
                <c:pt idx="506">
                  <c:v>4.7291825635298324E-4</c:v>
                </c:pt>
                <c:pt idx="507">
                  <c:v>4.8948442150031912E-4</c:v>
                </c:pt>
                <c:pt idx="508">
                  <c:v>4.921427680736728E-4</c:v>
                </c:pt>
                <c:pt idx="509">
                  <c:v>5.1113334318664272E-4</c:v>
                </c:pt>
                <c:pt idx="510">
                  <c:v>5.1967540903863352E-4</c:v>
                </c:pt>
                <c:pt idx="511">
                  <c:v>5.9251715559531287E-4</c:v>
                </c:pt>
                <c:pt idx="512">
                  <c:v>6.6204334886243998E-4</c:v>
                </c:pt>
                <c:pt idx="513">
                  <c:v>7.2619410043522003E-4</c:v>
                </c:pt>
                <c:pt idx="514">
                  <c:v>7.8496932122878473E-4</c:v>
                </c:pt>
                <c:pt idx="515">
                  <c:v>8.3836892962841877E-4</c:v>
                </c:pt>
                <c:pt idx="516">
                  <c:v>8.8639285147666799E-4</c:v>
                </c:pt>
                <c:pt idx="517">
                  <c:v>9.2904102008623164E-4</c:v>
                </c:pt>
                <c:pt idx="518">
                  <c:v>9.6631337623738359E-4</c:v>
                </c:pt>
                <c:pt idx="519">
                  <c:v>9.9820986816508009E-4</c:v>
                </c:pt>
                <c:pt idx="520">
                  <c:v>1.0250395112656463E-3</c:v>
                </c:pt>
                <c:pt idx="521">
                  <c:v>1.064208560533686E-3</c:v>
                </c:pt>
                <c:pt idx="522">
                  <c:v>1.1169160558219815E-3</c:v>
                </c:pt>
                <c:pt idx="523">
                  <c:v>1.1830717017806691E-3</c:v>
                </c:pt>
                <c:pt idx="524">
                  <c:v>1.2680397219006114E-3</c:v>
                </c:pt>
                <c:pt idx="525">
                  <c:v>1.3481894956759372E-3</c:v>
                </c:pt>
                <c:pt idx="526">
                  <c:v>1.4225758883060302E-3</c:v>
                </c:pt>
                <c:pt idx="527">
                  <c:v>1.4911987890536646E-3</c:v>
                </c:pt>
                <c:pt idx="528">
                  <c:v>1.5500549327924773E-3</c:v>
                </c:pt>
                <c:pt idx="529">
                  <c:v>1.6075619960345122E-3</c:v>
                </c:pt>
                <c:pt idx="530">
                  <c:v>1.6593053096976007E-3</c:v>
                </c:pt>
                <c:pt idx="531">
                  <c:v>1.7052847992307107E-3</c:v>
                </c:pt>
                <c:pt idx="532">
                  <c:v>1.7455003983855022E-3</c:v>
                </c:pt>
                <c:pt idx="533">
                  <c:v>1.7832916728538304E-3</c:v>
                </c:pt>
                <c:pt idx="534">
                  <c:v>1.8257819969388464E-3</c:v>
                </c:pt>
                <c:pt idx="535">
                  <c:v>1.878140469580229E-3</c:v>
                </c:pt>
                <c:pt idx="536">
                  <c:v>1.9614280210107763E-3</c:v>
                </c:pt>
                <c:pt idx="537">
                  <c:v>2.0357019521059657E-3</c:v>
                </c:pt>
                <c:pt idx="538">
                  <c:v>2.1109606124059999E-3</c:v>
                </c:pt>
                <c:pt idx="539">
                  <c:v>2.1820181699240171E-3</c:v>
                </c:pt>
                <c:pt idx="540">
                  <c:v>2.2488745425777979E-3</c:v>
                </c:pt>
                <c:pt idx="541">
                  <c:v>2.2906883997927553E-3</c:v>
                </c:pt>
                <c:pt idx="542">
                  <c:v>2.350640734252491E-3</c:v>
                </c:pt>
                <c:pt idx="543">
                  <c:v>2.4063917804692126E-3</c:v>
                </c:pt>
                <c:pt idx="544">
                  <c:v>2.4579414837952052E-3</c:v>
                </c:pt>
                <c:pt idx="545">
                  <c:v>2.5083161357757114E-3</c:v>
                </c:pt>
                <c:pt idx="546">
                  <c:v>2.5605133045448658E-3</c:v>
                </c:pt>
                <c:pt idx="547">
                  <c:v>2.5954272504126086E-3</c:v>
                </c:pt>
                <c:pt idx="548">
                  <c:v>2.6285908554359661E-3</c:v>
                </c:pt>
                <c:pt idx="549">
                  <c:v>2.6637651739847001E-3</c:v>
                </c:pt>
                <c:pt idx="550">
                  <c:v>2.6930700503742244E-3</c:v>
                </c:pt>
                <c:pt idx="551">
                  <c:v>2.7426294456338596E-3</c:v>
                </c:pt>
                <c:pt idx="552">
                  <c:v>2.8057178542564287E-3</c:v>
                </c:pt>
                <c:pt idx="553">
                  <c:v>2.8823354895779474E-3</c:v>
                </c:pt>
                <c:pt idx="554">
                  <c:v>2.9957717919475032E-3</c:v>
                </c:pt>
                <c:pt idx="555">
                  <c:v>3.1023507154862274E-3</c:v>
                </c:pt>
                <c:pt idx="556">
                  <c:v>3.2224603208992749E-3</c:v>
                </c:pt>
                <c:pt idx="557">
                  <c:v>3.3561010549589621E-3</c:v>
                </c:pt>
                <c:pt idx="558">
                  <c:v>3.4683727357167626E-3</c:v>
                </c:pt>
                <c:pt idx="559">
                  <c:v>3.6211654050708475E-3</c:v>
                </c:pt>
                <c:pt idx="560">
                  <c:v>3.7583234567630797E-3</c:v>
                </c:pt>
                <c:pt idx="561">
                  <c:v>3.8739378538856784E-3</c:v>
                </c:pt>
                <c:pt idx="562">
                  <c:v>3.9648185175096273E-3</c:v>
                </c:pt>
                <c:pt idx="563">
                  <c:v>4.0411970218903999E-3</c:v>
                </c:pt>
                <c:pt idx="564">
                  <c:v>4.0977513535105977E-3</c:v>
                </c:pt>
                <c:pt idx="565">
                  <c:v>4.1541669969765013E-3</c:v>
                </c:pt>
                <c:pt idx="566">
                  <c:v>4.2104439501395264E-3</c:v>
                </c:pt>
                <c:pt idx="567">
                  <c:v>4.2665822108486655E-3</c:v>
                </c:pt>
                <c:pt idx="568">
                  <c:v>4.3225817769626026E-3</c:v>
                </c:pt>
                <c:pt idx="569">
                  <c:v>4.3784426463448645E-3</c:v>
                </c:pt>
                <c:pt idx="570">
                  <c:v>4.4341648168565555E-3</c:v>
                </c:pt>
                <c:pt idx="571">
                  <c:v>4.4777880215489674E-3</c:v>
                </c:pt>
                <c:pt idx="572">
                  <c:v>4.533260427924013E-3</c:v>
                </c:pt>
                <c:pt idx="573">
                  <c:v>4.5885941091876603E-3</c:v>
                </c:pt>
                <c:pt idx="574">
                  <c:v>4.6437890634187795E-3</c:v>
                </c:pt>
                <c:pt idx="575">
                  <c:v>4.6988452887015697E-3</c:v>
                </c:pt>
                <c:pt idx="576">
                  <c:v>4.7655850449711649E-3</c:v>
                </c:pt>
                <c:pt idx="577">
                  <c:v>4.8203362641465542E-3</c:v>
                </c:pt>
                <c:pt idx="578">
                  <c:v>4.8749487675824425E-3</c:v>
                </c:pt>
                <c:pt idx="579">
                  <c:v>4.9294225531956474E-3</c:v>
                </c:pt>
                <c:pt idx="580">
                  <c:v>4.9720454141892745E-3</c:v>
                </c:pt>
                <c:pt idx="581">
                  <c:v>5.0262692258247199E-3</c:v>
                </c:pt>
                <c:pt idx="582">
                  <c:v>5.0803542952344571E-3</c:v>
                </c:pt>
                <c:pt idx="583">
                  <c:v>5.1343006205453179E-3</c:v>
                </c:pt>
                <c:pt idx="584">
                  <c:v>5.1881081998788048E-3</c:v>
                </c:pt>
                <c:pt idx="585">
                  <c:v>5.2533520764877755E-3</c:v>
                </c:pt>
                <c:pt idx="586">
                  <c:v>5.3068547793982453E-3</c:v>
                </c:pt>
                <c:pt idx="587">
                  <c:v>5.3602187479974044E-3</c:v>
                </c:pt>
                <c:pt idx="588">
                  <c:v>5.4172074041919371E-3</c:v>
                </c:pt>
                <c:pt idx="589">
                  <c:v>5.470283185731728E-3</c:v>
                </c:pt>
                <c:pt idx="590">
                  <c:v>5.5232202210220294E-3</c:v>
                </c:pt>
                <c:pt idx="591">
                  <c:v>5.5760185081069058E-3</c:v>
                </c:pt>
                <c:pt idx="592">
                  <c:v>5.6286780450279239E-3</c:v>
                </c:pt>
                <c:pt idx="593">
                  <c:v>5.6660570825806111E-3</c:v>
                </c:pt>
                <c:pt idx="594">
                  <c:v>5.7184754429814456E-3</c:v>
                </c:pt>
                <c:pt idx="595">
                  <c:v>5.7707550263152996E-3</c:v>
                </c:pt>
                <c:pt idx="596">
                  <c:v>5.8228958308920954E-3</c:v>
                </c:pt>
                <c:pt idx="597">
                  <c:v>5.8786482280316389E-3</c:v>
                </c:pt>
                <c:pt idx="598">
                  <c:v>5.9417214042950528E-3</c:v>
                </c:pt>
                <c:pt idx="599">
                  <c:v>5.9934096357674993E-3</c:v>
                </c:pt>
                <c:pt idx="600">
                  <c:v>6.0486790183126009E-3</c:v>
                </c:pt>
                <c:pt idx="601">
                  <c:v>6.0963697999519284E-3</c:v>
                </c:pt>
                <c:pt idx="602">
                  <c:v>6.1476417288494623E-3</c:v>
                </c:pt>
                <c:pt idx="603">
                  <c:v>6.1987748864200665E-3</c:v>
                </c:pt>
                <c:pt idx="604">
                  <c:v>6.2497692707702557E-3</c:v>
                </c:pt>
                <c:pt idx="605">
                  <c:v>6.3006248800090425E-3</c:v>
                </c:pt>
                <c:pt idx="606">
                  <c:v>6.3513417122554316E-3</c:v>
                </c:pt>
                <c:pt idx="607">
                  <c:v>6.4019197656309257E-3</c:v>
                </c:pt>
                <c:pt idx="608">
                  <c:v>6.4523590382645213E-3</c:v>
                </c:pt>
                <c:pt idx="609">
                  <c:v>6.5026595282852151E-3</c:v>
                </c:pt>
                <c:pt idx="610">
                  <c:v>6.5419273199523046E-3</c:v>
                </c:pt>
                <c:pt idx="611">
                  <c:v>6.6089375184735788E-3</c:v>
                </c:pt>
                <c:pt idx="612">
                  <c:v>6.68107408869828E-3</c:v>
                </c:pt>
                <c:pt idx="613">
                  <c:v>6.7689509278337501E-3</c:v>
                </c:pt>
                <c:pt idx="614">
                  <c:v>6.8721172786784246E-3</c:v>
                </c:pt>
                <c:pt idx="615">
                  <c:v>6.989441860021095E-3</c:v>
                </c:pt>
                <c:pt idx="616">
                  <c:v>7.1088582907849474E-3</c:v>
                </c:pt>
                <c:pt idx="617">
                  <c:v>7.2260746162658429E-3</c:v>
                </c:pt>
                <c:pt idx="618">
                  <c:v>7.341090767716274E-3</c:v>
                </c:pt>
                <c:pt idx="619">
                  <c:v>7.4539066776702079E-3</c:v>
                </c:pt>
                <c:pt idx="620">
                  <c:v>7.5645222799530787E-3</c:v>
                </c:pt>
                <c:pt idx="621">
                  <c:v>7.6729375096842856E-3</c:v>
                </c:pt>
                <c:pt idx="622">
                  <c:v>7.7791523032721965E-3</c:v>
                </c:pt>
                <c:pt idx="623">
                  <c:v>7.8831665984141486E-3</c:v>
                </c:pt>
                <c:pt idx="624">
                  <c:v>7.9849803340964476E-3</c:v>
                </c:pt>
                <c:pt idx="625">
                  <c:v>8.0845934505993644E-3</c:v>
                </c:pt>
                <c:pt idx="626">
                  <c:v>8.1820058894921388E-3</c:v>
                </c:pt>
                <c:pt idx="627">
                  <c:v>8.2772175936354775E-3</c:v>
                </c:pt>
                <c:pt idx="628">
                  <c:v>8.3702285071790561E-3</c:v>
                </c:pt>
                <c:pt idx="629">
                  <c:v>8.4610385755615192E-3</c:v>
                </c:pt>
                <c:pt idx="630">
                  <c:v>8.5496477455204722E-3</c:v>
                </c:pt>
                <c:pt idx="631">
                  <c:v>8.6360559650699997E-3</c:v>
                </c:pt>
                <c:pt idx="632">
                  <c:v>8.7024311905762423E-3</c:v>
                </c:pt>
                <c:pt idx="633">
                  <c:v>8.8022693515019124E-3</c:v>
                </c:pt>
                <c:pt idx="634">
                  <c:v>8.882074420882291E-3</c:v>
                </c:pt>
                <c:pt idx="635">
                  <c:v>8.9596783448542272E-3</c:v>
                </c:pt>
                <c:pt idx="636">
                  <c:v>9.0350810778966339E-3</c:v>
                </c:pt>
                <c:pt idx="637">
                  <c:v>9.1082825757773933E-3</c:v>
                </c:pt>
                <c:pt idx="638">
                  <c:v>9.1792827955533562E-3</c:v>
                </c:pt>
                <c:pt idx="639">
                  <c:v>9.2480816955778367E-3</c:v>
                </c:pt>
                <c:pt idx="640">
                  <c:v>9.3193493242721952E-3</c:v>
                </c:pt>
                <c:pt idx="641">
                  <c:v>9.3835865534262E-3</c:v>
                </c:pt>
                <c:pt idx="642">
                  <c:v>9.4456223892416188E-3</c:v>
                </c:pt>
                <c:pt idx="643">
                  <c:v>9.5054567964666485E-3</c:v>
                </c:pt>
                <c:pt idx="644">
                  <c:v>9.5630897410949444E-3</c:v>
                </c:pt>
                <c:pt idx="645">
                  <c:v>9.606775287673841E-3</c:v>
                </c:pt>
                <c:pt idx="646">
                  <c:v>9.6717511128096411E-3</c:v>
                </c:pt>
                <c:pt idx="647">
                  <c:v>9.7227794781441466E-3</c:v>
                </c:pt>
                <c:pt idx="648">
                  <c:v>9.7716062573755518E-3</c:v>
                </c:pt>
                <c:pt idx="649">
                  <c:v>9.821493525416225E-3</c:v>
                </c:pt>
                <c:pt idx="650">
                  <c:v>9.8626549478000609E-3</c:v>
                </c:pt>
                <c:pt idx="651">
                  <c:v>9.9078267498781125E-3</c:v>
                </c:pt>
                <c:pt idx="652">
                  <c:v>9.9448969771080836E-3</c:v>
                </c:pt>
                <c:pt idx="653">
                  <c:v>9.9827154346401256E-3</c:v>
                </c:pt>
                <c:pt idx="654">
                  <c:v>1.0018332158344653E-2</c:v>
                </c:pt>
                <c:pt idx="655">
                  <c:v>1.0067602426447664E-2</c:v>
                </c:pt>
                <c:pt idx="656">
                  <c:v>1.0097713887071258E-2</c:v>
                </c:pt>
                <c:pt idx="657">
                  <c:v>1.0125623607872392E-2</c:v>
                </c:pt>
                <c:pt idx="658">
                  <c:v>1.0153112527006552E-2</c:v>
                </c:pt>
                <c:pt idx="659">
                  <c:v>1.0176462112345328E-2</c:v>
                </c:pt>
                <c:pt idx="660">
                  <c:v>1.0197609853751117E-2</c:v>
                </c:pt>
                <c:pt idx="661">
                  <c:v>1.0216555739205145E-2</c:v>
                </c:pt>
                <c:pt idx="662">
                  <c:v>1.0232145619667676E-2</c:v>
                </c:pt>
                <c:pt idx="663">
                  <c:v>1.0255378731025111E-2</c:v>
                </c:pt>
                <c:pt idx="664">
                  <c:v>1.0293663784147533E-2</c:v>
                </c:pt>
                <c:pt idx="665">
                  <c:v>1.0347279133393172E-2</c:v>
                </c:pt>
                <c:pt idx="666">
                  <c:v>1.042243105726562E-2</c:v>
                </c:pt>
                <c:pt idx="667">
                  <c:v>1.0503147439287718E-2</c:v>
                </c:pt>
                <c:pt idx="668">
                  <c:v>1.0583524324502377E-2</c:v>
                </c:pt>
                <c:pt idx="669">
                  <c:v>1.0662892183682696E-2</c:v>
                </c:pt>
                <c:pt idx="670">
                  <c:v>1.0741250996143287E-2</c:v>
                </c:pt>
                <c:pt idx="671">
                  <c:v>1.081860074147209E-2</c:v>
                </c:pt>
                <c:pt idx="672">
                  <c:v>1.0894941399517482E-2</c:v>
                </c:pt>
                <c:pt idx="673">
                  <c:v>1.0970272950390859E-2</c:v>
                </c:pt>
                <c:pt idx="674">
                  <c:v>1.1044595374466627E-2</c:v>
                </c:pt>
                <c:pt idx="675">
                  <c:v>1.1112586364308896E-2</c:v>
                </c:pt>
                <c:pt idx="676">
                  <c:v>1.1184960320819393E-2</c:v>
                </c:pt>
                <c:pt idx="677">
                  <c:v>1.1256325111570931E-2</c:v>
                </c:pt>
                <c:pt idx="678">
                  <c:v>1.1326680718564575E-2</c:v>
                </c:pt>
                <c:pt idx="679">
                  <c:v>1.1396027124062513E-2</c:v>
                </c:pt>
                <c:pt idx="680">
                  <c:v>1.1469337190231873E-2</c:v>
                </c:pt>
                <c:pt idx="681">
                  <c:v>1.1536595199277912E-2</c:v>
                </c:pt>
                <c:pt idx="682">
                  <c:v>1.1602843933977272E-2</c:v>
                </c:pt>
                <c:pt idx="683">
                  <c:v>1.1668083377074081E-2</c:v>
                </c:pt>
                <c:pt idx="684">
                  <c:v>1.1727620526110982E-2</c:v>
                </c:pt>
                <c:pt idx="685">
                  <c:v>1.179091136437993E-2</c:v>
                </c:pt>
                <c:pt idx="686">
                  <c:v>1.1853192884108132E-2</c:v>
                </c:pt>
                <c:pt idx="687">
                  <c:v>1.1914465069590818E-2</c:v>
                </c:pt>
                <c:pt idx="688">
                  <c:v>1.1992339316821454E-2</c:v>
                </c:pt>
                <c:pt idx="689">
                  <c:v>1.2038323978541579E-2</c:v>
                </c:pt>
                <c:pt idx="690">
                  <c:v>1.2096497919215255E-2</c:v>
                </c:pt>
                <c:pt idx="691">
                  <c:v>1.2153662439666686E-2</c:v>
                </c:pt>
                <c:pt idx="692">
                  <c:v>1.2209817525004553E-2</c:v>
                </c:pt>
                <c:pt idx="693">
                  <c:v>1.2264963160595404E-2</c:v>
                </c:pt>
                <c:pt idx="694">
                  <c:v>1.2319099332073955E-2</c:v>
                </c:pt>
                <c:pt idx="695">
                  <c:v>1.2372226025335359E-2</c:v>
                </c:pt>
                <c:pt idx="696">
                  <c:v>1.2424343226535205E-2</c:v>
                </c:pt>
                <c:pt idx="697">
                  <c:v>1.2464089113882906E-2</c:v>
                </c:pt>
                <c:pt idx="698">
                  <c:v>1.2514398383972771E-2</c:v>
                </c:pt>
                <c:pt idx="699">
                  <c:v>1.2563698209389074E-2</c:v>
                </c:pt>
                <c:pt idx="700">
                  <c:v>1.2611988578523954E-2</c:v>
                </c:pt>
                <c:pt idx="701">
                  <c:v>1.2683716065540702E-2</c:v>
                </c:pt>
                <c:pt idx="702">
                  <c:v>1.2715846358449336E-2</c:v>
                </c:pt>
                <c:pt idx="703">
                  <c:v>1.276089674973774E-2</c:v>
                </c:pt>
                <c:pt idx="704">
                  <c:v>1.2804937547698497E-2</c:v>
                </c:pt>
                <c:pt idx="705">
                  <c:v>1.2847968740854332E-2</c:v>
                </c:pt>
                <c:pt idx="706">
                  <c:v>1.2886844062907521E-2</c:v>
                </c:pt>
                <c:pt idx="707">
                  <c:v>1.2927926657630984E-2</c:v>
                </c:pt>
                <c:pt idx="708">
                  <c:v>1.296799964712303E-2</c:v>
                </c:pt>
                <c:pt idx="709">
                  <c:v>1.3007063021274412E-2</c:v>
                </c:pt>
                <c:pt idx="710">
                  <c:v>1.3047980251359162E-2</c:v>
                </c:pt>
                <c:pt idx="711">
                  <c:v>1.3084953589440654E-2</c:v>
                </c:pt>
                <c:pt idx="712">
                  <c:v>1.3120917249761391E-2</c:v>
                </c:pt>
                <c:pt idx="713">
                  <c:v>1.3155871222945649E-2</c:v>
                </c:pt>
                <c:pt idx="714">
                  <c:v>1.318723532612065E-2</c:v>
                </c:pt>
                <c:pt idx="715">
                  <c:v>1.3224469261855276E-2</c:v>
                </c:pt>
                <c:pt idx="716">
                  <c:v>1.327206421163396E-2</c:v>
                </c:pt>
                <c:pt idx="717">
                  <c:v>1.3330098399833012E-2</c:v>
                </c:pt>
                <c:pt idx="718">
                  <c:v>1.3398532486379899E-2</c:v>
                </c:pt>
                <c:pt idx="719">
                  <c:v>1.348116278330976E-2</c:v>
                </c:pt>
                <c:pt idx="720">
                  <c:v>1.3557876328294544E-2</c:v>
                </c:pt>
                <c:pt idx="721">
                  <c:v>1.3633411281177996E-2</c:v>
                </c:pt>
                <c:pt idx="722">
                  <c:v>1.3707767618979785E-2</c:v>
                </c:pt>
                <c:pt idx="723">
                  <c:v>1.3780945319085745E-2</c:v>
                </c:pt>
                <c:pt idx="724">
                  <c:v>1.3852944359227237E-2</c:v>
                </c:pt>
                <c:pt idx="725">
                  <c:v>1.3923764717509517E-2</c:v>
                </c:pt>
                <c:pt idx="726">
                  <c:v>1.399340637238595E-2</c:v>
                </c:pt>
                <c:pt idx="727">
                  <c:v>1.4056805014837082E-2</c:v>
                </c:pt>
                <c:pt idx="728">
                  <c:v>1.4124170761623311E-2</c:v>
                </c:pt>
                <c:pt idx="729">
                  <c:v>1.4190357777813745E-2</c:v>
                </c:pt>
                <c:pt idx="730">
                  <c:v>1.425536604391997E-2</c:v>
                </c:pt>
                <c:pt idx="731">
                  <c:v>1.4319195540805296E-2</c:v>
                </c:pt>
                <c:pt idx="732">
                  <c:v>1.4386502368802968E-2</c:v>
                </c:pt>
                <c:pt idx="733">
                  <c:v>1.4447892526714985E-2</c:v>
                </c:pt>
                <c:pt idx="734">
                  <c:v>1.4508103821774506E-2</c:v>
                </c:pt>
                <c:pt idx="735">
                  <c:v>1.4567136235665856E-2</c:v>
                </c:pt>
                <c:pt idx="736">
                  <c:v>1.4620660841368149E-2</c:v>
                </c:pt>
                <c:pt idx="737">
                  <c:v>1.4677417340452692E-2</c:v>
                </c:pt>
                <c:pt idx="738">
                  <c:v>1.4732994946063727E-2</c:v>
                </c:pt>
                <c:pt idx="739">
                  <c:v>1.4787393641838342E-2</c:v>
                </c:pt>
                <c:pt idx="740">
                  <c:v>1.4844614471574147E-2</c:v>
                </c:pt>
                <c:pt idx="741">
                  <c:v>1.4896573233868128E-2</c:v>
                </c:pt>
                <c:pt idx="742">
                  <c:v>1.4947352996809769E-2</c:v>
                </c:pt>
                <c:pt idx="743">
                  <c:v>1.499695374495336E-2</c:v>
                </c:pt>
                <c:pt idx="744">
                  <c:v>1.5045375463211615E-2</c:v>
                </c:pt>
                <c:pt idx="745">
                  <c:v>1.5092618136850514E-2</c:v>
                </c:pt>
                <c:pt idx="746">
                  <c:v>1.5138681751497036E-2</c:v>
                </c:pt>
                <c:pt idx="747">
                  <c:v>1.5183566293139166E-2</c:v>
                </c:pt>
                <c:pt idx="748">
                  <c:v>1.5227271748120731E-2</c:v>
                </c:pt>
                <c:pt idx="749">
                  <c:v>1.5259992127439732E-2</c:v>
                </c:pt>
                <c:pt idx="750">
                  <c:v>1.5301586744478981E-2</c:v>
                </c:pt>
                <c:pt idx="751">
                  <c:v>1.5342002374949855E-2</c:v>
                </c:pt>
                <c:pt idx="752">
                  <c:v>1.5381239007741243E-2</c:v>
                </c:pt>
                <c:pt idx="753">
                  <c:v>1.5428112270300351E-2</c:v>
                </c:pt>
                <c:pt idx="754">
                  <c:v>1.5464742938646676E-2</c:v>
                </c:pt>
                <c:pt idx="755">
                  <c:v>1.5511178011202276E-2</c:v>
                </c:pt>
                <c:pt idx="756">
                  <c:v>1.5534466747945728E-2</c:v>
                </c:pt>
                <c:pt idx="757">
                  <c:v>1.5567559867684459E-2</c:v>
                </c:pt>
                <c:pt idx="758">
                  <c:v>1.559695676925088E-2</c:v>
                </c:pt>
                <c:pt idx="759">
                  <c:v>1.5627774366658187E-2</c:v>
                </c:pt>
                <c:pt idx="760">
                  <c:v>1.5657412790789138E-2</c:v>
                </c:pt>
                <c:pt idx="761">
                  <c:v>1.568587203292271E-2</c:v>
                </c:pt>
                <c:pt idx="762">
                  <c:v>1.5715337225328179E-2</c:v>
                </c:pt>
                <c:pt idx="763">
                  <c:v>1.5741354985700132E-2</c:v>
                </c:pt>
                <c:pt idx="764">
                  <c:v>1.5766193489714999E-2</c:v>
                </c:pt>
                <c:pt idx="765">
                  <c:v>1.5789852729814962E-2</c:v>
                </c:pt>
                <c:pt idx="766">
                  <c:v>1.5810480232478774E-2</c:v>
                </c:pt>
                <c:pt idx="767">
                  <c:v>1.5832759871015512E-2</c:v>
                </c:pt>
                <c:pt idx="768">
                  <c:v>1.5862046134978769E-2</c:v>
                </c:pt>
                <c:pt idx="769">
                  <c:v>1.5900002110458722E-2</c:v>
                </c:pt>
                <c:pt idx="770">
                  <c:v>1.5946702707560156E-2</c:v>
                </c:pt>
                <c:pt idx="771">
                  <c:v>1.6006615395995259E-2</c:v>
                </c:pt>
                <c:pt idx="772">
                  <c:v>1.6064689929928034E-2</c:v>
                </c:pt>
                <c:pt idx="773">
                  <c:v>1.6121906113499698E-2</c:v>
                </c:pt>
                <c:pt idx="774">
                  <c:v>1.6178263934041672E-2</c:v>
                </c:pt>
                <c:pt idx="775">
                  <c:v>1.623376337906331E-2</c:v>
                </c:pt>
                <c:pt idx="776">
                  <c:v>1.6288404436280237E-2</c:v>
                </c:pt>
                <c:pt idx="777">
                  <c:v>1.6342187093586015E-2</c:v>
                </c:pt>
                <c:pt idx="778">
                  <c:v>1.6395111339070165E-2</c:v>
                </c:pt>
                <c:pt idx="779">
                  <c:v>1.6447177161010455E-2</c:v>
                </c:pt>
                <c:pt idx="780">
                  <c:v>1.6494422183736646E-2</c:v>
                </c:pt>
                <c:pt idx="781">
                  <c:v>1.6544830130771793E-2</c:v>
                </c:pt>
                <c:pt idx="782">
                  <c:v>1.6594379653523283E-2</c:v>
                </c:pt>
                <c:pt idx="783">
                  <c:v>1.6643070741364951E-2</c:v>
                </c:pt>
                <c:pt idx="784">
                  <c:v>1.669462952058122E-2</c:v>
                </c:pt>
                <c:pt idx="785">
                  <c:v>1.6741544565738356E-2</c:v>
                </c:pt>
                <c:pt idx="786">
                  <c:v>1.6787601110620748E-2</c:v>
                </c:pt>
                <c:pt idx="787">
                  <c:v>1.6832799145024953E-2</c:v>
                </c:pt>
                <c:pt idx="788">
                  <c:v>1.6873649298103643E-2</c:v>
                </c:pt>
                <c:pt idx="789">
                  <c:v>1.6917189563763202E-2</c:v>
                </c:pt>
                <c:pt idx="790">
                  <c:v>1.695987132532295E-2</c:v>
                </c:pt>
                <c:pt idx="791">
                  <c:v>1.7001694573630211E-2</c:v>
                </c:pt>
                <c:pt idx="792">
                  <c:v>1.704265929972415E-2</c:v>
                </c:pt>
                <c:pt idx="793">
                  <c:v>1.7085958084134947E-2</c:v>
                </c:pt>
                <c:pt idx="794">
                  <c:v>1.7125146275541701E-2</c:v>
                </c:pt>
                <c:pt idx="795">
                  <c:v>1.716347588170684E-2</c:v>
                </c:pt>
                <c:pt idx="796">
                  <c:v>1.7200946894141672E-2</c:v>
                </c:pt>
                <c:pt idx="797">
                  <c:v>1.7237559304540587E-2</c:v>
                </c:pt>
                <c:pt idx="798">
                  <c:v>1.7273313104804251E-2</c:v>
                </c:pt>
                <c:pt idx="799">
                  <c:v>1.7308208287008679E-2</c:v>
                </c:pt>
                <c:pt idx="800">
                  <c:v>1.7342244843420711E-2</c:v>
                </c:pt>
                <c:pt idx="801">
                  <c:v>1.7367258490795949E-2</c:v>
                </c:pt>
                <c:pt idx="802">
                  <c:v>1.7399757063617356E-2</c:v>
                </c:pt>
                <c:pt idx="803">
                  <c:v>1.7431397105963482E-2</c:v>
                </c:pt>
                <c:pt idx="804">
                  <c:v>1.7462178611496539E-2</c:v>
                </c:pt>
                <c:pt idx="805">
                  <c:v>1.7499547981440544E-2</c:v>
                </c:pt>
                <c:pt idx="806">
                  <c:v>1.7538042606563664E-2</c:v>
                </c:pt>
                <c:pt idx="807">
                  <c:v>1.7556458606904357E-2</c:v>
                </c:pt>
                <c:pt idx="808">
                  <c:v>1.7583625901571157E-2</c:v>
                </c:pt>
                <c:pt idx="809">
                  <c:v>1.7609934509446607E-2</c:v>
                </c:pt>
                <c:pt idx="810">
                  <c:v>1.7633207951959662E-2</c:v>
                </c:pt>
                <c:pt idx="811">
                  <c:v>1.7657859297385947E-2</c:v>
                </c:pt>
                <c:pt idx="812">
                  <c:v>1.768165197994076E-2</c:v>
                </c:pt>
                <c:pt idx="813">
                  <c:v>1.7704585994532174E-2</c:v>
                </c:pt>
                <c:pt idx="814">
                  <c:v>1.7728597049601811E-2</c:v>
                </c:pt>
                <c:pt idx="815">
                  <c:v>1.7749753420992068E-2</c:v>
                </c:pt>
                <c:pt idx="816">
                  <c:v>1.7770051068789448E-2</c:v>
                </c:pt>
                <c:pt idx="817">
                  <c:v>1.7789489988499479E-2</c:v>
                </c:pt>
                <c:pt idx="818">
                  <c:v>1.7808070175813349E-2</c:v>
                </c:pt>
                <c:pt idx="819">
                  <c:v>1.7824827191763148E-2</c:v>
                </c:pt>
                <c:pt idx="820">
                  <c:v>1.7848525714142305E-2</c:v>
                </c:pt>
                <c:pt idx="821">
                  <c:v>1.7878680784489731E-2</c:v>
                </c:pt>
                <c:pt idx="822">
                  <c:v>1.7915312814912099E-2</c:v>
                </c:pt>
                <c:pt idx="823">
                  <c:v>1.796201259446845E-2</c:v>
                </c:pt>
                <c:pt idx="824">
                  <c:v>1.8006917920104459E-2</c:v>
                </c:pt>
                <c:pt idx="825">
                  <c:v>1.8051051913820844E-2</c:v>
                </c:pt>
                <c:pt idx="826">
                  <c:v>1.8094414566837531E-2</c:v>
                </c:pt>
                <c:pt idx="827">
                  <c:v>1.8137005870521423E-2</c:v>
                </c:pt>
                <c:pt idx="828">
                  <c:v>1.8178825816404457E-2</c:v>
                </c:pt>
                <c:pt idx="829">
                  <c:v>1.8219874396160386E-2</c:v>
                </c:pt>
                <c:pt idx="830">
                  <c:v>1.8260151601625425E-2</c:v>
                </c:pt>
                <c:pt idx="831">
                  <c:v>1.829965742478018E-2</c:v>
                </c:pt>
                <c:pt idx="832">
                  <c:v>1.8335224026495567E-2</c:v>
                </c:pt>
                <c:pt idx="833">
                  <c:v>1.8373240225052712E-2</c:v>
                </c:pt>
                <c:pt idx="834">
                  <c:v>1.8410485054118908E-2</c:v>
                </c:pt>
                <c:pt idx="835">
                  <c:v>1.8446958506523892E-2</c:v>
                </c:pt>
                <c:pt idx="836">
                  <c:v>1.8485615536167038E-2</c:v>
                </c:pt>
                <c:pt idx="837">
                  <c:v>1.852049290576073E-2</c:v>
                </c:pt>
                <c:pt idx="838">
                  <c:v>1.8554598841245568E-2</c:v>
                </c:pt>
                <c:pt idx="839">
                  <c:v>1.858793333582957E-2</c:v>
                </c:pt>
                <c:pt idx="840">
                  <c:v>1.8617754878028414E-2</c:v>
                </c:pt>
                <c:pt idx="841">
                  <c:v>1.8649599928177274E-2</c:v>
                </c:pt>
                <c:pt idx="842">
                  <c:v>1.8680673555619087E-2</c:v>
                </c:pt>
                <c:pt idx="843">
                  <c:v>1.8710975754369308E-2</c:v>
                </c:pt>
                <c:pt idx="844">
                  <c:v>1.8740506518597932E-2</c:v>
                </c:pt>
                <c:pt idx="845">
                  <c:v>1.8771739683741934E-2</c:v>
                </c:pt>
                <c:pt idx="846">
                  <c:v>1.8799673914899822E-2</c:v>
                </c:pt>
                <c:pt idx="847">
                  <c:v>1.88268366563933E-2</c:v>
                </c:pt>
                <c:pt idx="848">
                  <c:v>1.8861530187078399E-2</c:v>
                </c:pt>
                <c:pt idx="849">
                  <c:v>1.8886932164516264E-2</c:v>
                </c:pt>
                <c:pt idx="850">
                  <c:v>1.8911562557695823E-2</c:v>
                </c:pt>
                <c:pt idx="851">
                  <c:v>1.8935421361397014E-2</c:v>
                </c:pt>
                <c:pt idx="852">
                  <c:v>1.8958508570566902E-2</c:v>
                </c:pt>
                <c:pt idx="853">
                  <c:v>1.897269083838421E-2</c:v>
                </c:pt>
                <c:pt idx="854">
                  <c:v>1.8994450716352661E-2</c:v>
                </c:pt>
                <c:pt idx="855">
                  <c:v>1.9015439144523277E-2</c:v>
                </c:pt>
                <c:pt idx="856">
                  <c:v>1.9035656118984702E-2</c:v>
                </c:pt>
                <c:pt idx="857">
                  <c:v>1.9055101635977185E-2</c:v>
                </c:pt>
                <c:pt idx="858">
                  <c:v>1.9080828078027974E-2</c:v>
                </c:pt>
                <c:pt idx="859">
                  <c:v>1.90985139977022E-2</c:v>
                </c:pt>
                <c:pt idx="860">
                  <c:v>1.9115428288300637E-2</c:v>
                </c:pt>
                <c:pt idx="861">
                  <c:v>1.9131570946233432E-2</c:v>
                </c:pt>
                <c:pt idx="862">
                  <c:v>1.914231110021003E-2</c:v>
                </c:pt>
                <c:pt idx="863">
                  <c:v>1.9157073480344344E-2</c:v>
                </c:pt>
                <c:pt idx="864">
                  <c:v>1.9171064340049782E-2</c:v>
                </c:pt>
                <c:pt idx="865">
                  <c:v>1.9184283676624503E-2</c:v>
                </c:pt>
                <c:pt idx="866">
                  <c:v>1.9201088440488623E-2</c:v>
                </c:pt>
                <c:pt idx="867">
                  <c:v>1.9212545507651113E-2</c:v>
                </c:pt>
                <c:pt idx="868">
                  <c:v>1.9223230962279736E-2</c:v>
                </c:pt>
                <c:pt idx="869">
                  <c:v>1.9233144802186242E-2</c:v>
                </c:pt>
                <c:pt idx="870">
                  <c:v>1.9238971481505704E-2</c:v>
                </c:pt>
                <c:pt idx="871">
                  <c:v>1.9251949701953597E-2</c:v>
                </c:pt>
                <c:pt idx="872">
                  <c:v>1.9264409877749744E-2</c:v>
                </c:pt>
                <c:pt idx="873">
                  <c:v>1.9279855496945886E-2</c:v>
                </c:pt>
                <c:pt idx="874">
                  <c:v>1.9298439134954326E-2</c:v>
                </c:pt>
                <c:pt idx="875">
                  <c:v>1.9320170992397911E-2</c:v>
                </c:pt>
                <c:pt idx="876">
                  <c:v>1.9342705586895825E-2</c:v>
                </c:pt>
                <c:pt idx="877">
                  <c:v>1.9365166028207648E-2</c:v>
                </c:pt>
                <c:pt idx="878">
                  <c:v>1.9387552315891232E-2</c:v>
                </c:pt>
                <c:pt idx="879">
                  <c:v>1.9409864449501935E-2</c:v>
                </c:pt>
                <c:pt idx="880">
                  <c:v>1.9432102428597609E-2</c:v>
                </c:pt>
                <c:pt idx="881">
                  <c:v>1.9454266252743602E-2</c:v>
                </c:pt>
                <c:pt idx="882">
                  <c:v>1.9476355921500266E-2</c:v>
                </c:pt>
                <c:pt idx="883">
                  <c:v>1.949837143443045E-2</c:v>
                </c:pt>
                <c:pt idx="884">
                  <c:v>1.9520312791102001E-2</c:v>
                </c:pt>
                <c:pt idx="885">
                  <c:v>1.9542179991077768E-2</c:v>
                </c:pt>
                <c:pt idx="886">
                  <c:v>1.9563973033928095E-2</c:v>
                </c:pt>
                <c:pt idx="887">
                  <c:v>1.9585691919223325E-2</c:v>
                </c:pt>
                <c:pt idx="888">
                  <c:v>1.9607336646533802E-2</c:v>
                </c:pt>
                <c:pt idx="889">
                  <c:v>1.9628907215427371E-2</c:v>
                </c:pt>
                <c:pt idx="890">
                  <c:v>1.9650403625486867E-2</c:v>
                </c:pt>
                <c:pt idx="891">
                  <c:v>1.9671825876285132E-2</c:v>
                </c:pt>
                <c:pt idx="892">
                  <c:v>1.9687003022090425E-2</c:v>
                </c:pt>
                <c:pt idx="893">
                  <c:v>1.9714447898394327E-2</c:v>
                </c:pt>
                <c:pt idx="894">
                  <c:v>1.9735647668868428E-2</c:v>
                </c:pt>
                <c:pt idx="895">
                  <c:v>1.9756773278397644E-2</c:v>
                </c:pt>
                <c:pt idx="896">
                  <c:v>1.977782472656231E-2</c:v>
                </c:pt>
                <c:pt idx="897">
                  <c:v>1.979880201294526E-2</c:v>
                </c:pt>
                <c:pt idx="898">
                  <c:v>1.9819705137136823E-2</c:v>
                </c:pt>
                <c:pt idx="899">
                  <c:v>1.9840534098722329E-2</c:v>
                </c:pt>
                <c:pt idx="900">
                  <c:v>1.9862224894409499E-2</c:v>
                </c:pt>
                <c:pt idx="901">
                  <c:v>1.9882899091847379E-2</c:v>
                </c:pt>
                <c:pt idx="902">
                  <c:v>1.9903499128334331E-2</c:v>
                </c:pt>
                <c:pt idx="903">
                  <c:v>1.9924025003470673E-2</c:v>
                </c:pt>
                <c:pt idx="904">
                  <c:v>1.9944476716867041E-2</c:v>
                </c:pt>
                <c:pt idx="905">
                  <c:v>1.9958846012393394E-2</c:v>
                </c:pt>
                <c:pt idx="906">
                  <c:v>1.9979161914765214E-2</c:v>
                </c:pt>
                <c:pt idx="907">
                  <c:v>1.9999403663222597E-2</c:v>
                </c:pt>
                <c:pt idx="908">
                  <c:v>2.0019571257420106E-2</c:v>
                </c:pt>
                <c:pt idx="909">
                  <c:v>2.0045622844100816E-2</c:v>
                </c:pt>
                <c:pt idx="910">
                  <c:v>2.0065629578885805E-2</c:v>
                </c:pt>
                <c:pt idx="911">
                  <c:v>2.0085562149225886E-2</c:v>
                </c:pt>
                <c:pt idx="912">
                  <c:v>2.0107393392552464E-2</c:v>
                </c:pt>
                <c:pt idx="913">
                  <c:v>2.0125204795024179E-2</c:v>
                </c:pt>
                <c:pt idx="914">
                  <c:v>2.0144914869729441E-2</c:v>
                </c:pt>
                <c:pt idx="915">
                  <c:v>2.0164550778468432E-2</c:v>
                </c:pt>
                <c:pt idx="916">
                  <c:v>2.019330338865899E-2</c:v>
                </c:pt>
                <c:pt idx="917">
                  <c:v>2.0212752790241595E-2</c:v>
                </c:pt>
                <c:pt idx="918">
                  <c:v>2.0234073581820115E-2</c:v>
                </c:pt>
                <c:pt idx="919">
                  <c:v>2.0253370441378114E-2</c:v>
                </c:pt>
                <c:pt idx="920">
                  <c:v>2.0272593132894087E-2</c:v>
                </c:pt>
                <c:pt idx="921">
                  <c:v>2.0291741655999292E-2</c:v>
                </c:pt>
                <c:pt idx="922">
                  <c:v>2.0308918181912716E-2</c:v>
                </c:pt>
                <c:pt idx="923">
                  <c:v>2.0329839161999708E-2</c:v>
                </c:pt>
                <c:pt idx="924">
                  <c:v>2.0353572804989284E-2</c:v>
                </c:pt>
                <c:pt idx="925">
                  <c:v>2.0379994212648356E-2</c:v>
                </c:pt>
                <c:pt idx="926">
                  <c:v>2.0411712497972342E-2</c:v>
                </c:pt>
                <c:pt idx="927">
                  <c:v>2.0441994119840427E-2</c:v>
                </c:pt>
                <c:pt idx="928">
                  <c:v>2.0471696212803651E-2</c:v>
                </c:pt>
                <c:pt idx="929">
                  <c:v>2.0500788794729101E-2</c:v>
                </c:pt>
                <c:pt idx="930">
                  <c:v>2.0529271861044956E-2</c:v>
                </c:pt>
                <c:pt idx="931">
                  <c:v>2.0557145407274796E-2</c:v>
                </c:pt>
                <c:pt idx="932">
                  <c:v>2.0584409429035028E-2</c:v>
                </c:pt>
                <c:pt idx="933">
                  <c:v>2.061106392203747E-2</c:v>
                </c:pt>
                <c:pt idx="934">
                  <c:v>2.0637108882099662E-2</c:v>
                </c:pt>
                <c:pt idx="935">
                  <c:v>2.0660186814342119E-2</c:v>
                </c:pt>
                <c:pt idx="936">
                  <c:v>2.0685054808336822E-2</c:v>
                </c:pt>
                <c:pt idx="937">
                  <c:v>2.0709313290988796E-2</c:v>
                </c:pt>
                <c:pt idx="938">
                  <c:v>2.0732962258604992E-2</c:v>
                </c:pt>
                <c:pt idx="939">
                  <c:v>2.0758190548294995E-2</c:v>
                </c:pt>
                <c:pt idx="940">
                  <c:v>2.0780578228064381E-2</c:v>
                </c:pt>
                <c:pt idx="941">
                  <c:v>2.0802356348243869E-2</c:v>
                </c:pt>
                <c:pt idx="942">
                  <c:v>2.0823524905409094E-2</c:v>
                </c:pt>
                <c:pt idx="943">
                  <c:v>2.0844083896231116E-2</c:v>
                </c:pt>
                <c:pt idx="944">
                  <c:v>2.0862056053546851E-2</c:v>
                </c:pt>
                <c:pt idx="945">
                  <c:v>2.0881438320362378E-2</c:v>
                </c:pt>
                <c:pt idx="946">
                  <c:v>2.0900211045957739E-2</c:v>
                </c:pt>
                <c:pt idx="947">
                  <c:v>2.0925749970495254E-2</c:v>
                </c:pt>
                <c:pt idx="948">
                  <c:v>2.0937735245448622E-2</c:v>
                </c:pt>
                <c:pt idx="949">
                  <c:v>2.0954636773702996E-2</c:v>
                </c:pt>
                <c:pt idx="950">
                  <c:v>2.097092871500613E-2</c:v>
                </c:pt>
                <c:pt idx="951">
                  <c:v>2.0986611066794912E-2</c:v>
                </c:pt>
                <c:pt idx="952">
                  <c:v>2.1001683826604223E-2</c:v>
                </c:pt>
                <c:pt idx="953">
                  <c:v>2.1016146992064336E-2</c:v>
                </c:pt>
                <c:pt idx="954">
                  <c:v>2.1030000560903529E-2</c:v>
                </c:pt>
                <c:pt idx="955">
                  <c:v>2.1043244530945474E-2</c:v>
                </c:pt>
                <c:pt idx="956">
                  <c:v>2.1055878900101518E-2</c:v>
                </c:pt>
                <c:pt idx="957">
                  <c:v>2.1063622252872297E-2</c:v>
                </c:pt>
                <c:pt idx="958">
                  <c:v>2.107516601888967E-2</c:v>
                </c:pt>
                <c:pt idx="959">
                  <c:v>2.1086100284639642E-2</c:v>
                </c:pt>
                <c:pt idx="960">
                  <c:v>2.1096425048569172E-2</c:v>
                </c:pt>
                <c:pt idx="961">
                  <c:v>2.1114871787511241E-2</c:v>
                </c:pt>
                <c:pt idx="962">
                  <c:v>2.1118883392027096E-2</c:v>
                </c:pt>
                <c:pt idx="963">
                  <c:v>2.1127250504769112E-2</c:v>
                </c:pt>
                <c:pt idx="964">
                  <c:v>2.1135008003425462E-2</c:v>
                </c:pt>
                <c:pt idx="965">
                  <c:v>2.1141076756968857E-2</c:v>
                </c:pt>
                <c:pt idx="966">
                  <c:v>2.1147658181747353E-2</c:v>
                </c:pt>
                <c:pt idx="967">
                  <c:v>2.1153630024802084E-2</c:v>
                </c:pt>
                <c:pt idx="968">
                  <c:v>2.1158992285232436E-2</c:v>
                </c:pt>
                <c:pt idx="969">
                  <c:v>2.1163744962212405E-2</c:v>
                </c:pt>
                <c:pt idx="970">
                  <c:v>2.1168751037951985E-2</c:v>
                </c:pt>
                <c:pt idx="971">
                  <c:v>2.1172241209218817E-2</c:v>
                </c:pt>
                <c:pt idx="972">
                  <c:v>2.1175121759326936E-2</c:v>
                </c:pt>
                <c:pt idx="973">
                  <c:v>2.117739268782251E-2</c:v>
                </c:pt>
                <c:pt idx="974">
                  <c:v>2.1178364573392727E-2</c:v>
                </c:pt>
                <c:pt idx="975">
                  <c:v>2.1182028624394E-2</c:v>
                </c:pt>
                <c:pt idx="976">
                  <c:v>2.1190215938210244E-2</c:v>
                </c:pt>
                <c:pt idx="977">
                  <c:v>2.1202919132706555E-2</c:v>
                </c:pt>
                <c:pt idx="978">
                  <c:v>2.1222209475143777E-2</c:v>
                </c:pt>
                <c:pt idx="979">
                  <c:v>2.1242573628668535E-2</c:v>
                </c:pt>
                <c:pt idx="980">
                  <c:v>2.1262499590524533E-2</c:v>
                </c:pt>
                <c:pt idx="981">
                  <c:v>2.128178427928655E-2</c:v>
                </c:pt>
                <c:pt idx="982">
                  <c:v>2.1300427691764882E-2</c:v>
                </c:pt>
                <c:pt idx="983">
                  <c:v>2.1318429824883276E-2</c:v>
                </c:pt>
                <c:pt idx="984">
                  <c:v>2.1335790675655733E-2</c:v>
                </c:pt>
                <c:pt idx="985">
                  <c:v>2.135251024121745E-2</c:v>
                </c:pt>
                <c:pt idx="986">
                  <c:v>2.1368588518804188E-2</c:v>
                </c:pt>
                <c:pt idx="987">
                  <c:v>2.1382342754458605E-2</c:v>
                </c:pt>
                <c:pt idx="988">
                  <c:v>2.1397183373989215E-2</c:v>
                </c:pt>
                <c:pt idx="989">
                  <c:v>2.1411382735550433E-2</c:v>
                </c:pt>
                <c:pt idx="990">
                  <c:v>2.1424940836869411E-2</c:v>
                </c:pt>
                <c:pt idx="991">
                  <c:v>2.1437857675777217E-2</c:v>
                </c:pt>
                <c:pt idx="992">
                  <c:v>2.1451590995329665E-2</c:v>
                </c:pt>
                <c:pt idx="993">
                  <c:v>2.1463180188568284E-2</c:v>
                </c:pt>
                <c:pt idx="994">
                  <c:v>2.1474128075529144E-2</c:v>
                </c:pt>
                <c:pt idx="995">
                  <c:v>2.14844346543995E-2</c:v>
                </c:pt>
                <c:pt idx="996">
                  <c:v>2.1492822865387673E-2</c:v>
                </c:pt>
                <c:pt idx="997">
                  <c:v>2.1501892090009633E-2</c:v>
                </c:pt>
                <c:pt idx="998">
                  <c:v>2.151032003990494E-2</c:v>
                </c:pt>
                <c:pt idx="999">
                  <c:v>2.1518106713725338E-2</c:v>
                </c:pt>
                <c:pt idx="1000">
                  <c:v>2.1529609452557833E-2</c:v>
                </c:pt>
                <c:pt idx="1001">
                  <c:v>2.1532806569750151E-2</c:v>
                </c:pt>
                <c:pt idx="1002">
                  <c:v>2.1538623950219105E-2</c:v>
                </c:pt>
                <c:pt idx="1003">
                  <c:v>2.154380001193254E-2</c:v>
                </c:pt>
                <c:pt idx="1004">
                  <c:v>2.1548334754036943E-2</c:v>
                </c:pt>
                <c:pt idx="1005">
                  <c:v>2.155222817577937E-2</c:v>
                </c:pt>
                <c:pt idx="1006">
                  <c:v>2.1555480276520329E-2</c:v>
                </c:pt>
                <c:pt idx="1007">
                  <c:v>2.1558091055720902E-2</c:v>
                </c:pt>
                <c:pt idx="1008">
                  <c:v>2.1560060512945303E-2</c:v>
                </c:pt>
                <c:pt idx="1009">
                  <c:v>2.1559318843472459E-2</c:v>
                </c:pt>
                <c:pt idx="1010">
                  <c:v>2.1560142934205256E-2</c:v>
                </c:pt>
                <c:pt idx="1011">
                  <c:v>2.1560325817430961E-2</c:v>
                </c:pt>
                <c:pt idx="1012">
                  <c:v>2.1559867493123885E-2</c:v>
                </c:pt>
                <c:pt idx="1013">
                  <c:v>2.1560287961789576E-2</c:v>
                </c:pt>
                <c:pt idx="1014">
                  <c:v>2.1558409484047188E-2</c:v>
                </c:pt>
                <c:pt idx="1015">
                  <c:v>2.1555889684282216E-2</c:v>
                </c:pt>
                <c:pt idx="1016">
                  <c:v>2.1552728562902072E-2</c:v>
                </c:pt>
                <c:pt idx="1017">
                  <c:v>2.1548926120440532E-2</c:v>
                </c:pt>
                <c:pt idx="1018">
                  <c:v>2.1544210018941357E-2</c:v>
                </c:pt>
                <c:pt idx="1019">
                  <c:v>2.1539171046070393E-2</c:v>
                </c:pt>
                <c:pt idx="1020">
                  <c:v>2.1533490792506882E-2</c:v>
                </c:pt>
                <c:pt idx="1021">
                  <c:v>2.1527169259159429E-2</c:v>
                </c:pt>
                <c:pt idx="1022">
                  <c:v>2.1520294117548057E-2</c:v>
                </c:pt>
                <c:pt idx="1023">
                  <c:v>2.1512643765485239E-2</c:v>
                </c:pt>
                <c:pt idx="1024">
                  <c:v>2.1504352098960244E-2</c:v>
                </c:pt>
                <c:pt idx="1025">
                  <c:v>2.1495419119350028E-2</c:v>
                </c:pt>
                <c:pt idx="1026">
                  <c:v>2.1485942434677163E-2</c:v>
                </c:pt>
                <c:pt idx="1027">
                  <c:v>2.1476901855714381E-2</c:v>
                </c:pt>
                <c:pt idx="1028">
                  <c:v>2.1470332655735724E-2</c:v>
                </c:pt>
                <c:pt idx="1029">
                  <c:v>2.1466390456459372E-2</c:v>
                </c:pt>
                <c:pt idx="1030">
                  <c:v>2.1465199955007286E-2</c:v>
                </c:pt>
                <c:pt idx="1031">
                  <c:v>2.1467120733748766E-2</c:v>
                </c:pt>
                <c:pt idx="1032">
                  <c:v>2.1468469804964793E-2</c:v>
                </c:pt>
                <c:pt idx="1033">
                  <c:v>2.1469712018110047E-2</c:v>
                </c:pt>
                <c:pt idx="1034">
                  <c:v>2.1470847373148416E-2</c:v>
                </c:pt>
                <c:pt idx="1035">
                  <c:v>2.1471875870048965E-2</c:v>
                </c:pt>
                <c:pt idx="1036">
                  <c:v>2.1472797508783326E-2</c:v>
                </c:pt>
                <c:pt idx="1037">
                  <c:v>2.1473612289328297E-2</c:v>
                </c:pt>
                <c:pt idx="1038">
                  <c:v>2.1474320211658085E-2</c:v>
                </c:pt>
                <c:pt idx="1039">
                  <c:v>2.1474247321380702E-2</c:v>
                </c:pt>
                <c:pt idx="1040">
                  <c:v>2.1474749130052651E-2</c:v>
                </c:pt>
                <c:pt idx="1041">
                  <c:v>2.1475144086834597E-2</c:v>
                </c:pt>
                <c:pt idx="1042">
                  <c:v>2.1475432191707888E-2</c:v>
                </c:pt>
                <c:pt idx="1043">
                  <c:v>2.1475613444669861E-2</c:v>
                </c:pt>
                <c:pt idx="1044">
                  <c:v>2.1476323722277431E-2</c:v>
                </c:pt>
                <c:pt idx="1045">
                  <c:v>2.1476283636732225E-2</c:v>
                </c:pt>
                <c:pt idx="1046">
                  <c:v>2.1476136692899637E-2</c:v>
                </c:pt>
                <c:pt idx="1047">
                  <c:v>2.147588289078483E-2</c:v>
                </c:pt>
                <c:pt idx="1048">
                  <c:v>2.1474916930716681E-2</c:v>
                </c:pt>
                <c:pt idx="1049">
                  <c:v>2.1474457072202746E-2</c:v>
                </c:pt>
                <c:pt idx="1050">
                  <c:v>2.1473890361798809E-2</c:v>
                </c:pt>
                <c:pt idx="1051">
                  <c:v>2.1473216799526185E-2</c:v>
                </c:pt>
                <c:pt idx="1052">
                  <c:v>2.1473011006317818E-2</c:v>
                </c:pt>
                <c:pt idx="1053">
                  <c:v>2.1472116054754638E-2</c:v>
                </c:pt>
                <c:pt idx="1054">
                  <c:v>2.1471114245020115E-2</c:v>
                </c:pt>
                <c:pt idx="1055">
                  <c:v>2.1470005577140034E-2</c:v>
                </c:pt>
                <c:pt idx="1056">
                  <c:v>2.1468790051147914E-2</c:v>
                </c:pt>
                <c:pt idx="1057">
                  <c:v>2.1467467667072124E-2</c:v>
                </c:pt>
                <c:pt idx="1058">
                  <c:v>2.1466038424953919E-2</c:v>
                </c:pt>
                <c:pt idx="1059">
                  <c:v>2.1464502324831981E-2</c:v>
                </c:pt>
                <c:pt idx="1060">
                  <c:v>2.146285936674756E-2</c:v>
                </c:pt>
                <c:pt idx="1061">
                  <c:v>2.1460098390255679E-2</c:v>
                </c:pt>
                <c:pt idx="1062">
                  <c:v>2.1458257201112461E-2</c:v>
                </c:pt>
                <c:pt idx="1063">
                  <c:v>2.1456309166854419E-2</c:v>
                </c:pt>
                <c:pt idx="1064">
                  <c:v>2.1454254287528413E-2</c:v>
                </c:pt>
                <c:pt idx="1065">
                  <c:v>2.1453041708572103E-2</c:v>
                </c:pt>
                <c:pt idx="1066">
                  <c:v>2.1450757603764876E-2</c:v>
                </c:pt>
                <c:pt idx="1067">
                  <c:v>2.1450194087285164E-2</c:v>
                </c:pt>
                <c:pt idx="1068">
                  <c:v>2.1445868821467179E-2</c:v>
                </c:pt>
                <c:pt idx="1069">
                  <c:v>2.14432641441108E-2</c:v>
                </c:pt>
                <c:pt idx="1070">
                  <c:v>2.1440117301660955E-2</c:v>
                </c:pt>
                <c:pt idx="1071">
                  <c:v>2.1437306709517934E-2</c:v>
                </c:pt>
                <c:pt idx="1072">
                  <c:v>2.1434389266478782E-2</c:v>
                </c:pt>
                <c:pt idx="1073">
                  <c:v>2.143136497262077E-2</c:v>
                </c:pt>
                <c:pt idx="1074">
                  <c:v>2.1428637898208629E-2</c:v>
                </c:pt>
                <c:pt idx="1075">
                  <c:v>2.1425392077767821E-2</c:v>
                </c:pt>
                <c:pt idx="1076">
                  <c:v>2.1422039400442381E-2</c:v>
                </c:pt>
                <c:pt idx="1077">
                  <c:v>2.1418579866327715E-2</c:v>
                </c:pt>
                <c:pt idx="1078">
                  <c:v>2.1415013475511502E-2</c:v>
                </c:pt>
                <c:pt idx="1079">
                  <c:v>2.1411009340715381E-2</c:v>
                </c:pt>
                <c:pt idx="1080">
                  <c:v>2.1407590625079465E-2</c:v>
                </c:pt>
                <c:pt idx="1081">
                  <c:v>2.1404472322700485E-2</c:v>
                </c:pt>
                <c:pt idx="1082">
                  <c:v>2.1401683296714324E-2</c:v>
                </c:pt>
                <c:pt idx="1083">
                  <c:v>2.1399721301378061E-2</c:v>
                </c:pt>
                <c:pt idx="1084">
                  <c:v>2.1397436013671896E-2</c:v>
                </c:pt>
                <c:pt idx="1085">
                  <c:v>2.1395167576295889E-2</c:v>
                </c:pt>
                <c:pt idx="1086">
                  <c:v>2.1392915989239734E-2</c:v>
                </c:pt>
                <c:pt idx="1087">
                  <c:v>2.1390681252493111E-2</c:v>
                </c:pt>
                <c:pt idx="1088">
                  <c:v>2.1388463366048289E-2</c:v>
                </c:pt>
                <c:pt idx="1089">
                  <c:v>2.1386262329892373E-2</c:v>
                </c:pt>
                <c:pt idx="1090">
                  <c:v>2.1384078144020206E-2</c:v>
                </c:pt>
                <c:pt idx="1091">
                  <c:v>2.1381910808418895E-2</c:v>
                </c:pt>
                <c:pt idx="1092">
                  <c:v>2.1379278036123495E-2</c:v>
                </c:pt>
                <c:pt idx="1093">
                  <c:v>2.1377143324105674E-2</c:v>
                </c:pt>
                <c:pt idx="1094">
                  <c:v>2.1375025461321862E-2</c:v>
                </c:pt>
                <c:pt idx="1095">
                  <c:v>2.1372924447761399E-2</c:v>
                </c:pt>
                <c:pt idx="1096">
                  <c:v>2.1371326884165751E-2</c:v>
                </c:pt>
                <c:pt idx="1097">
                  <c:v>2.1369260649998761E-2</c:v>
                </c:pt>
                <c:pt idx="1098">
                  <c:v>2.136721126604332E-2</c:v>
                </c:pt>
                <c:pt idx="1099">
                  <c:v>2.1365178732286532E-2</c:v>
                </c:pt>
                <c:pt idx="1100">
                  <c:v>2.1362672118005577E-2</c:v>
                </c:pt>
                <c:pt idx="1101">
                  <c:v>2.1360672199604025E-2</c:v>
                </c:pt>
                <c:pt idx="1102">
                  <c:v>2.1358689130364539E-2</c:v>
                </c:pt>
                <c:pt idx="1103">
                  <c:v>2.1356722910279125E-2</c:v>
                </c:pt>
                <c:pt idx="1104">
                  <c:v>2.1354773539342453E-2</c:v>
                </c:pt>
                <c:pt idx="1105">
                  <c:v>2.1353337383414765E-2</c:v>
                </c:pt>
                <c:pt idx="1106">
                  <c:v>2.1351422800806184E-2</c:v>
                </c:pt>
                <c:pt idx="1107">
                  <c:v>2.1349525068324059E-2</c:v>
                </c:pt>
                <c:pt idx="1108">
                  <c:v>2.1348376826026569E-2</c:v>
                </c:pt>
                <c:pt idx="1109">
                  <c:v>2.1346517387803781E-2</c:v>
                </c:pt>
                <c:pt idx="1110">
                  <c:v>2.1344674801698268E-2</c:v>
                </c:pt>
                <c:pt idx="1111">
                  <c:v>2.1342849067702768E-2</c:v>
                </c:pt>
                <c:pt idx="1112">
                  <c:v>2.1341040185807587E-2</c:v>
                </c:pt>
                <c:pt idx="1113">
                  <c:v>2.1336721799106888E-2</c:v>
                </c:pt>
                <c:pt idx="1114">
                  <c:v>2.1334941130100354E-2</c:v>
                </c:pt>
                <c:pt idx="1115">
                  <c:v>2.1333177308137583E-2</c:v>
                </c:pt>
                <c:pt idx="1116">
                  <c:v>2.1331430333218573E-2</c:v>
                </c:pt>
                <c:pt idx="1117">
                  <c:v>2.1330209625565581E-2</c:v>
                </c:pt>
                <c:pt idx="1118">
                  <c:v>2.1330540788116924E-2</c:v>
                </c:pt>
                <c:pt idx="1119">
                  <c:v>2.1328849870705987E-2</c:v>
                </c:pt>
                <c:pt idx="1120">
                  <c:v>2.1327175805332388E-2</c:v>
                </c:pt>
                <c:pt idx="1121">
                  <c:v>2.1325518591984022E-2</c:v>
                </c:pt>
                <c:pt idx="1122">
                  <c:v>2.1322332277558864E-2</c:v>
                </c:pt>
                <c:pt idx="1123">
                  <c:v>2.1320705445929455E-2</c:v>
                </c:pt>
                <c:pt idx="1124">
                  <c:v>2.1319095463291582E-2</c:v>
                </c:pt>
                <c:pt idx="1125">
                  <c:v>2.1317502329645244E-2</c:v>
                </c:pt>
                <c:pt idx="1126">
                  <c:v>2.1317485305429269E-2</c:v>
                </c:pt>
                <c:pt idx="1127">
                  <c:v>2.1315929204101476E-2</c:v>
                </c:pt>
                <c:pt idx="1128">
                  <c:v>2.1314389954750466E-2</c:v>
                </c:pt>
                <c:pt idx="1129">
                  <c:v>2.1312867557368973E-2</c:v>
                </c:pt>
                <c:pt idx="1130">
                  <c:v>2.1309789395996148E-2</c:v>
                </c:pt>
                <c:pt idx="1131">
                  <c:v>2.130829222855013E-2</c:v>
                </c:pt>
                <c:pt idx="1132">
                  <c:v>2.1306780940503423E-2</c:v>
                </c:pt>
                <c:pt idx="1133">
                  <c:v>2.1305246883227547E-2</c:v>
                </c:pt>
                <c:pt idx="1134">
                  <c:v>2.1303684110316468E-2</c:v>
                </c:pt>
                <c:pt idx="1135">
                  <c:v>2.1303631485655478E-2</c:v>
                </c:pt>
                <c:pt idx="1136">
                  <c:v>2.1302017175391829E-2</c:v>
                </c:pt>
                <c:pt idx="1137">
                  <c:v>2.1300394228000806E-2</c:v>
                </c:pt>
                <c:pt idx="1138">
                  <c:v>2.1298762643496942E-2</c:v>
                </c:pt>
                <c:pt idx="1139">
                  <c:v>2.1297122421875387E-2</c:v>
                </c:pt>
                <c:pt idx="1140">
                  <c:v>2.1295473563140987E-2</c:v>
                </c:pt>
                <c:pt idx="1141">
                  <c:v>2.1293816067298594E-2</c:v>
                </c:pt>
                <c:pt idx="1142">
                  <c:v>2.1292149934353043E-2</c:v>
                </c:pt>
                <c:pt idx="1143">
                  <c:v>2.1288948749155878E-2</c:v>
                </c:pt>
                <c:pt idx="1144">
                  <c:v>2.1287267490839312E-2</c:v>
                </c:pt>
                <c:pt idx="1145">
                  <c:v>2.1285577596937166E-2</c:v>
                </c:pt>
                <c:pt idx="1146">
                  <c:v>2.128387906745477E-2</c:v>
                </c:pt>
                <c:pt idx="1147">
                  <c:v>2.1282171902394786E-2</c:v>
                </c:pt>
                <c:pt idx="1148">
                  <c:v>2.1281971757733942E-2</c:v>
                </c:pt>
                <c:pt idx="1149">
                  <c:v>2.1280245165175321E-2</c:v>
                </c:pt>
                <c:pt idx="1150">
                  <c:v>2.1278509935547456E-2</c:v>
                </c:pt>
                <c:pt idx="1151">
                  <c:v>2.1276766068850348E-2</c:v>
                </c:pt>
                <c:pt idx="1152">
                  <c:v>2.1273506543548315E-2</c:v>
                </c:pt>
                <c:pt idx="1153">
                  <c:v>2.1271747565094756E-2</c:v>
                </c:pt>
                <c:pt idx="1154">
                  <c:v>2.1269979951092921E-2</c:v>
                </c:pt>
                <c:pt idx="1155">
                  <c:v>2.1268203701540145E-2</c:v>
                </c:pt>
                <c:pt idx="1156">
                  <c:v>2.1266418816444421E-2</c:v>
                </c:pt>
                <c:pt idx="1157">
                  <c:v>2.1266121490492201E-2</c:v>
                </c:pt>
                <c:pt idx="1158">
                  <c:v>2.1264317164441209E-2</c:v>
                </c:pt>
                <c:pt idx="1159">
                  <c:v>2.1262504201357307E-2</c:v>
                </c:pt>
                <c:pt idx="1160">
                  <c:v>2.1259925260437851E-2</c:v>
                </c:pt>
                <c:pt idx="1161">
                  <c:v>2.1258094514383097E-2</c:v>
                </c:pt>
                <c:pt idx="1162">
                  <c:v>2.1256255131804347E-2</c:v>
                </c:pt>
                <c:pt idx="1163">
                  <c:v>2.1254407112711593E-2</c:v>
                </c:pt>
                <c:pt idx="1164">
                  <c:v>2.1252550457107333E-2</c:v>
                </c:pt>
                <c:pt idx="1165">
                  <c:v>2.1248713556202121E-2</c:v>
                </c:pt>
                <c:pt idx="1166">
                  <c:v>2.1246842536565756E-2</c:v>
                </c:pt>
                <c:pt idx="1167">
                  <c:v>2.1244962882430558E-2</c:v>
                </c:pt>
                <c:pt idx="1168">
                  <c:v>2.1243074593796533E-2</c:v>
                </c:pt>
                <c:pt idx="1169">
                  <c:v>2.1241667736189372E-2</c:v>
                </c:pt>
                <c:pt idx="1170">
                  <c:v>2.1241229156974961E-2</c:v>
                </c:pt>
                <c:pt idx="1171">
                  <c:v>2.1239312045910064E-2</c:v>
                </c:pt>
                <c:pt idx="1172">
                  <c:v>2.1237873973255394E-2</c:v>
                </c:pt>
                <c:pt idx="1173">
                  <c:v>2.1235451914353165E-2</c:v>
                </c:pt>
                <c:pt idx="1174">
                  <c:v>2.1233508893868658E-2</c:v>
                </c:pt>
                <c:pt idx="1175">
                  <c:v>2.1231557236922605E-2</c:v>
                </c:pt>
                <c:pt idx="1176">
                  <c:v>2.1229596943517504E-2</c:v>
                </c:pt>
                <c:pt idx="1177">
                  <c:v>2.1227628013655853E-2</c:v>
                </c:pt>
                <c:pt idx="1178">
                  <c:v>2.1225650447345146E-2</c:v>
                </c:pt>
                <c:pt idx="1179">
                  <c:v>2.1223664244587881E-2</c:v>
                </c:pt>
                <c:pt idx="1180">
                  <c:v>2.1221669405389054E-2</c:v>
                </c:pt>
                <c:pt idx="1181">
                  <c:v>2.121966592975616E-2</c:v>
                </c:pt>
                <c:pt idx="1182">
                  <c:v>2.1216212480804436E-2</c:v>
                </c:pt>
                <c:pt idx="1183">
                  <c:v>2.1215850663273417E-2</c:v>
                </c:pt>
                <c:pt idx="1184">
                  <c:v>2.1214607522320739E-2</c:v>
                </c:pt>
                <c:pt idx="1185">
                  <c:v>2.1213899847119799E-2</c:v>
                </c:pt>
                <c:pt idx="1186">
                  <c:v>2.1213696941352611E-2</c:v>
                </c:pt>
                <c:pt idx="1187">
                  <c:v>2.1213943693004222E-2</c:v>
                </c:pt>
                <c:pt idx="1188">
                  <c:v>2.1214196691054232E-2</c:v>
                </c:pt>
                <c:pt idx="1189">
                  <c:v>2.1214300726754287E-2</c:v>
                </c:pt>
                <c:pt idx="1190">
                  <c:v>2.1214255800089399E-2</c:v>
                </c:pt>
                <c:pt idx="1191">
                  <c:v>2.1214061911067061E-2</c:v>
                </c:pt>
                <c:pt idx="1192">
                  <c:v>2.1213719059694769E-2</c:v>
                </c:pt>
                <c:pt idx="1193">
                  <c:v>2.1213227245982513E-2</c:v>
                </c:pt>
                <c:pt idx="1194">
                  <c:v>2.1212586469952777E-2</c:v>
                </c:pt>
                <c:pt idx="1195">
                  <c:v>2.1211796731633037E-2</c:v>
                </c:pt>
                <c:pt idx="1196">
                  <c:v>2.1210858031048274E-2</c:v>
                </c:pt>
                <c:pt idx="1197">
                  <c:v>2.120977036824595E-2</c:v>
                </c:pt>
                <c:pt idx="1198">
                  <c:v>2.120853374325854E-2</c:v>
                </c:pt>
                <c:pt idx="1199">
                  <c:v>2.1207148156140998E-2</c:v>
                </c:pt>
                <c:pt idx="1200">
                  <c:v>2.1205613606945783E-2</c:v>
                </c:pt>
                <c:pt idx="1201">
                  <c:v>2.1203930095735346E-2</c:v>
                </c:pt>
                <c:pt idx="1202">
                  <c:v>2.1202097622574634E-2</c:v>
                </c:pt>
                <c:pt idx="1203">
                  <c:v>2.1200116187538587E-2</c:v>
                </c:pt>
                <c:pt idx="1204">
                  <c:v>2.1196606912047007E-2</c:v>
                </c:pt>
                <c:pt idx="1205">
                  <c:v>2.1195706432157735E-2</c:v>
                </c:pt>
                <c:pt idx="1206">
                  <c:v>2.119327811198779E-2</c:v>
                </c:pt>
                <c:pt idx="1207">
                  <c:v>2.1190700830289733E-2</c:v>
                </c:pt>
                <c:pt idx="1208">
                  <c:v>2.1187974587168479E-2</c:v>
                </c:pt>
                <c:pt idx="1209">
                  <c:v>2.1185099382728945E-2</c:v>
                </c:pt>
                <c:pt idx="1210">
                  <c:v>2.1182075217086038E-2</c:v>
                </c:pt>
                <c:pt idx="1211">
                  <c:v>2.1178902090362162E-2</c:v>
                </c:pt>
                <c:pt idx="1212">
                  <c:v>2.1174722622172643E-2</c:v>
                </c:pt>
                <c:pt idx="1213">
                  <c:v>2.1171241138191538E-2</c:v>
                </c:pt>
                <c:pt idx="1214">
                  <c:v>2.1167610702247409E-2</c:v>
                </c:pt>
                <c:pt idx="1215">
                  <c:v>2.1163831314482084E-2</c:v>
                </c:pt>
                <c:pt idx="1216">
                  <c:v>2.1159902975042538E-2</c:v>
                </c:pt>
                <c:pt idx="1217">
                  <c:v>2.1154870557630163E-2</c:v>
                </c:pt>
                <c:pt idx="1218">
                  <c:v>2.1150676972099904E-2</c:v>
                </c:pt>
                <c:pt idx="1219">
                  <c:v>2.1146334461403158E-2</c:v>
                </c:pt>
                <c:pt idx="1220">
                  <c:v>2.114184302569409E-2</c:v>
                </c:pt>
                <c:pt idx="1221">
                  <c:v>2.1138027008177459E-2</c:v>
                </c:pt>
                <c:pt idx="1222">
                  <c:v>2.1133204962049904E-2</c:v>
                </c:pt>
                <c:pt idx="1223">
                  <c:v>2.1128484832985683E-2</c:v>
                </c:pt>
                <c:pt idx="1224">
                  <c:v>2.1123114018487866E-2</c:v>
                </c:pt>
                <c:pt idx="1225">
                  <c:v>2.1117845121437592E-2</c:v>
                </c:pt>
                <c:pt idx="1226">
                  <c:v>2.1112427274479432E-2</c:v>
                </c:pt>
                <c:pt idx="1227">
                  <c:v>2.1103410752741247E-2</c:v>
                </c:pt>
                <c:pt idx="1228">
                  <c:v>2.1097620870999201E-2</c:v>
                </c:pt>
                <c:pt idx="1229">
                  <c:v>2.1091682048727911E-2</c:v>
                </c:pt>
                <c:pt idx="1230">
                  <c:v>2.1085763148545118E-2</c:v>
                </c:pt>
                <c:pt idx="1231">
                  <c:v>2.1079515441772539E-2</c:v>
                </c:pt>
                <c:pt idx="1232">
                  <c:v>2.1073118786561859E-2</c:v>
                </c:pt>
                <c:pt idx="1233">
                  <c:v>2.1066573183160627E-2</c:v>
                </c:pt>
                <c:pt idx="1234">
                  <c:v>2.105976743562632E-2</c:v>
                </c:pt>
                <c:pt idx="1235">
                  <c:v>2.1053790306450715E-2</c:v>
                </c:pt>
                <c:pt idx="1236">
                  <c:v>2.1048990022019431E-2</c:v>
                </c:pt>
                <c:pt idx="1237">
                  <c:v>2.1045360328710849E-2</c:v>
                </c:pt>
                <c:pt idx="1238">
                  <c:v>2.1043378564024301E-2</c:v>
                </c:pt>
                <c:pt idx="1239">
                  <c:v>2.1041570082837562E-2</c:v>
                </c:pt>
                <c:pt idx="1240">
                  <c:v>2.103959902011807E-2</c:v>
                </c:pt>
                <c:pt idx="1241">
                  <c:v>2.1037452209687998E-2</c:v>
                </c:pt>
                <c:pt idx="1242">
                  <c:v>2.1035129651632442E-2</c:v>
                </c:pt>
                <c:pt idx="1243">
                  <c:v>2.1032631346064857E-2</c:v>
                </c:pt>
                <c:pt idx="1244">
                  <c:v>2.1029957293096126E-2</c:v>
                </c:pt>
                <c:pt idx="1245">
                  <c:v>2.1027107492850017E-2</c:v>
                </c:pt>
                <c:pt idx="1246">
                  <c:v>2.1024081945450308E-2</c:v>
                </c:pt>
                <c:pt idx="1247">
                  <c:v>2.1020510908480006E-2</c:v>
                </c:pt>
                <c:pt idx="1248">
                  <c:v>2.1017146616800098E-2</c:v>
                </c:pt>
                <c:pt idx="1249">
                  <c:v>2.1013606588612177E-2</c:v>
                </c:pt>
                <c:pt idx="1250">
                  <c:v>2.1009890824068123E-2</c:v>
                </c:pt>
                <c:pt idx="1251">
                  <c:v>2.1006318006276482E-2</c:v>
                </c:pt>
                <c:pt idx="1252">
                  <c:v>2.1002237979134537E-2</c:v>
                </c:pt>
                <c:pt idx="1253">
                  <c:v>2.0997982205968404E-2</c:v>
                </c:pt>
                <c:pt idx="1254">
                  <c:v>2.0993550686968905E-2</c:v>
                </c:pt>
                <c:pt idx="1255">
                  <c:v>2.098894342234232E-2</c:v>
                </c:pt>
                <c:pt idx="1256">
                  <c:v>2.0983905783058532E-2</c:v>
                </c:pt>
                <c:pt idx="1257">
                  <c:v>2.0978959869036196E-2</c:v>
                </c:pt>
                <c:pt idx="1258">
                  <c:v>2.097383822018184E-2</c:v>
                </c:pt>
                <c:pt idx="1259">
                  <c:v>2.0969397829413036E-2</c:v>
                </c:pt>
                <c:pt idx="1260">
                  <c:v>2.096327092234292E-2</c:v>
                </c:pt>
                <c:pt idx="1261">
                  <c:v>2.0957609188600439E-2</c:v>
                </c:pt>
                <c:pt idx="1262">
                  <c:v>2.0951771710855382E-2</c:v>
                </c:pt>
                <c:pt idx="1263">
                  <c:v>2.0945758489373342E-2</c:v>
                </c:pt>
                <c:pt idx="1264">
                  <c:v>2.093956952443023E-2</c:v>
                </c:pt>
                <c:pt idx="1265">
                  <c:v>2.0933204816304531E-2</c:v>
                </c:pt>
                <c:pt idx="1266">
                  <c:v>2.0926664365279887E-2</c:v>
                </c:pt>
                <c:pt idx="1267">
                  <c:v>2.0919948171660572E-2</c:v>
                </c:pt>
                <c:pt idx="1268">
                  <c:v>2.0913056235743126E-2</c:v>
                </c:pt>
                <c:pt idx="1269">
                  <c:v>2.090581351686838E-2</c:v>
                </c:pt>
                <c:pt idx="1270">
                  <c:v>2.0898596040690286E-2</c:v>
                </c:pt>
                <c:pt idx="1271">
                  <c:v>2.0891202843223641E-2</c:v>
                </c:pt>
                <c:pt idx="1272">
                  <c:v>2.088363392477716E-2</c:v>
                </c:pt>
                <c:pt idx="1273">
                  <c:v>2.0875960432965183E-2</c:v>
                </c:pt>
                <c:pt idx="1274">
                  <c:v>2.0868014050123125E-2</c:v>
                </c:pt>
                <c:pt idx="1275">
                  <c:v>2.0859891927339752E-2</c:v>
                </c:pt>
                <c:pt idx="1276">
                  <c:v>2.0851594064981233E-2</c:v>
                </c:pt>
                <c:pt idx="1277">
                  <c:v>2.0843120463431768E-2</c:v>
                </c:pt>
                <c:pt idx="1278">
                  <c:v>2.0834501330219801E-2</c:v>
                </c:pt>
                <c:pt idx="1279">
                  <c:v>2.0825689313607398E-2</c:v>
                </c:pt>
                <c:pt idx="1280">
                  <c:v>2.0816701568885598E-2</c:v>
                </c:pt>
                <c:pt idx="1281">
                  <c:v>2.0807538096440759E-2</c:v>
                </c:pt>
                <c:pt idx="1282">
                  <c:v>2.0798116381440405E-2</c:v>
                </c:pt>
                <c:pt idx="1283">
                  <c:v>2.0788588353053489E-2</c:v>
                </c:pt>
                <c:pt idx="1284">
                  <c:v>2.0778884588324963E-2</c:v>
                </c:pt>
                <c:pt idx="1285">
                  <c:v>2.0769005087695764E-2</c:v>
                </c:pt>
                <c:pt idx="1286">
                  <c:v>2.0759084832799424E-2</c:v>
                </c:pt>
                <c:pt idx="1287">
                  <c:v>2.074940857854024E-2</c:v>
                </c:pt>
                <c:pt idx="1288">
                  <c:v>2.0741015636436266E-2</c:v>
                </c:pt>
                <c:pt idx="1289">
                  <c:v>2.0733920688726926E-2</c:v>
                </c:pt>
                <c:pt idx="1290">
                  <c:v>2.0728123373067397E-2</c:v>
                </c:pt>
                <c:pt idx="1291">
                  <c:v>2.072363380889209E-2</c:v>
                </c:pt>
                <c:pt idx="1292">
                  <c:v>2.0718838253138298E-2</c:v>
                </c:pt>
                <c:pt idx="1293">
                  <c:v>2.0713865413042463E-2</c:v>
                </c:pt>
                <c:pt idx="1294">
                  <c:v>2.0708715288831496E-2</c:v>
                </c:pt>
                <c:pt idx="1295">
                  <c:v>2.0703387880742632E-2</c:v>
                </c:pt>
                <c:pt idx="1296">
                  <c:v>2.0697883189018249E-2</c:v>
                </c:pt>
                <c:pt idx="1297">
                  <c:v>2.0692201213911056E-2</c:v>
                </c:pt>
                <c:pt idx="1298">
                  <c:v>2.0686341955678908E-2</c:v>
                </c:pt>
                <c:pt idx="1299">
                  <c:v>2.0680158016247674E-2</c:v>
                </c:pt>
                <c:pt idx="1300">
                  <c:v>2.0673957211460703E-2</c:v>
                </c:pt>
                <c:pt idx="1301">
                  <c:v>2.0667579134423519E-2</c:v>
                </c:pt>
                <c:pt idx="1302">
                  <c:v>2.066102378541057E-2</c:v>
                </c:pt>
                <c:pt idx="1303">
                  <c:v>2.065429116471762E-2</c:v>
                </c:pt>
                <c:pt idx="1304">
                  <c:v>2.0647463476262406E-2</c:v>
                </c:pt>
                <c:pt idx="1305">
                  <c:v>2.0640363244120816E-2</c:v>
                </c:pt>
                <c:pt idx="1306">
                  <c:v>2.0633085731223993E-2</c:v>
                </c:pt>
                <c:pt idx="1307">
                  <c:v>2.0625630937904569E-2</c:v>
                </c:pt>
                <c:pt idx="1308">
                  <c:v>2.0617968996718972E-2</c:v>
                </c:pt>
                <c:pt idx="1309">
                  <c:v>2.0610172752463463E-2</c:v>
                </c:pt>
                <c:pt idx="1310">
                  <c:v>2.0602199238774155E-2</c:v>
                </c:pt>
                <c:pt idx="1311">
                  <c:v>2.0594048456005432E-2</c:v>
                </c:pt>
                <c:pt idx="1312">
                  <c:v>2.0585697777214133E-2</c:v>
                </c:pt>
                <c:pt idx="1313">
                  <c:v>2.0577179308808636E-2</c:v>
                </c:pt>
                <c:pt idx="1314">
                  <c:v>2.0568483562541068E-2</c:v>
                </c:pt>
                <c:pt idx="1315">
                  <c:v>2.0559610538803379E-2</c:v>
                </c:pt>
                <c:pt idx="1316">
                  <c:v>2.0550560238005562E-2</c:v>
                </c:pt>
                <c:pt idx="1317">
                  <c:v>2.0541332660560189E-2</c:v>
                </c:pt>
                <c:pt idx="1318">
                  <c:v>2.0531927806884988E-2</c:v>
                </c:pt>
                <c:pt idx="1319">
                  <c:v>2.0522345677415746E-2</c:v>
                </c:pt>
                <c:pt idx="1320">
                  <c:v>2.0512586272588239E-2</c:v>
                </c:pt>
                <c:pt idx="1321">
                  <c:v>2.050306975247234E-2</c:v>
                </c:pt>
                <c:pt idx="1322">
                  <c:v>2.0492995505224494E-2</c:v>
                </c:pt>
                <c:pt idx="1323">
                  <c:v>2.0482744013269168E-2</c:v>
                </c:pt>
                <c:pt idx="1324">
                  <c:v>2.0472315277028877E-2</c:v>
                </c:pt>
                <c:pt idx="1325">
                  <c:v>2.046113013397113E-2</c:v>
                </c:pt>
                <c:pt idx="1326">
                  <c:v>2.0450307086645674E-2</c:v>
                </c:pt>
                <c:pt idx="1327">
                  <c:v>2.043841046428696E-2</c:v>
                </c:pt>
                <c:pt idx="1328">
                  <c:v>2.0428129176301345E-2</c:v>
                </c:pt>
                <c:pt idx="1329">
                  <c:v>2.0416774314298433E-2</c:v>
                </c:pt>
                <c:pt idx="1330">
                  <c:v>2.0405502984833568E-2</c:v>
                </c:pt>
                <c:pt idx="1331">
                  <c:v>2.0393806906631617E-2</c:v>
                </c:pt>
                <c:pt idx="1332">
                  <c:v>2.0381933568572208E-2</c:v>
                </c:pt>
                <c:pt idx="1333">
                  <c:v>2.0369882971174924E-2</c:v>
                </c:pt>
                <c:pt idx="1334">
                  <c:v>2.0357340956966053E-2</c:v>
                </c:pt>
                <c:pt idx="1335">
                  <c:v>2.0344922479842001E-2</c:v>
                </c:pt>
                <c:pt idx="1336">
                  <c:v>2.0332326735466748E-2</c:v>
                </c:pt>
                <c:pt idx="1337">
                  <c:v>2.0319553724423057E-2</c:v>
                </c:pt>
                <c:pt idx="1338">
                  <c:v>2.0306971113110528E-2</c:v>
                </c:pt>
                <c:pt idx="1339">
                  <c:v>2.0293999191496326E-2</c:v>
                </c:pt>
                <c:pt idx="1340">
                  <c:v>2.0282144518290579E-2</c:v>
                </c:pt>
                <c:pt idx="1341">
                  <c:v>2.0271656368493929E-2</c:v>
                </c:pt>
                <c:pt idx="1342">
                  <c:v>2.0262530976425275E-2</c:v>
                </c:pt>
                <c:pt idx="1343">
                  <c:v>2.0254785603133638E-2</c:v>
                </c:pt>
                <c:pt idx="1344">
                  <c:v>2.0247365251187838E-2</c:v>
                </c:pt>
                <c:pt idx="1345">
                  <c:v>2.0239751500755136E-2</c:v>
                </c:pt>
                <c:pt idx="1346">
                  <c:v>2.0231944352219738E-2</c:v>
                </c:pt>
                <c:pt idx="1347">
                  <c:v>2.0223943805968436E-2</c:v>
                </c:pt>
                <c:pt idx="1348">
                  <c:v>2.0215749862403484E-2</c:v>
                </c:pt>
                <c:pt idx="1349">
                  <c:v>2.0207362521927143E-2</c:v>
                </c:pt>
                <c:pt idx="1350">
                  <c:v>2.0198781784964884E-2</c:v>
                </c:pt>
                <c:pt idx="1351">
                  <c:v>2.0190007651942163E-2</c:v>
                </c:pt>
                <c:pt idx="1352">
                  <c:v>2.0181131748880254E-2</c:v>
                </c:pt>
                <c:pt idx="1353">
                  <c:v>2.0171985151187677E-2</c:v>
                </c:pt>
                <c:pt idx="1354">
                  <c:v>2.0162645169335747E-2</c:v>
                </c:pt>
                <c:pt idx="1355">
                  <c:v>2.0153111803772106E-2</c:v>
                </c:pt>
                <c:pt idx="1356">
                  <c:v>2.0143236061563409E-2</c:v>
                </c:pt>
                <c:pt idx="1357">
                  <c:v>2.0133301561703235E-2</c:v>
                </c:pt>
                <c:pt idx="1358">
                  <c:v>2.0123173669044512E-2</c:v>
                </c:pt>
                <c:pt idx="1359">
                  <c:v>2.011285238410038E-2</c:v>
                </c:pt>
                <c:pt idx="1360">
                  <c:v>2.0102544236713094E-2</c:v>
                </c:pt>
                <c:pt idx="1361">
                  <c:v>2.0091850578871195E-2</c:v>
                </c:pt>
                <c:pt idx="1362">
                  <c:v>2.0080963540733521E-2</c:v>
                </c:pt>
                <c:pt idx="1363">
                  <c:v>2.0069883122830312E-2</c:v>
                </c:pt>
                <c:pt idx="1364">
                  <c:v>2.0058609325689147E-2</c:v>
                </c:pt>
                <c:pt idx="1365">
                  <c:v>2.0046863465830036E-2</c:v>
                </c:pt>
                <c:pt idx="1366">
                  <c:v>2.0035188449810275E-2</c:v>
                </c:pt>
                <c:pt idx="1367">
                  <c:v>2.0023320045883541E-2</c:v>
                </c:pt>
                <c:pt idx="1368">
                  <c:v>2.0011258254650634E-2</c:v>
                </c:pt>
                <c:pt idx="1369">
                  <c:v>1.9999003076707211E-2</c:v>
                </c:pt>
                <c:pt idx="1370">
                  <c:v>1.9986554512666975E-2</c:v>
                </c:pt>
                <c:pt idx="1371">
                  <c:v>1.9973912563151366E-2</c:v>
                </c:pt>
                <c:pt idx="1372">
                  <c:v>1.9961077228789554E-2</c:v>
                </c:pt>
                <c:pt idx="1373">
                  <c:v>1.9949228316405204E-2</c:v>
                </c:pt>
                <c:pt idx="1374">
                  <c:v>1.993604984212765E-2</c:v>
                </c:pt>
                <c:pt idx="1375">
                  <c:v>1.9922678015438868E-2</c:v>
                </c:pt>
                <c:pt idx="1376">
                  <c:v>1.9909112836952656E-2</c:v>
                </c:pt>
                <c:pt idx="1377">
                  <c:v>1.9893999807040888E-2</c:v>
                </c:pt>
                <c:pt idx="1378">
                  <c:v>1.9878120137697661E-2</c:v>
                </c:pt>
                <c:pt idx="1379">
                  <c:v>1.9865815167569561E-2</c:v>
                </c:pt>
                <c:pt idx="1380">
                  <c:v>1.9851432778300343E-2</c:v>
                </c:pt>
                <c:pt idx="1381">
                  <c:v>1.9836857010293585E-2</c:v>
                </c:pt>
                <c:pt idx="1382">
                  <c:v>1.9822613793695432E-2</c:v>
                </c:pt>
                <c:pt idx="1383">
                  <c:v>1.9807665905136496E-2</c:v>
                </c:pt>
                <c:pt idx="1384">
                  <c:v>1.9792524649998811E-2</c:v>
                </c:pt>
                <c:pt idx="1385">
                  <c:v>1.9777190029012459E-2</c:v>
                </c:pt>
                <c:pt idx="1386">
                  <c:v>1.9761077514977379E-2</c:v>
                </c:pt>
                <c:pt idx="1387">
                  <c:v>1.9745341490150968E-2</c:v>
                </c:pt>
                <c:pt idx="1388">
                  <c:v>1.9729412091878271E-2</c:v>
                </c:pt>
                <c:pt idx="1389">
                  <c:v>1.9713289320956066E-2</c:v>
                </c:pt>
                <c:pt idx="1390">
                  <c:v>1.9696973178183717E-2</c:v>
                </c:pt>
                <c:pt idx="1391">
                  <c:v>1.9681253376742092E-2</c:v>
                </c:pt>
                <c:pt idx="1392">
                  <c:v>1.9665901735386626E-2</c:v>
                </c:pt>
                <c:pt idx="1393">
                  <c:v>1.9651808878470511E-2</c:v>
                </c:pt>
                <c:pt idx="1394">
                  <c:v>1.9638988745992236E-2</c:v>
                </c:pt>
                <c:pt idx="1395">
                  <c:v>1.9627175950831091E-2</c:v>
                </c:pt>
                <c:pt idx="1396">
                  <c:v>1.9616008759744407E-2</c:v>
                </c:pt>
                <c:pt idx="1397">
                  <c:v>1.9604707951638337E-2</c:v>
                </c:pt>
                <c:pt idx="1398">
                  <c:v>1.959327352689709E-2</c:v>
                </c:pt>
                <c:pt idx="1399">
                  <c:v>1.9581705485917769E-2</c:v>
                </c:pt>
                <c:pt idx="1400">
                  <c:v>1.9570003829100055E-2</c:v>
                </c:pt>
                <c:pt idx="1401">
                  <c:v>1.9558168556846209E-2</c:v>
                </c:pt>
                <c:pt idx="1402">
                  <c:v>1.9546199669561063E-2</c:v>
                </c:pt>
                <c:pt idx="1403">
                  <c:v>1.953409716766235E-2</c:v>
                </c:pt>
                <c:pt idx="1404">
                  <c:v>1.9522217370380623E-2</c:v>
                </c:pt>
                <c:pt idx="1405">
                  <c:v>1.9509857853821089E-2</c:v>
                </c:pt>
                <c:pt idx="1406">
                  <c:v>1.949736473068775E-2</c:v>
                </c:pt>
                <c:pt idx="1407">
                  <c:v>1.9484738001390944E-2</c:v>
                </c:pt>
                <c:pt idx="1408">
                  <c:v>1.9471580453670943E-2</c:v>
                </c:pt>
                <c:pt idx="1409">
                  <c:v>1.9458676272992099E-2</c:v>
                </c:pt>
                <c:pt idx="1410">
                  <c:v>1.9445638480711468E-2</c:v>
                </c:pt>
                <c:pt idx="1411">
                  <c:v>1.9432467077282887E-2</c:v>
                </c:pt>
                <c:pt idx="1412">
                  <c:v>1.9419600277440274E-2</c:v>
                </c:pt>
                <c:pt idx="1413">
                  <c:v>1.9406171920192783E-2</c:v>
                </c:pt>
                <c:pt idx="1414">
                  <c:v>1.9392609959827389E-2</c:v>
                </c:pt>
                <c:pt idx="1415">
                  <c:v>1.9378914396799729E-2</c:v>
                </c:pt>
                <c:pt idx="1416">
                  <c:v>1.9365085231562773E-2</c:v>
                </c:pt>
                <c:pt idx="1417">
                  <c:v>1.9350632848269045E-2</c:v>
                </c:pt>
                <c:pt idx="1418">
                  <c:v>1.9336526179749281E-2</c:v>
                </c:pt>
                <c:pt idx="1419">
                  <c:v>1.9322285903838565E-2</c:v>
                </c:pt>
                <c:pt idx="1420">
                  <c:v>1.9304800675444319E-2</c:v>
                </c:pt>
                <c:pt idx="1421">
                  <c:v>1.9290253454956708E-2</c:v>
                </c:pt>
                <c:pt idx="1422">
                  <c:v>1.9275572615583447E-2</c:v>
                </c:pt>
                <c:pt idx="1423">
                  <c:v>1.9260758157867128E-2</c:v>
                </c:pt>
                <c:pt idx="1424">
                  <c:v>1.9245810082352773E-2</c:v>
                </c:pt>
                <c:pt idx="1425">
                  <c:v>1.9233596791123589E-2</c:v>
                </c:pt>
                <c:pt idx="1426">
                  <c:v>1.9218433248399273E-2</c:v>
                </c:pt>
                <c:pt idx="1427">
                  <c:v>1.9203136121748177E-2</c:v>
                </c:pt>
                <c:pt idx="1428">
                  <c:v>1.9187705411649918E-2</c:v>
                </c:pt>
                <c:pt idx="1429">
                  <c:v>1.9170913885478313E-2</c:v>
                </c:pt>
                <c:pt idx="1430">
                  <c:v>1.9153315686476997E-2</c:v>
                </c:pt>
                <c:pt idx="1431">
                  <c:v>1.9137432301983281E-2</c:v>
                </c:pt>
                <c:pt idx="1432">
                  <c:v>1.9121415304211551E-2</c:v>
                </c:pt>
                <c:pt idx="1433">
                  <c:v>1.9105264693750422E-2</c:v>
                </c:pt>
                <c:pt idx="1434">
                  <c:v>1.9090984789754906E-2</c:v>
                </c:pt>
                <c:pt idx="1435">
                  <c:v>1.9074598190642611E-2</c:v>
                </c:pt>
                <c:pt idx="1436">
                  <c:v>1.9058077999462242E-2</c:v>
                </c:pt>
                <c:pt idx="1437">
                  <c:v>1.904142421677868E-2</c:v>
                </c:pt>
                <c:pt idx="1438">
                  <c:v>1.9022507472008308E-2</c:v>
                </c:pt>
                <c:pt idx="1439">
                  <c:v>1.9005555198026158E-2</c:v>
                </c:pt>
                <c:pt idx="1440">
                  <c:v>1.8988469315598489E-2</c:v>
                </c:pt>
                <c:pt idx="1441">
                  <c:v>1.8971249825364789E-2</c:v>
                </c:pt>
                <c:pt idx="1442">
                  <c:v>1.8956151450306713E-2</c:v>
                </c:pt>
                <c:pt idx="1443">
                  <c:v>1.893873636607335E-2</c:v>
                </c:pt>
                <c:pt idx="1444">
                  <c:v>1.8921435435859557E-2</c:v>
                </c:pt>
                <c:pt idx="1445">
                  <c:v>1.8904327657915942E-2</c:v>
                </c:pt>
                <c:pt idx="1446">
                  <c:v>1.8887471177568393E-2</c:v>
                </c:pt>
                <c:pt idx="1447">
                  <c:v>1.886889468032878E-2</c:v>
                </c:pt>
                <c:pt idx="1448">
                  <c:v>1.8852532131899868E-2</c:v>
                </c:pt>
                <c:pt idx="1449">
                  <c:v>1.8836285210854991E-2</c:v>
                </c:pt>
                <c:pt idx="1450">
                  <c:v>1.8820153916675769E-2</c:v>
                </c:pt>
                <c:pt idx="1451">
                  <c:v>1.8804138248855944E-2</c:v>
                </c:pt>
                <c:pt idx="1452">
                  <c:v>1.8788238206879564E-2</c:v>
                </c:pt>
                <c:pt idx="1453">
                  <c:v>1.8772453790247633E-2</c:v>
                </c:pt>
                <c:pt idx="1454">
                  <c:v>1.8756784998456316E-2</c:v>
                </c:pt>
                <c:pt idx="1455">
                  <c:v>1.8743073263798316E-2</c:v>
                </c:pt>
                <c:pt idx="1456">
                  <c:v>1.8727613355759232E-2</c:v>
                </c:pt>
                <c:pt idx="1457">
                  <c:v>1.8712269051180286E-2</c:v>
                </c:pt>
                <c:pt idx="1458">
                  <c:v>1.8697040349624494E-2</c:v>
                </c:pt>
                <c:pt idx="1459">
                  <c:v>1.8681927250644215E-2</c:v>
                </c:pt>
                <c:pt idx="1460">
                  <c:v>1.8665200341795408E-2</c:v>
                </c:pt>
                <c:pt idx="1461">
                  <c:v>1.86503409101757E-2</c:v>
                </c:pt>
                <c:pt idx="1462">
                  <c:v>1.8635597099523338E-2</c:v>
                </c:pt>
                <c:pt idx="1463">
                  <c:v>1.8620968909370816E-2</c:v>
                </c:pt>
                <c:pt idx="1464">
                  <c:v>1.8608095779320877E-2</c:v>
                </c:pt>
                <c:pt idx="1465">
                  <c:v>1.8593676286784877E-2</c:v>
                </c:pt>
                <c:pt idx="1466">
                  <c:v>1.8579372393845439E-2</c:v>
                </c:pt>
                <c:pt idx="1467">
                  <c:v>1.8565184100092225E-2</c:v>
                </c:pt>
                <c:pt idx="1468">
                  <c:v>1.8551111405114895E-2</c:v>
                </c:pt>
                <c:pt idx="1469">
                  <c:v>1.8535627773166915E-2</c:v>
                </c:pt>
                <c:pt idx="1470">
                  <c:v>1.8521808913706556E-2</c:v>
                </c:pt>
                <c:pt idx="1471">
                  <c:v>1.8508105671134378E-2</c:v>
                </c:pt>
                <c:pt idx="1472">
                  <c:v>1.849307079568846E-2</c:v>
                </c:pt>
                <c:pt idx="1473">
                  <c:v>1.8479607734654957E-2</c:v>
                </c:pt>
                <c:pt idx="1474">
                  <c:v>1.8466260282756219E-2</c:v>
                </c:pt>
                <c:pt idx="1475">
                  <c:v>1.8453028439585073E-2</c:v>
                </c:pt>
                <c:pt idx="1476">
                  <c:v>1.8439912204726849E-2</c:v>
                </c:pt>
                <c:pt idx="1477">
                  <c:v>1.842825533134012E-2</c:v>
                </c:pt>
                <c:pt idx="1478">
                  <c:v>1.8415347519147231E-2</c:v>
                </c:pt>
                <c:pt idx="1479">
                  <c:v>1.8402555295056189E-2</c:v>
                </c:pt>
                <c:pt idx="1480">
                  <c:v>1.8389878658714172E-2</c:v>
                </c:pt>
                <c:pt idx="1481">
                  <c:v>1.8377317609757339E-2</c:v>
                </c:pt>
                <c:pt idx="1482">
                  <c:v>1.8363642547876702E-2</c:v>
                </c:pt>
                <c:pt idx="1483">
                  <c:v>1.8350934750066147E-2</c:v>
                </c:pt>
                <c:pt idx="1484">
                  <c:v>1.833914417757182E-2</c:v>
                </c:pt>
                <c:pt idx="1485">
                  <c:v>1.8327068399829061E-2</c:v>
                </c:pt>
                <c:pt idx="1486">
                  <c:v>1.8315108226519827E-2</c:v>
                </c:pt>
                <c:pt idx="1487">
                  <c:v>1.8303263657286906E-2</c:v>
                </c:pt>
                <c:pt idx="1488">
                  <c:v>1.8291534691758093E-2</c:v>
                </c:pt>
                <c:pt idx="1489">
                  <c:v>1.8279921329578674E-2</c:v>
                </c:pt>
                <c:pt idx="1490">
                  <c:v>1.8267137312076819E-2</c:v>
                </c:pt>
                <c:pt idx="1491">
                  <c:v>1.8255763989331292E-2</c:v>
                </c:pt>
                <c:pt idx="1492">
                  <c:v>1.824450626263463E-2</c:v>
                </c:pt>
                <c:pt idx="1493">
                  <c:v>1.8233364131646456E-2</c:v>
                </c:pt>
                <c:pt idx="1494">
                  <c:v>1.8222337596039292E-2</c:v>
                </c:pt>
                <c:pt idx="1495">
                  <c:v>1.8211150929016904E-2</c:v>
                </c:pt>
                <c:pt idx="1496">
                  <c:v>1.8199050714119747E-2</c:v>
                </c:pt>
                <c:pt idx="1497">
                  <c:v>1.8186008118097199E-2</c:v>
                </c:pt>
                <c:pt idx="1498">
                  <c:v>1.8172038634903763E-2</c:v>
                </c:pt>
                <c:pt idx="1499">
                  <c:v>1.8157201965003367E-2</c:v>
                </c:pt>
                <c:pt idx="1500">
                  <c:v>1.8142271893199984E-2</c:v>
                </c:pt>
                <c:pt idx="1501">
                  <c:v>1.8127526026102285E-2</c:v>
                </c:pt>
                <c:pt idx="1502">
                  <c:v>1.8112964363011474E-2</c:v>
                </c:pt>
                <c:pt idx="1503">
                  <c:v>1.809858690323133E-2</c:v>
                </c:pt>
                <c:pt idx="1504">
                  <c:v>1.8084393646083691E-2</c:v>
                </c:pt>
                <c:pt idx="1505">
                  <c:v>1.8070384590890384E-2</c:v>
                </c:pt>
                <c:pt idx="1506">
                  <c:v>1.8056559736986139E-2</c:v>
                </c:pt>
                <c:pt idx="1507">
                  <c:v>1.8042413540952373E-2</c:v>
                </c:pt>
                <c:pt idx="1508">
                  <c:v>1.8029462630435301E-2</c:v>
                </c:pt>
                <c:pt idx="1509">
                  <c:v>1.8016190376494264E-2</c:v>
                </c:pt>
                <c:pt idx="1510">
                  <c:v>1.8003102321274018E-2</c:v>
                </c:pt>
                <c:pt idx="1511">
                  <c:v>1.7990198464142813E-2</c:v>
                </c:pt>
                <c:pt idx="1512">
                  <c:v>1.7977478804494677E-2</c:v>
                </c:pt>
                <c:pt idx="1513">
                  <c:v>1.7964943341718494E-2</c:v>
                </c:pt>
                <c:pt idx="1514">
                  <c:v>1.795259207522892E-2</c:v>
                </c:pt>
                <c:pt idx="1515">
                  <c:v>1.7940425004432884E-2</c:v>
                </c:pt>
                <c:pt idx="1516">
                  <c:v>1.792962775106131E-2</c:v>
                </c:pt>
                <c:pt idx="1517">
                  <c:v>1.7916643447613585E-2</c:v>
                </c:pt>
                <c:pt idx="1518">
                  <c:v>1.7905028960466064E-2</c:v>
                </c:pt>
                <c:pt idx="1519">
                  <c:v>1.7893598666750662E-2</c:v>
                </c:pt>
                <c:pt idx="1520">
                  <c:v>1.7881668754690206E-2</c:v>
                </c:pt>
                <c:pt idx="1521">
                  <c:v>1.7871290657460522E-2</c:v>
                </c:pt>
                <c:pt idx="1522">
                  <c:v>1.7860412940825986E-2</c:v>
                </c:pt>
                <c:pt idx="1523">
                  <c:v>1.7849719415506553E-2</c:v>
                </c:pt>
                <c:pt idx="1524">
                  <c:v>1.7834762465304313E-2</c:v>
                </c:pt>
                <c:pt idx="1525">
                  <c:v>1.7824516259652638E-2</c:v>
                </c:pt>
                <c:pt idx="1526">
                  <c:v>1.7814454243609047E-2</c:v>
                </c:pt>
                <c:pt idx="1527">
                  <c:v>1.7804576416693921E-2</c:v>
                </c:pt>
                <c:pt idx="1528">
                  <c:v>1.7794882778443114E-2</c:v>
                </c:pt>
                <c:pt idx="1529">
                  <c:v>1.7786050285139181E-2</c:v>
                </c:pt>
                <c:pt idx="1530">
                  <c:v>1.7776686940682254E-2</c:v>
                </c:pt>
                <c:pt idx="1531">
                  <c:v>1.7767507755644476E-2</c:v>
                </c:pt>
                <c:pt idx="1532">
                  <c:v>1.7758512729637577E-2</c:v>
                </c:pt>
                <c:pt idx="1533">
                  <c:v>1.7749177401311083E-2</c:v>
                </c:pt>
                <c:pt idx="1534">
                  <c:v>1.7740588885667895E-2</c:v>
                </c:pt>
                <c:pt idx="1535">
                  <c:v>1.7732184555648879E-2</c:v>
                </c:pt>
                <c:pt idx="1536">
                  <c:v>1.7723964410851778E-2</c:v>
                </c:pt>
                <c:pt idx="1537">
                  <c:v>1.7715928450884644E-2</c:v>
                </c:pt>
                <c:pt idx="1538">
                  <c:v>1.7707078062460191E-2</c:v>
                </c:pt>
                <c:pt idx="1539">
                  <c:v>1.7699424003145836E-2</c:v>
                </c:pt>
                <c:pt idx="1540">
                  <c:v>1.7691954118309816E-2</c:v>
                </c:pt>
                <c:pt idx="1541">
                  <c:v>1.7684668407613735E-2</c:v>
                </c:pt>
                <c:pt idx="1542">
                  <c:v>1.7677510011334985E-2</c:v>
                </c:pt>
                <c:pt idx="1543">
                  <c:v>1.7670605464436891E-2</c:v>
                </c:pt>
                <c:pt idx="1544">
                  <c:v>1.7663885099836598E-2</c:v>
                </c:pt>
                <c:pt idx="1545">
                  <c:v>1.765734891721436E-2</c:v>
                </c:pt>
                <c:pt idx="1546">
                  <c:v>1.7651002454758924E-2</c:v>
                </c:pt>
                <c:pt idx="1547">
                  <c:v>1.7644084850584107E-2</c:v>
                </c:pt>
                <c:pt idx="1548">
                  <c:v>1.7635878940733818E-2</c:v>
                </c:pt>
                <c:pt idx="1549">
                  <c:v>1.762638680344164E-2</c:v>
                </c:pt>
                <c:pt idx="1550">
                  <c:v>1.7615208060673279E-2</c:v>
                </c:pt>
                <c:pt idx="1551">
                  <c:v>1.7603537018390989E-2</c:v>
                </c:pt>
                <c:pt idx="1552">
                  <c:v>1.7592000805881851E-2</c:v>
                </c:pt>
                <c:pt idx="1553">
                  <c:v>1.7580657677522673E-2</c:v>
                </c:pt>
                <c:pt idx="1554">
                  <c:v>1.7569507632751322E-2</c:v>
                </c:pt>
                <c:pt idx="1555">
                  <c:v>1.7558550671010826E-2</c:v>
                </c:pt>
                <c:pt idx="1556">
                  <c:v>1.7547786791754522E-2</c:v>
                </c:pt>
                <c:pt idx="1557">
                  <c:v>1.7537215994446069E-2</c:v>
                </c:pt>
                <c:pt idx="1558">
                  <c:v>1.7526838278559435E-2</c:v>
                </c:pt>
                <c:pt idx="1559">
                  <c:v>1.7516938728832976E-2</c:v>
                </c:pt>
                <c:pt idx="1560">
                  <c:v>1.7506933869156249E-2</c:v>
                </c:pt>
                <c:pt idx="1561">
                  <c:v>1.7497122079759286E-2</c:v>
                </c:pt>
                <c:pt idx="1562">
                  <c:v>1.7487503360170464E-2</c:v>
                </c:pt>
                <c:pt idx="1563">
                  <c:v>1.7478077709926154E-2</c:v>
                </c:pt>
                <c:pt idx="1564">
                  <c:v>1.7468626664844299E-2</c:v>
                </c:pt>
                <c:pt idx="1565">
                  <c:v>1.7459600504980893E-2</c:v>
                </c:pt>
                <c:pt idx="1566">
                  <c:v>1.7450767422676591E-2</c:v>
                </c:pt>
                <c:pt idx="1567">
                  <c:v>1.7442127417487872E-2</c:v>
                </c:pt>
                <c:pt idx="1568">
                  <c:v>1.7433845483295407E-2</c:v>
                </c:pt>
                <c:pt idx="1569">
                  <c:v>1.7425578239904205E-2</c:v>
                </c:pt>
                <c:pt idx="1570">
                  <c:v>1.741750406287057E-2</c:v>
                </c:pt>
                <c:pt idx="1571">
                  <c:v>1.740962295181081E-2</c:v>
                </c:pt>
                <c:pt idx="1572">
                  <c:v>1.7401497069963256E-2</c:v>
                </c:pt>
                <c:pt idx="1573">
                  <c:v>1.7394341982387394E-2</c:v>
                </c:pt>
                <c:pt idx="1574">
                  <c:v>1.7387053505507299E-2</c:v>
                </c:pt>
                <c:pt idx="1575">
                  <c:v>1.7379958102571133E-2</c:v>
                </c:pt>
                <c:pt idx="1576">
                  <c:v>1.7373055773225635E-2</c:v>
                </c:pt>
                <c:pt idx="1577">
                  <c:v>1.7366346517127845E-2</c:v>
                </c:pt>
                <c:pt idx="1578">
                  <c:v>1.735983033394255E-2</c:v>
                </c:pt>
                <c:pt idx="1579">
                  <c:v>1.7353507223344854E-2</c:v>
                </c:pt>
                <c:pt idx="1580">
                  <c:v>1.7347377185017585E-2</c:v>
                </c:pt>
                <c:pt idx="1581">
                  <c:v>1.7341414596679768E-2</c:v>
                </c:pt>
                <c:pt idx="1582">
                  <c:v>1.7335630164806277E-2</c:v>
                </c:pt>
                <c:pt idx="1583">
                  <c:v>1.7330038776242698E-2</c:v>
                </c:pt>
                <c:pt idx="1584">
                  <c:v>1.7324640430732088E-2</c:v>
                </c:pt>
                <c:pt idx="1585">
                  <c:v>1.7319623067143984E-2</c:v>
                </c:pt>
                <c:pt idx="1586">
                  <c:v>1.7314651456384781E-2</c:v>
                </c:pt>
                <c:pt idx="1587">
                  <c:v>1.7309872915959493E-2</c:v>
                </c:pt>
                <c:pt idx="1588">
                  <c:v>1.7305718897764777E-2</c:v>
                </c:pt>
                <c:pt idx="1589">
                  <c:v>1.7300895045190098E-2</c:v>
                </c:pt>
                <c:pt idx="1590">
                  <c:v>1.7296563926591624E-2</c:v>
                </c:pt>
                <c:pt idx="1591">
                  <c:v>1.7292544067556648E-2</c:v>
                </c:pt>
                <c:pt idx="1592">
                  <c:v>1.7288717268465703E-2</c:v>
                </c:pt>
                <c:pt idx="1593">
                  <c:v>1.7285083529145595E-2</c:v>
                </c:pt>
                <c:pt idx="1594">
                  <c:v>1.7281829083694057E-2</c:v>
                </c:pt>
                <c:pt idx="1595">
                  <c:v>1.7278595098217227E-2</c:v>
                </c:pt>
                <c:pt idx="1596">
                  <c:v>1.7275554181282193E-2</c:v>
                </c:pt>
                <c:pt idx="1597">
                  <c:v>1.7272706332739397E-2</c:v>
                </c:pt>
                <c:pt idx="1598">
                  <c:v>1.7269810723173684E-2</c:v>
                </c:pt>
                <c:pt idx="1599">
                  <c:v>1.7266757910557651E-2</c:v>
                </c:pt>
                <c:pt idx="1600">
                  <c:v>1.7262343291268856E-2</c:v>
                </c:pt>
                <c:pt idx="1601">
                  <c:v>1.7256552531258684E-2</c:v>
                </c:pt>
                <c:pt idx="1602">
                  <c:v>1.7249387342459066E-2</c:v>
                </c:pt>
                <c:pt idx="1603">
                  <c:v>1.7240934963206729E-2</c:v>
                </c:pt>
                <c:pt idx="1604">
                  <c:v>1.7232723607415276E-2</c:v>
                </c:pt>
                <c:pt idx="1605">
                  <c:v>1.7224712652834293E-2</c:v>
                </c:pt>
                <c:pt idx="1606">
                  <c:v>1.7216902099053778E-2</c:v>
                </c:pt>
                <c:pt idx="1607">
                  <c:v>1.7209291945668895E-2</c:v>
                </c:pt>
                <c:pt idx="1608">
                  <c:v>1.7201882192285124E-2</c:v>
                </c:pt>
                <c:pt idx="1609">
                  <c:v>1.7194672838515675E-2</c:v>
                </c:pt>
                <c:pt idx="1610">
                  <c:v>1.7187663883994387E-2</c:v>
                </c:pt>
                <c:pt idx="1611">
                  <c:v>1.7180914824723281E-2</c:v>
                </c:pt>
                <c:pt idx="1612">
                  <c:v>1.7174292669216662E-2</c:v>
                </c:pt>
                <c:pt idx="1613">
                  <c:v>1.7167870902250471E-2</c:v>
                </c:pt>
                <c:pt idx="1614">
                  <c:v>1.7161649523507627E-2</c:v>
                </c:pt>
                <c:pt idx="1615">
                  <c:v>1.7155628532673717E-2</c:v>
                </c:pt>
                <c:pt idx="1616">
                  <c:v>1.7149818521470562E-2</c:v>
                </c:pt>
                <c:pt idx="1617">
                  <c:v>1.7144212352104407E-2</c:v>
                </c:pt>
                <c:pt idx="1618">
                  <c:v>1.7138806579379471E-2</c:v>
                </c:pt>
                <c:pt idx="1619">
                  <c:v>1.7133601203009528E-2</c:v>
                </c:pt>
                <c:pt idx="1620">
                  <c:v>1.7128529386967628E-2</c:v>
                </c:pt>
                <c:pt idx="1621">
                  <c:v>1.7123710717621421E-2</c:v>
                </c:pt>
                <c:pt idx="1622">
                  <c:v>1.7119092434286998E-2</c:v>
                </c:pt>
                <c:pt idx="1623">
                  <c:v>1.7114674536732544E-2</c:v>
                </c:pt>
                <c:pt idx="1624">
                  <c:v>1.711058025747773E-2</c:v>
                </c:pt>
                <c:pt idx="1625">
                  <c:v>1.710657725396713E-2</c:v>
                </c:pt>
                <c:pt idx="1626">
                  <c:v>1.7102774645150913E-2</c:v>
                </c:pt>
                <c:pt idx="1627">
                  <c:v>1.7099172430827956E-2</c:v>
                </c:pt>
                <c:pt idx="1628">
                  <c:v>1.7095770610812598E-2</c:v>
                </c:pt>
                <c:pt idx="1629">
                  <c:v>1.7092569184932075E-2</c:v>
                </c:pt>
                <c:pt idx="1630">
                  <c:v>1.7089568153021355E-2</c:v>
                </c:pt>
                <c:pt idx="1631">
                  <c:v>1.7086767514923148E-2</c:v>
                </c:pt>
                <c:pt idx="1632">
                  <c:v>1.7084167270490475E-2</c:v>
                </c:pt>
                <c:pt idx="1633">
                  <c:v>1.7081019450908244E-2</c:v>
                </c:pt>
                <c:pt idx="1634">
                  <c:v>1.7078777370920863E-2</c:v>
                </c:pt>
                <c:pt idx="1635">
                  <c:v>1.7076735655715387E-2</c:v>
                </c:pt>
                <c:pt idx="1636">
                  <c:v>1.7074894305194759E-2</c:v>
                </c:pt>
                <c:pt idx="1637">
                  <c:v>1.7074171949009016E-2</c:v>
                </c:pt>
                <c:pt idx="1638">
                  <c:v>1.7074075041743391E-2</c:v>
                </c:pt>
                <c:pt idx="1639">
                  <c:v>1.7071576572184593E-2</c:v>
                </c:pt>
                <c:pt idx="1640">
                  <c:v>1.7070579473128369E-2</c:v>
                </c:pt>
                <c:pt idx="1641">
                  <c:v>1.7069782766902214E-2</c:v>
                </c:pt>
                <c:pt idx="1642">
                  <c:v>1.7068807547704345E-2</c:v>
                </c:pt>
                <c:pt idx="1643">
                  <c:v>1.7068397332695717E-2</c:v>
                </c:pt>
                <c:pt idx="1644">
                  <c:v>1.7068187500933085E-2</c:v>
                </c:pt>
                <c:pt idx="1645">
                  <c:v>1.7068178052405791E-2</c:v>
                </c:pt>
                <c:pt idx="1646">
                  <c:v>1.7068805127162728E-2</c:v>
                </c:pt>
                <c:pt idx="1647">
                  <c:v>1.7069210777419339E-2</c:v>
                </c:pt>
                <c:pt idx="1648">
                  <c:v>1.7069816820438979E-2</c:v>
                </c:pt>
                <c:pt idx="1649">
                  <c:v>1.7070623256250011E-2</c:v>
                </c:pt>
                <c:pt idx="1650">
                  <c:v>1.7071136558619138E-2</c:v>
                </c:pt>
                <c:pt idx="1651">
                  <c:v>1.7072189747709743E-2</c:v>
                </c:pt>
                <c:pt idx="1652">
                  <c:v>1.7072168708379465E-2</c:v>
                </c:pt>
                <c:pt idx="1653">
                  <c:v>1.707081921828113E-2</c:v>
                </c:pt>
                <c:pt idx="1654">
                  <c:v>1.7068135002173079E-2</c:v>
                </c:pt>
                <c:pt idx="1655">
                  <c:v>1.706421891716773E-2</c:v>
                </c:pt>
                <c:pt idx="1656">
                  <c:v>1.7059837225435703E-2</c:v>
                </c:pt>
                <c:pt idx="1657">
                  <c:v>1.7055629030814548E-2</c:v>
                </c:pt>
                <c:pt idx="1658">
                  <c:v>1.7051594333121183E-2</c:v>
                </c:pt>
                <c:pt idx="1659">
                  <c:v>1.7047733132169954E-2</c:v>
                </c:pt>
                <c:pt idx="1660">
                  <c:v>1.7044045427793249E-2</c:v>
                </c:pt>
                <c:pt idx="1661">
                  <c:v>1.7040531219823466E-2</c:v>
                </c:pt>
                <c:pt idx="1662">
                  <c:v>1.7037190508100725E-2</c:v>
                </c:pt>
                <c:pt idx="1663">
                  <c:v>1.7034023292483214E-2</c:v>
                </c:pt>
                <c:pt idx="1664">
                  <c:v>1.7030825995139942E-2</c:v>
                </c:pt>
                <c:pt idx="1665">
                  <c:v>1.7027993512646056E-2</c:v>
                </c:pt>
                <c:pt idx="1666">
                  <c:v>1.702533451763788E-2</c:v>
                </c:pt>
                <c:pt idx="1667">
                  <c:v>1.7022849009998176E-2</c:v>
                </c:pt>
                <c:pt idx="1668">
                  <c:v>1.7020789651185579E-2</c:v>
                </c:pt>
                <c:pt idx="1669">
                  <c:v>1.7018663409460958E-2</c:v>
                </c:pt>
                <c:pt idx="1670">
                  <c:v>1.7016710663003518E-2</c:v>
                </c:pt>
                <c:pt idx="1671">
                  <c:v>1.7014931411733332E-2</c:v>
                </c:pt>
                <c:pt idx="1672">
                  <c:v>1.7013023778849501E-2</c:v>
                </c:pt>
                <c:pt idx="1673">
                  <c:v>1.701157919343288E-2</c:v>
                </c:pt>
                <c:pt idx="1674">
                  <c:v>1.7010308094793203E-2</c:v>
                </c:pt>
                <c:pt idx="1675">
                  <c:v>1.7009210482869186E-2</c:v>
                </c:pt>
                <c:pt idx="1676">
                  <c:v>1.7008286357620861E-2</c:v>
                </c:pt>
                <c:pt idx="1677">
                  <c:v>1.700789929903989E-2</c:v>
                </c:pt>
                <c:pt idx="1678">
                  <c:v>1.7007334512259966E-2</c:v>
                </c:pt>
                <c:pt idx="1679">
                  <c:v>1.7006943220239244E-2</c:v>
                </c:pt>
                <c:pt idx="1680">
                  <c:v>1.7006725422969993E-2</c:v>
                </c:pt>
                <c:pt idx="1681">
                  <c:v>1.7006681120434158E-2</c:v>
                </c:pt>
                <c:pt idx="1682">
                  <c:v>1.7006810312631744E-2</c:v>
                </c:pt>
                <c:pt idx="1683">
                  <c:v>1.7007112999573061E-2</c:v>
                </c:pt>
                <c:pt idx="1684">
                  <c:v>1.700758918126585E-2</c:v>
                </c:pt>
                <c:pt idx="1685">
                  <c:v>1.7007314593778685E-2</c:v>
                </c:pt>
                <c:pt idx="1686">
                  <c:v>1.7008112904696743E-2</c:v>
                </c:pt>
                <c:pt idx="1687">
                  <c:v>1.7009084694060206E-2</c:v>
                </c:pt>
                <c:pt idx="1688">
                  <c:v>1.7010229961915931E-2</c:v>
                </c:pt>
                <c:pt idx="1689">
                  <c:v>1.7011548708308018E-2</c:v>
                </c:pt>
                <c:pt idx="1690">
                  <c:v>1.7014089662995523E-2</c:v>
                </c:pt>
                <c:pt idx="1691">
                  <c:v>1.7015780309000649E-2</c:v>
                </c:pt>
                <c:pt idx="1692">
                  <c:v>1.7017644450144035E-2</c:v>
                </c:pt>
                <c:pt idx="1693">
                  <c:v>1.7019682086513346E-2</c:v>
                </c:pt>
                <c:pt idx="1694">
                  <c:v>1.7021318314808909E-2</c:v>
                </c:pt>
                <c:pt idx="1695">
                  <c:v>1.7023690437286021E-2</c:v>
                </c:pt>
                <c:pt idx="1696">
                  <c:v>1.7026236047062326E-2</c:v>
                </c:pt>
                <c:pt idx="1697">
                  <c:v>1.7028955144249736E-2</c:v>
                </c:pt>
                <c:pt idx="1698">
                  <c:v>1.7034159045759206E-2</c:v>
                </c:pt>
                <c:pt idx="1699">
                  <c:v>1.7037287521792586E-2</c:v>
                </c:pt>
                <c:pt idx="1700">
                  <c:v>1.7040589510363642E-2</c:v>
                </c:pt>
                <c:pt idx="1701">
                  <c:v>1.7044065011624972E-2</c:v>
                </c:pt>
                <c:pt idx="1702">
                  <c:v>1.70456794703151E-2</c:v>
                </c:pt>
                <c:pt idx="1703">
                  <c:v>1.7049327819748328E-2</c:v>
                </c:pt>
                <c:pt idx="1704">
                  <c:v>1.7052376975702721E-2</c:v>
                </c:pt>
                <c:pt idx="1705">
                  <c:v>1.7054718079378972E-2</c:v>
                </c:pt>
                <c:pt idx="1706">
                  <c:v>1.7056318016556382E-2</c:v>
                </c:pt>
                <c:pt idx="1707">
                  <c:v>1.7058537920963832E-2</c:v>
                </c:pt>
                <c:pt idx="1708">
                  <c:v>1.705922640057897E-2</c:v>
                </c:pt>
                <c:pt idx="1709">
                  <c:v>1.7059946455666039E-2</c:v>
                </c:pt>
                <c:pt idx="1710">
                  <c:v>1.7060698086229887E-2</c:v>
                </c:pt>
                <c:pt idx="1711">
                  <c:v>1.7061481292282629E-2</c:v>
                </c:pt>
                <c:pt idx="1712">
                  <c:v>1.7062296073829104E-2</c:v>
                </c:pt>
                <c:pt idx="1713">
                  <c:v>1.7063142430869312E-2</c:v>
                </c:pt>
                <c:pt idx="1714">
                  <c:v>1.7064020363420213E-2</c:v>
                </c:pt>
                <c:pt idx="1715">
                  <c:v>1.7063514579936268E-2</c:v>
                </c:pt>
                <c:pt idx="1716">
                  <c:v>1.7064448764577911E-2</c:v>
                </c:pt>
                <c:pt idx="1717">
                  <c:v>1.706541452025867E-2</c:v>
                </c:pt>
                <c:pt idx="1718">
                  <c:v>1.7066411846978546E-2</c:v>
                </c:pt>
                <c:pt idx="1719">
                  <c:v>1.7067440744750861E-2</c:v>
                </c:pt>
                <c:pt idx="1720">
                  <c:v>1.7069951044798935E-2</c:v>
                </c:pt>
                <c:pt idx="1721">
                  <c:v>1.7071050006123301E-2</c:v>
                </c:pt>
                <c:pt idx="1722">
                  <c:v>1.7072180543021339E-2</c:v>
                </c:pt>
                <c:pt idx="1723">
                  <c:v>1.7073342655507581E-2</c:v>
                </c:pt>
                <c:pt idx="1724">
                  <c:v>1.7073058799646823E-2</c:v>
                </c:pt>
                <c:pt idx="1725">
                  <c:v>1.7074277123896309E-2</c:v>
                </c:pt>
                <c:pt idx="1726">
                  <c:v>1.7075527019254189E-2</c:v>
                </c:pt>
                <c:pt idx="1727">
                  <c:v>1.707680848573645E-2</c:v>
                </c:pt>
                <c:pt idx="1728">
                  <c:v>1.7078121523351086E-2</c:v>
                </c:pt>
                <c:pt idx="1729">
                  <c:v>1.7080978418273902E-2</c:v>
                </c:pt>
                <c:pt idx="1730">
                  <c:v>1.7082361560148872E-2</c:v>
                </c:pt>
                <c:pt idx="1731">
                  <c:v>1.7083776277699254E-2</c:v>
                </c:pt>
                <c:pt idx="1732">
                  <c:v>1.7084920130244208E-2</c:v>
                </c:pt>
                <c:pt idx="1733">
                  <c:v>1.7086400184390949E-2</c:v>
                </c:pt>
                <c:pt idx="1734">
                  <c:v>1.7087911812748435E-2</c:v>
                </c:pt>
                <c:pt idx="1735">
                  <c:v>1.7089455015324162E-2</c:v>
                </c:pt>
                <c:pt idx="1736">
                  <c:v>1.7091029792135615E-2</c:v>
                </c:pt>
                <c:pt idx="1737">
                  <c:v>1.7090545431983628E-2</c:v>
                </c:pt>
                <c:pt idx="1738">
                  <c:v>1.7092174026979632E-2</c:v>
                </c:pt>
                <c:pt idx="1739">
                  <c:v>1.7093834190226507E-2</c:v>
                </c:pt>
                <c:pt idx="1740">
                  <c:v>1.7095525921732815E-2</c:v>
                </c:pt>
                <c:pt idx="1741">
                  <c:v>1.7097780879306291E-2</c:v>
                </c:pt>
                <c:pt idx="1742">
                  <c:v>1.7101141512664009E-2</c:v>
                </c:pt>
                <c:pt idx="1743">
                  <c:v>1.7102937309497745E-2</c:v>
                </c:pt>
                <c:pt idx="1744">
                  <c:v>1.7105304318888966E-2</c:v>
                </c:pt>
                <c:pt idx="1745">
                  <c:v>1.7106623626214623E-2</c:v>
                </c:pt>
                <c:pt idx="1746">
                  <c:v>1.7108514146135234E-2</c:v>
                </c:pt>
                <c:pt idx="1747">
                  <c:v>1.7110436240446447E-2</c:v>
                </c:pt>
                <c:pt idx="1748">
                  <c:v>1.7112389909173242E-2</c:v>
                </c:pt>
                <c:pt idx="1749">
                  <c:v>1.7114375152323114E-2</c:v>
                </c:pt>
                <c:pt idx="1750">
                  <c:v>1.7116391969916045E-2</c:v>
                </c:pt>
                <c:pt idx="1751">
                  <c:v>1.7118440361969522E-2</c:v>
                </c:pt>
                <c:pt idx="1752">
                  <c:v>1.7120520328498534E-2</c:v>
                </c:pt>
                <c:pt idx="1753">
                  <c:v>1.7122631869523064E-2</c:v>
                </c:pt>
                <c:pt idx="1754">
                  <c:v>1.7123087010789032E-2</c:v>
                </c:pt>
                <c:pt idx="1755">
                  <c:v>1.7126898203254359E-2</c:v>
                </c:pt>
                <c:pt idx="1756">
                  <c:v>1.7128911010075576E-2</c:v>
                </c:pt>
                <c:pt idx="1757">
                  <c:v>1.713080625828145E-2</c:v>
                </c:pt>
                <c:pt idx="1758">
                  <c:v>1.71325782108811E-2</c:v>
                </c:pt>
                <c:pt idx="1759">
                  <c:v>1.7134226805384511E-2</c:v>
                </c:pt>
                <c:pt idx="1760">
                  <c:v>1.7135845770513969E-2</c:v>
                </c:pt>
                <c:pt idx="1761">
                  <c:v>1.713747008405514E-2</c:v>
                </c:pt>
                <c:pt idx="1762">
                  <c:v>1.7139099746010522E-2</c:v>
                </c:pt>
                <c:pt idx="1763">
                  <c:v>1.7140734756382614E-2</c:v>
                </c:pt>
                <c:pt idx="1764">
                  <c:v>1.7142375115171415E-2</c:v>
                </c:pt>
                <c:pt idx="1765">
                  <c:v>1.7144020822379424E-2</c:v>
                </c:pt>
                <c:pt idx="1766">
                  <c:v>1.7145671878014135E-2</c:v>
                </c:pt>
                <c:pt idx="1767">
                  <c:v>1.7147328282070551E-2</c:v>
                </c:pt>
                <c:pt idx="1768">
                  <c:v>1.7148990034558664E-2</c:v>
                </c:pt>
                <c:pt idx="1769">
                  <c:v>1.7150657135473479E-2</c:v>
                </c:pt>
                <c:pt idx="1770">
                  <c:v>1.7152329584819992E-2</c:v>
                </c:pt>
                <c:pt idx="1771">
                  <c:v>1.7154007382603198E-2</c:v>
                </c:pt>
                <c:pt idx="1772">
                  <c:v>1.7155690528823098E-2</c:v>
                </c:pt>
                <c:pt idx="1773">
                  <c:v>1.7157379023482189E-2</c:v>
                </c:pt>
                <c:pt idx="1774">
                  <c:v>1.7159072866582969E-2</c:v>
                </c:pt>
                <c:pt idx="1775">
                  <c:v>1.7160772058127938E-2</c:v>
                </c:pt>
                <c:pt idx="1776">
                  <c:v>1.7160883497317193E-2</c:v>
                </c:pt>
                <c:pt idx="1777">
                  <c:v>1.7164186486560429E-2</c:v>
                </c:pt>
                <c:pt idx="1778">
                  <c:v>1.7165901723452948E-2</c:v>
                </c:pt>
                <c:pt idx="1779">
                  <c:v>1.7167622308799646E-2</c:v>
                </c:pt>
                <c:pt idx="1780">
                  <c:v>1.7169348242603022E-2</c:v>
                </c:pt>
                <c:pt idx="1781">
                  <c:v>1.7171079524865573E-2</c:v>
                </c:pt>
                <c:pt idx="1782">
                  <c:v>1.7172816155589798E-2</c:v>
                </c:pt>
                <c:pt idx="1783">
                  <c:v>1.7174558134775697E-2</c:v>
                </c:pt>
                <c:pt idx="1784">
                  <c:v>1.7176020641041387E-2</c:v>
                </c:pt>
                <c:pt idx="1785">
                  <c:v>1.7177773615619785E-2</c:v>
                </c:pt>
                <c:pt idx="1786">
                  <c:v>1.7179531938397486E-2</c:v>
                </c:pt>
                <c:pt idx="1787">
                  <c:v>1.7181295609392539E-2</c:v>
                </c:pt>
                <c:pt idx="1788">
                  <c:v>1.7183064628599788E-2</c:v>
                </c:pt>
                <c:pt idx="1789">
                  <c:v>1.7183227744502601E-2</c:v>
                </c:pt>
                <c:pt idx="1790">
                  <c:v>1.7185006059589218E-2</c:v>
                </c:pt>
                <c:pt idx="1791">
                  <c:v>1.7186789722104048E-2</c:v>
                </c:pt>
                <c:pt idx="1792">
                  <c:v>1.7188578732049944E-2</c:v>
                </c:pt>
                <c:pt idx="1793">
                  <c:v>1.7191989947909225E-2</c:v>
                </c:pt>
                <c:pt idx="1794">
                  <c:v>1.7194330600700247E-2</c:v>
                </c:pt>
                <c:pt idx="1795">
                  <c:v>1.7195597513208618E-2</c:v>
                </c:pt>
                <c:pt idx="1796">
                  <c:v>1.7197409318203682E-2</c:v>
                </c:pt>
                <c:pt idx="1797">
                  <c:v>1.7199226471436728E-2</c:v>
                </c:pt>
                <c:pt idx="1798">
                  <c:v>1.7201551178511743E-2</c:v>
                </c:pt>
                <c:pt idx="1799">
                  <c:v>1.7203381614935509E-2</c:v>
                </c:pt>
                <c:pt idx="1800">
                  <c:v>1.7205217399337336E-2</c:v>
                </c:pt>
                <c:pt idx="1801">
                  <c:v>1.7207058531725217E-2</c:v>
                </c:pt>
                <c:pt idx="1802">
                  <c:v>1.7209448516432992E-2</c:v>
                </c:pt>
                <c:pt idx="1803">
                  <c:v>1.7211300815273754E-2</c:v>
                </c:pt>
                <c:pt idx="1804">
                  <c:v>1.7213158462365388E-2</c:v>
                </c:pt>
                <c:pt idx="1805">
                  <c:v>1.7215021457715633E-2</c:v>
                </c:pt>
                <c:pt idx="1806">
                  <c:v>1.7216344145067453E-2</c:v>
                </c:pt>
                <c:pt idx="1807">
                  <c:v>1.7218200270925799E-2</c:v>
                </c:pt>
                <c:pt idx="1808">
                  <c:v>1.7220034507182014E-2</c:v>
                </c:pt>
                <c:pt idx="1809">
                  <c:v>1.7221845999791263E-2</c:v>
                </c:pt>
                <c:pt idx="1810">
                  <c:v>1.7224172405952223E-2</c:v>
                </c:pt>
                <c:pt idx="1811">
                  <c:v>1.7225945782535869E-2</c:v>
                </c:pt>
                <c:pt idx="1812">
                  <c:v>1.7227720588038432E-2</c:v>
                </c:pt>
                <c:pt idx="1813">
                  <c:v>1.722949708140117E-2</c:v>
                </c:pt>
                <c:pt idx="1814">
                  <c:v>1.7231275262626661E-2</c:v>
                </c:pt>
                <c:pt idx="1815">
                  <c:v>1.7233055131717481E-2</c:v>
                </c:pt>
                <c:pt idx="1816">
                  <c:v>1.7234836688673635E-2</c:v>
                </c:pt>
                <c:pt idx="1817">
                  <c:v>1.7236619933492542E-2</c:v>
                </c:pt>
                <c:pt idx="1818">
                  <c:v>1.7238404866176778E-2</c:v>
                </c:pt>
                <c:pt idx="1819">
                  <c:v>1.7239651132897826E-2</c:v>
                </c:pt>
                <c:pt idx="1820">
                  <c:v>1.7241439235182732E-2</c:v>
                </c:pt>
                <c:pt idx="1821">
                  <c:v>1.7243229025245554E-2</c:v>
                </c:pt>
                <c:pt idx="1822">
                  <c:v>1.724502050308363E-2</c:v>
                </c:pt>
                <c:pt idx="1823">
                  <c:v>1.7247354847616615E-2</c:v>
                </c:pt>
                <c:pt idx="1824">
                  <c:v>1.7249149907510891E-2</c:v>
                </c:pt>
                <c:pt idx="1825">
                  <c:v>1.7250946655280812E-2</c:v>
                </c:pt>
                <c:pt idx="1826">
                  <c:v>1.7252745090921222E-2</c:v>
                </c:pt>
                <c:pt idx="1827">
                  <c:v>1.7254545214432121E-2</c:v>
                </c:pt>
                <c:pt idx="1828">
                  <c:v>1.725580481353628E-2</c:v>
                </c:pt>
                <c:pt idx="1829">
                  <c:v>1.7257608105851752E-2</c:v>
                </c:pt>
                <c:pt idx="1830">
                  <c:v>1.7259413085955799E-2</c:v>
                </c:pt>
                <c:pt idx="1831">
                  <c:v>1.7263391309857632E-2</c:v>
                </c:pt>
                <c:pt idx="1832">
                  <c:v>1.726357115011614E-2</c:v>
                </c:pt>
                <c:pt idx="1833">
                  <c:v>1.7265381400878334E-2</c:v>
                </c:pt>
                <c:pt idx="1834">
                  <c:v>1.7267193339521331E-2</c:v>
                </c:pt>
                <c:pt idx="1835">
                  <c:v>1.7269006966047711E-2</c:v>
                </c:pt>
                <c:pt idx="1836">
                  <c:v>1.7270822280449735E-2</c:v>
                </c:pt>
                <c:pt idx="1837">
                  <c:v>1.7272639282732562E-2</c:v>
                </c:pt>
                <c:pt idx="1838">
                  <c:v>1.7274457972898768E-2</c:v>
                </c:pt>
                <c:pt idx="1839">
                  <c:v>1.7276278350945782E-2</c:v>
                </c:pt>
                <c:pt idx="1840">
                  <c:v>1.7278100416876174E-2</c:v>
                </c:pt>
                <c:pt idx="1841">
                  <c:v>1.7278289553701268E-2</c:v>
                </c:pt>
                <c:pt idx="1842">
                  <c:v>1.7280114371107023E-2</c:v>
                </c:pt>
                <c:pt idx="1843">
                  <c:v>1.7281940876125682E-2</c:v>
                </c:pt>
                <c:pt idx="1844">
                  <c:v>1.7283769068760106E-2</c:v>
                </c:pt>
                <c:pt idx="1845">
                  <c:v>1.7287236064802067E-2</c:v>
                </c:pt>
                <c:pt idx="1846">
                  <c:v>1.7289068258048219E-2</c:v>
                </c:pt>
                <c:pt idx="1847">
                  <c:v>1.7290902139180334E-2</c:v>
                </c:pt>
                <c:pt idx="1848">
                  <c:v>1.7292737708206142E-2</c:v>
                </c:pt>
                <c:pt idx="1849">
                  <c:v>1.7294028388095128E-2</c:v>
                </c:pt>
                <c:pt idx="1850">
                  <c:v>1.7295867124063946E-2</c:v>
                </c:pt>
                <c:pt idx="1851">
                  <c:v>1.7297707547831997E-2</c:v>
                </c:pt>
                <c:pt idx="1852">
                  <c:v>1.7299549659401947E-2</c:v>
                </c:pt>
                <c:pt idx="1853">
                  <c:v>1.730139345877646E-2</c:v>
                </c:pt>
                <c:pt idx="1854">
                  <c:v>1.7303786568069298E-2</c:v>
                </c:pt>
                <c:pt idx="1855">
                  <c:v>1.7305633952340662E-2</c:v>
                </c:pt>
                <c:pt idx="1856">
                  <c:v>1.7307483024510881E-2</c:v>
                </c:pt>
                <c:pt idx="1857">
                  <c:v>1.7309333784574794E-2</c:v>
                </c:pt>
                <c:pt idx="1858">
                  <c:v>1.7310637772712134E-2</c:v>
                </c:pt>
                <c:pt idx="1859">
                  <c:v>1.7312474330191563E-2</c:v>
                </c:pt>
                <c:pt idx="1860">
                  <c:v>1.7314278608052014E-2</c:v>
                </c:pt>
                <c:pt idx="1861">
                  <c:v>1.7316051761348206E-2</c:v>
                </c:pt>
                <c:pt idx="1862">
                  <c:v>1.7318334451385371E-2</c:v>
                </c:pt>
                <c:pt idx="1863">
                  <c:v>1.7320058220966637E-2</c:v>
                </c:pt>
                <c:pt idx="1864">
                  <c:v>1.7321787237174265E-2</c:v>
                </c:pt>
                <c:pt idx="1865">
                  <c:v>1.7323522891749168E-2</c:v>
                </c:pt>
                <c:pt idx="1866">
                  <c:v>1.7325265184696501E-2</c:v>
                </c:pt>
                <c:pt idx="1867">
                  <c:v>1.7327014116016268E-2</c:v>
                </c:pt>
                <c:pt idx="1868">
                  <c:v>1.7328769685716203E-2</c:v>
                </c:pt>
                <c:pt idx="1869">
                  <c:v>1.7330531893788571E-2</c:v>
                </c:pt>
                <c:pt idx="1870">
                  <c:v>1.7332300740248843E-2</c:v>
                </c:pt>
                <c:pt idx="1871">
                  <c:v>1.7333531740854724E-2</c:v>
                </c:pt>
                <c:pt idx="1872">
                  <c:v>1.7335313304194244E-2</c:v>
                </c:pt>
                <c:pt idx="1873">
                  <c:v>1.7337101505594532E-2</c:v>
                </c:pt>
                <c:pt idx="1874">
                  <c:v>1.7338896345060917E-2</c:v>
                </c:pt>
                <c:pt idx="1875">
                  <c:v>1.7340697822598727E-2</c:v>
                </c:pt>
                <c:pt idx="1876">
                  <c:v>1.7343053225208026E-2</c:v>
                </c:pt>
                <c:pt idx="1877">
                  <c:v>1.7344868540432618E-2</c:v>
                </c:pt>
                <c:pt idx="1878">
                  <c:v>1.7346690494063163E-2</c:v>
                </c:pt>
                <c:pt idx="1879">
                  <c:v>1.7348519086102243E-2</c:v>
                </c:pt>
                <c:pt idx="1880">
                  <c:v>1.7349804781425782E-2</c:v>
                </c:pt>
                <c:pt idx="1881">
                  <c:v>1.7351646087440109E-2</c:v>
                </c:pt>
                <c:pt idx="1882">
                  <c:v>1.7353494031547179E-2</c:v>
                </c:pt>
                <c:pt idx="1883">
                  <c:v>1.735534861374699E-2</c:v>
                </c:pt>
                <c:pt idx="1884">
                  <c:v>1.7359417416975293E-2</c:v>
                </c:pt>
                <c:pt idx="1885">
                  <c:v>1.7359630045135077E-2</c:v>
                </c:pt>
                <c:pt idx="1886">
                  <c:v>1.7361505106134448E-2</c:v>
                </c:pt>
                <c:pt idx="1887">
                  <c:v>1.7363386805573294E-2</c:v>
                </c:pt>
                <c:pt idx="1888">
                  <c:v>1.7365275143446459E-2</c:v>
                </c:pt>
                <c:pt idx="1889">
                  <c:v>1.7367170119764259E-2</c:v>
                </c:pt>
                <c:pt idx="1890">
                  <c:v>1.7369071734526689E-2</c:v>
                </c:pt>
                <c:pt idx="1891">
                  <c:v>1.7370979987736328E-2</c:v>
                </c:pt>
                <c:pt idx="1892">
                  <c:v>1.737289487940092E-2</c:v>
                </c:pt>
                <c:pt idx="1893">
                  <c:v>1.7373702725499544E-2</c:v>
                </c:pt>
                <c:pt idx="1894">
                  <c:v>1.7375629759838539E-2</c:v>
                </c:pt>
                <c:pt idx="1895">
                  <c:v>1.7377563431976811E-2</c:v>
                </c:pt>
                <c:pt idx="1896">
                  <c:v>1.7379503741917116E-2</c:v>
                </c:pt>
                <c:pt idx="1897">
                  <c:v>1.7382568914609955E-2</c:v>
                </c:pt>
                <c:pt idx="1898">
                  <c:v>1.7384523637053218E-2</c:v>
                </c:pt>
                <c:pt idx="1899">
                  <c:v>1.7388726863685072E-2</c:v>
                </c:pt>
                <c:pt idx="1900">
                  <c:v>1.7388452997366473E-2</c:v>
                </c:pt>
                <c:pt idx="1901">
                  <c:v>1.7390427635246779E-2</c:v>
                </c:pt>
                <c:pt idx="1902">
                  <c:v>1.7391846917414355E-2</c:v>
                </c:pt>
                <c:pt idx="1903">
                  <c:v>1.7393834262143137E-2</c:v>
                </c:pt>
                <c:pt idx="1904">
                  <c:v>1.7395828245028611E-2</c:v>
                </c:pt>
                <c:pt idx="1905">
                  <c:v>1.7397828866078768E-2</c:v>
                </c:pt>
                <c:pt idx="1906">
                  <c:v>1.7400400401988227E-2</c:v>
                </c:pt>
                <c:pt idx="1907">
                  <c:v>1.740241487082771E-2</c:v>
                </c:pt>
                <c:pt idx="1908">
                  <c:v>1.7404435978176289E-2</c:v>
                </c:pt>
                <c:pt idx="1909">
                  <c:v>1.7406463724031387E-2</c:v>
                </c:pt>
                <c:pt idx="1910">
                  <c:v>1.7407931543898414E-2</c:v>
                </c:pt>
                <c:pt idx="1911">
                  <c:v>1.7409971792785583E-2</c:v>
                </c:pt>
                <c:pt idx="1912">
                  <c:v>1.7412015973309103E-2</c:v>
                </c:pt>
                <c:pt idx="1913">
                  <c:v>1.7414061300089045E-2</c:v>
                </c:pt>
                <c:pt idx="1914">
                  <c:v>1.7416105205757759E-2</c:v>
                </c:pt>
                <c:pt idx="1915">
                  <c:v>1.7418711618054243E-2</c:v>
                </c:pt>
                <c:pt idx="1916">
                  <c:v>1.7420746576150468E-2</c:v>
                </c:pt>
                <c:pt idx="1917">
                  <c:v>1.742277716917065E-2</c:v>
                </c:pt>
                <c:pt idx="1918">
                  <c:v>1.7424803397109632E-2</c:v>
                </c:pt>
                <c:pt idx="1919">
                  <c:v>1.7426825259964838E-2</c:v>
                </c:pt>
                <c:pt idx="1920">
                  <c:v>1.7428842757733685E-2</c:v>
                </c:pt>
                <c:pt idx="1921">
                  <c:v>1.7430855890416173E-2</c:v>
                </c:pt>
                <c:pt idx="1922">
                  <c:v>1.7432864658007152E-2</c:v>
                </c:pt>
                <c:pt idx="1923">
                  <c:v>1.7434869060511768E-2</c:v>
                </c:pt>
                <c:pt idx="1924">
                  <c:v>1.7436304550309423E-2</c:v>
                </c:pt>
                <c:pt idx="1925">
                  <c:v>1.7438300437804699E-2</c:v>
                </c:pt>
                <c:pt idx="1926">
                  <c:v>1.7440291960402199E-2</c:v>
                </c:pt>
                <c:pt idx="1927">
                  <c:v>1.7442279118096593E-2</c:v>
                </c:pt>
                <c:pt idx="1928">
                  <c:v>1.7444825596551274E-2</c:v>
                </c:pt>
                <c:pt idx="1929">
                  <c:v>1.7446803808452659E-2</c:v>
                </c:pt>
                <c:pt idx="1930">
                  <c:v>1.744877765524706E-2</c:v>
                </c:pt>
                <c:pt idx="1931">
                  <c:v>1.7450747136929314E-2</c:v>
                </c:pt>
                <c:pt idx="1932">
                  <c:v>1.7452149432995334E-2</c:v>
                </c:pt>
                <c:pt idx="1933">
                  <c:v>1.7454110401244449E-2</c:v>
                </c:pt>
                <c:pt idx="1934">
                  <c:v>1.7456067004577136E-2</c:v>
                </c:pt>
                <c:pt idx="1935">
                  <c:v>1.745801924299073E-2</c:v>
                </c:pt>
                <c:pt idx="1936">
                  <c:v>1.7459967116485231E-2</c:v>
                </c:pt>
                <c:pt idx="1937">
                  <c:v>1.7462472359595655E-2</c:v>
                </c:pt>
                <c:pt idx="1938">
                  <c:v>1.7464411285446499E-2</c:v>
                </c:pt>
                <c:pt idx="1939">
                  <c:v>1.7466345846172307E-2</c:v>
                </c:pt>
                <c:pt idx="1940">
                  <c:v>1.7468276041765343E-2</c:v>
                </c:pt>
                <c:pt idx="1941">
                  <c:v>1.7470201872225605E-2</c:v>
                </c:pt>
                <c:pt idx="1942">
                  <c:v>1.7472123337555677E-2</c:v>
                </c:pt>
                <c:pt idx="1943">
                  <c:v>1.747404043774782E-2</c:v>
                </c:pt>
                <c:pt idx="1944">
                  <c:v>1.7475953172799458E-2</c:v>
                </c:pt>
                <c:pt idx="1945">
                  <c:v>1.7476181574788301E-2</c:v>
                </c:pt>
                <c:pt idx="1946">
                  <c:v>1.7478086237712822E-2</c:v>
                </c:pt>
                <c:pt idx="1947">
                  <c:v>1.7479986536100039E-2</c:v>
                </c:pt>
                <c:pt idx="1948">
                  <c:v>1.7481882469944247E-2</c:v>
                </c:pt>
                <c:pt idx="1949">
                  <c:v>1.7485451370913931E-2</c:v>
                </c:pt>
                <c:pt idx="1950">
                  <c:v>1.7489573435758743E-2</c:v>
                </c:pt>
                <c:pt idx="1951">
                  <c:v>1.7489220094118411E-2</c:v>
                </c:pt>
                <c:pt idx="1952">
                  <c:v>1.7491097907984102E-2</c:v>
                </c:pt>
                <c:pt idx="1953">
                  <c:v>1.7492971356696394E-2</c:v>
                </c:pt>
                <c:pt idx="1954">
                  <c:v>1.7494282435687403E-2</c:v>
                </c:pt>
                <c:pt idx="1955">
                  <c:v>1.7496147375306137E-2</c:v>
                </c:pt>
                <c:pt idx="1956">
                  <c:v>1.7498007949960481E-2</c:v>
                </c:pt>
                <c:pt idx="1957">
                  <c:v>1.7499864159655765E-2</c:v>
                </c:pt>
                <c:pt idx="1958">
                  <c:v>1.750227312281246E-2</c:v>
                </c:pt>
                <c:pt idx="1959">
                  <c:v>1.750412038053473E-2</c:v>
                </c:pt>
                <c:pt idx="1960">
                  <c:v>1.7505963273082972E-2</c:v>
                </c:pt>
                <c:pt idx="1961">
                  <c:v>1.7507801800457187E-2</c:v>
                </c:pt>
                <c:pt idx="1962">
                  <c:v>1.7509635962654792E-2</c:v>
                </c:pt>
                <c:pt idx="1963">
                  <c:v>1.7510940767617278E-2</c:v>
                </c:pt>
                <c:pt idx="1964">
                  <c:v>1.7513074076192403E-2</c:v>
                </c:pt>
                <c:pt idx="1965">
                  <c:v>1.7515518299637378E-2</c:v>
                </c:pt>
                <c:pt idx="1966">
                  <c:v>1.7518255992619025E-2</c:v>
                </c:pt>
                <c:pt idx="1967">
                  <c:v>1.7521909381465098E-2</c:v>
                </c:pt>
                <c:pt idx="1968">
                  <c:v>1.7524961804058492E-2</c:v>
                </c:pt>
                <c:pt idx="1969">
                  <c:v>1.7527935091718443E-2</c:v>
                </c:pt>
                <c:pt idx="1970">
                  <c:v>1.7530829244388219E-2</c:v>
                </c:pt>
                <c:pt idx="1971">
                  <c:v>1.7533644262011094E-2</c:v>
                </c:pt>
                <c:pt idx="1972">
                  <c:v>1.7536380144525181E-2</c:v>
                </c:pt>
                <c:pt idx="1973">
                  <c:v>1.7539036891876327E-2</c:v>
                </c:pt>
                <c:pt idx="1974">
                  <c:v>1.7541614504012964E-2</c:v>
                </c:pt>
                <c:pt idx="1975">
                  <c:v>1.7544112980875784E-2</c:v>
                </c:pt>
                <c:pt idx="1976">
                  <c:v>1.7545938859548471E-2</c:v>
                </c:pt>
                <c:pt idx="1977">
                  <c:v>1.7548284603997821E-2</c:v>
                </c:pt>
                <c:pt idx="1978">
                  <c:v>1.7550551216871213E-2</c:v>
                </c:pt>
                <c:pt idx="1979">
                  <c:v>1.7552738698126014E-2</c:v>
                </c:pt>
                <c:pt idx="1980">
                  <c:v>1.7555418334429744E-2</c:v>
                </c:pt>
                <c:pt idx="1981">
                  <c:v>1.7557441998664637E-2</c:v>
                </c:pt>
                <c:pt idx="1982">
                  <c:v>1.7559386527303392E-2</c:v>
                </c:pt>
                <c:pt idx="1983">
                  <c:v>1.7561251920309905E-2</c:v>
                </c:pt>
                <c:pt idx="1984">
                  <c:v>1.7562489128644998E-2</c:v>
                </c:pt>
                <c:pt idx="1985">
                  <c:v>1.7564201819327607E-2</c:v>
                </c:pt>
                <c:pt idx="1986">
                  <c:v>1.7565835378125172E-2</c:v>
                </c:pt>
                <c:pt idx="1987">
                  <c:v>1.7567389805000388E-2</c:v>
                </c:pt>
                <c:pt idx="1988">
                  <c:v>1.7568865099923947E-2</c:v>
                </c:pt>
                <c:pt idx="1989">
                  <c:v>1.7570782428058058E-2</c:v>
                </c:pt>
                <c:pt idx="1990">
                  <c:v>1.7572093870666758E-2</c:v>
                </c:pt>
                <c:pt idx="1991">
                  <c:v>1.7573326177380204E-2</c:v>
                </c:pt>
                <c:pt idx="1992">
                  <c:v>1.7575643253139622E-2</c:v>
                </c:pt>
                <c:pt idx="1993">
                  <c:v>1.7576694780312836E-2</c:v>
                </c:pt>
                <c:pt idx="1994">
                  <c:v>1.7577667163798081E-2</c:v>
                </c:pt>
                <c:pt idx="1995">
                  <c:v>1.7578560403580828E-2</c:v>
                </c:pt>
                <c:pt idx="1996">
                  <c:v>1.7579374499639273E-2</c:v>
                </c:pt>
                <c:pt idx="1997">
                  <c:v>1.7577731712124591E-2</c:v>
                </c:pt>
                <c:pt idx="1998">
                  <c:v>1.7578415619435375E-2</c:v>
                </c:pt>
                <c:pt idx="1999">
                  <c:v>1.7579020402279179E-2</c:v>
                </c:pt>
                <c:pt idx="2000">
                  <c:v>1.757954606064744E-2</c:v>
                </c:pt>
                <c:pt idx="2001">
                  <c:v>1.7580900252158749E-2</c:v>
                </c:pt>
                <c:pt idx="2002">
                  <c:v>1.7582597056893044E-2</c:v>
                </c:pt>
                <c:pt idx="2003">
                  <c:v>1.7582857146479277E-2</c:v>
                </c:pt>
                <c:pt idx="2004">
                  <c:v>1.7583038092244315E-2</c:v>
                </c:pt>
                <c:pt idx="2005">
                  <c:v>1.758313989419058E-2</c:v>
                </c:pt>
                <c:pt idx="2006">
                  <c:v>1.7581889633063952E-2</c:v>
                </c:pt>
                <c:pt idx="2007">
                  <c:v>1.7581850112535768E-2</c:v>
                </c:pt>
                <c:pt idx="2008">
                  <c:v>1.7581731459770822E-2</c:v>
                </c:pt>
                <c:pt idx="2009">
                  <c:v>1.7581533674771777E-2</c:v>
                </c:pt>
                <c:pt idx="2010">
                  <c:v>1.7582461746565255E-2</c:v>
                </c:pt>
                <c:pt idx="2011">
                  <c:v>1.7582088685591624E-2</c:v>
                </c:pt>
                <c:pt idx="2012">
                  <c:v>1.7581636480813762E-2</c:v>
                </c:pt>
                <c:pt idx="2013">
                  <c:v>1.7581105132248614E-2</c:v>
                </c:pt>
                <c:pt idx="2014">
                  <c:v>1.7579357766432935E-2</c:v>
                </c:pt>
                <c:pt idx="2015">
                  <c:v>1.7578786708149607E-2</c:v>
                </c:pt>
                <c:pt idx="2016">
                  <c:v>1.7578701677897435E-2</c:v>
                </c:pt>
                <c:pt idx="2017">
                  <c:v>1.7579160853008702E-2</c:v>
                </c:pt>
                <c:pt idx="2018">
                  <c:v>1.7580165339750486E-2</c:v>
                </c:pt>
                <c:pt idx="2019">
                  <c:v>1.7583317565469481E-2</c:v>
                </c:pt>
                <c:pt idx="2020">
                  <c:v>1.7584911499821262E-2</c:v>
                </c:pt>
                <c:pt idx="2021">
                  <c:v>1.7586431032136994E-2</c:v>
                </c:pt>
                <c:pt idx="2022">
                  <c:v>1.7587876162387613E-2</c:v>
                </c:pt>
                <c:pt idx="2023">
                  <c:v>1.7589246890539201E-2</c:v>
                </c:pt>
                <c:pt idx="2024">
                  <c:v>1.7590543216572385E-2</c:v>
                </c:pt>
                <c:pt idx="2025">
                  <c:v>1.7591765140453252E-2</c:v>
                </c:pt>
                <c:pt idx="2026">
                  <c:v>1.7592912662157578E-2</c:v>
                </c:pt>
                <c:pt idx="2027">
                  <c:v>1.7592485050511364E-2</c:v>
                </c:pt>
                <c:pt idx="2028">
                  <c:v>1.7593499562497783E-2</c:v>
                </c:pt>
                <c:pt idx="2029">
                  <c:v>1.759443968314045E-2</c:v>
                </c:pt>
                <c:pt idx="2030">
                  <c:v>1.7595305412415385E-2</c:v>
                </c:pt>
                <c:pt idx="2031">
                  <c:v>1.7596096750314594E-2</c:v>
                </c:pt>
                <c:pt idx="2032">
                  <c:v>1.7598235345508622E-2</c:v>
                </c:pt>
                <c:pt idx="2033">
                  <c:v>1.7598862051420028E-2</c:v>
                </c:pt>
                <c:pt idx="2034">
                  <c:v>1.7599414355007136E-2</c:v>
                </c:pt>
                <c:pt idx="2035">
                  <c:v>1.7599892256265098E-2</c:v>
                </c:pt>
                <c:pt idx="2036">
                  <c:v>1.7598937568660489E-2</c:v>
                </c:pt>
                <c:pt idx="2037">
                  <c:v>1.7599282558025564E-2</c:v>
                </c:pt>
                <c:pt idx="2038">
                  <c:v>1.7599553155942971E-2</c:v>
                </c:pt>
                <c:pt idx="2039">
                  <c:v>1.7599749362396722E-2</c:v>
                </c:pt>
                <c:pt idx="2040">
                  <c:v>1.759987117739481E-2</c:v>
                </c:pt>
                <c:pt idx="2041">
                  <c:v>1.7601197214413909E-2</c:v>
                </c:pt>
                <c:pt idx="2042">
                  <c:v>1.7601154299164375E-2</c:v>
                </c:pt>
                <c:pt idx="2043">
                  <c:v>1.7601036981549356E-2</c:v>
                </c:pt>
                <c:pt idx="2044">
                  <c:v>1.7600402807902427E-2</c:v>
                </c:pt>
                <c:pt idx="2045">
                  <c:v>1.760013138436628E-2</c:v>
                </c:pt>
                <c:pt idx="2046">
                  <c:v>1.7599785562112946E-2</c:v>
                </c:pt>
                <c:pt idx="2047">
                  <c:v>1.7599365341139928E-2</c:v>
                </c:pt>
                <c:pt idx="2048">
                  <c:v>1.7598870721467208E-2</c:v>
                </c:pt>
                <c:pt idx="2049">
                  <c:v>1.7596767470342872E-2</c:v>
                </c:pt>
                <c:pt idx="2050">
                  <c:v>1.75961454315995E-2</c:v>
                </c:pt>
                <c:pt idx="2051">
                  <c:v>1.7595449008711572E-2</c:v>
                </c:pt>
                <c:pt idx="2052">
                  <c:v>1.7594678201690504E-2</c:v>
                </c:pt>
                <c:pt idx="2053">
                  <c:v>1.7594195916606319E-2</c:v>
                </c:pt>
                <c:pt idx="2054">
                  <c:v>1.7594340631259253E-2</c:v>
                </c:pt>
                <c:pt idx="2055">
                  <c:v>1.7593675407793927E-2</c:v>
                </c:pt>
                <c:pt idx="2056">
                  <c:v>1.7592235412162704E-2</c:v>
                </c:pt>
                <c:pt idx="2057">
                  <c:v>1.7591071204759723E-2</c:v>
                </c:pt>
                <c:pt idx="2058">
                  <c:v>1.7589832598814414E-2</c:v>
                </c:pt>
                <c:pt idx="2059">
                  <c:v>1.7588519594351759E-2</c:v>
                </c:pt>
                <c:pt idx="2060">
                  <c:v>1.7587132191399235E-2</c:v>
                </c:pt>
                <c:pt idx="2061">
                  <c:v>1.7585670389986818E-2</c:v>
                </c:pt>
                <c:pt idx="2062">
                  <c:v>1.7584134190134493E-2</c:v>
                </c:pt>
                <c:pt idx="2063">
                  <c:v>1.7582523591882226E-2</c:v>
                </c:pt>
                <c:pt idx="2064">
                  <c:v>1.7580838595259995E-2</c:v>
                </c:pt>
                <c:pt idx="2065">
                  <c:v>1.7579079200297776E-2</c:v>
                </c:pt>
                <c:pt idx="2066">
                  <c:v>1.757636954428321E-2</c:v>
                </c:pt>
                <c:pt idx="2067">
                  <c:v>1.7575553958399381E-2</c:v>
                </c:pt>
                <c:pt idx="2068">
                  <c:v>1.7574371352481188E-2</c:v>
                </c:pt>
                <c:pt idx="2069">
                  <c:v>1.7573702291047433E-2</c:v>
                </c:pt>
                <c:pt idx="2070">
                  <c:v>1.7573545450801642E-2</c:v>
                </c:pt>
                <c:pt idx="2071">
                  <c:v>1.7573875415684559E-2</c:v>
                </c:pt>
                <c:pt idx="2072">
                  <c:v>1.7574275625772129E-2</c:v>
                </c:pt>
                <c:pt idx="2073">
                  <c:v>1.7574595388376024E-2</c:v>
                </c:pt>
                <c:pt idx="2074">
                  <c:v>1.7574834703481257E-2</c:v>
                </c:pt>
                <c:pt idx="2075">
                  <c:v>1.7574993571082831E-2</c:v>
                </c:pt>
                <c:pt idx="2076">
                  <c:v>1.7575071991178248E-2</c:v>
                </c:pt>
                <c:pt idx="2077">
                  <c:v>1.7575069963770007E-2</c:v>
                </c:pt>
                <c:pt idx="2078">
                  <c:v>1.7574987488853111E-2</c:v>
                </c:pt>
                <c:pt idx="2079">
                  <c:v>1.7574824566425062E-2</c:v>
                </c:pt>
                <c:pt idx="2080">
                  <c:v>1.7574581196500849E-2</c:v>
                </c:pt>
                <c:pt idx="2081">
                  <c:v>1.7574257379080471E-2</c:v>
                </c:pt>
                <c:pt idx="2082">
                  <c:v>1.7573853114166427E-2</c:v>
                </c:pt>
                <c:pt idx="2083">
                  <c:v>1.7573368401773704E-2</c:v>
                </c:pt>
                <c:pt idx="2084">
                  <c:v>1.7572803241907298E-2</c:v>
                </c:pt>
                <c:pt idx="2085">
                  <c:v>1.7572157634584695E-2</c:v>
                </c:pt>
                <c:pt idx="2086">
                  <c:v>1.7571431579818386E-2</c:v>
                </c:pt>
                <c:pt idx="2087">
                  <c:v>1.7570625077620861E-2</c:v>
                </c:pt>
                <c:pt idx="2088">
                  <c:v>1.7568661948681452E-2</c:v>
                </c:pt>
                <c:pt idx="2089">
                  <c:v>1.7568770731009598E-2</c:v>
                </c:pt>
                <c:pt idx="2090">
                  <c:v>1.7567722886635828E-2</c:v>
                </c:pt>
                <c:pt idx="2091">
                  <c:v>1.7566594594910778E-2</c:v>
                </c:pt>
                <c:pt idx="2092">
                  <c:v>1.7565385855864424E-2</c:v>
                </c:pt>
                <c:pt idx="2093">
                  <c:v>1.7564096669514251E-2</c:v>
                </c:pt>
                <c:pt idx="2094">
                  <c:v>1.7562727035890235E-2</c:v>
                </c:pt>
                <c:pt idx="2095">
                  <c:v>1.756127695502735E-2</c:v>
                </c:pt>
                <c:pt idx="2096">
                  <c:v>1.7559210313207174E-2</c:v>
                </c:pt>
                <c:pt idx="2097">
                  <c:v>1.7557593670516489E-2</c:v>
                </c:pt>
                <c:pt idx="2098">
                  <c:v>1.7555896584599533E-2</c:v>
                </c:pt>
                <c:pt idx="2099">
                  <c:v>1.7554119055482088E-2</c:v>
                </c:pt>
                <c:pt idx="2100">
                  <c:v>1.755226108321057E-2</c:v>
                </c:pt>
                <c:pt idx="2101">
                  <c:v>1.7549474176224829E-2</c:v>
                </c:pt>
                <c:pt idx="2102">
                  <c:v>1.7548303809354869E-2</c:v>
                </c:pt>
                <c:pt idx="2103">
                  <c:v>1.7546204507850622E-2</c:v>
                </c:pt>
                <c:pt idx="2104">
                  <c:v>1.7544024763352175E-2</c:v>
                </c:pt>
                <c:pt idx="2105">
                  <c:v>1.7542022909864119E-2</c:v>
                </c:pt>
                <c:pt idx="2106">
                  <c:v>1.753967641935722E-2</c:v>
                </c:pt>
                <c:pt idx="2107">
                  <c:v>1.7537002872368666E-2</c:v>
                </c:pt>
                <c:pt idx="2108">
                  <c:v>1.7534501356367874E-2</c:v>
                </c:pt>
                <c:pt idx="2109">
                  <c:v>1.7531919397617845E-2</c:v>
                </c:pt>
                <c:pt idx="2110">
                  <c:v>1.7527473319006504E-2</c:v>
                </c:pt>
                <c:pt idx="2111">
                  <c:v>1.7524690389005393E-2</c:v>
                </c:pt>
                <c:pt idx="2112">
                  <c:v>1.7521827020337888E-2</c:v>
                </c:pt>
                <c:pt idx="2113">
                  <c:v>1.7518883213065273E-2</c:v>
                </c:pt>
                <c:pt idx="2114">
                  <c:v>1.7516061606607201E-2</c:v>
                </c:pt>
                <c:pt idx="2115">
                  <c:v>1.7512951025480332E-2</c:v>
                </c:pt>
                <c:pt idx="2116">
                  <c:v>1.7509760002052902E-2</c:v>
                </c:pt>
                <c:pt idx="2117">
                  <c:v>1.7506488536386793E-2</c:v>
                </c:pt>
                <c:pt idx="2118">
                  <c:v>1.7502957599733193E-2</c:v>
                </c:pt>
                <c:pt idx="2119">
                  <c:v>1.7499849475247409E-2</c:v>
                </c:pt>
                <c:pt idx="2120">
                  <c:v>1.7497298264684602E-2</c:v>
                </c:pt>
                <c:pt idx="2121">
                  <c:v>1.7495305056931088E-2</c:v>
                </c:pt>
                <c:pt idx="2122">
                  <c:v>1.7494221364362805E-2</c:v>
                </c:pt>
                <c:pt idx="2123">
                  <c:v>1.7493180425915106E-2</c:v>
                </c:pt>
                <c:pt idx="2124">
                  <c:v>1.7492088842211678E-2</c:v>
                </c:pt>
                <c:pt idx="2125">
                  <c:v>1.7490921483978374E-2</c:v>
                </c:pt>
                <c:pt idx="2126">
                  <c:v>1.7489678351230668E-2</c:v>
                </c:pt>
                <c:pt idx="2127">
                  <c:v>1.7488359443999495E-2</c:v>
                </c:pt>
                <c:pt idx="2128">
                  <c:v>1.7486964762308068E-2</c:v>
                </c:pt>
                <c:pt idx="2129">
                  <c:v>1.7485494306182174E-2</c:v>
                </c:pt>
                <c:pt idx="2130">
                  <c:v>1.7483948075650173E-2</c:v>
                </c:pt>
                <c:pt idx="2131">
                  <c:v>1.7482024096919346E-2</c:v>
                </c:pt>
                <c:pt idx="2132">
                  <c:v>1.7480331812244287E-2</c:v>
                </c:pt>
                <c:pt idx="2133">
                  <c:v>1.7478563756920806E-2</c:v>
                </c:pt>
                <c:pt idx="2134">
                  <c:v>1.7476719930991536E-2</c:v>
                </c:pt>
                <c:pt idx="2135">
                  <c:v>1.747480033448312E-2</c:v>
                </c:pt>
                <c:pt idx="2136">
                  <c:v>1.7473079431773668E-2</c:v>
                </c:pt>
                <c:pt idx="2137">
                  <c:v>1.747100278134012E-2</c:v>
                </c:pt>
                <c:pt idx="2138">
                  <c:v>1.7468850356786688E-2</c:v>
                </c:pt>
                <c:pt idx="2139">
                  <c:v>1.7466622158154633E-2</c:v>
                </c:pt>
                <c:pt idx="2140">
                  <c:v>1.7464065794647432E-2</c:v>
                </c:pt>
                <c:pt idx="2141">
                  <c:v>1.7461691575498151E-2</c:v>
                </c:pt>
                <c:pt idx="2142">
                  <c:v>1.7459241586065488E-2</c:v>
                </c:pt>
                <c:pt idx="2143">
                  <c:v>1.7456715826384084E-2</c:v>
                </c:pt>
                <c:pt idx="2144">
                  <c:v>1.7455032208713552E-2</c:v>
                </c:pt>
                <c:pt idx="2145">
                  <c:v>1.7451661713245931E-2</c:v>
                </c:pt>
                <c:pt idx="2146">
                  <c:v>1.7448903097363109E-2</c:v>
                </c:pt>
                <c:pt idx="2147">
                  <c:v>1.7446068707791029E-2</c:v>
                </c:pt>
                <c:pt idx="2148">
                  <c:v>1.7443158544586418E-2</c:v>
                </c:pt>
                <c:pt idx="2149">
                  <c:v>1.7440172607800848E-2</c:v>
                </c:pt>
                <c:pt idx="2150">
                  <c:v>1.7437110897503945E-2</c:v>
                </c:pt>
                <c:pt idx="2151">
                  <c:v>1.7433973413742115E-2</c:v>
                </c:pt>
                <c:pt idx="2152">
                  <c:v>1.7430760156584988E-2</c:v>
                </c:pt>
                <c:pt idx="2153">
                  <c:v>1.7426928804451829E-2</c:v>
                </c:pt>
                <c:pt idx="2154">
                  <c:v>1.7423580723690626E-2</c:v>
                </c:pt>
                <c:pt idx="2155">
                  <c:v>1.7420156880612998E-2</c:v>
                </c:pt>
                <c:pt idx="2156">
                  <c:v>1.7416657275273195E-2</c:v>
                </c:pt>
                <c:pt idx="2157">
                  <c:v>1.7413557272087432E-2</c:v>
                </c:pt>
                <c:pt idx="2158">
                  <c:v>1.7409889375914835E-2</c:v>
                </c:pt>
                <c:pt idx="2159">
                  <c:v>1.7406727402847162E-2</c:v>
                </c:pt>
                <c:pt idx="2160">
                  <c:v>1.7402326264869011E-2</c:v>
                </c:pt>
                <c:pt idx="2161">
                  <c:v>1.7398431050140179E-2</c:v>
                </c:pt>
                <c:pt idx="2162">
                  <c:v>1.7394330118120749E-2</c:v>
                </c:pt>
                <c:pt idx="2163">
                  <c:v>1.7390288965492218E-2</c:v>
                </c:pt>
                <c:pt idx="2164">
                  <c:v>1.7386172043920567E-2</c:v>
                </c:pt>
                <c:pt idx="2165">
                  <c:v>1.7381979353488397E-2</c:v>
                </c:pt>
                <c:pt idx="2166">
                  <c:v>1.7377818387523409E-2</c:v>
                </c:pt>
                <c:pt idx="2167">
                  <c:v>1.7373468537773336E-2</c:v>
                </c:pt>
                <c:pt idx="2168">
                  <c:v>1.7369042915806376E-2</c:v>
                </c:pt>
                <c:pt idx="2169">
                  <c:v>1.7364541521707619E-2</c:v>
                </c:pt>
                <c:pt idx="2170">
                  <c:v>1.7359879371206866E-2</c:v>
                </c:pt>
                <c:pt idx="2171">
                  <c:v>1.735547718601449E-2</c:v>
                </c:pt>
                <c:pt idx="2172">
                  <c:v>1.735165840453412E-2</c:v>
                </c:pt>
                <c:pt idx="2173">
                  <c:v>1.7348427614186868E-2</c:v>
                </c:pt>
                <c:pt idx="2174">
                  <c:v>1.7345782586110303E-2</c:v>
                </c:pt>
                <c:pt idx="2175">
                  <c:v>1.7343871352549382E-2</c:v>
                </c:pt>
                <c:pt idx="2176">
                  <c:v>1.7341670729417922E-2</c:v>
                </c:pt>
                <c:pt idx="2177">
                  <c:v>1.733938478235789E-2</c:v>
                </c:pt>
                <c:pt idx="2178">
                  <c:v>1.7337013511426021E-2</c:v>
                </c:pt>
                <c:pt idx="2179">
                  <c:v>1.7334556916671306E-2</c:v>
                </c:pt>
                <c:pt idx="2180">
                  <c:v>1.7332014998147894E-2</c:v>
                </c:pt>
                <c:pt idx="2181">
                  <c:v>1.7329387755915096E-2</c:v>
                </c:pt>
                <c:pt idx="2182">
                  <c:v>1.7326675190029638E-2</c:v>
                </c:pt>
                <c:pt idx="2183">
                  <c:v>1.7323667780289043E-2</c:v>
                </c:pt>
                <c:pt idx="2184">
                  <c:v>1.7320790800141594E-2</c:v>
                </c:pt>
                <c:pt idx="2185">
                  <c:v>1.7317828500602594E-2</c:v>
                </c:pt>
                <c:pt idx="2186">
                  <c:v>1.7314780881730663E-2</c:v>
                </c:pt>
                <c:pt idx="2187">
                  <c:v>1.7311647943592412E-2</c:v>
                </c:pt>
                <c:pt idx="2188">
                  <c:v>1.7308608001440556E-2</c:v>
                </c:pt>
                <c:pt idx="2189">
                  <c:v>1.7305298171752814E-2</c:v>
                </c:pt>
                <c:pt idx="2190">
                  <c:v>1.7301903018938438E-2</c:v>
                </c:pt>
                <c:pt idx="2191">
                  <c:v>1.7298422543077372E-2</c:v>
                </c:pt>
                <c:pt idx="2192">
                  <c:v>1.7294703466283146E-2</c:v>
                </c:pt>
                <c:pt idx="2193">
                  <c:v>1.7291058614004484E-2</c:v>
                </c:pt>
                <c:pt idx="2194">
                  <c:v>1.7287328442965766E-2</c:v>
                </c:pt>
                <c:pt idx="2195">
                  <c:v>1.7283512953238933E-2</c:v>
                </c:pt>
                <c:pt idx="2196">
                  <c:v>1.7279740320776591E-2</c:v>
                </c:pt>
                <c:pt idx="2197">
                  <c:v>1.72757479082934E-2</c:v>
                </c:pt>
                <c:pt idx="2198">
                  <c:v>1.727167017333596E-2</c:v>
                </c:pt>
                <c:pt idx="2199">
                  <c:v>1.726750711599968E-2</c:v>
                </c:pt>
                <c:pt idx="2200">
                  <c:v>1.7263258736367075E-2</c:v>
                </c:pt>
                <c:pt idx="2201">
                  <c:v>1.7258925034536136E-2</c:v>
                </c:pt>
                <c:pt idx="2202">
                  <c:v>1.7254506010604839E-2</c:v>
                </c:pt>
                <c:pt idx="2203">
                  <c:v>1.725000166466344E-2</c:v>
                </c:pt>
                <c:pt idx="2204">
                  <c:v>1.7245411996820243E-2</c:v>
                </c:pt>
                <c:pt idx="2205">
                  <c:v>1.7240520827891563E-2</c:v>
                </c:pt>
                <c:pt idx="2206">
                  <c:v>1.7235779480436912E-2</c:v>
                </c:pt>
                <c:pt idx="2207">
                  <c:v>1.7230952823419989E-2</c:v>
                </c:pt>
                <c:pt idx="2208">
                  <c:v>1.7226040856929296E-2</c:v>
                </c:pt>
                <c:pt idx="2209">
                  <c:v>1.7221183832589249E-2</c:v>
                </c:pt>
                <c:pt idx="2210">
                  <c:v>1.7216235447812065E-2</c:v>
                </c:pt>
                <c:pt idx="2211">
                  <c:v>1.7210895317228289E-2</c:v>
                </c:pt>
                <c:pt idx="2212">
                  <c:v>1.7205623077919934E-2</c:v>
                </c:pt>
                <c:pt idx="2213">
                  <c:v>1.7200265517684481E-2</c:v>
                </c:pt>
                <c:pt idx="2214">
                  <c:v>1.7194808217740665E-2</c:v>
                </c:pt>
                <c:pt idx="2215">
                  <c:v>1.71892863738492E-2</c:v>
                </c:pt>
                <c:pt idx="2216">
                  <c:v>1.7183679213355951E-2</c:v>
                </c:pt>
                <c:pt idx="2217">
                  <c:v>1.7177986736391482E-2</c:v>
                </c:pt>
                <c:pt idx="2218">
                  <c:v>1.7172197906744534E-2</c:v>
                </c:pt>
                <c:pt idx="2219">
                  <c:v>1.7166328423470927E-2</c:v>
                </c:pt>
                <c:pt idx="2220">
                  <c:v>1.7160373620128892E-2</c:v>
                </c:pt>
                <c:pt idx="2221">
                  <c:v>1.7154333496855093E-2</c:v>
                </c:pt>
                <c:pt idx="2222">
                  <c:v>1.7148244608750751E-2</c:v>
                </c:pt>
                <c:pt idx="2223">
                  <c:v>1.7142105317371481E-2</c:v>
                </c:pt>
                <c:pt idx="2224">
                  <c:v>1.7136473517838091E-2</c:v>
                </c:pt>
                <c:pt idx="2225">
                  <c:v>1.7131464465755641E-2</c:v>
                </c:pt>
                <c:pt idx="2226">
                  <c:v>1.7127077690151538E-2</c:v>
                </c:pt>
                <c:pt idx="2227">
                  <c:v>1.7123453806958355E-2</c:v>
                </c:pt>
                <c:pt idx="2228">
                  <c:v>1.7119848264054115E-2</c:v>
                </c:pt>
                <c:pt idx="2229">
                  <c:v>1.7116155384366911E-2</c:v>
                </c:pt>
                <c:pt idx="2230">
                  <c:v>1.7112375167986988E-2</c:v>
                </c:pt>
                <c:pt idx="2231">
                  <c:v>1.7108507614996861E-2</c:v>
                </c:pt>
                <c:pt idx="2232">
                  <c:v>1.7104552725481628E-2</c:v>
                </c:pt>
                <c:pt idx="2233">
                  <c:v>1.7100510499539274E-2</c:v>
                </c:pt>
                <c:pt idx="2234">
                  <c:v>1.7096380937252308E-2</c:v>
                </c:pt>
                <c:pt idx="2235">
                  <c:v>1.7092164038713567E-2</c:v>
                </c:pt>
                <c:pt idx="2236">
                  <c:v>1.7087769317679857E-2</c:v>
                </c:pt>
                <c:pt idx="2237">
                  <c:v>1.7083384193194995E-2</c:v>
                </c:pt>
                <c:pt idx="2238">
                  <c:v>1.7078911736824409E-2</c:v>
                </c:pt>
                <c:pt idx="2239">
                  <c:v>1.7074351948680011E-2</c:v>
                </c:pt>
                <c:pt idx="2240">
                  <c:v>1.7069769505690731E-2</c:v>
                </c:pt>
                <c:pt idx="2241">
                  <c:v>1.7065028591729967E-2</c:v>
                </c:pt>
                <c:pt idx="2242">
                  <c:v>1.7060200342216218E-2</c:v>
                </c:pt>
                <c:pt idx="2243">
                  <c:v>1.7055284757273258E-2</c:v>
                </c:pt>
                <c:pt idx="2244">
                  <c:v>1.7050243034780088E-2</c:v>
                </c:pt>
                <c:pt idx="2245">
                  <c:v>1.7045159258103126E-2</c:v>
                </c:pt>
                <c:pt idx="2246">
                  <c:v>1.703998815037977E-2</c:v>
                </c:pt>
                <c:pt idx="2247">
                  <c:v>1.7034729711727259E-2</c:v>
                </c:pt>
                <c:pt idx="2248">
                  <c:v>1.7029383942257503E-2</c:v>
                </c:pt>
                <c:pt idx="2249">
                  <c:v>1.7023957209849973E-2</c:v>
                </c:pt>
                <c:pt idx="2250">
                  <c:v>1.701843028007935E-2</c:v>
                </c:pt>
                <c:pt idx="2251">
                  <c:v>1.7012816015818121E-2</c:v>
                </c:pt>
                <c:pt idx="2252">
                  <c:v>1.7007114417190054E-2</c:v>
                </c:pt>
                <c:pt idx="2253">
                  <c:v>1.7001325484324082E-2</c:v>
                </c:pt>
                <c:pt idx="2254">
                  <c:v>1.6995449217351712E-2</c:v>
                </c:pt>
                <c:pt idx="2255">
                  <c:v>1.6989485616401873E-2</c:v>
                </c:pt>
                <c:pt idx="2256">
                  <c:v>1.6983434681616384E-2</c:v>
                </c:pt>
                <c:pt idx="2257">
                  <c:v>1.6977431753585508E-2</c:v>
                </c:pt>
                <c:pt idx="2258">
                  <c:v>1.6971225743182786E-2</c:v>
                </c:pt>
                <c:pt idx="2259">
                  <c:v>1.6964932411344273E-2</c:v>
                </c:pt>
                <c:pt idx="2260">
                  <c:v>1.6958551758187008E-2</c:v>
                </c:pt>
                <c:pt idx="2261">
                  <c:v>1.6951941890366307E-2</c:v>
                </c:pt>
                <c:pt idx="2262">
                  <c:v>1.6945295069997791E-2</c:v>
                </c:pt>
                <c:pt idx="2263">
                  <c:v>1.69386328022487E-2</c:v>
                </c:pt>
                <c:pt idx="2264">
                  <c:v>1.6931883201811427E-2</c:v>
                </c:pt>
                <c:pt idx="2265">
                  <c:v>1.6925046268822644E-2</c:v>
                </c:pt>
                <c:pt idx="2266">
                  <c:v>1.6918226664075497E-2</c:v>
                </c:pt>
                <c:pt idx="2267">
                  <c:v>1.6911221633386653E-2</c:v>
                </c:pt>
                <c:pt idx="2268">
                  <c:v>1.6904129274571744E-2</c:v>
                </c:pt>
                <c:pt idx="2269">
                  <c:v>1.6896949587790644E-2</c:v>
                </c:pt>
                <c:pt idx="2270">
                  <c:v>1.6889551621211866E-2</c:v>
                </c:pt>
                <c:pt idx="2271">
                  <c:v>1.6882190696273898E-2</c:v>
                </c:pt>
                <c:pt idx="2272">
                  <c:v>1.6874742439908677E-2</c:v>
                </c:pt>
                <c:pt idx="2273">
                  <c:v>1.6867206852291549E-2</c:v>
                </c:pt>
                <c:pt idx="2274">
                  <c:v>1.6859583933587542E-2</c:v>
                </c:pt>
                <c:pt idx="2275">
                  <c:v>1.6852099783368324E-2</c:v>
                </c:pt>
                <c:pt idx="2276">
                  <c:v>1.6844938904648998E-2</c:v>
                </c:pt>
                <c:pt idx="2277">
                  <c:v>1.683837262317045E-2</c:v>
                </c:pt>
                <c:pt idx="2278">
                  <c:v>1.6832404588618566E-2</c:v>
                </c:pt>
                <c:pt idx="2279">
                  <c:v>1.6827052089844814E-2</c:v>
                </c:pt>
                <c:pt idx="2280">
                  <c:v>1.6821850201984997E-2</c:v>
                </c:pt>
                <c:pt idx="2281">
                  <c:v>1.681657662723134E-2</c:v>
                </c:pt>
                <c:pt idx="2282">
                  <c:v>1.681123136567925E-2</c:v>
                </c:pt>
                <c:pt idx="2283">
                  <c:v>1.6805814417434447E-2</c:v>
                </c:pt>
                <c:pt idx="2284">
                  <c:v>1.6800325782587184E-2</c:v>
                </c:pt>
                <c:pt idx="2285">
                  <c:v>1.6794765461245763E-2</c:v>
                </c:pt>
                <c:pt idx="2286">
                  <c:v>1.6789133453510744E-2</c:v>
                </c:pt>
                <c:pt idx="2287">
                  <c:v>1.6783429759485276E-2</c:v>
                </c:pt>
                <c:pt idx="2288">
                  <c:v>1.6777682219158763E-2</c:v>
                </c:pt>
                <c:pt idx="2289">
                  <c:v>1.6771840545315442E-2</c:v>
                </c:pt>
                <c:pt idx="2290">
                  <c:v>1.6765927188743035E-2</c:v>
                </c:pt>
                <c:pt idx="2291">
                  <c:v>1.6759942149542795E-2</c:v>
                </c:pt>
                <c:pt idx="2292">
                  <c:v>1.6753835998758137E-2</c:v>
                </c:pt>
                <c:pt idx="2293">
                  <c:v>1.6747702189261686E-2</c:v>
                </c:pt>
                <c:pt idx="2294">
                  <c:v>1.6741496694240621E-2</c:v>
                </c:pt>
                <c:pt idx="2295">
                  <c:v>1.6735219513810979E-2</c:v>
                </c:pt>
                <c:pt idx="2296">
                  <c:v>1.6728941717881085E-2</c:v>
                </c:pt>
                <c:pt idx="2297">
                  <c:v>1.6722526585194686E-2</c:v>
                </c:pt>
                <c:pt idx="2298">
                  <c:v>1.6716039770661162E-2</c:v>
                </c:pt>
                <c:pt idx="2299">
                  <c:v>1.6709481274387095E-2</c:v>
                </c:pt>
                <c:pt idx="2300">
                  <c:v>1.6702851096492388E-2</c:v>
                </c:pt>
                <c:pt idx="2301">
                  <c:v>1.6696051044251609E-2</c:v>
                </c:pt>
                <c:pt idx="2302">
                  <c:v>1.6689272069288299E-2</c:v>
                </c:pt>
                <c:pt idx="2303">
                  <c:v>1.6682421409880806E-2</c:v>
                </c:pt>
                <c:pt idx="2304">
                  <c:v>1.6674272176677718E-2</c:v>
                </c:pt>
                <c:pt idx="2305">
                  <c:v>1.6667257018412523E-2</c:v>
                </c:pt>
                <c:pt idx="2306">
                  <c:v>1.6660170169772476E-2</c:v>
                </c:pt>
                <c:pt idx="2307">
                  <c:v>1.6653011630890807E-2</c:v>
                </c:pt>
                <c:pt idx="2308">
                  <c:v>1.6645781401912852E-2</c:v>
                </c:pt>
                <c:pt idx="2309">
                  <c:v>1.6639050672137192E-2</c:v>
                </c:pt>
                <c:pt idx="2310">
                  <c:v>1.6631698904269607E-2</c:v>
                </c:pt>
                <c:pt idx="2311">
                  <c:v>1.6624275459326713E-2</c:v>
                </c:pt>
                <c:pt idx="2312">
                  <c:v>1.6616780337432548E-2</c:v>
                </c:pt>
                <c:pt idx="2313">
                  <c:v>1.6609213538724934E-2</c:v>
                </c:pt>
                <c:pt idx="2314">
                  <c:v>1.6600894544065235E-2</c:v>
                </c:pt>
                <c:pt idx="2315">
                  <c:v>1.6593162488463393E-2</c:v>
                </c:pt>
                <c:pt idx="2316">
                  <c:v>1.6585176339616706E-2</c:v>
                </c:pt>
                <c:pt idx="2317">
                  <c:v>1.6577483310660023E-2</c:v>
                </c:pt>
                <c:pt idx="2318">
                  <c:v>1.6570113138331344E-2</c:v>
                </c:pt>
                <c:pt idx="2319">
                  <c:v>1.6562110793813645E-2</c:v>
                </c:pt>
                <c:pt idx="2320">
                  <c:v>1.6554036770318525E-2</c:v>
                </c:pt>
                <c:pt idx="2321">
                  <c:v>1.6545891067987206E-2</c:v>
                </c:pt>
                <c:pt idx="2322">
                  <c:v>1.6536064304216169E-2</c:v>
                </c:pt>
                <c:pt idx="2323">
                  <c:v>1.6527754002439443E-2</c:v>
                </c:pt>
                <c:pt idx="2324">
                  <c:v>1.6519372016116918E-2</c:v>
                </c:pt>
                <c:pt idx="2325">
                  <c:v>1.6510918345413461E-2</c:v>
                </c:pt>
                <c:pt idx="2326">
                  <c:v>1.6503102691730338E-2</c:v>
                </c:pt>
                <c:pt idx="2327">
                  <c:v>1.6494038313516202E-2</c:v>
                </c:pt>
                <c:pt idx="2328">
                  <c:v>1.6486262402905794E-2</c:v>
                </c:pt>
                <c:pt idx="2329">
                  <c:v>1.6479067516916301E-2</c:v>
                </c:pt>
                <c:pt idx="2330">
                  <c:v>1.6472449166333725E-2</c:v>
                </c:pt>
                <c:pt idx="2331">
                  <c:v>1.6466375898115393E-2</c:v>
                </c:pt>
                <c:pt idx="2332">
                  <c:v>1.6460379332094155E-2</c:v>
                </c:pt>
                <c:pt idx="2333">
                  <c:v>1.6454290562058493E-2</c:v>
                </c:pt>
                <c:pt idx="2334">
                  <c:v>1.6448109588158288E-2</c:v>
                </c:pt>
                <c:pt idx="2335">
                  <c:v>1.644183641054342E-2</c:v>
                </c:pt>
                <c:pt idx="2336">
                  <c:v>1.6435471029371262E-2</c:v>
                </c:pt>
                <c:pt idx="2337">
                  <c:v>1.6429013444801688E-2</c:v>
                </c:pt>
                <c:pt idx="2338">
                  <c:v>1.6422463656987074E-2</c:v>
                </c:pt>
                <c:pt idx="2339">
                  <c:v>1.6415821666084796E-2</c:v>
                </c:pt>
                <c:pt idx="2340">
                  <c:v>1.6409087472269712E-2</c:v>
                </c:pt>
                <c:pt idx="2341">
                  <c:v>1.6402261075694202E-2</c:v>
                </c:pt>
                <c:pt idx="2342">
                  <c:v>1.6395342476535624E-2</c:v>
                </c:pt>
                <c:pt idx="2343">
                  <c:v>1.6388331674961343E-2</c:v>
                </c:pt>
                <c:pt idx="2344">
                  <c:v>1.6381228671141224E-2</c:v>
                </c:pt>
                <c:pt idx="2345">
                  <c:v>1.6374033465252624E-2</c:v>
                </c:pt>
                <c:pt idx="2346">
                  <c:v>1.6366746057467907E-2</c:v>
                </c:pt>
                <c:pt idx="2347">
                  <c:v>1.6359366447971924E-2</c:v>
                </c:pt>
                <c:pt idx="2348">
                  <c:v>1.6352404116605403E-2</c:v>
                </c:pt>
                <c:pt idx="2349">
                  <c:v>1.6344330624555592E-2</c:v>
                </c:pt>
                <c:pt idx="2350">
                  <c:v>1.6336674411009944E-2</c:v>
                </c:pt>
                <c:pt idx="2351">
                  <c:v>1.6328925996487442E-2</c:v>
                </c:pt>
                <c:pt idx="2352">
                  <c:v>1.6321085381180434E-2</c:v>
                </c:pt>
                <c:pt idx="2353">
                  <c:v>1.6313152565281264E-2</c:v>
                </c:pt>
                <c:pt idx="2354">
                  <c:v>1.6305127548979781E-2</c:v>
                </c:pt>
                <c:pt idx="2355">
                  <c:v>1.6297010332478323E-2</c:v>
                </c:pt>
                <c:pt idx="2356">
                  <c:v>1.6287847643356213E-2</c:v>
                </c:pt>
                <c:pt idx="2357">
                  <c:v>1.6279539816885576E-2</c:v>
                </c:pt>
                <c:pt idx="2358">
                  <c:v>1.6271139794803793E-2</c:v>
                </c:pt>
                <c:pt idx="2359">
                  <c:v>1.6262647577311995E-2</c:v>
                </c:pt>
                <c:pt idx="2360">
                  <c:v>1.625406316461131E-2</c:v>
                </c:pt>
                <c:pt idx="2361">
                  <c:v>1.6246168140291291E-2</c:v>
                </c:pt>
                <c:pt idx="2362">
                  <c:v>1.6237420277128871E-2</c:v>
                </c:pt>
                <c:pt idx="2363">
                  <c:v>1.6228580231159345E-2</c:v>
                </c:pt>
                <c:pt idx="2364">
                  <c:v>1.6219648002568286E-2</c:v>
                </c:pt>
              </c:numCache>
            </c:numRef>
          </c:val>
          <c:smooth val="0"/>
        </c:ser>
        <c:ser>
          <c:idx val="1"/>
          <c:order val="1"/>
          <c:tx>
            <c:v>1M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EUR1M!$AT$2:$AT$2366</c:f>
              <c:numCache>
                <c:formatCode>0.0000%</c:formatCode>
                <c:ptCount val="2365"/>
                <c:pt idx="0">
                  <c:v>-6.4699999751283155E-4</c:v>
                </c:pt>
                <c:pt idx="1">
                  <c:v>-6.5101956318459214E-4</c:v>
                </c:pt>
                <c:pt idx="2">
                  <c:v>-6.6643589903248751E-4</c:v>
                </c:pt>
                <c:pt idx="3">
                  <c:v>-6.7066173785200424E-4</c:v>
                </c:pt>
                <c:pt idx="4">
                  <c:v>-6.7358269768921536E-4</c:v>
                </c:pt>
                <c:pt idx="5">
                  <c:v>-6.7678340475829657E-4</c:v>
                </c:pt>
                <c:pt idx="6">
                  <c:v>-6.7968711219537354E-4</c:v>
                </c:pt>
                <c:pt idx="7">
                  <c:v>-6.8309910934083809E-4</c:v>
                </c:pt>
                <c:pt idx="8">
                  <c:v>-6.832264155760691E-4</c:v>
                </c:pt>
                <c:pt idx="9">
                  <c:v>-6.7973867590730532E-4</c:v>
                </c:pt>
                <c:pt idx="10">
                  <c:v>-6.8062662166801235E-4</c:v>
                </c:pt>
                <c:pt idx="11">
                  <c:v>-6.8139206357931852E-4</c:v>
                </c:pt>
                <c:pt idx="12">
                  <c:v>-6.7686492174887363E-4</c:v>
                </c:pt>
                <c:pt idx="13">
                  <c:v>-6.7477025419978329E-4</c:v>
                </c:pt>
                <c:pt idx="14">
                  <c:v>-6.6861838725133674E-4</c:v>
                </c:pt>
                <c:pt idx="15">
                  <c:v>-6.6780978197344965E-4</c:v>
                </c:pt>
                <c:pt idx="16">
                  <c:v>-6.6672298688662214E-4</c:v>
                </c:pt>
                <c:pt idx="17">
                  <c:v>-6.5652365548523619E-4</c:v>
                </c:pt>
                <c:pt idx="18">
                  <c:v>-6.5286397509811331E-4</c:v>
                </c:pt>
                <c:pt idx="19">
                  <c:v>-6.463609130082724E-4</c:v>
                </c:pt>
                <c:pt idx="20">
                  <c:v>-6.441261660525277E-4</c:v>
                </c:pt>
                <c:pt idx="21">
                  <c:v>-6.418056439531334E-4</c:v>
                </c:pt>
                <c:pt idx="22">
                  <c:v>-6.3167642953235626E-4</c:v>
                </c:pt>
                <c:pt idx="23">
                  <c:v>-6.2871499705633685E-4</c:v>
                </c:pt>
                <c:pt idx="24">
                  <c:v>-6.246581878203857E-4</c:v>
                </c:pt>
                <c:pt idx="25">
                  <c:v>-6.2283942664387304E-4</c:v>
                </c:pt>
                <c:pt idx="26">
                  <c:v>-6.2110458575131804E-4</c:v>
                </c:pt>
                <c:pt idx="27">
                  <c:v>-6.1507977875092804E-4</c:v>
                </c:pt>
                <c:pt idx="28">
                  <c:v>-6.1335159388603751E-4</c:v>
                </c:pt>
                <c:pt idx="29">
                  <c:v>-6.1081959392291071E-4</c:v>
                </c:pt>
                <c:pt idx="30">
                  <c:v>-6.0976699051029648E-4</c:v>
                </c:pt>
                <c:pt idx="31">
                  <c:v>-6.0879047398878074E-4</c:v>
                </c:pt>
                <c:pt idx="32">
                  <c:v>-6.0483927902273008E-4</c:v>
                </c:pt>
                <c:pt idx="33">
                  <c:v>-6.0358548013092397E-4</c:v>
                </c:pt>
                <c:pt idx="34">
                  <c:v>-6.0085358562066528E-4</c:v>
                </c:pt>
                <c:pt idx="35">
                  <c:v>-6.0029982169515494E-4</c:v>
                </c:pt>
                <c:pt idx="36">
                  <c:v>-5.9979706315853797E-4</c:v>
                </c:pt>
                <c:pt idx="37">
                  <c:v>-5.9564288749572043E-4</c:v>
                </c:pt>
                <c:pt idx="38">
                  <c:v>-5.9410460955069695E-4</c:v>
                </c:pt>
                <c:pt idx="39">
                  <c:v>-5.8977007071116889E-4</c:v>
                </c:pt>
                <c:pt idx="40">
                  <c:v>-5.8929187712178366E-4</c:v>
                </c:pt>
                <c:pt idx="41">
                  <c:v>-5.8881229818993463E-4</c:v>
                </c:pt>
                <c:pt idx="42">
                  <c:v>-5.8395219764362238E-4</c:v>
                </c:pt>
                <c:pt idx="43">
                  <c:v>-5.8148320912199125E-4</c:v>
                </c:pt>
                <c:pt idx="44">
                  <c:v>-5.7880373833407717E-4</c:v>
                </c:pt>
                <c:pt idx="45">
                  <c:v>-5.7173397641843704E-4</c:v>
                </c:pt>
                <c:pt idx="46">
                  <c:v>-5.7068347085771143E-4</c:v>
                </c:pt>
                <c:pt idx="47">
                  <c:v>-5.6268605766396362E-4</c:v>
                </c:pt>
                <c:pt idx="48">
                  <c:v>-5.5913345764579958E-4</c:v>
                </c:pt>
                <c:pt idx="49">
                  <c:v>-5.5554549570224765E-4</c:v>
                </c:pt>
                <c:pt idx="50">
                  <c:v>-5.4832682235217423E-4</c:v>
                </c:pt>
                <c:pt idx="51">
                  <c:v>-5.4663979937940427E-4</c:v>
                </c:pt>
                <c:pt idx="52">
                  <c:v>-5.381901517136356E-4</c:v>
                </c:pt>
                <c:pt idx="53">
                  <c:v>-5.3505895547001359E-4</c:v>
                </c:pt>
                <c:pt idx="54">
                  <c:v>-5.3211537670128095E-4</c:v>
                </c:pt>
                <c:pt idx="55">
                  <c:v>-5.2845480917343424E-4</c:v>
                </c:pt>
                <c:pt idx="56">
                  <c:v>-5.266033057667542E-4</c:v>
                </c:pt>
                <c:pt idx="57">
                  <c:v>-5.2132664666793005E-4</c:v>
                </c:pt>
                <c:pt idx="58">
                  <c:v>-5.201777138670316E-4</c:v>
                </c:pt>
                <c:pt idx="59">
                  <c:v>-5.194393789125229E-4</c:v>
                </c:pt>
                <c:pt idx="60">
                  <c:v>-5.2236104708350273E-4</c:v>
                </c:pt>
                <c:pt idx="61">
                  <c:v>-5.2114754097326761E-4</c:v>
                </c:pt>
                <c:pt idx="62">
                  <c:v>-5.2302157003758509E-4</c:v>
                </c:pt>
                <c:pt idx="63">
                  <c:v>-5.2541576019038416E-4</c:v>
                </c:pt>
                <c:pt idx="64">
                  <c:v>-5.2844352681447049E-4</c:v>
                </c:pt>
                <c:pt idx="65">
                  <c:v>-5.4028863360880419E-4</c:v>
                </c:pt>
                <c:pt idx="66">
                  <c:v>-5.408460378314618E-4</c:v>
                </c:pt>
                <c:pt idx="67">
                  <c:v>-5.5914888426603884E-4</c:v>
                </c:pt>
                <c:pt idx="68">
                  <c:v>-5.6637504574297282E-4</c:v>
                </c:pt>
                <c:pt idx="69">
                  <c:v>-5.8471137618365532E-4</c:v>
                </c:pt>
                <c:pt idx="70">
                  <c:v>-5.8745302327259385E-4</c:v>
                </c:pt>
                <c:pt idx="71">
                  <c:v>-5.9042999641950047E-4</c:v>
                </c:pt>
                <c:pt idx="72">
                  <c:v>-6.1655089663392368E-4</c:v>
                </c:pt>
                <c:pt idx="73">
                  <c:v>-6.2538390952923239E-4</c:v>
                </c:pt>
                <c:pt idx="74">
                  <c:v>-6.4217008364473509E-4</c:v>
                </c:pt>
                <c:pt idx="75">
                  <c:v>-6.4662538746484977E-4</c:v>
                </c:pt>
                <c:pt idx="76">
                  <c:v>-6.5126193288309671E-4</c:v>
                </c:pt>
                <c:pt idx="77">
                  <c:v>-6.7470971336163409E-4</c:v>
                </c:pt>
                <c:pt idx="78">
                  <c:v>-6.8165253906179199E-4</c:v>
                </c:pt>
                <c:pt idx="79">
                  <c:v>-6.8936470809320065E-4</c:v>
                </c:pt>
                <c:pt idx="80">
                  <c:v>-6.9409642707407571E-4</c:v>
                </c:pt>
                <c:pt idx="81">
                  <c:v>-6.9886257601991001E-4</c:v>
                </c:pt>
                <c:pt idx="82">
                  <c:v>-7.0914625032943743E-4</c:v>
                </c:pt>
                <c:pt idx="83">
                  <c:v>-7.1070190469218488E-4</c:v>
                </c:pt>
                <c:pt idx="84">
                  <c:v>-7.0329996843643272E-4</c:v>
                </c:pt>
                <c:pt idx="85">
                  <c:v>-7.0615222891215468E-4</c:v>
                </c:pt>
                <c:pt idx="86">
                  <c:v>-7.0875301496129849E-4</c:v>
                </c:pt>
                <c:pt idx="87">
                  <c:v>-7.0225436752524573E-4</c:v>
                </c:pt>
                <c:pt idx="88">
                  <c:v>-6.9569846460870721E-4</c:v>
                </c:pt>
                <c:pt idx="89">
                  <c:v>-6.8777387435936532E-4</c:v>
                </c:pt>
                <c:pt idx="90">
                  <c:v>-6.6162797401417284E-4</c:v>
                </c:pt>
                <c:pt idx="91">
                  <c:v>-6.5952573082968128E-4</c:v>
                </c:pt>
                <c:pt idx="92">
                  <c:v>-6.3163121761444785E-4</c:v>
                </c:pt>
                <c:pt idx="93">
                  <c:v>-6.1790086748558792E-4</c:v>
                </c:pt>
                <c:pt idx="94">
                  <c:v>-6.0360395313052706E-4</c:v>
                </c:pt>
                <c:pt idx="95">
                  <c:v>-5.7162375878966332E-4</c:v>
                </c:pt>
                <c:pt idx="96">
                  <c:v>-5.6525570234951478E-4</c:v>
                </c:pt>
                <c:pt idx="97">
                  <c:v>-5.2763159471291843E-4</c:v>
                </c:pt>
                <c:pt idx="98">
                  <c:v>-5.1234170877290097E-4</c:v>
                </c:pt>
                <c:pt idx="99">
                  <c:v>-4.9728740179721953E-4</c:v>
                </c:pt>
                <c:pt idx="100">
                  <c:v>-4.7210666637043097E-4</c:v>
                </c:pt>
                <c:pt idx="101">
                  <c:v>-4.635104583028046E-4</c:v>
                </c:pt>
                <c:pt idx="102">
                  <c:v>-4.295603653021729E-4</c:v>
                </c:pt>
                <c:pt idx="103">
                  <c:v>-4.1832602691060927E-4</c:v>
                </c:pt>
                <c:pt idx="104">
                  <c:v>-4.0764427011770596E-4</c:v>
                </c:pt>
                <c:pt idx="105">
                  <c:v>-3.9992557933299366E-4</c:v>
                </c:pt>
                <c:pt idx="106">
                  <c:v>-3.9232768617062627E-4</c:v>
                </c:pt>
                <c:pt idx="107">
                  <c:v>-3.806030860862716E-4</c:v>
                </c:pt>
                <c:pt idx="108">
                  <c:v>-3.9847851982312851E-4</c:v>
                </c:pt>
                <c:pt idx="109">
                  <c:v>-3.9487807896138548E-4</c:v>
                </c:pt>
                <c:pt idx="110">
                  <c:v>-3.9191227981780208E-4</c:v>
                </c:pt>
                <c:pt idx="111">
                  <c:v>-3.8959797712988557E-4</c:v>
                </c:pt>
                <c:pt idx="112">
                  <c:v>-4.161693677041631E-4</c:v>
                </c:pt>
                <c:pt idx="113">
                  <c:v>-4.2832757135963061E-4</c:v>
                </c:pt>
                <c:pt idx="114">
                  <c:v>-4.6493132055443328E-4</c:v>
                </c:pt>
                <c:pt idx="115">
                  <c:v>-4.6858774359725963E-4</c:v>
                </c:pt>
                <c:pt idx="116">
                  <c:v>-4.7288156977542246E-4</c:v>
                </c:pt>
                <c:pt idx="117">
                  <c:v>-5.2681890825100725E-4</c:v>
                </c:pt>
                <c:pt idx="118">
                  <c:v>-5.4627526950344217E-4</c:v>
                </c:pt>
                <c:pt idx="119">
                  <c:v>-5.8877976101994801E-4</c:v>
                </c:pt>
                <c:pt idx="120">
                  <c:v>-5.9774669329770713E-4</c:v>
                </c:pt>
                <c:pt idx="121">
                  <c:v>-6.0725230732119613E-4</c:v>
                </c:pt>
                <c:pt idx="122">
                  <c:v>-6.6940563365328499E-4</c:v>
                </c:pt>
                <c:pt idx="123">
                  <c:v>-6.8977689449793483E-4</c:v>
                </c:pt>
                <c:pt idx="124">
                  <c:v>-7.2444860298064907E-4</c:v>
                </c:pt>
                <c:pt idx="125">
                  <c:v>-7.3610265863971458E-4</c:v>
                </c:pt>
                <c:pt idx="126">
                  <c:v>-7.9924757705291023E-4</c:v>
                </c:pt>
                <c:pt idx="127">
                  <c:v>-8.1415076591654614E-4</c:v>
                </c:pt>
                <c:pt idx="128">
                  <c:v>-8.2561154329541253E-4</c:v>
                </c:pt>
                <c:pt idx="129">
                  <c:v>-8.3694399998170653E-4</c:v>
                </c:pt>
                <c:pt idx="130">
                  <c:v>-8.717996626090279E-4</c:v>
                </c:pt>
                <c:pt idx="131">
                  <c:v>-8.7519436229554332E-4</c:v>
                </c:pt>
                <c:pt idx="132">
                  <c:v>-8.6694438338984594E-4</c:v>
                </c:pt>
                <c:pt idx="133">
                  <c:v>-8.7136779903573824E-4</c:v>
                </c:pt>
                <c:pt idx="134">
                  <c:v>-8.7510355233212341E-4</c:v>
                </c:pt>
                <c:pt idx="135">
                  <c:v>-8.6172675511253516E-4</c:v>
                </c:pt>
                <c:pt idx="136">
                  <c:v>-8.547879046144803E-4</c:v>
                </c:pt>
                <c:pt idx="137">
                  <c:v>-8.3235033077580772E-4</c:v>
                </c:pt>
                <c:pt idx="138">
                  <c:v>-8.3046193435895588E-4</c:v>
                </c:pt>
                <c:pt idx="139">
                  <c:v>-8.2794916148849274E-4</c:v>
                </c:pt>
                <c:pt idx="140">
                  <c:v>-7.9420347635320466E-4</c:v>
                </c:pt>
                <c:pt idx="141">
                  <c:v>-7.8189256169518403E-4</c:v>
                </c:pt>
                <c:pt idx="142">
                  <c:v>-7.5624301734134036E-4</c:v>
                </c:pt>
                <c:pt idx="143">
                  <c:v>-7.4993613984150609E-4</c:v>
                </c:pt>
                <c:pt idx="144">
                  <c:v>-7.4319033934697458E-4</c:v>
                </c:pt>
                <c:pt idx="145">
                  <c:v>-7.0396029197249805E-4</c:v>
                </c:pt>
                <c:pt idx="146">
                  <c:v>-6.9123885094029213E-4</c:v>
                </c:pt>
                <c:pt idx="147">
                  <c:v>-6.712480748160101E-4</c:v>
                </c:pt>
                <c:pt idx="148">
                  <c:v>-6.6343572953819763E-4</c:v>
                </c:pt>
                <c:pt idx="149">
                  <c:v>-6.5555787509409232E-4</c:v>
                </c:pt>
                <c:pt idx="150">
                  <c:v>-6.2969463709248085E-4</c:v>
                </c:pt>
                <c:pt idx="151">
                  <c:v>-6.204702702000877E-4</c:v>
                </c:pt>
                <c:pt idx="152">
                  <c:v>-6.1227522669559829E-4</c:v>
                </c:pt>
                <c:pt idx="153">
                  <c:v>-6.0508832928736825E-4</c:v>
                </c:pt>
                <c:pt idx="154">
                  <c:v>-5.9841058614404992E-4</c:v>
                </c:pt>
                <c:pt idx="155">
                  <c:v>-5.8548095709116141E-4</c:v>
                </c:pt>
                <c:pt idx="156">
                  <c:v>-5.8262885504421237E-4</c:v>
                </c:pt>
                <c:pt idx="157">
                  <c:v>-5.8050252324805783E-4</c:v>
                </c:pt>
                <c:pt idx="158">
                  <c:v>-5.7905489830951517E-4</c:v>
                </c:pt>
                <c:pt idx="159">
                  <c:v>-5.8104308604534083E-4</c:v>
                </c:pt>
                <c:pt idx="160">
                  <c:v>-5.7911019484514141E-4</c:v>
                </c:pt>
                <c:pt idx="161">
                  <c:v>-5.803501492270709E-4</c:v>
                </c:pt>
                <c:pt idx="162">
                  <c:v>-5.819864279947238E-4</c:v>
                </c:pt>
                <c:pt idx="163">
                  <c:v>-5.8397196723257677E-4</c:v>
                </c:pt>
                <c:pt idx="164">
                  <c:v>-5.8949302346866079E-4</c:v>
                </c:pt>
                <c:pt idx="165">
                  <c:v>-5.9446545097106688E-4</c:v>
                </c:pt>
                <c:pt idx="166">
                  <c:v>-5.974913343011727E-4</c:v>
                </c:pt>
                <c:pt idx="167">
                  <c:v>-6.0058409499148E-4</c:v>
                </c:pt>
                <c:pt idx="168">
                  <c:v>-6.0757834159455831E-4</c:v>
                </c:pt>
                <c:pt idx="169">
                  <c:v>-6.0944571186161145E-4</c:v>
                </c:pt>
                <c:pt idx="170">
                  <c:v>-6.1641116701765912E-4</c:v>
                </c:pt>
                <c:pt idx="171">
                  <c:v>-6.1861075897397656E-4</c:v>
                </c:pt>
                <c:pt idx="172">
                  <c:v>-6.2052401575146189E-4</c:v>
                </c:pt>
                <c:pt idx="173">
                  <c:v>-6.2206286573829317E-4</c:v>
                </c:pt>
                <c:pt idx="174">
                  <c:v>-6.2349851091264747E-4</c:v>
                </c:pt>
                <c:pt idx="175">
                  <c:v>-6.257125812938755E-4</c:v>
                </c:pt>
                <c:pt idx="176">
                  <c:v>-6.2594090781543617E-4</c:v>
                </c:pt>
                <c:pt idx="177">
                  <c:v>-6.2453704220442256E-4</c:v>
                </c:pt>
                <c:pt idx="178">
                  <c:v>-6.2503159642957051E-4</c:v>
                </c:pt>
                <c:pt idx="179">
                  <c:v>-6.2542548437860199E-4</c:v>
                </c:pt>
                <c:pt idx="180">
                  <c:v>-6.236024875799236E-4</c:v>
                </c:pt>
                <c:pt idx="181">
                  <c:v>-6.228138125797775E-4</c:v>
                </c:pt>
                <c:pt idx="182">
                  <c:v>-6.2094303221904568E-4</c:v>
                </c:pt>
                <c:pt idx="183">
                  <c:v>-6.2062967731535412E-4</c:v>
                </c:pt>
                <c:pt idx="184">
                  <c:v>-6.2023344685352606E-4</c:v>
                </c:pt>
                <c:pt idx="185">
                  <c:v>-6.1782460155352368E-4</c:v>
                </c:pt>
                <c:pt idx="186">
                  <c:v>-6.1716933139281086E-4</c:v>
                </c:pt>
                <c:pt idx="187">
                  <c:v>-6.1730675462607308E-4</c:v>
                </c:pt>
                <c:pt idx="188">
                  <c:v>-6.1665828918824883E-4</c:v>
                </c:pt>
                <c:pt idx="189">
                  <c:v>-6.1706031481639962E-4</c:v>
                </c:pt>
                <c:pt idx="190">
                  <c:v>-6.165603620842397E-4</c:v>
                </c:pt>
                <c:pt idx="191">
                  <c:v>-6.1609774914589215E-4</c:v>
                </c:pt>
                <c:pt idx="192">
                  <c:v>-6.2070372785992132E-4</c:v>
                </c:pt>
                <c:pt idx="193">
                  <c:v>-6.2500247178753909E-4</c:v>
                </c:pt>
                <c:pt idx="194">
                  <c:v>-6.2775855803876013E-4</c:v>
                </c:pt>
                <c:pt idx="195">
                  <c:v>-6.3084407667934883E-4</c:v>
                </c:pt>
                <c:pt idx="196">
                  <c:v>-6.3952407819048429E-4</c:v>
                </c:pt>
                <c:pt idx="197">
                  <c:v>-6.4058474777542896E-4</c:v>
                </c:pt>
                <c:pt idx="198">
                  <c:v>-6.5017777726650294E-4</c:v>
                </c:pt>
                <c:pt idx="199">
                  <c:v>-6.5461866344662667E-4</c:v>
                </c:pt>
                <c:pt idx="200">
                  <c:v>-6.5918190664993048E-4</c:v>
                </c:pt>
                <c:pt idx="201">
                  <c:v>-6.6886514317313073E-4</c:v>
                </c:pt>
                <c:pt idx="202">
                  <c:v>-6.7103148835576738E-4</c:v>
                </c:pt>
                <c:pt idx="203">
                  <c:v>-6.8279810719706902E-4</c:v>
                </c:pt>
                <c:pt idx="204">
                  <c:v>-6.8747427069215661E-4</c:v>
                </c:pt>
                <c:pt idx="205">
                  <c:v>-6.920657176840983E-4</c:v>
                </c:pt>
                <c:pt idx="206">
                  <c:v>-6.9967196124967601E-4</c:v>
                </c:pt>
                <c:pt idx="207">
                  <c:v>-7.0233027862755303E-4</c:v>
                </c:pt>
                <c:pt idx="208">
                  <c:v>-7.1271684530938018E-4</c:v>
                </c:pt>
                <c:pt idx="209">
                  <c:v>-7.1617877788998641E-4</c:v>
                </c:pt>
                <c:pt idx="210">
                  <c:v>-7.1934892245684168E-4</c:v>
                </c:pt>
                <c:pt idx="211">
                  <c:v>-7.2243217042577967E-4</c:v>
                </c:pt>
                <c:pt idx="212">
                  <c:v>-7.2447210981818611E-4</c:v>
                </c:pt>
                <c:pt idx="213">
                  <c:v>-7.290542124972452E-4</c:v>
                </c:pt>
                <c:pt idx="214">
                  <c:v>-7.2962618536631305E-4</c:v>
                </c:pt>
                <c:pt idx="215">
                  <c:v>-7.270567304933968E-4</c:v>
                </c:pt>
                <c:pt idx="216">
                  <c:v>-7.2797394764040346E-4</c:v>
                </c:pt>
                <c:pt idx="217">
                  <c:v>-7.2873516459430953E-4</c:v>
                </c:pt>
                <c:pt idx="218">
                  <c:v>-7.2437204397080371E-4</c:v>
                </c:pt>
                <c:pt idx="219">
                  <c:v>-7.2224349443417515E-4</c:v>
                </c:pt>
                <c:pt idx="220">
                  <c:v>-7.1546695328272847E-4</c:v>
                </c:pt>
                <c:pt idx="221">
                  <c:v>-7.1487106735337869E-4</c:v>
                </c:pt>
                <c:pt idx="222">
                  <c:v>-7.1412752246098837E-4</c:v>
                </c:pt>
                <c:pt idx="223">
                  <c:v>-7.0385437218729733E-4</c:v>
                </c:pt>
                <c:pt idx="224">
                  <c:v>-7.0004801737788916E-4</c:v>
                </c:pt>
                <c:pt idx="225">
                  <c:v>-6.9145078027486244E-4</c:v>
                </c:pt>
                <c:pt idx="226">
                  <c:v>-6.8967201699826619E-4</c:v>
                </c:pt>
                <c:pt idx="227">
                  <c:v>-6.8777524402933413E-4</c:v>
                </c:pt>
                <c:pt idx="228">
                  <c:v>-6.7466021641186943E-4</c:v>
                </c:pt>
                <c:pt idx="229">
                  <c:v>-6.7019877520572036E-4</c:v>
                </c:pt>
                <c:pt idx="230">
                  <c:v>-6.6173333031463704E-4</c:v>
                </c:pt>
                <c:pt idx="231">
                  <c:v>-6.5931209298347726E-4</c:v>
                </c:pt>
                <c:pt idx="232">
                  <c:v>-6.5683736353316208E-4</c:v>
                </c:pt>
                <c:pt idx="233">
                  <c:v>-6.439486333339211E-4</c:v>
                </c:pt>
                <c:pt idx="234">
                  <c:v>-6.4146041339574467E-4</c:v>
                </c:pt>
                <c:pt idx="235">
                  <c:v>-6.374145502832107E-4</c:v>
                </c:pt>
                <c:pt idx="236">
                  <c:v>-6.3072664882674045E-4</c:v>
                </c:pt>
                <c:pt idx="237">
                  <c:v>-6.2846949731064318E-4</c:v>
                </c:pt>
                <c:pt idx="238">
                  <c:v>-6.1966717714145858E-4</c:v>
                </c:pt>
                <c:pt idx="239">
                  <c:v>-6.1657573906392926E-4</c:v>
                </c:pt>
                <c:pt idx="240">
                  <c:v>-6.1361658607594904E-4</c:v>
                </c:pt>
                <c:pt idx="241">
                  <c:v>-6.0874531935511955E-4</c:v>
                </c:pt>
                <c:pt idx="242">
                  <c:v>-6.070796262104953E-4</c:v>
                </c:pt>
                <c:pt idx="243">
                  <c:v>-6.0058914208305225E-4</c:v>
                </c:pt>
                <c:pt idx="244">
                  <c:v>-5.9829412626699607E-4</c:v>
                </c:pt>
                <c:pt idx="245">
                  <c:v>-5.960882043325455E-4</c:v>
                </c:pt>
                <c:pt idx="246">
                  <c:v>-5.922514158571146E-4</c:v>
                </c:pt>
                <c:pt idx="247">
                  <c:v>-5.9107324177841382E-4</c:v>
                </c:pt>
                <c:pt idx="248">
                  <c:v>-5.8617904566826695E-4</c:v>
                </c:pt>
                <c:pt idx="249">
                  <c:v>-5.8437811259626216E-4</c:v>
                </c:pt>
                <c:pt idx="250">
                  <c:v>-5.8262308187817524E-4</c:v>
                </c:pt>
                <c:pt idx="251">
                  <c:v>-5.7926084500684039E-4</c:v>
                </c:pt>
                <c:pt idx="252">
                  <c:v>-5.7840224159254642E-4</c:v>
                </c:pt>
                <c:pt idx="253">
                  <c:v>-5.743205050801059E-4</c:v>
                </c:pt>
                <c:pt idx="254">
                  <c:v>-5.7271131332958802E-4</c:v>
                </c:pt>
                <c:pt idx="255">
                  <c:v>-5.7110483218947294E-4</c:v>
                </c:pt>
                <c:pt idx="256">
                  <c:v>-5.7034343074564787E-4</c:v>
                </c:pt>
                <c:pt idx="257">
                  <c:v>-5.6701850987398328E-4</c:v>
                </c:pt>
                <c:pt idx="258">
                  <c:v>-5.6202627691921562E-4</c:v>
                </c:pt>
                <c:pt idx="259">
                  <c:v>-5.6031731785334234E-4</c:v>
                </c:pt>
                <c:pt idx="260">
                  <c:v>-5.5683726917564837E-4</c:v>
                </c:pt>
                <c:pt idx="261">
                  <c:v>-5.5599302421049934E-4</c:v>
                </c:pt>
                <c:pt idx="262">
                  <c:v>-5.5514632583424941E-4</c:v>
                </c:pt>
                <c:pt idx="263">
                  <c:v>-5.499091615255732E-4</c:v>
                </c:pt>
                <c:pt idx="264">
                  <c:v>-5.4814873511834351E-4</c:v>
                </c:pt>
                <c:pt idx="265">
                  <c:v>-5.4456578920528392E-4</c:v>
                </c:pt>
                <c:pt idx="266">
                  <c:v>-5.4369579179688876E-4</c:v>
                </c:pt>
                <c:pt idx="267">
                  <c:v>-5.4282334095140925E-4</c:v>
                </c:pt>
                <c:pt idx="268">
                  <c:v>-5.3743177428086924E-4</c:v>
                </c:pt>
                <c:pt idx="269">
                  <c:v>-5.3561988037370014E-4</c:v>
                </c:pt>
                <c:pt idx="270">
                  <c:v>-5.3193403711611483E-4</c:v>
                </c:pt>
                <c:pt idx="271">
                  <c:v>-5.3103828706754785E-4</c:v>
                </c:pt>
                <c:pt idx="272">
                  <c:v>-5.3014008355867942E-4</c:v>
                </c:pt>
                <c:pt idx="273">
                  <c:v>-5.2459411402860923E-4</c:v>
                </c:pt>
                <c:pt idx="274">
                  <c:v>-5.227307524526037E-4</c:v>
                </c:pt>
                <c:pt idx="275">
                  <c:v>-5.1894201165944315E-4</c:v>
                </c:pt>
                <c:pt idx="276">
                  <c:v>-5.1802050880844774E-4</c:v>
                </c:pt>
                <c:pt idx="277">
                  <c:v>-5.151638315488554E-4</c:v>
                </c:pt>
                <c:pt idx="278">
                  <c:v>-5.113961795645953E-4</c:v>
                </c:pt>
                <c:pt idx="279">
                  <c:v>-5.09481350145699E-4</c:v>
                </c:pt>
                <c:pt idx="280">
                  <c:v>-5.0558971155144729E-4</c:v>
                </c:pt>
                <c:pt idx="281">
                  <c:v>-5.0464245576559152E-4</c:v>
                </c:pt>
                <c:pt idx="282">
                  <c:v>-5.0369274649380224E-4</c:v>
                </c:pt>
                <c:pt idx="283">
                  <c:v>-4.9783796967173635E-4</c:v>
                </c:pt>
                <c:pt idx="284">
                  <c:v>-4.9587167222686992E-4</c:v>
                </c:pt>
                <c:pt idx="285">
                  <c:v>-4.9187713546107079E-4</c:v>
                </c:pt>
                <c:pt idx="286">
                  <c:v>-4.9090412665625527E-4</c:v>
                </c:pt>
                <c:pt idx="287">
                  <c:v>-4.8992866435781934E-4</c:v>
                </c:pt>
                <c:pt idx="288">
                  <c:v>-4.8391948307750207E-4</c:v>
                </c:pt>
                <c:pt idx="289">
                  <c:v>-4.8190171743261117E-4</c:v>
                </c:pt>
                <c:pt idx="290">
                  <c:v>-4.7780428203545648E-4</c:v>
                </c:pt>
                <c:pt idx="291">
                  <c:v>-4.7680552015649802E-4</c:v>
                </c:pt>
                <c:pt idx="292">
                  <c:v>-4.7580430478814359E-4</c:v>
                </c:pt>
                <c:pt idx="293">
                  <c:v>-4.6964071849646898E-4</c:v>
                </c:pt>
                <c:pt idx="294">
                  <c:v>-4.6757148445944924E-4</c:v>
                </c:pt>
                <c:pt idx="295">
                  <c:v>-4.6337114988056788E-4</c:v>
                </c:pt>
                <c:pt idx="296">
                  <c:v>-4.623466349186478E-4</c:v>
                </c:pt>
                <c:pt idx="297">
                  <c:v>-4.6131966647227648E-4</c:v>
                </c:pt>
                <c:pt idx="298">
                  <c:v>-4.5500167459035278E-4</c:v>
                </c:pt>
                <c:pt idx="299">
                  <c:v>-4.528809719678105E-4</c:v>
                </c:pt>
                <c:pt idx="300">
                  <c:v>-4.5183683401317509E-4</c:v>
                </c:pt>
                <c:pt idx="301">
                  <c:v>-4.4752746954507261E-4</c:v>
                </c:pt>
                <c:pt idx="302">
                  <c:v>-4.4647474806033008E-4</c:v>
                </c:pt>
                <c:pt idx="303">
                  <c:v>-4.4110463575908199E-4</c:v>
                </c:pt>
                <c:pt idx="304">
                  <c:v>-4.3893613805501275E-4</c:v>
                </c:pt>
                <c:pt idx="305">
                  <c:v>-4.3676028765915476E-4</c:v>
                </c:pt>
                <c:pt idx="306">
                  <c:v>-4.3234802262065442E-4</c:v>
                </c:pt>
                <c:pt idx="307">
                  <c:v>-4.3126954817276279E-4</c:v>
                </c:pt>
                <c:pt idx="308">
                  <c:v>-4.2577074513516777E-4</c:v>
                </c:pt>
                <c:pt idx="309">
                  <c:v>-4.2355077849531853E-4</c:v>
                </c:pt>
                <c:pt idx="310">
                  <c:v>-4.2132345913303837E-4</c:v>
                </c:pt>
                <c:pt idx="311">
                  <c:v>-4.1680829268406216E-4</c:v>
                </c:pt>
                <c:pt idx="312">
                  <c:v>-4.1570406539264353E-4</c:v>
                </c:pt>
                <c:pt idx="313">
                  <c:v>-4.1007657135194719E-4</c:v>
                </c:pt>
                <c:pt idx="314">
                  <c:v>-4.0780513557114872E-4</c:v>
                </c:pt>
                <c:pt idx="315">
                  <c:v>-4.0552634704393853E-4</c:v>
                </c:pt>
                <c:pt idx="316">
                  <c:v>-4.0090827823899278E-4</c:v>
                </c:pt>
                <c:pt idx="317">
                  <c:v>-3.9977829827080887E-4</c:v>
                </c:pt>
                <c:pt idx="318">
                  <c:v>-3.9402211298789069E-4</c:v>
                </c:pt>
                <c:pt idx="319">
                  <c:v>-3.9169920786630286E-4</c:v>
                </c:pt>
                <c:pt idx="320">
                  <c:v>-3.8936894996632887E-4</c:v>
                </c:pt>
                <c:pt idx="321">
                  <c:v>-3.8464797776166515E-4</c:v>
                </c:pt>
                <c:pt idx="322">
                  <c:v>-3.8349224532844179E-4</c:v>
                </c:pt>
                <c:pt idx="323">
                  <c:v>-3.7640221640061218E-4</c:v>
                </c:pt>
                <c:pt idx="324">
                  <c:v>-3.7402416779612615E-4</c:v>
                </c:pt>
                <c:pt idx="325">
                  <c:v>-3.6920642101408293E-4</c:v>
                </c:pt>
                <c:pt idx="326">
                  <c:v>-3.6802738968708115E-4</c:v>
                </c:pt>
                <c:pt idx="327">
                  <c:v>-3.6684590504417852E-4</c:v>
                </c:pt>
                <c:pt idx="328">
                  <c:v>-3.5960146678457668E-4</c:v>
                </c:pt>
                <c:pt idx="329">
                  <c:v>-3.5717194834137698E-4</c:v>
                </c:pt>
                <c:pt idx="330">
                  <c:v>-3.5225129570427464E-4</c:v>
                </c:pt>
                <c:pt idx="331">
                  <c:v>-3.5104651242026663E-4</c:v>
                </c:pt>
                <c:pt idx="332">
                  <c:v>-3.4983927587473756E-4</c:v>
                </c:pt>
                <c:pt idx="333">
                  <c:v>-3.4244042760777477E-4</c:v>
                </c:pt>
                <c:pt idx="334">
                  <c:v>-3.3995943909636759E-4</c:v>
                </c:pt>
                <c:pt idx="335">
                  <c:v>-3.349358792218124E-4</c:v>
                </c:pt>
                <c:pt idx="336">
                  <c:v>-3.3370534432752841E-4</c:v>
                </c:pt>
                <c:pt idx="337">
                  <c:v>-3.3247235623171204E-4</c:v>
                </c:pt>
                <c:pt idx="338">
                  <c:v>-3.2491909727019603E-4</c:v>
                </c:pt>
                <c:pt idx="339">
                  <c:v>-3.2238663846237685E-4</c:v>
                </c:pt>
                <c:pt idx="340">
                  <c:v>-3.1726016985412678E-4</c:v>
                </c:pt>
                <c:pt idx="341">
                  <c:v>-3.1600388374769528E-4</c:v>
                </c:pt>
                <c:pt idx="342">
                  <c:v>-3.1474514450219852E-4</c:v>
                </c:pt>
                <c:pt idx="343">
                  <c:v>-3.0834550079505973E-4</c:v>
                </c:pt>
                <c:pt idx="344">
                  <c:v>-3.0576524573078245E-4</c:v>
                </c:pt>
                <c:pt idx="345">
                  <c:v>-3.0317763772824691E-4</c:v>
                </c:pt>
                <c:pt idx="346">
                  <c:v>-2.9794212897588102E-4</c:v>
                </c:pt>
                <c:pt idx="347">
                  <c:v>-2.9665763903848286E-4</c:v>
                </c:pt>
                <c:pt idx="348">
                  <c:v>-2.9012930347649402E-4</c:v>
                </c:pt>
                <c:pt idx="349">
                  <c:v>-2.8749757774315654E-4</c:v>
                </c:pt>
                <c:pt idx="350">
                  <c:v>-2.8485849903958638E-4</c:v>
                </c:pt>
                <c:pt idx="351">
                  <c:v>-2.7952007827722336E-4</c:v>
                </c:pt>
                <c:pt idx="352">
                  <c:v>-2.7820983815030423E-4</c:v>
                </c:pt>
                <c:pt idx="353">
                  <c:v>-2.7155281077506643E-4</c:v>
                </c:pt>
                <c:pt idx="354">
                  <c:v>-2.6886961414218646E-4</c:v>
                </c:pt>
                <c:pt idx="355">
                  <c:v>-2.6617906449644124E-4</c:v>
                </c:pt>
                <c:pt idx="356">
                  <c:v>-2.6073772987939003E-4</c:v>
                </c:pt>
                <c:pt idx="357">
                  <c:v>-2.5940174012290522E-4</c:v>
                </c:pt>
                <c:pt idx="358">
                  <c:v>-2.5261602102411018E-4</c:v>
                </c:pt>
                <c:pt idx="359">
                  <c:v>-2.4988135324255367E-4</c:v>
                </c:pt>
                <c:pt idx="360">
                  <c:v>-2.4713933241615749E-4</c:v>
                </c:pt>
                <c:pt idx="361">
                  <c:v>-2.4019397006025403E-4</c:v>
                </c:pt>
                <c:pt idx="362">
                  <c:v>-2.3883100568972138E-4</c:v>
                </c:pt>
                <c:pt idx="363">
                  <c:v>-2.3331893251299363E-4</c:v>
                </c:pt>
                <c:pt idx="364">
                  <c:v>-2.3053279333762333E-4</c:v>
                </c:pt>
                <c:pt idx="365">
                  <c:v>-2.2773930108677121E-4</c:v>
                </c:pt>
                <c:pt idx="366">
                  <c:v>-2.2209213275073414E-4</c:v>
                </c:pt>
                <c:pt idx="367">
                  <c:v>-2.2070464562509807E-4</c:v>
                </c:pt>
                <c:pt idx="368">
                  <c:v>-2.1222490722718685E-4</c:v>
                </c:pt>
                <c:pt idx="369">
                  <c:v>-2.0938362151467333E-4</c:v>
                </c:pt>
                <c:pt idx="370">
                  <c:v>-2.0363966247332661E-4</c:v>
                </c:pt>
                <c:pt idx="371">
                  <c:v>-2.0222888030038688E-4</c:v>
                </c:pt>
                <c:pt idx="372">
                  <c:v>-2.0081564554983158E-4</c:v>
                </c:pt>
                <c:pt idx="373">
                  <c:v>-1.9218149123573762E-4</c:v>
                </c:pt>
                <c:pt idx="374">
                  <c:v>-1.8928873347337594E-4</c:v>
                </c:pt>
                <c:pt idx="375">
                  <c:v>-1.8344185186869311E-4</c:v>
                </c:pt>
                <c:pt idx="376">
                  <c:v>-1.8200532272555359E-4</c:v>
                </c:pt>
                <c:pt idx="377">
                  <c:v>-1.805663411320745E-4</c:v>
                </c:pt>
                <c:pt idx="378">
                  <c:v>-1.7177777009728005E-4</c:v>
                </c:pt>
                <c:pt idx="379">
                  <c:v>-1.6883354001818692E-4</c:v>
                </c:pt>
                <c:pt idx="380">
                  <c:v>-1.6288373336781348E-4</c:v>
                </c:pt>
                <c:pt idx="381">
                  <c:v>-1.6142145809028285E-4</c:v>
                </c:pt>
                <c:pt idx="382">
                  <c:v>-1.5995673048946156E-4</c:v>
                </c:pt>
                <c:pt idx="383">
                  <c:v>-1.4801803924224452E-4</c:v>
                </c:pt>
                <c:pt idx="384">
                  <c:v>-1.4196530493716287E-4</c:v>
                </c:pt>
                <c:pt idx="385">
                  <c:v>-1.4047728441241025E-4</c:v>
                </c:pt>
                <c:pt idx="386">
                  <c:v>-1.3745584650004528E-4</c:v>
                </c:pt>
                <c:pt idx="387">
                  <c:v>-1.2988940475576068E-4</c:v>
                </c:pt>
                <c:pt idx="388">
                  <c:v>-1.2684222921419041E-4</c:v>
                </c:pt>
                <c:pt idx="389">
                  <c:v>-1.2068656449961489E-4</c:v>
                </c:pt>
                <c:pt idx="390">
                  <c:v>-1.1917279967979533E-4</c:v>
                </c:pt>
                <c:pt idx="391">
                  <c:v>-1.176565828197065E-4</c:v>
                </c:pt>
                <c:pt idx="392">
                  <c:v>-1.0840475665517144E-4</c:v>
                </c:pt>
                <c:pt idx="393">
                  <c:v>-1.053061079588304E-4</c:v>
                </c:pt>
                <c:pt idx="394">
                  <c:v>-9.9047509946553262E-5</c:v>
                </c:pt>
                <c:pt idx="395">
                  <c:v>-9.7508001841578595E-5</c:v>
                </c:pt>
                <c:pt idx="396">
                  <c:v>-9.5966041857647471E-5</c:v>
                </c:pt>
                <c:pt idx="397">
                  <c:v>-8.6559795613808203E-5</c:v>
                </c:pt>
                <c:pt idx="398">
                  <c:v>-8.3409673472605877E-5</c:v>
                </c:pt>
                <c:pt idx="399">
                  <c:v>-7.70481391378717E-5</c:v>
                </c:pt>
                <c:pt idx="400">
                  <c:v>-7.5482888823169558E-5</c:v>
                </c:pt>
                <c:pt idx="401">
                  <c:v>-7.3915186790584464E-5</c:v>
                </c:pt>
                <c:pt idx="402">
                  <c:v>-6.4354519593301518E-5</c:v>
                </c:pt>
                <c:pt idx="403">
                  <c:v>-6.1152923717147382E-5</c:v>
                </c:pt>
                <c:pt idx="404">
                  <c:v>-5.4688449891073602E-5</c:v>
                </c:pt>
                <c:pt idx="405">
                  <c:v>-5.3097458502515682E-5</c:v>
                </c:pt>
                <c:pt idx="406">
                  <c:v>-5.1504015574990828E-5</c:v>
                </c:pt>
                <c:pt idx="407">
                  <c:v>-4.5071411335553715E-5</c:v>
                </c:pt>
                <c:pt idx="408">
                  <c:v>-4.3466936809899437E-5</c:v>
                </c:pt>
                <c:pt idx="409">
                  <c:v>-4.0217542506271187E-5</c:v>
                </c:pt>
                <c:pt idx="410">
                  <c:v>-3.6960794839010648E-5</c:v>
                </c:pt>
                <c:pt idx="411">
                  <c:v>-3.369669379527096E-5</c:v>
                </c:pt>
                <c:pt idx="412">
                  <c:v>-2.3860270352362078E-5</c:v>
                </c:pt>
                <c:pt idx="413">
                  <c:v>-2.0566755755600597E-5</c:v>
                </c:pt>
                <c:pt idx="414">
                  <c:v>-1.7265887749529085E-5</c:v>
                </c:pt>
                <c:pt idx="415">
                  <c:v>-1.3957666338429828E-5</c:v>
                </c:pt>
                <c:pt idx="416">
                  <c:v>-1.0642091513738247E-5</c:v>
                </c:pt>
                <c:pt idx="417">
                  <c:v>-6.5124649387523649E-7</c:v>
                </c:pt>
                <c:pt idx="418">
                  <c:v>2.6937420437102484E-6</c:v>
                </c:pt>
                <c:pt idx="419">
                  <c:v>6.0460840248640779E-6</c:v>
                </c:pt>
                <c:pt idx="420">
                  <c:v>9.4057794581508291E-6</c:v>
                </c:pt>
                <c:pt idx="421">
                  <c:v>1.2772828343570503E-5</c:v>
                </c:pt>
                <c:pt idx="422">
                  <c:v>2.2918095781143677E-5</c:v>
                </c:pt>
                <c:pt idx="423">
                  <c:v>2.63145585407568E-5</c:v>
                </c:pt>
                <c:pt idx="424">
                  <c:v>2.9718374786761155E-5</c:v>
                </c:pt>
                <c:pt idx="425">
                  <c:v>3.3129544519156741E-5</c:v>
                </c:pt>
                <c:pt idx="426">
                  <c:v>3.654806774365328E-5</c:v>
                </c:pt>
                <c:pt idx="427">
                  <c:v>4.6847758455394383E-5</c:v>
                </c:pt>
                <c:pt idx="428">
                  <c:v>5.5535627766178575E-5</c:v>
                </c:pt>
                <c:pt idx="429">
                  <c:v>6.2514851692861071E-5</c:v>
                </c:pt>
                <c:pt idx="430">
                  <c:v>6.4234529073281532E-5</c:v>
                </c:pt>
                <c:pt idx="431">
                  <c:v>6.5956656974773496E-5</c:v>
                </c:pt>
                <c:pt idx="432">
                  <c:v>7.6443869090265222E-5</c:v>
                </c:pt>
                <c:pt idx="433">
                  <c:v>7.9954313809693645E-5</c:v>
                </c:pt>
                <c:pt idx="434">
                  <c:v>8.7036499336208678E-5</c:v>
                </c:pt>
                <c:pt idx="435">
                  <c:v>8.8781909566570949E-5</c:v>
                </c:pt>
                <c:pt idx="436">
                  <c:v>9.0529770082972786E-5</c:v>
                </c:pt>
                <c:pt idx="437">
                  <c:v>1.0117140968603625E-4</c:v>
                </c:pt>
                <c:pt idx="438">
                  <c:v>1.1196018148013869E-4</c:v>
                </c:pt>
                <c:pt idx="439">
                  <c:v>1.1373009861164969E-4</c:v>
                </c:pt>
                <c:pt idx="440">
                  <c:v>1.1550246580020615E-4</c:v>
                </c:pt>
                <c:pt idx="441">
                  <c:v>1.1727728302241003E-4</c:v>
                </c:pt>
                <c:pt idx="442">
                  <c:v>1.2625928272955793E-4</c:v>
                </c:pt>
                <c:pt idx="443">
                  <c:v>1.298726796222245E-4</c:v>
                </c:pt>
                <c:pt idx="444">
                  <c:v>1.3716080117263311E-4</c:v>
                </c:pt>
                <c:pt idx="445">
                  <c:v>1.3895767219135324E-4</c:v>
                </c:pt>
                <c:pt idx="446">
                  <c:v>1.407569929979777E-4</c:v>
                </c:pt>
                <c:pt idx="447">
                  <c:v>1.5170749055702605E-4</c:v>
                </c:pt>
                <c:pt idx="448">
                  <c:v>1.5537236404300313E-4</c:v>
                </c:pt>
                <c:pt idx="449">
                  <c:v>1.5718883611803847E-4</c:v>
                </c:pt>
                <c:pt idx="450">
                  <c:v>1.5900775776894556E-4</c:v>
                </c:pt>
                <c:pt idx="451">
                  <c:v>1.6082912896881699E-4</c:v>
                </c:pt>
                <c:pt idx="452">
                  <c:v>1.7564188711993722E-4</c:v>
                </c:pt>
                <c:pt idx="453">
                  <c:v>1.7935455876205708E-4</c:v>
                </c:pt>
                <c:pt idx="454">
                  <c:v>1.8307458423905132E-4</c:v>
                </c:pt>
                <c:pt idx="455">
                  <c:v>1.9057478646167247E-4</c:v>
                </c:pt>
                <c:pt idx="456">
                  <c:v>1.9242556047410585E-4</c:v>
                </c:pt>
                <c:pt idx="457">
                  <c:v>2.0178501928835857E-4</c:v>
                </c:pt>
                <c:pt idx="458">
                  <c:v>2.0554916788650957E-4</c:v>
                </c:pt>
                <c:pt idx="459">
                  <c:v>2.0932067035950297E-4</c:v>
                </c:pt>
                <c:pt idx="460">
                  <c:v>2.1692385663990565E-4</c:v>
                </c:pt>
                <c:pt idx="461">
                  <c:v>2.3210411703278311E-4</c:v>
                </c:pt>
                <c:pt idx="462">
                  <c:v>2.3592709684816526E-4</c:v>
                </c:pt>
                <c:pt idx="463">
                  <c:v>2.4363327221416098E-4</c:v>
                </c:pt>
                <c:pt idx="464">
                  <c:v>2.4553549176047567E-4</c:v>
                </c:pt>
                <c:pt idx="465">
                  <c:v>2.5515230507355824E-4</c:v>
                </c:pt>
                <c:pt idx="466">
                  <c:v>2.5901940860162398E-4</c:v>
                </c:pt>
                <c:pt idx="467">
                  <c:v>2.6289386610311993E-4</c:v>
                </c:pt>
                <c:pt idx="468">
                  <c:v>2.707030357448903E-4</c:v>
                </c:pt>
                <c:pt idx="469">
                  <c:v>2.7657060154547128E-4</c:v>
                </c:pt>
                <c:pt idx="470">
                  <c:v>2.8827589717146169E-4</c:v>
                </c:pt>
                <c:pt idx="471">
                  <c:v>2.9618194108687652E-4</c:v>
                </c:pt>
                <c:pt idx="472">
                  <c:v>2.9813314983750949E-4</c:v>
                </c:pt>
                <c:pt idx="473">
                  <c:v>3.0008680661418633E-4</c:v>
                </c:pt>
                <c:pt idx="474">
                  <c:v>3.1196390296834637E-4</c:v>
                </c:pt>
                <c:pt idx="475">
                  <c:v>3.159376433244681E-4</c:v>
                </c:pt>
                <c:pt idx="476">
                  <c:v>3.2394669273617575E-4</c:v>
                </c:pt>
                <c:pt idx="477">
                  <c:v>3.2592361712741047E-4</c:v>
                </c:pt>
                <c:pt idx="478">
                  <c:v>3.2790298921276008E-4</c:v>
                </c:pt>
                <c:pt idx="479">
                  <c:v>3.3993452248436812E-4</c:v>
                </c:pt>
                <c:pt idx="480">
                  <c:v>3.439597419169753E-4</c:v>
                </c:pt>
                <c:pt idx="481">
                  <c:v>3.5207180255060103E-4</c:v>
                </c:pt>
                <c:pt idx="482">
                  <c:v>3.5407444027996116E-4</c:v>
                </c:pt>
                <c:pt idx="483">
                  <c:v>3.5607952535704658E-4</c:v>
                </c:pt>
                <c:pt idx="484">
                  <c:v>3.68265496667786E-4</c:v>
                </c:pt>
                <c:pt idx="485">
                  <c:v>3.7234219555593029E-4</c:v>
                </c:pt>
                <c:pt idx="486">
                  <c:v>3.8055727332549213E-4</c:v>
                </c:pt>
                <c:pt idx="487">
                  <c:v>3.8258562200549351E-4</c:v>
                </c:pt>
                <c:pt idx="488">
                  <c:v>3.8461641767977857E-4</c:v>
                </c:pt>
                <c:pt idx="489">
                  <c:v>3.9695682816164707E-4</c:v>
                </c:pt>
                <c:pt idx="490">
                  <c:v>4.0108500688180152E-4</c:v>
                </c:pt>
                <c:pt idx="491">
                  <c:v>4.0313293995808408E-4</c:v>
                </c:pt>
                <c:pt idx="492">
                  <c:v>4.1145716504431551E-4</c:v>
                </c:pt>
                <c:pt idx="493">
                  <c:v>4.1351366883431742E-4</c:v>
                </c:pt>
                <c:pt idx="494">
                  <c:v>4.2411804167308276E-4</c:v>
                </c:pt>
                <c:pt idx="495">
                  <c:v>4.2856325937101758E-4</c:v>
                </c:pt>
                <c:pt idx="496">
                  <c:v>4.3312332699851908E-4</c:v>
                </c:pt>
                <c:pt idx="497">
                  <c:v>4.4315989104870557E-4</c:v>
                </c:pt>
                <c:pt idx="498">
                  <c:v>4.453218015633465E-4</c:v>
                </c:pt>
                <c:pt idx="499">
                  <c:v>4.5764236182499474E-4</c:v>
                </c:pt>
                <c:pt idx="500">
                  <c:v>4.6288909772407294E-4</c:v>
                </c:pt>
                <c:pt idx="501">
                  <c:v>4.6824987313964783E-4</c:v>
                </c:pt>
                <c:pt idx="502">
                  <c:v>4.8013980201960793E-4</c:v>
                </c:pt>
                <c:pt idx="503">
                  <c:v>4.825657175275188E-4</c:v>
                </c:pt>
                <c:pt idx="504">
                  <c:v>4.9676029155243384E-4</c:v>
                </c:pt>
                <c:pt idx="505">
                  <c:v>5.0280287324078188E-4</c:v>
                </c:pt>
                <c:pt idx="506">
                  <c:v>5.089586841897642E-4</c:v>
                </c:pt>
                <c:pt idx="507">
                  <c:v>5.2235967643615711E-4</c:v>
                </c:pt>
                <c:pt idx="508">
                  <c:v>5.2520699313994155E-4</c:v>
                </c:pt>
                <c:pt idx="509">
                  <c:v>5.4143212712709499E-4</c:v>
                </c:pt>
                <c:pt idx="510">
                  <c:v>5.4826488323733713E-4</c:v>
                </c:pt>
                <c:pt idx="511">
                  <c:v>6.0297501803198829E-4</c:v>
                </c:pt>
                <c:pt idx="512">
                  <c:v>6.5604084010916972E-4</c:v>
                </c:pt>
                <c:pt idx="513">
                  <c:v>7.0929680662074242E-4</c:v>
                </c:pt>
                <c:pt idx="514">
                  <c:v>7.6274292018138894E-4</c:v>
                </c:pt>
                <c:pt idx="515">
                  <c:v>8.1637918341610641E-4</c:v>
                </c:pt>
                <c:pt idx="516">
                  <c:v>8.7020559895762751E-4</c:v>
                </c:pt>
                <c:pt idx="517">
                  <c:v>9.2422216944126358E-4</c:v>
                </c:pt>
                <c:pt idx="518">
                  <c:v>9.7842889752811166E-4</c:v>
                </c:pt>
                <c:pt idx="519">
                  <c:v>1.0328257858689548E-3</c:v>
                </c:pt>
                <c:pt idx="520">
                  <c:v>1.0834959744316919E-3</c:v>
                </c:pt>
                <c:pt idx="521">
                  <c:v>1.1382594389361955E-3</c:v>
                </c:pt>
                <c:pt idx="522">
                  <c:v>1.193213062579801E-3</c:v>
                </c:pt>
                <c:pt idx="523">
                  <c:v>1.2483568479790819E-3</c:v>
                </c:pt>
                <c:pt idx="524">
                  <c:v>1.3076627252073974E-3</c:v>
                </c:pt>
                <c:pt idx="525">
                  <c:v>1.3632006314864384E-3</c:v>
                </c:pt>
                <c:pt idx="526">
                  <c:v>1.4189287169024338E-3</c:v>
                </c:pt>
                <c:pt idx="527">
                  <c:v>1.4748469841989957E-3</c:v>
                </c:pt>
                <c:pt idx="528">
                  <c:v>1.5269282932237616E-3</c:v>
                </c:pt>
                <c:pt idx="529">
                  <c:v>1.5832131044488662E-3</c:v>
                </c:pt>
                <c:pt idx="530">
                  <c:v>1.6396880959455018E-3</c:v>
                </c:pt>
                <c:pt idx="531">
                  <c:v>1.6963532704021844E-3</c:v>
                </c:pt>
                <c:pt idx="532">
                  <c:v>1.7532086305074301E-3</c:v>
                </c:pt>
                <c:pt idx="533">
                  <c:v>1.8143505617184894E-3</c:v>
                </c:pt>
                <c:pt idx="534">
                  <c:v>1.8716001795158629E-3</c:v>
                </c:pt>
                <c:pt idx="535">
                  <c:v>1.9290400014057127E-3</c:v>
                </c:pt>
                <c:pt idx="536">
                  <c:v>2.0032025069830184E-3</c:v>
                </c:pt>
                <c:pt idx="537">
                  <c:v>2.0610777451146589E-3</c:v>
                </c:pt>
                <c:pt idx="538">
                  <c:v>2.1191432174843591E-3</c:v>
                </c:pt>
                <c:pt idx="539">
                  <c:v>2.1773989271224215E-3</c:v>
                </c:pt>
                <c:pt idx="540">
                  <c:v>2.2358448770736835E-3</c:v>
                </c:pt>
                <c:pt idx="541">
                  <c:v>2.2734325837880931E-3</c:v>
                </c:pt>
                <c:pt idx="542">
                  <c:v>2.3321891986616272E-3</c:v>
                </c:pt>
                <c:pt idx="543">
                  <c:v>2.3911360076841626E-3</c:v>
                </c:pt>
                <c:pt idx="544">
                  <c:v>2.4502730134621864E-3</c:v>
                </c:pt>
                <c:pt idx="545">
                  <c:v>2.5138631363917879E-3</c:v>
                </c:pt>
                <c:pt idx="546">
                  <c:v>2.5905157950562537E-3</c:v>
                </c:pt>
                <c:pt idx="547">
                  <c:v>2.650293513259557E-3</c:v>
                </c:pt>
                <c:pt idx="548">
                  <c:v>2.7102614964835681E-3</c:v>
                </c:pt>
                <c:pt idx="549">
                  <c:v>2.7704197478627506E-3</c:v>
                </c:pt>
                <c:pt idx="550">
                  <c:v>2.8177568204030834E-3</c:v>
                </c:pt>
                <c:pt idx="551">
                  <c:v>2.8782534083635625E-3</c:v>
                </c:pt>
                <c:pt idx="552">
                  <c:v>2.938940238111698E-3</c:v>
                </c:pt>
                <c:pt idx="553">
                  <c:v>2.9998173125251881E-3</c:v>
                </c:pt>
                <c:pt idx="554">
                  <c:v>3.0740651374415832E-3</c:v>
                </c:pt>
                <c:pt idx="555">
                  <c:v>3.1353650641059846E-3</c:v>
                </c:pt>
                <c:pt idx="556">
                  <c:v>3.1968552811356692E-3</c:v>
                </c:pt>
                <c:pt idx="557">
                  <c:v>3.2585357917450353E-3</c:v>
                </c:pt>
                <c:pt idx="558">
                  <c:v>3.3070564561157312E-3</c:v>
                </c:pt>
                <c:pt idx="559">
                  <c:v>3.3692901086723737E-3</c:v>
                </c:pt>
                <c:pt idx="560">
                  <c:v>3.4329011131895015E-3</c:v>
                </c:pt>
                <c:pt idx="561">
                  <c:v>3.4979889478901072E-3</c:v>
                </c:pt>
                <c:pt idx="562">
                  <c:v>3.5645314473127243E-3</c:v>
                </c:pt>
                <c:pt idx="563">
                  <c:v>3.6471627040711822E-3</c:v>
                </c:pt>
                <c:pt idx="564">
                  <c:v>3.7155400427689826E-3</c:v>
                </c:pt>
                <c:pt idx="565">
                  <c:v>3.7840126636343933E-3</c:v>
                </c:pt>
                <c:pt idx="566">
                  <c:v>3.8525805684574981E-3</c:v>
                </c:pt>
                <c:pt idx="567">
                  <c:v>3.9212437590259571E-3</c:v>
                </c:pt>
                <c:pt idx="568">
                  <c:v>3.990002237137121E-3</c:v>
                </c:pt>
                <c:pt idx="569">
                  <c:v>4.0588560045810729E-3</c:v>
                </c:pt>
                <c:pt idx="570">
                  <c:v>4.1278050631624293E-3</c:v>
                </c:pt>
                <c:pt idx="571">
                  <c:v>4.1819580671171863E-3</c:v>
                </c:pt>
                <c:pt idx="572">
                  <c:v>4.251074864602522E-3</c:v>
                </c:pt>
                <c:pt idx="573">
                  <c:v>4.320286915018734E-3</c:v>
                </c:pt>
                <c:pt idx="574">
                  <c:v>4.3895942200125049E-3</c:v>
                </c:pt>
                <c:pt idx="575">
                  <c:v>4.4589967812198594E-3</c:v>
                </c:pt>
                <c:pt idx="576">
                  <c:v>4.5435006294662506E-3</c:v>
                </c:pt>
                <c:pt idx="577">
                  <c:v>4.6131167765411426E-3</c:v>
                </c:pt>
                <c:pt idx="578">
                  <c:v>4.6828282292267114E-3</c:v>
                </c:pt>
                <c:pt idx="579">
                  <c:v>4.7526349893421069E-3</c:v>
                </c:pt>
                <c:pt idx="580">
                  <c:v>4.8074384882941246E-3</c:v>
                </c:pt>
                <c:pt idx="581">
                  <c:v>4.8774126214938818E-3</c:v>
                </c:pt>
                <c:pt idx="582">
                  <c:v>4.9474820224926219E-3</c:v>
                </c:pt>
                <c:pt idx="583">
                  <c:v>5.0176466929583441E-3</c:v>
                </c:pt>
                <c:pt idx="584">
                  <c:v>5.0879066345483892E-3</c:v>
                </c:pt>
                <c:pt idx="585">
                  <c:v>5.1734771083281322E-3</c:v>
                </c:pt>
                <c:pt idx="586">
                  <c:v>5.2439510716380386E-3</c:v>
                </c:pt>
                <c:pt idx="587">
                  <c:v>5.314520357035139E-3</c:v>
                </c:pt>
                <c:pt idx="588">
                  <c:v>5.3901904958139624E-3</c:v>
                </c:pt>
                <c:pt idx="589">
                  <c:v>5.4609561736665424E-3</c:v>
                </c:pt>
                <c:pt idx="590">
                  <c:v>5.5318171639071045E-3</c:v>
                </c:pt>
                <c:pt idx="591">
                  <c:v>5.6027734683242181E-3</c:v>
                </c:pt>
                <c:pt idx="592">
                  <c:v>5.6738250887214403E-3</c:v>
                </c:pt>
                <c:pt idx="593">
                  <c:v>5.7244332152255641E-3</c:v>
                </c:pt>
                <c:pt idx="594">
                  <c:v>5.7956436818803626E-3</c:v>
                </c:pt>
                <c:pt idx="595">
                  <c:v>5.8669494068706663E-3</c:v>
                </c:pt>
                <c:pt idx="596">
                  <c:v>5.9383503917723578E-3</c:v>
                </c:pt>
                <c:pt idx="597">
                  <c:v>6.0150119983485789E-3</c:v>
                </c:pt>
                <c:pt idx="598">
                  <c:v>6.1021365475488754E-3</c:v>
                </c:pt>
                <c:pt idx="599">
                  <c:v>6.173855430301467E-3</c:v>
                </c:pt>
                <c:pt idx="600">
                  <c:v>6.250862379677132E-3</c:v>
                </c:pt>
                <c:pt idx="601">
                  <c:v>6.317579188945821E-3</c:v>
                </c:pt>
                <c:pt idx="602">
                  <c:v>6.3895840684771721E-3</c:v>
                </c:pt>
                <c:pt idx="603">
                  <c:v>6.4616842839126942E-3</c:v>
                </c:pt>
                <c:pt idx="604">
                  <c:v>6.5338798370784268E-3</c:v>
                </c:pt>
                <c:pt idx="605">
                  <c:v>6.6061707298004091E-3</c:v>
                </c:pt>
                <c:pt idx="606">
                  <c:v>6.6785569639121745E-3</c:v>
                </c:pt>
                <c:pt idx="607">
                  <c:v>6.7510385412472562E-3</c:v>
                </c:pt>
                <c:pt idx="608">
                  <c:v>6.8236154636391877E-3</c:v>
                </c:pt>
                <c:pt idx="609">
                  <c:v>6.8962877329289962E-3</c:v>
                </c:pt>
                <c:pt idx="610">
                  <c:v>6.95323808435725E-3</c:v>
                </c:pt>
                <c:pt idx="611">
                  <c:v>7.0419093308390912E-3</c:v>
                </c:pt>
                <c:pt idx="612">
                  <c:v>7.114785213062913E-3</c:v>
                </c:pt>
                <c:pt idx="613">
                  <c:v>7.1875973960233708E-3</c:v>
                </c:pt>
                <c:pt idx="614">
                  <c:v>7.2602602342872191E-3</c:v>
                </c:pt>
                <c:pt idx="615">
                  <c:v>7.3326884131441616E-3</c:v>
                </c:pt>
                <c:pt idx="616">
                  <c:v>7.4048256218980923E-3</c:v>
                </c:pt>
                <c:pt idx="617">
                  <c:v>7.4766666529396675E-3</c:v>
                </c:pt>
                <c:pt idx="618">
                  <c:v>7.5482115006009209E-3</c:v>
                </c:pt>
                <c:pt idx="619">
                  <c:v>7.6194601592213806E-3</c:v>
                </c:pt>
                <c:pt idx="620">
                  <c:v>7.6904126231730485E-3</c:v>
                </c:pt>
                <c:pt idx="621">
                  <c:v>7.7610688868529065E-3</c:v>
                </c:pt>
                <c:pt idx="622">
                  <c:v>7.8314289446779206E-3</c:v>
                </c:pt>
                <c:pt idx="623">
                  <c:v>7.9014927910850408E-3</c:v>
                </c:pt>
                <c:pt idx="624">
                  <c:v>7.971260420541193E-3</c:v>
                </c:pt>
                <c:pt idx="625">
                  <c:v>8.0407318275332873E-3</c:v>
                </c:pt>
                <c:pt idx="626">
                  <c:v>8.1099070065707157E-3</c:v>
                </c:pt>
                <c:pt idx="627">
                  <c:v>8.1787859521903483E-3</c:v>
                </c:pt>
                <c:pt idx="628">
                  <c:v>8.2473686589490391E-3</c:v>
                </c:pt>
                <c:pt idx="629">
                  <c:v>8.3156551214261243E-3</c:v>
                </c:pt>
                <c:pt idx="630">
                  <c:v>8.3836453342284178E-3</c:v>
                </c:pt>
                <c:pt idx="631">
                  <c:v>8.4513392919802199E-3</c:v>
                </c:pt>
                <c:pt idx="632">
                  <c:v>8.5040644632341199E-3</c:v>
                </c:pt>
                <c:pt idx="633">
                  <c:v>8.5858384209694383E-3</c:v>
                </c:pt>
                <c:pt idx="634">
                  <c:v>8.6526435815778568E-3</c:v>
                </c:pt>
                <c:pt idx="635">
                  <c:v>8.7191524658827846E-3</c:v>
                </c:pt>
                <c:pt idx="636">
                  <c:v>8.7853650686284257E-3</c:v>
                </c:pt>
                <c:pt idx="637">
                  <c:v>8.8512813845839644E-3</c:v>
                </c:pt>
                <c:pt idx="638">
                  <c:v>8.9169014085385689E-3</c:v>
                </c:pt>
                <c:pt idx="639">
                  <c:v>8.9822251353113836E-3</c:v>
                </c:pt>
                <c:pt idx="640">
                  <c:v>9.0517881613538086E-3</c:v>
                </c:pt>
                <c:pt idx="641">
                  <c:v>9.1164964811555945E-3</c:v>
                </c:pt>
                <c:pt idx="642">
                  <c:v>9.1809084839245356E-3</c:v>
                </c:pt>
                <c:pt idx="643">
                  <c:v>9.2450241647303796E-3</c:v>
                </c:pt>
                <c:pt idx="644">
                  <c:v>9.3088435186660847E-3</c:v>
                </c:pt>
                <c:pt idx="645">
                  <c:v>9.3584592240482569E-3</c:v>
                </c:pt>
                <c:pt idx="646">
                  <c:v>9.4355932264046337E-3</c:v>
                </c:pt>
                <c:pt idx="647">
                  <c:v>9.4985235705042706E-3</c:v>
                </c:pt>
                <c:pt idx="648">
                  <c:v>9.5611575683247768E-3</c:v>
                </c:pt>
                <c:pt idx="649">
                  <c:v>9.628049381215642E-3</c:v>
                </c:pt>
                <c:pt idx="650">
                  <c:v>9.6855365059824294E-3</c:v>
                </c:pt>
                <c:pt idx="651">
                  <c:v>9.7517965943721974E-3</c:v>
                </c:pt>
                <c:pt idx="652">
                  <c:v>9.8087300012893487E-3</c:v>
                </c:pt>
                <c:pt idx="653">
                  <c:v>9.8698821962591114E-3</c:v>
                </c:pt>
                <c:pt idx="654">
                  <c:v>9.9307380165234507E-3</c:v>
                </c:pt>
                <c:pt idx="655">
                  <c:v>1.0021341979310705E-2</c:v>
                </c:pt>
                <c:pt idx="656">
                  <c:v>1.0081455164844044E-2</c:v>
                </c:pt>
                <c:pt idx="657">
                  <c:v>1.0141271957781584E-2</c:v>
                </c:pt>
                <c:pt idx="658">
                  <c:v>1.0205161681476857E-2</c:v>
                </c:pt>
                <c:pt idx="659">
                  <c:v>1.0264366186586903E-2</c:v>
                </c:pt>
                <c:pt idx="660">
                  <c:v>1.0323274286793747E-2</c:v>
                </c:pt>
                <c:pt idx="661">
                  <c:v>1.0381885977584869E-2</c:v>
                </c:pt>
                <c:pt idx="662">
                  <c:v>1.0435909879197069E-2</c:v>
                </c:pt>
                <c:pt idx="663">
                  <c:v>1.0493958176424734E-2</c:v>
                </c:pt>
                <c:pt idx="664">
                  <c:v>1.0551769763845975E-2</c:v>
                </c:pt>
                <c:pt idx="665">
                  <c:v>1.060940435157498E-2</c:v>
                </c:pt>
                <c:pt idx="666">
                  <c:v>1.0671182985033953E-2</c:v>
                </c:pt>
                <c:pt idx="667">
                  <c:v>1.0728637886809531E-2</c:v>
                </c:pt>
                <c:pt idx="668">
                  <c:v>1.0786052056246316E-2</c:v>
                </c:pt>
                <c:pt idx="669">
                  <c:v>1.0843425717376714E-2</c:v>
                </c:pt>
                <c:pt idx="670">
                  <c:v>1.0900758869605072E-2</c:v>
                </c:pt>
                <c:pt idx="671">
                  <c:v>1.0958051512325425E-2</c:v>
                </c:pt>
                <c:pt idx="672">
                  <c:v>1.1015303644936962E-2</c:v>
                </c:pt>
                <c:pt idx="673">
                  <c:v>1.1072515266836294E-2</c:v>
                </c:pt>
                <c:pt idx="674">
                  <c:v>1.1129686377425192E-2</c:v>
                </c:pt>
                <c:pt idx="675">
                  <c:v>1.1182566050416121E-2</c:v>
                </c:pt>
                <c:pt idx="676">
                  <c:v>1.123965725323206E-2</c:v>
                </c:pt>
                <c:pt idx="677">
                  <c:v>1.1296707935202654E-2</c:v>
                </c:pt>
                <c:pt idx="678">
                  <c:v>1.1353718095752363E-2</c:v>
                </c:pt>
                <c:pt idx="679">
                  <c:v>1.1410687734297653E-2</c:v>
                </c:pt>
                <c:pt idx="680">
                  <c:v>1.1471862269822455E-2</c:v>
                </c:pt>
                <c:pt idx="681">
                  <c:v>1.1528749784441419E-2</c:v>
                </c:pt>
                <c:pt idx="682">
                  <c:v>1.1585596782956363E-2</c:v>
                </c:pt>
                <c:pt idx="683">
                  <c:v>1.1642403264769056E-2</c:v>
                </c:pt>
                <c:pt idx="684">
                  <c:v>1.1694928076720679E-2</c:v>
                </c:pt>
                <c:pt idx="685">
                  <c:v>1.1751654571099834E-2</c:v>
                </c:pt>
                <c:pt idx="686">
                  <c:v>1.1808340539432471E-2</c:v>
                </c:pt>
                <c:pt idx="687">
                  <c:v>1.1864985981135057E-2</c:v>
                </c:pt>
                <c:pt idx="688">
                  <c:v>1.193853889784984E-2</c:v>
                </c:pt>
                <c:pt idx="689">
                  <c:v>1.1982391271551705E-2</c:v>
                </c:pt>
                <c:pt idx="690">
                  <c:v>1.2038914119775524E-2</c:v>
                </c:pt>
                <c:pt idx="691">
                  <c:v>1.2095396446539607E-2</c:v>
                </c:pt>
                <c:pt idx="692">
                  <c:v>1.2151838251243144E-2</c:v>
                </c:pt>
                <c:pt idx="693">
                  <c:v>1.2208239533300797E-2</c:v>
                </c:pt>
                <c:pt idx="694">
                  <c:v>1.2264600292116913E-2</c:v>
                </c:pt>
                <c:pt idx="695">
                  <c:v>1.232092052709842E-2</c:v>
                </c:pt>
                <c:pt idx="696">
                  <c:v>1.2377200237657399E-2</c:v>
                </c:pt>
                <c:pt idx="697">
                  <c:v>1.242075509274005E-2</c:v>
                </c:pt>
                <c:pt idx="698">
                  <c:v>1.2476956608960928E-2</c:v>
                </c:pt>
                <c:pt idx="699">
                  <c:v>1.2533117577042674E-2</c:v>
                </c:pt>
                <c:pt idx="700">
                  <c:v>1.2589237996457139E-2</c:v>
                </c:pt>
                <c:pt idx="701">
                  <c:v>1.2674888430732421E-2</c:v>
                </c:pt>
                <c:pt idx="702">
                  <c:v>1.2714027455000831E-2</c:v>
                </c:pt>
                <c:pt idx="703">
                  <c:v>1.2770023478055354E-2</c:v>
                </c:pt>
                <c:pt idx="704">
                  <c:v>1.2825978971965966E-2</c:v>
                </c:pt>
                <c:pt idx="705">
                  <c:v>1.2881893936147326E-2</c:v>
                </c:pt>
                <c:pt idx="706">
                  <c:v>1.2933548551357532E-2</c:v>
                </c:pt>
                <c:pt idx="707">
                  <c:v>1.2989383340179295E-2</c:v>
                </c:pt>
                <c:pt idx="708">
                  <c:v>1.3045177590367274E-2</c:v>
                </c:pt>
                <c:pt idx="709">
                  <c:v>1.3100931301356589E-2</c:v>
                </c:pt>
                <c:pt idx="710">
                  <c:v>1.3160860790546028E-2</c:v>
                </c:pt>
                <c:pt idx="711">
                  <c:v>1.3216532564023685E-2</c:v>
                </c:pt>
                <c:pt idx="712">
                  <c:v>1.3272163803666989E-2</c:v>
                </c:pt>
                <c:pt idx="713">
                  <c:v>1.332775450889318E-2</c:v>
                </c:pt>
                <c:pt idx="714">
                  <c:v>1.3379091748491057E-2</c:v>
                </c:pt>
                <c:pt idx="715">
                  <c:v>1.3434596707759816E-2</c:v>
                </c:pt>
                <c:pt idx="716">
                  <c:v>1.3490016143584249E-2</c:v>
                </c:pt>
                <c:pt idx="717">
                  <c:v>1.3545297632826525E-2</c:v>
                </c:pt>
                <c:pt idx="718">
                  <c:v>1.3600388725892643E-2</c:v>
                </c:pt>
                <c:pt idx="719">
                  <c:v>1.3659391604961922E-2</c:v>
                </c:pt>
                <c:pt idx="720">
                  <c:v>1.37139599637664E-2</c:v>
                </c:pt>
                <c:pt idx="721">
                  <c:v>1.3768262989004146E-2</c:v>
                </c:pt>
                <c:pt idx="722">
                  <c:v>1.3822300676943953E-2</c:v>
                </c:pt>
                <c:pt idx="723">
                  <c:v>1.3876073023890712E-2</c:v>
                </c:pt>
                <c:pt idx="724">
                  <c:v>1.3929580026159627E-2</c:v>
                </c:pt>
                <c:pt idx="725">
                  <c:v>1.3982821680083956E-2</c:v>
                </c:pt>
                <c:pt idx="726">
                  <c:v>1.4035797982017581E-2</c:v>
                </c:pt>
                <c:pt idx="727">
                  <c:v>1.4084491023821144E-2</c:v>
                </c:pt>
                <c:pt idx="728">
                  <c:v>1.413695351013633E-2</c:v>
                </c:pt>
                <c:pt idx="729">
                  <c:v>1.4189150636701342E-2</c:v>
                </c:pt>
                <c:pt idx="730">
                  <c:v>1.4241082400049621E-2</c:v>
                </c:pt>
                <c:pt idx="731">
                  <c:v>1.4292748796743915E-2</c:v>
                </c:pt>
                <c:pt idx="732">
                  <c:v>1.4348083199816154E-2</c:v>
                </c:pt>
                <c:pt idx="733">
                  <c:v>1.4399201937201149E-2</c:v>
                </c:pt>
                <c:pt idx="734">
                  <c:v>1.445005529407116E-2</c:v>
                </c:pt>
                <c:pt idx="735">
                  <c:v>1.4500643266937367E-2</c:v>
                </c:pt>
                <c:pt idx="736">
                  <c:v>1.454710016107974E-2</c:v>
                </c:pt>
                <c:pt idx="737">
                  <c:v>1.4597174286509862E-2</c:v>
                </c:pt>
                <c:pt idx="738">
                  <c:v>1.4646983021675553E-2</c:v>
                </c:pt>
                <c:pt idx="739">
                  <c:v>1.4696526363275453E-2</c:v>
                </c:pt>
                <c:pt idx="740">
                  <c:v>1.4749602250582659E-2</c:v>
                </c:pt>
                <c:pt idx="741">
                  <c:v>1.479859784729535E-2</c:v>
                </c:pt>
                <c:pt idx="742">
                  <c:v>1.4847328036123982E-2</c:v>
                </c:pt>
                <c:pt idx="743">
                  <c:v>1.4895792813734449E-2</c:v>
                </c:pt>
                <c:pt idx="744">
                  <c:v>1.4943992176808118E-2</c:v>
                </c:pt>
                <c:pt idx="745">
                  <c:v>1.4991926122036663E-2</c:v>
                </c:pt>
                <c:pt idx="746">
                  <c:v>1.503959464614271E-2</c:v>
                </c:pt>
                <c:pt idx="747">
                  <c:v>1.5086997745854034E-2</c:v>
                </c:pt>
                <c:pt idx="748">
                  <c:v>1.5134135417926782E-2</c:v>
                </c:pt>
                <c:pt idx="749">
                  <c:v>1.5170067388924187E-2</c:v>
                </c:pt>
                <c:pt idx="750">
                  <c:v>1.521672517090503E-2</c:v>
                </c:pt>
                <c:pt idx="751">
                  <c:v>1.5263117531912103E-2</c:v>
                </c:pt>
                <c:pt idx="752">
                  <c:v>1.5309244469076269E-2</c:v>
                </c:pt>
                <c:pt idx="753">
                  <c:v>1.5365842251295963E-2</c:v>
                </c:pt>
                <c:pt idx="754">
                  <c:v>1.5411387290347118E-2</c:v>
                </c:pt>
                <c:pt idx="755">
                  <c:v>1.5470824477585916E-2</c:v>
                </c:pt>
                <c:pt idx="756">
                  <c:v>1.5501681015749514E-2</c:v>
                </c:pt>
                <c:pt idx="757">
                  <c:v>1.5546429695917316E-2</c:v>
                </c:pt>
                <c:pt idx="758">
                  <c:v>1.5587420812112285E-2</c:v>
                </c:pt>
                <c:pt idx="759">
                  <c:v>1.5631655615926832E-2</c:v>
                </c:pt>
                <c:pt idx="760">
                  <c:v>1.5675624960886481E-2</c:v>
                </c:pt>
                <c:pt idx="761">
                  <c:v>1.5719328844073566E-2</c:v>
                </c:pt>
                <c:pt idx="762">
                  <c:v>1.5766191149316159E-2</c:v>
                </c:pt>
                <c:pt idx="763">
                  <c:v>1.5809347029429526E-2</c:v>
                </c:pt>
                <c:pt idx="764">
                  <c:v>1.5852237432411008E-2</c:v>
                </c:pt>
                <c:pt idx="765">
                  <c:v>1.5894862355323589E-2</c:v>
                </c:pt>
                <c:pt idx="766">
                  <c:v>1.5933866232631821E-2</c:v>
                </c:pt>
                <c:pt idx="767">
                  <c:v>1.5975977653861939E-2</c:v>
                </c:pt>
                <c:pt idx="768">
                  <c:v>1.601783651882549E-2</c:v>
                </c:pt>
                <c:pt idx="769">
                  <c:v>1.6059470069472503E-2</c:v>
                </c:pt>
                <c:pt idx="770">
                  <c:v>1.6100906422591876E-2</c:v>
                </c:pt>
                <c:pt idx="771">
                  <c:v>1.6145469934244663E-2</c:v>
                </c:pt>
                <c:pt idx="772">
                  <c:v>1.6186580751253364E-2</c:v>
                </c:pt>
                <c:pt idx="773">
                  <c:v>1.6227546584992807E-2</c:v>
                </c:pt>
                <c:pt idx="774">
                  <c:v>1.6268367433936465E-2</c:v>
                </c:pt>
                <c:pt idx="775">
                  <c:v>1.6309043296555244E-2</c:v>
                </c:pt>
                <c:pt idx="776">
                  <c:v>1.6349574171325199E-2</c:v>
                </c:pt>
                <c:pt idx="777">
                  <c:v>1.63899600567327E-2</c:v>
                </c:pt>
                <c:pt idx="778">
                  <c:v>1.6430200951264125E-2</c:v>
                </c:pt>
                <c:pt idx="779">
                  <c:v>1.6470296853413578E-2</c:v>
                </c:pt>
                <c:pt idx="780">
                  <c:v>1.6507028182424222E-2</c:v>
                </c:pt>
                <c:pt idx="781">
                  <c:v>1.6546842625606573E-2</c:v>
                </c:pt>
                <c:pt idx="782">
                  <c:v>1.6586512074308501E-2</c:v>
                </c:pt>
                <c:pt idx="783">
                  <c:v>1.6626036527088495E-2</c:v>
                </c:pt>
                <c:pt idx="784">
                  <c:v>1.6668601426091192E-2</c:v>
                </c:pt>
                <c:pt idx="785">
                  <c:v>1.6707827342619035E-2</c:v>
                </c:pt>
                <c:pt idx="786">
                  <c:v>1.6746908256378378E-2</c:v>
                </c:pt>
                <c:pt idx="787">
                  <c:v>1.6785844165902005E-2</c:v>
                </c:pt>
                <c:pt idx="788">
                  <c:v>1.6821483802268666E-2</c:v>
                </c:pt>
                <c:pt idx="789">
                  <c:v>1.6860138249647605E-2</c:v>
                </c:pt>
                <c:pt idx="790">
                  <c:v>1.6898647691197866E-2</c:v>
                </c:pt>
                <c:pt idx="791">
                  <c:v>1.6937012125520567E-2</c:v>
                </c:pt>
                <c:pt idx="792">
                  <c:v>1.6975231551230152E-2</c:v>
                </c:pt>
                <c:pt idx="793">
                  <c:v>1.7016414452858074E-2</c:v>
                </c:pt>
                <c:pt idx="794">
                  <c:v>1.7054335292232475E-2</c:v>
                </c:pt>
                <c:pt idx="795">
                  <c:v>1.7092111115862948E-2</c:v>
                </c:pt>
                <c:pt idx="796">
                  <c:v>1.7129741922333849E-2</c:v>
                </c:pt>
                <c:pt idx="797">
                  <c:v>1.7167227710245009E-2</c:v>
                </c:pt>
                <c:pt idx="798">
                  <c:v>1.7204568478185942E-2</c:v>
                </c:pt>
                <c:pt idx="799">
                  <c:v>1.7241764224764214E-2</c:v>
                </c:pt>
                <c:pt idx="800">
                  <c:v>1.7278814948582234E-2</c:v>
                </c:pt>
                <c:pt idx="801">
                  <c:v>1.7306598844607026E-2</c:v>
                </c:pt>
                <c:pt idx="802">
                  <c:v>1.7343385287989906E-2</c:v>
                </c:pt>
                <c:pt idx="803">
                  <c:v>1.7380026714494283E-2</c:v>
                </c:pt>
                <c:pt idx="804">
                  <c:v>1.7416523122881142E-2</c:v>
                </c:pt>
                <c:pt idx="805">
                  <c:v>1.7461893177969125E-2</c:v>
                </c:pt>
                <c:pt idx="806">
                  <c:v>1.7510054085024405E-2</c:v>
                </c:pt>
                <c:pt idx="807">
                  <c:v>1.7534109262304847E-2</c:v>
                </c:pt>
                <c:pt idx="808">
                  <c:v>1.7569999754593953E-2</c:v>
                </c:pt>
                <c:pt idx="809">
                  <c:v>1.7605745211843594E-2</c:v>
                </c:pt>
                <c:pt idx="810">
                  <c:v>1.7638383187980722E-2</c:v>
                </c:pt>
                <c:pt idx="811">
                  <c:v>1.7673847192950731E-2</c:v>
                </c:pt>
                <c:pt idx="812">
                  <c:v>1.7709166162616974E-2</c:v>
                </c:pt>
                <c:pt idx="813">
                  <c:v>1.7744340095695144E-2</c:v>
                </c:pt>
                <c:pt idx="814">
                  <c:v>1.7782296925801747E-2</c:v>
                </c:pt>
                <c:pt idx="815">
                  <c:v>1.781717214488341E-2</c:v>
                </c:pt>
                <c:pt idx="816">
                  <c:v>1.7851902319673658E-2</c:v>
                </c:pt>
                <c:pt idx="817">
                  <c:v>1.7886487448865146E-2</c:v>
                </c:pt>
                <c:pt idx="818">
                  <c:v>1.7920927531168588E-2</c:v>
                </c:pt>
                <c:pt idx="819">
                  <c:v>1.7952337303256627E-2</c:v>
                </c:pt>
                <c:pt idx="820">
                  <c:v>1.7986476064626444E-2</c:v>
                </c:pt>
                <c:pt idx="821">
                  <c:v>1.8020409709312624E-2</c:v>
                </c:pt>
                <c:pt idx="822">
                  <c:v>1.8054096186499002E-2</c:v>
                </c:pt>
                <c:pt idx="823">
                  <c:v>1.8090304260899338E-2</c:v>
                </c:pt>
                <c:pt idx="824">
                  <c:v>1.8123359117596303E-2</c:v>
                </c:pt>
                <c:pt idx="825">
                  <c:v>1.8156088694626836E-2</c:v>
                </c:pt>
                <c:pt idx="826">
                  <c:v>1.8188492989249912E-2</c:v>
                </c:pt>
                <c:pt idx="827">
                  <c:v>1.8220571998742538E-2</c:v>
                </c:pt>
                <c:pt idx="828">
                  <c:v>1.8252325720412684E-2</c:v>
                </c:pt>
                <c:pt idx="829">
                  <c:v>1.8283754151594091E-2</c:v>
                </c:pt>
                <c:pt idx="830">
                  <c:v>1.8314857289654023E-2</c:v>
                </c:pt>
                <c:pt idx="831">
                  <c:v>1.8345635131977806E-2</c:v>
                </c:pt>
                <c:pt idx="832">
                  <c:v>1.8373471523819518E-2</c:v>
                </c:pt>
                <c:pt idx="833">
                  <c:v>1.8403620464011894E-2</c:v>
                </c:pt>
                <c:pt idx="834">
                  <c:v>1.8433444115107278E-2</c:v>
                </c:pt>
                <c:pt idx="835">
                  <c:v>1.8462942474680943E-2</c:v>
                </c:pt>
                <c:pt idx="836">
                  <c:v>1.8494644818154941E-2</c:v>
                </c:pt>
                <c:pt idx="837">
                  <c:v>1.8523470832793439E-2</c:v>
                </c:pt>
                <c:pt idx="838">
                  <c:v>1.8551971534192364E-2</c:v>
                </c:pt>
                <c:pt idx="839">
                  <c:v>1.8580146919956214E-2</c:v>
                </c:pt>
                <c:pt idx="840">
                  <c:v>1.860555481682713E-2</c:v>
                </c:pt>
                <c:pt idx="841">
                  <c:v>1.8633101377896644E-2</c:v>
                </c:pt>
                <c:pt idx="842">
                  <c:v>1.8660322631233406E-2</c:v>
                </c:pt>
                <c:pt idx="843">
                  <c:v>1.8687218574620523E-2</c:v>
                </c:pt>
                <c:pt idx="844">
                  <c:v>1.8713789205878406E-2</c:v>
                </c:pt>
                <c:pt idx="845">
                  <c:v>1.8742367475785764E-2</c:v>
                </c:pt>
                <c:pt idx="846">
                  <c:v>1.8768265587451288E-2</c:v>
                </c:pt>
                <c:pt idx="847">
                  <c:v>1.8793838365336251E-2</c:v>
                </c:pt>
                <c:pt idx="848">
                  <c:v>1.8827188208673139E-2</c:v>
                </c:pt>
                <c:pt idx="849">
                  <c:v>1.8852019955014721E-2</c:v>
                </c:pt>
                <c:pt idx="850">
                  <c:v>1.8876526329956178E-2</c:v>
                </c:pt>
                <c:pt idx="851">
                  <c:v>1.8900707331305323E-2</c:v>
                </c:pt>
                <c:pt idx="852">
                  <c:v>1.8924562956901463E-2</c:v>
                </c:pt>
                <c:pt idx="853">
                  <c:v>1.8939480180246177E-2</c:v>
                </c:pt>
                <c:pt idx="854">
                  <c:v>1.8962773112518823E-2</c:v>
                </c:pt>
                <c:pt idx="855">
                  <c:v>1.8985740725891372E-2</c:v>
                </c:pt>
                <c:pt idx="856">
                  <c:v>1.9008383018547351E-2</c:v>
                </c:pt>
                <c:pt idx="857">
                  <c:v>1.9030699988711625E-2</c:v>
                </c:pt>
                <c:pt idx="858">
                  <c:v>1.90608637024062E-2</c:v>
                </c:pt>
                <c:pt idx="859">
                  <c:v>1.9082441639700128E-2</c:v>
                </c:pt>
                <c:pt idx="860">
                  <c:v>1.9103694185009186E-2</c:v>
                </c:pt>
                <c:pt idx="861">
                  <c:v>1.9124621336431863E-2</c:v>
                </c:pt>
                <c:pt idx="862">
                  <c:v>1.9139362541879201E-2</c:v>
                </c:pt>
                <c:pt idx="863">
                  <c:v>1.9159705384289794E-2</c:v>
                </c:pt>
                <c:pt idx="864">
                  <c:v>1.9179722876196514E-2</c:v>
                </c:pt>
                <c:pt idx="865">
                  <c:v>1.9199415015979326E-2</c:v>
                </c:pt>
                <c:pt idx="866">
                  <c:v>1.9225247174941562E-2</c:v>
                </c:pt>
                <c:pt idx="867">
                  <c:v>1.9244197669907315E-2</c:v>
                </c:pt>
                <c:pt idx="868">
                  <c:v>1.9262822774788191E-2</c:v>
                </c:pt>
                <c:pt idx="869">
                  <c:v>1.9281122487977975E-2</c:v>
                </c:pt>
                <c:pt idx="870">
                  <c:v>1.9293772880166069E-2</c:v>
                </c:pt>
                <c:pt idx="871">
                  <c:v>1.9316756500765975E-2</c:v>
                </c:pt>
                <c:pt idx="872">
                  <c:v>1.9334178784384259E-2</c:v>
                </c:pt>
                <c:pt idx="873">
                  <c:v>1.9351466201367185E-2</c:v>
                </c:pt>
                <c:pt idx="874">
                  <c:v>1.9368721344838746E-2</c:v>
                </c:pt>
                <c:pt idx="875">
                  <c:v>1.9386046409728963E-2</c:v>
                </c:pt>
                <c:pt idx="876">
                  <c:v>1.9403508845224071E-2</c:v>
                </c:pt>
                <c:pt idx="877">
                  <c:v>1.9421114883391433E-2</c:v>
                </c:pt>
                <c:pt idx="878">
                  <c:v>1.943886452490301E-2</c:v>
                </c:pt>
                <c:pt idx="879">
                  <c:v>1.9456757770433264E-2</c:v>
                </c:pt>
                <c:pt idx="880">
                  <c:v>1.9474794620674141E-2</c:v>
                </c:pt>
                <c:pt idx="881">
                  <c:v>1.9492975076307595E-2</c:v>
                </c:pt>
                <c:pt idx="882">
                  <c:v>1.9511299138033067E-2</c:v>
                </c:pt>
                <c:pt idx="883">
                  <c:v>1.9529766806549997E-2</c:v>
                </c:pt>
                <c:pt idx="884">
                  <c:v>1.9548378082562823E-2</c:v>
                </c:pt>
                <c:pt idx="885">
                  <c:v>1.9567132966783474E-2</c:v>
                </c:pt>
                <c:pt idx="886">
                  <c:v>1.9586031459931375E-2</c:v>
                </c:pt>
                <c:pt idx="887">
                  <c:v>1.9605073562723452E-2</c:v>
                </c:pt>
                <c:pt idx="888">
                  <c:v>1.9624259275894118E-2</c:v>
                </c:pt>
                <c:pt idx="889">
                  <c:v>1.964358860017279E-2</c:v>
                </c:pt>
                <c:pt idx="890">
                  <c:v>1.9663061536296378E-2</c:v>
                </c:pt>
                <c:pt idx="891">
                  <c:v>1.9682678085014282E-2</c:v>
                </c:pt>
                <c:pt idx="892">
                  <c:v>1.9696553783976611E-2</c:v>
                </c:pt>
                <c:pt idx="893">
                  <c:v>1.9722342023228145E-2</c:v>
                </c:pt>
                <c:pt idx="894">
                  <c:v>1.9742389414242889E-2</c:v>
                </c:pt>
                <c:pt idx="895">
                  <c:v>1.9762580420879527E-2</c:v>
                </c:pt>
                <c:pt idx="896">
                  <c:v>1.9782915043914939E-2</c:v>
                </c:pt>
                <c:pt idx="897">
                  <c:v>1.9803393284118509E-2</c:v>
                </c:pt>
                <c:pt idx="898">
                  <c:v>1.9824015142282103E-2</c:v>
                </c:pt>
                <c:pt idx="899">
                  <c:v>1.9844780619187596E-2</c:v>
                </c:pt>
                <c:pt idx="900">
                  <c:v>1.9866633157598821E-2</c:v>
                </c:pt>
                <c:pt idx="901">
                  <c:v>1.9887694971040509E-2</c:v>
                </c:pt>
                <c:pt idx="902">
                  <c:v>1.9908900396512854E-2</c:v>
                </c:pt>
                <c:pt idx="903">
                  <c:v>1.9930249434810057E-2</c:v>
                </c:pt>
                <c:pt idx="904">
                  <c:v>1.9951742086710848E-2</c:v>
                </c:pt>
                <c:pt idx="905">
                  <c:v>1.996704789882342E-2</c:v>
                </c:pt>
                <c:pt idx="906">
                  <c:v>1.9988793387807187E-2</c:v>
                </c:pt>
                <c:pt idx="907">
                  <c:v>2.0010682464766751E-2</c:v>
                </c:pt>
                <c:pt idx="908">
                  <c:v>2.0032715130432952E-2</c:v>
                </c:pt>
                <c:pt idx="909">
                  <c:v>2.0061359578416468E-2</c:v>
                </c:pt>
                <c:pt idx="910">
                  <c:v>2.0083713928877509E-2</c:v>
                </c:pt>
                <c:pt idx="911">
                  <c:v>2.0106211898627914E-2</c:v>
                </c:pt>
                <c:pt idx="912">
                  <c:v>2.0131046446078271E-2</c:v>
                </c:pt>
                <c:pt idx="913">
                  <c:v>2.0151638699348974E-2</c:v>
                </c:pt>
                <c:pt idx="914">
                  <c:v>2.0174567531998287E-2</c:v>
                </c:pt>
                <c:pt idx="915">
                  <c:v>2.0197639987304592E-2</c:v>
                </c:pt>
                <c:pt idx="916">
                  <c:v>2.0231942309764328E-2</c:v>
                </c:pt>
                <c:pt idx="917">
                  <c:v>2.0255372508985126E-2</c:v>
                </c:pt>
                <c:pt idx="918">
                  <c:v>2.0281214056255072E-2</c:v>
                </c:pt>
                <c:pt idx="919">
                  <c:v>2.0304943083238405E-2</c:v>
                </c:pt>
                <c:pt idx="920">
                  <c:v>2.0328815737705837E-2</c:v>
                </c:pt>
                <c:pt idx="921">
                  <c:v>2.0352832020541823E-2</c:v>
                </c:pt>
                <c:pt idx="922">
                  <c:v>2.0374677717761358E-2</c:v>
                </c:pt>
                <c:pt idx="923">
                  <c:v>2.0398946497459214E-2</c:v>
                </c:pt>
                <c:pt idx="924">
                  <c:v>2.0423252442742346E-2</c:v>
                </c:pt>
                <c:pt idx="925">
                  <c:v>2.0447502405065876E-2</c:v>
                </c:pt>
                <c:pt idx="926">
                  <c:v>2.047388517485527E-2</c:v>
                </c:pt>
                <c:pt idx="927">
                  <c:v>2.0497736600226801E-2</c:v>
                </c:pt>
                <c:pt idx="928">
                  <c:v>2.0521332465558106E-2</c:v>
                </c:pt>
                <c:pt idx="929">
                  <c:v>2.0544672725489339E-2</c:v>
                </c:pt>
                <c:pt idx="930">
                  <c:v>2.0567757378478508E-2</c:v>
                </c:pt>
                <c:pt idx="931">
                  <c:v>2.0590586423004251E-2</c:v>
                </c:pt>
                <c:pt idx="932">
                  <c:v>2.0613159857563252E-2</c:v>
                </c:pt>
                <c:pt idx="933">
                  <c:v>2.0635477680670245E-2</c:v>
                </c:pt>
                <c:pt idx="934">
                  <c:v>2.0657539890847711E-2</c:v>
                </c:pt>
                <c:pt idx="935">
                  <c:v>2.0677217124490888E-2</c:v>
                </c:pt>
                <c:pt idx="936">
                  <c:v>2.0698785124407593E-2</c:v>
                </c:pt>
                <c:pt idx="937">
                  <c:v>2.0720097520591452E-2</c:v>
                </c:pt>
                <c:pt idx="938">
                  <c:v>2.0741154311686216E-2</c:v>
                </c:pt>
                <c:pt idx="939">
                  <c:v>2.0764016697532889E-2</c:v>
                </c:pt>
                <c:pt idx="940">
                  <c:v>2.0784545200198391E-2</c:v>
                </c:pt>
                <c:pt idx="941">
                  <c:v>2.0804818080112544E-2</c:v>
                </c:pt>
                <c:pt idx="942">
                  <c:v>2.0824835335934478E-2</c:v>
                </c:pt>
                <c:pt idx="943">
                  <c:v>2.0844596966349119E-2</c:v>
                </c:pt>
                <c:pt idx="944">
                  <c:v>2.0862127277315068E-2</c:v>
                </c:pt>
                <c:pt idx="945">
                  <c:v>2.0881394796087527E-2</c:v>
                </c:pt>
                <c:pt idx="946">
                  <c:v>2.0900406699483121E-2</c:v>
                </c:pt>
                <c:pt idx="947">
                  <c:v>2.0926850496172902E-2</c:v>
                </c:pt>
                <c:pt idx="948">
                  <c:v>2.0939570692270249E-2</c:v>
                </c:pt>
                <c:pt idx="949">
                  <c:v>2.0957798543457393E-2</c:v>
                </c:pt>
                <c:pt idx="950">
                  <c:v>2.0975770760470067E-2</c:v>
                </c:pt>
                <c:pt idx="951">
                  <c:v>2.0993487342122117E-2</c:v>
                </c:pt>
                <c:pt idx="952">
                  <c:v>2.1010948287248025E-2</c:v>
                </c:pt>
                <c:pt idx="953">
                  <c:v>2.1028153594695165E-2</c:v>
                </c:pt>
                <c:pt idx="954">
                  <c:v>2.1045103263328965E-2</c:v>
                </c:pt>
                <c:pt idx="955">
                  <c:v>2.1061797292030313E-2</c:v>
                </c:pt>
                <c:pt idx="956">
                  <c:v>2.1078235679700741E-2</c:v>
                </c:pt>
                <c:pt idx="957">
                  <c:v>2.10891584633442E-2</c:v>
                </c:pt>
                <c:pt idx="958">
                  <c:v>2.1105137539323731E-2</c:v>
                </c:pt>
                <c:pt idx="959">
                  <c:v>2.1120861014125896E-2</c:v>
                </c:pt>
                <c:pt idx="960">
                  <c:v>2.1136328886808591E-2</c:v>
                </c:pt>
                <c:pt idx="961">
                  <c:v>2.1163306444717325E-2</c:v>
                </c:pt>
                <c:pt idx="962">
                  <c:v>2.1171497484562766E-2</c:v>
                </c:pt>
                <c:pt idx="963">
                  <c:v>2.1186146355618298E-2</c:v>
                </c:pt>
                <c:pt idx="964">
                  <c:v>2.1200539577443014E-2</c:v>
                </c:pt>
                <c:pt idx="965">
                  <c:v>2.1213064426327755E-2</c:v>
                </c:pt>
                <c:pt idx="966">
                  <c:v>2.1226963789111153E-2</c:v>
                </c:pt>
                <c:pt idx="967">
                  <c:v>2.1240607514471321E-2</c:v>
                </c:pt>
                <c:pt idx="968">
                  <c:v>2.1253995601531628E-2</c:v>
                </c:pt>
                <c:pt idx="969">
                  <c:v>2.126712804944475E-2</c:v>
                </c:pt>
                <c:pt idx="970">
                  <c:v>2.1281530222616658E-2</c:v>
                </c:pt>
                <c:pt idx="971">
                  <c:v>2.1294133874212594E-2</c:v>
                </c:pt>
                <c:pt idx="972">
                  <c:v>2.1306481869460825E-2</c:v>
                </c:pt>
                <c:pt idx="973">
                  <c:v>2.1318574207546521E-2</c:v>
                </c:pt>
                <c:pt idx="974">
                  <c:v>2.1328955672988315E-2</c:v>
                </c:pt>
                <c:pt idx="975">
                  <c:v>2.1340554268970635E-2</c:v>
                </c:pt>
                <c:pt idx="976">
                  <c:v>2.135189722028219E-2</c:v>
                </c:pt>
                <c:pt idx="977">
                  <c:v>2.1362984526195561E-2</c:v>
                </c:pt>
                <c:pt idx="978">
                  <c:v>2.1375201013229754E-2</c:v>
                </c:pt>
                <c:pt idx="979">
                  <c:v>2.1385759392190565E-2</c:v>
                </c:pt>
                <c:pt idx="980">
                  <c:v>2.1396062108762055E-2</c:v>
                </c:pt>
                <c:pt idx="981">
                  <c:v>2.1406109162268629E-2</c:v>
                </c:pt>
                <c:pt idx="982">
                  <c:v>2.1415900552039863E-2</c:v>
                </c:pt>
                <c:pt idx="983">
                  <c:v>2.1425436277438842E-2</c:v>
                </c:pt>
                <c:pt idx="984">
                  <c:v>2.1434716337833812E-2</c:v>
                </c:pt>
                <c:pt idx="985">
                  <c:v>2.1443740732613657E-2</c:v>
                </c:pt>
                <c:pt idx="986">
                  <c:v>2.1452509461177559E-2</c:v>
                </c:pt>
                <c:pt idx="987">
                  <c:v>2.145979694097111E-2</c:v>
                </c:pt>
                <c:pt idx="988">
                  <c:v>2.1468072104421587E-2</c:v>
                </c:pt>
                <c:pt idx="989">
                  <c:v>2.1476091615066473E-2</c:v>
                </c:pt>
                <c:pt idx="990">
                  <c:v>2.1483855472388846E-2</c:v>
                </c:pt>
                <c:pt idx="991">
                  <c:v>2.1491363675898434E-2</c:v>
                </c:pt>
                <c:pt idx="992">
                  <c:v>2.1499752810954311E-2</c:v>
                </c:pt>
                <c:pt idx="993">
                  <c:v>2.1506731860798156E-2</c:v>
                </c:pt>
                <c:pt idx="994">
                  <c:v>2.1513455240279696E-2</c:v>
                </c:pt>
                <c:pt idx="995">
                  <c:v>2.1519922948955422E-2</c:v>
                </c:pt>
                <c:pt idx="996">
                  <c:v>2.1525069870008906E-2</c:v>
                </c:pt>
                <c:pt idx="997">
                  <c:v>2.1531044141134714E-2</c:v>
                </c:pt>
                <c:pt idx="998">
                  <c:v>2.1536762755431482E-2</c:v>
                </c:pt>
                <c:pt idx="999">
                  <c:v>2.1542225712542162E-2</c:v>
                </c:pt>
                <c:pt idx="1000">
                  <c:v>2.1551396594302673E-2</c:v>
                </c:pt>
                <c:pt idx="1001">
                  <c:v>2.1553360091357412E-2</c:v>
                </c:pt>
                <c:pt idx="1002">
                  <c:v>2.1558038093384448E-2</c:v>
                </c:pt>
                <c:pt idx="1003">
                  <c:v>2.1562460421666086E-2</c:v>
                </c:pt>
                <c:pt idx="1004">
                  <c:v>2.156662707591352E-2</c:v>
                </c:pt>
                <c:pt idx="1005">
                  <c:v>2.1570538055845689E-2</c:v>
                </c:pt>
                <c:pt idx="1006">
                  <c:v>2.1574193361207309E-2</c:v>
                </c:pt>
                <c:pt idx="1007">
                  <c:v>2.1577592991755993E-2</c:v>
                </c:pt>
                <c:pt idx="1008">
                  <c:v>2.1580736947272566E-2</c:v>
                </c:pt>
                <c:pt idx="1009">
                  <c:v>2.1581126680291694E-2</c:v>
                </c:pt>
                <c:pt idx="1010">
                  <c:v>2.1583813589857961E-2</c:v>
                </c:pt>
                <c:pt idx="1011">
                  <c:v>2.1586244869741096E-2</c:v>
                </c:pt>
                <c:pt idx="1012">
                  <c:v>2.1588420519798351E-2</c:v>
                </c:pt>
                <c:pt idx="1013">
                  <c:v>2.1592621592648777E-2</c:v>
                </c:pt>
                <c:pt idx="1014">
                  <c:v>2.159423149418473E-2</c:v>
                </c:pt>
                <c:pt idx="1015">
                  <c:v>2.1595585719592671E-2</c:v>
                </c:pt>
                <c:pt idx="1016">
                  <c:v>2.1596684268774615E-2</c:v>
                </c:pt>
                <c:pt idx="1017">
                  <c:v>2.1597527141666097E-2</c:v>
                </c:pt>
                <c:pt idx="1018">
                  <c:v>2.1597446665352571E-2</c:v>
                </c:pt>
                <c:pt idx="1019">
                  <c:v>2.1597796427137439E-2</c:v>
                </c:pt>
                <c:pt idx="1020">
                  <c:v>2.1597890527840669E-2</c:v>
                </c:pt>
                <c:pt idx="1021">
                  <c:v>2.1597728967451602E-2</c:v>
                </c:pt>
                <c:pt idx="1022">
                  <c:v>2.1597906360345781E-2</c:v>
                </c:pt>
                <c:pt idx="1023">
                  <c:v>2.1597215174893682E-2</c:v>
                </c:pt>
                <c:pt idx="1024">
                  <c:v>2.1596268313112444E-2</c:v>
                </c:pt>
                <c:pt idx="1025">
                  <c:v>2.1595065775061373E-2</c:v>
                </c:pt>
                <c:pt idx="1026">
                  <c:v>2.1593086250067728E-2</c:v>
                </c:pt>
                <c:pt idx="1027">
                  <c:v>2.1591397150101166E-2</c:v>
                </c:pt>
                <c:pt idx="1028">
                  <c:v>2.1589504899686141E-2</c:v>
                </c:pt>
                <c:pt idx="1029">
                  <c:v>2.1587470696384337E-2</c:v>
                </c:pt>
                <c:pt idx="1030">
                  <c:v>2.1585355767467007E-2</c:v>
                </c:pt>
                <c:pt idx="1031">
                  <c:v>2.1583714001127612E-2</c:v>
                </c:pt>
                <c:pt idx="1032">
                  <c:v>2.1581583962349996E-2</c:v>
                </c:pt>
                <c:pt idx="1033">
                  <c:v>2.1579460665835902E-2</c:v>
                </c:pt>
                <c:pt idx="1034">
                  <c:v>2.1577344111587907E-2</c:v>
                </c:pt>
                <c:pt idx="1035">
                  <c:v>2.1575234299600853E-2</c:v>
                </c:pt>
                <c:pt idx="1036">
                  <c:v>2.1573131229869588E-2</c:v>
                </c:pt>
                <c:pt idx="1037">
                  <c:v>2.1571034902391529E-2</c:v>
                </c:pt>
                <c:pt idx="1038">
                  <c:v>2.1568945317166677E-2</c:v>
                </c:pt>
                <c:pt idx="1039">
                  <c:v>2.1566365065663895E-2</c:v>
                </c:pt>
                <c:pt idx="1040">
                  <c:v>2.1564288607615723E-2</c:v>
                </c:pt>
                <c:pt idx="1041">
                  <c:v>2.156221889139065E-2</c:v>
                </c:pt>
                <c:pt idx="1042">
                  <c:v>2.1560155916988677E-2</c:v>
                </c:pt>
                <c:pt idx="1043">
                  <c:v>2.1558099684399146E-2</c:v>
                </c:pt>
                <c:pt idx="1044">
                  <c:v>2.1556549392840966E-2</c:v>
                </c:pt>
                <c:pt idx="1045">
                  <c:v>2.1554507003257055E-2</c:v>
                </c:pt>
                <c:pt idx="1046">
                  <c:v>2.1552471355895414E-2</c:v>
                </c:pt>
                <c:pt idx="1047">
                  <c:v>2.1550442450756033E-2</c:v>
                </c:pt>
                <c:pt idx="1048">
                  <c:v>2.1547919648587488E-2</c:v>
                </c:pt>
                <c:pt idx="1049">
                  <c:v>2.1545903866829974E-2</c:v>
                </c:pt>
                <c:pt idx="1050">
                  <c:v>2.1543894826858256E-2</c:v>
                </c:pt>
                <c:pt idx="1051">
                  <c:v>2.1541892528682993E-2</c:v>
                </c:pt>
                <c:pt idx="1052">
                  <c:v>2.1540399058176504E-2</c:v>
                </c:pt>
                <c:pt idx="1053">
                  <c:v>2.1538410606262409E-2</c:v>
                </c:pt>
                <c:pt idx="1054">
                  <c:v>2.1536428896542215E-2</c:v>
                </c:pt>
                <c:pt idx="1055">
                  <c:v>2.1534453929010766E-2</c:v>
                </c:pt>
                <c:pt idx="1056">
                  <c:v>2.1532485703668058E-2</c:v>
                </c:pt>
                <c:pt idx="1057">
                  <c:v>2.1530524220506359E-2</c:v>
                </c:pt>
                <c:pt idx="1058">
                  <c:v>2.1528569479520508E-2</c:v>
                </c:pt>
                <c:pt idx="1059">
                  <c:v>2.1526621480713083E-2</c:v>
                </c:pt>
                <c:pt idx="1060">
                  <c:v>2.1524680224078933E-2</c:v>
                </c:pt>
                <c:pt idx="1061">
                  <c:v>2.1521735034554502E-2</c:v>
                </c:pt>
                <c:pt idx="1062">
                  <c:v>2.1519806529474734E-2</c:v>
                </c:pt>
                <c:pt idx="1063">
                  <c:v>2.1517884765730733E-2</c:v>
                </c:pt>
                <c:pt idx="1064">
                  <c:v>2.1515969743322497E-2</c:v>
                </c:pt>
                <c:pt idx="1065">
                  <c:v>2.151507507337316E-2</c:v>
                </c:pt>
                <c:pt idx="1066">
                  <c:v>2.1513174269701278E-2</c:v>
                </c:pt>
                <c:pt idx="1067">
                  <c:v>2.1513311040663244E-2</c:v>
                </c:pt>
                <c:pt idx="1068">
                  <c:v>2.1509392888805132E-2</c:v>
                </c:pt>
                <c:pt idx="1069">
                  <c:v>2.150751231157055E-2</c:v>
                </c:pt>
                <c:pt idx="1070">
                  <c:v>2.1505129798838674E-2</c:v>
                </c:pt>
                <c:pt idx="1071">
                  <c:v>2.150326233575317E-2</c:v>
                </c:pt>
                <c:pt idx="1072">
                  <c:v>2.150140161438685E-2</c:v>
                </c:pt>
                <c:pt idx="1073">
                  <c:v>2.1499547634742378E-2</c:v>
                </c:pt>
                <c:pt idx="1074">
                  <c:v>2.1498210557421689E-2</c:v>
                </c:pt>
                <c:pt idx="1075">
                  <c:v>2.149637043297661E-2</c:v>
                </c:pt>
                <c:pt idx="1076">
                  <c:v>2.1494537050645499E-2</c:v>
                </c:pt>
                <c:pt idx="1077">
                  <c:v>2.1492710410436086E-2</c:v>
                </c:pt>
                <c:pt idx="1078">
                  <c:v>2.1490890512338059E-2</c:v>
                </c:pt>
                <c:pt idx="1079">
                  <c:v>2.148856533275989E-2</c:v>
                </c:pt>
                <c:pt idx="1080">
                  <c:v>2.148675854505111E-2</c:v>
                </c:pt>
                <c:pt idx="1081">
                  <c:v>2.1484958499034867E-2</c:v>
                </c:pt>
                <c:pt idx="1082">
                  <c:v>2.1483165194708498E-2</c:v>
                </c:pt>
                <c:pt idx="1083">
                  <c:v>2.1481892153441342E-2</c:v>
                </c:pt>
                <c:pt idx="1084">
                  <c:v>2.1480112707957476E-2</c:v>
                </c:pt>
                <c:pt idx="1085">
                  <c:v>2.1478340004566946E-2</c:v>
                </c:pt>
                <c:pt idx="1086">
                  <c:v>2.1476574043262014E-2</c:v>
                </c:pt>
                <c:pt idx="1087">
                  <c:v>2.1474814824045261E-2</c:v>
                </c:pt>
                <c:pt idx="1088">
                  <c:v>2.1473062346908951E-2</c:v>
                </c:pt>
                <c:pt idx="1089">
                  <c:v>2.1471316611853083E-2</c:v>
                </c:pt>
                <c:pt idx="1090">
                  <c:v>2.1469577618872498E-2</c:v>
                </c:pt>
                <c:pt idx="1091">
                  <c:v>2.1467845367964623E-2</c:v>
                </c:pt>
                <c:pt idx="1092">
                  <c:v>2.146560294374833E-2</c:v>
                </c:pt>
                <c:pt idx="1093">
                  <c:v>2.1463883797816052E-2</c:v>
                </c:pt>
                <c:pt idx="1094">
                  <c:v>2.1462171393541674E-2</c:v>
                </c:pt>
                <c:pt idx="1095">
                  <c:v>2.14604657309172E-2</c:v>
                </c:pt>
                <c:pt idx="1096">
                  <c:v>2.1459285244425589E-2</c:v>
                </c:pt>
                <c:pt idx="1097">
                  <c:v>2.1457593445894641E-2</c:v>
                </c:pt>
                <c:pt idx="1098">
                  <c:v>2.1455908389418354E-2</c:v>
                </c:pt>
                <c:pt idx="1099">
                  <c:v>2.1454230074986407E-2</c:v>
                </c:pt>
                <c:pt idx="1100">
                  <c:v>2.1452038542471463E-2</c:v>
                </c:pt>
                <c:pt idx="1101">
                  <c:v>2.1450373329695793E-2</c:v>
                </c:pt>
                <c:pt idx="1102">
                  <c:v>2.1448714858551376E-2</c:v>
                </c:pt>
                <c:pt idx="1103">
                  <c:v>2.1447063129038213E-2</c:v>
                </c:pt>
                <c:pt idx="1104">
                  <c:v>2.1445418141150974E-2</c:v>
                </c:pt>
                <c:pt idx="1105">
                  <c:v>2.1444301771292397E-2</c:v>
                </c:pt>
                <c:pt idx="1106">
                  <c:v>2.1442670651129588E-2</c:v>
                </c:pt>
                <c:pt idx="1107">
                  <c:v>2.1441046272990493E-2</c:v>
                </c:pt>
                <c:pt idx="1108">
                  <c:v>2.1440244441165941E-2</c:v>
                </c:pt>
                <c:pt idx="1109">
                  <c:v>2.1438635281899498E-2</c:v>
                </c:pt>
                <c:pt idx="1110">
                  <c:v>2.1437032865469649E-2</c:v>
                </c:pt>
                <c:pt idx="1111">
                  <c:v>2.1435437191866701E-2</c:v>
                </c:pt>
                <c:pt idx="1112">
                  <c:v>2.143384826109308E-2</c:v>
                </c:pt>
                <c:pt idx="1113">
                  <c:v>2.1429640977978108E-2</c:v>
                </c:pt>
                <c:pt idx="1114">
                  <c:v>2.1428063593843368E-2</c:v>
                </c:pt>
                <c:pt idx="1115">
                  <c:v>2.1426492950493703E-2</c:v>
                </c:pt>
                <c:pt idx="1116">
                  <c:v>2.1424929047920545E-2</c:v>
                </c:pt>
                <c:pt idx="1117">
                  <c:v>2.1423898342868401E-2</c:v>
                </c:pt>
                <c:pt idx="1118">
                  <c:v>2.1424456275673395E-2</c:v>
                </c:pt>
                <c:pt idx="1119">
                  <c:v>2.1422914544613002E-2</c:v>
                </c:pt>
                <c:pt idx="1120">
                  <c:v>2.1421379556357711E-2</c:v>
                </c:pt>
                <c:pt idx="1121">
                  <c:v>2.1419851310902679E-2</c:v>
                </c:pt>
                <c:pt idx="1122">
                  <c:v>2.1416744061808046E-2</c:v>
                </c:pt>
                <c:pt idx="1123">
                  <c:v>2.1415228127392716E-2</c:v>
                </c:pt>
                <c:pt idx="1124">
                  <c:v>2.1413718934550019E-2</c:v>
                </c:pt>
                <c:pt idx="1125">
                  <c:v>2.1412216483274626E-2</c:v>
                </c:pt>
                <c:pt idx="1126">
                  <c:v>2.141231122556355E-2</c:v>
                </c:pt>
                <c:pt idx="1127">
                  <c:v>2.1410823436861619E-2</c:v>
                </c:pt>
                <c:pt idx="1128">
                  <c:v>2.1409342390942984E-2</c:v>
                </c:pt>
                <c:pt idx="1129">
                  <c:v>2.1407868087800385E-2</c:v>
                </c:pt>
                <c:pt idx="1130">
                  <c:v>2.1404805350375256E-2</c:v>
                </c:pt>
                <c:pt idx="1131">
                  <c:v>2.1403343348469051E-2</c:v>
                </c:pt>
                <c:pt idx="1132">
                  <c:v>2.1401888088116827E-2</c:v>
                </c:pt>
                <c:pt idx="1133">
                  <c:v>2.1400439569315921E-2</c:v>
                </c:pt>
                <c:pt idx="1134">
                  <c:v>2.1398997792061003E-2</c:v>
                </c:pt>
                <c:pt idx="1135">
                  <c:v>2.1399163867178543E-2</c:v>
                </c:pt>
                <c:pt idx="1136">
                  <c:v>2.1397736763422159E-2</c:v>
                </c:pt>
                <c:pt idx="1137">
                  <c:v>2.1396316402422438E-2</c:v>
                </c:pt>
                <c:pt idx="1138">
                  <c:v>2.1394902784174524E-2</c:v>
                </c:pt>
                <c:pt idx="1139">
                  <c:v>2.1393495908683266E-2</c:v>
                </c:pt>
                <c:pt idx="1140">
                  <c:v>2.1392095775941398E-2</c:v>
                </c:pt>
                <c:pt idx="1141">
                  <c:v>2.1390702385946498E-2</c:v>
                </c:pt>
                <c:pt idx="1142">
                  <c:v>2.1389315738696141E-2</c:v>
                </c:pt>
                <c:pt idx="1143">
                  <c:v>2.1386325166040443E-2</c:v>
                </c:pt>
                <c:pt idx="1144">
                  <c:v>2.1384950804133496E-2</c:v>
                </c:pt>
                <c:pt idx="1145">
                  <c:v>2.138358318375122E-2</c:v>
                </c:pt>
                <c:pt idx="1146">
                  <c:v>2.1382222304885623E-2</c:v>
                </c:pt>
                <c:pt idx="1147">
                  <c:v>2.1380868167539369E-2</c:v>
                </c:pt>
                <c:pt idx="1148">
                  <c:v>2.1381137452701055E-2</c:v>
                </c:pt>
                <c:pt idx="1149">
                  <c:v>2.1379798004594684E-2</c:v>
                </c:pt>
                <c:pt idx="1150">
                  <c:v>2.1378465299213483E-2</c:v>
                </c:pt>
                <c:pt idx="1151">
                  <c:v>2.1377139336555023E-2</c:v>
                </c:pt>
                <c:pt idx="1152">
                  <c:v>2.1374198603480998E-2</c:v>
                </c:pt>
                <c:pt idx="1153">
                  <c:v>2.1372884915192181E-2</c:v>
                </c:pt>
                <c:pt idx="1154">
                  <c:v>2.137157796840139E-2</c:v>
                </c:pt>
                <c:pt idx="1155">
                  <c:v>2.1370277763111289E-2</c:v>
                </c:pt>
                <c:pt idx="1156">
                  <c:v>2.1368984299319216E-2</c:v>
                </c:pt>
                <c:pt idx="1157">
                  <c:v>2.1369325157641391E-2</c:v>
                </c:pt>
                <c:pt idx="1158">
                  <c:v>2.1368046393971891E-2</c:v>
                </c:pt>
                <c:pt idx="1159">
                  <c:v>2.1366774373005756E-2</c:v>
                </c:pt>
                <c:pt idx="1160">
                  <c:v>2.1364785027527256E-2</c:v>
                </c:pt>
                <c:pt idx="1161">
                  <c:v>2.1363527048169073E-2</c:v>
                </c:pt>
                <c:pt idx="1162">
                  <c:v>2.1362275811100118E-2</c:v>
                </c:pt>
                <c:pt idx="1163">
                  <c:v>2.1361031316320389E-2</c:v>
                </c:pt>
                <c:pt idx="1164">
                  <c:v>2.1359793563832385E-2</c:v>
                </c:pt>
                <c:pt idx="1165">
                  <c:v>2.1356379547678675E-2</c:v>
                </c:pt>
                <c:pt idx="1166">
                  <c:v>2.1355153644074334E-2</c:v>
                </c:pt>
                <c:pt idx="1167">
                  <c:v>2.1353934481135158E-2</c:v>
                </c:pt>
                <c:pt idx="1168">
                  <c:v>2.1352722058858298E-2</c:v>
                </c:pt>
                <c:pt idx="1169">
                  <c:v>2.1352063675740617E-2</c:v>
                </c:pt>
                <c:pt idx="1170">
                  <c:v>2.1352508636795775E-2</c:v>
                </c:pt>
                <c:pt idx="1171">
                  <c:v>2.1351318080254922E-2</c:v>
                </c:pt>
                <c:pt idx="1172">
                  <c:v>2.1350683040649476E-2</c:v>
                </c:pt>
                <c:pt idx="1173">
                  <c:v>2.1348957193980944E-2</c:v>
                </c:pt>
                <c:pt idx="1174">
                  <c:v>2.1347786864242824E-2</c:v>
                </c:pt>
                <c:pt idx="1175">
                  <c:v>2.134662327676895E-2</c:v>
                </c:pt>
                <c:pt idx="1176">
                  <c:v>2.1345466431556825E-2</c:v>
                </c:pt>
                <c:pt idx="1177">
                  <c:v>2.1344316328601454E-2</c:v>
                </c:pt>
                <c:pt idx="1178">
                  <c:v>2.1343172967905333E-2</c:v>
                </c:pt>
                <c:pt idx="1179">
                  <c:v>2.1342036349465965E-2</c:v>
                </c:pt>
                <c:pt idx="1180">
                  <c:v>2.1340906473278354E-2</c:v>
                </c:pt>
                <c:pt idx="1181">
                  <c:v>2.13397833393425E-2</c:v>
                </c:pt>
                <c:pt idx="1182">
                  <c:v>2.1337008581581697E-2</c:v>
                </c:pt>
                <c:pt idx="1183">
                  <c:v>2.1337555780375217E-2</c:v>
                </c:pt>
                <c:pt idx="1184">
                  <c:v>2.1336438952599956E-2</c:v>
                </c:pt>
                <c:pt idx="1185">
                  <c:v>2.133530200970013E-2</c:v>
                </c:pt>
                <c:pt idx="1186">
                  <c:v>2.1334130490021364E-2</c:v>
                </c:pt>
                <c:pt idx="1187">
                  <c:v>2.1332909988134308E-2</c:v>
                </c:pt>
                <c:pt idx="1188">
                  <c:v>2.1331630996459239E-2</c:v>
                </c:pt>
                <c:pt idx="1189">
                  <c:v>2.1330292636643766E-2</c:v>
                </c:pt>
                <c:pt idx="1190">
                  <c:v>2.132889490870038E-2</c:v>
                </c:pt>
                <c:pt idx="1191">
                  <c:v>2.1327437812656558E-2</c:v>
                </c:pt>
                <c:pt idx="1192">
                  <c:v>2.1325921348532284E-2</c:v>
                </c:pt>
                <c:pt idx="1193">
                  <c:v>2.1324345516352539E-2</c:v>
                </c:pt>
                <c:pt idx="1194">
                  <c:v>2.1322710316147298E-2</c:v>
                </c:pt>
                <c:pt idx="1195">
                  <c:v>2.1321015747931549E-2</c:v>
                </c:pt>
                <c:pt idx="1196">
                  <c:v>2.1319261811742762E-2</c:v>
                </c:pt>
                <c:pt idx="1197">
                  <c:v>2.131744850760342E-2</c:v>
                </c:pt>
                <c:pt idx="1198">
                  <c:v>2.1315575835541001E-2</c:v>
                </c:pt>
                <c:pt idx="1199">
                  <c:v>2.1313643795587978E-2</c:v>
                </c:pt>
                <c:pt idx="1200">
                  <c:v>2.1311652387776825E-2</c:v>
                </c:pt>
                <c:pt idx="1201">
                  <c:v>2.1309601612132523E-2</c:v>
                </c:pt>
                <c:pt idx="1202">
                  <c:v>2.1307491468692541E-2</c:v>
                </c:pt>
                <c:pt idx="1203">
                  <c:v>2.1305321957491852E-2</c:v>
                </c:pt>
                <c:pt idx="1204">
                  <c:v>2.1301695224545909E-2</c:v>
                </c:pt>
                <c:pt idx="1205">
                  <c:v>2.1300804831930753E-2</c:v>
                </c:pt>
                <c:pt idx="1206">
                  <c:v>2.1298457217642786E-2</c:v>
                </c:pt>
                <c:pt idx="1207">
                  <c:v>2.1296050235736497E-2</c:v>
                </c:pt>
                <c:pt idx="1208">
                  <c:v>2.1293583886249356E-2</c:v>
                </c:pt>
                <c:pt idx="1209">
                  <c:v>2.1291058169216337E-2</c:v>
                </c:pt>
                <c:pt idx="1210">
                  <c:v>2.1288473084677406E-2</c:v>
                </c:pt>
                <c:pt idx="1211">
                  <c:v>2.1285828632677528E-2</c:v>
                </c:pt>
                <c:pt idx="1212">
                  <c:v>2.1282303885159719E-2</c:v>
                </c:pt>
                <c:pt idx="1213">
                  <c:v>2.1279536621270714E-2</c:v>
                </c:pt>
                <c:pt idx="1214">
                  <c:v>2.1276709993536258E-2</c:v>
                </c:pt>
                <c:pt idx="1215">
                  <c:v>2.1273824001995029E-2</c:v>
                </c:pt>
                <c:pt idx="1216">
                  <c:v>2.1270878646693438E-2</c:v>
                </c:pt>
                <c:pt idx="1217">
                  <c:v>2.1266648195721327E-2</c:v>
                </c:pt>
                <c:pt idx="1218">
                  <c:v>2.126359737405175E-2</c:v>
                </c:pt>
                <c:pt idx="1219">
                  <c:v>2.1260487199179817E-2</c:v>
                </c:pt>
                <c:pt idx="1220">
                  <c:v>2.1257317671145502E-2</c:v>
                </c:pt>
                <c:pt idx="1221">
                  <c:v>2.1255261415391722E-2</c:v>
                </c:pt>
                <c:pt idx="1222">
                  <c:v>2.125195987850784E-2</c:v>
                </c:pt>
                <c:pt idx="1223">
                  <c:v>2.1248980165262665E-2</c:v>
                </c:pt>
                <c:pt idx="1224">
                  <c:v>2.1245178714513639E-2</c:v>
                </c:pt>
                <c:pt idx="1225">
                  <c:v>2.1241699087506467E-2</c:v>
                </c:pt>
                <c:pt idx="1226">
                  <c:v>2.1238160097234018E-2</c:v>
                </c:pt>
                <c:pt idx="1227">
                  <c:v>2.1232117626707847E-2</c:v>
                </c:pt>
                <c:pt idx="1228">
                  <c:v>2.1228430445757951E-2</c:v>
                </c:pt>
                <c:pt idx="1229">
                  <c:v>2.1224683905192165E-2</c:v>
                </c:pt>
                <c:pt idx="1230">
                  <c:v>2.1221225884458749E-2</c:v>
                </c:pt>
                <c:pt idx="1231">
                  <c:v>2.1217356156991253E-2</c:v>
                </c:pt>
                <c:pt idx="1232">
                  <c:v>2.1213427066627221E-2</c:v>
                </c:pt>
                <c:pt idx="1233">
                  <c:v>2.1209438613428541E-2</c:v>
                </c:pt>
                <c:pt idx="1234">
                  <c:v>2.1205060810099319E-2</c:v>
                </c:pt>
                <c:pt idx="1235">
                  <c:v>2.1200958113034574E-2</c:v>
                </c:pt>
                <c:pt idx="1236">
                  <c:v>2.1196796056758949E-2</c:v>
                </c:pt>
                <c:pt idx="1237">
                  <c:v>2.1192574641339057E-2</c:v>
                </c:pt>
                <c:pt idx="1238">
                  <c:v>2.1188605907063389E-2</c:v>
                </c:pt>
                <c:pt idx="1239">
                  <c:v>2.1184261278161587E-2</c:v>
                </c:pt>
                <c:pt idx="1240">
                  <c:v>2.1179857286873806E-2</c:v>
                </c:pt>
                <c:pt idx="1241">
                  <c:v>2.1175393933264518E-2</c:v>
                </c:pt>
                <c:pt idx="1242">
                  <c:v>2.1170871217398184E-2</c:v>
                </c:pt>
                <c:pt idx="1243">
                  <c:v>2.1166289139349585E-2</c:v>
                </c:pt>
                <c:pt idx="1244">
                  <c:v>2.116164769918576E-2</c:v>
                </c:pt>
                <c:pt idx="1245">
                  <c:v>2.1156946896978914E-2</c:v>
                </c:pt>
                <c:pt idx="1246">
                  <c:v>2.1152186732801247E-2</c:v>
                </c:pt>
                <c:pt idx="1247">
                  <c:v>2.1147095748215605E-2</c:v>
                </c:pt>
                <c:pt idx="1248">
                  <c:v>2.1142221386496018E-2</c:v>
                </c:pt>
                <c:pt idx="1249">
                  <c:v>2.113728766643419E-2</c:v>
                </c:pt>
                <c:pt idx="1250">
                  <c:v>2.1132294588110057E-2</c:v>
                </c:pt>
                <c:pt idx="1251">
                  <c:v>2.1127495484929138E-2</c:v>
                </c:pt>
                <c:pt idx="1252">
                  <c:v>2.1122379150486575E-2</c:v>
                </c:pt>
                <c:pt idx="1253">
                  <c:v>2.111720345459922E-2</c:v>
                </c:pt>
                <c:pt idx="1254">
                  <c:v>2.1111968397352167E-2</c:v>
                </c:pt>
                <c:pt idx="1255">
                  <c:v>2.1106673978822772E-2</c:v>
                </c:pt>
                <c:pt idx="1256">
                  <c:v>2.1101089598778877E-2</c:v>
                </c:pt>
                <c:pt idx="1257">
                  <c:v>2.1095681014715595E-2</c:v>
                </c:pt>
                <c:pt idx="1258">
                  <c:v>2.1090213072997521E-2</c:v>
                </c:pt>
                <c:pt idx="1259">
                  <c:v>2.1085550893006278E-2</c:v>
                </c:pt>
                <c:pt idx="1260">
                  <c:v>2.1079311469800324E-2</c:v>
                </c:pt>
                <c:pt idx="1261">
                  <c:v>2.1073660885309688E-2</c:v>
                </c:pt>
                <c:pt idx="1262">
                  <c:v>2.106795094011947E-2</c:v>
                </c:pt>
                <c:pt idx="1263">
                  <c:v>2.10621816343225E-2</c:v>
                </c:pt>
                <c:pt idx="1264">
                  <c:v>2.105635296800645E-2</c:v>
                </c:pt>
                <c:pt idx="1265">
                  <c:v>2.1050464941256411E-2</c:v>
                </c:pt>
                <c:pt idx="1266">
                  <c:v>2.1044517554165216E-2</c:v>
                </c:pt>
                <c:pt idx="1267">
                  <c:v>2.1038510806823108E-2</c:v>
                </c:pt>
                <c:pt idx="1268">
                  <c:v>2.1032444699325505E-2</c:v>
                </c:pt>
                <c:pt idx="1269">
                  <c:v>2.1025976602824389E-2</c:v>
                </c:pt>
                <c:pt idx="1270">
                  <c:v>2.1019800975984132E-2</c:v>
                </c:pt>
                <c:pt idx="1271">
                  <c:v>2.10135659959622E-2</c:v>
                </c:pt>
                <c:pt idx="1272">
                  <c:v>2.100727166285506E-2</c:v>
                </c:pt>
                <c:pt idx="1273">
                  <c:v>2.1001223762741085E-2</c:v>
                </c:pt>
                <c:pt idx="1274">
                  <c:v>2.0994801496272777E-2</c:v>
                </c:pt>
                <c:pt idx="1275">
                  <c:v>2.098831987031682E-2</c:v>
                </c:pt>
                <c:pt idx="1276">
                  <c:v>2.0981778884973781E-2</c:v>
                </c:pt>
                <c:pt idx="1277">
                  <c:v>2.0975178540339066E-2</c:v>
                </c:pt>
                <c:pt idx="1278">
                  <c:v>2.0968389263487985E-2</c:v>
                </c:pt>
                <c:pt idx="1279">
                  <c:v>2.0961674831200483E-2</c:v>
                </c:pt>
                <c:pt idx="1280">
                  <c:v>2.0954901043248597E-2</c:v>
                </c:pt>
                <c:pt idx="1281">
                  <c:v>2.094806789973358E-2</c:v>
                </c:pt>
                <c:pt idx="1282">
                  <c:v>2.0941286431384903E-2</c:v>
                </c:pt>
                <c:pt idx="1283">
                  <c:v>2.0934329933163565E-2</c:v>
                </c:pt>
                <c:pt idx="1284">
                  <c:v>2.092731407638029E-2</c:v>
                </c:pt>
                <c:pt idx="1285">
                  <c:v>2.0920238861140802E-2</c:v>
                </c:pt>
                <c:pt idx="1286">
                  <c:v>2.0913011852266017E-2</c:v>
                </c:pt>
                <c:pt idx="1287">
                  <c:v>2.0905822577525157E-2</c:v>
                </c:pt>
                <c:pt idx="1288">
                  <c:v>2.0898573947943255E-2</c:v>
                </c:pt>
                <c:pt idx="1289">
                  <c:v>2.0891265963632222E-2</c:v>
                </c:pt>
                <c:pt idx="1290">
                  <c:v>2.0883898624703967E-2</c:v>
                </c:pt>
                <c:pt idx="1291">
                  <c:v>2.0876541048252647E-2</c:v>
                </c:pt>
                <c:pt idx="1292">
                  <c:v>2.086905032690364E-2</c:v>
                </c:pt>
                <c:pt idx="1293">
                  <c:v>2.0861500247993183E-2</c:v>
                </c:pt>
                <c:pt idx="1294">
                  <c:v>2.0853890811629583E-2</c:v>
                </c:pt>
                <c:pt idx="1295">
                  <c:v>2.0846222017936608E-2</c:v>
                </c:pt>
                <c:pt idx="1296">
                  <c:v>2.0838493867027717E-2</c:v>
                </c:pt>
                <c:pt idx="1297">
                  <c:v>2.0830706359021522E-2</c:v>
                </c:pt>
                <c:pt idx="1298">
                  <c:v>2.08228594940418E-2</c:v>
                </c:pt>
                <c:pt idx="1299">
                  <c:v>2.0814921634664252E-2</c:v>
                </c:pt>
                <c:pt idx="1300">
                  <c:v>2.0806960755668236E-2</c:v>
                </c:pt>
                <c:pt idx="1301">
                  <c:v>2.0798940523296672E-2</c:v>
                </c:pt>
                <c:pt idx="1302">
                  <c:v>2.0790860937674793E-2</c:v>
                </c:pt>
                <c:pt idx="1303">
                  <c:v>2.078272199891984E-2</c:v>
                </c:pt>
                <c:pt idx="1304">
                  <c:v>2.0774531814415909E-2</c:v>
                </c:pt>
                <c:pt idx="1305">
                  <c:v>2.0766269454004577E-2</c:v>
                </c:pt>
                <c:pt idx="1306">
                  <c:v>2.0757947737604733E-2</c:v>
                </c:pt>
                <c:pt idx="1307">
                  <c:v>2.0749566665342729E-2</c:v>
                </c:pt>
                <c:pt idx="1308">
                  <c:v>2.0741137012380229E-2</c:v>
                </c:pt>
                <c:pt idx="1309">
                  <c:v>2.0732641957382114E-2</c:v>
                </c:pt>
                <c:pt idx="1310">
                  <c:v>2.072408755011157E-2</c:v>
                </c:pt>
                <c:pt idx="1311">
                  <c:v>2.0715473790701822E-2</c:v>
                </c:pt>
                <c:pt idx="1312">
                  <c:v>2.0706770970594764E-2</c:v>
                </c:pt>
                <c:pt idx="1313">
                  <c:v>2.0698033765877619E-2</c:v>
                </c:pt>
                <c:pt idx="1314">
                  <c:v>2.0689237206211134E-2</c:v>
                </c:pt>
                <c:pt idx="1315">
                  <c:v>2.0680381291734547E-2</c:v>
                </c:pt>
                <c:pt idx="1316">
                  <c:v>2.067146602258195E-2</c:v>
                </c:pt>
                <c:pt idx="1317">
                  <c:v>2.0662491398890002E-2</c:v>
                </c:pt>
                <c:pt idx="1318">
                  <c:v>2.0653457420792797E-2</c:v>
                </c:pt>
                <c:pt idx="1319">
                  <c:v>2.0644364088434727E-2</c:v>
                </c:pt>
                <c:pt idx="1320">
                  <c:v>2.0635211401952461E-2</c:v>
                </c:pt>
                <c:pt idx="1321">
                  <c:v>2.0626215477129888E-2</c:v>
                </c:pt>
                <c:pt idx="1322">
                  <c:v>2.0616958391137846E-2</c:v>
                </c:pt>
                <c:pt idx="1323">
                  <c:v>2.0607641960887726E-2</c:v>
                </c:pt>
                <c:pt idx="1324">
                  <c:v>2.059826618650229E-2</c:v>
                </c:pt>
                <c:pt idx="1325">
                  <c:v>2.058855766259297E-2</c:v>
                </c:pt>
                <c:pt idx="1326">
                  <c:v>2.0579048854336056E-2</c:v>
                </c:pt>
                <c:pt idx="1327">
                  <c:v>2.0569071442707809E-2</c:v>
                </c:pt>
                <c:pt idx="1328">
                  <c:v>2.0559853178587773E-2</c:v>
                </c:pt>
                <c:pt idx="1329">
                  <c:v>2.0550166311392941E-2</c:v>
                </c:pt>
                <c:pt idx="1330">
                  <c:v>2.0540535629307577E-2</c:v>
                </c:pt>
                <c:pt idx="1331">
                  <c:v>2.0530734854963484E-2</c:v>
                </c:pt>
                <c:pt idx="1332">
                  <c:v>2.0520874731339234E-2</c:v>
                </c:pt>
                <c:pt idx="1333">
                  <c:v>2.0510955258578711E-2</c:v>
                </c:pt>
                <c:pt idx="1334">
                  <c:v>2.0500841688176143E-2</c:v>
                </c:pt>
                <c:pt idx="1335">
                  <c:v>2.0490798707140961E-2</c:v>
                </c:pt>
                <c:pt idx="1336">
                  <c:v>2.048069637433067E-2</c:v>
                </c:pt>
                <c:pt idx="1337">
                  <c:v>2.0470534689899986E-2</c:v>
                </c:pt>
                <c:pt idx="1338">
                  <c:v>2.0460467662943849E-2</c:v>
                </c:pt>
                <c:pt idx="1339">
                  <c:v>2.0450192098493858E-2</c:v>
                </c:pt>
                <c:pt idx="1340">
                  <c:v>2.0439857185957422E-2</c:v>
                </c:pt>
                <c:pt idx="1341">
                  <c:v>2.0429462925483755E-2</c:v>
                </c:pt>
                <c:pt idx="1342">
                  <c:v>2.0419009317232728E-2</c:v>
                </c:pt>
                <c:pt idx="1343">
                  <c:v>2.0408318208085762E-2</c:v>
                </c:pt>
                <c:pt idx="1344">
                  <c:v>2.0397741066724286E-2</c:v>
                </c:pt>
                <c:pt idx="1345">
                  <c:v>2.0387104575013658E-2</c:v>
                </c:pt>
                <c:pt idx="1346">
                  <c:v>2.0376408733116327E-2</c:v>
                </c:pt>
                <c:pt idx="1347">
                  <c:v>2.0365653541197327E-2</c:v>
                </c:pt>
                <c:pt idx="1348">
                  <c:v>2.0354838999413948E-2</c:v>
                </c:pt>
                <c:pt idx="1349">
                  <c:v>2.0343965107944114E-2</c:v>
                </c:pt>
                <c:pt idx="1350">
                  <c:v>2.0333031866945118E-2</c:v>
                </c:pt>
                <c:pt idx="1351">
                  <c:v>2.0322039276587146E-2</c:v>
                </c:pt>
                <c:pt idx="1352">
                  <c:v>2.0311209141297581E-2</c:v>
                </c:pt>
                <c:pt idx="1353">
                  <c:v>2.0300102717873969E-2</c:v>
                </c:pt>
                <c:pt idx="1354">
                  <c:v>2.0288936948588798E-2</c:v>
                </c:pt>
                <c:pt idx="1355">
                  <c:v>2.0277711833601941E-2</c:v>
                </c:pt>
                <c:pt idx="1356">
                  <c:v>2.0266186090325339E-2</c:v>
                </c:pt>
                <c:pt idx="1357">
                  <c:v>2.0254837407377112E-2</c:v>
                </c:pt>
                <c:pt idx="1358">
                  <c:v>2.0243429376266373E-2</c:v>
                </c:pt>
                <c:pt idx="1359">
                  <c:v>2.0231961997168466E-2</c:v>
                </c:pt>
                <c:pt idx="1360">
                  <c:v>2.0220696079044309E-2</c:v>
                </c:pt>
                <c:pt idx="1361">
                  <c:v>2.0209114893388502E-2</c:v>
                </c:pt>
                <c:pt idx="1362">
                  <c:v>2.0197474363219392E-2</c:v>
                </c:pt>
                <c:pt idx="1363">
                  <c:v>2.0185774488702179E-2</c:v>
                </c:pt>
                <c:pt idx="1364">
                  <c:v>2.0174015270018053E-2</c:v>
                </c:pt>
                <c:pt idx="1365">
                  <c:v>2.0161911424721259E-2</c:v>
                </c:pt>
                <c:pt idx="1366">
                  <c:v>2.0150028614674357E-2</c:v>
                </c:pt>
                <c:pt idx="1367">
                  <c:v>2.0138086458068815E-2</c:v>
                </c:pt>
                <c:pt idx="1368">
                  <c:v>2.012608495508772E-2</c:v>
                </c:pt>
                <c:pt idx="1369">
                  <c:v>2.0114024105916728E-2</c:v>
                </c:pt>
                <c:pt idx="1370">
                  <c:v>2.0101903910736334E-2</c:v>
                </c:pt>
                <c:pt idx="1371">
                  <c:v>2.0089724369734784E-2</c:v>
                </c:pt>
                <c:pt idx="1372">
                  <c:v>2.0077485483100309E-2</c:v>
                </c:pt>
                <c:pt idx="1373">
                  <c:v>2.0066159583619823E-2</c:v>
                </c:pt>
                <c:pt idx="1374">
                  <c:v>2.0053816784956689E-2</c:v>
                </c:pt>
                <c:pt idx="1375">
                  <c:v>2.0041414649820677E-2</c:v>
                </c:pt>
                <c:pt idx="1376">
                  <c:v>2.0028953178380222E-2</c:v>
                </c:pt>
                <c:pt idx="1377">
                  <c:v>2.0015400871981094E-2</c:v>
                </c:pt>
                <c:pt idx="1378">
                  <c:v>2.0001404061880175E-2</c:v>
                </c:pt>
                <c:pt idx="1379">
                  <c:v>1.9990151614718038E-2</c:v>
                </c:pt>
                <c:pt idx="1380">
                  <c:v>1.9977437969819892E-2</c:v>
                </c:pt>
                <c:pt idx="1381">
                  <c:v>1.996466498100874E-2</c:v>
                </c:pt>
                <c:pt idx="1382">
                  <c:v>1.9952201683325121E-2</c:v>
                </c:pt>
                <c:pt idx="1383">
                  <c:v>1.9939314959495746E-2</c:v>
                </c:pt>
                <c:pt idx="1384">
                  <c:v>1.9926368895144542E-2</c:v>
                </c:pt>
                <c:pt idx="1385">
                  <c:v>1.9913363490468683E-2</c:v>
                </c:pt>
                <c:pt idx="1386">
                  <c:v>1.9899909885075596E-2</c:v>
                </c:pt>
                <c:pt idx="1387">
                  <c:v>1.9886780836901801E-2</c:v>
                </c:pt>
                <c:pt idx="1388">
                  <c:v>1.9873592446202275E-2</c:v>
                </c:pt>
                <c:pt idx="1389">
                  <c:v>1.9860344713175569E-2</c:v>
                </c:pt>
                <c:pt idx="1390">
                  <c:v>1.9847037638022813E-2</c:v>
                </c:pt>
                <c:pt idx="1391">
                  <c:v>1.9834084926363182E-2</c:v>
                </c:pt>
                <c:pt idx="1392">
                  <c:v>1.9820664144831746E-2</c:v>
                </c:pt>
                <c:pt idx="1393">
                  <c:v>1.9807184024539737E-2</c:v>
                </c:pt>
                <c:pt idx="1394">
                  <c:v>1.9793644565684332E-2</c:v>
                </c:pt>
                <c:pt idx="1395">
                  <c:v>1.977961213755991E-2</c:v>
                </c:pt>
                <c:pt idx="1396">
                  <c:v>1.9765949013975121E-2</c:v>
                </c:pt>
                <c:pt idx="1397">
                  <c:v>1.9752226549710868E-2</c:v>
                </c:pt>
                <c:pt idx="1398">
                  <c:v>1.9738444744973434E-2</c:v>
                </c:pt>
                <c:pt idx="1399">
                  <c:v>1.9724603599981998E-2</c:v>
                </c:pt>
                <c:pt idx="1400">
                  <c:v>1.9710703114940272E-2</c:v>
                </c:pt>
                <c:pt idx="1401">
                  <c:v>1.9696743290067431E-2</c:v>
                </c:pt>
                <c:pt idx="1402">
                  <c:v>1.9682724125572343E-2</c:v>
                </c:pt>
                <c:pt idx="1403">
                  <c:v>1.9668645621674183E-2</c:v>
                </c:pt>
                <c:pt idx="1404">
                  <c:v>1.9654986400739816E-2</c:v>
                </c:pt>
                <c:pt idx="1405">
                  <c:v>1.9640794231126968E-2</c:v>
                </c:pt>
                <c:pt idx="1406">
                  <c:v>1.9626542725415419E-2</c:v>
                </c:pt>
                <c:pt idx="1407">
                  <c:v>1.9612231883815667E-2</c:v>
                </c:pt>
                <c:pt idx="1408">
                  <c:v>1.9597363018677139E-2</c:v>
                </c:pt>
                <c:pt idx="1409">
                  <c:v>1.9582928482904032E-2</c:v>
                </c:pt>
                <c:pt idx="1410">
                  <c:v>1.9568434609251801E-2</c:v>
                </c:pt>
                <c:pt idx="1411">
                  <c:v>1.9553881397947354E-2</c:v>
                </c:pt>
                <c:pt idx="1412">
                  <c:v>1.9539787644970552E-2</c:v>
                </c:pt>
                <c:pt idx="1413">
                  <c:v>1.9525120792531325E-2</c:v>
                </c:pt>
                <c:pt idx="1414">
                  <c:v>1.9510394605712023E-2</c:v>
                </c:pt>
                <c:pt idx="1415">
                  <c:v>1.9495609084723142E-2</c:v>
                </c:pt>
                <c:pt idx="1416">
                  <c:v>1.9480764229785841E-2</c:v>
                </c:pt>
                <c:pt idx="1417">
                  <c:v>1.9465316051868492E-2</c:v>
                </c:pt>
                <c:pt idx="1418">
                  <c:v>1.9450347483256789E-2</c:v>
                </c:pt>
                <c:pt idx="1419">
                  <c:v>1.9435319578800462E-2</c:v>
                </c:pt>
                <c:pt idx="1420">
                  <c:v>1.9416950953727863E-2</c:v>
                </c:pt>
                <c:pt idx="1421">
                  <c:v>1.9401785791627223E-2</c:v>
                </c:pt>
                <c:pt idx="1422">
                  <c:v>1.9386561289333221E-2</c:v>
                </c:pt>
                <c:pt idx="1423">
                  <c:v>1.9371277447085656E-2</c:v>
                </c:pt>
                <c:pt idx="1424">
                  <c:v>1.9355934265134035E-2</c:v>
                </c:pt>
                <c:pt idx="1425">
                  <c:v>1.9343457523052381E-2</c:v>
                </c:pt>
                <c:pt idx="1426">
                  <c:v>1.9328020997919953E-2</c:v>
                </c:pt>
                <c:pt idx="1427">
                  <c:v>1.9312525146349482E-2</c:v>
                </c:pt>
                <c:pt idx="1428">
                  <c:v>1.9296969968549363E-2</c:v>
                </c:pt>
                <c:pt idx="1429">
                  <c:v>1.9280146102051532E-2</c:v>
                </c:pt>
                <c:pt idx="1430">
                  <c:v>1.9262629053761093E-2</c:v>
                </c:pt>
                <c:pt idx="1431">
                  <c:v>1.9246870500951762E-2</c:v>
                </c:pt>
                <c:pt idx="1432">
                  <c:v>1.9231052610465843E-2</c:v>
                </c:pt>
                <c:pt idx="1433">
                  <c:v>1.9215175382562517E-2</c:v>
                </c:pt>
                <c:pt idx="1434">
                  <c:v>1.9201132886561112E-2</c:v>
                </c:pt>
                <c:pt idx="1435">
                  <c:v>1.9185152253765381E-2</c:v>
                </c:pt>
                <c:pt idx="1436">
                  <c:v>1.9169112291620216E-2</c:v>
                </c:pt>
                <c:pt idx="1437">
                  <c:v>1.9153013000365426E-2</c:v>
                </c:pt>
                <c:pt idx="1438">
                  <c:v>1.9134899190880589E-2</c:v>
                </c:pt>
                <c:pt idx="1439">
                  <c:v>1.9118665943942403E-2</c:v>
                </c:pt>
                <c:pt idx="1440">
                  <c:v>1.9102373361415657E-2</c:v>
                </c:pt>
                <c:pt idx="1441">
                  <c:v>1.9086021443569221E-2</c:v>
                </c:pt>
                <c:pt idx="1442">
                  <c:v>1.907162661579509E-2</c:v>
                </c:pt>
                <c:pt idx="1443">
                  <c:v>1.9055172295115774E-2</c:v>
                </c:pt>
                <c:pt idx="1444">
                  <c:v>1.9038676319935277E-2</c:v>
                </c:pt>
                <c:pt idx="1445">
                  <c:v>1.9022168527194516E-2</c:v>
                </c:pt>
                <c:pt idx="1446">
                  <c:v>1.9005679150338572E-2</c:v>
                </c:pt>
                <c:pt idx="1447">
                  <c:v>1.8987236494514486E-2</c:v>
                </c:pt>
                <c:pt idx="1448">
                  <c:v>1.8970876524386782E-2</c:v>
                </c:pt>
                <c:pt idx="1449">
                  <c:v>1.8954586811407059E-2</c:v>
                </c:pt>
                <c:pt idx="1450">
                  <c:v>1.8938367355257991E-2</c:v>
                </c:pt>
                <c:pt idx="1451">
                  <c:v>1.8922218155627103E-2</c:v>
                </c:pt>
                <c:pt idx="1452">
                  <c:v>1.890613921220434E-2</c:v>
                </c:pt>
                <c:pt idx="1453">
                  <c:v>1.8890130524674798E-2</c:v>
                </c:pt>
                <c:pt idx="1454">
                  <c:v>1.8874192092738117E-2</c:v>
                </c:pt>
                <c:pt idx="1455">
                  <c:v>1.8860225619198978E-2</c:v>
                </c:pt>
                <c:pt idx="1456">
                  <c:v>1.8844415125037095E-2</c:v>
                </c:pt>
                <c:pt idx="1457">
                  <c:v>1.8828674872519713E-2</c:v>
                </c:pt>
                <c:pt idx="1458">
                  <c:v>1.8813004861364391E-2</c:v>
                </c:pt>
                <c:pt idx="1459">
                  <c:v>1.8797405091302011E-2</c:v>
                </c:pt>
                <c:pt idx="1460">
                  <c:v>1.8780036851343048E-2</c:v>
                </c:pt>
                <c:pt idx="1461">
                  <c:v>1.876459019999353E-2</c:v>
                </c:pt>
                <c:pt idx="1462">
                  <c:v>1.8749213801809717E-2</c:v>
                </c:pt>
                <c:pt idx="1463">
                  <c:v>1.8733907656500941E-2</c:v>
                </c:pt>
                <c:pt idx="1464">
                  <c:v>1.8720459847829218E-2</c:v>
                </c:pt>
                <c:pt idx="1465">
                  <c:v>1.8705281518614392E-2</c:v>
                </c:pt>
                <c:pt idx="1466">
                  <c:v>1.8690173428603352E-2</c:v>
                </c:pt>
                <c:pt idx="1467">
                  <c:v>1.867513557752698E-2</c:v>
                </c:pt>
                <c:pt idx="1468">
                  <c:v>1.8660167965126817E-2</c:v>
                </c:pt>
                <c:pt idx="1469">
                  <c:v>1.8643546078491724E-2</c:v>
                </c:pt>
                <c:pt idx="1470">
                  <c:v>1.8628731695091716E-2</c:v>
                </c:pt>
                <c:pt idx="1471">
                  <c:v>1.8613987562236485E-2</c:v>
                </c:pt>
                <c:pt idx="1472">
                  <c:v>1.8597784222245672E-2</c:v>
                </c:pt>
                <c:pt idx="1473">
                  <c:v>1.8583186360718595E-2</c:v>
                </c:pt>
                <c:pt idx="1474">
                  <c:v>1.856865874466096E-2</c:v>
                </c:pt>
                <c:pt idx="1475">
                  <c:v>1.8554201373800483E-2</c:v>
                </c:pt>
                <c:pt idx="1476">
                  <c:v>1.8539814247862385E-2</c:v>
                </c:pt>
                <c:pt idx="1477">
                  <c:v>1.8527118840115507E-2</c:v>
                </c:pt>
                <c:pt idx="1478">
                  <c:v>1.851285935013499E-2</c:v>
                </c:pt>
                <c:pt idx="1479">
                  <c:v>1.8498670091823228E-2</c:v>
                </c:pt>
                <c:pt idx="1480">
                  <c:v>1.8484551064937654E-2</c:v>
                </c:pt>
                <c:pt idx="1481">
                  <c:v>1.8470502269241226E-2</c:v>
                </c:pt>
                <c:pt idx="1482">
                  <c:v>1.8454966620718161E-2</c:v>
                </c:pt>
                <c:pt idx="1483">
                  <c:v>1.8440557264755728E-2</c:v>
                </c:pt>
                <c:pt idx="1484">
                  <c:v>1.8427246025698729E-2</c:v>
                </c:pt>
                <c:pt idx="1485">
                  <c:v>1.8413491092146572E-2</c:v>
                </c:pt>
                <c:pt idx="1486">
                  <c:v>1.8399806400888896E-2</c:v>
                </c:pt>
                <c:pt idx="1487">
                  <c:v>1.8386191951670905E-2</c:v>
                </c:pt>
                <c:pt idx="1488">
                  <c:v>1.8372647744237802E-2</c:v>
                </c:pt>
                <c:pt idx="1489">
                  <c:v>1.8359173778334792E-2</c:v>
                </c:pt>
                <c:pt idx="1490">
                  <c:v>1.8344344426613281E-2</c:v>
                </c:pt>
                <c:pt idx="1491">
                  <c:v>1.8331016638602E-2</c:v>
                </c:pt>
                <c:pt idx="1492">
                  <c:v>1.8317759087287173E-2</c:v>
                </c:pt>
                <c:pt idx="1493">
                  <c:v>1.8304571772431579E-2</c:v>
                </c:pt>
                <c:pt idx="1494">
                  <c:v>1.8291454693792824E-2</c:v>
                </c:pt>
                <c:pt idx="1495">
                  <c:v>1.8278407851136262E-2</c:v>
                </c:pt>
                <c:pt idx="1496">
                  <c:v>1.8265431244224663E-2</c:v>
                </c:pt>
                <c:pt idx="1497">
                  <c:v>1.8252524872820797E-2</c:v>
                </c:pt>
                <c:pt idx="1498">
                  <c:v>1.8239688736695167E-2</c:v>
                </c:pt>
                <c:pt idx="1499">
                  <c:v>1.8226922835613127E-2</c:v>
                </c:pt>
                <c:pt idx="1500">
                  <c:v>1.8214227169340024E-2</c:v>
                </c:pt>
                <c:pt idx="1501">
                  <c:v>1.8201601737654095E-2</c:v>
                </c:pt>
                <c:pt idx="1502">
                  <c:v>1.818904654031812E-2</c:v>
                </c:pt>
                <c:pt idx="1503">
                  <c:v>1.8176561577107755E-2</c:v>
                </c:pt>
                <c:pt idx="1504">
                  <c:v>1.8164146847798664E-2</c:v>
                </c:pt>
                <c:pt idx="1505">
                  <c:v>1.8151802352163935E-2</c:v>
                </c:pt>
                <c:pt idx="1506">
                  <c:v>1.8139528089984387E-2</c:v>
                </c:pt>
                <c:pt idx="1507">
                  <c:v>1.8126914909517289E-2</c:v>
                </c:pt>
                <c:pt idx="1508">
                  <c:v>1.8115190265083167E-2</c:v>
                </c:pt>
                <c:pt idx="1509">
                  <c:v>1.8103126701928297E-2</c:v>
                </c:pt>
                <c:pt idx="1510">
                  <c:v>1.8091133371341578E-2</c:v>
                </c:pt>
                <c:pt idx="1511">
                  <c:v>1.8079210273106404E-2</c:v>
                </c:pt>
                <c:pt idx="1512">
                  <c:v>1.8067357407008752E-2</c:v>
                </c:pt>
                <c:pt idx="1513">
                  <c:v>1.8055574772834607E-2</c:v>
                </c:pt>
                <c:pt idx="1514">
                  <c:v>1.8043862370364785E-2</c:v>
                </c:pt>
                <c:pt idx="1515">
                  <c:v>1.8032220199398156E-2</c:v>
                </c:pt>
                <c:pt idx="1516">
                  <c:v>1.8021758778359955E-2</c:v>
                </c:pt>
                <c:pt idx="1517">
                  <c:v>1.8009146551100336E-2</c:v>
                </c:pt>
                <c:pt idx="1518">
                  <c:v>1.7997715073361734E-2</c:v>
                </c:pt>
                <c:pt idx="1519">
                  <c:v>1.7986353826280548E-2</c:v>
                </c:pt>
                <c:pt idx="1520">
                  <c:v>1.7974360098805518E-2</c:v>
                </c:pt>
                <c:pt idx="1521">
                  <c:v>1.7963842023278179E-2</c:v>
                </c:pt>
                <c:pt idx="1522">
                  <c:v>1.7952691466947002E-2</c:v>
                </c:pt>
                <c:pt idx="1523">
                  <c:v>1.7941611140463568E-2</c:v>
                </c:pt>
                <c:pt idx="1524">
                  <c:v>1.7925903929514892E-2</c:v>
                </c:pt>
                <c:pt idx="1525">
                  <c:v>1.7914994160390663E-2</c:v>
                </c:pt>
                <c:pt idx="1526">
                  <c:v>1.7904154620433432E-2</c:v>
                </c:pt>
                <c:pt idx="1527">
                  <c:v>1.7893385309436911E-2</c:v>
                </c:pt>
                <c:pt idx="1528">
                  <c:v>1.7882686227215443E-2</c:v>
                </c:pt>
                <c:pt idx="1529">
                  <c:v>1.7872988039226354E-2</c:v>
                </c:pt>
                <c:pt idx="1530">
                  <c:v>1.7862415938237421E-2</c:v>
                </c:pt>
                <c:pt idx="1531">
                  <c:v>1.7851914054106528E-2</c:v>
                </c:pt>
                <c:pt idx="1532">
                  <c:v>1.7841482386673806E-2</c:v>
                </c:pt>
                <c:pt idx="1533">
                  <c:v>1.783024424092387E-2</c:v>
                </c:pt>
                <c:pt idx="1534">
                  <c:v>1.7819966527299193E-2</c:v>
                </c:pt>
                <c:pt idx="1535">
                  <c:v>1.7809759041119019E-2</c:v>
                </c:pt>
                <c:pt idx="1536">
                  <c:v>1.7799621782192535E-2</c:v>
                </c:pt>
                <c:pt idx="1537">
                  <c:v>1.778955475033666E-2</c:v>
                </c:pt>
                <c:pt idx="1538">
                  <c:v>1.7778404153861338E-2</c:v>
                </c:pt>
                <c:pt idx="1539">
                  <c:v>1.7768483081255226E-2</c:v>
                </c:pt>
                <c:pt idx="1540">
                  <c:v>1.7758632231434035E-2</c:v>
                </c:pt>
                <c:pt idx="1541">
                  <c:v>1.7748851604216576E-2</c:v>
                </c:pt>
                <c:pt idx="1542">
                  <c:v>1.7738890737957706E-2</c:v>
                </c:pt>
                <c:pt idx="1543">
                  <c:v>1.7729255097024815E-2</c:v>
                </c:pt>
                <c:pt idx="1544">
                  <c:v>1.7719689681888716E-2</c:v>
                </c:pt>
                <c:pt idx="1545">
                  <c:v>1.7710194492379219E-2</c:v>
                </c:pt>
                <c:pt idx="1546">
                  <c:v>1.7701001801331273E-2</c:v>
                </c:pt>
                <c:pt idx="1547">
                  <c:v>1.7691642506216354E-2</c:v>
                </c:pt>
                <c:pt idx="1548">
                  <c:v>1.7682353432532771E-2</c:v>
                </c:pt>
                <c:pt idx="1549">
                  <c:v>1.7673134580125982E-2</c:v>
                </c:pt>
                <c:pt idx="1550">
                  <c:v>1.7663771923227867E-2</c:v>
                </c:pt>
                <c:pt idx="1551">
                  <c:v>1.7654698083901504E-2</c:v>
                </c:pt>
                <c:pt idx="1552">
                  <c:v>1.7645694469020753E-2</c:v>
                </c:pt>
                <c:pt idx="1553">
                  <c:v>1.7636761078423165E-2</c:v>
                </c:pt>
                <c:pt idx="1554">
                  <c:v>1.7627897911948867E-2</c:v>
                </c:pt>
                <c:pt idx="1555">
                  <c:v>1.7619104969437988E-2</c:v>
                </c:pt>
                <c:pt idx="1556">
                  <c:v>1.7610382250730656E-2</c:v>
                </c:pt>
                <c:pt idx="1557">
                  <c:v>1.7601729755666998E-2</c:v>
                </c:pt>
                <c:pt idx="1558">
                  <c:v>1.7593147484092301E-2</c:v>
                </c:pt>
                <c:pt idx="1559">
                  <c:v>1.7584808191069889E-2</c:v>
                </c:pt>
                <c:pt idx="1560">
                  <c:v>1.7576361762260184E-2</c:v>
                </c:pt>
                <c:pt idx="1561">
                  <c:v>1.7567985552867427E-2</c:v>
                </c:pt>
                <c:pt idx="1562">
                  <c:v>1.7559679562739738E-2</c:v>
                </c:pt>
                <c:pt idx="1563">
                  <c:v>1.7551443791733234E-2</c:v>
                </c:pt>
                <c:pt idx="1564">
                  <c:v>1.7543128539273999E-2</c:v>
                </c:pt>
                <c:pt idx="1565">
                  <c:v>1.7535037827833833E-2</c:v>
                </c:pt>
                <c:pt idx="1566">
                  <c:v>1.7527017338673269E-2</c:v>
                </c:pt>
                <c:pt idx="1567">
                  <c:v>1.751906707165049E-2</c:v>
                </c:pt>
                <c:pt idx="1568">
                  <c:v>1.7511318218527805E-2</c:v>
                </c:pt>
                <c:pt idx="1569">
                  <c:v>1.7503503759266792E-2</c:v>
                </c:pt>
                <c:pt idx="1570">
                  <c:v>1.7495759518141085E-2</c:v>
                </c:pt>
                <c:pt idx="1571">
                  <c:v>1.7488085495020123E-2</c:v>
                </c:pt>
                <c:pt idx="1572">
                  <c:v>1.7480033821237358E-2</c:v>
                </c:pt>
                <c:pt idx="1573">
                  <c:v>1.7472840126359475E-2</c:v>
                </c:pt>
                <c:pt idx="1574">
                  <c:v>1.7465381410319836E-2</c:v>
                </c:pt>
                <c:pt idx="1575">
                  <c:v>1.7457992915296296E-2</c:v>
                </c:pt>
                <c:pt idx="1576">
                  <c:v>1.7450674641157349E-2</c:v>
                </c:pt>
                <c:pt idx="1577">
                  <c:v>1.7443426587774064E-2</c:v>
                </c:pt>
                <c:pt idx="1578">
                  <c:v>1.7436248755007194E-2</c:v>
                </c:pt>
                <c:pt idx="1579">
                  <c:v>1.7429141142735551E-2</c:v>
                </c:pt>
                <c:pt idx="1580">
                  <c:v>1.7422103750822468E-2</c:v>
                </c:pt>
                <c:pt idx="1581">
                  <c:v>1.741534984731016E-2</c:v>
                </c:pt>
                <c:pt idx="1582">
                  <c:v>1.740843885076369E-2</c:v>
                </c:pt>
                <c:pt idx="1583">
                  <c:v>1.7401598063655488E-2</c:v>
                </c:pt>
                <c:pt idx="1584">
                  <c:v>1.7394827485879918E-2</c:v>
                </c:pt>
                <c:pt idx="1585">
                  <c:v>1.7387970092282809E-2</c:v>
                </c:pt>
                <c:pt idx="1586">
                  <c:v>1.7381354019911564E-2</c:v>
                </c:pt>
                <c:pt idx="1587">
                  <c:v>1.7374808167037629E-2</c:v>
                </c:pt>
                <c:pt idx="1588">
                  <c:v>1.7368185817415442E-2</c:v>
                </c:pt>
                <c:pt idx="1589">
                  <c:v>1.7361927119307244E-2</c:v>
                </c:pt>
                <c:pt idx="1590">
                  <c:v>1.7355620304432939E-2</c:v>
                </c:pt>
                <c:pt idx="1591">
                  <c:v>1.7349350614729531E-2</c:v>
                </c:pt>
                <c:pt idx="1592">
                  <c:v>1.7343151140459589E-2</c:v>
                </c:pt>
                <c:pt idx="1593">
                  <c:v>1.7337021881519199E-2</c:v>
                </c:pt>
                <c:pt idx="1594">
                  <c:v>1.7330953333025628E-2</c:v>
                </c:pt>
                <c:pt idx="1595">
                  <c:v>1.7324969231965793E-2</c:v>
                </c:pt>
                <c:pt idx="1596">
                  <c:v>1.7319055349376992E-2</c:v>
                </c:pt>
                <c:pt idx="1597">
                  <c:v>1.7313211685158668E-2</c:v>
                </c:pt>
                <c:pt idx="1598">
                  <c:v>1.7307428812998182E-2</c:v>
                </c:pt>
                <c:pt idx="1599">
                  <c:v>1.7301720843799551E-2</c:v>
                </c:pt>
                <c:pt idx="1600">
                  <c:v>1.7296083089205716E-2</c:v>
                </c:pt>
                <c:pt idx="1601">
                  <c:v>1.7290515549115426E-2</c:v>
                </c:pt>
                <c:pt idx="1602">
                  <c:v>1.7285018223424764E-2</c:v>
                </c:pt>
                <c:pt idx="1603">
                  <c:v>1.7279624279741744E-2</c:v>
                </c:pt>
                <c:pt idx="1604">
                  <c:v>1.7274272141208091E-2</c:v>
                </c:pt>
                <c:pt idx="1605">
                  <c:v>1.7268990220232653E-2</c:v>
                </c:pt>
                <c:pt idx="1606">
                  <c:v>1.7263778516717451E-2</c:v>
                </c:pt>
                <c:pt idx="1607">
                  <c:v>1.7258637030569651E-2</c:v>
                </c:pt>
                <c:pt idx="1608">
                  <c:v>1.725356576169643E-2</c:v>
                </c:pt>
                <c:pt idx="1609">
                  <c:v>1.7248564710004952E-2</c:v>
                </c:pt>
                <c:pt idx="1610">
                  <c:v>1.7243633875404972E-2</c:v>
                </c:pt>
                <c:pt idx="1611">
                  <c:v>1.7238701924910949E-2</c:v>
                </c:pt>
                <c:pt idx="1612">
                  <c:v>1.7233906738169935E-2</c:v>
                </c:pt>
                <c:pt idx="1613">
                  <c:v>1.7229181764832013E-2</c:v>
                </c:pt>
                <c:pt idx="1614">
                  <c:v>1.7224527004827905E-2</c:v>
                </c:pt>
                <c:pt idx="1615">
                  <c:v>1.7219942458072346E-2</c:v>
                </c:pt>
                <c:pt idx="1616">
                  <c:v>1.7215523421814309E-2</c:v>
                </c:pt>
                <c:pt idx="1617">
                  <c:v>1.7211084104425775E-2</c:v>
                </c:pt>
                <c:pt idx="1618">
                  <c:v>1.7206715003447993E-2</c:v>
                </c:pt>
                <c:pt idx="1619">
                  <c:v>1.7202416118808763E-2</c:v>
                </c:pt>
                <c:pt idx="1620">
                  <c:v>1.7198072920225016E-2</c:v>
                </c:pt>
                <c:pt idx="1621">
                  <c:v>1.7193909651308736E-2</c:v>
                </c:pt>
                <c:pt idx="1622">
                  <c:v>1.7189816595100105E-2</c:v>
                </c:pt>
                <c:pt idx="1623">
                  <c:v>1.7185793751535172E-2</c:v>
                </c:pt>
                <c:pt idx="1624">
                  <c:v>1.7181974937916296E-2</c:v>
                </c:pt>
                <c:pt idx="1625">
                  <c:v>1.7178097349686436E-2</c:v>
                </c:pt>
                <c:pt idx="1626">
                  <c:v>1.7174289977266517E-2</c:v>
                </c:pt>
                <c:pt idx="1627">
                  <c:v>1.7170552820597228E-2</c:v>
                </c:pt>
                <c:pt idx="1628">
                  <c:v>1.7166885879603796E-2</c:v>
                </c:pt>
                <c:pt idx="1629">
                  <c:v>1.7163289154224333E-2</c:v>
                </c:pt>
                <c:pt idx="1630">
                  <c:v>1.7159762644391792E-2</c:v>
                </c:pt>
                <c:pt idx="1631">
                  <c:v>1.7156306350041714E-2</c:v>
                </c:pt>
                <c:pt idx="1632">
                  <c:v>1.7152920271112211E-2</c:v>
                </c:pt>
                <c:pt idx="1633">
                  <c:v>1.7149073578884049E-2</c:v>
                </c:pt>
                <c:pt idx="1634">
                  <c:v>1.7145813350079982E-2</c:v>
                </c:pt>
                <c:pt idx="1635">
                  <c:v>1.7142623326417614E-2</c:v>
                </c:pt>
                <c:pt idx="1636">
                  <c:v>1.7139503507842706E-2</c:v>
                </c:pt>
                <c:pt idx="1637">
                  <c:v>1.7137043105674342E-2</c:v>
                </c:pt>
                <c:pt idx="1638">
                  <c:v>1.7134890022339935E-2</c:v>
                </c:pt>
                <c:pt idx="1639">
                  <c:v>1.7131183745392214E-2</c:v>
                </c:pt>
                <c:pt idx="1640">
                  <c:v>1.7128359387728342E-2</c:v>
                </c:pt>
                <c:pt idx="1641">
                  <c:v>1.7125605244974484E-2</c:v>
                </c:pt>
                <c:pt idx="1642">
                  <c:v>1.7122700038728844E-2</c:v>
                </c:pt>
                <c:pt idx="1643">
                  <c:v>1.7120081434771173E-2</c:v>
                </c:pt>
                <c:pt idx="1644">
                  <c:v>1.711753304222885E-2</c:v>
                </c:pt>
                <c:pt idx="1645">
                  <c:v>1.7115054861056578E-2</c:v>
                </c:pt>
                <c:pt idx="1646">
                  <c:v>1.7112887753230915E-2</c:v>
                </c:pt>
                <c:pt idx="1647">
                  <c:v>1.7110554898962443E-2</c:v>
                </c:pt>
                <c:pt idx="1648">
                  <c:v>1.7108292259286822E-2</c:v>
                </c:pt>
                <c:pt idx="1649">
                  <c:v>1.7106099834160216E-2</c:v>
                </c:pt>
                <c:pt idx="1650">
                  <c:v>1.7103717124307138E-2</c:v>
                </c:pt>
                <c:pt idx="1651">
                  <c:v>1.7101660210494529E-2</c:v>
                </c:pt>
                <c:pt idx="1652">
                  <c:v>1.7099673507785518E-2</c:v>
                </c:pt>
                <c:pt idx="1653">
                  <c:v>1.7097757016126813E-2</c:v>
                </c:pt>
                <c:pt idx="1654">
                  <c:v>1.70959107354971E-2</c:v>
                </c:pt>
                <c:pt idx="1655">
                  <c:v>1.7094419786838632E-2</c:v>
                </c:pt>
                <c:pt idx="1656">
                  <c:v>1.7092718862528843E-2</c:v>
                </c:pt>
                <c:pt idx="1657">
                  <c:v>1.7091088152487006E-2</c:v>
                </c:pt>
                <c:pt idx="1658">
                  <c:v>1.7089527656684748E-2</c:v>
                </c:pt>
                <c:pt idx="1659">
                  <c:v>1.7088037375096295E-2</c:v>
                </c:pt>
                <c:pt idx="1660">
                  <c:v>1.7086617307685535E-2</c:v>
                </c:pt>
                <c:pt idx="1661">
                  <c:v>1.7085267454439581E-2</c:v>
                </c:pt>
                <c:pt idx="1662">
                  <c:v>1.7083987815322332E-2</c:v>
                </c:pt>
                <c:pt idx="1663">
                  <c:v>1.7082778390318316E-2</c:v>
                </c:pt>
                <c:pt idx="1664">
                  <c:v>1.7081309529082489E-2</c:v>
                </c:pt>
                <c:pt idx="1665">
                  <c:v>1.7080235567866531E-2</c:v>
                </c:pt>
                <c:pt idx="1666">
                  <c:v>1.7079231817367813E-2</c:v>
                </c:pt>
                <c:pt idx="1667">
                  <c:v>1.7078298277573012E-2</c:v>
                </c:pt>
                <c:pt idx="1668">
                  <c:v>1.7077784476236053E-2</c:v>
                </c:pt>
                <c:pt idx="1669">
                  <c:v>1.707699633548081E-2</c:v>
                </c:pt>
                <c:pt idx="1670">
                  <c:v>1.7076278408709875E-2</c:v>
                </c:pt>
                <c:pt idx="1671">
                  <c:v>1.7075630695907774E-2</c:v>
                </c:pt>
                <c:pt idx="1672">
                  <c:v>1.7074683738568908E-2</c:v>
                </c:pt>
                <c:pt idx="1673">
                  <c:v>1.7074171462672538E-2</c:v>
                </c:pt>
                <c:pt idx="1674">
                  <c:v>1.7073729397389492E-2</c:v>
                </c:pt>
                <c:pt idx="1675">
                  <c:v>1.707335754271444E-2</c:v>
                </c:pt>
                <c:pt idx="1676">
                  <c:v>1.707305589863406E-2</c:v>
                </c:pt>
                <c:pt idx="1677">
                  <c:v>1.7073218911930081E-2</c:v>
                </c:pt>
                <c:pt idx="1678">
                  <c:v>1.7073062696672581E-2</c:v>
                </c:pt>
                <c:pt idx="1679">
                  <c:v>1.7072976695322022E-2</c:v>
                </c:pt>
                <c:pt idx="1680">
                  <c:v>1.7072960907888724E-2</c:v>
                </c:pt>
                <c:pt idx="1681">
                  <c:v>1.7073015334359797E-2</c:v>
                </c:pt>
                <c:pt idx="1682">
                  <c:v>1.707313997474813E-2</c:v>
                </c:pt>
                <c:pt idx="1683">
                  <c:v>1.7073334829051146E-2</c:v>
                </c:pt>
                <c:pt idx="1684">
                  <c:v>1.7073599897268844E-2</c:v>
                </c:pt>
                <c:pt idx="1685">
                  <c:v>1.707306647050268E-2</c:v>
                </c:pt>
                <c:pt idx="1686">
                  <c:v>1.70734618985268E-2</c:v>
                </c:pt>
                <c:pt idx="1687">
                  <c:v>1.7073927533830906E-2</c:v>
                </c:pt>
                <c:pt idx="1688">
                  <c:v>1.7074463376423273E-2</c:v>
                </c:pt>
                <c:pt idx="1689">
                  <c:v>1.7075069426306655E-2</c:v>
                </c:pt>
                <c:pt idx="1690">
                  <c:v>1.7076664799211407E-2</c:v>
                </c:pt>
                <c:pt idx="1691">
                  <c:v>1.7077421365061376E-2</c:v>
                </c:pt>
                <c:pt idx="1692">
                  <c:v>1.7078248144900804E-2</c:v>
                </c:pt>
                <c:pt idx="1693">
                  <c:v>1.7079145138745169E-2</c:v>
                </c:pt>
                <c:pt idx="1694">
                  <c:v>1.7079632317334337E-2</c:v>
                </c:pt>
                <c:pt idx="1695">
                  <c:v>1.7080664675011015E-2</c:v>
                </c:pt>
                <c:pt idx="1696">
                  <c:v>1.7081767243410262E-2</c:v>
                </c:pt>
                <c:pt idx="1697">
                  <c:v>1.7082940022556059E-2</c:v>
                </c:pt>
                <c:pt idx="1698">
                  <c:v>1.7085870906908728E-2</c:v>
                </c:pt>
                <c:pt idx="1699">
                  <c:v>1.7087209373313105E-2</c:v>
                </c:pt>
                <c:pt idx="1700">
                  <c:v>1.7088618060543001E-2</c:v>
                </c:pt>
                <c:pt idx="1701">
                  <c:v>1.7090096968625058E-2</c:v>
                </c:pt>
                <c:pt idx="1702">
                  <c:v>1.7090080502179639E-2</c:v>
                </c:pt>
                <c:pt idx="1703">
                  <c:v>1.7091684080633662E-2</c:v>
                </c:pt>
                <c:pt idx="1704">
                  <c:v>1.7093348551149745E-2</c:v>
                </c:pt>
                <c:pt idx="1705">
                  <c:v>1.7095058180910172E-2</c:v>
                </c:pt>
                <c:pt idx="1706">
                  <c:v>1.7096797027949862E-2</c:v>
                </c:pt>
                <c:pt idx="1707">
                  <c:v>1.7100143138356314E-2</c:v>
                </c:pt>
                <c:pt idx="1708">
                  <c:v>1.7101898833712686E-2</c:v>
                </c:pt>
                <c:pt idx="1709">
                  <c:v>1.7103656417526931E-2</c:v>
                </c:pt>
                <c:pt idx="1710">
                  <c:v>1.7105415889801474E-2</c:v>
                </c:pt>
                <c:pt idx="1711">
                  <c:v>1.710717725053389E-2</c:v>
                </c:pt>
                <c:pt idx="1712">
                  <c:v>1.7108940499729029E-2</c:v>
                </c:pt>
                <c:pt idx="1713">
                  <c:v>1.711070563738204E-2</c:v>
                </c:pt>
                <c:pt idx="1714">
                  <c:v>1.7112472663500196E-2</c:v>
                </c:pt>
                <c:pt idx="1715">
                  <c:v>1.7112642406972078E-2</c:v>
                </c:pt>
                <c:pt idx="1716">
                  <c:v>1.7114412553063119E-2</c:v>
                </c:pt>
                <c:pt idx="1717">
                  <c:v>1.7116184587323779E-2</c:v>
                </c:pt>
                <c:pt idx="1718">
                  <c:v>1.7117958509754061E-2</c:v>
                </c:pt>
                <c:pt idx="1719">
                  <c:v>1.7119734320356628E-2</c:v>
                </c:pt>
                <c:pt idx="1720">
                  <c:v>1.712311447796741E-2</c:v>
                </c:pt>
                <c:pt idx="1721">
                  <c:v>1.7124894723348823E-2</c:v>
                </c:pt>
                <c:pt idx="1722">
                  <c:v>1.7126676857200224E-2</c:v>
                </c:pt>
                <c:pt idx="1723">
                  <c:v>1.7128460879519188E-2</c:v>
                </c:pt>
                <c:pt idx="1724">
                  <c:v>1.7128641695967062E-2</c:v>
                </c:pt>
                <c:pt idx="1725">
                  <c:v>1.7130428835616662E-2</c:v>
                </c:pt>
                <c:pt idx="1726">
                  <c:v>1.7132217863441213E-2</c:v>
                </c:pt>
                <c:pt idx="1727">
                  <c:v>1.7134008779446042E-2</c:v>
                </c:pt>
                <c:pt idx="1728">
                  <c:v>1.7135801583628485E-2</c:v>
                </c:pt>
                <c:pt idx="1729">
                  <c:v>1.7139204671380203E-2</c:v>
                </c:pt>
                <c:pt idx="1730">
                  <c:v>1.7141001913020565E-2</c:v>
                </c:pt>
                <c:pt idx="1731">
                  <c:v>1.7142801043140598E-2</c:v>
                </c:pt>
                <c:pt idx="1732">
                  <c:v>1.7144322641514109E-2</c:v>
                </c:pt>
                <c:pt idx="1733">
                  <c:v>1.7146125597678474E-2</c:v>
                </c:pt>
                <c:pt idx="1734">
                  <c:v>1.7147930442227288E-2</c:v>
                </c:pt>
                <c:pt idx="1735">
                  <c:v>1.7149737175160551E-2</c:v>
                </c:pt>
                <c:pt idx="1736">
                  <c:v>1.7151545796473266E-2</c:v>
                </c:pt>
                <c:pt idx="1737">
                  <c:v>1.7151204818674413E-2</c:v>
                </c:pt>
                <c:pt idx="1738">
                  <c:v>1.7153016332185037E-2</c:v>
                </c:pt>
                <c:pt idx="1739">
                  <c:v>1.7154829733682573E-2</c:v>
                </c:pt>
                <c:pt idx="1740">
                  <c:v>1.7156645023172726E-2</c:v>
                </c:pt>
                <c:pt idx="1741">
                  <c:v>1.7159000900389187E-2</c:v>
                </c:pt>
                <c:pt idx="1742">
                  <c:v>1.7162437180480439E-2</c:v>
                </c:pt>
                <c:pt idx="1743">
                  <c:v>1.7164259020506778E-2</c:v>
                </c:pt>
                <c:pt idx="1744">
                  <c:v>1.7166622266565928E-2</c:v>
                </c:pt>
                <c:pt idx="1745">
                  <c:v>1.7167908365740281E-2</c:v>
                </c:pt>
                <c:pt idx="1746">
                  <c:v>1.7169735870944947E-2</c:v>
                </c:pt>
                <c:pt idx="1747">
                  <c:v>1.7171565264541555E-2</c:v>
                </c:pt>
                <c:pt idx="1748">
                  <c:v>1.7173396546535102E-2</c:v>
                </c:pt>
                <c:pt idx="1749">
                  <c:v>1.7175229716925589E-2</c:v>
                </c:pt>
                <c:pt idx="1750">
                  <c:v>1.7177064775710515E-2</c:v>
                </c:pt>
                <c:pt idx="1751">
                  <c:v>1.7178901722894879E-2</c:v>
                </c:pt>
                <c:pt idx="1752">
                  <c:v>1.7180740558476182E-2</c:v>
                </c:pt>
                <c:pt idx="1753">
                  <c:v>1.7182581282456921E-2</c:v>
                </c:pt>
                <c:pt idx="1754">
                  <c:v>1.7182798902689013E-2</c:v>
                </c:pt>
                <c:pt idx="1755">
                  <c:v>1.7186268395624205E-2</c:v>
                </c:pt>
                <c:pt idx="1756">
                  <c:v>1.7188114784808251E-2</c:v>
                </c:pt>
                <c:pt idx="1757">
                  <c:v>1.7189963062396729E-2</c:v>
                </c:pt>
                <c:pt idx="1758">
                  <c:v>1.7191813228389641E-2</c:v>
                </c:pt>
                <c:pt idx="1759">
                  <c:v>1.7193665282789483E-2</c:v>
                </c:pt>
                <c:pt idx="1760">
                  <c:v>1.7195519225593758E-2</c:v>
                </c:pt>
                <c:pt idx="1761">
                  <c:v>1.7197375056804964E-2</c:v>
                </c:pt>
                <c:pt idx="1762">
                  <c:v>1.7199232776423101E-2</c:v>
                </c:pt>
                <c:pt idx="1763">
                  <c:v>1.7201092384450667E-2</c:v>
                </c:pt>
                <c:pt idx="1764">
                  <c:v>1.7202953880887661E-2</c:v>
                </c:pt>
                <c:pt idx="1765">
                  <c:v>1.7204817265734085E-2</c:v>
                </c:pt>
                <c:pt idx="1766">
                  <c:v>1.7206682538994933E-2</c:v>
                </c:pt>
                <c:pt idx="1767">
                  <c:v>1.7208549700667708E-2</c:v>
                </c:pt>
                <c:pt idx="1768">
                  <c:v>1.721041875075241E-2</c:v>
                </c:pt>
                <c:pt idx="1769">
                  <c:v>1.7212289689254034E-2</c:v>
                </c:pt>
                <c:pt idx="1770">
                  <c:v>1.7214162516167586E-2</c:v>
                </c:pt>
                <c:pt idx="1771">
                  <c:v>1.721603723149806E-2</c:v>
                </c:pt>
                <c:pt idx="1772">
                  <c:v>1.7217913835247955E-2</c:v>
                </c:pt>
                <c:pt idx="1773">
                  <c:v>1.7219792327414774E-2</c:v>
                </c:pt>
                <c:pt idx="1774">
                  <c:v>1.7221672708001012E-2</c:v>
                </c:pt>
                <c:pt idx="1775">
                  <c:v>1.7223554977006672E-2</c:v>
                </c:pt>
                <c:pt idx="1776">
                  <c:v>1.7223799365562099E-2</c:v>
                </c:pt>
                <c:pt idx="1777">
                  <c:v>1.7227325180283748E-2</c:v>
                </c:pt>
                <c:pt idx="1778">
                  <c:v>1.7229213114555164E-2</c:v>
                </c:pt>
                <c:pt idx="1779">
                  <c:v>1.7231102937250997E-2</c:v>
                </c:pt>
                <c:pt idx="1780">
                  <c:v>1.7232994648371247E-2</c:v>
                </c:pt>
                <c:pt idx="1781">
                  <c:v>1.7234888247918412E-2</c:v>
                </c:pt>
                <c:pt idx="1782">
                  <c:v>1.7236783735889993E-2</c:v>
                </c:pt>
                <c:pt idx="1783">
                  <c:v>1.7238681112293486E-2</c:v>
                </c:pt>
                <c:pt idx="1784">
                  <c:v>1.7240303390809765E-2</c:v>
                </c:pt>
                <c:pt idx="1785">
                  <c:v>1.7242204587968182E-2</c:v>
                </c:pt>
                <c:pt idx="1786">
                  <c:v>1.7244107673458665E-2</c:v>
                </c:pt>
                <c:pt idx="1787">
                  <c:v>1.7246012647281223E-2</c:v>
                </c:pt>
                <c:pt idx="1788">
                  <c:v>1.7247919509433274E-2</c:v>
                </c:pt>
                <c:pt idx="1789">
                  <c:v>1.72481797113333E-2</c:v>
                </c:pt>
                <c:pt idx="1790">
                  <c:v>1.7250089671129336E-2</c:v>
                </c:pt>
                <c:pt idx="1791">
                  <c:v>1.7252001518960811E-2</c:v>
                </c:pt>
                <c:pt idx="1792">
                  <c:v>1.7253915254824875E-2</c:v>
                </c:pt>
                <c:pt idx="1793">
                  <c:v>1.7257482145208117E-2</c:v>
                </c:pt>
                <c:pt idx="1794">
                  <c:v>1.7259951064670376E-2</c:v>
                </c:pt>
                <c:pt idx="1795">
                  <c:v>1.7261320417875557E-2</c:v>
                </c:pt>
                <c:pt idx="1796">
                  <c:v>1.7263242386720279E-2</c:v>
                </c:pt>
                <c:pt idx="1797">
                  <c:v>1.7265166243899649E-2</c:v>
                </c:pt>
                <c:pt idx="1798">
                  <c:v>1.7267641537260126E-2</c:v>
                </c:pt>
                <c:pt idx="1799">
                  <c:v>1.7269570022855341E-2</c:v>
                </c:pt>
                <c:pt idx="1800">
                  <c:v>1.7271500396694783E-2</c:v>
                </c:pt>
                <c:pt idx="1801">
                  <c:v>1.7273432658778454E-2</c:v>
                </c:pt>
                <c:pt idx="1802">
                  <c:v>1.7275919445013711E-2</c:v>
                </c:pt>
                <c:pt idx="1803">
                  <c:v>1.7277855711311976E-2</c:v>
                </c:pt>
                <c:pt idx="1804">
                  <c:v>1.7279793865960361E-2</c:v>
                </c:pt>
                <c:pt idx="1805">
                  <c:v>1.7281733908958867E-2</c:v>
                </c:pt>
                <c:pt idx="1806">
                  <c:v>1.7283122292878872E-2</c:v>
                </c:pt>
                <c:pt idx="1807">
                  <c:v>1.7285065884443895E-2</c:v>
                </c:pt>
                <c:pt idx="1808">
                  <c:v>1.7287011364258476E-2</c:v>
                </c:pt>
                <c:pt idx="1809">
                  <c:v>1.7288958732325277E-2</c:v>
                </c:pt>
                <c:pt idx="1810">
                  <c:v>1.7291462449203227E-2</c:v>
                </c:pt>
                <c:pt idx="1811">
                  <c:v>1.7293413822307622E-2</c:v>
                </c:pt>
                <c:pt idx="1812">
                  <c:v>1.7295367083769872E-2</c:v>
                </c:pt>
                <c:pt idx="1813">
                  <c:v>1.7297322233589978E-2</c:v>
                </c:pt>
                <c:pt idx="1814">
                  <c:v>1.7299279271765364E-2</c:v>
                </c:pt>
                <c:pt idx="1815">
                  <c:v>1.730123819829861E-2</c:v>
                </c:pt>
                <c:pt idx="1816">
                  <c:v>1.7303199013192289E-2</c:v>
                </c:pt>
                <c:pt idx="1817">
                  <c:v>1.7305161716446402E-2</c:v>
                </c:pt>
                <c:pt idx="1818">
                  <c:v>1.7307126308060954E-2</c:v>
                </c:pt>
                <c:pt idx="1819">
                  <c:v>1.7308536266996022E-2</c:v>
                </c:pt>
                <c:pt idx="1820">
                  <c:v>1.7310504405885219E-2</c:v>
                </c:pt>
                <c:pt idx="1821">
                  <c:v>1.7312474433037295E-2</c:v>
                </c:pt>
                <c:pt idx="1822">
                  <c:v>1.7314446348449586E-2</c:v>
                </c:pt>
                <c:pt idx="1823">
                  <c:v>1.7316977591568607E-2</c:v>
                </c:pt>
                <c:pt idx="1824">
                  <c:v>1.7318953513371559E-2</c:v>
                </c:pt>
                <c:pt idx="1825">
                  <c:v>1.7320931323534947E-2</c:v>
                </c:pt>
                <c:pt idx="1826">
                  <c:v>1.7322911022069083E-2</c:v>
                </c:pt>
                <c:pt idx="1827">
                  <c:v>1.732489260897397E-2</c:v>
                </c:pt>
                <c:pt idx="1828">
                  <c:v>1.7326317494510413E-2</c:v>
                </c:pt>
                <c:pt idx="1829">
                  <c:v>1.7328302627792169E-2</c:v>
                </c:pt>
                <c:pt idx="1830">
                  <c:v>1.7330289649344799E-2</c:v>
                </c:pt>
                <c:pt idx="1831">
                  <c:v>1.733451592320007E-2</c:v>
                </c:pt>
                <c:pt idx="1832">
                  <c:v>1.7334828869069972E-2</c:v>
                </c:pt>
                <c:pt idx="1833">
                  <c:v>1.733682178621225E-2</c:v>
                </c:pt>
                <c:pt idx="1834">
                  <c:v>1.7338816591727861E-2</c:v>
                </c:pt>
                <c:pt idx="1835">
                  <c:v>1.7340813285624535E-2</c:v>
                </c:pt>
                <c:pt idx="1836">
                  <c:v>1.7342811867897115E-2</c:v>
                </c:pt>
                <c:pt idx="1837">
                  <c:v>1.7344812338550761E-2</c:v>
                </c:pt>
                <c:pt idx="1838">
                  <c:v>1.7346814697582893E-2</c:v>
                </c:pt>
                <c:pt idx="1839">
                  <c:v>1.7348818944996087E-2</c:v>
                </c:pt>
                <c:pt idx="1840">
                  <c:v>1.7350825080792925E-2</c:v>
                </c:pt>
                <c:pt idx="1841">
                  <c:v>1.7351148447981895E-2</c:v>
                </c:pt>
                <c:pt idx="1842">
                  <c:v>1.7353157665528522E-2</c:v>
                </c:pt>
                <c:pt idx="1843">
                  <c:v>1.7355168771156265E-2</c:v>
                </c:pt>
                <c:pt idx="1844">
                  <c:v>1.7357181764862277E-2</c:v>
                </c:pt>
                <c:pt idx="1845">
                  <c:v>1.7360884085536921E-2</c:v>
                </c:pt>
                <c:pt idx="1846">
                  <c:v>1.7362901551643353E-2</c:v>
                </c:pt>
                <c:pt idx="1847">
                  <c:v>1.7364920906141165E-2</c:v>
                </c:pt>
                <c:pt idx="1848">
                  <c:v>1.7366942149030354E-2</c:v>
                </c:pt>
                <c:pt idx="1849">
                  <c:v>1.736840183149102E-2</c:v>
                </c:pt>
                <c:pt idx="1850">
                  <c:v>1.7370426618652957E-2</c:v>
                </c:pt>
                <c:pt idx="1851">
                  <c:v>1.7372453294104417E-2</c:v>
                </c:pt>
                <c:pt idx="1852">
                  <c:v>1.7374481857842738E-2</c:v>
                </c:pt>
                <c:pt idx="1853">
                  <c:v>1.7376512309881242E-2</c:v>
                </c:pt>
                <c:pt idx="1854">
                  <c:v>1.7379109262599918E-2</c:v>
                </c:pt>
                <c:pt idx="1855">
                  <c:v>1.738114372424681E-2</c:v>
                </c:pt>
                <c:pt idx="1856">
                  <c:v>1.7383180074290239E-2</c:v>
                </c:pt>
                <c:pt idx="1857">
                  <c:v>1.7385218312732778E-2</c:v>
                </c:pt>
                <c:pt idx="1858">
                  <c:v>1.7386692894475253E-2</c:v>
                </c:pt>
                <c:pt idx="1859">
                  <c:v>1.7388734676285544E-2</c:v>
                </c:pt>
                <c:pt idx="1860">
                  <c:v>1.7390778346393354E-2</c:v>
                </c:pt>
                <c:pt idx="1861">
                  <c:v>1.7392823904801347E-2</c:v>
                </c:pt>
                <c:pt idx="1862">
                  <c:v>1.739543783095799E-2</c:v>
                </c:pt>
                <c:pt idx="1863">
                  <c:v>1.7397487399813269E-2</c:v>
                </c:pt>
                <c:pt idx="1864">
                  <c:v>1.7399538857072818E-2</c:v>
                </c:pt>
                <c:pt idx="1865">
                  <c:v>1.7401592202744377E-2</c:v>
                </c:pt>
                <c:pt idx="1866">
                  <c:v>1.7403647436820206E-2</c:v>
                </c:pt>
                <c:pt idx="1867">
                  <c:v>1.7405704559305464E-2</c:v>
                </c:pt>
                <c:pt idx="1868">
                  <c:v>1.7407763570200151E-2</c:v>
                </c:pt>
                <c:pt idx="1869">
                  <c:v>1.7409824469504266E-2</c:v>
                </c:pt>
                <c:pt idx="1870">
                  <c:v>1.7411887257220392E-2</c:v>
                </c:pt>
                <c:pt idx="1871">
                  <c:v>1.74133833455965E-2</c:v>
                </c:pt>
                <c:pt idx="1872">
                  <c:v>1.7415449675367789E-2</c:v>
                </c:pt>
                <c:pt idx="1873">
                  <c:v>1.7417517893449919E-2</c:v>
                </c:pt>
                <c:pt idx="1874">
                  <c:v>1.7419587999845554E-2</c:v>
                </c:pt>
                <c:pt idx="1875">
                  <c:v>1.7421659994554695E-2</c:v>
                </c:pt>
                <c:pt idx="1876">
                  <c:v>1.7424303640231172E-2</c:v>
                </c:pt>
                <c:pt idx="1877">
                  <c:v>1.742637964685971E-2</c:v>
                </c:pt>
                <c:pt idx="1878">
                  <c:v>1.7428457541905418E-2</c:v>
                </c:pt>
                <c:pt idx="1879">
                  <c:v>1.7430537325376021E-2</c:v>
                </c:pt>
                <c:pt idx="1880">
                  <c:v>1.743204829284295E-2</c:v>
                </c:pt>
                <c:pt idx="1881">
                  <c:v>1.743413161745444E-2</c:v>
                </c:pt>
                <c:pt idx="1882">
                  <c:v>1.7436216830390094E-2</c:v>
                </c:pt>
                <c:pt idx="1883">
                  <c:v>1.7438303931641919E-2</c:v>
                </c:pt>
                <c:pt idx="1884">
                  <c:v>1.7442679758291026E-2</c:v>
                </c:pt>
                <c:pt idx="1885">
                  <c:v>1.7443055683089032E-2</c:v>
                </c:pt>
                <c:pt idx="1886">
                  <c:v>1.7445148685531361E-2</c:v>
                </c:pt>
                <c:pt idx="1887">
                  <c:v>1.7447243576403745E-2</c:v>
                </c:pt>
                <c:pt idx="1888">
                  <c:v>1.7449340355706191E-2</c:v>
                </c:pt>
                <c:pt idx="1889">
                  <c:v>1.7451439023441269E-2</c:v>
                </c:pt>
                <c:pt idx="1890">
                  <c:v>1.7453539579606405E-2</c:v>
                </c:pt>
                <c:pt idx="1891">
                  <c:v>1.7455642024206759E-2</c:v>
                </c:pt>
                <c:pt idx="1892">
                  <c:v>1.7457746357239744E-2</c:v>
                </c:pt>
                <c:pt idx="1893">
                  <c:v>1.7458705066552348E-2</c:v>
                </c:pt>
                <c:pt idx="1894">
                  <c:v>1.7460812702378214E-2</c:v>
                </c:pt>
                <c:pt idx="1895">
                  <c:v>1.7462922226431584E-2</c:v>
                </c:pt>
                <c:pt idx="1896">
                  <c:v>1.7465033638715217E-2</c:v>
                </c:pt>
                <c:pt idx="1897">
                  <c:v>1.7468296348956108E-2</c:v>
                </c:pt>
                <c:pt idx="1898">
                  <c:v>1.7470412012613276E-2</c:v>
                </c:pt>
                <c:pt idx="1899">
                  <c:v>1.7474830779108989E-2</c:v>
                </c:pt>
                <c:pt idx="1900">
                  <c:v>1.7474649005259045E-2</c:v>
                </c:pt>
                <c:pt idx="1901">
                  <c:v>1.7476770334245065E-2</c:v>
                </c:pt>
                <c:pt idx="1902">
                  <c:v>1.7478317637846352E-2</c:v>
                </c:pt>
                <c:pt idx="1903">
                  <c:v>1.7480442505733329E-2</c:v>
                </c:pt>
                <c:pt idx="1904">
                  <c:v>1.748256926196845E-2</c:v>
                </c:pt>
                <c:pt idx="1905">
                  <c:v>1.7484697906541058E-2</c:v>
                </c:pt>
                <c:pt idx="1906">
                  <c:v>1.748740530586583E-2</c:v>
                </c:pt>
                <c:pt idx="1907">
                  <c:v>1.7489537965535339E-2</c:v>
                </c:pt>
                <c:pt idx="1908">
                  <c:v>1.7491672513652953E-2</c:v>
                </c:pt>
                <c:pt idx="1909">
                  <c:v>1.7493808950226414E-2</c:v>
                </c:pt>
                <c:pt idx="1910">
                  <c:v>1.7495369454602283E-2</c:v>
                </c:pt>
                <c:pt idx="1911">
                  <c:v>1.7497509429258429E-2</c:v>
                </c:pt>
                <c:pt idx="1912">
                  <c:v>1.7499651292262719E-2</c:v>
                </c:pt>
                <c:pt idx="1913">
                  <c:v>1.7501795043620483E-2</c:v>
                </c:pt>
                <c:pt idx="1914">
                  <c:v>1.7503940683334385E-2</c:v>
                </c:pt>
                <c:pt idx="1915">
                  <c:v>1.750666722719604E-2</c:v>
                </c:pt>
                <c:pt idx="1916">
                  <c:v>1.7508816882960399E-2</c:v>
                </c:pt>
                <c:pt idx="1917">
                  <c:v>1.7510968427180605E-2</c:v>
                </c:pt>
                <c:pt idx="1918">
                  <c:v>1.7513121859864391E-2</c:v>
                </c:pt>
                <c:pt idx="1919">
                  <c:v>1.7515277181009176E-2</c:v>
                </c:pt>
                <c:pt idx="1920">
                  <c:v>1.7517434390620118E-2</c:v>
                </c:pt>
                <c:pt idx="1921">
                  <c:v>1.751959348869464E-2</c:v>
                </c:pt>
                <c:pt idx="1922">
                  <c:v>1.7521754475230161E-2</c:v>
                </c:pt>
                <c:pt idx="1923">
                  <c:v>1.7523917350234418E-2</c:v>
                </c:pt>
                <c:pt idx="1924">
                  <c:v>1.7525500940031691E-2</c:v>
                </c:pt>
                <c:pt idx="1925">
                  <c:v>1.7527667351684428E-2</c:v>
                </c:pt>
                <c:pt idx="1926">
                  <c:v>1.7529835651698633E-2</c:v>
                </c:pt>
                <c:pt idx="1927">
                  <c:v>1.7532005840082299E-2</c:v>
                </c:pt>
                <c:pt idx="1928">
                  <c:v>1.7534760052289333E-2</c:v>
                </c:pt>
                <c:pt idx="1929">
                  <c:v>1.7536934258113743E-2</c:v>
                </c:pt>
                <c:pt idx="1930">
                  <c:v>1.7539110352412048E-2</c:v>
                </c:pt>
                <c:pt idx="1931">
                  <c:v>1.7541288335184244E-2</c:v>
                </c:pt>
                <c:pt idx="1932">
                  <c:v>1.7542885107515893E-2</c:v>
                </c:pt>
                <c:pt idx="1933">
                  <c:v>1.7545066626113659E-2</c:v>
                </c:pt>
                <c:pt idx="1934">
                  <c:v>1.754725003308355E-2</c:v>
                </c:pt>
                <c:pt idx="1935">
                  <c:v>1.7549435328428231E-2</c:v>
                </c:pt>
                <c:pt idx="1936">
                  <c:v>1.7551622512142373E-2</c:v>
                </c:pt>
                <c:pt idx="1937">
                  <c:v>1.7554395889854288E-2</c:v>
                </c:pt>
                <c:pt idx="1938">
                  <c:v>1.7556587091979839E-2</c:v>
                </c:pt>
                <c:pt idx="1939">
                  <c:v>1.7558780182592177E-2</c:v>
                </c:pt>
                <c:pt idx="1940">
                  <c:v>1.7560975161683565E-2</c:v>
                </c:pt>
                <c:pt idx="1941">
                  <c:v>1.7563172029264319E-2</c:v>
                </c:pt>
                <c:pt idx="1942">
                  <c:v>1.7565370785331859E-2</c:v>
                </c:pt>
                <c:pt idx="1943">
                  <c:v>1.7567571429886186E-2</c:v>
                </c:pt>
                <c:pt idx="1944">
                  <c:v>1.7569773962927297E-2</c:v>
                </c:pt>
                <c:pt idx="1945">
                  <c:v>1.757021978549243E-2</c:v>
                </c:pt>
                <c:pt idx="1946">
                  <c:v>1.7572425368074716E-2</c:v>
                </c:pt>
                <c:pt idx="1947">
                  <c:v>1.7574632838835185E-2</c:v>
                </c:pt>
                <c:pt idx="1948">
                  <c:v>1.7576842197770986E-2</c:v>
                </c:pt>
                <c:pt idx="1949">
                  <c:v>1.7580814955506858E-2</c:v>
                </c:pt>
                <c:pt idx="1950">
                  <c:v>1.7585379063653761E-2</c:v>
                </c:pt>
                <c:pt idx="1951">
                  <c:v>1.758524457199466E-2</c:v>
                </c:pt>
                <c:pt idx="1952">
                  <c:v>1.7587462212986793E-2</c:v>
                </c:pt>
                <c:pt idx="1953">
                  <c:v>1.7589681742476024E-2</c:v>
                </c:pt>
                <c:pt idx="1954">
                  <c:v>1.7591314732343655E-2</c:v>
                </c:pt>
                <c:pt idx="1955">
                  <c:v>1.7593537795381309E-2</c:v>
                </c:pt>
                <c:pt idx="1956">
                  <c:v>1.7595762746812404E-2</c:v>
                </c:pt>
                <c:pt idx="1957">
                  <c:v>1.7597989586639606E-2</c:v>
                </c:pt>
                <c:pt idx="1958">
                  <c:v>1.7600807717432849E-2</c:v>
                </c:pt>
                <c:pt idx="1959">
                  <c:v>1.760303857793305E-2</c:v>
                </c:pt>
                <c:pt idx="1960">
                  <c:v>1.7605271326940664E-2</c:v>
                </c:pt>
                <c:pt idx="1961">
                  <c:v>1.7607505964455695E-2</c:v>
                </c:pt>
                <c:pt idx="1962">
                  <c:v>1.7609742490478142E-2</c:v>
                </c:pt>
                <c:pt idx="1963">
                  <c:v>1.7611390188395859E-2</c:v>
                </c:pt>
                <c:pt idx="1964">
                  <c:v>1.7613626873824728E-2</c:v>
                </c:pt>
                <c:pt idx="1965">
                  <c:v>1.7615855255232127E-2</c:v>
                </c:pt>
                <c:pt idx="1966">
                  <c:v>1.7618068197919889E-2</c:v>
                </c:pt>
                <c:pt idx="1967">
                  <c:v>1.762084351026413E-2</c:v>
                </c:pt>
                <c:pt idx="1968">
                  <c:v>1.7623003999385926E-2</c:v>
                </c:pt>
                <c:pt idx="1969">
                  <c:v>1.7625135798203399E-2</c:v>
                </c:pt>
                <c:pt idx="1970">
                  <c:v>1.762723890669592E-2</c:v>
                </c:pt>
                <c:pt idx="1971">
                  <c:v>1.7629313324855747E-2</c:v>
                </c:pt>
                <c:pt idx="1972">
                  <c:v>1.7631359052662256E-2</c:v>
                </c:pt>
                <c:pt idx="1973">
                  <c:v>1.7633376090097398E-2</c:v>
                </c:pt>
                <c:pt idx="1974">
                  <c:v>1.763536443715601E-2</c:v>
                </c:pt>
                <c:pt idx="1975">
                  <c:v>1.7637324093814893E-2</c:v>
                </c:pt>
                <c:pt idx="1976">
                  <c:v>1.7638687662394403E-2</c:v>
                </c:pt>
                <c:pt idx="1977">
                  <c:v>1.7640591894294566E-2</c:v>
                </c:pt>
                <c:pt idx="1978">
                  <c:v>1.7642467437148923E-2</c:v>
                </c:pt>
                <c:pt idx="1979">
                  <c:v>1.7644314290946816E-2</c:v>
                </c:pt>
                <c:pt idx="1980">
                  <c:v>1.7646692020649151E-2</c:v>
                </c:pt>
                <c:pt idx="1981">
                  <c:v>1.7648479534628565E-2</c:v>
                </c:pt>
                <c:pt idx="1982">
                  <c:v>1.7650238358110262E-2</c:v>
                </c:pt>
                <c:pt idx="1983">
                  <c:v>1.765196849108908E-2</c:v>
                </c:pt>
                <c:pt idx="1984">
                  <c:v>1.7653118223607045E-2</c:v>
                </c:pt>
                <c:pt idx="1985">
                  <c:v>1.7654792942789044E-2</c:v>
                </c:pt>
                <c:pt idx="1986">
                  <c:v>1.7656438972823985E-2</c:v>
                </c:pt>
                <c:pt idx="1987">
                  <c:v>1.7658056313703874E-2</c:v>
                </c:pt>
                <c:pt idx="1988">
                  <c:v>1.765964496541006E-2</c:v>
                </c:pt>
                <c:pt idx="1989">
                  <c:v>1.7661746787594485E-2</c:v>
                </c:pt>
                <c:pt idx="1990">
                  <c:v>1.7663276086674118E-2</c:v>
                </c:pt>
                <c:pt idx="1991">
                  <c:v>1.7664776695150305E-2</c:v>
                </c:pt>
                <c:pt idx="1992">
                  <c:v>1.7667527332212239E-2</c:v>
                </c:pt>
                <c:pt idx="1993">
                  <c:v>1.766896250287334E-2</c:v>
                </c:pt>
                <c:pt idx="1994">
                  <c:v>1.7670368980094091E-2</c:v>
                </c:pt>
                <c:pt idx="1995">
                  <c:v>1.7671746763859953E-2</c:v>
                </c:pt>
                <c:pt idx="1996">
                  <c:v>1.7673095854163667E-2</c:v>
                </c:pt>
                <c:pt idx="1997">
                  <c:v>1.7671787537093055E-2</c:v>
                </c:pt>
                <c:pt idx="1998">
                  <c:v>1.767308916880404E-2</c:v>
                </c:pt>
                <c:pt idx="1999">
                  <c:v>1.7674362114038975E-2</c:v>
                </c:pt>
                <c:pt idx="2000">
                  <c:v>1.7675606372783585E-2</c:v>
                </c:pt>
                <c:pt idx="2001">
                  <c:v>1.7677858046559969E-2</c:v>
                </c:pt>
                <c:pt idx="2002">
                  <c:v>1.7680587832646116E-2</c:v>
                </c:pt>
                <c:pt idx="2003">
                  <c:v>1.7681736068416821E-2</c:v>
                </c:pt>
                <c:pt idx="2004">
                  <c:v>1.7682855610640598E-2</c:v>
                </c:pt>
                <c:pt idx="2005">
                  <c:v>1.7683946459315019E-2</c:v>
                </c:pt>
                <c:pt idx="2006">
                  <c:v>1.7683485672106869E-2</c:v>
                </c:pt>
                <c:pt idx="2007">
                  <c:v>1.7684525129192608E-2</c:v>
                </c:pt>
                <c:pt idx="2008">
                  <c:v>1.7685535896923454E-2</c:v>
                </c:pt>
                <c:pt idx="2009">
                  <c:v>1.7686517975286087E-2</c:v>
                </c:pt>
                <c:pt idx="2010">
                  <c:v>1.7688970299105253E-2</c:v>
                </c:pt>
                <c:pt idx="2011">
                  <c:v>1.7689888986294606E-2</c:v>
                </c:pt>
                <c:pt idx="2012">
                  <c:v>1.7690778979876465E-2</c:v>
                </c:pt>
                <c:pt idx="2013">
                  <c:v>1.7691640279843573E-2</c:v>
                </c:pt>
                <c:pt idx="2014">
                  <c:v>1.769099802636287E-2</c:v>
                </c:pt>
                <c:pt idx="2015">
                  <c:v>1.7691807968390982E-2</c:v>
                </c:pt>
                <c:pt idx="2016">
                  <c:v>1.7692589221002919E-2</c:v>
                </c:pt>
                <c:pt idx="2017">
                  <c:v>1.7693341784201344E-2</c:v>
                </c:pt>
                <c:pt idx="2018">
                  <c:v>1.7694065657975599E-2</c:v>
                </c:pt>
                <c:pt idx="2019">
                  <c:v>1.7696205513389917E-2</c:v>
                </c:pt>
                <c:pt idx="2020">
                  <c:v>1.769686595787932E-2</c:v>
                </c:pt>
                <c:pt idx="2021">
                  <c:v>1.7697497708707939E-2</c:v>
                </c:pt>
                <c:pt idx="2022">
                  <c:v>1.7698100765868512E-2</c:v>
                </c:pt>
                <c:pt idx="2023">
                  <c:v>1.7698675129358615E-2</c:v>
                </c:pt>
                <c:pt idx="2024">
                  <c:v>1.7699220799170978E-2</c:v>
                </c:pt>
                <c:pt idx="2025">
                  <c:v>1.7699737775303186E-2</c:v>
                </c:pt>
                <c:pt idx="2026">
                  <c:v>1.7700226057752809E-2</c:v>
                </c:pt>
                <c:pt idx="2027">
                  <c:v>1.7699289497187465E-2</c:v>
                </c:pt>
                <c:pt idx="2028">
                  <c:v>1.7699726476493538E-2</c:v>
                </c:pt>
                <c:pt idx="2029">
                  <c:v>1.770013476632748E-2</c:v>
                </c:pt>
                <c:pt idx="2030">
                  <c:v>1.7700514366697284E-2</c:v>
                </c:pt>
                <c:pt idx="2031">
                  <c:v>1.7700865277592293E-2</c:v>
                </c:pt>
                <c:pt idx="2032">
                  <c:v>1.770255318485716E-2</c:v>
                </c:pt>
                <c:pt idx="2033">
                  <c:v>1.7702840611414868E-2</c:v>
                </c:pt>
                <c:pt idx="2034">
                  <c:v>1.7703099344265769E-2</c:v>
                </c:pt>
                <c:pt idx="2035">
                  <c:v>1.770332938340502E-2</c:v>
                </c:pt>
                <c:pt idx="2036">
                  <c:v>1.7702189489884113E-2</c:v>
                </c:pt>
                <c:pt idx="2037">
                  <c:v>1.7702368263890378E-2</c:v>
                </c:pt>
                <c:pt idx="2038">
                  <c:v>1.7702518348413854E-2</c:v>
                </c:pt>
                <c:pt idx="2039">
                  <c:v>1.7702639743446547E-2</c:v>
                </c:pt>
                <c:pt idx="2040">
                  <c:v>1.7702732448993785E-2</c:v>
                </c:pt>
                <c:pt idx="2041">
                  <c:v>1.7704107050213545E-2</c:v>
                </c:pt>
                <c:pt idx="2042">
                  <c:v>1.7704136233332498E-2</c:v>
                </c:pt>
                <c:pt idx="2043">
                  <c:v>1.7704136722734954E-2</c:v>
                </c:pt>
                <c:pt idx="2044">
                  <c:v>1.7703671907291774E-2</c:v>
                </c:pt>
                <c:pt idx="2045">
                  <c:v>1.7703612962600146E-2</c:v>
                </c:pt>
                <c:pt idx="2046">
                  <c:v>1.7703525325597491E-2</c:v>
                </c:pt>
                <c:pt idx="2047">
                  <c:v>1.7703408996291303E-2</c:v>
                </c:pt>
                <c:pt idx="2048">
                  <c:v>1.7703263974674088E-2</c:v>
                </c:pt>
                <c:pt idx="2049">
                  <c:v>1.7701408583951243E-2</c:v>
                </c:pt>
                <c:pt idx="2050">
                  <c:v>1.7701214413691373E-2</c:v>
                </c:pt>
                <c:pt idx="2051">
                  <c:v>1.7700991556767028E-2</c:v>
                </c:pt>
                <c:pt idx="2052">
                  <c:v>1.7700740013181067E-2</c:v>
                </c:pt>
                <c:pt idx="2053">
                  <c:v>1.7700872232428538E-2</c:v>
                </c:pt>
                <c:pt idx="2054">
                  <c:v>1.7701791306604098E-2</c:v>
                </c:pt>
                <c:pt idx="2055">
                  <c:v>1.7701853024011494E-2</c:v>
                </c:pt>
                <c:pt idx="2056">
                  <c:v>1.7701070878861636E-2</c:v>
                </c:pt>
                <c:pt idx="2057">
                  <c:v>1.7700667626560085E-2</c:v>
                </c:pt>
                <c:pt idx="2058">
                  <c:v>1.7700235681964993E-2</c:v>
                </c:pt>
                <c:pt idx="2059">
                  <c:v>1.7699775045091348E-2</c:v>
                </c:pt>
                <c:pt idx="2060">
                  <c:v>1.7699285715934154E-2</c:v>
                </c:pt>
                <c:pt idx="2061">
                  <c:v>1.7698767694505901E-2</c:v>
                </c:pt>
                <c:pt idx="2062">
                  <c:v>1.7698220980804091E-2</c:v>
                </c:pt>
                <c:pt idx="2063">
                  <c:v>1.7697645574831222E-2</c:v>
                </c:pt>
                <c:pt idx="2064">
                  <c:v>1.7697041476602282E-2</c:v>
                </c:pt>
                <c:pt idx="2065">
                  <c:v>1.7696408686109777E-2</c:v>
                </c:pt>
                <c:pt idx="2066">
                  <c:v>1.7694591807889487E-2</c:v>
                </c:pt>
                <c:pt idx="2067">
                  <c:v>1.7695057028369043E-2</c:v>
                </c:pt>
                <c:pt idx="2068">
                  <c:v>1.7694338161130807E-2</c:v>
                </c:pt>
                <c:pt idx="2069">
                  <c:v>1.7693590601653986E-2</c:v>
                </c:pt>
                <c:pt idx="2070">
                  <c:v>1.7692814349946073E-2</c:v>
                </c:pt>
                <c:pt idx="2071">
                  <c:v>1.7692009406014564E-2</c:v>
                </c:pt>
                <c:pt idx="2072">
                  <c:v>1.7691175769859457E-2</c:v>
                </c:pt>
                <c:pt idx="2073">
                  <c:v>1.7690313441490746E-2</c:v>
                </c:pt>
                <c:pt idx="2074">
                  <c:v>1.7689422420913425E-2</c:v>
                </c:pt>
                <c:pt idx="2075">
                  <c:v>1.7688502708139986E-2</c:v>
                </c:pt>
                <c:pt idx="2076">
                  <c:v>1.7687554303167929E-2</c:v>
                </c:pt>
                <c:pt idx="2077">
                  <c:v>1.7686577206012244E-2</c:v>
                </c:pt>
                <c:pt idx="2078">
                  <c:v>1.7685571416677925E-2</c:v>
                </c:pt>
                <c:pt idx="2079">
                  <c:v>1.7684536935174966E-2</c:v>
                </c:pt>
                <c:pt idx="2080">
                  <c:v>1.7683473761503365E-2</c:v>
                </c:pt>
                <c:pt idx="2081">
                  <c:v>1.768238189568061E-2</c:v>
                </c:pt>
                <c:pt idx="2082">
                  <c:v>1.7681261337711696E-2</c:v>
                </c:pt>
                <c:pt idx="2083">
                  <c:v>1.7680112087601618E-2</c:v>
                </c:pt>
                <c:pt idx="2084">
                  <c:v>1.7678934145362868E-2</c:v>
                </c:pt>
                <c:pt idx="2085">
                  <c:v>1.7677727511007935E-2</c:v>
                </c:pt>
                <c:pt idx="2086">
                  <c:v>1.7676492184539316E-2</c:v>
                </c:pt>
                <c:pt idx="2087">
                  <c:v>1.7675228165964507E-2</c:v>
                </c:pt>
                <c:pt idx="2088">
                  <c:v>1.7672918514773428E-2</c:v>
                </c:pt>
                <c:pt idx="2089">
                  <c:v>1.7672614052561264E-2</c:v>
                </c:pt>
                <c:pt idx="2090">
                  <c:v>1.7671263957742822E-2</c:v>
                </c:pt>
                <c:pt idx="2091">
                  <c:v>1.7669885170863153E-2</c:v>
                </c:pt>
                <c:pt idx="2092">
                  <c:v>1.7668477691934747E-2</c:v>
                </c:pt>
                <c:pt idx="2093">
                  <c:v>1.7667041520965099E-2</c:v>
                </c:pt>
                <c:pt idx="2094">
                  <c:v>1.7665576657964199E-2</c:v>
                </c:pt>
                <c:pt idx="2095">
                  <c:v>1.7664083102944539E-2</c:v>
                </c:pt>
                <c:pt idx="2096">
                  <c:v>1.766201951593762E-2</c:v>
                </c:pt>
                <c:pt idx="2097">
                  <c:v>1.7660466603617597E-2</c:v>
                </c:pt>
                <c:pt idx="2098">
                  <c:v>1.7658885000714757E-2</c:v>
                </c:pt>
                <c:pt idx="2099">
                  <c:v>1.7657274707241998E-2</c:v>
                </c:pt>
                <c:pt idx="2100">
                  <c:v>1.7655635723207056E-2</c:v>
                </c:pt>
                <c:pt idx="2101">
                  <c:v>1.7653034214509651E-2</c:v>
                </c:pt>
                <c:pt idx="2102">
                  <c:v>1.7652271683512504E-2</c:v>
                </c:pt>
                <c:pt idx="2103">
                  <c:v>1.7650546627873527E-2</c:v>
                </c:pt>
                <c:pt idx="2104">
                  <c:v>1.7648792881726511E-2</c:v>
                </c:pt>
                <c:pt idx="2105">
                  <c:v>1.7647312798676762E-2</c:v>
                </c:pt>
                <c:pt idx="2106">
                  <c:v>1.7645499533421316E-2</c:v>
                </c:pt>
                <c:pt idx="2107">
                  <c:v>1.764335950035846E-2</c:v>
                </c:pt>
                <c:pt idx="2108">
                  <c:v>1.7641490992303083E-2</c:v>
                </c:pt>
                <c:pt idx="2109">
                  <c:v>1.7639593793809295E-2</c:v>
                </c:pt>
                <c:pt idx="2110">
                  <c:v>1.7636263897208515E-2</c:v>
                </c:pt>
                <c:pt idx="2111">
                  <c:v>1.7634295069046679E-2</c:v>
                </c:pt>
                <c:pt idx="2112">
                  <c:v>1.7632297551884335E-2</c:v>
                </c:pt>
                <c:pt idx="2113">
                  <c:v>1.7630271345740134E-2</c:v>
                </c:pt>
                <c:pt idx="2114">
                  <c:v>1.7628498477811713E-2</c:v>
                </c:pt>
                <c:pt idx="2115">
                  <c:v>1.762641274248275E-2</c:v>
                </c:pt>
                <c:pt idx="2116">
                  <c:v>1.7624298316818516E-2</c:v>
                </c:pt>
                <c:pt idx="2117">
                  <c:v>1.7622155200844796E-2</c:v>
                </c:pt>
                <c:pt idx="2118">
                  <c:v>1.7619709980752241E-2</c:v>
                </c:pt>
                <c:pt idx="2119">
                  <c:v>1.7617511641015327E-2</c:v>
                </c:pt>
                <c:pt idx="2120">
                  <c:v>1.7615284612392479E-2</c:v>
                </c:pt>
                <c:pt idx="2121">
                  <c:v>1.7613028894907679E-2</c:v>
                </c:pt>
                <c:pt idx="2122">
                  <c:v>1.7611009266798112E-2</c:v>
                </c:pt>
                <c:pt idx="2123">
                  <c:v>1.7608694009269191E-2</c:v>
                </c:pt>
                <c:pt idx="2124">
                  <c:v>1.7606350061541664E-2</c:v>
                </c:pt>
                <c:pt idx="2125">
                  <c:v>1.7603977423633586E-2</c:v>
                </c:pt>
                <c:pt idx="2126">
                  <c:v>1.7601576095555266E-2</c:v>
                </c:pt>
                <c:pt idx="2127">
                  <c:v>1.7599146077335072E-2</c:v>
                </c:pt>
                <c:pt idx="2128">
                  <c:v>1.7596687368983319E-2</c:v>
                </c:pt>
                <c:pt idx="2129">
                  <c:v>1.7594199970523212E-2</c:v>
                </c:pt>
                <c:pt idx="2130">
                  <c:v>1.7591683881967642E-2</c:v>
                </c:pt>
                <c:pt idx="2131">
                  <c:v>1.758889383626272E-2</c:v>
                </c:pt>
                <c:pt idx="2132">
                  <c:v>1.7586322542402222E-2</c:v>
                </c:pt>
                <c:pt idx="2133">
                  <c:v>1.7583722559882276E-2</c:v>
                </c:pt>
                <c:pt idx="2134">
                  <c:v>1.7581093888726862E-2</c:v>
                </c:pt>
                <c:pt idx="2135">
                  <c:v>1.7578436528949304E-2</c:v>
                </c:pt>
                <c:pt idx="2136">
                  <c:v>1.7575984859758975E-2</c:v>
                </c:pt>
                <c:pt idx="2137">
                  <c:v>1.7573267941092156E-2</c:v>
                </c:pt>
                <c:pt idx="2138">
                  <c:v>1.757052233248459E-2</c:v>
                </c:pt>
                <c:pt idx="2139">
                  <c:v>1.7567748033959486E-2</c:v>
                </c:pt>
                <c:pt idx="2140">
                  <c:v>1.7564719401480744E-2</c:v>
                </c:pt>
                <c:pt idx="2141">
                  <c:v>1.7561889910407302E-2</c:v>
                </c:pt>
                <c:pt idx="2142">
                  <c:v>1.7559031730847607E-2</c:v>
                </c:pt>
                <c:pt idx="2143">
                  <c:v>1.7556144862833634E-2</c:v>
                </c:pt>
                <c:pt idx="2144">
                  <c:v>1.7554095643004513E-2</c:v>
                </c:pt>
                <c:pt idx="2145">
                  <c:v>1.7550499755718971E-2</c:v>
                </c:pt>
                <c:pt idx="2146">
                  <c:v>1.7547524628361594E-2</c:v>
                </c:pt>
                <c:pt idx="2147">
                  <c:v>1.754452081126202E-2</c:v>
                </c:pt>
                <c:pt idx="2148">
                  <c:v>1.7541488304427991E-2</c:v>
                </c:pt>
                <c:pt idx="2149">
                  <c:v>1.7538427107898179E-2</c:v>
                </c:pt>
                <c:pt idx="2150">
                  <c:v>1.7535337221685477E-2</c:v>
                </c:pt>
                <c:pt idx="2151">
                  <c:v>1.7532218645815677E-2</c:v>
                </c:pt>
                <c:pt idx="2152">
                  <c:v>1.7529071380314561E-2</c:v>
                </c:pt>
                <c:pt idx="2153">
                  <c:v>1.7525303504809044E-2</c:v>
                </c:pt>
                <c:pt idx="2154">
                  <c:v>1.7522105474599821E-2</c:v>
                </c:pt>
                <c:pt idx="2155">
                  <c:v>1.7518878758930878E-2</c:v>
                </c:pt>
                <c:pt idx="2156">
                  <c:v>1.7515623357805068E-2</c:v>
                </c:pt>
                <c:pt idx="2157">
                  <c:v>1.7512904709115394E-2</c:v>
                </c:pt>
                <c:pt idx="2158">
                  <c:v>1.7509585306305999E-2</c:v>
                </c:pt>
                <c:pt idx="2159">
                  <c:v>1.750697057509016E-2</c:v>
                </c:pt>
                <c:pt idx="2160">
                  <c:v>1.7502860432311557E-2</c:v>
                </c:pt>
                <c:pt idx="2161">
                  <c:v>1.7499454961178083E-2</c:v>
                </c:pt>
                <c:pt idx="2162">
                  <c:v>1.7495843591851745E-2</c:v>
                </c:pt>
                <c:pt idx="2163">
                  <c:v>1.749238295924993E-2</c:v>
                </c:pt>
                <c:pt idx="2164">
                  <c:v>1.7488893638662795E-2</c:v>
                </c:pt>
                <c:pt idx="2165">
                  <c:v>1.7485375630124977E-2</c:v>
                </c:pt>
                <c:pt idx="2166">
                  <c:v>1.7481997265153804E-2</c:v>
                </c:pt>
                <c:pt idx="2167">
                  <c:v>1.747841965806065E-2</c:v>
                </c:pt>
                <c:pt idx="2168">
                  <c:v>1.7474813361728125E-2</c:v>
                </c:pt>
                <c:pt idx="2169">
                  <c:v>1.7471178376187169E-2</c:v>
                </c:pt>
                <c:pt idx="2170">
                  <c:v>1.7467355268937723E-2</c:v>
                </c:pt>
                <c:pt idx="2171">
                  <c:v>1.746366513318609E-2</c:v>
                </c:pt>
                <c:pt idx="2172">
                  <c:v>1.7459946309656971E-2</c:v>
                </c:pt>
                <c:pt idx="2173">
                  <c:v>1.7456198798379674E-2</c:v>
                </c:pt>
                <c:pt idx="2174">
                  <c:v>1.7452422599375517E-2</c:v>
                </c:pt>
                <c:pt idx="2175">
                  <c:v>1.7448765991072916E-2</c:v>
                </c:pt>
                <c:pt idx="2176">
                  <c:v>1.7444930181833646E-2</c:v>
                </c:pt>
                <c:pt idx="2177">
                  <c:v>1.7441065683607704E-2</c:v>
                </c:pt>
                <c:pt idx="2178">
                  <c:v>1.7437172496420877E-2</c:v>
                </c:pt>
                <c:pt idx="2179">
                  <c:v>1.7433250620304111E-2</c:v>
                </c:pt>
                <c:pt idx="2180">
                  <c:v>1.7429300055285767E-2</c:v>
                </c:pt>
                <c:pt idx="2181">
                  <c:v>1.7425320801399368E-2</c:v>
                </c:pt>
                <c:pt idx="2182">
                  <c:v>1.7421312858665543E-2</c:v>
                </c:pt>
                <c:pt idx="2183">
                  <c:v>1.7417145865321615E-2</c:v>
                </c:pt>
                <c:pt idx="2184">
                  <c:v>1.7413082790604939E-2</c:v>
                </c:pt>
                <c:pt idx="2185">
                  <c:v>1.7408991028473153E-2</c:v>
                </c:pt>
                <c:pt idx="2186">
                  <c:v>1.7404870578955567E-2</c:v>
                </c:pt>
                <c:pt idx="2187">
                  <c:v>1.7400721442084155E-2</c:v>
                </c:pt>
                <c:pt idx="2188">
                  <c:v>1.7396662738245847E-2</c:v>
                </c:pt>
                <c:pt idx="2189">
                  <c:v>1.7392453974456754E-2</c:v>
                </c:pt>
                <c:pt idx="2190">
                  <c:v>1.7388216522070354E-2</c:v>
                </c:pt>
                <c:pt idx="2191">
                  <c:v>1.7383950381109858E-2</c:v>
                </c:pt>
                <c:pt idx="2192">
                  <c:v>1.7379545448424238E-2</c:v>
                </c:pt>
                <c:pt idx="2193">
                  <c:v>1.7375224188048044E-2</c:v>
                </c:pt>
                <c:pt idx="2194">
                  <c:v>1.7370874240528522E-2</c:v>
                </c:pt>
                <c:pt idx="2195">
                  <c:v>1.7366495605892318E-2</c:v>
                </c:pt>
                <c:pt idx="2196">
                  <c:v>1.7362189348915594E-2</c:v>
                </c:pt>
                <c:pt idx="2197">
                  <c:v>1.7357751077219624E-2</c:v>
                </c:pt>
                <c:pt idx="2198">
                  <c:v>1.7353284117179055E-2</c:v>
                </c:pt>
                <c:pt idx="2199">
                  <c:v>1.7348788468837716E-2</c:v>
                </c:pt>
                <c:pt idx="2200">
                  <c:v>1.7344264132208503E-2</c:v>
                </c:pt>
                <c:pt idx="2201">
                  <c:v>1.7339711107342989E-2</c:v>
                </c:pt>
                <c:pt idx="2202">
                  <c:v>1.7335129394266957E-2</c:v>
                </c:pt>
                <c:pt idx="2203">
                  <c:v>1.7330518993016509E-2</c:v>
                </c:pt>
                <c:pt idx="2204">
                  <c:v>1.7325879903622585E-2</c:v>
                </c:pt>
                <c:pt idx="2205">
                  <c:v>1.732096953164167E-2</c:v>
                </c:pt>
                <c:pt idx="2206">
                  <c:v>1.7316279889923854E-2</c:v>
                </c:pt>
                <c:pt idx="2207">
                  <c:v>1.7311561564110938E-2</c:v>
                </c:pt>
                <c:pt idx="2208">
                  <c:v>1.7306814554234329E-2</c:v>
                </c:pt>
                <c:pt idx="2209">
                  <c:v>1.7302254135751483E-2</c:v>
                </c:pt>
                <c:pt idx="2210">
                  <c:v>1.7297717821028766E-2</c:v>
                </c:pt>
                <c:pt idx="2211">
                  <c:v>1.7292603012831288E-2</c:v>
                </c:pt>
                <c:pt idx="2212">
                  <c:v>1.7287734419565975E-2</c:v>
                </c:pt>
                <c:pt idx="2213">
                  <c:v>1.7282837138469197E-2</c:v>
                </c:pt>
                <c:pt idx="2214">
                  <c:v>1.7277851039421144E-2</c:v>
                </c:pt>
                <c:pt idx="2215">
                  <c:v>1.7272898669392411E-2</c:v>
                </c:pt>
                <c:pt idx="2216">
                  <c:v>1.7267917612958428E-2</c:v>
                </c:pt>
                <c:pt idx="2217">
                  <c:v>1.7262907870145838E-2</c:v>
                </c:pt>
                <c:pt idx="2218">
                  <c:v>1.7257920416913496E-2</c:v>
                </c:pt>
                <c:pt idx="2219">
                  <c:v>1.7252851009640177E-2</c:v>
                </c:pt>
                <c:pt idx="2220">
                  <c:v>1.7247752914803571E-2</c:v>
                </c:pt>
                <c:pt idx="2221">
                  <c:v>1.724262613243719E-2</c:v>
                </c:pt>
                <c:pt idx="2222">
                  <c:v>1.7237428861730741E-2</c:v>
                </c:pt>
                <c:pt idx="2223">
                  <c:v>1.7232247001427226E-2</c:v>
                </c:pt>
                <c:pt idx="2224">
                  <c:v>1.7227036455006228E-2</c:v>
                </c:pt>
                <c:pt idx="2225">
                  <c:v>1.7221797222505053E-2</c:v>
                </c:pt>
                <c:pt idx="2226">
                  <c:v>1.7216529303958339E-2</c:v>
                </c:pt>
                <c:pt idx="2227">
                  <c:v>1.721126300227457E-2</c:v>
                </c:pt>
                <c:pt idx="2228">
                  <c:v>1.7205935408280217E-2</c:v>
                </c:pt>
                <c:pt idx="2229">
                  <c:v>1.7200579127070684E-2</c:v>
                </c:pt>
                <c:pt idx="2230">
                  <c:v>1.7195194158679487E-2</c:v>
                </c:pt>
                <c:pt idx="2231">
                  <c:v>1.7189780503145305E-2</c:v>
                </c:pt>
                <c:pt idx="2232">
                  <c:v>1.7184338160517131E-2</c:v>
                </c:pt>
                <c:pt idx="2233">
                  <c:v>1.7178867130823332E-2</c:v>
                </c:pt>
                <c:pt idx="2234">
                  <c:v>1.717336741411548E-2</c:v>
                </c:pt>
                <c:pt idx="2235">
                  <c:v>1.7167839010424516E-2</c:v>
                </c:pt>
                <c:pt idx="2236">
                  <c:v>1.7162272394411815E-2</c:v>
                </c:pt>
                <c:pt idx="2237">
                  <c:v>1.7156688931911468E-2</c:v>
                </c:pt>
                <c:pt idx="2238">
                  <c:v>1.7151076783823882E-2</c:v>
                </c:pt>
                <c:pt idx="2239">
                  <c:v>1.7145435950199683E-2</c:v>
                </c:pt>
                <c:pt idx="2240">
                  <c:v>1.71397666887547E-2</c:v>
                </c:pt>
                <c:pt idx="2241">
                  <c:v>1.7134066164064991E-2</c:v>
                </c:pt>
                <c:pt idx="2242">
                  <c:v>1.7128336952688707E-2</c:v>
                </c:pt>
                <c:pt idx="2243">
                  <c:v>1.7122579054664529E-2</c:v>
                </c:pt>
                <c:pt idx="2244">
                  <c:v>1.7116801500433709E-2</c:v>
                </c:pt>
                <c:pt idx="2245">
                  <c:v>1.7110988554434492E-2</c:v>
                </c:pt>
                <c:pt idx="2246">
                  <c:v>1.7105146923186432E-2</c:v>
                </c:pt>
                <c:pt idx="2247">
                  <c:v>1.7099276606726832E-2</c:v>
                </c:pt>
                <c:pt idx="2248">
                  <c:v>1.709337760510099E-2</c:v>
                </c:pt>
                <c:pt idx="2249">
                  <c:v>1.7087429249386506E-2</c:v>
                </c:pt>
                <c:pt idx="2250">
                  <c:v>1.7081470546051882E-2</c:v>
                </c:pt>
                <c:pt idx="2251">
                  <c:v>1.7075483156425209E-2</c:v>
                </c:pt>
                <c:pt idx="2252">
                  <c:v>1.7069467080540003E-2</c:v>
                </c:pt>
                <c:pt idx="2253">
                  <c:v>1.7063422318442684E-2</c:v>
                </c:pt>
                <c:pt idx="2254">
                  <c:v>1.7057348870187398E-2</c:v>
                </c:pt>
                <c:pt idx="2255">
                  <c:v>1.7051246735810249E-2</c:v>
                </c:pt>
                <c:pt idx="2256">
                  <c:v>1.7045115915360225E-2</c:v>
                </c:pt>
                <c:pt idx="2257">
                  <c:v>1.7039073804397793E-2</c:v>
                </c:pt>
                <c:pt idx="2258">
                  <c:v>1.7032892635923589E-2</c:v>
                </c:pt>
                <c:pt idx="2259">
                  <c:v>1.7026682785249912E-2</c:v>
                </c:pt>
                <c:pt idx="2260">
                  <c:v>1.7020444252425295E-2</c:v>
                </c:pt>
                <c:pt idx="2261">
                  <c:v>1.7014080253234809E-2</c:v>
                </c:pt>
                <c:pt idx="2262">
                  <c:v>1.7007728587638746E-2</c:v>
                </c:pt>
                <c:pt idx="2263">
                  <c:v>1.7001396965944705E-2</c:v>
                </c:pt>
                <c:pt idx="2264">
                  <c:v>1.6995036658549106E-2</c:v>
                </c:pt>
                <c:pt idx="2265">
                  <c:v>1.698864766549579E-2</c:v>
                </c:pt>
                <c:pt idx="2266">
                  <c:v>1.6982290461363903E-2</c:v>
                </c:pt>
                <c:pt idx="2267">
                  <c:v>1.6975846449823528E-2</c:v>
                </c:pt>
                <c:pt idx="2268">
                  <c:v>1.6969373753993544E-2</c:v>
                </c:pt>
                <c:pt idx="2269">
                  <c:v>1.696287237392724E-2</c:v>
                </c:pt>
                <c:pt idx="2270">
                  <c:v>1.6956272417005955E-2</c:v>
                </c:pt>
                <c:pt idx="2271">
                  <c:v>1.6949711310996495E-2</c:v>
                </c:pt>
                <c:pt idx="2272">
                  <c:v>1.6943121519669684E-2</c:v>
                </c:pt>
                <c:pt idx="2273">
                  <c:v>1.6936503043066785E-2</c:v>
                </c:pt>
                <c:pt idx="2274">
                  <c:v>1.6929855881236786E-2</c:v>
                </c:pt>
                <c:pt idx="2275">
                  <c:v>1.6923261727172623E-2</c:v>
                </c:pt>
                <c:pt idx="2276">
                  <c:v>1.6916559558765698E-2</c:v>
                </c:pt>
                <c:pt idx="2277">
                  <c:v>1.6909828706495489E-2</c:v>
                </c:pt>
                <c:pt idx="2278">
                  <c:v>1.6903069170415286E-2</c:v>
                </c:pt>
                <c:pt idx="2279">
                  <c:v>1.6896189795444098E-2</c:v>
                </c:pt>
                <c:pt idx="2280">
                  <c:v>1.6889370523303585E-2</c:v>
                </c:pt>
                <c:pt idx="2281">
                  <c:v>1.6882522566286657E-2</c:v>
                </c:pt>
                <c:pt idx="2282">
                  <c:v>1.6875645924444894E-2</c:v>
                </c:pt>
                <c:pt idx="2283">
                  <c:v>1.6868740597827284E-2</c:v>
                </c:pt>
                <c:pt idx="2284">
                  <c:v>1.6861806586485402E-2</c:v>
                </c:pt>
                <c:pt idx="2285">
                  <c:v>1.6854843890473398E-2</c:v>
                </c:pt>
                <c:pt idx="2286">
                  <c:v>1.6847852509837682E-2</c:v>
                </c:pt>
                <c:pt idx="2287">
                  <c:v>1.6840832444634989E-2</c:v>
                </c:pt>
                <c:pt idx="2288">
                  <c:v>1.6833896210780352E-2</c:v>
                </c:pt>
                <c:pt idx="2289">
                  <c:v>1.6826821156022298E-2</c:v>
                </c:pt>
                <c:pt idx="2290">
                  <c:v>1.6819717418045776E-2</c:v>
                </c:pt>
                <c:pt idx="2291">
                  <c:v>1.6812584996906743E-2</c:v>
                </c:pt>
                <c:pt idx="2292">
                  <c:v>1.6805301851896048E-2</c:v>
                </c:pt>
                <c:pt idx="2293">
                  <c:v>1.6798109680374478E-2</c:v>
                </c:pt>
                <c:pt idx="2294">
                  <c:v>1.679088882465209E-2</c:v>
                </c:pt>
                <c:pt idx="2295">
                  <c:v>1.678363928478303E-2</c:v>
                </c:pt>
                <c:pt idx="2296">
                  <c:v>1.6776492645532493E-2</c:v>
                </c:pt>
                <c:pt idx="2297">
                  <c:v>1.6769188126481538E-2</c:v>
                </c:pt>
                <c:pt idx="2298">
                  <c:v>1.6761854924625119E-2</c:v>
                </c:pt>
                <c:pt idx="2299">
                  <c:v>1.6754493040019192E-2</c:v>
                </c:pt>
                <c:pt idx="2300">
                  <c:v>1.6747102472717046E-2</c:v>
                </c:pt>
                <c:pt idx="2301">
                  <c:v>1.6739539681474586E-2</c:v>
                </c:pt>
                <c:pt idx="2302">
                  <c:v>1.6732089354084725E-2</c:v>
                </c:pt>
                <c:pt idx="2303">
                  <c:v>1.6724610342981394E-2</c:v>
                </c:pt>
                <c:pt idx="2304">
                  <c:v>1.671572493553471E-2</c:v>
                </c:pt>
                <c:pt idx="2305">
                  <c:v>1.6708179661904573E-2</c:v>
                </c:pt>
                <c:pt idx="2306">
                  <c:v>1.6700605702401367E-2</c:v>
                </c:pt>
                <c:pt idx="2307">
                  <c:v>1.6693003057078378E-2</c:v>
                </c:pt>
                <c:pt idx="2308">
                  <c:v>1.6685371726008279E-2</c:v>
                </c:pt>
                <c:pt idx="2309">
                  <c:v>1.6678364482413378E-2</c:v>
                </c:pt>
                <c:pt idx="2310">
                  <c:v>1.6670685397798295E-2</c:v>
                </c:pt>
                <c:pt idx="2311">
                  <c:v>1.6662977632246966E-2</c:v>
                </c:pt>
                <c:pt idx="2312">
                  <c:v>1.6655241185806247E-2</c:v>
                </c:pt>
                <c:pt idx="2313">
                  <c:v>1.6647476058539539E-2</c:v>
                </c:pt>
                <c:pt idx="2314">
                  <c:v>1.6638981342117599E-2</c:v>
                </c:pt>
                <c:pt idx="2315">
                  <c:v>1.6631149212462469E-2</c:v>
                </c:pt>
                <c:pt idx="2316">
                  <c:v>1.662310776041398E-2</c:v>
                </c:pt>
                <c:pt idx="2317">
                  <c:v>1.661539889741755E-2</c:v>
                </c:pt>
                <c:pt idx="2318">
                  <c:v>1.6608035690307332E-2</c:v>
                </c:pt>
                <c:pt idx="2319">
                  <c:v>1.6600096064654402E-2</c:v>
                </c:pt>
                <c:pt idx="2320">
                  <c:v>1.6592127757405706E-2</c:v>
                </c:pt>
                <c:pt idx="2321">
                  <c:v>1.6584130768622529E-2</c:v>
                </c:pt>
                <c:pt idx="2322">
                  <c:v>1.6574566459722495E-2</c:v>
                </c:pt>
                <c:pt idx="2323">
                  <c:v>1.6566503171652758E-2</c:v>
                </c:pt>
                <c:pt idx="2324">
                  <c:v>1.6558411199950052E-2</c:v>
                </c:pt>
                <c:pt idx="2325">
                  <c:v>1.6550290544694313E-2</c:v>
                </c:pt>
                <c:pt idx="2326">
                  <c:v>1.6542754564365322E-2</c:v>
                </c:pt>
                <c:pt idx="2327">
                  <c:v>1.6533963183743561E-2</c:v>
                </c:pt>
                <c:pt idx="2328">
                  <c:v>1.6525756478175946E-2</c:v>
                </c:pt>
                <c:pt idx="2329">
                  <c:v>1.6517521089297604E-2</c:v>
                </c:pt>
                <c:pt idx="2330">
                  <c:v>1.6509257017173484E-2</c:v>
                </c:pt>
                <c:pt idx="2331">
                  <c:v>1.6500964261863538E-2</c:v>
                </c:pt>
                <c:pt idx="2332">
                  <c:v>1.6492642823427717E-2</c:v>
                </c:pt>
                <c:pt idx="2333">
                  <c:v>1.6484292701933467E-2</c:v>
                </c:pt>
                <c:pt idx="2334">
                  <c:v>1.6475913897450734E-2</c:v>
                </c:pt>
                <c:pt idx="2335">
                  <c:v>1.6467506410034471E-2</c:v>
                </c:pt>
                <c:pt idx="2336">
                  <c:v>1.6459070239749629E-2</c:v>
                </c:pt>
                <c:pt idx="2337">
                  <c:v>1.6450605386663653E-2</c:v>
                </c:pt>
                <c:pt idx="2338">
                  <c:v>1.6442111850843988E-2</c:v>
                </c:pt>
                <c:pt idx="2339">
                  <c:v>1.6433589632348089E-2</c:v>
                </c:pt>
                <c:pt idx="2340">
                  <c:v>1.6425038731248398E-2</c:v>
                </c:pt>
                <c:pt idx="2341">
                  <c:v>1.6416459147604867E-2</c:v>
                </c:pt>
                <c:pt idx="2342">
                  <c:v>1.640785088148744E-2</c:v>
                </c:pt>
                <c:pt idx="2343">
                  <c:v>1.6399213932953571E-2</c:v>
                </c:pt>
                <c:pt idx="2344">
                  <c:v>1.6390548302080699E-2</c:v>
                </c:pt>
                <c:pt idx="2345">
                  <c:v>1.6381853988928774E-2</c:v>
                </c:pt>
                <c:pt idx="2346">
                  <c:v>1.6373130993562746E-2</c:v>
                </c:pt>
                <c:pt idx="2347">
                  <c:v>1.6364379316050059E-2</c:v>
                </c:pt>
                <c:pt idx="2348">
                  <c:v>1.6356373067401009E-2</c:v>
                </c:pt>
                <c:pt idx="2349">
                  <c:v>1.634678991486449E-2</c:v>
                </c:pt>
                <c:pt idx="2350">
                  <c:v>1.6337952191319005E-2</c:v>
                </c:pt>
                <c:pt idx="2351">
                  <c:v>1.6329085785894148E-2</c:v>
                </c:pt>
                <c:pt idx="2352">
                  <c:v>1.6320190698667358E-2</c:v>
                </c:pt>
                <c:pt idx="2353">
                  <c:v>1.6311266929696089E-2</c:v>
                </c:pt>
                <c:pt idx="2354">
                  <c:v>1.6302314479052782E-2</c:v>
                </c:pt>
                <c:pt idx="2355">
                  <c:v>1.6293333346804884E-2</c:v>
                </c:pt>
                <c:pt idx="2356">
                  <c:v>1.6283312322040291E-2</c:v>
                </c:pt>
                <c:pt idx="2357">
                  <c:v>1.6274272186623268E-2</c:v>
                </c:pt>
                <c:pt idx="2358">
                  <c:v>1.6265203370881033E-2</c:v>
                </c:pt>
                <c:pt idx="2359">
                  <c:v>1.6256105874880633E-2</c:v>
                </c:pt>
                <c:pt idx="2360">
                  <c:v>1.6246979698689105E-2</c:v>
                </c:pt>
                <c:pt idx="2361">
                  <c:v>1.6238695012117863E-2</c:v>
                </c:pt>
                <c:pt idx="2362">
                  <c:v>1.622951886215513E-2</c:v>
                </c:pt>
                <c:pt idx="2363">
                  <c:v>1.6220314035365772E-2</c:v>
                </c:pt>
                <c:pt idx="2364">
                  <c:v>1.6211080531809734E-2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698624"/>
        <c:axId val="148700544"/>
      </c:lineChart>
      <c:dateAx>
        <c:axId val="14869862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148700544"/>
        <c:crosses val="autoZero"/>
        <c:auto val="1"/>
        <c:lblOffset val="100"/>
        <c:baseTimeUnit val="days"/>
      </c:dateAx>
      <c:valAx>
        <c:axId val="14870054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14869862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EUR3M!$BC$2:$BC$256</c:f>
              <c:numCache>
                <c:formatCode>0.0000%</c:formatCode>
                <c:ptCount val="255"/>
                <c:pt idx="0">
                  <c:v>-1.3500000000018933E-4</c:v>
                </c:pt>
                <c:pt idx="1">
                  <c:v>-1.1888700905567715E-4</c:v>
                </c:pt>
                <c:pt idx="2">
                  <c:v>-8.219764060402035E-5</c:v>
                </c:pt>
                <c:pt idx="3">
                  <c:v>-6.8030112236159098E-5</c:v>
                </c:pt>
                <c:pt idx="4">
                  <c:v>-5.3506773555345653E-5</c:v>
                </c:pt>
                <c:pt idx="5">
                  <c:v>-3.862762059909749E-5</c:v>
                </c:pt>
                <c:pt idx="6">
                  <c:v>-2.4973589556331888E-5</c:v>
                </c:pt>
                <c:pt idx="7">
                  <c:v>4.3903162792192498E-6</c:v>
                </c:pt>
                <c:pt idx="8">
                  <c:v>1.4105739253166901E-5</c:v>
                </c:pt>
                <c:pt idx="9">
                  <c:v>2.3405531339147092E-5</c:v>
                </c:pt>
                <c:pt idx="10">
                  <c:v>3.2289689571705857E-5</c:v>
                </c:pt>
                <c:pt idx="11">
                  <c:v>3.9941192241259155E-5</c:v>
                </c:pt>
                <c:pt idx="12">
                  <c:v>5.2746216231269258E-5</c:v>
                </c:pt>
                <c:pt idx="13">
                  <c:v>5.6138486355202758E-5</c:v>
                </c:pt>
                <c:pt idx="14">
                  <c:v>5.8842007734142811E-5</c:v>
                </c:pt>
                <c:pt idx="15">
                  <c:v>6.0856778942273443E-5</c:v>
                </c:pt>
                <c:pt idx="16">
                  <c:v>6.2803076563085815E-5</c:v>
                </c:pt>
                <c:pt idx="17">
                  <c:v>5.7409972846948953E-5</c:v>
                </c:pt>
                <c:pt idx="18">
                  <c:v>5.4612580815887917E-5</c:v>
                </c:pt>
                <c:pt idx="19">
                  <c:v>5.104091521348208E-5</c:v>
                </c:pt>
                <c:pt idx="20">
                  <c:v>4.669497815803696E-5</c:v>
                </c:pt>
                <c:pt idx="21">
                  <c:v>4.0255248712450544E-5</c:v>
                </c:pt>
                <c:pt idx="22">
                  <c:v>1.9557787519931875E-5</c:v>
                </c:pt>
                <c:pt idx="23">
                  <c:v>2.3061928523381923E-5</c:v>
                </c:pt>
                <c:pt idx="24">
                  <c:v>2.6546405750138078E-5</c:v>
                </c:pt>
                <c:pt idx="25">
                  <c:v>3.0011219148068129E-5</c:v>
                </c:pt>
                <c:pt idx="26">
                  <c:v>3.266405475631199E-5</c:v>
                </c:pt>
                <c:pt idx="27">
                  <c:v>4.3673833397587771E-5</c:v>
                </c:pt>
                <c:pt idx="28">
                  <c:v>4.7040326867666394E-5</c:v>
                </c:pt>
                <c:pt idx="29">
                  <c:v>5.0387156200470002E-5</c:v>
                </c:pt>
                <c:pt idx="30">
                  <c:v>5.37143213429975E-5</c:v>
                </c:pt>
                <c:pt idx="31">
                  <c:v>5.5916481556495449E-5</c:v>
                </c:pt>
                <c:pt idx="32">
                  <c:v>6.6826339021572195E-5</c:v>
                </c:pt>
                <c:pt idx="33">
                  <c:v>7.0055182472441771E-5</c:v>
                </c:pt>
                <c:pt idx="34">
                  <c:v>7.3264361436750519E-5</c:v>
                </c:pt>
                <c:pt idx="35">
                  <c:v>7.6453875866710561E-5</c:v>
                </c:pt>
                <c:pt idx="36">
                  <c:v>7.8225861513509787E-5</c:v>
                </c:pt>
                <c:pt idx="37">
                  <c:v>8.9015287289044266E-5</c:v>
                </c:pt>
                <c:pt idx="38">
                  <c:v>9.2106478333918389E-5</c:v>
                </c:pt>
                <c:pt idx="39">
                  <c:v>9.5178004559454379E-5</c:v>
                </c:pt>
                <c:pt idx="40">
                  <c:v>9.8229865920470999E-5</c:v>
                </c:pt>
                <c:pt idx="41">
                  <c:v>9.9592178146920966E-5</c:v>
                </c:pt>
                <c:pt idx="42">
                  <c:v>1.1118094712661229E-4</c:v>
                </c:pt>
                <c:pt idx="43">
                  <c:v>1.1415304122096217E-4</c:v>
                </c:pt>
                <c:pt idx="44">
                  <c:v>1.1710525405823185E-4</c:v>
                </c:pt>
                <c:pt idx="45">
                  <c:v>1.1990460230594357E-4</c:v>
                </c:pt>
                <c:pt idx="46">
                  <c:v>1.2262343330628032E-4</c:v>
                </c:pt>
                <c:pt idx="47">
                  <c:v>1.302968211830341E-4</c:v>
                </c:pt>
                <c:pt idx="48">
                  <c:v>1.3269358158109521E-4</c:v>
                </c:pt>
                <c:pt idx="49">
                  <c:v>1.3500982394998916E-4</c:v>
                </c:pt>
                <c:pt idx="50">
                  <c:v>1.3724554814916904E-4</c:v>
                </c:pt>
                <c:pt idx="51">
                  <c:v>1.3940075404160159E-4</c:v>
                </c:pt>
                <c:pt idx="52">
                  <c:v>1.4538326058714056E-4</c:v>
                </c:pt>
                <c:pt idx="53">
                  <c:v>1.4721639198678316E-4</c:v>
                </c:pt>
                <c:pt idx="54">
                  <c:v>1.489690044700562E-4</c:v>
                </c:pt>
                <c:pt idx="55">
                  <c:v>1.5064109793154953E-4</c:v>
                </c:pt>
                <c:pt idx="56">
                  <c:v>1.5223267226848814E-4</c:v>
                </c:pt>
                <c:pt idx="57">
                  <c:v>1.5652427958416269E-4</c:v>
                </c:pt>
                <c:pt idx="58">
                  <c:v>1.5779377649966504E-4</c:v>
                </c:pt>
                <c:pt idx="59">
                  <c:v>1.5898275385403885E-4</c:v>
                </c:pt>
                <c:pt idx="60">
                  <c:v>1.6009121157525383E-4</c:v>
                </c:pt>
                <c:pt idx="61">
                  <c:v>1.6977863943999844E-4</c:v>
                </c:pt>
                <c:pt idx="62">
                  <c:v>1.6371984483988598E-4</c:v>
                </c:pt>
                <c:pt idx="63">
                  <c:v>1.6442570347472454E-4</c:v>
                </c:pt>
                <c:pt idx="64">
                  <c:v>1.6817234016668252E-4</c:v>
                </c:pt>
                <c:pt idx="65">
                  <c:v>1.7818390343667768E-4</c:v>
                </c:pt>
                <c:pt idx="66">
                  <c:v>1.7566563493278816E-4</c:v>
                </c:pt>
                <c:pt idx="67">
                  <c:v>1.7911702631622856E-4</c:v>
                </c:pt>
                <c:pt idx="68">
                  <c:v>1.7971817201553489E-4</c:v>
                </c:pt>
                <c:pt idx="69">
                  <c:v>1.802852456800824E-4</c:v>
                </c:pt>
                <c:pt idx="70">
                  <c:v>1.8081824729336259E-4</c:v>
                </c:pt>
                <c:pt idx="71">
                  <c:v>1.7994298854026532E-4</c:v>
                </c:pt>
                <c:pt idx="72">
                  <c:v>1.8260953297228011E-4</c:v>
                </c:pt>
                <c:pt idx="73">
                  <c:v>1.8297217413980991E-4</c:v>
                </c:pt>
                <c:pt idx="74">
                  <c:v>1.8330074318656278E-4</c:v>
                </c:pt>
                <c:pt idx="75">
                  <c:v>1.8359524010385002E-4</c:v>
                </c:pt>
                <c:pt idx="76">
                  <c:v>1.8258633168208481E-4</c:v>
                </c:pt>
                <c:pt idx="77">
                  <c:v>1.8443250633845434E-4</c:v>
                </c:pt>
                <c:pt idx="78">
                  <c:v>1.84556642510231E-4</c:v>
                </c:pt>
                <c:pt idx="79">
                  <c:v>1.8464670652039379E-4</c:v>
                </c:pt>
                <c:pt idx="80">
                  <c:v>1.847026983645984E-4</c:v>
                </c:pt>
                <c:pt idx="81">
                  <c:v>1.8359566097797187E-4</c:v>
                </c:pt>
                <c:pt idx="82">
                  <c:v>1.8458594408183487E-4</c:v>
                </c:pt>
                <c:pt idx="83">
                  <c:v>1.8447157509972396E-4</c:v>
                </c:pt>
                <c:pt idx="84">
                  <c:v>1.8432313395686808E-4</c:v>
                </c:pt>
                <c:pt idx="85">
                  <c:v>1.841406206567427E-4</c:v>
                </c:pt>
                <c:pt idx="86">
                  <c:v>1.844338581585531E-4</c:v>
                </c:pt>
                <c:pt idx="87">
                  <c:v>1.8306984600692584E-4</c:v>
                </c:pt>
                <c:pt idx="88">
                  <c:v>1.8518585617835603E-4</c:v>
                </c:pt>
                <c:pt idx="89">
                  <c:v>1.8730391587381499E-4</c:v>
                </c:pt>
                <c:pt idx="90">
                  <c:v>1.8942402509590929E-4</c:v>
                </c:pt>
                <c:pt idx="91">
                  <c:v>1.9152337375272929E-4</c:v>
                </c:pt>
                <c:pt idx="92">
                  <c:v>1.979249573340517E-4</c:v>
                </c:pt>
                <c:pt idx="93">
                  <c:v>2.0005531424493051E-4</c:v>
                </c:pt>
                <c:pt idx="94">
                  <c:v>2.0218772070503533E-4</c:v>
                </c:pt>
                <c:pt idx="95">
                  <c:v>2.04322176715235E-4</c:v>
                </c:pt>
                <c:pt idx="96">
                  <c:v>2.0633504149014894E-4</c:v>
                </c:pt>
                <c:pt idx="97">
                  <c:v>2.1288049633778715E-4</c:v>
                </c:pt>
                <c:pt idx="98">
                  <c:v>2.1502520015493766E-4</c:v>
                </c:pt>
                <c:pt idx="99">
                  <c:v>2.1717195354216704E-4</c:v>
                </c:pt>
                <c:pt idx="100">
                  <c:v>2.1932075650468852E-4</c:v>
                </c:pt>
                <c:pt idx="101">
                  <c:v>2.2124500256614344E-4</c:v>
                </c:pt>
                <c:pt idx="102">
                  <c:v>2.2793646417112291E-4</c:v>
                </c:pt>
                <c:pt idx="103">
                  <c:v>2.300955150578927E-4</c:v>
                </c:pt>
                <c:pt idx="104">
                  <c:v>2.3225661553906974E-4</c:v>
                </c:pt>
                <c:pt idx="105">
                  <c:v>2.3441976561899838E-4</c:v>
                </c:pt>
                <c:pt idx="106">
                  <c:v>2.3625325812788025E-4</c:v>
                </c:pt>
                <c:pt idx="107">
                  <c:v>2.4331174201749022E-4</c:v>
                </c:pt>
                <c:pt idx="108">
                  <c:v>2.4549305239377205E-4</c:v>
                </c:pt>
                <c:pt idx="109">
                  <c:v>2.4767643489362551E-4</c:v>
                </c:pt>
                <c:pt idx="110">
                  <c:v>2.4606226116092548E-4</c:v>
                </c:pt>
                <c:pt idx="111">
                  <c:v>2.4440451237433067E-4</c:v>
                </c:pt>
                <c:pt idx="112">
                  <c:v>2.3916981625599993E-4</c:v>
                </c:pt>
                <c:pt idx="113">
                  <c:v>2.3733776782128383E-4</c:v>
                </c:pt>
                <c:pt idx="114">
                  <c:v>2.3546214462342931E-4</c:v>
                </c:pt>
                <c:pt idx="115">
                  <c:v>2.3354294672216881E-4</c:v>
                </c:pt>
                <c:pt idx="116">
                  <c:v>2.3158017418250528E-4</c:v>
                </c:pt>
                <c:pt idx="117">
                  <c:v>2.2543040938751801E-4</c:v>
                </c:pt>
                <c:pt idx="118">
                  <c:v>2.2329333895569124E-4</c:v>
                </c:pt>
                <c:pt idx="119">
                  <c:v>2.2111269422365242E-4</c:v>
                </c:pt>
                <c:pt idx="120">
                  <c:v>2.1888847526343189E-4</c:v>
                </c:pt>
                <c:pt idx="121">
                  <c:v>2.1662068214881679E-4</c:v>
                </c:pt>
                <c:pt idx="122">
                  <c:v>2.0955585863316505E-4</c:v>
                </c:pt>
                <c:pt idx="123">
                  <c:v>2.0711376966519535E-4</c:v>
                </c:pt>
                <c:pt idx="124">
                  <c:v>2.0462810693021351E-4</c:v>
                </c:pt>
                <c:pt idx="125">
                  <c:v>2.0209887051166923E-4</c:v>
                </c:pt>
                <c:pt idx="126">
                  <c:v>1.9155488690465077E-4</c:v>
                </c:pt>
                <c:pt idx="127">
                  <c:v>1.8879908614422746E-4</c:v>
                </c:pt>
                <c:pt idx="128">
                  <c:v>1.8600840943121486E-4</c:v>
                </c:pt>
                <c:pt idx="129">
                  <c:v>1.8317415964953253E-4</c:v>
                </c:pt>
                <c:pt idx="130">
                  <c:v>1.7140143173612508E-4</c:v>
                </c:pt>
                <c:pt idx="131">
                  <c:v>1.7237182757014267E-4</c:v>
                </c:pt>
                <c:pt idx="132">
                  <c:v>1.7334121498443892E-4</c:v>
                </c:pt>
                <c:pt idx="133">
                  <c:v>1.7430959397813538E-4</c:v>
                </c:pt>
                <c:pt idx="134">
                  <c:v>1.7527696455035366E-4</c:v>
                </c:pt>
                <c:pt idx="135">
                  <c:v>1.781730257346257E-4</c:v>
                </c:pt>
                <c:pt idx="136">
                  <c:v>1.7913636261478229E-4</c:v>
                </c:pt>
                <c:pt idx="137">
                  <c:v>1.8009869106994702E-4</c:v>
                </c:pt>
                <c:pt idx="138">
                  <c:v>1.8106001110011991E-4</c:v>
                </c:pt>
                <c:pt idx="139">
                  <c:v>1.8202032270442248E-4</c:v>
                </c:pt>
                <c:pt idx="140">
                  <c:v>1.8489520694981072E-4</c:v>
                </c:pt>
                <c:pt idx="141">
                  <c:v>1.8585148484096957E-4</c:v>
                </c:pt>
                <c:pt idx="142">
                  <c:v>1.8680675430098766E-4</c:v>
                </c:pt>
                <c:pt idx="143">
                  <c:v>1.8776101533162179E-4</c:v>
                </c:pt>
                <c:pt idx="144">
                  <c:v>1.887142679311151E-4</c:v>
                </c:pt>
                <c:pt idx="145">
                  <c:v>1.9156797513045253E-4</c:v>
                </c:pt>
                <c:pt idx="146">
                  <c:v>1.9251719399572008E-4</c:v>
                </c:pt>
                <c:pt idx="147">
                  <c:v>1.9346540442633319E-4</c:v>
                </c:pt>
                <c:pt idx="148">
                  <c:v>1.9441260642053503E-4</c:v>
                </c:pt>
                <c:pt idx="149">
                  <c:v>1.9535879997920394E-4</c:v>
                </c:pt>
                <c:pt idx="150">
                  <c:v>1.9819133002620191E-4</c:v>
                </c:pt>
                <c:pt idx="151">
                  <c:v>1.9882978312413258E-4</c:v>
                </c:pt>
                <c:pt idx="152">
                  <c:v>1.9930236598142415E-4</c:v>
                </c:pt>
                <c:pt idx="153">
                  <c:v>1.9976963367263068E-4</c:v>
                </c:pt>
                <c:pt idx="154">
                  <c:v>2.0023158619419945E-4</c:v>
                </c:pt>
                <c:pt idx="155">
                  <c:v>2.0192325527942283E-4</c:v>
                </c:pt>
                <c:pt idx="156">
                  <c:v>2.0202624456278073E-4</c:v>
                </c:pt>
                <c:pt idx="157">
                  <c:v>2.0246162121573263E-4</c:v>
                </c:pt>
                <c:pt idx="158">
                  <c:v>2.02891682690165E-4</c:v>
                </c:pt>
                <c:pt idx="159">
                  <c:v>2.0331642898252511E-4</c:v>
                </c:pt>
                <c:pt idx="160">
                  <c:v>2.049387986645314E-4</c:v>
                </c:pt>
                <c:pt idx="161">
                  <c:v>2.0496226231347947E-4</c:v>
                </c:pt>
                <c:pt idx="162">
                  <c:v>2.0536043267682658E-4</c:v>
                </c:pt>
                <c:pt idx="163">
                  <c:v>2.0575328785010782E-4</c:v>
                </c:pt>
                <c:pt idx="164">
                  <c:v>2.0614082783065868E-4</c:v>
                </c:pt>
                <c:pt idx="165">
                  <c:v>2.0769675982595755E-4</c:v>
                </c:pt>
                <c:pt idx="166">
                  <c:v>2.0763783580157735E-4</c:v>
                </c:pt>
                <c:pt idx="167">
                  <c:v>2.0799879979804814E-4</c:v>
                </c:pt>
                <c:pt idx="168">
                  <c:v>2.0835444859379493E-4</c:v>
                </c:pt>
                <c:pt idx="169">
                  <c:v>2.0870478218704136E-4</c:v>
                </c:pt>
                <c:pt idx="170">
                  <c:v>2.1067069515140241E-4</c:v>
                </c:pt>
                <c:pt idx="171">
                  <c:v>2.1101380755945314E-4</c:v>
                </c:pt>
                <c:pt idx="172">
                  <c:v>2.1135172030158864E-4</c:v>
                </c:pt>
                <c:pt idx="173">
                  <c:v>2.123265958444891E-4</c:v>
                </c:pt>
                <c:pt idx="174">
                  <c:v>2.142764751965313E-4</c:v>
                </c:pt>
                <c:pt idx="175">
                  <c:v>2.1622610044371427E-4</c:v>
                </c:pt>
                <c:pt idx="176">
                  <c:v>2.1720097720042639E-4</c:v>
                </c:pt>
                <c:pt idx="177">
                  <c:v>2.1817585420042218E-4</c:v>
                </c:pt>
                <c:pt idx="178">
                  <c:v>2.191507314437016E-4</c:v>
                </c:pt>
                <c:pt idx="179">
                  <c:v>2.2110062244806952E-4</c:v>
                </c:pt>
                <c:pt idx="180">
                  <c:v>2.230502428427049E-4</c:v>
                </c:pt>
                <c:pt idx="181">
                  <c:v>2.2402512129979598E-4</c:v>
                </c:pt>
                <c:pt idx="182">
                  <c:v>2.2499999999930188E-4</c:v>
                </c:pt>
                <c:pt idx="183">
                  <c:v>2.2609558429910532E-4</c:v>
                </c:pt>
                <c:pt idx="184">
                  <c:v>2.284013473475914E-4</c:v>
                </c:pt>
                <c:pt idx="185">
                  <c:v>2.3048476340362234E-4</c:v>
                </c:pt>
                <c:pt idx="186">
                  <c:v>2.3158376865911845E-4</c:v>
                </c:pt>
                <c:pt idx="187">
                  <c:v>2.3268345810731702E-4</c:v>
                </c:pt>
                <c:pt idx="188">
                  <c:v>2.3378383174908697E-4</c:v>
                </c:pt>
                <c:pt idx="189">
                  <c:v>2.3929596287801573E-4</c:v>
                </c:pt>
                <c:pt idx="190">
                  <c:v>2.4040044169250919E-4</c:v>
                </c:pt>
                <c:pt idx="191">
                  <c:v>2.4090705645912088E-4</c:v>
                </c:pt>
                <c:pt idx="192">
                  <c:v>2.4201365052297556E-4</c:v>
                </c:pt>
                <c:pt idx="193">
                  <c:v>2.4533758297796927E-4</c:v>
                </c:pt>
                <c:pt idx="194">
                  <c:v>2.464469438870384E-4</c:v>
                </c:pt>
                <c:pt idx="195">
                  <c:v>2.4755699650741122E-4</c:v>
                </c:pt>
                <c:pt idx="196">
                  <c:v>2.4866774084260129E-4</c:v>
                </c:pt>
                <c:pt idx="197">
                  <c:v>2.4977917689085184E-4</c:v>
                </c:pt>
                <c:pt idx="198">
                  <c:v>2.531176353236288E-4</c:v>
                </c:pt>
                <c:pt idx="199">
                  <c:v>2.5423183823290534E-4</c:v>
                </c:pt>
                <c:pt idx="200">
                  <c:v>2.5534673285875599E-4</c:v>
                </c:pt>
                <c:pt idx="201">
                  <c:v>2.5646231920205921E-4</c:v>
                </c:pt>
                <c:pt idx="202">
                  <c:v>2.57578597262815E-4</c:v>
                </c:pt>
                <c:pt idx="203">
                  <c:v>2.6093158176033858E-4</c:v>
                </c:pt>
                <c:pt idx="204">
                  <c:v>2.6205062669793188E-4</c:v>
                </c:pt>
                <c:pt idx="205">
                  <c:v>2.6317036335736982E-4</c:v>
                </c:pt>
                <c:pt idx="206">
                  <c:v>2.6429079173777401E-4</c:v>
                </c:pt>
                <c:pt idx="207">
                  <c:v>2.6541191184090124E-4</c:v>
                </c:pt>
                <c:pt idx="208">
                  <c:v>2.6877942248662123E-4</c:v>
                </c:pt>
                <c:pt idx="209">
                  <c:v>2.6990330948415434E-4</c:v>
                </c:pt>
                <c:pt idx="210">
                  <c:v>2.7102788820528896E-4</c:v>
                </c:pt>
                <c:pt idx="211">
                  <c:v>2.7215315865178184E-4</c:v>
                </c:pt>
                <c:pt idx="212">
                  <c:v>2.7327912082538992E-4</c:v>
                </c:pt>
                <c:pt idx="213">
                  <c:v>2.7723208083023067E-4</c:v>
                </c:pt>
                <c:pt idx="214">
                  <c:v>2.7835982268578283E-4</c:v>
                </c:pt>
                <c:pt idx="215">
                  <c:v>2.7948824875923467E-4</c:v>
                </c:pt>
                <c:pt idx="216">
                  <c:v>2.8061735904971741E-4</c:v>
                </c:pt>
                <c:pt idx="217">
                  <c:v>2.8287795641646307E-4</c:v>
                </c:pt>
                <c:pt idx="218">
                  <c:v>2.8514064240541648E-4</c:v>
                </c:pt>
                <c:pt idx="219">
                  <c:v>2.8627317379408657E-4</c:v>
                </c:pt>
                <c:pt idx="220">
                  <c:v>2.8740638940586962E-4</c:v>
                </c:pt>
                <c:pt idx="221">
                  <c:v>2.8854028923902786E-4</c:v>
                </c:pt>
                <c:pt idx="222">
                  <c:v>2.9079158391274502E-4</c:v>
                </c:pt>
                <c:pt idx="223">
                  <c:v>2.9308273080539695E-4</c:v>
                </c:pt>
                <c:pt idx="224">
                  <c:v>2.9422005175846431E-4</c:v>
                </c:pt>
                <c:pt idx="225">
                  <c:v>2.9535805693725121E-4</c:v>
                </c:pt>
                <c:pt idx="226">
                  <c:v>2.964967463417577E-4</c:v>
                </c:pt>
                <c:pt idx="227">
                  <c:v>2.9873802570838984E-4</c:v>
                </c:pt>
                <c:pt idx="228">
                  <c:v>3.0105834623522548E-4</c:v>
                </c:pt>
                <c:pt idx="229">
                  <c:v>3.0220045678136282E-4</c:v>
                </c:pt>
                <c:pt idx="230">
                  <c:v>3.0334325155669521E-4</c:v>
                </c:pt>
                <c:pt idx="231">
                  <c:v>3.044867305612226E-4</c:v>
                </c:pt>
                <c:pt idx="232">
                  <c:v>3.0671728200748954E-4</c:v>
                </c:pt>
                <c:pt idx="233">
                  <c:v>3.0906748890082428E-4</c:v>
                </c:pt>
                <c:pt idx="234">
                  <c:v>3.1021438906783541E-4</c:v>
                </c:pt>
                <c:pt idx="235">
                  <c:v>3.1136197346925482E-4</c:v>
                </c:pt>
                <c:pt idx="236">
                  <c:v>3.1251024210508251E-4</c:v>
                </c:pt>
                <c:pt idx="237">
                  <c:v>3.1472935301498663E-4</c:v>
                </c:pt>
                <c:pt idx="238">
                  <c:v>3.1711015900637778E-4</c:v>
                </c:pt>
                <c:pt idx="239">
                  <c:v>3.1826184882467328E-4</c:v>
                </c:pt>
                <c:pt idx="240">
                  <c:v>3.1941422288085246E-4</c:v>
                </c:pt>
                <c:pt idx="241">
                  <c:v>3.205672811766531E-4</c:v>
                </c:pt>
                <c:pt idx="242">
                  <c:v>3.227742389366739E-4</c:v>
                </c:pt>
                <c:pt idx="243">
                  <c:v>3.251863567595461E-4</c:v>
                </c:pt>
                <c:pt idx="244">
                  <c:v>3.2634283625866743E-4</c:v>
                </c:pt>
                <c:pt idx="245">
                  <c:v>3.275000000000168E-4</c:v>
                </c:pt>
                <c:pt idx="246">
                  <c:v>3.2953014576108254E-4</c:v>
                </c:pt>
                <c:pt idx="247">
                  <c:v>3.3417183574685125E-4</c:v>
                </c:pt>
                <c:pt idx="248">
                  <c:v>3.3720993255280325E-4</c:v>
                </c:pt>
                <c:pt idx="249">
                  <c:v>3.3913970480436501E-4</c:v>
                </c:pt>
                <c:pt idx="250">
                  <c:v>3.4107340728858784E-4</c:v>
                </c:pt>
                <c:pt idx="251">
                  <c:v>3.430110400115538E-4</c:v>
                </c:pt>
                <c:pt idx="252">
                  <c:v>3.4760127266595715E-4</c:v>
                </c:pt>
                <c:pt idx="253">
                  <c:v>3.5080087340727783E-4</c:v>
                </c:pt>
                <c:pt idx="254">
                  <c:v>3.5275815741171544E-4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EUR3M!$BD$2:$BD$266</c:f>
              <c:numCache>
                <c:formatCode>0.0000%</c:formatCode>
                <c:ptCount val="265"/>
                <c:pt idx="0">
                  <c:v>-1.3500000000018933E-4</c:v>
                </c:pt>
                <c:pt idx="1">
                  <c:v>-1.2506650910818932E-4</c:v>
                </c:pt>
                <c:pt idx="2">
                  <c:v>-1.1321961963744296E-4</c:v>
                </c:pt>
                <c:pt idx="3">
                  <c:v>-1.0780958877067209E-4</c:v>
                </c:pt>
                <c:pt idx="4">
                  <c:v>-1.0242195485297918E-4</c:v>
                </c:pt>
                <c:pt idx="5">
                  <c:v>-9.7060106159242295E-5</c:v>
                </c:pt>
                <c:pt idx="6">
                  <c:v>-8.7082770480172126E-5</c:v>
                </c:pt>
                <c:pt idx="7">
                  <c:v>-7.5903218677733292E-5</c:v>
                </c:pt>
                <c:pt idx="8">
                  <c:v>-7.0687655512035192E-5</c:v>
                </c:pt>
                <c:pt idx="9">
                  <c:v>-6.5501749137707605E-5</c:v>
                </c:pt>
                <c:pt idx="10">
                  <c:v>-6.0345596207870812E-5</c:v>
                </c:pt>
                <c:pt idx="11">
                  <c:v>-5.073336138471314E-5</c:v>
                </c:pt>
                <c:pt idx="12">
                  <c:v>-4.0121265234898509E-5</c:v>
                </c:pt>
                <c:pt idx="13">
                  <c:v>-3.5211417180252873E-5</c:v>
                </c:pt>
                <c:pt idx="14">
                  <c:v>-3.0379159042707211E-5</c:v>
                </c:pt>
                <c:pt idx="15">
                  <c:v>-2.5634038919357095E-5</c:v>
                </c:pt>
                <c:pt idx="16">
                  <c:v>-1.6950030642889144E-5</c:v>
                </c:pt>
                <c:pt idx="17">
                  <c:v>-7.6235993365973398E-6</c:v>
                </c:pt>
                <c:pt idx="18">
                  <c:v>-3.3694160140246048E-6</c:v>
                </c:pt>
                <c:pt idx="19">
                  <c:v>7.8360703838752532E-7</c:v>
                </c:pt>
                <c:pt idx="20">
                  <c:v>4.8345750116295534E-6</c:v>
                </c:pt>
                <c:pt idx="21">
                  <c:v>7.0390844001973471E-6</c:v>
                </c:pt>
                <c:pt idx="22">
                  <c:v>1.9999999999609702E-5</c:v>
                </c:pt>
                <c:pt idx="23">
                  <c:v>2.3531094559837562E-5</c:v>
                </c:pt>
                <c:pt idx="24">
                  <c:v>2.6965135683473687E-5</c:v>
                </c:pt>
                <c:pt idx="25">
                  <c:v>3.0305312165832834E-5</c:v>
                </c:pt>
                <c:pt idx="26">
                  <c:v>3.6112598364434325E-5</c:v>
                </c:pt>
                <c:pt idx="27">
                  <c:v>4.2791148195266203E-5</c:v>
                </c:pt>
                <c:pt idx="28">
                  <c:v>4.5709833997875655E-5</c:v>
                </c:pt>
                <c:pt idx="29">
                  <c:v>4.8553788282989103E-5</c:v>
                </c:pt>
                <c:pt idx="30">
                  <c:v>5.1326199952792336E-5</c:v>
                </c:pt>
                <c:pt idx="31">
                  <c:v>5.5983822871998069E-5</c:v>
                </c:pt>
                <c:pt idx="32">
                  <c:v>6.1764199036121311E-5</c:v>
                </c:pt>
                <c:pt idx="33">
                  <c:v>6.4226731648727678E-5</c:v>
                </c:pt>
                <c:pt idx="34">
                  <c:v>6.6636855336308173E-5</c:v>
                </c:pt>
                <c:pt idx="35">
                  <c:v>6.8997759080115784E-5</c:v>
                </c:pt>
                <c:pt idx="36">
                  <c:v>7.2801079248412204E-5</c:v>
                </c:pt>
                <c:pt idx="37">
                  <c:v>7.8012954689276199E-5</c:v>
                </c:pt>
                <c:pt idx="38">
                  <c:v>8.017559383703869E-5</c:v>
                </c:pt>
                <c:pt idx="39">
                  <c:v>8.2308147146632592E-5</c:v>
                </c:pt>
                <c:pt idx="40">
                  <c:v>8.4413803667951611E-5</c:v>
                </c:pt>
                <c:pt idx="41">
                  <c:v>8.7634914553188045E-5</c:v>
                </c:pt>
                <c:pt idx="42">
                  <c:v>9.2108522914352626E-5</c:v>
                </c:pt>
                <c:pt idx="43">
                  <c:v>1.16302026025574E-4</c:v>
                </c:pt>
                <c:pt idx="44">
                  <c:v>1.1833244523064966E-4</c:v>
                </c:pt>
                <c:pt idx="45">
                  <c:v>1.2035341148828951E-4</c:v>
                </c:pt>
                <c:pt idx="46">
                  <c:v>1.2236131250561115E-4</c:v>
                </c:pt>
                <c:pt idx="47">
                  <c:v>1.2829750739070948E-4</c:v>
                </c:pt>
                <c:pt idx="48">
                  <c:v>1.3024403070774622E-4</c:v>
                </c:pt>
                <c:pt idx="49">
                  <c:v>1.321729304026609E-4</c:v>
                </c:pt>
                <c:pt idx="50">
                  <c:v>1.3408329479417354E-4</c:v>
                </c:pt>
                <c:pt idx="51">
                  <c:v>1.3597421220100427E-4</c:v>
                </c:pt>
                <c:pt idx="52">
                  <c:v>1.4152116565756314E-4</c:v>
                </c:pt>
                <c:pt idx="53">
                  <c:v>1.4332517826543234E-4</c:v>
                </c:pt>
                <c:pt idx="54">
                  <c:v>1.4510518545147538E-4</c:v>
                </c:pt>
                <c:pt idx="55">
                  <c:v>1.4686027552562815E-4</c:v>
                </c:pt>
                <c:pt idx="56">
                  <c:v>1.4858953679606969E-4</c:v>
                </c:pt>
                <c:pt idx="57">
                  <c:v>1.5361323084495725E-4</c:v>
                </c:pt>
                <c:pt idx="58">
                  <c:v>1.5523005995687046E-4</c:v>
                </c:pt>
                <c:pt idx="59">
                  <c:v>1.568165017883994E-4</c:v>
                </c:pt>
                <c:pt idx="60">
                  <c:v>1.583716446415742E-4</c:v>
                </c:pt>
                <c:pt idx="61">
                  <c:v>1.6014016413190319E-4</c:v>
                </c:pt>
                <c:pt idx="62">
                  <c:v>1.642609923025506E-4</c:v>
                </c:pt>
                <c:pt idx="63">
                  <c:v>1.6564596477947364E-4</c:v>
                </c:pt>
                <c:pt idx="64">
                  <c:v>1.6709067922152221E-4</c:v>
                </c:pt>
                <c:pt idx="65">
                  <c:v>1.6886710438737245E-4</c:v>
                </c:pt>
                <c:pt idx="66">
                  <c:v>1.6999999999881766E-4</c:v>
                </c:pt>
                <c:pt idx="67">
                  <c:v>1.7321722981532224E-4</c:v>
                </c:pt>
                <c:pt idx="68">
                  <c:v>1.7428111062225128E-4</c:v>
                </c:pt>
                <c:pt idx="69">
                  <c:v>1.7529456888564849E-4</c:v>
                </c:pt>
                <c:pt idx="70">
                  <c:v>1.7626021337610479E-4</c:v>
                </c:pt>
                <c:pt idx="71">
                  <c:v>1.7766594896294783E-4</c:v>
                </c:pt>
                <c:pt idx="72">
                  <c:v>1.7969682915935684E-4</c:v>
                </c:pt>
                <c:pt idx="73">
                  <c:v>1.8046253648212161E-4</c:v>
                </c:pt>
                <c:pt idx="74">
                  <c:v>1.8119608273716437E-4</c:v>
                </c:pt>
                <c:pt idx="75">
                  <c:v>1.8190007671766659E-4</c:v>
                </c:pt>
                <c:pt idx="76">
                  <c:v>1.8319423503357178E-4</c:v>
                </c:pt>
                <c:pt idx="77">
                  <c:v>1.8447270589691897E-4</c:v>
                </c:pt>
                <c:pt idx="78">
                  <c:v>1.8506807052321369E-4</c:v>
                </c:pt>
                <c:pt idx="79">
                  <c:v>1.8564953569574652E-4</c:v>
                </c:pt>
                <c:pt idx="80">
                  <c:v>1.8621971022507637E-4</c:v>
                </c:pt>
                <c:pt idx="81">
                  <c:v>1.8746063520374285E-4</c:v>
                </c:pt>
                <c:pt idx="82">
                  <c:v>1.8843967816064278E-4</c:v>
                </c:pt>
                <c:pt idx="83">
                  <c:v>1.8899253167578448E-4</c:v>
                </c:pt>
                <c:pt idx="84">
                  <c:v>1.8954974744148694E-4</c:v>
                </c:pt>
                <c:pt idx="85">
                  <c:v>1.9011393427699778E-4</c:v>
                </c:pt>
                <c:pt idx="86">
                  <c:v>1.9035236937549525E-4</c:v>
                </c:pt>
                <c:pt idx="87">
                  <c:v>1.9249256878375021E-4</c:v>
                </c:pt>
                <c:pt idx="88">
                  <c:v>1.931307433334772E-4</c:v>
                </c:pt>
                <c:pt idx="89">
                  <c:v>1.9378767503990161E-4</c:v>
                </c:pt>
                <c:pt idx="90">
                  <c:v>1.9445921264716267E-4</c:v>
                </c:pt>
                <c:pt idx="91">
                  <c:v>1.9566410963031155E-4</c:v>
                </c:pt>
                <c:pt idx="92">
                  <c:v>1.9725680227146981E-4</c:v>
                </c:pt>
                <c:pt idx="93">
                  <c:v>1.9797540451179122E-4</c:v>
                </c:pt>
                <c:pt idx="94">
                  <c:v>1.9869822669650657E-4</c:v>
                </c:pt>
                <c:pt idx="95">
                  <c:v>1.9942353782679328E-4</c:v>
                </c:pt>
                <c:pt idx="96">
                  <c:v>2.0043078466457057E-4</c:v>
                </c:pt>
                <c:pt idx="97">
                  <c:v>2.0231505182372771E-4</c:v>
                </c:pt>
                <c:pt idx="98">
                  <c:v>2.0302684268389356E-4</c:v>
                </c:pt>
                <c:pt idx="99">
                  <c:v>2.0373073648105591E-4</c:v>
                </c:pt>
                <c:pt idx="100">
                  <c:v>2.0442500220857235E-4</c:v>
                </c:pt>
                <c:pt idx="101">
                  <c:v>2.0505593687218039E-4</c:v>
                </c:pt>
                <c:pt idx="102">
                  <c:v>2.0707116426500329E-4</c:v>
                </c:pt>
                <c:pt idx="103">
                  <c:v>2.0769132451511305E-4</c:v>
                </c:pt>
                <c:pt idx="104">
                  <c:v>2.0829147063921414E-4</c:v>
                </c:pt>
                <c:pt idx="105">
                  <c:v>2.0886987162284438E-4</c:v>
                </c:pt>
                <c:pt idx="106">
                  <c:v>2.0895846338603896E-4</c:v>
                </c:pt>
                <c:pt idx="107">
                  <c:v>2.1123075770095509E-4</c:v>
                </c:pt>
                <c:pt idx="108">
                  <c:v>1.8955360724037928E-4</c:v>
                </c:pt>
                <c:pt idx="109">
                  <c:v>1.9000000154651415E-4</c:v>
                </c:pt>
                <c:pt idx="110">
                  <c:v>1.904138401072967E-4</c:v>
                </c:pt>
                <c:pt idx="111">
                  <c:v>1.9079676571763805E-4</c:v>
                </c:pt>
                <c:pt idx="112">
                  <c:v>1.9178327842213122E-4</c:v>
                </c:pt>
                <c:pt idx="113">
                  <c:v>1.9206576581472983E-4</c:v>
                </c:pt>
                <c:pt idx="114">
                  <c:v>1.9232894705592562E-4</c:v>
                </c:pt>
                <c:pt idx="115">
                  <c:v>1.9257514351255357E-4</c:v>
                </c:pt>
                <c:pt idx="116">
                  <c:v>1.9280667654529983E-4</c:v>
                </c:pt>
                <c:pt idx="117">
                  <c:v>1.9343650876069274E-4</c:v>
                </c:pt>
                <c:pt idx="118">
                  <c:v>1.9363260175835658E-4</c:v>
                </c:pt>
                <c:pt idx="119">
                  <c:v>1.9382563816455696E-4</c:v>
                </c:pt>
                <c:pt idx="120">
                  <c:v>1.940179393461289E-4</c:v>
                </c:pt>
                <c:pt idx="121">
                  <c:v>1.9421182667166427E-4</c:v>
                </c:pt>
                <c:pt idx="122">
                  <c:v>1.9482621920148319E-4</c:v>
                </c:pt>
                <c:pt idx="123">
                  <c:v>1.9504966479406133E-4</c:v>
                </c:pt>
                <c:pt idx="124">
                  <c:v>1.9528630337971111E-4</c:v>
                </c:pt>
                <c:pt idx="125">
                  <c:v>1.9553845632878122E-4</c:v>
                </c:pt>
                <c:pt idx="126">
                  <c:v>1.9683570352776894E-4</c:v>
                </c:pt>
                <c:pt idx="127">
                  <c:v>1.9711318458953748E-4</c:v>
                </c:pt>
                <c:pt idx="128">
                  <c:v>1.9750717257111767E-4</c:v>
                </c:pt>
                <c:pt idx="129">
                  <c:v>1.9793292454369575E-4</c:v>
                </c:pt>
                <c:pt idx="130">
                  <c:v>2.0000000000043182E-4</c:v>
                </c:pt>
                <c:pt idx="131">
                  <c:v>2.0061838119898669E-4</c:v>
                </c:pt>
                <c:pt idx="132">
                  <c:v>2.0127638578079735E-4</c:v>
                </c:pt>
                <c:pt idx="133">
                  <c:v>2.0197026620907743E-4</c:v>
                </c:pt>
                <c:pt idx="134">
                  <c:v>2.0269627494791891E-4</c:v>
                </c:pt>
                <c:pt idx="135">
                  <c:v>2.0502959561427041E-4</c:v>
                </c:pt>
                <c:pt idx="136">
                  <c:v>2.0584664217303185E-4</c:v>
                </c:pt>
                <c:pt idx="137">
                  <c:v>2.0667707932240766E-4</c:v>
                </c:pt>
                <c:pt idx="138">
                  <c:v>2.0751715950628624E-4</c:v>
                </c:pt>
                <c:pt idx="139">
                  <c:v>2.0836313517119128E-4</c:v>
                </c:pt>
                <c:pt idx="140">
                  <c:v>2.1089895944614978E-4</c:v>
                </c:pt>
                <c:pt idx="141">
                  <c:v>2.1173104141431227E-4</c:v>
                </c:pt>
                <c:pt idx="142">
                  <c:v>2.125502810372655E-4</c:v>
                </c:pt>
                <c:pt idx="143">
                  <c:v>2.1335293074132953E-4</c:v>
                </c:pt>
                <c:pt idx="144">
                  <c:v>2.1413524294843235E-4</c:v>
                </c:pt>
                <c:pt idx="145">
                  <c:v>2.1632267878177882E-4</c:v>
                </c:pt>
                <c:pt idx="146">
                  <c:v>2.1698616518078746E-4</c:v>
                </c:pt>
                <c:pt idx="147">
                  <c:v>2.1761057616173001E-4</c:v>
                </c:pt>
                <c:pt idx="148">
                  <c:v>2.1819216413423658E-4</c:v>
                </c:pt>
                <c:pt idx="149">
                  <c:v>2.187271815096941E-4</c:v>
                </c:pt>
                <c:pt idx="150">
                  <c:v>2.2001533413777561E-4</c:v>
                </c:pt>
                <c:pt idx="151">
                  <c:v>2.199999998682145E-4</c:v>
                </c:pt>
                <c:pt idx="152">
                  <c:v>2.2031727120452871E-4</c:v>
                </c:pt>
                <c:pt idx="153">
                  <c:v>2.2057695685973044E-4</c:v>
                </c:pt>
                <c:pt idx="154">
                  <c:v>2.2078270513858911E-4</c:v>
                </c:pt>
                <c:pt idx="155">
                  <c:v>2.2111200934819939E-4</c:v>
                </c:pt>
                <c:pt idx="156">
                  <c:v>2.2113929066414073E-4</c:v>
                </c:pt>
                <c:pt idx="157">
                  <c:v>2.2113007671009655E-4</c:v>
                </c:pt>
                <c:pt idx="158">
                  <c:v>2.2108881525184643E-4</c:v>
                </c:pt>
                <c:pt idx="159">
                  <c:v>2.2101915460659427E-4</c:v>
                </c:pt>
                <c:pt idx="160">
                  <c:v>2.2042981710967602E-4</c:v>
                </c:pt>
                <c:pt idx="161">
                  <c:v>2.2052948648454418E-4</c:v>
                </c:pt>
                <c:pt idx="162">
                  <c:v>2.2037255465257033E-4</c:v>
                </c:pt>
                <c:pt idx="163">
                  <c:v>2.2020911353415329E-4</c:v>
                </c:pt>
                <c:pt idx="164">
                  <c:v>2.2004281144294424E-4</c:v>
                </c:pt>
                <c:pt idx="165">
                  <c:v>2.1920637920835873E-4</c:v>
                </c:pt>
                <c:pt idx="166">
                  <c:v>2.1942195964275157E-4</c:v>
                </c:pt>
                <c:pt idx="167">
                  <c:v>2.1929607740123203E-4</c:v>
                </c:pt>
                <c:pt idx="168">
                  <c:v>2.1918922406705121E-4</c:v>
                </c:pt>
                <c:pt idx="169">
                  <c:v>2.1910504795386032E-4</c:v>
                </c:pt>
                <c:pt idx="170">
                  <c:v>2.1835213714344775E-4</c:v>
                </c:pt>
                <c:pt idx="171">
                  <c:v>2.1841890230814891E-4</c:v>
                </c:pt>
                <c:pt idx="172">
                  <c:v>2.185308568303235E-4</c:v>
                </c:pt>
                <c:pt idx="173">
                  <c:v>2.1869089852500286E-4</c:v>
                </c:pt>
                <c:pt idx="174">
                  <c:v>2.1846402037437924E-4</c:v>
                </c:pt>
                <c:pt idx="175">
                  <c:v>2.198094860519555E-4</c:v>
                </c:pt>
                <c:pt idx="176">
                  <c:v>2.2020644740530903E-4</c:v>
                </c:pt>
                <c:pt idx="177">
                  <c:v>2.2064941826703966E-4</c:v>
                </c:pt>
                <c:pt idx="178">
                  <c:v>2.2113794049840308E-4</c:v>
                </c:pt>
                <c:pt idx="179">
                  <c:v>2.2166463590358359E-4</c:v>
                </c:pt>
                <c:pt idx="180">
                  <c:v>2.2353838041567621E-4</c:v>
                </c:pt>
                <c:pt idx="181">
                  <c:v>2.2424778747659712E-4</c:v>
                </c:pt>
                <c:pt idx="182">
                  <c:v>2.2499999710770186E-4</c:v>
                </c:pt>
                <c:pt idx="183">
                  <c:v>2.2579389149706046E-4</c:v>
                </c:pt>
                <c:pt idx="184">
                  <c:v>2.2721198357076404E-4</c:v>
                </c:pt>
                <c:pt idx="185">
                  <c:v>2.2930458881773876E-4</c:v>
                </c:pt>
                <c:pt idx="186">
                  <c:v>2.3024396190140592E-4</c:v>
                </c:pt>
                <c:pt idx="187">
                  <c:v>2.3119918199920877E-4</c:v>
                </c:pt>
                <c:pt idx="188">
                  <c:v>2.3216583286030405E-4</c:v>
                </c:pt>
                <c:pt idx="189">
                  <c:v>2.3701597955153153E-4</c:v>
                </c:pt>
                <c:pt idx="190">
                  <c:v>2.3795847349181528E-4</c:v>
                </c:pt>
                <c:pt idx="191">
                  <c:v>2.3821493796615502E-4</c:v>
                </c:pt>
                <c:pt idx="192">
                  <c:v>2.390893107513197E-4</c:v>
                </c:pt>
                <c:pt idx="193">
                  <c:v>2.415311680865544E-4</c:v>
                </c:pt>
                <c:pt idx="194">
                  <c:v>2.4227112063150566E-4</c:v>
                </c:pt>
                <c:pt idx="195">
                  <c:v>2.4297379929752848E-4</c:v>
                </c:pt>
                <c:pt idx="196">
                  <c:v>2.4364255829735458E-4</c:v>
                </c:pt>
                <c:pt idx="197">
                  <c:v>2.4428075184283732E-4</c:v>
                </c:pt>
                <c:pt idx="198">
                  <c:v>2.4604548193061262E-4</c:v>
                </c:pt>
                <c:pt idx="199">
                  <c:v>2.4659495584752861E-4</c:v>
                </c:pt>
                <c:pt idx="200">
                  <c:v>2.4713063541592395E-4</c:v>
                </c:pt>
                <c:pt idx="201">
                  <c:v>2.4765587486258515E-4</c:v>
                </c:pt>
                <c:pt idx="202">
                  <c:v>2.4817402842044762E-4</c:v>
                </c:pt>
                <c:pt idx="203">
                  <c:v>2.497195160633647E-4</c:v>
                </c:pt>
                <c:pt idx="204">
                  <c:v>2.5024286838660136E-4</c:v>
                </c:pt>
                <c:pt idx="205">
                  <c:v>2.5077590599186498E-4</c:v>
                </c:pt>
                <c:pt idx="206">
                  <c:v>2.5132198312175343E-4</c:v>
                </c:pt>
                <c:pt idx="207">
                  <c:v>2.5188445401710794E-4</c:v>
                </c:pt>
                <c:pt idx="208">
                  <c:v>2.5370377175181337E-4</c:v>
                </c:pt>
                <c:pt idx="209">
                  <c:v>2.543653601762972E-4</c:v>
                </c:pt>
                <c:pt idx="210">
                  <c:v>2.5506011361349517E-4</c:v>
                </c:pt>
                <c:pt idx="211">
                  <c:v>2.5579138632005993E-4</c:v>
                </c:pt>
                <c:pt idx="212">
                  <c:v>2.5656253255703618E-4</c:v>
                </c:pt>
                <c:pt idx="213">
                  <c:v>2.6000000057185596E-4</c:v>
                </c:pt>
                <c:pt idx="214">
                  <c:v>2.60943000764571E-4</c:v>
                </c:pt>
                <c:pt idx="215">
                  <c:v>2.6193556874455203E-4</c:v>
                </c:pt>
                <c:pt idx="216">
                  <c:v>2.6297593896235338E-4</c:v>
                </c:pt>
                <c:pt idx="217">
                  <c:v>2.6553861807005272E-4</c:v>
                </c:pt>
                <c:pt idx="218">
                  <c:v>2.6758013119591081E-4</c:v>
                </c:pt>
                <c:pt idx="219">
                  <c:v>2.6883302933419182E-4</c:v>
                </c:pt>
                <c:pt idx="220">
                  <c:v>2.7012313639884766E-4</c:v>
                </c:pt>
                <c:pt idx="221">
                  <c:v>2.7144868683261279E-4</c:v>
                </c:pt>
                <c:pt idx="222">
                  <c:v>2.7405793519670032E-4</c:v>
                </c:pt>
                <c:pt idx="223">
                  <c:v>2.7707001111345323E-4</c:v>
                </c:pt>
                <c:pt idx="224">
                  <c:v>2.7854629501553404E-4</c:v>
                </c:pt>
                <c:pt idx="225">
                  <c:v>2.8004742892053988E-4</c:v>
                </c:pt>
                <c:pt idx="226">
                  <c:v>2.8157164726164748E-4</c:v>
                </c:pt>
                <c:pt idx="227">
                  <c:v>2.841858055815997E-4</c:v>
                </c:pt>
                <c:pt idx="228">
                  <c:v>2.8786405353681027E-4</c:v>
                </c:pt>
                <c:pt idx="229">
                  <c:v>2.8947721045007702E-4</c:v>
                </c:pt>
                <c:pt idx="230">
                  <c:v>2.9110285833855443E-4</c:v>
                </c:pt>
                <c:pt idx="231">
                  <c:v>2.9273923161543536E-4</c:v>
                </c:pt>
                <c:pt idx="232">
                  <c:v>2.9532952432002023E-4</c:v>
                </c:pt>
                <c:pt idx="233">
                  <c:v>2.9935666679178305E-4</c:v>
                </c:pt>
                <c:pt idx="234">
                  <c:v>3.010201831208177E-4</c:v>
                </c:pt>
                <c:pt idx="235">
                  <c:v>3.0268383126006728E-4</c:v>
                </c:pt>
                <c:pt idx="236">
                  <c:v>3.0434584560360946E-4</c:v>
                </c:pt>
                <c:pt idx="237">
                  <c:v>3.0689638081986595E-4</c:v>
                </c:pt>
                <c:pt idx="238">
                  <c:v>3.1094225277713986E-4</c:v>
                </c:pt>
                <c:pt idx="239">
                  <c:v>3.1256961393514356E-4</c:v>
                </c:pt>
                <c:pt idx="240">
                  <c:v>3.141847475923962E-4</c:v>
                </c:pt>
                <c:pt idx="241">
                  <c:v>3.1578588812472915E-4</c:v>
                </c:pt>
                <c:pt idx="242">
                  <c:v>3.182936576944759E-4</c:v>
                </c:pt>
                <c:pt idx="243">
                  <c:v>3.2201520635032489E-4</c:v>
                </c:pt>
                <c:pt idx="244">
                  <c:v>3.2351989674695369E-4</c:v>
                </c:pt>
                <c:pt idx="245">
                  <c:v>3.2500000019979714E-4</c:v>
                </c:pt>
                <c:pt idx="246">
                  <c:v>3.264536502618584E-4</c:v>
                </c:pt>
                <c:pt idx="247">
                  <c:v>3.2892296222719608E-4</c:v>
                </c:pt>
                <c:pt idx="248">
                  <c:v>3.319995364278135E-4</c:v>
                </c:pt>
                <c:pt idx="249">
                  <c:v>3.3332610852433302E-4</c:v>
                </c:pt>
                <c:pt idx="250">
                  <c:v>3.3463189636653487E-4</c:v>
                </c:pt>
                <c:pt idx="251">
                  <c:v>3.3591848771477708E-4</c:v>
                </c:pt>
                <c:pt idx="252">
                  <c:v>3.3840783869441095E-4</c:v>
                </c:pt>
                <c:pt idx="253">
                  <c:v>3.4090464355864057E-4</c:v>
                </c:pt>
                <c:pt idx="254">
                  <c:v>3.4211906899537527E-4</c:v>
                </c:pt>
                <c:pt idx="255">
                  <c:v>3.4332382457415221E-4</c:v>
                </c:pt>
                <c:pt idx="256">
                  <c:v>3.4452049807618209E-4</c:v>
                </c:pt>
                <c:pt idx="257">
                  <c:v>3.4714450329809604E-4</c:v>
                </c:pt>
                <c:pt idx="258">
                  <c:v>3.4925812697754168E-4</c:v>
                </c:pt>
                <c:pt idx="259">
                  <c:v>3.5043820686091854E-4</c:v>
                </c:pt>
                <c:pt idx="260">
                  <c:v>3.5161973138783063E-4</c:v>
                </c:pt>
                <c:pt idx="261">
                  <c:v>3.5280428835165301E-4</c:v>
                </c:pt>
                <c:pt idx="262">
                  <c:v>3.5566597755538795E-4</c:v>
                </c:pt>
                <c:pt idx="263">
                  <c:v>3.5760459651566225E-4</c:v>
                </c:pt>
                <c:pt idx="264">
                  <c:v>3.5882813263677786E-4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-1.5999999999999999E-4</c:v>
                </c:pt>
                <c:pt idx="1">
                  <c:v>-1.2999999999999999E-4</c:v>
                </c:pt>
                <c:pt idx="2">
                  <c:v>-1.3999999999999999E-4</c:v>
                </c:pt>
                <c:pt idx="3">
                  <c:v>-1.5000000000000001E-4</c:v>
                </c:pt>
                <c:pt idx="4">
                  <c:v>-1.5999999999999999E-4</c:v>
                </c:pt>
                <c:pt idx="5">
                  <c:v>-1.7000000000000001E-4</c:v>
                </c:pt>
                <c:pt idx="6">
                  <c:v>-1.5999999999999999E-4</c:v>
                </c:pt>
                <c:pt idx="7">
                  <c:v>-1.5999999999999999E-4</c:v>
                </c:pt>
                <c:pt idx="8">
                  <c:v>-1.0000000000000003E-4</c:v>
                </c:pt>
                <c:pt idx="9">
                  <c:v>-3.9999999999999996E-5</c:v>
                </c:pt>
                <c:pt idx="10">
                  <c:v>1.0000000000000013E-5</c:v>
                </c:pt>
                <c:pt idx="11">
                  <c:v>1.1999999999999999E-4</c:v>
                </c:pt>
              </c:numCache>
            </c:numRef>
          </c:yVal>
          <c:smooth val="0"/>
        </c:ser>
        <c:ser>
          <c:idx val="3"/>
          <c:order val="3"/>
          <c:tx>
            <c:v>3M Mkt FUT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EUR3M!$AT$16:$AT$20</c:f>
              <c:numCache>
                <c:formatCode>ddd\,\ dd\-mmm\-yyyy</c:formatCode>
                <c:ptCount val="5"/>
                <c:pt idx="0">
                  <c:v>42198</c:v>
                </c:pt>
                <c:pt idx="1">
                  <c:v>42261</c:v>
                </c:pt>
                <c:pt idx="2">
                  <c:v>42352</c:v>
                </c:pt>
                <c:pt idx="3">
                  <c:v>42443</c:v>
                </c:pt>
                <c:pt idx="4">
                  <c:v>42534</c:v>
                </c:pt>
              </c:numCache>
            </c:numRef>
          </c:xVal>
          <c:yVal>
            <c:numRef>
              <c:f>EUR3M!$AS$16:$AS$20</c:f>
              <c:numCache>
                <c:formatCode>0.0000%</c:formatCode>
                <c:ptCount val="5"/>
                <c:pt idx="0">
                  <c:v>0</c:v>
                </c:pt>
                <c:pt idx="1">
                  <c:v>-1.2500000000002841E-4</c:v>
                </c:pt>
                <c:pt idx="2">
                  <c:v>-1.7499999999998295E-4</c:v>
                </c:pt>
                <c:pt idx="3">
                  <c:v>-1.2500000000002841E-4</c:v>
                </c:pt>
                <c:pt idx="4">
                  <c:v>2.4999999999977263E-5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4600960"/>
        <c:axId val="604603136"/>
      </c:scatterChart>
      <c:valAx>
        <c:axId val="60460096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04603136"/>
        <c:crosses val="autoZero"/>
        <c:crossBetween val="midCat"/>
      </c:valAx>
      <c:valAx>
        <c:axId val="604603136"/>
        <c:scaling>
          <c:orientation val="minMax"/>
          <c:max val="5.0000000000000012E-4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46009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030833333333333"/>
          <c:y val="0.56306111111111112"/>
          <c:w val="0.1189825"/>
          <c:h val="0.2551700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3M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EUR3M!$BC$2:$BC$513</c:f>
              <c:numCache>
                <c:formatCode>0.0000%</c:formatCode>
                <c:ptCount val="512"/>
                <c:pt idx="0">
                  <c:v>-1.3500000000018933E-4</c:v>
                </c:pt>
                <c:pt idx="1">
                  <c:v>-1.1888700905567715E-4</c:v>
                </c:pt>
                <c:pt idx="2">
                  <c:v>-8.219764060402035E-5</c:v>
                </c:pt>
                <c:pt idx="3">
                  <c:v>-6.8030112236159098E-5</c:v>
                </c:pt>
                <c:pt idx="4">
                  <c:v>-5.3506773555345653E-5</c:v>
                </c:pt>
                <c:pt idx="5">
                  <c:v>-3.862762059909749E-5</c:v>
                </c:pt>
                <c:pt idx="6">
                  <c:v>-2.4973589556331888E-5</c:v>
                </c:pt>
                <c:pt idx="7">
                  <c:v>4.3903162792192498E-6</c:v>
                </c:pt>
                <c:pt idx="8">
                  <c:v>1.4105739253166901E-5</c:v>
                </c:pt>
                <c:pt idx="9">
                  <c:v>2.3405531339147092E-5</c:v>
                </c:pt>
                <c:pt idx="10">
                  <c:v>3.2289689571705857E-5</c:v>
                </c:pt>
                <c:pt idx="11">
                  <c:v>3.9941192241259155E-5</c:v>
                </c:pt>
                <c:pt idx="12">
                  <c:v>5.2746216231269258E-5</c:v>
                </c:pt>
                <c:pt idx="13">
                  <c:v>5.6138486355202758E-5</c:v>
                </c:pt>
                <c:pt idx="14">
                  <c:v>5.8842007734142811E-5</c:v>
                </c:pt>
                <c:pt idx="15">
                  <c:v>6.0856778942273443E-5</c:v>
                </c:pt>
                <c:pt idx="16">
                  <c:v>6.2803076563085815E-5</c:v>
                </c:pt>
                <c:pt idx="17">
                  <c:v>5.7409972846948953E-5</c:v>
                </c:pt>
                <c:pt idx="18">
                  <c:v>5.4612580815887917E-5</c:v>
                </c:pt>
                <c:pt idx="19">
                  <c:v>5.104091521348208E-5</c:v>
                </c:pt>
                <c:pt idx="20">
                  <c:v>4.669497815803696E-5</c:v>
                </c:pt>
                <c:pt idx="21">
                  <c:v>4.0255248712450544E-5</c:v>
                </c:pt>
                <c:pt idx="22">
                  <c:v>1.9557787519931875E-5</c:v>
                </c:pt>
                <c:pt idx="23">
                  <c:v>2.3061928523381923E-5</c:v>
                </c:pt>
                <c:pt idx="24">
                  <c:v>2.6546405750138078E-5</c:v>
                </c:pt>
                <c:pt idx="25">
                  <c:v>3.0011219148068129E-5</c:v>
                </c:pt>
                <c:pt idx="26">
                  <c:v>3.266405475631199E-5</c:v>
                </c:pt>
                <c:pt idx="27">
                  <c:v>4.3673833397587771E-5</c:v>
                </c:pt>
                <c:pt idx="28">
                  <c:v>4.7040326867666394E-5</c:v>
                </c:pt>
                <c:pt idx="29">
                  <c:v>5.0387156200470002E-5</c:v>
                </c:pt>
                <c:pt idx="30">
                  <c:v>5.37143213429975E-5</c:v>
                </c:pt>
                <c:pt idx="31">
                  <c:v>5.5916481556495449E-5</c:v>
                </c:pt>
                <c:pt idx="32">
                  <c:v>6.6826339021572195E-5</c:v>
                </c:pt>
                <c:pt idx="33">
                  <c:v>7.0055182472441771E-5</c:v>
                </c:pt>
                <c:pt idx="34">
                  <c:v>7.3264361436750519E-5</c:v>
                </c:pt>
                <c:pt idx="35">
                  <c:v>7.6453875866710561E-5</c:v>
                </c:pt>
                <c:pt idx="36">
                  <c:v>7.8225861513509787E-5</c:v>
                </c:pt>
                <c:pt idx="37">
                  <c:v>8.9015287289044266E-5</c:v>
                </c:pt>
                <c:pt idx="38">
                  <c:v>9.2106478333918389E-5</c:v>
                </c:pt>
                <c:pt idx="39">
                  <c:v>9.5178004559454379E-5</c:v>
                </c:pt>
                <c:pt idx="40">
                  <c:v>9.8229865920470999E-5</c:v>
                </c:pt>
                <c:pt idx="41">
                  <c:v>9.9592178146920966E-5</c:v>
                </c:pt>
                <c:pt idx="42">
                  <c:v>1.1118094712661229E-4</c:v>
                </c:pt>
                <c:pt idx="43">
                  <c:v>1.1415304122096217E-4</c:v>
                </c:pt>
                <c:pt idx="44">
                  <c:v>1.1710525405823185E-4</c:v>
                </c:pt>
                <c:pt idx="45">
                  <c:v>1.1990460230594357E-4</c:v>
                </c:pt>
                <c:pt idx="46">
                  <c:v>1.2262343330628032E-4</c:v>
                </c:pt>
                <c:pt idx="47">
                  <c:v>1.302968211830341E-4</c:v>
                </c:pt>
                <c:pt idx="48">
                  <c:v>1.3269358158109521E-4</c:v>
                </c:pt>
                <c:pt idx="49">
                  <c:v>1.3500982394998916E-4</c:v>
                </c:pt>
                <c:pt idx="50">
                  <c:v>1.3724554814916904E-4</c:v>
                </c:pt>
                <c:pt idx="51">
                  <c:v>1.3940075404160159E-4</c:v>
                </c:pt>
                <c:pt idx="52">
                  <c:v>1.4538326058714056E-4</c:v>
                </c:pt>
                <c:pt idx="53">
                  <c:v>1.4721639198678316E-4</c:v>
                </c:pt>
                <c:pt idx="54">
                  <c:v>1.489690044700562E-4</c:v>
                </c:pt>
                <c:pt idx="55">
                  <c:v>1.5064109793154953E-4</c:v>
                </c:pt>
                <c:pt idx="56">
                  <c:v>1.5223267226848814E-4</c:v>
                </c:pt>
                <c:pt idx="57">
                  <c:v>1.5652427958416269E-4</c:v>
                </c:pt>
                <c:pt idx="58">
                  <c:v>1.5779377649966504E-4</c:v>
                </c:pt>
                <c:pt idx="59">
                  <c:v>1.5898275385403885E-4</c:v>
                </c:pt>
                <c:pt idx="60">
                  <c:v>1.6009121157525383E-4</c:v>
                </c:pt>
                <c:pt idx="61">
                  <c:v>1.6977863943999844E-4</c:v>
                </c:pt>
                <c:pt idx="62">
                  <c:v>1.6371984483988598E-4</c:v>
                </c:pt>
                <c:pt idx="63">
                  <c:v>1.6442570347472454E-4</c:v>
                </c:pt>
                <c:pt idx="64">
                  <c:v>1.6817234016668252E-4</c:v>
                </c:pt>
                <c:pt idx="65">
                  <c:v>1.7818390343667768E-4</c:v>
                </c:pt>
                <c:pt idx="66">
                  <c:v>1.7566563493278816E-4</c:v>
                </c:pt>
                <c:pt idx="67">
                  <c:v>1.7911702631622856E-4</c:v>
                </c:pt>
                <c:pt idx="68">
                  <c:v>1.7971817201553489E-4</c:v>
                </c:pt>
                <c:pt idx="69">
                  <c:v>1.802852456800824E-4</c:v>
                </c:pt>
                <c:pt idx="70">
                  <c:v>1.8081824729336259E-4</c:v>
                </c:pt>
                <c:pt idx="71">
                  <c:v>1.7994298854026532E-4</c:v>
                </c:pt>
                <c:pt idx="72">
                  <c:v>1.8260953297228011E-4</c:v>
                </c:pt>
                <c:pt idx="73">
                  <c:v>1.8297217413980991E-4</c:v>
                </c:pt>
                <c:pt idx="74">
                  <c:v>1.8330074318656278E-4</c:v>
                </c:pt>
                <c:pt idx="75">
                  <c:v>1.8359524010385002E-4</c:v>
                </c:pt>
                <c:pt idx="76">
                  <c:v>1.8258633168208481E-4</c:v>
                </c:pt>
                <c:pt idx="77">
                  <c:v>1.8443250633845434E-4</c:v>
                </c:pt>
                <c:pt idx="78">
                  <c:v>1.84556642510231E-4</c:v>
                </c:pt>
                <c:pt idx="79">
                  <c:v>1.8464670652039379E-4</c:v>
                </c:pt>
                <c:pt idx="80">
                  <c:v>1.847026983645984E-4</c:v>
                </c:pt>
                <c:pt idx="81">
                  <c:v>1.8359566097797187E-4</c:v>
                </c:pt>
                <c:pt idx="82">
                  <c:v>1.8458594408183487E-4</c:v>
                </c:pt>
                <c:pt idx="83">
                  <c:v>1.8447157509972396E-4</c:v>
                </c:pt>
                <c:pt idx="84">
                  <c:v>1.8432313395686808E-4</c:v>
                </c:pt>
                <c:pt idx="85">
                  <c:v>1.841406206567427E-4</c:v>
                </c:pt>
                <c:pt idx="86">
                  <c:v>1.844338581585531E-4</c:v>
                </c:pt>
                <c:pt idx="87">
                  <c:v>1.8306984600692584E-4</c:v>
                </c:pt>
                <c:pt idx="88">
                  <c:v>1.8518585617835603E-4</c:v>
                </c:pt>
                <c:pt idx="89">
                  <c:v>1.8730391587381499E-4</c:v>
                </c:pt>
                <c:pt idx="90">
                  <c:v>1.8942402509590929E-4</c:v>
                </c:pt>
                <c:pt idx="91">
                  <c:v>1.9152337375272929E-4</c:v>
                </c:pt>
                <c:pt idx="92">
                  <c:v>1.979249573340517E-4</c:v>
                </c:pt>
                <c:pt idx="93">
                  <c:v>2.0005531424493051E-4</c:v>
                </c:pt>
                <c:pt idx="94">
                  <c:v>2.0218772070503533E-4</c:v>
                </c:pt>
                <c:pt idx="95">
                  <c:v>2.04322176715235E-4</c:v>
                </c:pt>
                <c:pt idx="96">
                  <c:v>2.0633504149014894E-4</c:v>
                </c:pt>
                <c:pt idx="97">
                  <c:v>2.1288049633778715E-4</c:v>
                </c:pt>
                <c:pt idx="98">
                  <c:v>2.1502520015493766E-4</c:v>
                </c:pt>
                <c:pt idx="99">
                  <c:v>2.1717195354216704E-4</c:v>
                </c:pt>
                <c:pt idx="100">
                  <c:v>2.1932075650468852E-4</c:v>
                </c:pt>
                <c:pt idx="101">
                  <c:v>2.2124500256614344E-4</c:v>
                </c:pt>
                <c:pt idx="102">
                  <c:v>2.2793646417112291E-4</c:v>
                </c:pt>
                <c:pt idx="103">
                  <c:v>2.300955150578927E-4</c:v>
                </c:pt>
                <c:pt idx="104">
                  <c:v>2.3225661553906974E-4</c:v>
                </c:pt>
                <c:pt idx="105">
                  <c:v>2.3441976561899838E-4</c:v>
                </c:pt>
                <c:pt idx="106">
                  <c:v>2.3625325812788025E-4</c:v>
                </c:pt>
                <c:pt idx="107">
                  <c:v>2.4331174201749022E-4</c:v>
                </c:pt>
                <c:pt idx="108">
                  <c:v>2.4549305239377205E-4</c:v>
                </c:pt>
                <c:pt idx="109">
                  <c:v>2.4767643489362551E-4</c:v>
                </c:pt>
                <c:pt idx="110">
                  <c:v>2.4606226116092548E-4</c:v>
                </c:pt>
                <c:pt idx="111">
                  <c:v>2.4440451237433067E-4</c:v>
                </c:pt>
                <c:pt idx="112">
                  <c:v>2.3916981625599993E-4</c:v>
                </c:pt>
                <c:pt idx="113">
                  <c:v>2.3733776782128383E-4</c:v>
                </c:pt>
                <c:pt idx="114">
                  <c:v>2.3546214462342931E-4</c:v>
                </c:pt>
                <c:pt idx="115">
                  <c:v>2.3354294672216881E-4</c:v>
                </c:pt>
                <c:pt idx="116">
                  <c:v>2.3158017418250528E-4</c:v>
                </c:pt>
                <c:pt idx="117">
                  <c:v>2.2543040938751801E-4</c:v>
                </c:pt>
                <c:pt idx="118">
                  <c:v>2.2329333895569124E-4</c:v>
                </c:pt>
                <c:pt idx="119">
                  <c:v>2.2111269422365242E-4</c:v>
                </c:pt>
                <c:pt idx="120">
                  <c:v>2.1888847526343189E-4</c:v>
                </c:pt>
                <c:pt idx="121">
                  <c:v>2.1662068214881679E-4</c:v>
                </c:pt>
                <c:pt idx="122">
                  <c:v>2.0955585863316505E-4</c:v>
                </c:pt>
                <c:pt idx="123">
                  <c:v>2.0711376966519535E-4</c:v>
                </c:pt>
                <c:pt idx="124">
                  <c:v>2.0462810693021351E-4</c:v>
                </c:pt>
                <c:pt idx="125">
                  <c:v>2.0209887051166923E-4</c:v>
                </c:pt>
                <c:pt idx="126">
                  <c:v>1.9155488690465077E-4</c:v>
                </c:pt>
                <c:pt idx="127">
                  <c:v>1.8879908614422746E-4</c:v>
                </c:pt>
                <c:pt idx="128">
                  <c:v>1.8600840943121486E-4</c:v>
                </c:pt>
                <c:pt idx="129">
                  <c:v>1.8317415964953253E-4</c:v>
                </c:pt>
                <c:pt idx="130">
                  <c:v>1.7140143173612508E-4</c:v>
                </c:pt>
                <c:pt idx="131">
                  <c:v>1.7237182757014267E-4</c:v>
                </c:pt>
                <c:pt idx="132">
                  <c:v>1.7334121498443892E-4</c:v>
                </c:pt>
                <c:pt idx="133">
                  <c:v>1.7430959397813538E-4</c:v>
                </c:pt>
                <c:pt idx="134">
                  <c:v>1.7527696455035366E-4</c:v>
                </c:pt>
                <c:pt idx="135">
                  <c:v>1.781730257346257E-4</c:v>
                </c:pt>
                <c:pt idx="136">
                  <c:v>1.7913636261478229E-4</c:v>
                </c:pt>
                <c:pt idx="137">
                  <c:v>1.8009869106994702E-4</c:v>
                </c:pt>
                <c:pt idx="138">
                  <c:v>1.8106001110011991E-4</c:v>
                </c:pt>
                <c:pt idx="139">
                  <c:v>1.8202032270442248E-4</c:v>
                </c:pt>
                <c:pt idx="140">
                  <c:v>1.8489520694981072E-4</c:v>
                </c:pt>
                <c:pt idx="141">
                  <c:v>1.8585148484096957E-4</c:v>
                </c:pt>
                <c:pt idx="142">
                  <c:v>1.8680675430098766E-4</c:v>
                </c:pt>
                <c:pt idx="143">
                  <c:v>1.8776101533162179E-4</c:v>
                </c:pt>
                <c:pt idx="144">
                  <c:v>1.887142679311151E-4</c:v>
                </c:pt>
                <c:pt idx="145">
                  <c:v>1.9156797513045253E-4</c:v>
                </c:pt>
                <c:pt idx="146">
                  <c:v>1.9251719399572008E-4</c:v>
                </c:pt>
                <c:pt idx="147">
                  <c:v>1.9346540442633319E-4</c:v>
                </c:pt>
                <c:pt idx="148">
                  <c:v>1.9441260642053503E-4</c:v>
                </c:pt>
                <c:pt idx="149">
                  <c:v>1.9535879997920394E-4</c:v>
                </c:pt>
                <c:pt idx="150">
                  <c:v>1.9819133002620191E-4</c:v>
                </c:pt>
                <c:pt idx="151">
                  <c:v>1.9882978312413258E-4</c:v>
                </c:pt>
                <c:pt idx="152">
                  <c:v>1.9930236598142415E-4</c:v>
                </c:pt>
                <c:pt idx="153">
                  <c:v>1.9976963367263068E-4</c:v>
                </c:pt>
                <c:pt idx="154">
                  <c:v>2.0023158619419945E-4</c:v>
                </c:pt>
                <c:pt idx="155">
                  <c:v>2.0192325527942283E-4</c:v>
                </c:pt>
                <c:pt idx="156">
                  <c:v>2.0202624456278073E-4</c:v>
                </c:pt>
                <c:pt idx="157">
                  <c:v>2.0246162121573263E-4</c:v>
                </c:pt>
                <c:pt idx="158">
                  <c:v>2.02891682690165E-4</c:v>
                </c:pt>
                <c:pt idx="159">
                  <c:v>2.0331642898252511E-4</c:v>
                </c:pt>
                <c:pt idx="160">
                  <c:v>2.049387986645314E-4</c:v>
                </c:pt>
                <c:pt idx="161">
                  <c:v>2.0496226231347947E-4</c:v>
                </c:pt>
                <c:pt idx="162">
                  <c:v>2.0536043267682658E-4</c:v>
                </c:pt>
                <c:pt idx="163">
                  <c:v>2.0575328785010782E-4</c:v>
                </c:pt>
                <c:pt idx="164">
                  <c:v>2.0614082783065868E-4</c:v>
                </c:pt>
                <c:pt idx="165">
                  <c:v>2.0769675982595755E-4</c:v>
                </c:pt>
                <c:pt idx="166">
                  <c:v>2.0763783580157735E-4</c:v>
                </c:pt>
                <c:pt idx="167">
                  <c:v>2.0799879979804814E-4</c:v>
                </c:pt>
                <c:pt idx="168">
                  <c:v>2.0835444859379493E-4</c:v>
                </c:pt>
                <c:pt idx="169">
                  <c:v>2.0870478218704136E-4</c:v>
                </c:pt>
                <c:pt idx="170">
                  <c:v>2.1067069515140241E-4</c:v>
                </c:pt>
                <c:pt idx="171">
                  <c:v>2.1101380755945314E-4</c:v>
                </c:pt>
                <c:pt idx="172">
                  <c:v>2.1135172030158864E-4</c:v>
                </c:pt>
                <c:pt idx="173">
                  <c:v>2.123265958444891E-4</c:v>
                </c:pt>
                <c:pt idx="174">
                  <c:v>2.142764751965313E-4</c:v>
                </c:pt>
                <c:pt idx="175">
                  <c:v>2.1622610044371427E-4</c:v>
                </c:pt>
                <c:pt idx="176">
                  <c:v>2.1720097720042639E-4</c:v>
                </c:pt>
                <c:pt idx="177">
                  <c:v>2.1817585420042218E-4</c:v>
                </c:pt>
                <c:pt idx="178">
                  <c:v>2.191507314437016E-4</c:v>
                </c:pt>
                <c:pt idx="179">
                  <c:v>2.2110062244806952E-4</c:v>
                </c:pt>
                <c:pt idx="180">
                  <c:v>2.230502428427049E-4</c:v>
                </c:pt>
                <c:pt idx="181">
                  <c:v>2.2402512129979598E-4</c:v>
                </c:pt>
                <c:pt idx="182">
                  <c:v>2.2499999999930188E-4</c:v>
                </c:pt>
                <c:pt idx="183">
                  <c:v>2.2609558429910532E-4</c:v>
                </c:pt>
                <c:pt idx="184">
                  <c:v>2.284013473475914E-4</c:v>
                </c:pt>
                <c:pt idx="185">
                  <c:v>2.3048476340362234E-4</c:v>
                </c:pt>
                <c:pt idx="186">
                  <c:v>2.3158376865911845E-4</c:v>
                </c:pt>
                <c:pt idx="187">
                  <c:v>2.3268345810731702E-4</c:v>
                </c:pt>
                <c:pt idx="188">
                  <c:v>2.3378383174908697E-4</c:v>
                </c:pt>
                <c:pt idx="189">
                  <c:v>2.3929596287801573E-4</c:v>
                </c:pt>
                <c:pt idx="190">
                  <c:v>2.4040044169250919E-4</c:v>
                </c:pt>
                <c:pt idx="191">
                  <c:v>2.4090705645912088E-4</c:v>
                </c:pt>
                <c:pt idx="192">
                  <c:v>2.4201365052297556E-4</c:v>
                </c:pt>
                <c:pt idx="193">
                  <c:v>2.4533758297796927E-4</c:v>
                </c:pt>
                <c:pt idx="194">
                  <c:v>2.464469438870384E-4</c:v>
                </c:pt>
                <c:pt idx="195">
                  <c:v>2.4755699650741122E-4</c:v>
                </c:pt>
                <c:pt idx="196">
                  <c:v>2.4866774084260129E-4</c:v>
                </c:pt>
                <c:pt idx="197">
                  <c:v>2.4977917689085184E-4</c:v>
                </c:pt>
                <c:pt idx="198">
                  <c:v>2.531176353236288E-4</c:v>
                </c:pt>
                <c:pt idx="199">
                  <c:v>2.5423183823290534E-4</c:v>
                </c:pt>
                <c:pt idx="200">
                  <c:v>2.5534673285875599E-4</c:v>
                </c:pt>
                <c:pt idx="201">
                  <c:v>2.5646231920205921E-4</c:v>
                </c:pt>
                <c:pt idx="202">
                  <c:v>2.57578597262815E-4</c:v>
                </c:pt>
                <c:pt idx="203">
                  <c:v>2.6093158176033858E-4</c:v>
                </c:pt>
                <c:pt idx="204">
                  <c:v>2.6205062669793188E-4</c:v>
                </c:pt>
                <c:pt idx="205">
                  <c:v>2.6317036335736982E-4</c:v>
                </c:pt>
                <c:pt idx="206">
                  <c:v>2.6429079173777401E-4</c:v>
                </c:pt>
                <c:pt idx="207">
                  <c:v>2.6541191184090124E-4</c:v>
                </c:pt>
                <c:pt idx="208">
                  <c:v>2.6877942248662123E-4</c:v>
                </c:pt>
                <c:pt idx="209">
                  <c:v>2.6990330948415434E-4</c:v>
                </c:pt>
                <c:pt idx="210">
                  <c:v>2.7102788820528896E-4</c:v>
                </c:pt>
                <c:pt idx="211">
                  <c:v>2.7215315865178184E-4</c:v>
                </c:pt>
                <c:pt idx="212">
                  <c:v>2.7327912082538992E-4</c:v>
                </c:pt>
                <c:pt idx="213">
                  <c:v>2.7723208083023067E-4</c:v>
                </c:pt>
                <c:pt idx="214">
                  <c:v>2.7835982268578283E-4</c:v>
                </c:pt>
                <c:pt idx="215">
                  <c:v>2.7948824875923467E-4</c:v>
                </c:pt>
                <c:pt idx="216">
                  <c:v>2.8061735904971741E-4</c:v>
                </c:pt>
                <c:pt idx="217">
                  <c:v>2.8287795641646307E-4</c:v>
                </c:pt>
                <c:pt idx="218">
                  <c:v>2.8514064240541648E-4</c:v>
                </c:pt>
                <c:pt idx="219">
                  <c:v>2.8627317379408657E-4</c:v>
                </c:pt>
                <c:pt idx="220">
                  <c:v>2.8740638940586962E-4</c:v>
                </c:pt>
                <c:pt idx="221">
                  <c:v>2.8854028923902786E-4</c:v>
                </c:pt>
                <c:pt idx="222">
                  <c:v>2.9079158391274502E-4</c:v>
                </c:pt>
                <c:pt idx="223">
                  <c:v>2.9308273080539695E-4</c:v>
                </c:pt>
                <c:pt idx="224">
                  <c:v>2.9422005175846431E-4</c:v>
                </c:pt>
                <c:pt idx="225">
                  <c:v>2.9535805693725121E-4</c:v>
                </c:pt>
                <c:pt idx="226">
                  <c:v>2.964967463417577E-4</c:v>
                </c:pt>
                <c:pt idx="227">
                  <c:v>2.9873802570838984E-4</c:v>
                </c:pt>
                <c:pt idx="228">
                  <c:v>3.0105834623522548E-4</c:v>
                </c:pt>
                <c:pt idx="229">
                  <c:v>3.0220045678136282E-4</c:v>
                </c:pt>
                <c:pt idx="230">
                  <c:v>3.0334325155669521E-4</c:v>
                </c:pt>
                <c:pt idx="231">
                  <c:v>3.044867305612226E-4</c:v>
                </c:pt>
                <c:pt idx="232">
                  <c:v>3.0671728200748954E-4</c:v>
                </c:pt>
                <c:pt idx="233">
                  <c:v>3.0906748890082428E-4</c:v>
                </c:pt>
                <c:pt idx="234">
                  <c:v>3.1021438906783541E-4</c:v>
                </c:pt>
                <c:pt idx="235">
                  <c:v>3.1136197346925482E-4</c:v>
                </c:pt>
                <c:pt idx="236">
                  <c:v>3.1251024210508251E-4</c:v>
                </c:pt>
                <c:pt idx="237">
                  <c:v>3.1472935301498663E-4</c:v>
                </c:pt>
                <c:pt idx="238">
                  <c:v>3.1711015900637778E-4</c:v>
                </c:pt>
                <c:pt idx="239">
                  <c:v>3.1826184882467328E-4</c:v>
                </c:pt>
                <c:pt idx="240">
                  <c:v>3.1941422288085246E-4</c:v>
                </c:pt>
                <c:pt idx="241">
                  <c:v>3.205672811766531E-4</c:v>
                </c:pt>
                <c:pt idx="242">
                  <c:v>3.227742389366739E-4</c:v>
                </c:pt>
                <c:pt idx="243">
                  <c:v>3.251863567595461E-4</c:v>
                </c:pt>
                <c:pt idx="244">
                  <c:v>3.2634283625866743E-4</c:v>
                </c:pt>
                <c:pt idx="245">
                  <c:v>3.275000000000168E-4</c:v>
                </c:pt>
                <c:pt idx="246">
                  <c:v>3.2953014576108254E-4</c:v>
                </c:pt>
                <c:pt idx="247">
                  <c:v>3.3417183574685125E-4</c:v>
                </c:pt>
                <c:pt idx="248">
                  <c:v>3.3720993255280325E-4</c:v>
                </c:pt>
                <c:pt idx="249">
                  <c:v>3.3913970480436501E-4</c:v>
                </c:pt>
                <c:pt idx="250">
                  <c:v>3.4107340728858784E-4</c:v>
                </c:pt>
                <c:pt idx="251">
                  <c:v>3.430110400115538E-4</c:v>
                </c:pt>
                <c:pt idx="252">
                  <c:v>3.4760127266595715E-4</c:v>
                </c:pt>
                <c:pt idx="253">
                  <c:v>3.5080087340727783E-4</c:v>
                </c:pt>
                <c:pt idx="254">
                  <c:v>3.5275815741171544E-4</c:v>
                </c:pt>
                <c:pt idx="255">
                  <c:v>3.5471937168965104E-4</c:v>
                </c:pt>
                <c:pt idx="256">
                  <c:v>3.5668451624716667E-4</c:v>
                </c:pt>
                <c:pt idx="257">
                  <c:v>3.6121919631426636E-4</c:v>
                </c:pt>
                <c:pt idx="258">
                  <c:v>3.6458439739640923E-4</c:v>
                </c:pt>
                <c:pt idx="259">
                  <c:v>3.6656919344305646E-4</c:v>
                </c:pt>
                <c:pt idx="260">
                  <c:v>3.6855791980490741E-4</c:v>
                </c:pt>
                <c:pt idx="261">
                  <c:v>3.7055057648804419E-4</c:v>
                </c:pt>
                <c:pt idx="262">
                  <c:v>3.7502560870208561E-4</c:v>
                </c:pt>
                <c:pt idx="263">
                  <c:v>3.7856050655682915E-4</c:v>
                </c:pt>
                <c:pt idx="264">
                  <c:v>3.8057281493849524E-4</c:v>
                </c:pt>
                <c:pt idx="265">
                  <c:v>3.8258905367707089E-4</c:v>
                </c:pt>
                <c:pt idx="266">
                  <c:v>3.8460922277950698E-4</c:v>
                </c:pt>
                <c:pt idx="267">
                  <c:v>3.8902051186693411E-4</c:v>
                </c:pt>
                <c:pt idx="268">
                  <c:v>3.9272920295036655E-4</c:v>
                </c:pt>
                <c:pt idx="269">
                  <c:v>3.9476902396333631E-4</c:v>
                </c:pt>
                <c:pt idx="270">
                  <c:v>3.9681277537752794E-4</c:v>
                </c:pt>
                <c:pt idx="271">
                  <c:v>3.9886045719815462E-4</c:v>
                </c:pt>
                <c:pt idx="272">
                  <c:v>4.0320390787609433E-4</c:v>
                </c:pt>
                <c:pt idx="273">
                  <c:v>4.0709048866926091E-4</c:v>
                </c:pt>
                <c:pt idx="274">
                  <c:v>4.0915782261503224E-4</c:v>
                </c:pt>
                <c:pt idx="275">
                  <c:v>4.1122908700546895E-4</c:v>
                </c:pt>
                <c:pt idx="276">
                  <c:v>4.1330428184578426E-4</c:v>
                </c:pt>
                <c:pt idx="277">
                  <c:v>4.1757579882150992E-4</c:v>
                </c:pt>
                <c:pt idx="278">
                  <c:v>4.2164436583181779E-4</c:v>
                </c:pt>
                <c:pt idx="279">
                  <c:v>4.2373921301623298E-4</c:v>
                </c:pt>
                <c:pt idx="280">
                  <c:v>4.2583799068875709E-4</c:v>
                </c:pt>
                <c:pt idx="281">
                  <c:v>4.2794069885547216E-4</c:v>
                </c:pt>
                <c:pt idx="282">
                  <c:v>4.3213618682488793E-4</c:v>
                </c:pt>
                <c:pt idx="283">
                  <c:v>4.363908365884908E-4</c:v>
                </c:pt>
                <c:pt idx="284">
                  <c:v>4.3851319731999879E-4</c:v>
                </c:pt>
                <c:pt idx="285">
                  <c:v>4.4063948858479696E-4</c:v>
                </c:pt>
                <c:pt idx="286">
                  <c:v>4.4276971038722959E-4</c:v>
                </c:pt>
                <c:pt idx="287">
                  <c:v>4.4688507403599804E-4</c:v>
                </c:pt>
                <c:pt idx="288">
                  <c:v>4.5132990311493103E-4</c:v>
                </c:pt>
                <c:pt idx="289">
                  <c:v>4.5347977770719396E-4</c:v>
                </c:pt>
                <c:pt idx="290">
                  <c:v>4.5563358287705944E-4</c:v>
                </c:pt>
                <c:pt idx="291">
                  <c:v>4.5779131863147839E-4</c:v>
                </c:pt>
                <c:pt idx="292">
                  <c:v>4.618224626326727E-4</c:v>
                </c:pt>
                <c:pt idx="293">
                  <c:v>4.6646156761546206E-4</c:v>
                </c:pt>
                <c:pt idx="294">
                  <c:v>4.6863895638648645E-4</c:v>
                </c:pt>
                <c:pt idx="295">
                  <c:v>4.7082027578029459E-4</c:v>
                </c:pt>
                <c:pt idx="296">
                  <c:v>4.7300552580383746E-4</c:v>
                </c:pt>
                <c:pt idx="297">
                  <c:v>4.7694835481825582E-4</c:v>
                </c:pt>
                <c:pt idx="298">
                  <c:v>4.8178583232568692E-4</c:v>
                </c:pt>
                <c:pt idx="299">
                  <c:v>4.8399073559608584E-4</c:v>
                </c:pt>
                <c:pt idx="300">
                  <c:v>4.8536094669261563E-4</c:v>
                </c:pt>
                <c:pt idx="301">
                  <c:v>4.8758264620269316E-4</c:v>
                </c:pt>
                <c:pt idx="302">
                  <c:v>4.898083195652266E-4</c:v>
                </c:pt>
                <c:pt idx="303">
                  <c:v>4.9650918284134917E-4</c:v>
                </c:pt>
                <c:pt idx="304">
                  <c:v>4.9875075168485808E-4</c:v>
                </c:pt>
                <c:pt idx="305">
                  <c:v>5.0099629441508105E-4</c:v>
                </c:pt>
                <c:pt idx="306">
                  <c:v>5.0324581103992406E-4</c:v>
                </c:pt>
                <c:pt idx="307">
                  <c:v>5.0549930156377912E-4</c:v>
                </c:pt>
                <c:pt idx="308">
                  <c:v>5.1228361660935254E-4</c:v>
                </c:pt>
                <c:pt idx="309">
                  <c:v>5.1455300280392133E-4</c:v>
                </c:pt>
                <c:pt idx="310">
                  <c:v>5.168263629335174E-4</c:v>
                </c:pt>
                <c:pt idx="311">
                  <c:v>5.191036970042895E-4</c:v>
                </c:pt>
                <c:pt idx="312">
                  <c:v>5.2050307959914657E-4</c:v>
                </c:pt>
                <c:pt idx="313">
                  <c:v>5.247012303527715E-4</c:v>
                </c:pt>
                <c:pt idx="314">
                  <c:v>5.2610061492758329E-4</c:v>
                </c:pt>
                <c:pt idx="315">
                  <c:v>5.2749999999694448E-4</c:v>
                </c:pt>
                <c:pt idx="316">
                  <c:v>5.3145516500212428E-4</c:v>
                </c:pt>
                <c:pt idx="317">
                  <c:v>5.3541978232667087E-4</c:v>
                </c:pt>
                <c:pt idx="318">
                  <c:v>5.5050527682920037E-4</c:v>
                </c:pt>
                <c:pt idx="319">
                  <c:v>5.513727753851046E-4</c:v>
                </c:pt>
                <c:pt idx="320">
                  <c:v>5.5538465473251801E-4</c:v>
                </c:pt>
                <c:pt idx="321">
                  <c:v>5.5940598656971114E-4</c:v>
                </c:pt>
                <c:pt idx="322">
                  <c:v>5.6343677092742894E-4</c:v>
                </c:pt>
                <c:pt idx="323">
                  <c:v>5.7858603939224724E-4</c:v>
                </c:pt>
                <c:pt idx="324">
                  <c:v>5.826349765186942E-4</c:v>
                </c:pt>
                <c:pt idx="325">
                  <c:v>5.8669326363548833E-4</c:v>
                </c:pt>
                <c:pt idx="326">
                  <c:v>5.9076090077217122E-4</c:v>
                </c:pt>
                <c:pt idx="327">
                  <c:v>6.0056552021246496E-4</c:v>
                </c:pt>
                <c:pt idx="328">
                  <c:v>6.0712495010514669E-4</c:v>
                </c:pt>
                <c:pt idx="329">
                  <c:v>6.112393377809218E-4</c:v>
                </c:pt>
                <c:pt idx="330">
                  <c:v>6.1536307565296627E-4</c:v>
                </c:pt>
                <c:pt idx="331">
                  <c:v>6.1949616374995281E-4</c:v>
                </c:pt>
                <c:pt idx="332">
                  <c:v>6.2909007321803798E-4</c:v>
                </c:pt>
                <c:pt idx="333">
                  <c:v>6.3612201898770987E-4</c:v>
                </c:pt>
                <c:pt idx="334">
                  <c:v>6.403018586577441E-4</c:v>
                </c:pt>
                <c:pt idx="335">
                  <c:v>6.4449104873257664E-4</c:v>
                </c:pt>
                <c:pt idx="336">
                  <c:v>6.4868958924088019E-4</c:v>
                </c:pt>
                <c:pt idx="337">
                  <c:v>6.5806304923467489E-4</c:v>
                </c:pt>
                <c:pt idx="338">
                  <c:v>6.6557725622048861E-4</c:v>
                </c:pt>
                <c:pt idx="339">
                  <c:v>6.698225493531728E-4</c:v>
                </c:pt>
                <c:pt idx="340">
                  <c:v>6.7407719310092179E-4</c:v>
                </c:pt>
                <c:pt idx="341">
                  <c:v>6.783411874950149E-4</c:v>
                </c:pt>
                <c:pt idx="342">
                  <c:v>6.8748445843381395E-4</c:v>
                </c:pt>
                <c:pt idx="343">
                  <c:v>6.9549067214477614E-4</c:v>
                </c:pt>
                <c:pt idx="344">
                  <c:v>6.9980142022935371E-4</c:v>
                </c:pt>
                <c:pt idx="345">
                  <c:v>7.041215191453447E-4</c:v>
                </c:pt>
                <c:pt idx="346">
                  <c:v>7.0845096892142195E-4</c:v>
                </c:pt>
                <c:pt idx="347">
                  <c:v>7.1735431114676538E-4</c:v>
                </c:pt>
                <c:pt idx="348">
                  <c:v>7.2586227726434427E-4</c:v>
                </c:pt>
                <c:pt idx="349">
                  <c:v>7.3023848181525579E-4</c:v>
                </c:pt>
                <c:pt idx="350">
                  <c:v>7.3462403741392961E-4</c:v>
                </c:pt>
                <c:pt idx="351">
                  <c:v>7.3901894409338271E-4</c:v>
                </c:pt>
                <c:pt idx="352">
                  <c:v>7.4767261786045963E-4</c:v>
                </c:pt>
                <c:pt idx="353">
                  <c:v>7.5669208224109891E-4</c:v>
                </c:pt>
                <c:pt idx="354">
                  <c:v>7.6113374479363821E-4</c:v>
                </c:pt>
                <c:pt idx="355">
                  <c:v>7.6558475861723948E-4</c:v>
                </c:pt>
                <c:pt idx="356">
                  <c:v>7.7004512374231296E-4</c:v>
                </c:pt>
                <c:pt idx="357">
                  <c:v>7.7843938921744735E-4</c:v>
                </c:pt>
                <c:pt idx="358">
                  <c:v>7.8798009790029397E-4</c:v>
                </c:pt>
                <c:pt idx="359">
                  <c:v>7.9248722001495193E-4</c:v>
                </c:pt>
                <c:pt idx="360">
                  <c:v>7.9700369362484019E-4</c:v>
                </c:pt>
                <c:pt idx="361">
                  <c:v>8.0152951876123822E-4</c:v>
                </c:pt>
                <c:pt idx="362">
                  <c:v>8.0965463602355298E-4</c:v>
                </c:pt>
                <c:pt idx="363">
                  <c:v>8.1972633522705521E-4</c:v>
                </c:pt>
                <c:pt idx="364">
                  <c:v>8.2258307288246026E-4</c:v>
                </c:pt>
                <c:pt idx="365">
                  <c:v>8.254877534046301E-4</c:v>
                </c:pt>
                <c:pt idx="366">
                  <c:v>8.3013083531557896E-4</c:v>
                </c:pt>
                <c:pt idx="367">
                  <c:v>8.3478347666332553E-4</c:v>
                </c:pt>
                <c:pt idx="368">
                  <c:v>8.5036956140617103E-4</c:v>
                </c:pt>
                <c:pt idx="369">
                  <c:v>8.5348963708398173E-4</c:v>
                </c:pt>
                <c:pt idx="370">
                  <c:v>8.581900761139849E-4</c:v>
                </c:pt>
                <c:pt idx="371">
                  <c:v>8.6290007478151409E-4</c:v>
                </c:pt>
                <c:pt idx="372">
                  <c:v>8.6761963312032009E-4</c:v>
                </c:pt>
                <c:pt idx="373">
                  <c:v>8.8321731635914119E-4</c:v>
                </c:pt>
                <c:pt idx="374">
                  <c:v>8.8659346386421589E-4</c:v>
                </c:pt>
                <c:pt idx="375">
                  <c:v>8.9136082106744396E-4</c:v>
                </c:pt>
                <c:pt idx="376">
                  <c:v>8.961377381453417E-4</c:v>
                </c:pt>
                <c:pt idx="377">
                  <c:v>9.0092421513254806E-4</c:v>
                </c:pt>
                <c:pt idx="378">
                  <c:v>9.1652835846404979E-4</c:v>
                </c:pt>
                <c:pt idx="379">
                  <c:v>9.2016572286102161E-4</c:v>
                </c:pt>
                <c:pt idx="380">
                  <c:v>9.2499999991080273E-4</c:v>
                </c:pt>
                <c:pt idx="381">
                  <c:v>9.2996117736277029E-4</c:v>
                </c:pt>
                <c:pt idx="382">
                  <c:v>9.3493092443708292E-4</c:v>
                </c:pt>
                <c:pt idx="383">
                  <c:v>9.5489560960260178E-4</c:v>
                </c:pt>
                <c:pt idx="384">
                  <c:v>9.5990820527180887E-4</c:v>
                </c:pt>
                <c:pt idx="385">
                  <c:v>9.6492937075520757E-4</c:v>
                </c:pt>
                <c:pt idx="386">
                  <c:v>9.7356787469958202E-4</c:v>
                </c:pt>
                <c:pt idx="387">
                  <c:v>9.8864206940524639E-4</c:v>
                </c:pt>
                <c:pt idx="388">
                  <c:v>9.9016374653082551E-4</c:v>
                </c:pt>
                <c:pt idx="389">
                  <c:v>9.9523633158504765E-4</c:v>
                </c:pt>
                <c:pt idx="390">
                  <c:v>1.0003174866808351E-3</c:v>
                </c:pt>
                <c:pt idx="391">
                  <c:v>1.0054072118510504E-3</c:v>
                </c:pt>
                <c:pt idx="392">
                  <c:v>1.0241118489837688E-3</c:v>
                </c:pt>
                <c:pt idx="393">
                  <c:v>1.0258518139334427E-3</c:v>
                </c:pt>
                <c:pt idx="394">
                  <c:v>1.0309843899696247E-3</c:v>
                </c:pt>
                <c:pt idx="395">
                  <c:v>1.0361255362756339E-3</c:v>
                </c:pt>
                <c:pt idx="396">
                  <c:v>1.0412752528869973E-3</c:v>
                </c:pt>
                <c:pt idx="397">
                  <c:v>1.0631810621390863E-3</c:v>
                </c:pt>
                <c:pt idx="398">
                  <c:v>1.0651573092688796E-3</c:v>
                </c:pt>
                <c:pt idx="399">
                  <c:v>1.0671523916743197E-3</c:v>
                </c:pt>
                <c:pt idx="400">
                  <c:v>1.072353530810588E-3</c:v>
                </c:pt>
                <c:pt idx="401">
                  <c:v>1.0775632404840252E-3</c:v>
                </c:pt>
                <c:pt idx="402">
                  <c:v>1.0962974127018807E-3</c:v>
                </c:pt>
                <c:pt idx="403">
                  <c:v>1.0984877852209252E-3</c:v>
                </c:pt>
                <c:pt idx="404">
                  <c:v>1.1037403480838037E-3</c:v>
                </c:pt>
                <c:pt idx="405">
                  <c:v>1.1090014816854676E-3</c:v>
                </c:pt>
                <c:pt idx="406">
                  <c:v>1.1142711860605559E-3</c:v>
                </c:pt>
                <c:pt idx="407">
                  <c:v>1.1242757552205002E-3</c:v>
                </c:pt>
                <c:pt idx="408">
                  <c:v>1.1266814729504364E-3</c:v>
                </c:pt>
                <c:pt idx="409">
                  <c:v>1.1407482707115335E-3</c:v>
                </c:pt>
                <c:pt idx="410">
                  <c:v>1.143234129514681E-3</c:v>
                </c:pt>
                <c:pt idx="411">
                  <c:v>1.1485896455507173E-3</c:v>
                </c:pt>
                <c:pt idx="412">
                  <c:v>1.1701443917786882E-3</c:v>
                </c:pt>
                <c:pt idx="413">
                  <c:v>1.1728036149021293E-3</c:v>
                </c:pt>
                <c:pt idx="414">
                  <c:v>1.1754972347914944E-3</c:v>
                </c:pt>
                <c:pt idx="415">
                  <c:v>1.1809047546939124E-3</c:v>
                </c:pt>
                <c:pt idx="416">
                  <c:v>1.1863209420289445E-3</c:v>
                </c:pt>
                <c:pt idx="417">
                  <c:v>1.2076909410461769E-3</c:v>
                </c:pt>
                <c:pt idx="418">
                  <c:v>1.2105915057940564E-3</c:v>
                </c:pt>
                <c:pt idx="419">
                  <c:v>1.2135318914040377E-3</c:v>
                </c:pt>
                <c:pt idx="420">
                  <c:v>1.2190000840649586E-3</c:v>
                </c:pt>
                <c:pt idx="421">
                  <c:v>1.2244769444027925E-3</c:v>
                </c:pt>
                <c:pt idx="422">
                  <c:v>1.2456528791789483E-3</c:v>
                </c:pt>
                <c:pt idx="423">
                  <c:v>1.248799396534217E-3</c:v>
                </c:pt>
                <c:pt idx="424">
                  <c:v>1.2519912624761379E-3</c:v>
                </c:pt>
                <c:pt idx="425">
                  <c:v>1.2575201296164318E-3</c:v>
                </c:pt>
                <c:pt idx="426">
                  <c:v>1.2630576646797344E-3</c:v>
                </c:pt>
                <c:pt idx="427">
                  <c:v>1.2840302181243686E-3</c:v>
                </c:pt>
                <c:pt idx="428">
                  <c:v>1.2916528465861425E-3</c:v>
                </c:pt>
                <c:pt idx="429">
                  <c:v>1.2971506213693938E-3</c:v>
                </c:pt>
                <c:pt idx="430">
                  <c:v>1.3026567820150843E-3</c:v>
                </c:pt>
                <c:pt idx="431">
                  <c:v>1.3121883896099436E-3</c:v>
                </c:pt>
                <c:pt idx="432">
                  <c:v>1.3247652839112529E-3</c:v>
                </c:pt>
                <c:pt idx="433">
                  <c:v>1.3303133743921994E-3</c:v>
                </c:pt>
                <c:pt idx="434">
                  <c:v>1.3358698509467206E-3</c:v>
                </c:pt>
                <c:pt idx="435">
                  <c:v>1.3414347136104401E-3</c:v>
                </c:pt>
                <c:pt idx="436">
                  <c:v>1.3506503768229503E-3</c:v>
                </c:pt>
                <c:pt idx="437">
                  <c:v>1.3637780260775958E-3</c:v>
                </c:pt>
                <c:pt idx="438">
                  <c:v>1.3693848198260067E-3</c:v>
                </c:pt>
                <c:pt idx="439">
                  <c:v>1.3749999998999647E-3</c:v>
                </c:pt>
                <c:pt idx="440">
                  <c:v>1.3827125312926292E-3</c:v>
                </c:pt>
                <c:pt idx="441">
                  <c:v>1.3977269384336118E-3</c:v>
                </c:pt>
                <c:pt idx="442">
                  <c:v>1.4137048626599905E-3</c:v>
                </c:pt>
                <c:pt idx="443">
                  <c:v>1.4214884973724087E-3</c:v>
                </c:pt>
                <c:pt idx="444">
                  <c:v>1.4266429655073333E-3</c:v>
                </c:pt>
                <c:pt idx="445">
                  <c:v>1.43180326746351E-3</c:v>
                </c:pt>
                <c:pt idx="446">
                  <c:v>1.4437986975596527E-3</c:v>
                </c:pt>
                <c:pt idx="447">
                  <c:v>1.4525028139629774E-3</c:v>
                </c:pt>
                <c:pt idx="448">
                  <c:v>1.457692285372094E-3</c:v>
                </c:pt>
                <c:pt idx="449">
                  <c:v>1.4628875907414822E-3</c:v>
                </c:pt>
                <c:pt idx="450">
                  <c:v>1.4680887300937322E-3</c:v>
                </c:pt>
                <c:pt idx="451">
                  <c:v>1.4699520721492246E-3</c:v>
                </c:pt>
                <c:pt idx="452">
                  <c:v>1.4856623797631708E-3</c:v>
                </c:pt>
                <c:pt idx="453">
                  <c:v>1.4909109450905794E-3</c:v>
                </c:pt>
                <c:pt idx="454">
                  <c:v>1.496165408519336E-3</c:v>
                </c:pt>
                <c:pt idx="455">
                  <c:v>1.5014257700714012E-3</c:v>
                </c:pt>
                <c:pt idx="456">
                  <c:v>1.5066920297713703E-3</c:v>
                </c:pt>
                <c:pt idx="457">
                  <c:v>1.522526197992362E-3</c:v>
                </c:pt>
                <c:pt idx="458">
                  <c:v>1.5278160505176072E-3</c:v>
                </c:pt>
                <c:pt idx="459">
                  <c:v>1.5331118013084644E-3</c:v>
                </c:pt>
                <c:pt idx="460">
                  <c:v>1.538413450388651E-3</c:v>
                </c:pt>
                <c:pt idx="461">
                  <c:v>1.5650101709552401E-3</c:v>
                </c:pt>
                <c:pt idx="462">
                  <c:v>1.5703472102685883E-3</c:v>
                </c:pt>
                <c:pt idx="463">
                  <c:v>1.5756901480372871E-3</c:v>
                </c:pt>
                <c:pt idx="464">
                  <c:v>1.5810389842850537E-3</c:v>
                </c:pt>
                <c:pt idx="465">
                  <c:v>1.5971208841434473E-3</c:v>
                </c:pt>
                <c:pt idx="466">
                  <c:v>1.6024933145481718E-3</c:v>
                </c:pt>
                <c:pt idx="467">
                  <c:v>1.6078716435505506E-3</c:v>
                </c:pt>
                <c:pt idx="468">
                  <c:v>1.6132558711769362E-3</c:v>
                </c:pt>
                <c:pt idx="469">
                  <c:v>1.6270215346654245E-3</c:v>
                </c:pt>
                <c:pt idx="470">
                  <c:v>1.6429993467789125E-3</c:v>
                </c:pt>
                <c:pt idx="471">
                  <c:v>1.6483988555590031E-3</c:v>
                </c:pt>
                <c:pt idx="472">
                  <c:v>1.653804199150858E-3</c:v>
                </c:pt>
                <c:pt idx="473">
                  <c:v>1.6645055600800797E-3</c:v>
                </c:pt>
                <c:pt idx="474">
                  <c:v>1.6754839221207489E-3</c:v>
                </c:pt>
                <c:pt idx="475">
                  <c:v>1.6809184401354812E-3</c:v>
                </c:pt>
                <c:pt idx="476">
                  <c:v>1.6863587931070791E-3</c:v>
                </c:pt>
                <c:pt idx="477">
                  <c:v>1.6918049810607397E-3</c:v>
                </c:pt>
                <c:pt idx="478">
                  <c:v>1.7022694238293672E-3</c:v>
                </c:pt>
                <c:pt idx="479">
                  <c:v>1.7136480831782324E-3</c:v>
                </c:pt>
                <c:pt idx="480">
                  <c:v>1.7191234464053946E-3</c:v>
                </c:pt>
                <c:pt idx="481">
                  <c:v>1.7246046447605896E-3</c:v>
                </c:pt>
                <c:pt idx="482">
                  <c:v>1.7300916782690147E-3</c:v>
                </c:pt>
                <c:pt idx="483">
                  <c:v>1.740313134181567E-3</c:v>
                </c:pt>
                <c:pt idx="484">
                  <c:v>1.7520981643155025E-3</c:v>
                </c:pt>
                <c:pt idx="485">
                  <c:v>1.7576143739550039E-3</c:v>
                </c:pt>
                <c:pt idx="486">
                  <c:v>1.7631364188928369E-3</c:v>
                </c:pt>
                <c:pt idx="487">
                  <c:v>1.7686642991568053E-3</c:v>
                </c:pt>
                <c:pt idx="488">
                  <c:v>1.7786366994653356E-3</c:v>
                </c:pt>
                <c:pt idx="489">
                  <c:v>1.7908341739501729E-3</c:v>
                </c:pt>
                <c:pt idx="490">
                  <c:v>1.7963912312080057E-3</c:v>
                </c:pt>
                <c:pt idx="491">
                  <c:v>1.8019541239388127E-3</c:v>
                </c:pt>
                <c:pt idx="492">
                  <c:v>1.8075228521677916E-3</c:v>
                </c:pt>
                <c:pt idx="493">
                  <c:v>1.8172401280688569E-3</c:v>
                </c:pt>
                <c:pt idx="494">
                  <c:v>1.829856120562417E-3</c:v>
                </c:pt>
                <c:pt idx="495">
                  <c:v>1.8354540266549992E-3</c:v>
                </c:pt>
                <c:pt idx="496">
                  <c:v>1.8410577683960678E-3</c:v>
                </c:pt>
                <c:pt idx="497">
                  <c:v>1.8466673458099507E-3</c:v>
                </c:pt>
                <c:pt idx="498">
                  <c:v>1.8561234284449439E-3</c:v>
                </c:pt>
                <c:pt idx="499">
                  <c:v>1.8691640126940975E-3</c:v>
                </c:pt>
                <c:pt idx="500">
                  <c:v>1.8748027688482742E-3</c:v>
                </c:pt>
                <c:pt idx="501">
                  <c:v>1.8804473608255799E-3</c:v>
                </c:pt>
                <c:pt idx="502">
                  <c:v>1.8860977886520807E-3</c:v>
                </c:pt>
                <c:pt idx="503">
                  <c:v>1.893241800971206E-3</c:v>
                </c:pt>
                <c:pt idx="504">
                  <c:v>1.9003659165043368E-3</c:v>
                </c:pt>
                <c:pt idx="505">
                  <c:v>1.9039329565919889E-3</c:v>
                </c:pt>
                <c:pt idx="506">
                  <c:v>1.9074999999309531E-3</c:v>
                </c:pt>
                <c:pt idx="507">
                  <c:v>1.9166792951522732E-3</c:v>
                </c:pt>
                <c:pt idx="508">
                  <c:v>1.9402639239291329E-3</c:v>
                </c:pt>
                <c:pt idx="509">
                  <c:v>1.9535344165504784E-3</c:v>
                </c:pt>
                <c:pt idx="510">
                  <c:v>1.9627826825139596E-3</c:v>
                </c:pt>
                <c:pt idx="511">
                  <c:v>2.0279067940887074E-3</c:v>
                </c:pt>
              </c:numCache>
            </c:numRef>
          </c:yVal>
          <c:smooth val="0"/>
        </c:ser>
        <c:ser>
          <c:idx val="2"/>
          <c:order val="1"/>
          <c:tx>
            <c:v>3M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EUR3M!$BA$2:$BA$513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EUR3M!$BD$2:$BD$513</c:f>
              <c:numCache>
                <c:formatCode>0.0000%</c:formatCode>
                <c:ptCount val="512"/>
                <c:pt idx="0">
                  <c:v>-1.3500000000018933E-4</c:v>
                </c:pt>
                <c:pt idx="1">
                  <c:v>-1.2506650910818932E-4</c:v>
                </c:pt>
                <c:pt idx="2">
                  <c:v>-1.1321961963744296E-4</c:v>
                </c:pt>
                <c:pt idx="3">
                  <c:v>-1.0780958877067209E-4</c:v>
                </c:pt>
                <c:pt idx="4">
                  <c:v>-1.0242195485297918E-4</c:v>
                </c:pt>
                <c:pt idx="5">
                  <c:v>-9.7060106159242295E-5</c:v>
                </c:pt>
                <c:pt idx="6">
                  <c:v>-8.7082770480172126E-5</c:v>
                </c:pt>
                <c:pt idx="7">
                  <c:v>-7.5903218677733292E-5</c:v>
                </c:pt>
                <c:pt idx="8">
                  <c:v>-7.0687655512035192E-5</c:v>
                </c:pt>
                <c:pt idx="9">
                  <c:v>-6.5501749137707605E-5</c:v>
                </c:pt>
                <c:pt idx="10">
                  <c:v>-6.0345596207870812E-5</c:v>
                </c:pt>
                <c:pt idx="11">
                  <c:v>-5.073336138471314E-5</c:v>
                </c:pt>
                <c:pt idx="12">
                  <c:v>-4.0121265234898509E-5</c:v>
                </c:pt>
                <c:pt idx="13">
                  <c:v>-3.5211417180252873E-5</c:v>
                </c:pt>
                <c:pt idx="14">
                  <c:v>-3.0379159042707211E-5</c:v>
                </c:pt>
                <c:pt idx="15">
                  <c:v>-2.5634038919357095E-5</c:v>
                </c:pt>
                <c:pt idx="16">
                  <c:v>-1.6950030642889144E-5</c:v>
                </c:pt>
                <c:pt idx="17">
                  <c:v>-7.6235993365973398E-6</c:v>
                </c:pt>
                <c:pt idx="18">
                  <c:v>-3.3694160140246048E-6</c:v>
                </c:pt>
                <c:pt idx="19">
                  <c:v>7.8360703838752532E-7</c:v>
                </c:pt>
                <c:pt idx="20">
                  <c:v>4.8345750116295534E-6</c:v>
                </c:pt>
                <c:pt idx="21">
                  <c:v>7.0390844001973471E-6</c:v>
                </c:pt>
                <c:pt idx="22">
                  <c:v>1.9999999999609702E-5</c:v>
                </c:pt>
                <c:pt idx="23">
                  <c:v>2.3531094559837562E-5</c:v>
                </c:pt>
                <c:pt idx="24">
                  <c:v>2.6965135683473687E-5</c:v>
                </c:pt>
                <c:pt idx="25">
                  <c:v>3.0305312165832834E-5</c:v>
                </c:pt>
                <c:pt idx="26">
                  <c:v>3.6112598364434325E-5</c:v>
                </c:pt>
                <c:pt idx="27">
                  <c:v>4.2791148195266203E-5</c:v>
                </c:pt>
                <c:pt idx="28">
                  <c:v>4.5709833997875655E-5</c:v>
                </c:pt>
                <c:pt idx="29">
                  <c:v>4.8553788282989103E-5</c:v>
                </c:pt>
                <c:pt idx="30">
                  <c:v>5.1326199952792336E-5</c:v>
                </c:pt>
                <c:pt idx="31">
                  <c:v>5.5983822871998069E-5</c:v>
                </c:pt>
                <c:pt idx="32">
                  <c:v>6.1764199036121311E-5</c:v>
                </c:pt>
                <c:pt idx="33">
                  <c:v>6.4226731648727678E-5</c:v>
                </c:pt>
                <c:pt idx="34">
                  <c:v>6.6636855336308173E-5</c:v>
                </c:pt>
                <c:pt idx="35">
                  <c:v>6.8997759080115784E-5</c:v>
                </c:pt>
                <c:pt idx="36">
                  <c:v>7.2801079248412204E-5</c:v>
                </c:pt>
                <c:pt idx="37">
                  <c:v>7.8012954689276199E-5</c:v>
                </c:pt>
                <c:pt idx="38">
                  <c:v>8.017559383703869E-5</c:v>
                </c:pt>
                <c:pt idx="39">
                  <c:v>8.2308147146632592E-5</c:v>
                </c:pt>
                <c:pt idx="40">
                  <c:v>8.4413803667951611E-5</c:v>
                </c:pt>
                <c:pt idx="41">
                  <c:v>8.7634914553188045E-5</c:v>
                </c:pt>
                <c:pt idx="42">
                  <c:v>9.2108522914352626E-5</c:v>
                </c:pt>
                <c:pt idx="43">
                  <c:v>1.16302026025574E-4</c:v>
                </c:pt>
                <c:pt idx="44">
                  <c:v>1.1833244523064966E-4</c:v>
                </c:pt>
                <c:pt idx="45">
                  <c:v>1.2035341148828951E-4</c:v>
                </c:pt>
                <c:pt idx="46">
                  <c:v>1.2236131250561115E-4</c:v>
                </c:pt>
                <c:pt idx="47">
                  <c:v>1.2829750739070948E-4</c:v>
                </c:pt>
                <c:pt idx="48">
                  <c:v>1.3024403070774622E-4</c:v>
                </c:pt>
                <c:pt idx="49">
                  <c:v>1.321729304026609E-4</c:v>
                </c:pt>
                <c:pt idx="50">
                  <c:v>1.3408329479417354E-4</c:v>
                </c:pt>
                <c:pt idx="51">
                  <c:v>1.3597421220100427E-4</c:v>
                </c:pt>
                <c:pt idx="52">
                  <c:v>1.4152116565756314E-4</c:v>
                </c:pt>
                <c:pt idx="53">
                  <c:v>1.4332517826543234E-4</c:v>
                </c:pt>
                <c:pt idx="54">
                  <c:v>1.4510518545147538E-4</c:v>
                </c:pt>
                <c:pt idx="55">
                  <c:v>1.4686027552562815E-4</c:v>
                </c:pt>
                <c:pt idx="56">
                  <c:v>1.4858953679606969E-4</c:v>
                </c:pt>
                <c:pt idx="57">
                  <c:v>1.5361323084495725E-4</c:v>
                </c:pt>
                <c:pt idx="58">
                  <c:v>1.5523005995687046E-4</c:v>
                </c:pt>
                <c:pt idx="59">
                  <c:v>1.568165017883994E-4</c:v>
                </c:pt>
                <c:pt idx="60">
                  <c:v>1.583716446415742E-4</c:v>
                </c:pt>
                <c:pt idx="61">
                  <c:v>1.6014016413190319E-4</c:v>
                </c:pt>
                <c:pt idx="62">
                  <c:v>1.642609923025506E-4</c:v>
                </c:pt>
                <c:pt idx="63">
                  <c:v>1.6564596477947364E-4</c:v>
                </c:pt>
                <c:pt idx="64">
                  <c:v>1.6709067922152221E-4</c:v>
                </c:pt>
                <c:pt idx="65">
                  <c:v>1.6886710438737245E-4</c:v>
                </c:pt>
                <c:pt idx="66">
                  <c:v>1.6999999999881766E-4</c:v>
                </c:pt>
                <c:pt idx="67">
                  <c:v>1.7321722981532224E-4</c:v>
                </c:pt>
                <c:pt idx="68">
                  <c:v>1.7428111062225128E-4</c:v>
                </c:pt>
                <c:pt idx="69">
                  <c:v>1.7529456888564849E-4</c:v>
                </c:pt>
                <c:pt idx="70">
                  <c:v>1.7626021337610479E-4</c:v>
                </c:pt>
                <c:pt idx="71">
                  <c:v>1.7766594896294783E-4</c:v>
                </c:pt>
                <c:pt idx="72">
                  <c:v>1.7969682915935684E-4</c:v>
                </c:pt>
                <c:pt idx="73">
                  <c:v>1.8046253648212161E-4</c:v>
                </c:pt>
                <c:pt idx="74">
                  <c:v>1.8119608273716437E-4</c:v>
                </c:pt>
                <c:pt idx="75">
                  <c:v>1.8190007671766659E-4</c:v>
                </c:pt>
                <c:pt idx="76">
                  <c:v>1.8319423503357178E-4</c:v>
                </c:pt>
                <c:pt idx="77">
                  <c:v>1.8447270589691897E-4</c:v>
                </c:pt>
                <c:pt idx="78">
                  <c:v>1.8506807052321369E-4</c:v>
                </c:pt>
                <c:pt idx="79">
                  <c:v>1.8564953569574652E-4</c:v>
                </c:pt>
                <c:pt idx="80">
                  <c:v>1.8621971022507637E-4</c:v>
                </c:pt>
                <c:pt idx="81">
                  <c:v>1.8746063520374285E-4</c:v>
                </c:pt>
                <c:pt idx="82">
                  <c:v>1.8843967816064278E-4</c:v>
                </c:pt>
                <c:pt idx="83">
                  <c:v>1.8899253167578448E-4</c:v>
                </c:pt>
                <c:pt idx="84">
                  <c:v>1.8954974744148694E-4</c:v>
                </c:pt>
                <c:pt idx="85">
                  <c:v>1.9011393427699778E-4</c:v>
                </c:pt>
                <c:pt idx="86">
                  <c:v>1.9035236937549525E-4</c:v>
                </c:pt>
                <c:pt idx="87">
                  <c:v>1.9249256878375021E-4</c:v>
                </c:pt>
                <c:pt idx="88">
                  <c:v>1.931307433334772E-4</c:v>
                </c:pt>
                <c:pt idx="89">
                  <c:v>1.9378767503990161E-4</c:v>
                </c:pt>
                <c:pt idx="90">
                  <c:v>1.9445921264716267E-4</c:v>
                </c:pt>
                <c:pt idx="91">
                  <c:v>1.9566410963031155E-4</c:v>
                </c:pt>
                <c:pt idx="92">
                  <c:v>1.9725680227146981E-4</c:v>
                </c:pt>
                <c:pt idx="93">
                  <c:v>1.9797540451179122E-4</c:v>
                </c:pt>
                <c:pt idx="94">
                  <c:v>1.9869822669650657E-4</c:v>
                </c:pt>
                <c:pt idx="95">
                  <c:v>1.9942353782679328E-4</c:v>
                </c:pt>
                <c:pt idx="96">
                  <c:v>2.0043078466457057E-4</c:v>
                </c:pt>
                <c:pt idx="97">
                  <c:v>2.0231505182372771E-4</c:v>
                </c:pt>
                <c:pt idx="98">
                  <c:v>2.0302684268389356E-4</c:v>
                </c:pt>
                <c:pt idx="99">
                  <c:v>2.0373073648105591E-4</c:v>
                </c:pt>
                <c:pt idx="100">
                  <c:v>2.0442500220857235E-4</c:v>
                </c:pt>
                <c:pt idx="101">
                  <c:v>2.0505593687218039E-4</c:v>
                </c:pt>
                <c:pt idx="102">
                  <c:v>2.0707116426500329E-4</c:v>
                </c:pt>
                <c:pt idx="103">
                  <c:v>2.0769132451511305E-4</c:v>
                </c:pt>
                <c:pt idx="104">
                  <c:v>2.0829147063921414E-4</c:v>
                </c:pt>
                <c:pt idx="105">
                  <c:v>2.0886987162284438E-4</c:v>
                </c:pt>
                <c:pt idx="106">
                  <c:v>2.0895846338603896E-4</c:v>
                </c:pt>
                <c:pt idx="107">
                  <c:v>2.1123075770095509E-4</c:v>
                </c:pt>
                <c:pt idx="108">
                  <c:v>1.8955360724037928E-4</c:v>
                </c:pt>
                <c:pt idx="109">
                  <c:v>1.9000000154651415E-4</c:v>
                </c:pt>
                <c:pt idx="110">
                  <c:v>1.904138401072967E-4</c:v>
                </c:pt>
                <c:pt idx="111">
                  <c:v>1.9079676571763805E-4</c:v>
                </c:pt>
                <c:pt idx="112">
                  <c:v>1.9178327842213122E-4</c:v>
                </c:pt>
                <c:pt idx="113">
                  <c:v>1.9206576581472983E-4</c:v>
                </c:pt>
                <c:pt idx="114">
                  <c:v>1.9232894705592562E-4</c:v>
                </c:pt>
                <c:pt idx="115">
                  <c:v>1.9257514351255357E-4</c:v>
                </c:pt>
                <c:pt idx="116">
                  <c:v>1.9280667654529983E-4</c:v>
                </c:pt>
                <c:pt idx="117">
                  <c:v>1.9343650876069274E-4</c:v>
                </c:pt>
                <c:pt idx="118">
                  <c:v>1.9363260175835658E-4</c:v>
                </c:pt>
                <c:pt idx="119">
                  <c:v>1.9382563816455696E-4</c:v>
                </c:pt>
                <c:pt idx="120">
                  <c:v>1.940179393461289E-4</c:v>
                </c:pt>
                <c:pt idx="121">
                  <c:v>1.9421182667166427E-4</c:v>
                </c:pt>
                <c:pt idx="122">
                  <c:v>1.9482621920148319E-4</c:v>
                </c:pt>
                <c:pt idx="123">
                  <c:v>1.9504966479406133E-4</c:v>
                </c:pt>
                <c:pt idx="124">
                  <c:v>1.9528630337971111E-4</c:v>
                </c:pt>
                <c:pt idx="125">
                  <c:v>1.9553845632878122E-4</c:v>
                </c:pt>
                <c:pt idx="126">
                  <c:v>1.9683570352776894E-4</c:v>
                </c:pt>
                <c:pt idx="127">
                  <c:v>1.9711318458953748E-4</c:v>
                </c:pt>
                <c:pt idx="128">
                  <c:v>1.9750717257111767E-4</c:v>
                </c:pt>
                <c:pt idx="129">
                  <c:v>1.9793292454369575E-4</c:v>
                </c:pt>
                <c:pt idx="130">
                  <c:v>2.0000000000043182E-4</c:v>
                </c:pt>
                <c:pt idx="131">
                  <c:v>2.0061838119898669E-4</c:v>
                </c:pt>
                <c:pt idx="132">
                  <c:v>2.0127638578079735E-4</c:v>
                </c:pt>
                <c:pt idx="133">
                  <c:v>2.0197026620907743E-4</c:v>
                </c:pt>
                <c:pt idx="134">
                  <c:v>2.0269627494791891E-4</c:v>
                </c:pt>
                <c:pt idx="135">
                  <c:v>2.0502959561427041E-4</c:v>
                </c:pt>
                <c:pt idx="136">
                  <c:v>2.0584664217303185E-4</c:v>
                </c:pt>
                <c:pt idx="137">
                  <c:v>2.0667707932240766E-4</c:v>
                </c:pt>
                <c:pt idx="138">
                  <c:v>2.0751715950628624E-4</c:v>
                </c:pt>
                <c:pt idx="139">
                  <c:v>2.0836313517119128E-4</c:v>
                </c:pt>
                <c:pt idx="140">
                  <c:v>2.1089895944614978E-4</c:v>
                </c:pt>
                <c:pt idx="141">
                  <c:v>2.1173104141431227E-4</c:v>
                </c:pt>
                <c:pt idx="142">
                  <c:v>2.125502810372655E-4</c:v>
                </c:pt>
                <c:pt idx="143">
                  <c:v>2.1335293074132953E-4</c:v>
                </c:pt>
                <c:pt idx="144">
                  <c:v>2.1413524294843235E-4</c:v>
                </c:pt>
                <c:pt idx="145">
                  <c:v>2.1632267878177882E-4</c:v>
                </c:pt>
                <c:pt idx="146">
                  <c:v>2.1698616518078746E-4</c:v>
                </c:pt>
                <c:pt idx="147">
                  <c:v>2.1761057616173001E-4</c:v>
                </c:pt>
                <c:pt idx="148">
                  <c:v>2.1819216413423658E-4</c:v>
                </c:pt>
                <c:pt idx="149">
                  <c:v>2.187271815096941E-4</c:v>
                </c:pt>
                <c:pt idx="150">
                  <c:v>2.2001533413777561E-4</c:v>
                </c:pt>
                <c:pt idx="151">
                  <c:v>2.199999998682145E-4</c:v>
                </c:pt>
                <c:pt idx="152">
                  <c:v>2.2031727120452871E-4</c:v>
                </c:pt>
                <c:pt idx="153">
                  <c:v>2.2057695685973044E-4</c:v>
                </c:pt>
                <c:pt idx="154">
                  <c:v>2.2078270513858911E-4</c:v>
                </c:pt>
                <c:pt idx="155">
                  <c:v>2.2111200934819939E-4</c:v>
                </c:pt>
                <c:pt idx="156">
                  <c:v>2.2113929066414073E-4</c:v>
                </c:pt>
                <c:pt idx="157">
                  <c:v>2.2113007671009655E-4</c:v>
                </c:pt>
                <c:pt idx="158">
                  <c:v>2.2108881525184643E-4</c:v>
                </c:pt>
                <c:pt idx="159">
                  <c:v>2.2101915460659427E-4</c:v>
                </c:pt>
                <c:pt idx="160">
                  <c:v>2.2042981710967602E-4</c:v>
                </c:pt>
                <c:pt idx="161">
                  <c:v>2.2052948648454418E-4</c:v>
                </c:pt>
                <c:pt idx="162">
                  <c:v>2.2037255465257033E-4</c:v>
                </c:pt>
                <c:pt idx="163">
                  <c:v>2.2020911353415329E-4</c:v>
                </c:pt>
                <c:pt idx="164">
                  <c:v>2.2004281144294424E-4</c:v>
                </c:pt>
                <c:pt idx="165">
                  <c:v>2.1920637920835873E-4</c:v>
                </c:pt>
                <c:pt idx="166">
                  <c:v>2.1942195964275157E-4</c:v>
                </c:pt>
                <c:pt idx="167">
                  <c:v>2.1929607740123203E-4</c:v>
                </c:pt>
                <c:pt idx="168">
                  <c:v>2.1918922406705121E-4</c:v>
                </c:pt>
                <c:pt idx="169">
                  <c:v>2.1910504795386032E-4</c:v>
                </c:pt>
                <c:pt idx="170">
                  <c:v>2.1835213714344775E-4</c:v>
                </c:pt>
                <c:pt idx="171">
                  <c:v>2.1841890230814891E-4</c:v>
                </c:pt>
                <c:pt idx="172">
                  <c:v>2.185308568303235E-4</c:v>
                </c:pt>
                <c:pt idx="173">
                  <c:v>2.1869089852500286E-4</c:v>
                </c:pt>
                <c:pt idx="174">
                  <c:v>2.1846402037437924E-4</c:v>
                </c:pt>
                <c:pt idx="175">
                  <c:v>2.198094860519555E-4</c:v>
                </c:pt>
                <c:pt idx="176">
                  <c:v>2.2020644740530903E-4</c:v>
                </c:pt>
                <c:pt idx="177">
                  <c:v>2.2064941826703966E-4</c:v>
                </c:pt>
                <c:pt idx="178">
                  <c:v>2.2113794049840308E-4</c:v>
                </c:pt>
                <c:pt idx="179">
                  <c:v>2.2166463590358359E-4</c:v>
                </c:pt>
                <c:pt idx="180">
                  <c:v>2.2353838041567621E-4</c:v>
                </c:pt>
                <c:pt idx="181">
                  <c:v>2.2424778747659712E-4</c:v>
                </c:pt>
                <c:pt idx="182">
                  <c:v>2.2499999710770186E-4</c:v>
                </c:pt>
                <c:pt idx="183">
                  <c:v>2.2579389149706046E-4</c:v>
                </c:pt>
                <c:pt idx="184">
                  <c:v>2.2721198357076404E-4</c:v>
                </c:pt>
                <c:pt idx="185">
                  <c:v>2.2930458881773876E-4</c:v>
                </c:pt>
                <c:pt idx="186">
                  <c:v>2.3024396190140592E-4</c:v>
                </c:pt>
                <c:pt idx="187">
                  <c:v>2.3119918199920877E-4</c:v>
                </c:pt>
                <c:pt idx="188">
                  <c:v>2.3216583286030405E-4</c:v>
                </c:pt>
                <c:pt idx="189">
                  <c:v>2.3701597955153153E-4</c:v>
                </c:pt>
                <c:pt idx="190">
                  <c:v>2.3795847349181528E-4</c:v>
                </c:pt>
                <c:pt idx="191">
                  <c:v>2.3821493796615502E-4</c:v>
                </c:pt>
                <c:pt idx="192">
                  <c:v>2.390893107513197E-4</c:v>
                </c:pt>
                <c:pt idx="193">
                  <c:v>2.415311680865544E-4</c:v>
                </c:pt>
                <c:pt idx="194">
                  <c:v>2.4227112063150566E-4</c:v>
                </c:pt>
                <c:pt idx="195">
                  <c:v>2.4297379929752848E-4</c:v>
                </c:pt>
                <c:pt idx="196">
                  <c:v>2.4364255829735458E-4</c:v>
                </c:pt>
                <c:pt idx="197">
                  <c:v>2.4428075184283732E-4</c:v>
                </c:pt>
                <c:pt idx="198">
                  <c:v>2.4604548193061262E-4</c:v>
                </c:pt>
                <c:pt idx="199">
                  <c:v>2.4659495584752861E-4</c:v>
                </c:pt>
                <c:pt idx="200">
                  <c:v>2.4713063541592395E-4</c:v>
                </c:pt>
                <c:pt idx="201">
                  <c:v>2.4765587486258515E-4</c:v>
                </c:pt>
                <c:pt idx="202">
                  <c:v>2.4817402842044762E-4</c:v>
                </c:pt>
                <c:pt idx="203">
                  <c:v>2.497195160633647E-4</c:v>
                </c:pt>
                <c:pt idx="204">
                  <c:v>2.5024286838660136E-4</c:v>
                </c:pt>
                <c:pt idx="205">
                  <c:v>2.5077590599186498E-4</c:v>
                </c:pt>
                <c:pt idx="206">
                  <c:v>2.5132198312175343E-4</c:v>
                </c:pt>
                <c:pt idx="207">
                  <c:v>2.5188445401710794E-4</c:v>
                </c:pt>
                <c:pt idx="208">
                  <c:v>2.5370377175181337E-4</c:v>
                </c:pt>
                <c:pt idx="209">
                  <c:v>2.543653601762972E-4</c:v>
                </c:pt>
                <c:pt idx="210">
                  <c:v>2.5506011361349517E-4</c:v>
                </c:pt>
                <c:pt idx="211">
                  <c:v>2.5579138632005993E-4</c:v>
                </c:pt>
                <c:pt idx="212">
                  <c:v>2.5656253255703618E-4</c:v>
                </c:pt>
                <c:pt idx="213">
                  <c:v>2.6000000057185596E-4</c:v>
                </c:pt>
                <c:pt idx="214">
                  <c:v>2.60943000764571E-4</c:v>
                </c:pt>
                <c:pt idx="215">
                  <c:v>2.6193556874455203E-4</c:v>
                </c:pt>
                <c:pt idx="216">
                  <c:v>2.6297593896235338E-4</c:v>
                </c:pt>
                <c:pt idx="217">
                  <c:v>2.6553861807005272E-4</c:v>
                </c:pt>
                <c:pt idx="218">
                  <c:v>2.6758013119591081E-4</c:v>
                </c:pt>
                <c:pt idx="219">
                  <c:v>2.6883302933419182E-4</c:v>
                </c:pt>
                <c:pt idx="220">
                  <c:v>2.7012313639884766E-4</c:v>
                </c:pt>
                <c:pt idx="221">
                  <c:v>2.7144868683261279E-4</c:v>
                </c:pt>
                <c:pt idx="222">
                  <c:v>2.7405793519670032E-4</c:v>
                </c:pt>
                <c:pt idx="223">
                  <c:v>2.7707001111345323E-4</c:v>
                </c:pt>
                <c:pt idx="224">
                  <c:v>2.7854629501553404E-4</c:v>
                </c:pt>
                <c:pt idx="225">
                  <c:v>2.8004742892053988E-4</c:v>
                </c:pt>
                <c:pt idx="226">
                  <c:v>2.8157164726164748E-4</c:v>
                </c:pt>
                <c:pt idx="227">
                  <c:v>2.841858055815997E-4</c:v>
                </c:pt>
                <c:pt idx="228">
                  <c:v>2.8786405353681027E-4</c:v>
                </c:pt>
                <c:pt idx="229">
                  <c:v>2.8947721045007702E-4</c:v>
                </c:pt>
                <c:pt idx="230">
                  <c:v>2.9110285833855443E-4</c:v>
                </c:pt>
                <c:pt idx="231">
                  <c:v>2.9273923161543536E-4</c:v>
                </c:pt>
                <c:pt idx="232">
                  <c:v>2.9532952432002023E-4</c:v>
                </c:pt>
                <c:pt idx="233">
                  <c:v>2.9935666679178305E-4</c:v>
                </c:pt>
                <c:pt idx="234">
                  <c:v>3.010201831208177E-4</c:v>
                </c:pt>
                <c:pt idx="235">
                  <c:v>3.0268383126006728E-4</c:v>
                </c:pt>
                <c:pt idx="236">
                  <c:v>3.0434584560360946E-4</c:v>
                </c:pt>
                <c:pt idx="237">
                  <c:v>3.0689638081986595E-4</c:v>
                </c:pt>
                <c:pt idx="238">
                  <c:v>3.1094225277713986E-4</c:v>
                </c:pt>
                <c:pt idx="239">
                  <c:v>3.1256961393514356E-4</c:v>
                </c:pt>
                <c:pt idx="240">
                  <c:v>3.141847475923962E-4</c:v>
                </c:pt>
                <c:pt idx="241">
                  <c:v>3.1578588812472915E-4</c:v>
                </c:pt>
                <c:pt idx="242">
                  <c:v>3.182936576944759E-4</c:v>
                </c:pt>
                <c:pt idx="243">
                  <c:v>3.2201520635032489E-4</c:v>
                </c:pt>
                <c:pt idx="244">
                  <c:v>3.2351989674695369E-4</c:v>
                </c:pt>
                <c:pt idx="245">
                  <c:v>3.2500000019979714E-4</c:v>
                </c:pt>
                <c:pt idx="246">
                  <c:v>3.264536502618584E-4</c:v>
                </c:pt>
                <c:pt idx="247">
                  <c:v>3.2892296222719608E-4</c:v>
                </c:pt>
                <c:pt idx="248">
                  <c:v>3.319995364278135E-4</c:v>
                </c:pt>
                <c:pt idx="249">
                  <c:v>3.3332610852433302E-4</c:v>
                </c:pt>
                <c:pt idx="250">
                  <c:v>3.3463189636653487E-4</c:v>
                </c:pt>
                <c:pt idx="251">
                  <c:v>3.3591848771477708E-4</c:v>
                </c:pt>
                <c:pt idx="252">
                  <c:v>3.3840783869441095E-4</c:v>
                </c:pt>
                <c:pt idx="253">
                  <c:v>3.4090464355864057E-4</c:v>
                </c:pt>
                <c:pt idx="254">
                  <c:v>3.4211906899537527E-4</c:v>
                </c:pt>
                <c:pt idx="255">
                  <c:v>3.4332382457415221E-4</c:v>
                </c:pt>
                <c:pt idx="256">
                  <c:v>3.4452049807618209E-4</c:v>
                </c:pt>
                <c:pt idx="257">
                  <c:v>3.4714450329809604E-4</c:v>
                </c:pt>
                <c:pt idx="258">
                  <c:v>3.4925812697754168E-4</c:v>
                </c:pt>
                <c:pt idx="259">
                  <c:v>3.5043820686091854E-4</c:v>
                </c:pt>
                <c:pt idx="260">
                  <c:v>3.5161973138783063E-4</c:v>
                </c:pt>
                <c:pt idx="261">
                  <c:v>3.5280428835165301E-4</c:v>
                </c:pt>
                <c:pt idx="262">
                  <c:v>3.5566597755538795E-4</c:v>
                </c:pt>
                <c:pt idx="263">
                  <c:v>3.5760459651566225E-4</c:v>
                </c:pt>
                <c:pt idx="264">
                  <c:v>3.5882813263677786E-4</c:v>
                </c:pt>
                <c:pt idx="265">
                  <c:v>3.6006422799589083E-4</c:v>
                </c:pt>
                <c:pt idx="266">
                  <c:v>3.6131447040288483E-4</c:v>
                </c:pt>
                <c:pt idx="267">
                  <c:v>3.6450528789353838E-4</c:v>
                </c:pt>
                <c:pt idx="268">
                  <c:v>3.6648866673080158E-4</c:v>
                </c:pt>
                <c:pt idx="269">
                  <c:v>3.6783346156542214E-4</c:v>
                </c:pt>
                <c:pt idx="270">
                  <c:v>3.6920193034024223E-4</c:v>
                </c:pt>
                <c:pt idx="271">
                  <c:v>3.7059566088078503E-4</c:v>
                </c:pt>
                <c:pt idx="272">
                  <c:v>3.7419546573070017E-4</c:v>
                </c:pt>
                <c:pt idx="273">
                  <c:v>3.7645495727233819E-4</c:v>
                </c:pt>
                <c:pt idx="274">
                  <c:v>3.7799881409993498E-4</c:v>
                </c:pt>
                <c:pt idx="275">
                  <c:v>3.7957745969939501E-4</c:v>
                </c:pt>
                <c:pt idx="276">
                  <c:v>3.8119248191709442E-4</c:v>
                </c:pt>
                <c:pt idx="277">
                  <c:v>3.8526954828039048E-4</c:v>
                </c:pt>
                <c:pt idx="278">
                  <c:v>3.8804809400989242E-4</c:v>
                </c:pt>
                <c:pt idx="279">
                  <c:v>3.898688171352035E-4</c:v>
                </c:pt>
                <c:pt idx="280">
                  <c:v>3.9173507859709437E-4</c:v>
                </c:pt>
                <c:pt idx="281">
                  <c:v>3.9364663908351673E-4</c:v>
                </c:pt>
                <c:pt idx="282">
                  <c:v>3.982509232009289E-4</c:v>
                </c:pt>
                <c:pt idx="283">
                  <c:v>4.0173377630862202E-4</c:v>
                </c:pt>
                <c:pt idx="284">
                  <c:v>4.038627606939294E-4</c:v>
                </c:pt>
                <c:pt idx="285">
                  <c:v>4.0603341561669214E-4</c:v>
                </c:pt>
                <c:pt idx="286">
                  <c:v>4.0824513632674731E-4</c:v>
                </c:pt>
                <c:pt idx="287">
                  <c:v>4.1334395079886498E-4</c:v>
                </c:pt>
                <c:pt idx="288">
                  <c:v>4.1749058210179777E-4</c:v>
                </c:pt>
                <c:pt idx="289">
                  <c:v>4.1989856053757597E-4</c:v>
                </c:pt>
                <c:pt idx="290">
                  <c:v>4.223439762718329E-4</c:v>
                </c:pt>
                <c:pt idx="291">
                  <c:v>4.2482622455701204E-4</c:v>
                </c:pt>
                <c:pt idx="292">
                  <c:v>4.3036850668730332E-4</c:v>
                </c:pt>
                <c:pt idx="293">
                  <c:v>4.3511144819065865E-4</c:v>
                </c:pt>
                <c:pt idx="294">
                  <c:v>4.3776878796584015E-4</c:v>
                </c:pt>
                <c:pt idx="295">
                  <c:v>4.4045933178314618E-4</c:v>
                </c:pt>
                <c:pt idx="296">
                  <c:v>4.4318247488806943E-4</c:v>
                </c:pt>
                <c:pt idx="297">
                  <c:v>4.4912157563948673E-4</c:v>
                </c:pt>
                <c:pt idx="298">
                  <c:v>4.5438894507554084E-4</c:v>
                </c:pt>
                <c:pt idx="299">
                  <c:v>4.5726601327921801E-4</c:v>
                </c:pt>
                <c:pt idx="300">
                  <c:v>4.5853663068024029E-4</c:v>
                </c:pt>
                <c:pt idx="301">
                  <c:v>4.6146068594804708E-4</c:v>
                </c:pt>
                <c:pt idx="302">
                  <c:v>4.6441259540250338E-4</c:v>
                </c:pt>
                <c:pt idx="303">
                  <c:v>4.7342933476996228E-4</c:v>
                </c:pt>
                <c:pt idx="304">
                  <c:v>4.7648654685520953E-4</c:v>
                </c:pt>
                <c:pt idx="305">
                  <c:v>4.7956855606481061E-4</c:v>
                </c:pt>
                <c:pt idx="306">
                  <c:v>4.8267475098367129E-4</c:v>
                </c:pt>
                <c:pt idx="307">
                  <c:v>4.8580452019230492E-4</c:v>
                </c:pt>
                <c:pt idx="308">
                  <c:v>4.95329159361101E-4</c:v>
                </c:pt>
                <c:pt idx="309">
                  <c:v>4.9854711152517799E-4</c:v>
                </c:pt>
                <c:pt idx="310">
                  <c:v>5.0178558086754095E-4</c:v>
                </c:pt>
                <c:pt idx="311">
                  <c:v>5.050439559625545E-4</c:v>
                </c:pt>
                <c:pt idx="312">
                  <c:v>5.0832172729251587E-4</c:v>
                </c:pt>
                <c:pt idx="313">
                  <c:v>5.1827080770302549E-4</c:v>
                </c:pt>
                <c:pt idx="314">
                  <c:v>5.2162575680836625E-4</c:v>
                </c:pt>
                <c:pt idx="315">
                  <c:v>5.2500000047877346E-4</c:v>
                </c:pt>
                <c:pt idx="316">
                  <c:v>5.2839353615980703E-4</c:v>
                </c:pt>
                <c:pt idx="317">
                  <c:v>5.3180635087635153E-4</c:v>
                </c:pt>
                <c:pt idx="318">
                  <c:v>5.4405018789365118E-4</c:v>
                </c:pt>
                <c:pt idx="319">
                  <c:v>5.4565008853938661E-4</c:v>
                </c:pt>
                <c:pt idx="320">
                  <c:v>5.4915906476369865E-4</c:v>
                </c:pt>
                <c:pt idx="321">
                  <c:v>5.52687226557188E-4</c:v>
                </c:pt>
                <c:pt idx="322">
                  <c:v>5.5623455834022915E-4</c:v>
                </c:pt>
                <c:pt idx="323">
                  <c:v>5.8538517713810725E-4</c:v>
                </c:pt>
                <c:pt idx="324">
                  <c:v>5.8901851422495403E-4</c:v>
                </c:pt>
                <c:pt idx="325">
                  <c:v>5.9267093034319907E-4</c:v>
                </c:pt>
                <c:pt idx="326">
                  <c:v>5.9634241009038052E-4</c:v>
                </c:pt>
                <c:pt idx="327">
                  <c:v>6.0369053830782447E-4</c:v>
                </c:pt>
                <c:pt idx="328">
                  <c:v>6.1121865724711455E-4</c:v>
                </c:pt>
                <c:pt idx="329">
                  <c:v>6.1498522405773642E-4</c:v>
                </c:pt>
                <c:pt idx="330">
                  <c:v>6.1877076206688349E-4</c:v>
                </c:pt>
                <c:pt idx="331">
                  <c:v>6.2257525587122481E-4</c:v>
                </c:pt>
                <c:pt idx="332">
                  <c:v>6.3018738598719798E-4</c:v>
                </c:pt>
                <c:pt idx="333">
                  <c:v>6.3798248097913168E-4</c:v>
                </c:pt>
                <c:pt idx="334">
                  <c:v>6.4188152271208983E-4</c:v>
                </c:pt>
                <c:pt idx="335">
                  <c:v>6.4579942782286423E-4</c:v>
                </c:pt>
                <c:pt idx="336">
                  <c:v>6.4973618090899291E-4</c:v>
                </c:pt>
                <c:pt idx="337">
                  <c:v>6.5761047218564626E-4</c:v>
                </c:pt>
                <c:pt idx="338">
                  <c:v>6.6567136495607562E-4</c:v>
                </c:pt>
                <c:pt idx="339">
                  <c:v>6.6970212688726067E-4</c:v>
                </c:pt>
                <c:pt idx="340">
                  <c:v>6.7375164438337304E-4</c:v>
                </c:pt>
                <c:pt idx="341">
                  <c:v>6.7781990204368841E-4</c:v>
                </c:pt>
                <c:pt idx="342">
                  <c:v>6.8595462710496291E-4</c:v>
                </c:pt>
                <c:pt idx="343">
                  <c:v>6.9428002631162803E-4</c:v>
                </c:pt>
                <c:pt idx="344">
                  <c:v>6.9844175378557156E-4</c:v>
                </c:pt>
                <c:pt idx="345">
                  <c:v>7.0262212902111082E-4</c:v>
                </c:pt>
                <c:pt idx="346">
                  <c:v>7.06821136621866E-4</c:v>
                </c:pt>
                <c:pt idx="347">
                  <c:v>7.1521468146057302E-4</c:v>
                </c:pt>
                <c:pt idx="348">
                  <c:v>7.2380318267298901E-4</c:v>
                </c:pt>
                <c:pt idx="349">
                  <c:v>7.2809512110460085E-4</c:v>
                </c:pt>
                <c:pt idx="350">
                  <c:v>7.3240559950664126E-4</c:v>
                </c:pt>
                <c:pt idx="351">
                  <c:v>7.3673460248186134E-4</c:v>
                </c:pt>
                <c:pt idx="352">
                  <c:v>7.4538546646707676E-4</c:v>
                </c:pt>
                <c:pt idx="353">
                  <c:v>7.5423555215045027E-4</c:v>
                </c:pt>
                <c:pt idx="354">
                  <c:v>7.5865694702415009E-4</c:v>
                </c:pt>
                <c:pt idx="355">
                  <c:v>7.6309677408493081E-4</c:v>
                </c:pt>
                <c:pt idx="356">
                  <c:v>7.675550179372816E-4</c:v>
                </c:pt>
                <c:pt idx="357">
                  <c:v>7.7646181383059644E-4</c:v>
                </c:pt>
                <c:pt idx="358">
                  <c:v>7.855718533295755E-4</c:v>
                </c:pt>
                <c:pt idx="359">
                  <c:v>7.9012195019321032E-4</c:v>
                </c:pt>
                <c:pt idx="360">
                  <c:v>7.9469037147100502E-4</c:v>
                </c:pt>
                <c:pt idx="361">
                  <c:v>7.9927710176918654E-4</c:v>
                </c:pt>
                <c:pt idx="362">
                  <c:v>8.0843855573091742E-4</c:v>
                </c:pt>
                <c:pt idx="363">
                  <c:v>8.1780680524861E-4</c:v>
                </c:pt>
                <c:pt idx="364">
                  <c:v>8.2018537775166835E-4</c:v>
                </c:pt>
                <c:pt idx="365">
                  <c:v>8.2257417939946009E-4</c:v>
                </c:pt>
                <c:pt idx="366">
                  <c:v>8.2727067155818901E-4</c:v>
                </c:pt>
                <c:pt idx="367">
                  <c:v>8.3198535617867719E-4</c:v>
                </c:pt>
                <c:pt idx="368">
                  <c:v>8.4858177426850006E-4</c:v>
                </c:pt>
                <c:pt idx="369">
                  <c:v>8.5102570450423798E-4</c:v>
                </c:pt>
                <c:pt idx="370">
                  <c:v>8.558311153539222E-4</c:v>
                </c:pt>
                <c:pt idx="371">
                  <c:v>8.6065462423423611E-4</c:v>
                </c:pt>
                <c:pt idx="372">
                  <c:v>8.6549621540843447E-4</c:v>
                </c:pt>
                <c:pt idx="373">
                  <c:v>8.8253543996906416E-4</c:v>
                </c:pt>
                <c:pt idx="374">
                  <c:v>8.8504308828429856E-4</c:v>
                </c:pt>
                <c:pt idx="375">
                  <c:v>8.8997485486164152E-4</c:v>
                </c:pt>
                <c:pt idx="376">
                  <c:v>8.9492460930884477E-4</c:v>
                </c:pt>
                <c:pt idx="377">
                  <c:v>8.9989233588827489E-4</c:v>
                </c:pt>
                <c:pt idx="378">
                  <c:v>9.1737198399216634E-4</c:v>
                </c:pt>
                <c:pt idx="379">
                  <c:v>9.1994264880224108E-4</c:v>
                </c:pt>
                <c:pt idx="380">
                  <c:v>9.2499999999962057E-4</c:v>
                </c:pt>
                <c:pt idx="381">
                  <c:v>9.300751854341982E-4</c:v>
                </c:pt>
                <c:pt idx="382">
                  <c:v>9.3516797197423784E-4</c:v>
                </c:pt>
                <c:pt idx="383">
                  <c:v>9.5570959698942914E-4</c:v>
                </c:pt>
                <c:pt idx="384">
                  <c:v>9.6088623989043498E-4</c:v>
                </c:pt>
                <c:pt idx="385">
                  <c:v>9.6607882422183877E-4</c:v>
                </c:pt>
                <c:pt idx="386">
                  <c:v>9.7384235302009378E-4</c:v>
                </c:pt>
                <c:pt idx="387">
                  <c:v>9.7295711871752929E-4</c:v>
                </c:pt>
                <c:pt idx="388">
                  <c:v>9.7546701812589731E-4</c:v>
                </c:pt>
                <c:pt idx="389">
                  <c:v>9.8074941983927744E-4</c:v>
                </c:pt>
                <c:pt idx="390">
                  <c:v>9.8604582657468853E-4</c:v>
                </c:pt>
                <c:pt idx="391">
                  <c:v>9.9135596170807361E-4</c:v>
                </c:pt>
                <c:pt idx="392">
                  <c:v>1.0101588230807376E-3</c:v>
                </c:pt>
                <c:pt idx="393">
                  <c:v>1.0127282536727122E-3</c:v>
                </c:pt>
                <c:pt idx="394">
                  <c:v>1.0181028813729398E-3</c:v>
                </c:pt>
                <c:pt idx="395">
                  <c:v>1.0234895776921604E-3</c:v>
                </c:pt>
                <c:pt idx="396">
                  <c:v>1.028888065995659E-3</c:v>
                </c:pt>
                <c:pt idx="397">
                  <c:v>1.0507859031980995E-3</c:v>
                </c:pt>
                <c:pt idx="398">
                  <c:v>1.053413953173856E-3</c:v>
                </c:pt>
                <c:pt idx="399">
                  <c:v>1.056047704978802E-3</c:v>
                </c:pt>
                <c:pt idx="400">
                  <c:v>1.0615111357861196E-3</c:v>
                </c:pt>
                <c:pt idx="401">
                  <c:v>1.0669844220982938E-3</c:v>
                </c:pt>
                <c:pt idx="402">
                  <c:v>1.0862920907656487E-3</c:v>
                </c:pt>
                <c:pt idx="403">
                  <c:v>1.0889705894419066E-3</c:v>
                </c:pt>
                <c:pt idx="404">
                  <c:v>1.0944890035551325E-3</c:v>
                </c:pt>
                <c:pt idx="405">
                  <c:v>1.10001561327433E-3</c:v>
                </c:pt>
                <c:pt idx="406">
                  <c:v>1.105550141945244E-3</c:v>
                </c:pt>
                <c:pt idx="407">
                  <c:v>1.1165208468005333E-3</c:v>
                </c:pt>
                <c:pt idx="408">
                  <c:v>1.1192430356838387E-3</c:v>
                </c:pt>
                <c:pt idx="409">
                  <c:v>1.1333318865647257E-3</c:v>
                </c:pt>
                <c:pt idx="410">
                  <c:v>1.1360692386848314E-3</c:v>
                </c:pt>
                <c:pt idx="411">
                  <c:v>1.1416515856865635E-3</c:v>
                </c:pt>
                <c:pt idx="412">
                  <c:v>1.1641061953013624E-3</c:v>
                </c:pt>
                <c:pt idx="413">
                  <c:v>1.1668734834398009E-3</c:v>
                </c:pt>
                <c:pt idx="414">
                  <c:v>1.1696454535817839E-3</c:v>
                </c:pt>
                <c:pt idx="415">
                  <c:v>1.1752586952869409E-3</c:v>
                </c:pt>
                <c:pt idx="416">
                  <c:v>1.1808761068772091E-3</c:v>
                </c:pt>
                <c:pt idx="417">
                  <c:v>1.2034089325489458E-3</c:v>
                </c:pt>
                <c:pt idx="418">
                  <c:v>1.2062104035592824E-3</c:v>
                </c:pt>
                <c:pt idx="419">
                  <c:v>1.2090159205743901E-3</c:v>
                </c:pt>
                <c:pt idx="420">
                  <c:v>1.2146524759370683E-3</c:v>
                </c:pt>
                <c:pt idx="421">
                  <c:v>1.2202912426580342E-3</c:v>
                </c:pt>
                <c:pt idx="422">
                  <c:v>1.2428503171380489E-3</c:v>
                </c:pt>
                <c:pt idx="423">
                  <c:v>1.2456777724985102E-3</c:v>
                </c:pt>
                <c:pt idx="424">
                  <c:v>1.2485084537354053E-3</c:v>
                </c:pt>
                <c:pt idx="425">
                  <c:v>1.2541546128432984E-3</c:v>
                </c:pt>
                <c:pt idx="426">
                  <c:v>1.2598010247063117E-3</c:v>
                </c:pt>
                <c:pt idx="427">
                  <c:v>1.2823364874469004E-3</c:v>
                </c:pt>
                <c:pt idx="428">
                  <c:v>1.2907681983905747E-3</c:v>
                </c:pt>
                <c:pt idx="429">
                  <c:v>1.2964031216689954E-3</c:v>
                </c:pt>
                <c:pt idx="430">
                  <c:v>1.3020364365757193E-3</c:v>
                </c:pt>
                <c:pt idx="431">
                  <c:v>1.3132288415821818E-3</c:v>
                </c:pt>
                <c:pt idx="432">
                  <c:v>1.3245481985363593E-3</c:v>
                </c:pt>
                <c:pt idx="433">
                  <c:v>1.3301694111082967E-3</c:v>
                </c:pt>
                <c:pt idx="434">
                  <c:v>1.3357873911095013E-3</c:v>
                </c:pt>
                <c:pt idx="435">
                  <c:v>1.3414018678321691E-3</c:v>
                </c:pt>
                <c:pt idx="436">
                  <c:v>1.3525289946051376E-3</c:v>
                </c:pt>
                <c:pt idx="437">
                  <c:v>1.3638193277787853E-3</c:v>
                </c:pt>
                <c:pt idx="438">
                  <c:v>1.3694122274752003E-3</c:v>
                </c:pt>
                <c:pt idx="439">
                  <c:v>1.3749999996280084E-3</c:v>
                </c:pt>
                <c:pt idx="440">
                  <c:v>1.3805824116858399E-3</c:v>
                </c:pt>
                <c:pt idx="441">
                  <c:v>1.391630249422103E-3</c:v>
                </c:pt>
                <c:pt idx="442">
                  <c:v>1.4028572427281169E-3</c:v>
                </c:pt>
                <c:pt idx="443">
                  <c:v>1.4084120375400667E-3</c:v>
                </c:pt>
                <c:pt idx="444">
                  <c:v>1.4139612288282847E-3</c:v>
                </c:pt>
                <c:pt idx="445">
                  <c:v>1.4195050004430971E-3</c:v>
                </c:pt>
                <c:pt idx="446">
                  <c:v>1.4304854631732493E-3</c:v>
                </c:pt>
                <c:pt idx="447">
                  <c:v>1.4416304695330025E-3</c:v>
                </c:pt>
                <c:pt idx="448">
                  <c:v>1.4471505773169199E-3</c:v>
                </c:pt>
                <c:pt idx="449">
                  <c:v>1.4526666392510952E-3</c:v>
                </c:pt>
                <c:pt idx="450">
                  <c:v>1.4581788843114969E-3</c:v>
                </c:pt>
                <c:pt idx="451">
                  <c:v>1.4609723913551187E-3</c:v>
                </c:pt>
                <c:pt idx="452">
                  <c:v>1.4774789441162441E-3</c:v>
                </c:pt>
                <c:pt idx="453">
                  <c:v>1.4829751082141502E-3</c:v>
                </c:pt>
                <c:pt idx="454">
                  <c:v>1.4884686480622277E-3</c:v>
                </c:pt>
                <c:pt idx="455">
                  <c:v>1.4939597951596922E-3</c:v>
                </c:pt>
                <c:pt idx="456">
                  <c:v>1.4994487810075161E-3</c:v>
                </c:pt>
                <c:pt idx="457">
                  <c:v>1.5159050860716493E-3</c:v>
                </c:pt>
                <c:pt idx="458">
                  <c:v>1.5213877419473221E-3</c:v>
                </c:pt>
                <c:pt idx="459">
                  <c:v>1.5268693940931487E-3</c:v>
                </c:pt>
                <c:pt idx="460">
                  <c:v>1.5323502740188849E-3</c:v>
                </c:pt>
                <c:pt idx="461">
                  <c:v>1.5597511932017452E-3</c:v>
                </c:pt>
                <c:pt idx="462">
                  <c:v>1.5652323015416922E-3</c:v>
                </c:pt>
                <c:pt idx="463">
                  <c:v>1.5707142582518045E-3</c:v>
                </c:pt>
                <c:pt idx="464">
                  <c:v>1.5761972948523796E-3</c:v>
                </c:pt>
                <c:pt idx="465">
                  <c:v>1.592655199193707E-3</c:v>
                </c:pt>
                <c:pt idx="466">
                  <c:v>1.5981448705608644E-3</c:v>
                </c:pt>
                <c:pt idx="467">
                  <c:v>1.6036367794278776E-3</c:v>
                </c:pt>
                <c:pt idx="468">
                  <c:v>1.6091311573229496E-3</c:v>
                </c:pt>
                <c:pt idx="469">
                  <c:v>1.6229635100818262E-3</c:v>
                </c:pt>
                <c:pt idx="470">
                  <c:v>1.6394404245367868E-3</c:v>
                </c:pt>
                <c:pt idx="471">
                  <c:v>1.6449591454109867E-3</c:v>
                </c:pt>
                <c:pt idx="472">
                  <c:v>1.6504820643583802E-3</c:v>
                </c:pt>
                <c:pt idx="473">
                  <c:v>1.6616348092005132E-3</c:v>
                </c:pt>
                <c:pt idx="474">
                  <c:v>1.6726203013498041E-3</c:v>
                </c:pt>
                <c:pt idx="475">
                  <c:v>1.6781676460229874E-3</c:v>
                </c:pt>
                <c:pt idx="476">
                  <c:v>1.6837205629205915E-3</c:v>
                </c:pt>
                <c:pt idx="477">
                  <c:v>1.6892792810724554E-3</c:v>
                </c:pt>
                <c:pt idx="478">
                  <c:v>1.7005440593925133E-3</c:v>
                </c:pt>
                <c:pt idx="479">
                  <c:v>1.7115767468635901E-3</c:v>
                </c:pt>
                <c:pt idx="480">
                  <c:v>1.7171679067803805E-3</c:v>
                </c:pt>
                <c:pt idx="481">
                  <c:v>1.7227662421547903E-3</c:v>
                </c:pt>
                <c:pt idx="482">
                  <c:v>1.72837198203056E-3</c:v>
                </c:pt>
                <c:pt idx="483">
                  <c:v>1.7397681474237169E-3</c:v>
                </c:pt>
                <c:pt idx="484">
                  <c:v>1.7508735673516689E-3</c:v>
                </c:pt>
                <c:pt idx="485">
                  <c:v>1.7565197653555905E-3</c:v>
                </c:pt>
                <c:pt idx="486">
                  <c:v>1.7621747421215773E-3</c:v>
                </c:pt>
                <c:pt idx="487">
                  <c:v>1.7678387266985829E-3</c:v>
                </c:pt>
                <c:pt idx="488">
                  <c:v>1.779383963271063E-3</c:v>
                </c:pt>
                <c:pt idx="489">
                  <c:v>1.7905893241306229E-3</c:v>
                </c:pt>
                <c:pt idx="490">
                  <c:v>1.7963017835378654E-3</c:v>
                </c:pt>
                <c:pt idx="491">
                  <c:v>1.802024625075915E-3</c:v>
                </c:pt>
                <c:pt idx="492">
                  <c:v>1.8077580778032832E-3</c:v>
                </c:pt>
                <c:pt idx="493">
                  <c:v>1.8194684001990725E-3</c:v>
                </c:pt>
                <c:pt idx="494">
                  <c:v>1.8308025818300369E-3</c:v>
                </c:pt>
                <c:pt idx="495">
                  <c:v>1.8365925264329304E-3</c:v>
                </c:pt>
                <c:pt idx="496">
                  <c:v>1.8423944566057517E-3</c:v>
                </c:pt>
                <c:pt idx="497">
                  <c:v>1.8482086014174387E-3</c:v>
                </c:pt>
                <c:pt idx="498">
                  <c:v>1.8600983548457393E-3</c:v>
                </c:pt>
                <c:pt idx="499">
                  <c:v>1.8715919084750403E-3</c:v>
                </c:pt>
                <c:pt idx="500">
                  <c:v>1.877470562561171E-3</c:v>
                </c:pt>
                <c:pt idx="501">
                  <c:v>1.8833628057275979E-3</c:v>
                </c:pt>
                <c:pt idx="502">
                  <c:v>1.8892688670545533E-3</c:v>
                </c:pt>
                <c:pt idx="503">
                  <c:v>1.9013506899621206E-3</c:v>
                </c:pt>
                <c:pt idx="504">
                  <c:v>1.9130334327281374E-3</c:v>
                </c:pt>
                <c:pt idx="505">
                  <c:v>1.9190096927271855E-3</c:v>
                </c:pt>
                <c:pt idx="506">
                  <c:v>1.925000000285871E-3</c:v>
                </c:pt>
                <c:pt idx="507">
                  <c:v>1.9310043552295507E-3</c:v>
                </c:pt>
                <c:pt idx="508">
                  <c:v>1.9432832787123499E-3</c:v>
                </c:pt>
                <c:pt idx="509">
                  <c:v>1.9551622236100587E-3</c:v>
                </c:pt>
                <c:pt idx="510">
                  <c:v>1.961236795948246E-3</c:v>
                </c:pt>
                <c:pt idx="511">
                  <c:v>2.0041518263071703E-3</c:v>
                </c:pt>
              </c:numCache>
            </c:numRef>
          </c:yVal>
          <c:smooth val="0"/>
        </c:ser>
        <c:ser>
          <c:idx val="1"/>
          <c:order val="2"/>
          <c:tx>
            <c:v>3M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EUR3M!$AU$2:$AU$13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EUR3M!$AS$2:$AS$13</c:f>
              <c:numCache>
                <c:formatCode>0.0000%</c:formatCode>
                <c:ptCount val="12"/>
                <c:pt idx="0">
                  <c:v>-1.5999999999999999E-4</c:v>
                </c:pt>
                <c:pt idx="1">
                  <c:v>-1.2999999999999999E-4</c:v>
                </c:pt>
                <c:pt idx="2">
                  <c:v>-1.3999999999999999E-4</c:v>
                </c:pt>
                <c:pt idx="3">
                  <c:v>-1.5000000000000001E-4</c:v>
                </c:pt>
                <c:pt idx="4">
                  <c:v>-1.5999999999999999E-4</c:v>
                </c:pt>
                <c:pt idx="5">
                  <c:v>-1.7000000000000001E-4</c:v>
                </c:pt>
                <c:pt idx="6">
                  <c:v>-1.5999999999999999E-4</c:v>
                </c:pt>
                <c:pt idx="7">
                  <c:v>-1.5999999999999999E-4</c:v>
                </c:pt>
                <c:pt idx="8">
                  <c:v>-1.0000000000000003E-4</c:v>
                </c:pt>
                <c:pt idx="9">
                  <c:v>-3.9999999999999996E-5</c:v>
                </c:pt>
                <c:pt idx="10">
                  <c:v>1.0000000000000013E-5</c:v>
                </c:pt>
                <c:pt idx="11">
                  <c:v>1.1999999999999999E-4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943488"/>
        <c:axId val="606949376"/>
      </c:scatterChart>
      <c:valAx>
        <c:axId val="6069434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06949376"/>
        <c:crosses val="autoZero"/>
        <c:crossBetween val="midCat"/>
      </c:valAx>
      <c:valAx>
        <c:axId val="606949376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6943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256180555555556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3M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3M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EUR3M!$BA$2:$BA$2366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EUR3M!$BC$2:$BC$2366</c:f>
              <c:numCache>
                <c:formatCode>0.0000%</c:formatCode>
                <c:ptCount val="2365"/>
                <c:pt idx="0">
                  <c:v>-1.3500000000018933E-4</c:v>
                </c:pt>
                <c:pt idx="1">
                  <c:v>-1.1888700905567715E-4</c:v>
                </c:pt>
                <c:pt idx="2">
                  <c:v>-8.219764060402035E-5</c:v>
                </c:pt>
                <c:pt idx="3">
                  <c:v>-6.8030112236159098E-5</c:v>
                </c:pt>
                <c:pt idx="4">
                  <c:v>-5.3506773555345653E-5</c:v>
                </c:pt>
                <c:pt idx="5">
                  <c:v>-3.862762059909749E-5</c:v>
                </c:pt>
                <c:pt idx="6">
                  <c:v>-2.4973589556331888E-5</c:v>
                </c:pt>
                <c:pt idx="7">
                  <c:v>4.3903162792192498E-6</c:v>
                </c:pt>
                <c:pt idx="8">
                  <c:v>1.4105739253166901E-5</c:v>
                </c:pt>
                <c:pt idx="9">
                  <c:v>2.3405531339147092E-5</c:v>
                </c:pt>
                <c:pt idx="10">
                  <c:v>3.2289689571705857E-5</c:v>
                </c:pt>
                <c:pt idx="11">
                  <c:v>3.9941192241259155E-5</c:v>
                </c:pt>
                <c:pt idx="12">
                  <c:v>5.2746216231269258E-5</c:v>
                </c:pt>
                <c:pt idx="13">
                  <c:v>5.6138486355202758E-5</c:v>
                </c:pt>
                <c:pt idx="14">
                  <c:v>5.8842007734142811E-5</c:v>
                </c:pt>
                <c:pt idx="15">
                  <c:v>6.0856778942273443E-5</c:v>
                </c:pt>
                <c:pt idx="16">
                  <c:v>6.2803076563085815E-5</c:v>
                </c:pt>
                <c:pt idx="17">
                  <c:v>5.7409972846948953E-5</c:v>
                </c:pt>
                <c:pt idx="18">
                  <c:v>5.4612580815887917E-5</c:v>
                </c:pt>
                <c:pt idx="19">
                  <c:v>5.104091521348208E-5</c:v>
                </c:pt>
                <c:pt idx="20">
                  <c:v>4.669497815803696E-5</c:v>
                </c:pt>
                <c:pt idx="21">
                  <c:v>4.0255248712450544E-5</c:v>
                </c:pt>
                <c:pt idx="22">
                  <c:v>1.9557787519931875E-5</c:v>
                </c:pt>
                <c:pt idx="23">
                  <c:v>2.3061928523381923E-5</c:v>
                </c:pt>
                <c:pt idx="24">
                  <c:v>2.6546405750138078E-5</c:v>
                </c:pt>
                <c:pt idx="25">
                  <c:v>3.0011219148068129E-5</c:v>
                </c:pt>
                <c:pt idx="26">
                  <c:v>3.266405475631199E-5</c:v>
                </c:pt>
                <c:pt idx="27">
                  <c:v>4.3673833397587771E-5</c:v>
                </c:pt>
                <c:pt idx="28">
                  <c:v>4.7040326867666394E-5</c:v>
                </c:pt>
                <c:pt idx="29">
                  <c:v>5.0387156200470002E-5</c:v>
                </c:pt>
                <c:pt idx="30">
                  <c:v>5.37143213429975E-5</c:v>
                </c:pt>
                <c:pt idx="31">
                  <c:v>5.5916481556495449E-5</c:v>
                </c:pt>
                <c:pt idx="32">
                  <c:v>6.6826339021572195E-5</c:v>
                </c:pt>
                <c:pt idx="33">
                  <c:v>7.0055182472441771E-5</c:v>
                </c:pt>
                <c:pt idx="34">
                  <c:v>7.3264361436750519E-5</c:v>
                </c:pt>
                <c:pt idx="35">
                  <c:v>7.6453875866710561E-5</c:v>
                </c:pt>
                <c:pt idx="36">
                  <c:v>7.8225861513509787E-5</c:v>
                </c:pt>
                <c:pt idx="37">
                  <c:v>8.9015287289044266E-5</c:v>
                </c:pt>
                <c:pt idx="38">
                  <c:v>9.2106478333918389E-5</c:v>
                </c:pt>
                <c:pt idx="39">
                  <c:v>9.5178004559454379E-5</c:v>
                </c:pt>
                <c:pt idx="40">
                  <c:v>9.8229865920470999E-5</c:v>
                </c:pt>
                <c:pt idx="41">
                  <c:v>9.9592178146920966E-5</c:v>
                </c:pt>
                <c:pt idx="42">
                  <c:v>1.1118094712661229E-4</c:v>
                </c:pt>
                <c:pt idx="43">
                  <c:v>1.1415304122096217E-4</c:v>
                </c:pt>
                <c:pt idx="44">
                  <c:v>1.1710525405823185E-4</c:v>
                </c:pt>
                <c:pt idx="45">
                  <c:v>1.1990460230594357E-4</c:v>
                </c:pt>
                <c:pt idx="46">
                  <c:v>1.2262343330628032E-4</c:v>
                </c:pt>
                <c:pt idx="47">
                  <c:v>1.302968211830341E-4</c:v>
                </c:pt>
                <c:pt idx="48">
                  <c:v>1.3269358158109521E-4</c:v>
                </c:pt>
                <c:pt idx="49">
                  <c:v>1.3500982394998916E-4</c:v>
                </c:pt>
                <c:pt idx="50">
                  <c:v>1.3724554814916904E-4</c:v>
                </c:pt>
                <c:pt idx="51">
                  <c:v>1.3940075404160159E-4</c:v>
                </c:pt>
                <c:pt idx="52">
                  <c:v>1.4538326058714056E-4</c:v>
                </c:pt>
                <c:pt idx="53">
                  <c:v>1.4721639198678316E-4</c:v>
                </c:pt>
                <c:pt idx="54">
                  <c:v>1.489690044700562E-4</c:v>
                </c:pt>
                <c:pt idx="55">
                  <c:v>1.5064109793154953E-4</c:v>
                </c:pt>
                <c:pt idx="56">
                  <c:v>1.5223267226848814E-4</c:v>
                </c:pt>
                <c:pt idx="57">
                  <c:v>1.5652427958416269E-4</c:v>
                </c:pt>
                <c:pt idx="58">
                  <c:v>1.5779377649966504E-4</c:v>
                </c:pt>
                <c:pt idx="59">
                  <c:v>1.5898275385403885E-4</c:v>
                </c:pt>
                <c:pt idx="60">
                  <c:v>1.6009121157525383E-4</c:v>
                </c:pt>
                <c:pt idx="61">
                  <c:v>1.6977863943999844E-4</c:v>
                </c:pt>
                <c:pt idx="62">
                  <c:v>1.6371984483988598E-4</c:v>
                </c:pt>
                <c:pt idx="63">
                  <c:v>1.6442570347472454E-4</c:v>
                </c:pt>
                <c:pt idx="64">
                  <c:v>1.6817234016668252E-4</c:v>
                </c:pt>
                <c:pt idx="65">
                  <c:v>1.7818390343667768E-4</c:v>
                </c:pt>
                <c:pt idx="66">
                  <c:v>1.7566563493278816E-4</c:v>
                </c:pt>
                <c:pt idx="67">
                  <c:v>1.7911702631622856E-4</c:v>
                </c:pt>
                <c:pt idx="68">
                  <c:v>1.7971817201553489E-4</c:v>
                </c:pt>
                <c:pt idx="69">
                  <c:v>1.802852456800824E-4</c:v>
                </c:pt>
                <c:pt idx="70">
                  <c:v>1.8081824729336259E-4</c:v>
                </c:pt>
                <c:pt idx="71">
                  <c:v>1.7994298854026532E-4</c:v>
                </c:pt>
                <c:pt idx="72">
                  <c:v>1.8260953297228011E-4</c:v>
                </c:pt>
                <c:pt idx="73">
                  <c:v>1.8297217413980991E-4</c:v>
                </c:pt>
                <c:pt idx="74">
                  <c:v>1.8330074318656278E-4</c:v>
                </c:pt>
                <c:pt idx="75">
                  <c:v>1.8359524010385002E-4</c:v>
                </c:pt>
                <c:pt idx="76">
                  <c:v>1.8258633168208481E-4</c:v>
                </c:pt>
                <c:pt idx="77">
                  <c:v>1.8443250633845434E-4</c:v>
                </c:pt>
                <c:pt idx="78">
                  <c:v>1.84556642510231E-4</c:v>
                </c:pt>
                <c:pt idx="79">
                  <c:v>1.8464670652039379E-4</c:v>
                </c:pt>
                <c:pt idx="80">
                  <c:v>1.847026983645984E-4</c:v>
                </c:pt>
                <c:pt idx="81">
                  <c:v>1.8359566097797187E-4</c:v>
                </c:pt>
                <c:pt idx="82">
                  <c:v>1.8458594408183487E-4</c:v>
                </c:pt>
                <c:pt idx="83">
                  <c:v>1.8447157509972396E-4</c:v>
                </c:pt>
                <c:pt idx="84">
                  <c:v>1.8432313395686808E-4</c:v>
                </c:pt>
                <c:pt idx="85">
                  <c:v>1.841406206567427E-4</c:v>
                </c:pt>
                <c:pt idx="86">
                  <c:v>1.844338581585531E-4</c:v>
                </c:pt>
                <c:pt idx="87">
                  <c:v>1.8306984600692584E-4</c:v>
                </c:pt>
                <c:pt idx="88">
                  <c:v>1.8518585617835603E-4</c:v>
                </c:pt>
                <c:pt idx="89">
                  <c:v>1.8730391587381499E-4</c:v>
                </c:pt>
                <c:pt idx="90">
                  <c:v>1.8942402509590929E-4</c:v>
                </c:pt>
                <c:pt idx="91">
                  <c:v>1.9152337375272929E-4</c:v>
                </c:pt>
                <c:pt idx="92">
                  <c:v>1.979249573340517E-4</c:v>
                </c:pt>
                <c:pt idx="93">
                  <c:v>2.0005531424493051E-4</c:v>
                </c:pt>
                <c:pt idx="94">
                  <c:v>2.0218772070503533E-4</c:v>
                </c:pt>
                <c:pt idx="95">
                  <c:v>2.04322176715235E-4</c:v>
                </c:pt>
                <c:pt idx="96">
                  <c:v>2.0633504149014894E-4</c:v>
                </c:pt>
                <c:pt idx="97">
                  <c:v>2.1288049633778715E-4</c:v>
                </c:pt>
                <c:pt idx="98">
                  <c:v>2.1502520015493766E-4</c:v>
                </c:pt>
                <c:pt idx="99">
                  <c:v>2.1717195354216704E-4</c:v>
                </c:pt>
                <c:pt idx="100">
                  <c:v>2.1932075650468852E-4</c:v>
                </c:pt>
                <c:pt idx="101">
                  <c:v>2.2124500256614344E-4</c:v>
                </c:pt>
                <c:pt idx="102">
                  <c:v>2.2793646417112291E-4</c:v>
                </c:pt>
                <c:pt idx="103">
                  <c:v>2.300955150578927E-4</c:v>
                </c:pt>
                <c:pt idx="104">
                  <c:v>2.3225661553906974E-4</c:v>
                </c:pt>
                <c:pt idx="105">
                  <c:v>2.3441976561899838E-4</c:v>
                </c:pt>
                <c:pt idx="106">
                  <c:v>2.3625325812788025E-4</c:v>
                </c:pt>
                <c:pt idx="107">
                  <c:v>2.4331174201749022E-4</c:v>
                </c:pt>
                <c:pt idx="108">
                  <c:v>2.4549305239377205E-4</c:v>
                </c:pt>
                <c:pt idx="109">
                  <c:v>2.4767643489362551E-4</c:v>
                </c:pt>
                <c:pt idx="110">
                  <c:v>2.4606226116092548E-4</c:v>
                </c:pt>
                <c:pt idx="111">
                  <c:v>2.4440451237433067E-4</c:v>
                </c:pt>
                <c:pt idx="112">
                  <c:v>2.3916981625599993E-4</c:v>
                </c:pt>
                <c:pt idx="113">
                  <c:v>2.3733776782128383E-4</c:v>
                </c:pt>
                <c:pt idx="114">
                  <c:v>2.3546214462342931E-4</c:v>
                </c:pt>
                <c:pt idx="115">
                  <c:v>2.3354294672216881E-4</c:v>
                </c:pt>
                <c:pt idx="116">
                  <c:v>2.3158017418250528E-4</c:v>
                </c:pt>
                <c:pt idx="117">
                  <c:v>2.2543040938751801E-4</c:v>
                </c:pt>
                <c:pt idx="118">
                  <c:v>2.2329333895569124E-4</c:v>
                </c:pt>
                <c:pt idx="119">
                  <c:v>2.2111269422365242E-4</c:v>
                </c:pt>
                <c:pt idx="120">
                  <c:v>2.1888847526343189E-4</c:v>
                </c:pt>
                <c:pt idx="121">
                  <c:v>2.1662068214881679E-4</c:v>
                </c:pt>
                <c:pt idx="122">
                  <c:v>2.0955585863316505E-4</c:v>
                </c:pt>
                <c:pt idx="123">
                  <c:v>2.0711376966519535E-4</c:v>
                </c:pt>
                <c:pt idx="124">
                  <c:v>2.0462810693021351E-4</c:v>
                </c:pt>
                <c:pt idx="125">
                  <c:v>2.0209887051166923E-4</c:v>
                </c:pt>
                <c:pt idx="126">
                  <c:v>1.9155488690465077E-4</c:v>
                </c:pt>
                <c:pt idx="127">
                  <c:v>1.8879908614422746E-4</c:v>
                </c:pt>
                <c:pt idx="128">
                  <c:v>1.8600840943121486E-4</c:v>
                </c:pt>
                <c:pt idx="129">
                  <c:v>1.8317415964953253E-4</c:v>
                </c:pt>
                <c:pt idx="130">
                  <c:v>1.7140143173612508E-4</c:v>
                </c:pt>
                <c:pt idx="131">
                  <c:v>1.7237182757014267E-4</c:v>
                </c:pt>
                <c:pt idx="132">
                  <c:v>1.7334121498443892E-4</c:v>
                </c:pt>
                <c:pt idx="133">
                  <c:v>1.7430959397813538E-4</c:v>
                </c:pt>
                <c:pt idx="134">
                  <c:v>1.7527696455035366E-4</c:v>
                </c:pt>
                <c:pt idx="135">
                  <c:v>1.781730257346257E-4</c:v>
                </c:pt>
                <c:pt idx="136">
                  <c:v>1.7913636261478229E-4</c:v>
                </c:pt>
                <c:pt idx="137">
                  <c:v>1.8009869106994702E-4</c:v>
                </c:pt>
                <c:pt idx="138">
                  <c:v>1.8106001110011991E-4</c:v>
                </c:pt>
                <c:pt idx="139">
                  <c:v>1.8202032270442248E-4</c:v>
                </c:pt>
                <c:pt idx="140">
                  <c:v>1.8489520694981072E-4</c:v>
                </c:pt>
                <c:pt idx="141">
                  <c:v>1.8585148484096957E-4</c:v>
                </c:pt>
                <c:pt idx="142">
                  <c:v>1.8680675430098766E-4</c:v>
                </c:pt>
                <c:pt idx="143">
                  <c:v>1.8776101533162179E-4</c:v>
                </c:pt>
                <c:pt idx="144">
                  <c:v>1.887142679311151E-4</c:v>
                </c:pt>
                <c:pt idx="145">
                  <c:v>1.9156797513045253E-4</c:v>
                </c:pt>
                <c:pt idx="146">
                  <c:v>1.9251719399572008E-4</c:v>
                </c:pt>
                <c:pt idx="147">
                  <c:v>1.9346540442633319E-4</c:v>
                </c:pt>
                <c:pt idx="148">
                  <c:v>1.9441260642053503E-4</c:v>
                </c:pt>
                <c:pt idx="149">
                  <c:v>1.9535879997920394E-4</c:v>
                </c:pt>
                <c:pt idx="150">
                  <c:v>1.9819133002620191E-4</c:v>
                </c:pt>
                <c:pt idx="151">
                  <c:v>1.9882978312413258E-4</c:v>
                </c:pt>
                <c:pt idx="152">
                  <c:v>1.9930236598142415E-4</c:v>
                </c:pt>
                <c:pt idx="153">
                  <c:v>1.9976963367263068E-4</c:v>
                </c:pt>
                <c:pt idx="154">
                  <c:v>2.0023158619419945E-4</c:v>
                </c:pt>
                <c:pt idx="155">
                  <c:v>2.0192325527942283E-4</c:v>
                </c:pt>
                <c:pt idx="156">
                  <c:v>2.0202624456278073E-4</c:v>
                </c:pt>
                <c:pt idx="157">
                  <c:v>2.0246162121573263E-4</c:v>
                </c:pt>
                <c:pt idx="158">
                  <c:v>2.02891682690165E-4</c:v>
                </c:pt>
                <c:pt idx="159">
                  <c:v>2.0331642898252511E-4</c:v>
                </c:pt>
                <c:pt idx="160">
                  <c:v>2.049387986645314E-4</c:v>
                </c:pt>
                <c:pt idx="161">
                  <c:v>2.0496226231347947E-4</c:v>
                </c:pt>
                <c:pt idx="162">
                  <c:v>2.0536043267682658E-4</c:v>
                </c:pt>
                <c:pt idx="163">
                  <c:v>2.0575328785010782E-4</c:v>
                </c:pt>
                <c:pt idx="164">
                  <c:v>2.0614082783065868E-4</c:v>
                </c:pt>
                <c:pt idx="165">
                  <c:v>2.0769675982595755E-4</c:v>
                </c:pt>
                <c:pt idx="166">
                  <c:v>2.0763783580157735E-4</c:v>
                </c:pt>
                <c:pt idx="167">
                  <c:v>2.0799879979804814E-4</c:v>
                </c:pt>
                <c:pt idx="168">
                  <c:v>2.0835444859379493E-4</c:v>
                </c:pt>
                <c:pt idx="169">
                  <c:v>2.0870478218704136E-4</c:v>
                </c:pt>
                <c:pt idx="170">
                  <c:v>2.1067069515140241E-4</c:v>
                </c:pt>
                <c:pt idx="171">
                  <c:v>2.1101380755945314E-4</c:v>
                </c:pt>
                <c:pt idx="172">
                  <c:v>2.1135172030158864E-4</c:v>
                </c:pt>
                <c:pt idx="173">
                  <c:v>2.123265958444891E-4</c:v>
                </c:pt>
                <c:pt idx="174">
                  <c:v>2.142764751965313E-4</c:v>
                </c:pt>
                <c:pt idx="175">
                  <c:v>2.1622610044371427E-4</c:v>
                </c:pt>
                <c:pt idx="176">
                  <c:v>2.1720097720042639E-4</c:v>
                </c:pt>
                <c:pt idx="177">
                  <c:v>2.1817585420042218E-4</c:v>
                </c:pt>
                <c:pt idx="178">
                  <c:v>2.191507314437016E-4</c:v>
                </c:pt>
                <c:pt idx="179">
                  <c:v>2.2110062244806952E-4</c:v>
                </c:pt>
                <c:pt idx="180">
                  <c:v>2.230502428427049E-4</c:v>
                </c:pt>
                <c:pt idx="181">
                  <c:v>2.2402512129979598E-4</c:v>
                </c:pt>
                <c:pt idx="182">
                  <c:v>2.2499999999930188E-4</c:v>
                </c:pt>
                <c:pt idx="183">
                  <c:v>2.2609558429910532E-4</c:v>
                </c:pt>
                <c:pt idx="184">
                  <c:v>2.284013473475914E-4</c:v>
                </c:pt>
                <c:pt idx="185">
                  <c:v>2.3048476340362234E-4</c:v>
                </c:pt>
                <c:pt idx="186">
                  <c:v>2.3158376865911845E-4</c:v>
                </c:pt>
                <c:pt idx="187">
                  <c:v>2.3268345810731702E-4</c:v>
                </c:pt>
                <c:pt idx="188">
                  <c:v>2.3378383174908697E-4</c:v>
                </c:pt>
                <c:pt idx="189">
                  <c:v>2.3929596287801573E-4</c:v>
                </c:pt>
                <c:pt idx="190">
                  <c:v>2.4040044169250919E-4</c:v>
                </c:pt>
                <c:pt idx="191">
                  <c:v>2.4090705645912088E-4</c:v>
                </c:pt>
                <c:pt idx="192">
                  <c:v>2.4201365052297556E-4</c:v>
                </c:pt>
                <c:pt idx="193">
                  <c:v>2.4533758297796927E-4</c:v>
                </c:pt>
                <c:pt idx="194">
                  <c:v>2.464469438870384E-4</c:v>
                </c:pt>
                <c:pt idx="195">
                  <c:v>2.4755699650741122E-4</c:v>
                </c:pt>
                <c:pt idx="196">
                  <c:v>2.4866774084260129E-4</c:v>
                </c:pt>
                <c:pt idx="197">
                  <c:v>2.4977917689085184E-4</c:v>
                </c:pt>
                <c:pt idx="198">
                  <c:v>2.531176353236288E-4</c:v>
                </c:pt>
                <c:pt idx="199">
                  <c:v>2.5423183823290534E-4</c:v>
                </c:pt>
                <c:pt idx="200">
                  <c:v>2.5534673285875599E-4</c:v>
                </c:pt>
                <c:pt idx="201">
                  <c:v>2.5646231920205921E-4</c:v>
                </c:pt>
                <c:pt idx="202">
                  <c:v>2.57578597262815E-4</c:v>
                </c:pt>
                <c:pt idx="203">
                  <c:v>2.6093158176033858E-4</c:v>
                </c:pt>
                <c:pt idx="204">
                  <c:v>2.6205062669793188E-4</c:v>
                </c:pt>
                <c:pt idx="205">
                  <c:v>2.6317036335736982E-4</c:v>
                </c:pt>
                <c:pt idx="206">
                  <c:v>2.6429079173777401E-4</c:v>
                </c:pt>
                <c:pt idx="207">
                  <c:v>2.6541191184090124E-4</c:v>
                </c:pt>
                <c:pt idx="208">
                  <c:v>2.6877942248662123E-4</c:v>
                </c:pt>
                <c:pt idx="209">
                  <c:v>2.6990330948415434E-4</c:v>
                </c:pt>
                <c:pt idx="210">
                  <c:v>2.7102788820528896E-4</c:v>
                </c:pt>
                <c:pt idx="211">
                  <c:v>2.7215315865178184E-4</c:v>
                </c:pt>
                <c:pt idx="212">
                  <c:v>2.7327912082538992E-4</c:v>
                </c:pt>
                <c:pt idx="213">
                  <c:v>2.7723208083023067E-4</c:v>
                </c:pt>
                <c:pt idx="214">
                  <c:v>2.7835982268578283E-4</c:v>
                </c:pt>
                <c:pt idx="215">
                  <c:v>2.7948824875923467E-4</c:v>
                </c:pt>
                <c:pt idx="216">
                  <c:v>2.8061735904971741E-4</c:v>
                </c:pt>
                <c:pt idx="217">
                  <c:v>2.8287795641646307E-4</c:v>
                </c:pt>
                <c:pt idx="218">
                  <c:v>2.8514064240541648E-4</c:v>
                </c:pt>
                <c:pt idx="219">
                  <c:v>2.8627317379408657E-4</c:v>
                </c:pt>
                <c:pt idx="220">
                  <c:v>2.8740638940586962E-4</c:v>
                </c:pt>
                <c:pt idx="221">
                  <c:v>2.8854028923902786E-4</c:v>
                </c:pt>
                <c:pt idx="222">
                  <c:v>2.9079158391274502E-4</c:v>
                </c:pt>
                <c:pt idx="223">
                  <c:v>2.9308273080539695E-4</c:v>
                </c:pt>
                <c:pt idx="224">
                  <c:v>2.9422005175846431E-4</c:v>
                </c:pt>
                <c:pt idx="225">
                  <c:v>2.9535805693725121E-4</c:v>
                </c:pt>
                <c:pt idx="226">
                  <c:v>2.964967463417577E-4</c:v>
                </c:pt>
                <c:pt idx="227">
                  <c:v>2.9873802570838984E-4</c:v>
                </c:pt>
                <c:pt idx="228">
                  <c:v>3.0105834623522548E-4</c:v>
                </c:pt>
                <c:pt idx="229">
                  <c:v>3.0220045678136282E-4</c:v>
                </c:pt>
                <c:pt idx="230">
                  <c:v>3.0334325155669521E-4</c:v>
                </c:pt>
                <c:pt idx="231">
                  <c:v>3.044867305612226E-4</c:v>
                </c:pt>
                <c:pt idx="232">
                  <c:v>3.0671728200748954E-4</c:v>
                </c:pt>
                <c:pt idx="233">
                  <c:v>3.0906748890082428E-4</c:v>
                </c:pt>
                <c:pt idx="234">
                  <c:v>3.1021438906783541E-4</c:v>
                </c:pt>
                <c:pt idx="235">
                  <c:v>3.1136197346925482E-4</c:v>
                </c:pt>
                <c:pt idx="236">
                  <c:v>3.1251024210508251E-4</c:v>
                </c:pt>
                <c:pt idx="237">
                  <c:v>3.1472935301498663E-4</c:v>
                </c:pt>
                <c:pt idx="238">
                  <c:v>3.1711015900637778E-4</c:v>
                </c:pt>
                <c:pt idx="239">
                  <c:v>3.1826184882467328E-4</c:v>
                </c:pt>
                <c:pt idx="240">
                  <c:v>3.1941422288085246E-4</c:v>
                </c:pt>
                <c:pt idx="241">
                  <c:v>3.205672811766531E-4</c:v>
                </c:pt>
                <c:pt idx="242">
                  <c:v>3.227742389366739E-4</c:v>
                </c:pt>
                <c:pt idx="243">
                  <c:v>3.251863567595461E-4</c:v>
                </c:pt>
                <c:pt idx="244">
                  <c:v>3.2634283625866743E-4</c:v>
                </c:pt>
                <c:pt idx="245">
                  <c:v>3.275000000000168E-4</c:v>
                </c:pt>
                <c:pt idx="246">
                  <c:v>3.2953014576108254E-4</c:v>
                </c:pt>
                <c:pt idx="247">
                  <c:v>3.3417183574685125E-4</c:v>
                </c:pt>
                <c:pt idx="248">
                  <c:v>3.3720993255280325E-4</c:v>
                </c:pt>
                <c:pt idx="249">
                  <c:v>3.3913970480436501E-4</c:v>
                </c:pt>
                <c:pt idx="250">
                  <c:v>3.4107340728858784E-4</c:v>
                </c:pt>
                <c:pt idx="251">
                  <c:v>3.430110400115538E-4</c:v>
                </c:pt>
                <c:pt idx="252">
                  <c:v>3.4760127266595715E-4</c:v>
                </c:pt>
                <c:pt idx="253">
                  <c:v>3.5080087340727783E-4</c:v>
                </c:pt>
                <c:pt idx="254">
                  <c:v>3.5275815741171544E-4</c:v>
                </c:pt>
                <c:pt idx="255">
                  <c:v>3.5471937168965104E-4</c:v>
                </c:pt>
                <c:pt idx="256">
                  <c:v>3.5668451624716667E-4</c:v>
                </c:pt>
                <c:pt idx="257">
                  <c:v>3.6121919631426636E-4</c:v>
                </c:pt>
                <c:pt idx="258">
                  <c:v>3.6458439739640923E-4</c:v>
                </c:pt>
                <c:pt idx="259">
                  <c:v>3.6656919344305646E-4</c:v>
                </c:pt>
                <c:pt idx="260">
                  <c:v>3.6855791980490741E-4</c:v>
                </c:pt>
                <c:pt idx="261">
                  <c:v>3.7055057648804419E-4</c:v>
                </c:pt>
                <c:pt idx="262">
                  <c:v>3.7502560870208561E-4</c:v>
                </c:pt>
                <c:pt idx="263">
                  <c:v>3.7856050655682915E-4</c:v>
                </c:pt>
                <c:pt idx="264">
                  <c:v>3.8057281493849524E-4</c:v>
                </c:pt>
                <c:pt idx="265">
                  <c:v>3.8258905367707089E-4</c:v>
                </c:pt>
                <c:pt idx="266">
                  <c:v>3.8460922277950698E-4</c:v>
                </c:pt>
                <c:pt idx="267">
                  <c:v>3.8902051186693411E-4</c:v>
                </c:pt>
                <c:pt idx="268">
                  <c:v>3.9272920295036655E-4</c:v>
                </c:pt>
                <c:pt idx="269">
                  <c:v>3.9476902396333631E-4</c:v>
                </c:pt>
                <c:pt idx="270">
                  <c:v>3.9681277537752794E-4</c:v>
                </c:pt>
                <c:pt idx="271">
                  <c:v>3.9886045719815462E-4</c:v>
                </c:pt>
                <c:pt idx="272">
                  <c:v>4.0320390787609433E-4</c:v>
                </c:pt>
                <c:pt idx="273">
                  <c:v>4.0709048866926091E-4</c:v>
                </c:pt>
                <c:pt idx="274">
                  <c:v>4.0915782261503224E-4</c:v>
                </c:pt>
                <c:pt idx="275">
                  <c:v>4.1122908700546895E-4</c:v>
                </c:pt>
                <c:pt idx="276">
                  <c:v>4.1330428184578426E-4</c:v>
                </c:pt>
                <c:pt idx="277">
                  <c:v>4.1757579882150992E-4</c:v>
                </c:pt>
                <c:pt idx="278">
                  <c:v>4.2164436583181779E-4</c:v>
                </c:pt>
                <c:pt idx="279">
                  <c:v>4.2373921301623298E-4</c:v>
                </c:pt>
                <c:pt idx="280">
                  <c:v>4.2583799068875709E-4</c:v>
                </c:pt>
                <c:pt idx="281">
                  <c:v>4.2794069885547216E-4</c:v>
                </c:pt>
                <c:pt idx="282">
                  <c:v>4.3213618682488793E-4</c:v>
                </c:pt>
                <c:pt idx="283">
                  <c:v>4.363908365884908E-4</c:v>
                </c:pt>
                <c:pt idx="284">
                  <c:v>4.3851319731999879E-4</c:v>
                </c:pt>
                <c:pt idx="285">
                  <c:v>4.4063948858479696E-4</c:v>
                </c:pt>
                <c:pt idx="286">
                  <c:v>4.4276971038722959E-4</c:v>
                </c:pt>
                <c:pt idx="287">
                  <c:v>4.4688507403599804E-4</c:v>
                </c:pt>
                <c:pt idx="288">
                  <c:v>4.5132990311493103E-4</c:v>
                </c:pt>
                <c:pt idx="289">
                  <c:v>4.5347977770719396E-4</c:v>
                </c:pt>
                <c:pt idx="290">
                  <c:v>4.5563358287705944E-4</c:v>
                </c:pt>
                <c:pt idx="291">
                  <c:v>4.5779131863147839E-4</c:v>
                </c:pt>
                <c:pt idx="292">
                  <c:v>4.618224626326727E-4</c:v>
                </c:pt>
                <c:pt idx="293">
                  <c:v>4.6646156761546206E-4</c:v>
                </c:pt>
                <c:pt idx="294">
                  <c:v>4.6863895638648645E-4</c:v>
                </c:pt>
                <c:pt idx="295">
                  <c:v>4.7082027578029459E-4</c:v>
                </c:pt>
                <c:pt idx="296">
                  <c:v>4.7300552580383746E-4</c:v>
                </c:pt>
                <c:pt idx="297">
                  <c:v>4.7694835481825582E-4</c:v>
                </c:pt>
                <c:pt idx="298">
                  <c:v>4.8178583232568692E-4</c:v>
                </c:pt>
                <c:pt idx="299">
                  <c:v>4.8399073559608584E-4</c:v>
                </c:pt>
                <c:pt idx="300">
                  <c:v>4.8536094669261563E-4</c:v>
                </c:pt>
                <c:pt idx="301">
                  <c:v>4.8758264620269316E-4</c:v>
                </c:pt>
                <c:pt idx="302">
                  <c:v>4.898083195652266E-4</c:v>
                </c:pt>
                <c:pt idx="303">
                  <c:v>4.9650918284134917E-4</c:v>
                </c:pt>
                <c:pt idx="304">
                  <c:v>4.9875075168485808E-4</c:v>
                </c:pt>
                <c:pt idx="305">
                  <c:v>5.0099629441508105E-4</c:v>
                </c:pt>
                <c:pt idx="306">
                  <c:v>5.0324581103992406E-4</c:v>
                </c:pt>
                <c:pt idx="307">
                  <c:v>5.0549930156377912E-4</c:v>
                </c:pt>
                <c:pt idx="308">
                  <c:v>5.1228361660935254E-4</c:v>
                </c:pt>
                <c:pt idx="309">
                  <c:v>5.1455300280392133E-4</c:v>
                </c:pt>
                <c:pt idx="310">
                  <c:v>5.168263629335174E-4</c:v>
                </c:pt>
                <c:pt idx="311">
                  <c:v>5.191036970042895E-4</c:v>
                </c:pt>
                <c:pt idx="312">
                  <c:v>5.2050307959914657E-4</c:v>
                </c:pt>
                <c:pt idx="313">
                  <c:v>5.247012303527715E-4</c:v>
                </c:pt>
                <c:pt idx="314">
                  <c:v>5.2610061492758329E-4</c:v>
                </c:pt>
                <c:pt idx="315">
                  <c:v>5.2749999999694448E-4</c:v>
                </c:pt>
                <c:pt idx="316">
                  <c:v>5.3145516500212428E-4</c:v>
                </c:pt>
                <c:pt idx="317">
                  <c:v>5.3541978232667087E-4</c:v>
                </c:pt>
                <c:pt idx="318">
                  <c:v>5.5050527682920037E-4</c:v>
                </c:pt>
                <c:pt idx="319">
                  <c:v>5.513727753851046E-4</c:v>
                </c:pt>
                <c:pt idx="320">
                  <c:v>5.5538465473251801E-4</c:v>
                </c:pt>
                <c:pt idx="321">
                  <c:v>5.5940598656971114E-4</c:v>
                </c:pt>
                <c:pt idx="322">
                  <c:v>5.6343677092742894E-4</c:v>
                </c:pt>
                <c:pt idx="323">
                  <c:v>5.7858603939224724E-4</c:v>
                </c:pt>
                <c:pt idx="324">
                  <c:v>5.826349765186942E-4</c:v>
                </c:pt>
                <c:pt idx="325">
                  <c:v>5.8669326363548833E-4</c:v>
                </c:pt>
                <c:pt idx="326">
                  <c:v>5.9076090077217122E-4</c:v>
                </c:pt>
                <c:pt idx="327">
                  <c:v>6.0056552021246496E-4</c:v>
                </c:pt>
                <c:pt idx="328">
                  <c:v>6.0712495010514669E-4</c:v>
                </c:pt>
                <c:pt idx="329">
                  <c:v>6.112393377809218E-4</c:v>
                </c:pt>
                <c:pt idx="330">
                  <c:v>6.1536307565296627E-4</c:v>
                </c:pt>
                <c:pt idx="331">
                  <c:v>6.1949616374995281E-4</c:v>
                </c:pt>
                <c:pt idx="332">
                  <c:v>6.2909007321803798E-4</c:v>
                </c:pt>
                <c:pt idx="333">
                  <c:v>6.3612201898770987E-4</c:v>
                </c:pt>
                <c:pt idx="334">
                  <c:v>6.403018586577441E-4</c:v>
                </c:pt>
                <c:pt idx="335">
                  <c:v>6.4449104873257664E-4</c:v>
                </c:pt>
                <c:pt idx="336">
                  <c:v>6.4868958924088019E-4</c:v>
                </c:pt>
                <c:pt idx="337">
                  <c:v>6.5806304923467489E-4</c:v>
                </c:pt>
                <c:pt idx="338">
                  <c:v>6.6557725622048861E-4</c:v>
                </c:pt>
                <c:pt idx="339">
                  <c:v>6.698225493531728E-4</c:v>
                </c:pt>
                <c:pt idx="340">
                  <c:v>6.7407719310092179E-4</c:v>
                </c:pt>
                <c:pt idx="341">
                  <c:v>6.783411874950149E-4</c:v>
                </c:pt>
                <c:pt idx="342">
                  <c:v>6.8748445843381395E-4</c:v>
                </c:pt>
                <c:pt idx="343">
                  <c:v>6.9549067214477614E-4</c:v>
                </c:pt>
                <c:pt idx="344">
                  <c:v>6.9980142022935371E-4</c:v>
                </c:pt>
                <c:pt idx="345">
                  <c:v>7.041215191453447E-4</c:v>
                </c:pt>
                <c:pt idx="346">
                  <c:v>7.0845096892142195E-4</c:v>
                </c:pt>
                <c:pt idx="347">
                  <c:v>7.1735431114676538E-4</c:v>
                </c:pt>
                <c:pt idx="348">
                  <c:v>7.2586227726434427E-4</c:v>
                </c:pt>
                <c:pt idx="349">
                  <c:v>7.3023848181525579E-4</c:v>
                </c:pt>
                <c:pt idx="350">
                  <c:v>7.3462403741392961E-4</c:v>
                </c:pt>
                <c:pt idx="351">
                  <c:v>7.3901894409338271E-4</c:v>
                </c:pt>
                <c:pt idx="352">
                  <c:v>7.4767261786045963E-4</c:v>
                </c:pt>
                <c:pt idx="353">
                  <c:v>7.5669208224109891E-4</c:v>
                </c:pt>
                <c:pt idx="354">
                  <c:v>7.6113374479363821E-4</c:v>
                </c:pt>
                <c:pt idx="355">
                  <c:v>7.6558475861723948E-4</c:v>
                </c:pt>
                <c:pt idx="356">
                  <c:v>7.7004512374231296E-4</c:v>
                </c:pt>
                <c:pt idx="357">
                  <c:v>7.7843938921744735E-4</c:v>
                </c:pt>
                <c:pt idx="358">
                  <c:v>7.8798009790029397E-4</c:v>
                </c:pt>
                <c:pt idx="359">
                  <c:v>7.9248722001495193E-4</c:v>
                </c:pt>
                <c:pt idx="360">
                  <c:v>7.9700369362484019E-4</c:v>
                </c:pt>
                <c:pt idx="361">
                  <c:v>8.0152951876123822E-4</c:v>
                </c:pt>
                <c:pt idx="362">
                  <c:v>8.0965463602355298E-4</c:v>
                </c:pt>
                <c:pt idx="363">
                  <c:v>8.1972633522705521E-4</c:v>
                </c:pt>
                <c:pt idx="364">
                  <c:v>8.2258307288246026E-4</c:v>
                </c:pt>
                <c:pt idx="365">
                  <c:v>8.254877534046301E-4</c:v>
                </c:pt>
                <c:pt idx="366">
                  <c:v>8.3013083531557896E-4</c:v>
                </c:pt>
                <c:pt idx="367">
                  <c:v>8.3478347666332553E-4</c:v>
                </c:pt>
                <c:pt idx="368">
                  <c:v>8.5036956140617103E-4</c:v>
                </c:pt>
                <c:pt idx="369">
                  <c:v>8.5348963708398173E-4</c:v>
                </c:pt>
                <c:pt idx="370">
                  <c:v>8.581900761139849E-4</c:v>
                </c:pt>
                <c:pt idx="371">
                  <c:v>8.6290007478151409E-4</c:v>
                </c:pt>
                <c:pt idx="372">
                  <c:v>8.6761963312032009E-4</c:v>
                </c:pt>
                <c:pt idx="373">
                  <c:v>8.8321731635914119E-4</c:v>
                </c:pt>
                <c:pt idx="374">
                  <c:v>8.8659346386421589E-4</c:v>
                </c:pt>
                <c:pt idx="375">
                  <c:v>8.9136082106744396E-4</c:v>
                </c:pt>
                <c:pt idx="376">
                  <c:v>8.961377381453417E-4</c:v>
                </c:pt>
                <c:pt idx="377">
                  <c:v>9.0092421513254806E-4</c:v>
                </c:pt>
                <c:pt idx="378">
                  <c:v>9.1652835846404979E-4</c:v>
                </c:pt>
                <c:pt idx="379">
                  <c:v>9.2016572286102161E-4</c:v>
                </c:pt>
                <c:pt idx="380">
                  <c:v>9.2499999991080273E-4</c:v>
                </c:pt>
                <c:pt idx="381">
                  <c:v>9.2996117736277029E-4</c:v>
                </c:pt>
                <c:pt idx="382">
                  <c:v>9.3493092443708292E-4</c:v>
                </c:pt>
                <c:pt idx="383">
                  <c:v>9.5489560960260178E-4</c:v>
                </c:pt>
                <c:pt idx="384">
                  <c:v>9.5990820527180887E-4</c:v>
                </c:pt>
                <c:pt idx="385">
                  <c:v>9.6492937075520757E-4</c:v>
                </c:pt>
                <c:pt idx="386">
                  <c:v>9.7356787469958202E-4</c:v>
                </c:pt>
                <c:pt idx="387">
                  <c:v>9.8864206940524639E-4</c:v>
                </c:pt>
                <c:pt idx="388">
                  <c:v>9.9016374653082551E-4</c:v>
                </c:pt>
                <c:pt idx="389">
                  <c:v>9.9523633158504765E-4</c:v>
                </c:pt>
                <c:pt idx="390">
                  <c:v>1.0003174866808351E-3</c:v>
                </c:pt>
                <c:pt idx="391">
                  <c:v>1.0054072118510504E-3</c:v>
                </c:pt>
                <c:pt idx="392">
                  <c:v>1.0241118489837688E-3</c:v>
                </c:pt>
                <c:pt idx="393">
                  <c:v>1.0258518139334427E-3</c:v>
                </c:pt>
                <c:pt idx="394">
                  <c:v>1.0309843899696247E-3</c:v>
                </c:pt>
                <c:pt idx="395">
                  <c:v>1.0361255362756339E-3</c:v>
                </c:pt>
                <c:pt idx="396">
                  <c:v>1.0412752528869973E-3</c:v>
                </c:pt>
                <c:pt idx="397">
                  <c:v>1.0631810621390863E-3</c:v>
                </c:pt>
                <c:pt idx="398">
                  <c:v>1.0651573092688796E-3</c:v>
                </c:pt>
                <c:pt idx="399">
                  <c:v>1.0671523916743197E-3</c:v>
                </c:pt>
                <c:pt idx="400">
                  <c:v>1.072353530810588E-3</c:v>
                </c:pt>
                <c:pt idx="401">
                  <c:v>1.0775632404840252E-3</c:v>
                </c:pt>
                <c:pt idx="402">
                  <c:v>1.0962974127018807E-3</c:v>
                </c:pt>
                <c:pt idx="403">
                  <c:v>1.0984877852209252E-3</c:v>
                </c:pt>
                <c:pt idx="404">
                  <c:v>1.1037403480838037E-3</c:v>
                </c:pt>
                <c:pt idx="405">
                  <c:v>1.1090014816854676E-3</c:v>
                </c:pt>
                <c:pt idx="406">
                  <c:v>1.1142711860605559E-3</c:v>
                </c:pt>
                <c:pt idx="407">
                  <c:v>1.1242757552205002E-3</c:v>
                </c:pt>
                <c:pt idx="408">
                  <c:v>1.1266814729504364E-3</c:v>
                </c:pt>
                <c:pt idx="409">
                  <c:v>1.1407482707115335E-3</c:v>
                </c:pt>
                <c:pt idx="410">
                  <c:v>1.143234129514681E-3</c:v>
                </c:pt>
                <c:pt idx="411">
                  <c:v>1.1485896455507173E-3</c:v>
                </c:pt>
                <c:pt idx="412">
                  <c:v>1.1701443917786882E-3</c:v>
                </c:pt>
                <c:pt idx="413">
                  <c:v>1.1728036149021293E-3</c:v>
                </c:pt>
                <c:pt idx="414">
                  <c:v>1.1754972347914944E-3</c:v>
                </c:pt>
                <c:pt idx="415">
                  <c:v>1.1809047546939124E-3</c:v>
                </c:pt>
                <c:pt idx="416">
                  <c:v>1.1863209420289445E-3</c:v>
                </c:pt>
                <c:pt idx="417">
                  <c:v>1.2076909410461769E-3</c:v>
                </c:pt>
                <c:pt idx="418">
                  <c:v>1.2105915057940564E-3</c:v>
                </c:pt>
                <c:pt idx="419">
                  <c:v>1.2135318914040377E-3</c:v>
                </c:pt>
                <c:pt idx="420">
                  <c:v>1.2190000840649586E-3</c:v>
                </c:pt>
                <c:pt idx="421">
                  <c:v>1.2244769444027925E-3</c:v>
                </c:pt>
                <c:pt idx="422">
                  <c:v>1.2456528791789483E-3</c:v>
                </c:pt>
                <c:pt idx="423">
                  <c:v>1.248799396534217E-3</c:v>
                </c:pt>
                <c:pt idx="424">
                  <c:v>1.2519912624761379E-3</c:v>
                </c:pt>
                <c:pt idx="425">
                  <c:v>1.2575201296164318E-3</c:v>
                </c:pt>
                <c:pt idx="426">
                  <c:v>1.2630576646797344E-3</c:v>
                </c:pt>
                <c:pt idx="427">
                  <c:v>1.2840302181243686E-3</c:v>
                </c:pt>
                <c:pt idx="428">
                  <c:v>1.2916528465861425E-3</c:v>
                </c:pt>
                <c:pt idx="429">
                  <c:v>1.2971506213693938E-3</c:v>
                </c:pt>
                <c:pt idx="430">
                  <c:v>1.3026567820150843E-3</c:v>
                </c:pt>
                <c:pt idx="431">
                  <c:v>1.3121883896099436E-3</c:v>
                </c:pt>
                <c:pt idx="432">
                  <c:v>1.3247652839112529E-3</c:v>
                </c:pt>
                <c:pt idx="433">
                  <c:v>1.3303133743921994E-3</c:v>
                </c:pt>
                <c:pt idx="434">
                  <c:v>1.3358698509467206E-3</c:v>
                </c:pt>
                <c:pt idx="435">
                  <c:v>1.3414347136104401E-3</c:v>
                </c:pt>
                <c:pt idx="436">
                  <c:v>1.3506503768229503E-3</c:v>
                </c:pt>
                <c:pt idx="437">
                  <c:v>1.3637780260775958E-3</c:v>
                </c:pt>
                <c:pt idx="438">
                  <c:v>1.3693848198260067E-3</c:v>
                </c:pt>
                <c:pt idx="439">
                  <c:v>1.3749999998999647E-3</c:v>
                </c:pt>
                <c:pt idx="440">
                  <c:v>1.3827125312926292E-3</c:v>
                </c:pt>
                <c:pt idx="441">
                  <c:v>1.3977269384336118E-3</c:v>
                </c:pt>
                <c:pt idx="442">
                  <c:v>1.4137048626599905E-3</c:v>
                </c:pt>
                <c:pt idx="443">
                  <c:v>1.4214884973724087E-3</c:v>
                </c:pt>
                <c:pt idx="444">
                  <c:v>1.4266429655073333E-3</c:v>
                </c:pt>
                <c:pt idx="445">
                  <c:v>1.43180326746351E-3</c:v>
                </c:pt>
                <c:pt idx="446">
                  <c:v>1.4437986975596527E-3</c:v>
                </c:pt>
                <c:pt idx="447">
                  <c:v>1.4525028139629774E-3</c:v>
                </c:pt>
                <c:pt idx="448">
                  <c:v>1.457692285372094E-3</c:v>
                </c:pt>
                <c:pt idx="449">
                  <c:v>1.4628875907414822E-3</c:v>
                </c:pt>
                <c:pt idx="450">
                  <c:v>1.4680887300937322E-3</c:v>
                </c:pt>
                <c:pt idx="451">
                  <c:v>1.4699520721492246E-3</c:v>
                </c:pt>
                <c:pt idx="452">
                  <c:v>1.4856623797631708E-3</c:v>
                </c:pt>
                <c:pt idx="453">
                  <c:v>1.4909109450905794E-3</c:v>
                </c:pt>
                <c:pt idx="454">
                  <c:v>1.496165408519336E-3</c:v>
                </c:pt>
                <c:pt idx="455">
                  <c:v>1.5014257700714012E-3</c:v>
                </c:pt>
                <c:pt idx="456">
                  <c:v>1.5066920297713703E-3</c:v>
                </c:pt>
                <c:pt idx="457">
                  <c:v>1.522526197992362E-3</c:v>
                </c:pt>
                <c:pt idx="458">
                  <c:v>1.5278160505176072E-3</c:v>
                </c:pt>
                <c:pt idx="459">
                  <c:v>1.5331118013084644E-3</c:v>
                </c:pt>
                <c:pt idx="460">
                  <c:v>1.538413450388651E-3</c:v>
                </c:pt>
                <c:pt idx="461">
                  <c:v>1.5650101709552401E-3</c:v>
                </c:pt>
                <c:pt idx="462">
                  <c:v>1.5703472102685883E-3</c:v>
                </c:pt>
                <c:pt idx="463">
                  <c:v>1.5756901480372871E-3</c:v>
                </c:pt>
                <c:pt idx="464">
                  <c:v>1.5810389842850537E-3</c:v>
                </c:pt>
                <c:pt idx="465">
                  <c:v>1.5971208841434473E-3</c:v>
                </c:pt>
                <c:pt idx="466">
                  <c:v>1.6024933145481718E-3</c:v>
                </c:pt>
                <c:pt idx="467">
                  <c:v>1.6078716435505506E-3</c:v>
                </c:pt>
                <c:pt idx="468">
                  <c:v>1.6132558711769362E-3</c:v>
                </c:pt>
                <c:pt idx="469">
                  <c:v>1.6270215346654245E-3</c:v>
                </c:pt>
                <c:pt idx="470">
                  <c:v>1.6429993467789125E-3</c:v>
                </c:pt>
                <c:pt idx="471">
                  <c:v>1.6483988555590031E-3</c:v>
                </c:pt>
                <c:pt idx="472">
                  <c:v>1.653804199150858E-3</c:v>
                </c:pt>
                <c:pt idx="473">
                  <c:v>1.6645055600800797E-3</c:v>
                </c:pt>
                <c:pt idx="474">
                  <c:v>1.6754839221207489E-3</c:v>
                </c:pt>
                <c:pt idx="475">
                  <c:v>1.6809184401354812E-3</c:v>
                </c:pt>
                <c:pt idx="476">
                  <c:v>1.6863587931070791E-3</c:v>
                </c:pt>
                <c:pt idx="477">
                  <c:v>1.6918049810607397E-3</c:v>
                </c:pt>
                <c:pt idx="478">
                  <c:v>1.7022694238293672E-3</c:v>
                </c:pt>
                <c:pt idx="479">
                  <c:v>1.7136480831782324E-3</c:v>
                </c:pt>
                <c:pt idx="480">
                  <c:v>1.7191234464053946E-3</c:v>
                </c:pt>
                <c:pt idx="481">
                  <c:v>1.7246046447605896E-3</c:v>
                </c:pt>
                <c:pt idx="482">
                  <c:v>1.7300916782690147E-3</c:v>
                </c:pt>
                <c:pt idx="483">
                  <c:v>1.740313134181567E-3</c:v>
                </c:pt>
                <c:pt idx="484">
                  <c:v>1.7520981643155025E-3</c:v>
                </c:pt>
                <c:pt idx="485">
                  <c:v>1.7576143739550039E-3</c:v>
                </c:pt>
                <c:pt idx="486">
                  <c:v>1.7631364188928369E-3</c:v>
                </c:pt>
                <c:pt idx="487">
                  <c:v>1.7686642991568053E-3</c:v>
                </c:pt>
                <c:pt idx="488">
                  <c:v>1.7786366994653356E-3</c:v>
                </c:pt>
                <c:pt idx="489">
                  <c:v>1.7908341739501729E-3</c:v>
                </c:pt>
                <c:pt idx="490">
                  <c:v>1.7963912312080057E-3</c:v>
                </c:pt>
                <c:pt idx="491">
                  <c:v>1.8019541239388127E-3</c:v>
                </c:pt>
                <c:pt idx="492">
                  <c:v>1.8075228521677916E-3</c:v>
                </c:pt>
                <c:pt idx="493">
                  <c:v>1.8172401280688569E-3</c:v>
                </c:pt>
                <c:pt idx="494">
                  <c:v>1.829856120562417E-3</c:v>
                </c:pt>
                <c:pt idx="495">
                  <c:v>1.8354540266549992E-3</c:v>
                </c:pt>
                <c:pt idx="496">
                  <c:v>1.8410577683960678E-3</c:v>
                </c:pt>
                <c:pt idx="497">
                  <c:v>1.8466673458099507E-3</c:v>
                </c:pt>
                <c:pt idx="498">
                  <c:v>1.8561234284449439E-3</c:v>
                </c:pt>
                <c:pt idx="499">
                  <c:v>1.8691640126940975E-3</c:v>
                </c:pt>
                <c:pt idx="500">
                  <c:v>1.8748027688482742E-3</c:v>
                </c:pt>
                <c:pt idx="501">
                  <c:v>1.8804473608255799E-3</c:v>
                </c:pt>
                <c:pt idx="502">
                  <c:v>1.8860977886520807E-3</c:v>
                </c:pt>
                <c:pt idx="503">
                  <c:v>1.893241800971206E-3</c:v>
                </c:pt>
                <c:pt idx="504">
                  <c:v>1.9003659165043368E-3</c:v>
                </c:pt>
                <c:pt idx="505">
                  <c:v>1.9039329565919889E-3</c:v>
                </c:pt>
                <c:pt idx="506">
                  <c:v>1.9074999999309531E-3</c:v>
                </c:pt>
                <c:pt idx="507">
                  <c:v>1.9166792951522732E-3</c:v>
                </c:pt>
                <c:pt idx="508">
                  <c:v>1.9402639239291329E-3</c:v>
                </c:pt>
                <c:pt idx="509">
                  <c:v>1.9535344165504784E-3</c:v>
                </c:pt>
                <c:pt idx="510">
                  <c:v>1.9627826825139596E-3</c:v>
                </c:pt>
                <c:pt idx="511">
                  <c:v>2.0279067940887074E-3</c:v>
                </c:pt>
                <c:pt idx="512">
                  <c:v>2.093706866985155E-3</c:v>
                </c:pt>
                <c:pt idx="513">
                  <c:v>2.1601829352491109E-3</c:v>
                </c:pt>
                <c:pt idx="514">
                  <c:v>2.2273350332765404E-3</c:v>
                </c:pt>
                <c:pt idx="515">
                  <c:v>2.2951631958144309E-3</c:v>
                </c:pt>
                <c:pt idx="516">
                  <c:v>2.3636674579581877E-3</c:v>
                </c:pt>
                <c:pt idx="517">
                  <c:v>2.4328478551542388E-3</c:v>
                </c:pt>
                <c:pt idx="518">
                  <c:v>2.5027044232000359E-3</c:v>
                </c:pt>
                <c:pt idx="519">
                  <c:v>2.5732371982423174E-3</c:v>
                </c:pt>
                <c:pt idx="520">
                  <c:v>2.6410526599311688E-3</c:v>
                </c:pt>
                <c:pt idx="521">
                  <c:v>2.713355383546888E-3</c:v>
                </c:pt>
                <c:pt idx="522">
                  <c:v>2.7863418374086545E-3</c:v>
                </c:pt>
                <c:pt idx="523">
                  <c:v>2.8339254079169231E-3</c:v>
                </c:pt>
                <c:pt idx="524">
                  <c:v>2.8677722807170783E-3</c:v>
                </c:pt>
                <c:pt idx="525">
                  <c:v>2.9016194460719093E-3</c:v>
                </c:pt>
                <c:pt idx="526">
                  <c:v>2.9354669039857611E-3</c:v>
                </c:pt>
                <c:pt idx="527">
                  <c:v>2.9693146544586329E-3</c:v>
                </c:pt>
                <c:pt idx="528">
                  <c:v>3.0031626974957389E-3</c:v>
                </c:pt>
                <c:pt idx="529">
                  <c:v>3.0370110330970785E-3</c:v>
                </c:pt>
                <c:pt idx="530">
                  <c:v>3.070859661266996E-3</c:v>
                </c:pt>
                <c:pt idx="531">
                  <c:v>3.1047085820072296E-3</c:v>
                </c:pt>
                <c:pt idx="532">
                  <c:v>3.1385577953212543E-3</c:v>
                </c:pt>
                <c:pt idx="533">
                  <c:v>3.1675437764180359E-3</c:v>
                </c:pt>
                <c:pt idx="534">
                  <c:v>3.2013929344794079E-3</c:v>
                </c:pt>
                <c:pt idx="535">
                  <c:v>3.2352423787544993E-3</c:v>
                </c:pt>
                <c:pt idx="536">
                  <c:v>3.2739278083964152E-3</c:v>
                </c:pt>
                <c:pt idx="537">
                  <c:v>3.3077778659977852E-3</c:v>
                </c:pt>
                <c:pt idx="538">
                  <c:v>3.3416282098208683E-3</c:v>
                </c:pt>
                <c:pt idx="539">
                  <c:v>3.375478839869217E-3</c:v>
                </c:pt>
                <c:pt idx="540">
                  <c:v>3.4093297561446079E-3</c:v>
                </c:pt>
                <c:pt idx="541">
                  <c:v>3.4407465680385729E-3</c:v>
                </c:pt>
                <c:pt idx="542">
                  <c:v>3.4745977113391641E-3</c:v>
                </c:pt>
                <c:pt idx="543">
                  <c:v>3.5084491376915394E-3</c:v>
                </c:pt>
                <c:pt idx="544">
                  <c:v>3.542300847097495E-3</c:v>
                </c:pt>
                <c:pt idx="545">
                  <c:v>3.5834603628628532E-3</c:v>
                </c:pt>
                <c:pt idx="546">
                  <c:v>3.6173137142650109E-3</c:v>
                </c:pt>
                <c:pt idx="547">
                  <c:v>3.6511673582791905E-3</c:v>
                </c:pt>
                <c:pt idx="548">
                  <c:v>3.6850212949071288E-3</c:v>
                </c:pt>
                <c:pt idx="549">
                  <c:v>3.7188755241514336E-3</c:v>
                </c:pt>
                <c:pt idx="550">
                  <c:v>3.7768070615250573E-3</c:v>
                </c:pt>
                <c:pt idx="551">
                  <c:v>3.9042247991185339E-3</c:v>
                </c:pt>
                <c:pt idx="552">
                  <c:v>4.0328278277166974E-3</c:v>
                </c:pt>
                <c:pt idx="553">
                  <c:v>4.1626162625311245E-3</c:v>
                </c:pt>
                <c:pt idx="554">
                  <c:v>4.305419241979011E-3</c:v>
                </c:pt>
                <c:pt idx="555">
                  <c:v>4.4366792501738181E-3</c:v>
                </c:pt>
                <c:pt idx="556">
                  <c:v>4.569112181547208E-3</c:v>
                </c:pt>
                <c:pt idx="557">
                  <c:v>4.7027181547555702E-3</c:v>
                </c:pt>
                <c:pt idx="558">
                  <c:v>4.8374972895074957E-3</c:v>
                </c:pt>
                <c:pt idx="559">
                  <c:v>4.9734497065663822E-3</c:v>
                </c:pt>
                <c:pt idx="560">
                  <c:v>5.1105755277495706E-3</c:v>
                </c:pt>
                <c:pt idx="561">
                  <c:v>5.2488748759274683E-3</c:v>
                </c:pt>
                <c:pt idx="562">
                  <c:v>5.3883478750279016E-3</c:v>
                </c:pt>
                <c:pt idx="563">
                  <c:v>5.5027561126837037E-3</c:v>
                </c:pt>
                <c:pt idx="564">
                  <c:v>5.5519876359252816E-3</c:v>
                </c:pt>
                <c:pt idx="565">
                  <c:v>5.6012197776973034E-3</c:v>
                </c:pt>
                <c:pt idx="566">
                  <c:v>5.6504525380093274E-3</c:v>
                </c:pt>
                <c:pt idx="567">
                  <c:v>5.6996859168674356E-3</c:v>
                </c:pt>
                <c:pt idx="568">
                  <c:v>5.7489199142803154E-3</c:v>
                </c:pt>
                <c:pt idx="569">
                  <c:v>5.7981545302557887E-3</c:v>
                </c:pt>
                <c:pt idx="570">
                  <c:v>5.8473897648008049E-3</c:v>
                </c:pt>
                <c:pt idx="571">
                  <c:v>5.8966256179231848E-3</c:v>
                </c:pt>
                <c:pt idx="572">
                  <c:v>5.9422961596546772E-3</c:v>
                </c:pt>
                <c:pt idx="573">
                  <c:v>5.9915323903006502E-3</c:v>
                </c:pt>
                <c:pt idx="574">
                  <c:v>6.0407692328114668E-3</c:v>
                </c:pt>
                <c:pt idx="575">
                  <c:v>6.093575216347946E-3</c:v>
                </c:pt>
                <c:pt idx="576">
                  <c:v>6.1428141624761765E-3</c:v>
                </c:pt>
                <c:pt idx="577">
                  <c:v>6.1920537272286899E-3</c:v>
                </c:pt>
                <c:pt idx="578">
                  <c:v>6.2412939106133054E-3</c:v>
                </c:pt>
                <c:pt idx="579">
                  <c:v>6.2905347126378424E-3</c:v>
                </c:pt>
                <c:pt idx="580">
                  <c:v>6.3397761333109908E-3</c:v>
                </c:pt>
                <c:pt idx="581">
                  <c:v>6.389018172638831E-3</c:v>
                </c:pt>
                <c:pt idx="582">
                  <c:v>6.4382608306300529E-3</c:v>
                </c:pt>
                <c:pt idx="583">
                  <c:v>6.487504107292476E-3</c:v>
                </c:pt>
                <c:pt idx="584">
                  <c:v>6.5367480026339202E-3</c:v>
                </c:pt>
                <c:pt idx="585">
                  <c:v>6.5788373873205686E-3</c:v>
                </c:pt>
                <c:pt idx="586">
                  <c:v>6.6280806265810455E-3</c:v>
                </c:pt>
                <c:pt idx="587">
                  <c:v>6.6773244710720547E-3</c:v>
                </c:pt>
                <c:pt idx="588">
                  <c:v>6.7336038915950525E-3</c:v>
                </c:pt>
                <c:pt idx="589">
                  <c:v>6.7828490330290592E-3</c:v>
                </c:pt>
                <c:pt idx="590">
                  <c:v>6.8320947797149145E-3</c:v>
                </c:pt>
                <c:pt idx="591">
                  <c:v>6.8813411316597239E-3</c:v>
                </c:pt>
                <c:pt idx="592">
                  <c:v>6.9305880888732574E-3</c:v>
                </c:pt>
                <c:pt idx="593">
                  <c:v>6.9762503921008715E-3</c:v>
                </c:pt>
                <c:pt idx="594">
                  <c:v>7.0254975597508077E-3</c:v>
                </c:pt>
                <c:pt idx="595">
                  <c:v>7.0747453259511666E-3</c:v>
                </c:pt>
                <c:pt idx="596">
                  <c:v>7.1239936907109289E-3</c:v>
                </c:pt>
                <c:pt idx="597">
                  <c:v>7.1840109871569649E-3</c:v>
                </c:pt>
                <c:pt idx="598">
                  <c:v>7.2332636332168194E-3</c:v>
                </c:pt>
                <c:pt idx="599">
                  <c:v>7.2825168980729929E-3</c:v>
                </c:pt>
                <c:pt idx="600">
                  <c:v>7.3317707817333053E-3</c:v>
                </c:pt>
                <c:pt idx="601">
                  <c:v>7.3810252842055751E-3</c:v>
                </c:pt>
                <c:pt idx="602">
                  <c:v>7.4457531679674215E-3</c:v>
                </c:pt>
                <c:pt idx="603">
                  <c:v>7.5621561050088033E-3</c:v>
                </c:pt>
                <c:pt idx="604">
                  <c:v>7.6792002544010919E-3</c:v>
                </c:pt>
                <c:pt idx="605">
                  <c:v>7.7968856727434104E-3</c:v>
                </c:pt>
                <c:pt idx="606">
                  <c:v>7.9254606910151223E-3</c:v>
                </c:pt>
                <c:pt idx="607">
                  <c:v>8.0437641783667625E-3</c:v>
                </c:pt>
                <c:pt idx="608">
                  <c:v>8.1627021875969215E-3</c:v>
                </c:pt>
                <c:pt idx="609">
                  <c:v>8.2822747762282805E-3</c:v>
                </c:pt>
                <c:pt idx="610">
                  <c:v>8.40248200209197E-3</c:v>
                </c:pt>
                <c:pt idx="611">
                  <c:v>8.5233239233293099E-3</c:v>
                </c:pt>
                <c:pt idx="612">
                  <c:v>8.6448005983865914E-3</c:v>
                </c:pt>
                <c:pt idx="613">
                  <c:v>8.7669120860211589E-3</c:v>
                </c:pt>
                <c:pt idx="614">
                  <c:v>8.8896584452970717E-3</c:v>
                </c:pt>
                <c:pt idx="615">
                  <c:v>8.9941714988042831E-3</c:v>
                </c:pt>
                <c:pt idx="616">
                  <c:v>9.0517412768211999E-3</c:v>
                </c:pt>
                <c:pt idx="617">
                  <c:v>9.1093118998786735E-3</c:v>
                </c:pt>
                <c:pt idx="618">
                  <c:v>9.1668833679888727E-3</c:v>
                </c:pt>
                <c:pt idx="619">
                  <c:v>9.2244556811648271E-3</c:v>
                </c:pt>
                <c:pt idx="620">
                  <c:v>9.2820288394169642E-3</c:v>
                </c:pt>
                <c:pt idx="621">
                  <c:v>9.339602842759186E-3</c:v>
                </c:pt>
                <c:pt idx="622">
                  <c:v>9.3971776912045273E-3</c:v>
                </c:pt>
                <c:pt idx="623">
                  <c:v>9.4547533847634119E-3</c:v>
                </c:pt>
                <c:pt idx="624">
                  <c:v>9.5080918240357509E-3</c:v>
                </c:pt>
                <c:pt idx="625">
                  <c:v>9.565667624049987E-3</c:v>
                </c:pt>
                <c:pt idx="626">
                  <c:v>9.6232442600056485E-3</c:v>
                </c:pt>
                <c:pt idx="627">
                  <c:v>9.6850646103933177E-3</c:v>
                </c:pt>
                <c:pt idx="628">
                  <c:v>9.7426445297110753E-3</c:v>
                </c:pt>
                <c:pt idx="629">
                  <c:v>9.8002252942188395E-3</c:v>
                </c:pt>
                <c:pt idx="630">
                  <c:v>9.8578069039270341E-3</c:v>
                </c:pt>
                <c:pt idx="631">
                  <c:v>9.9153893588495613E-3</c:v>
                </c:pt>
                <c:pt idx="632">
                  <c:v>9.9729726589977176E-3</c:v>
                </c:pt>
                <c:pt idx="633">
                  <c:v>1.0030556804385403E-2</c:v>
                </c:pt>
                <c:pt idx="634">
                  <c:v>1.0088141795023917E-2</c:v>
                </c:pt>
                <c:pt idx="635">
                  <c:v>1.014572763092542E-2</c:v>
                </c:pt>
                <c:pt idx="636">
                  <c:v>1.0203314312103815E-2</c:v>
                </c:pt>
                <c:pt idx="637">
                  <c:v>1.0256642431185918E-2</c:v>
                </c:pt>
                <c:pt idx="638">
                  <c:v>1.0314229099396168E-2</c:v>
                </c:pt>
                <c:pt idx="639">
                  <c:v>1.0371816603707715E-2</c:v>
                </c:pt>
                <c:pt idx="640">
                  <c:v>1.0437631918159719E-2</c:v>
                </c:pt>
                <c:pt idx="641">
                  <c:v>1.0495221214154552E-2</c:v>
                </c:pt>
                <c:pt idx="642">
                  <c:v>1.056988590329448E-2</c:v>
                </c:pt>
                <c:pt idx="643">
                  <c:v>1.0610402314570212E-2</c:v>
                </c:pt>
                <c:pt idx="644">
                  <c:v>1.0667994119016512E-2</c:v>
                </c:pt>
                <c:pt idx="645">
                  <c:v>1.0721313464721938E-2</c:v>
                </c:pt>
                <c:pt idx="646">
                  <c:v>1.0778905164312569E-2</c:v>
                </c:pt>
                <c:pt idx="647">
                  <c:v>1.0836497690887903E-2</c:v>
                </c:pt>
                <c:pt idx="648">
                  <c:v>1.0894091044459486E-2</c:v>
                </c:pt>
                <c:pt idx="649">
                  <c:v>1.0955965684107956E-2</c:v>
                </c:pt>
                <c:pt idx="650">
                  <c:v>1.102641088026299E-2</c:v>
                </c:pt>
                <c:pt idx="651">
                  <c:v>1.108401401628579E-2</c:v>
                </c:pt>
                <c:pt idx="652">
                  <c:v>1.1141618016220937E-2</c:v>
                </c:pt>
                <c:pt idx="653">
                  <c:v>1.1199222880079485E-2</c:v>
                </c:pt>
                <c:pt idx="654">
                  <c:v>1.1243604926294381E-2</c:v>
                </c:pt>
                <c:pt idx="655">
                  <c:v>1.1330210073010898E-2</c:v>
                </c:pt>
                <c:pt idx="656">
                  <c:v>1.1385299101909951E-2</c:v>
                </c:pt>
                <c:pt idx="657">
                  <c:v>1.1440369978734875E-2</c:v>
                </c:pt>
                <c:pt idx="658">
                  <c:v>1.1499487687591599E-2</c:v>
                </c:pt>
                <c:pt idx="659">
                  <c:v>1.1554549334779401E-2</c:v>
                </c:pt>
                <c:pt idx="660">
                  <c:v>1.1609593041691851E-2</c:v>
                </c:pt>
                <c:pt idx="661">
                  <c:v>1.1664618807553049E-2</c:v>
                </c:pt>
                <c:pt idx="662">
                  <c:v>1.1719626631585352E-2</c:v>
                </c:pt>
                <c:pt idx="663">
                  <c:v>1.1774616513013732E-2</c:v>
                </c:pt>
                <c:pt idx="664">
                  <c:v>1.1829588451062287E-2</c:v>
                </c:pt>
                <c:pt idx="665">
                  <c:v>1.1884542444954247E-2</c:v>
                </c:pt>
                <c:pt idx="666">
                  <c:v>1.1939478493916316E-2</c:v>
                </c:pt>
                <c:pt idx="667">
                  <c:v>1.1996147752172731E-2</c:v>
                </c:pt>
                <c:pt idx="668">
                  <c:v>1.2053515627398639E-2</c:v>
                </c:pt>
                <c:pt idx="669">
                  <c:v>1.2110884341106005E-2</c:v>
                </c:pt>
                <c:pt idx="670">
                  <c:v>1.2168253893306993E-2</c:v>
                </c:pt>
                <c:pt idx="671">
                  <c:v>1.2225624284014637E-2</c:v>
                </c:pt>
                <c:pt idx="672">
                  <c:v>1.2282995513240231E-2</c:v>
                </c:pt>
                <c:pt idx="673">
                  <c:v>1.234036758099594E-2</c:v>
                </c:pt>
                <c:pt idx="674">
                  <c:v>1.2397740487295666E-2</c:v>
                </c:pt>
                <c:pt idx="675">
                  <c:v>1.2450800993804122E-2</c:v>
                </c:pt>
                <c:pt idx="676">
                  <c:v>1.2508173531590209E-2</c:v>
                </c:pt>
                <c:pt idx="677">
                  <c:v>1.2565546898811279E-2</c:v>
                </c:pt>
                <c:pt idx="678">
                  <c:v>1.262292109547875E-2</c:v>
                </c:pt>
                <c:pt idx="679">
                  <c:v>1.2680296121605801E-2</c:v>
                </c:pt>
                <c:pt idx="680">
                  <c:v>1.2741995535173503E-2</c:v>
                </c:pt>
                <c:pt idx="681">
                  <c:v>1.2799374311614995E-2</c:v>
                </c:pt>
                <c:pt idx="682">
                  <c:v>1.2856753926696945E-2</c:v>
                </c:pt>
                <c:pt idx="683">
                  <c:v>1.2914134380432391E-2</c:v>
                </c:pt>
                <c:pt idx="684">
                  <c:v>1.2971515672833497E-2</c:v>
                </c:pt>
                <c:pt idx="685">
                  <c:v>1.3028897803911555E-2</c:v>
                </c:pt>
                <c:pt idx="686">
                  <c:v>1.30862807736796E-2</c:v>
                </c:pt>
                <c:pt idx="687">
                  <c:v>1.3143664582150666E-2</c:v>
                </c:pt>
                <c:pt idx="688">
                  <c:v>1.3192368449550074E-2</c:v>
                </c:pt>
                <c:pt idx="689">
                  <c:v>1.3249749607773254E-2</c:v>
                </c:pt>
                <c:pt idx="690">
                  <c:v>1.3307131586439702E-2</c:v>
                </c:pt>
                <c:pt idx="691">
                  <c:v>1.3364514385561854E-2</c:v>
                </c:pt>
                <c:pt idx="692">
                  <c:v>1.3421898005150368E-2</c:v>
                </c:pt>
                <c:pt idx="693">
                  <c:v>1.3483633587281902E-2</c:v>
                </c:pt>
                <c:pt idx="694">
                  <c:v>1.3536667705776217E-2</c:v>
                </c:pt>
                <c:pt idx="695">
                  <c:v>1.3594053786836646E-2</c:v>
                </c:pt>
                <c:pt idx="696">
                  <c:v>1.3651440688409622E-2</c:v>
                </c:pt>
                <c:pt idx="697">
                  <c:v>1.3708828410509355E-2</c:v>
                </c:pt>
                <c:pt idx="698">
                  <c:v>1.3766216953145616E-2</c:v>
                </c:pt>
                <c:pt idx="699">
                  <c:v>1.3823606316330839E-2</c:v>
                </c:pt>
                <c:pt idx="700">
                  <c:v>1.3880996500077458E-2</c:v>
                </c:pt>
                <c:pt idx="701">
                  <c:v>1.3947125971322505E-2</c:v>
                </c:pt>
                <c:pt idx="702">
                  <c:v>1.4004522361795098E-2</c:v>
                </c:pt>
                <c:pt idx="703">
                  <c:v>1.4061919591167074E-2</c:v>
                </c:pt>
                <c:pt idx="704">
                  <c:v>1.4119317659449734E-2</c:v>
                </c:pt>
                <c:pt idx="705">
                  <c:v>1.4176716566654366E-2</c:v>
                </c:pt>
                <c:pt idx="706">
                  <c:v>1.4219437556785144E-2</c:v>
                </c:pt>
                <c:pt idx="707">
                  <c:v>1.4258724041868277E-2</c:v>
                </c:pt>
                <c:pt idx="708">
                  <c:v>1.4297896128629388E-2</c:v>
                </c:pt>
                <c:pt idx="709">
                  <c:v>1.4336953813675144E-2</c:v>
                </c:pt>
                <c:pt idx="710">
                  <c:v>1.4378573536696023E-2</c:v>
                </c:pt>
                <c:pt idx="711">
                  <c:v>1.4417589632438913E-2</c:v>
                </c:pt>
                <c:pt idx="712">
                  <c:v>1.4456492567318515E-2</c:v>
                </c:pt>
                <c:pt idx="713">
                  <c:v>1.449528233796361E-2</c:v>
                </c:pt>
                <c:pt idx="714">
                  <c:v>1.4533958941012544E-2</c:v>
                </c:pt>
                <c:pt idx="715">
                  <c:v>1.4572522373115819E-2</c:v>
                </c:pt>
                <c:pt idx="716">
                  <c:v>1.4610972630932629E-2</c:v>
                </c:pt>
                <c:pt idx="717">
                  <c:v>1.4649309711130858E-2</c:v>
                </c:pt>
                <c:pt idx="718">
                  <c:v>1.4687533610389684E-2</c:v>
                </c:pt>
                <c:pt idx="719">
                  <c:v>1.4735831955636384E-2</c:v>
                </c:pt>
                <c:pt idx="720">
                  <c:v>1.4791747394883847E-2</c:v>
                </c:pt>
                <c:pt idx="721">
                  <c:v>1.4847663630137179E-2</c:v>
                </c:pt>
                <c:pt idx="722">
                  <c:v>1.4903580661408546E-2</c:v>
                </c:pt>
                <c:pt idx="723">
                  <c:v>1.4959498488708372E-2</c:v>
                </c:pt>
                <c:pt idx="724">
                  <c:v>1.5015417112048825E-2</c:v>
                </c:pt>
                <c:pt idx="725">
                  <c:v>1.5071336531440329E-2</c:v>
                </c:pt>
                <c:pt idx="726">
                  <c:v>1.5127256746894177E-2</c:v>
                </c:pt>
                <c:pt idx="727">
                  <c:v>1.5178863780960717E-2</c:v>
                </c:pt>
                <c:pt idx="728">
                  <c:v>1.5234783174088136E-2</c:v>
                </c:pt>
                <c:pt idx="729">
                  <c:v>1.5290703354625252E-2</c:v>
                </c:pt>
                <c:pt idx="730">
                  <c:v>1.5346624322583487E-2</c:v>
                </c:pt>
                <c:pt idx="731">
                  <c:v>1.5402546077972501E-2</c:v>
                </c:pt>
                <c:pt idx="732">
                  <c:v>1.5462794757572991E-2</c:v>
                </c:pt>
                <c:pt idx="733">
                  <c:v>1.5518720545783878E-2</c:v>
                </c:pt>
                <c:pt idx="734">
                  <c:v>1.5574647130148344E-2</c:v>
                </c:pt>
                <c:pt idx="735">
                  <c:v>1.5630574510677682E-2</c:v>
                </c:pt>
                <c:pt idx="736">
                  <c:v>1.568650268738319E-2</c:v>
                </c:pt>
                <c:pt idx="737">
                  <c:v>1.5742431660276161E-2</c:v>
                </c:pt>
                <c:pt idx="738">
                  <c:v>1.5798361429367025E-2</c:v>
                </c:pt>
                <c:pt idx="739">
                  <c:v>1.5854291994668809E-2</c:v>
                </c:pt>
                <c:pt idx="740">
                  <c:v>1.5901531635921451E-2</c:v>
                </c:pt>
                <c:pt idx="741">
                  <c:v>1.5957458740148311E-2</c:v>
                </c:pt>
                <c:pt idx="742">
                  <c:v>1.6013386623239256E-2</c:v>
                </c:pt>
                <c:pt idx="743">
                  <c:v>1.6069315285204944E-2</c:v>
                </c:pt>
                <c:pt idx="744">
                  <c:v>1.6125244726056032E-2</c:v>
                </c:pt>
                <c:pt idx="745">
                  <c:v>1.6181174945803178E-2</c:v>
                </c:pt>
                <c:pt idx="746">
                  <c:v>1.6237105944458818E-2</c:v>
                </c:pt>
                <c:pt idx="747">
                  <c:v>1.6297401263960509E-2</c:v>
                </c:pt>
                <c:pt idx="748">
                  <c:v>1.634897027853377E-2</c:v>
                </c:pt>
                <c:pt idx="749">
                  <c:v>1.6404903613976174E-2</c:v>
                </c:pt>
                <c:pt idx="750">
                  <c:v>1.6460837728368816E-2</c:v>
                </c:pt>
                <c:pt idx="751">
                  <c:v>1.6516772621723241E-2</c:v>
                </c:pt>
                <c:pt idx="752">
                  <c:v>1.6572708294050997E-2</c:v>
                </c:pt>
                <c:pt idx="753">
                  <c:v>1.6637403517302689E-2</c:v>
                </c:pt>
                <c:pt idx="754">
                  <c:v>1.6693346027115939E-2</c:v>
                </c:pt>
                <c:pt idx="755">
                  <c:v>1.674928933332084E-2</c:v>
                </c:pt>
                <c:pt idx="756">
                  <c:v>1.6805233435928681E-2</c:v>
                </c:pt>
                <c:pt idx="757">
                  <c:v>1.6861178334951633E-2</c:v>
                </c:pt>
                <c:pt idx="758">
                  <c:v>1.6906605633901443E-2</c:v>
                </c:pt>
                <c:pt idx="759">
                  <c:v>1.6919536419654362E-2</c:v>
                </c:pt>
                <c:pt idx="760">
                  <c:v>1.6932232936293284E-2</c:v>
                </c:pt>
                <c:pt idx="761">
                  <c:v>1.6944695181571216E-2</c:v>
                </c:pt>
                <c:pt idx="762">
                  <c:v>1.6957073750397438E-2</c:v>
                </c:pt>
                <c:pt idx="763">
                  <c:v>1.6969512643704117E-2</c:v>
                </c:pt>
                <c:pt idx="764">
                  <c:v>1.6981719798269561E-2</c:v>
                </c:pt>
                <c:pt idx="765">
                  <c:v>1.6993695211932881E-2</c:v>
                </c:pt>
                <c:pt idx="766">
                  <c:v>1.7005438882575774E-2</c:v>
                </c:pt>
                <c:pt idx="767">
                  <c:v>1.7016950808119907E-2</c:v>
                </c:pt>
                <c:pt idx="768">
                  <c:v>1.7028230986529513E-2</c:v>
                </c:pt>
                <c:pt idx="769">
                  <c:v>1.7039279415807931E-2</c:v>
                </c:pt>
                <c:pt idx="770">
                  <c:v>1.7050096094000197E-2</c:v>
                </c:pt>
                <c:pt idx="771">
                  <c:v>1.7066740487521905E-2</c:v>
                </c:pt>
                <c:pt idx="772">
                  <c:v>1.7119642774707598E-2</c:v>
                </c:pt>
                <c:pt idx="773">
                  <c:v>1.7172545773998446E-2</c:v>
                </c:pt>
                <c:pt idx="774">
                  <c:v>1.7225449485404006E-2</c:v>
                </c:pt>
                <c:pt idx="775">
                  <c:v>1.7278353908933841E-2</c:v>
                </c:pt>
                <c:pt idx="776">
                  <c:v>1.7331259044597508E-2</c:v>
                </c:pt>
                <c:pt idx="777">
                  <c:v>1.7384164892405431E-2</c:v>
                </c:pt>
                <c:pt idx="778">
                  <c:v>1.7437071452365428E-2</c:v>
                </c:pt>
                <c:pt idx="779">
                  <c:v>1.7489978724488799E-2</c:v>
                </c:pt>
                <c:pt idx="780">
                  <c:v>1.7538680936854446E-2</c:v>
                </c:pt>
                <c:pt idx="781">
                  <c:v>1.7591587006717983E-2</c:v>
                </c:pt>
                <c:pt idx="782">
                  <c:v>1.7644493780996511E-2</c:v>
                </c:pt>
                <c:pt idx="783">
                  <c:v>1.769740125969969E-2</c:v>
                </c:pt>
                <c:pt idx="784">
                  <c:v>1.7754525767882053E-2</c:v>
                </c:pt>
                <c:pt idx="785">
                  <c:v>1.7807437313182888E-2</c:v>
                </c:pt>
                <c:pt idx="786">
                  <c:v>1.7860349570713998E-2</c:v>
                </c:pt>
                <c:pt idx="787">
                  <c:v>1.791326254048407E-2</c:v>
                </c:pt>
                <c:pt idx="788">
                  <c:v>1.7966176222503533E-2</c:v>
                </c:pt>
                <c:pt idx="789">
                  <c:v>1.8019090616781072E-2</c:v>
                </c:pt>
                <c:pt idx="790">
                  <c:v>1.8072005723327119E-2</c:v>
                </c:pt>
                <c:pt idx="791">
                  <c:v>1.8124921542151229E-2</c:v>
                </c:pt>
                <c:pt idx="792">
                  <c:v>1.8173600268683584E-2</c:v>
                </c:pt>
                <c:pt idx="793">
                  <c:v>1.8222274668583616E-2</c:v>
                </c:pt>
                <c:pt idx="794">
                  <c:v>1.8275187170101681E-2</c:v>
                </c:pt>
                <c:pt idx="795">
                  <c:v>1.8328100368378841E-2</c:v>
                </c:pt>
                <c:pt idx="796">
                  <c:v>1.8381014263423978E-2</c:v>
                </c:pt>
                <c:pt idx="797">
                  <c:v>1.843392885524775E-2</c:v>
                </c:pt>
                <c:pt idx="798">
                  <c:v>1.8491097977580986E-2</c:v>
                </c:pt>
                <c:pt idx="799">
                  <c:v>1.8539760129262284E-2</c:v>
                </c:pt>
                <c:pt idx="800">
                  <c:v>1.8592676811471698E-2</c:v>
                </c:pt>
                <c:pt idx="801">
                  <c:v>1.8632810195206823E-2</c:v>
                </c:pt>
                <c:pt idx="802">
                  <c:v>1.8698512266344558E-2</c:v>
                </c:pt>
                <c:pt idx="803">
                  <c:v>1.8751431039023991E-2</c:v>
                </c:pt>
                <c:pt idx="804">
                  <c:v>1.8804350508546896E-2</c:v>
                </c:pt>
                <c:pt idx="805">
                  <c:v>1.8865817800221056E-2</c:v>
                </c:pt>
                <c:pt idx="806">
                  <c:v>1.8918744304362144E-2</c:v>
                </c:pt>
                <c:pt idx="807">
                  <c:v>1.8971671520934218E-2</c:v>
                </c:pt>
                <c:pt idx="808">
                  <c:v>1.9024599449946829E-2</c:v>
                </c:pt>
                <c:pt idx="809">
                  <c:v>1.907752809141041E-2</c:v>
                </c:pt>
                <c:pt idx="810">
                  <c:v>1.9114749979180862E-2</c:v>
                </c:pt>
                <c:pt idx="811">
                  <c:v>1.9087521748289798E-2</c:v>
                </c:pt>
                <c:pt idx="812">
                  <c:v>1.9059911238005541E-2</c:v>
                </c:pt>
                <c:pt idx="813">
                  <c:v>1.903191845629534E-2</c:v>
                </c:pt>
                <c:pt idx="814">
                  <c:v>1.8999939373162762E-2</c:v>
                </c:pt>
                <c:pt idx="815">
                  <c:v>1.8972014438009822E-2</c:v>
                </c:pt>
                <c:pt idx="816">
                  <c:v>1.8943711383765192E-2</c:v>
                </c:pt>
                <c:pt idx="817">
                  <c:v>1.891503021859799E-2</c:v>
                </c:pt>
                <c:pt idx="818">
                  <c:v>1.8885970950784203E-2</c:v>
                </c:pt>
                <c:pt idx="819">
                  <c:v>1.8856533588710169E-2</c:v>
                </c:pt>
                <c:pt idx="820">
                  <c:v>1.8826718140871699E-2</c:v>
                </c:pt>
                <c:pt idx="821">
                  <c:v>1.8796524615874083E-2</c:v>
                </c:pt>
                <c:pt idx="822">
                  <c:v>1.8765953022428616E-2</c:v>
                </c:pt>
                <c:pt idx="823">
                  <c:v>1.8746298262471647E-2</c:v>
                </c:pt>
                <c:pt idx="824">
                  <c:v>1.8794251172192945E-2</c:v>
                </c:pt>
                <c:pt idx="825">
                  <c:v>1.8842204666758591E-2</c:v>
                </c:pt>
                <c:pt idx="826">
                  <c:v>1.8890158746173797E-2</c:v>
                </c:pt>
                <c:pt idx="827">
                  <c:v>1.8938113410447252E-2</c:v>
                </c:pt>
                <c:pt idx="828">
                  <c:v>1.8986068659585038E-2</c:v>
                </c:pt>
                <c:pt idx="829">
                  <c:v>1.9034024493594974E-2</c:v>
                </c:pt>
                <c:pt idx="830">
                  <c:v>1.9081980912484014E-2</c:v>
                </c:pt>
                <c:pt idx="831">
                  <c:v>1.9129937916259103E-2</c:v>
                </c:pt>
                <c:pt idx="832">
                  <c:v>1.9173960145245066E-2</c:v>
                </c:pt>
                <c:pt idx="833">
                  <c:v>1.9221915725796936E-2</c:v>
                </c:pt>
                <c:pt idx="834">
                  <c:v>1.9269871884866258E-2</c:v>
                </c:pt>
                <c:pt idx="835">
                  <c:v>1.9321771780366832E-2</c:v>
                </c:pt>
                <c:pt idx="836">
                  <c:v>1.9369731708680796E-2</c:v>
                </c:pt>
                <c:pt idx="837">
                  <c:v>1.9417692221923386E-2</c:v>
                </c:pt>
                <c:pt idx="838">
                  <c:v>1.9465653320102423E-2</c:v>
                </c:pt>
                <c:pt idx="839">
                  <c:v>1.9513615003224859E-2</c:v>
                </c:pt>
                <c:pt idx="840">
                  <c:v>1.9561577271298512E-2</c:v>
                </c:pt>
                <c:pt idx="841">
                  <c:v>1.9609540124328594E-2</c:v>
                </c:pt>
                <c:pt idx="842">
                  <c:v>1.9657503562323798E-2</c:v>
                </c:pt>
                <c:pt idx="843">
                  <c:v>1.9705467585290206E-2</c:v>
                </c:pt>
                <c:pt idx="844">
                  <c:v>1.9753432193237372E-2</c:v>
                </c:pt>
                <c:pt idx="845">
                  <c:v>1.9797427818867005E-2</c:v>
                </c:pt>
                <c:pt idx="846">
                  <c:v>1.9845390920705325E-2</c:v>
                </c:pt>
                <c:pt idx="847">
                  <c:v>1.9893354601153334E-2</c:v>
                </c:pt>
                <c:pt idx="848">
                  <c:v>1.9948170944461358E-2</c:v>
                </c:pt>
                <c:pt idx="849">
                  <c:v>1.9996135864808976E-2</c:v>
                </c:pt>
                <c:pt idx="850">
                  <c:v>2.0044101363789122E-2</c:v>
                </c:pt>
                <c:pt idx="851">
                  <c:v>2.0092067441407947E-2</c:v>
                </c:pt>
                <c:pt idx="852">
                  <c:v>2.0140034097671591E-2</c:v>
                </c:pt>
                <c:pt idx="853">
                  <c:v>2.0184010195749558E-2</c:v>
                </c:pt>
                <c:pt idx="854">
                  <c:v>2.0231975282254844E-2</c:v>
                </c:pt>
                <c:pt idx="855">
                  <c:v>2.027994094103569E-2</c:v>
                </c:pt>
                <c:pt idx="856">
                  <c:v>2.0327907172098314E-2</c:v>
                </c:pt>
                <c:pt idx="857">
                  <c:v>2.0375873975448933E-2</c:v>
                </c:pt>
                <c:pt idx="858">
                  <c:v>2.0431851435949458E-2</c:v>
                </c:pt>
                <c:pt idx="859">
                  <c:v>2.0479824903020492E-2</c:v>
                </c:pt>
                <c:pt idx="860">
                  <c:v>2.0527798955186107E-2</c:v>
                </c:pt>
                <c:pt idx="861">
                  <c:v>2.0575773592453259E-2</c:v>
                </c:pt>
                <c:pt idx="862">
                  <c:v>2.0606629949218757E-2</c:v>
                </c:pt>
                <c:pt idx="863">
                  <c:v>2.0562662197191429E-2</c:v>
                </c:pt>
                <c:pt idx="864">
                  <c:v>2.0518304770804508E-2</c:v>
                </c:pt>
                <c:pt idx="865">
                  <c:v>2.047355768311129E-2</c:v>
                </c:pt>
                <c:pt idx="866">
                  <c:v>2.0417059685293823E-2</c:v>
                </c:pt>
                <c:pt idx="867">
                  <c:v>2.0372436929058539E-2</c:v>
                </c:pt>
                <c:pt idx="868">
                  <c:v>2.032742875627588E-2</c:v>
                </c:pt>
                <c:pt idx="869">
                  <c:v>2.028203518018656E-2</c:v>
                </c:pt>
                <c:pt idx="870">
                  <c:v>2.0236256214146854E-2</c:v>
                </c:pt>
                <c:pt idx="871">
                  <c:v>2.0190091871625987E-2</c:v>
                </c:pt>
                <c:pt idx="872">
                  <c:v>2.0143542166204398E-2</c:v>
                </c:pt>
                <c:pt idx="873">
                  <c:v>2.0096607111577222E-2</c:v>
                </c:pt>
                <c:pt idx="874">
                  <c:v>2.0049286721553414E-2</c:v>
                </c:pt>
                <c:pt idx="875">
                  <c:v>2.0027506655460145E-2</c:v>
                </c:pt>
                <c:pt idx="876">
                  <c:v>2.0070403391687641E-2</c:v>
                </c:pt>
                <c:pt idx="877">
                  <c:v>2.011330059577654E-2</c:v>
                </c:pt>
                <c:pt idx="878">
                  <c:v>2.0156198267732055E-2</c:v>
                </c:pt>
                <c:pt idx="879">
                  <c:v>2.019909640755679E-2</c:v>
                </c:pt>
                <c:pt idx="880">
                  <c:v>2.0241995015259435E-2</c:v>
                </c:pt>
                <c:pt idx="881">
                  <c:v>2.0284894090842599E-2</c:v>
                </c:pt>
                <c:pt idx="882">
                  <c:v>2.032779363431236E-2</c:v>
                </c:pt>
                <c:pt idx="883">
                  <c:v>2.0370693645673066E-2</c:v>
                </c:pt>
                <c:pt idx="884">
                  <c:v>2.0409952206892568E-2</c:v>
                </c:pt>
                <c:pt idx="885">
                  <c:v>2.0452850692171783E-2</c:v>
                </c:pt>
                <c:pt idx="886">
                  <c:v>2.0495749640243883E-2</c:v>
                </c:pt>
                <c:pt idx="887">
                  <c:v>2.0542298370134795E-2</c:v>
                </c:pt>
                <c:pt idx="888">
                  <c:v>2.0585200721029286E-2</c:v>
                </c:pt>
                <c:pt idx="889">
                  <c:v>2.0628103539846867E-2</c:v>
                </c:pt>
                <c:pt idx="890">
                  <c:v>2.0671006826591013E-2</c:v>
                </c:pt>
                <c:pt idx="891">
                  <c:v>2.071391058126781E-2</c:v>
                </c:pt>
                <c:pt idx="892">
                  <c:v>2.0756814803881602E-2</c:v>
                </c:pt>
                <c:pt idx="893">
                  <c:v>2.0799719494438467E-2</c:v>
                </c:pt>
                <c:pt idx="894">
                  <c:v>2.0842624652941885E-2</c:v>
                </c:pt>
                <c:pt idx="895">
                  <c:v>2.0885530279398802E-2</c:v>
                </c:pt>
                <c:pt idx="896">
                  <c:v>2.0928436373813569E-2</c:v>
                </c:pt>
                <c:pt idx="897">
                  <c:v>2.0963994675610387E-2</c:v>
                </c:pt>
                <c:pt idx="898">
                  <c:v>2.100689665012645E-2</c:v>
                </c:pt>
                <c:pt idx="899">
                  <c:v>2.1049799082388354E-2</c:v>
                </c:pt>
                <c:pt idx="900">
                  <c:v>2.1098830994056073E-2</c:v>
                </c:pt>
                <c:pt idx="901">
                  <c:v>2.1141734407218671E-2</c:v>
                </c:pt>
                <c:pt idx="902">
                  <c:v>2.1184638278142209E-2</c:v>
                </c:pt>
                <c:pt idx="903">
                  <c:v>2.1227542606831129E-2</c:v>
                </c:pt>
                <c:pt idx="904">
                  <c:v>2.1270447393291647E-2</c:v>
                </c:pt>
                <c:pt idx="905">
                  <c:v>2.1309658357707192E-2</c:v>
                </c:pt>
                <c:pt idx="906">
                  <c:v>2.1352561491487211E-2</c:v>
                </c:pt>
                <c:pt idx="907">
                  <c:v>2.1395465077939737E-2</c:v>
                </c:pt>
                <c:pt idx="908">
                  <c:v>2.1438369117067462E-2</c:v>
                </c:pt>
                <c:pt idx="909">
                  <c:v>2.1488683168361035E-2</c:v>
                </c:pt>
                <c:pt idx="910">
                  <c:v>2.1542718349852056E-2</c:v>
                </c:pt>
                <c:pt idx="911">
                  <c:v>2.1585636724907639E-2</c:v>
                </c:pt>
                <c:pt idx="912">
                  <c:v>2.162855557823596E-2</c:v>
                </c:pt>
                <c:pt idx="913">
                  <c:v>2.1671474909842971E-2</c:v>
                </c:pt>
                <c:pt idx="914">
                  <c:v>2.1677382210743855E-2</c:v>
                </c:pt>
                <c:pt idx="915">
                  <c:v>2.1629575302065041E-2</c:v>
                </c:pt>
                <c:pt idx="916">
                  <c:v>2.1553751381922875E-2</c:v>
                </c:pt>
                <c:pt idx="917">
                  <c:v>2.1505055138797097E-2</c:v>
                </c:pt>
                <c:pt idx="918">
                  <c:v>2.1451514187953921E-2</c:v>
                </c:pt>
                <c:pt idx="919">
                  <c:v>2.140307775890804E-2</c:v>
                </c:pt>
                <c:pt idx="920">
                  <c:v>2.1354299254363801E-2</c:v>
                </c:pt>
                <c:pt idx="921">
                  <c:v>2.1305178687058834E-2</c:v>
                </c:pt>
                <c:pt idx="922">
                  <c:v>2.1255716069819408E-2</c:v>
                </c:pt>
                <c:pt idx="923">
                  <c:v>2.120591141556127E-2</c:v>
                </c:pt>
                <c:pt idx="924">
                  <c:v>2.1155764737291412E-2</c:v>
                </c:pt>
                <c:pt idx="925">
                  <c:v>2.110527604810284E-2</c:v>
                </c:pt>
                <c:pt idx="926">
                  <c:v>2.1054445361181524E-2</c:v>
                </c:pt>
                <c:pt idx="927">
                  <c:v>2.1080074016509916E-2</c:v>
                </c:pt>
                <c:pt idx="928">
                  <c:v>2.1118478813982541E-2</c:v>
                </c:pt>
                <c:pt idx="929">
                  <c:v>2.1156883986361359E-2</c:v>
                </c:pt>
                <c:pt idx="930">
                  <c:v>2.1195289533651584E-2</c:v>
                </c:pt>
                <c:pt idx="931">
                  <c:v>2.1233695455854955E-2</c:v>
                </c:pt>
                <c:pt idx="932">
                  <c:v>2.1272101752974941E-2</c:v>
                </c:pt>
                <c:pt idx="933">
                  <c:v>2.1310508425016764E-2</c:v>
                </c:pt>
                <c:pt idx="934">
                  <c:v>2.1348915471983025E-2</c:v>
                </c:pt>
                <c:pt idx="935">
                  <c:v>2.1383945521318674E-2</c:v>
                </c:pt>
                <c:pt idx="936">
                  <c:v>2.1422351014122241E-2</c:v>
                </c:pt>
                <c:pt idx="937">
                  <c:v>2.146075687776499E-2</c:v>
                </c:pt>
                <c:pt idx="938">
                  <c:v>2.1499163112248677E-2</c:v>
                </c:pt>
                <c:pt idx="939">
                  <c:v>2.1540956330817328E-2</c:v>
                </c:pt>
                <c:pt idx="940">
                  <c:v>2.1579365627409294E-2</c:v>
                </c:pt>
                <c:pt idx="941">
                  <c:v>2.1617775298951761E-2</c:v>
                </c:pt>
                <c:pt idx="942">
                  <c:v>2.165618534544908E-2</c:v>
                </c:pt>
                <c:pt idx="943">
                  <c:v>2.1694595766902986E-2</c:v>
                </c:pt>
                <c:pt idx="944">
                  <c:v>2.1733006563318693E-2</c:v>
                </c:pt>
                <c:pt idx="945">
                  <c:v>2.1771417734699677E-2</c:v>
                </c:pt>
                <c:pt idx="946">
                  <c:v>2.1809829281049412E-2</c:v>
                </c:pt>
                <c:pt idx="947">
                  <c:v>2.1848241202371374E-2</c:v>
                </c:pt>
                <c:pt idx="948">
                  <c:v>2.1879838571031485E-2</c:v>
                </c:pt>
                <c:pt idx="949">
                  <c:v>2.1918246528438878E-2</c:v>
                </c:pt>
                <c:pt idx="950">
                  <c:v>2.1956654852632873E-2</c:v>
                </c:pt>
                <c:pt idx="951">
                  <c:v>2.1995063543616133E-2</c:v>
                </c:pt>
                <c:pt idx="952">
                  <c:v>2.20334726013931E-2</c:v>
                </c:pt>
                <c:pt idx="953">
                  <c:v>2.2075301132947599E-2</c:v>
                </c:pt>
                <c:pt idx="954">
                  <c:v>2.2110291817342365E-2</c:v>
                </c:pt>
                <c:pt idx="955">
                  <c:v>2.2148701975520879E-2</c:v>
                </c:pt>
                <c:pt idx="956">
                  <c:v>2.2187112500507311E-2</c:v>
                </c:pt>
                <c:pt idx="957">
                  <c:v>2.2225523392303437E-2</c:v>
                </c:pt>
                <c:pt idx="958">
                  <c:v>2.2263934650915473E-2</c:v>
                </c:pt>
                <c:pt idx="959">
                  <c:v>2.2302346276345197E-2</c:v>
                </c:pt>
                <c:pt idx="960">
                  <c:v>2.2340758268596161E-2</c:v>
                </c:pt>
                <c:pt idx="961">
                  <c:v>2.2386047475029744E-2</c:v>
                </c:pt>
                <c:pt idx="962">
                  <c:v>2.2424465021377366E-2</c:v>
                </c:pt>
                <c:pt idx="963">
                  <c:v>2.2462882942754565E-2</c:v>
                </c:pt>
                <c:pt idx="964">
                  <c:v>2.2501301239167416E-2</c:v>
                </c:pt>
                <c:pt idx="965">
                  <c:v>2.2536271634563839E-2</c:v>
                </c:pt>
                <c:pt idx="966">
                  <c:v>2.2497072453110525E-2</c:v>
                </c:pt>
                <c:pt idx="967">
                  <c:v>2.2426504114619994E-2</c:v>
                </c:pt>
                <c:pt idx="968">
                  <c:v>2.2355559089724319E-2</c:v>
                </c:pt>
                <c:pt idx="969">
                  <c:v>2.2284237398619209E-2</c:v>
                </c:pt>
                <c:pt idx="970">
                  <c:v>2.2205983129445266E-2</c:v>
                </c:pt>
                <c:pt idx="971">
                  <c:v>2.2135051483725628E-2</c:v>
                </c:pt>
                <c:pt idx="972">
                  <c:v>2.2063747291094411E-2</c:v>
                </c:pt>
                <c:pt idx="973">
                  <c:v>2.1992070571850153E-2</c:v>
                </c:pt>
                <c:pt idx="974">
                  <c:v>2.1920021346395674E-2</c:v>
                </c:pt>
                <c:pt idx="975">
                  <c:v>2.1847599635238912E-2</c:v>
                </c:pt>
                <c:pt idx="976">
                  <c:v>2.1774805458997286E-2</c:v>
                </c:pt>
                <c:pt idx="977">
                  <c:v>2.1701638838390748E-2</c:v>
                </c:pt>
                <c:pt idx="978">
                  <c:v>2.1628099794246115E-2</c:v>
                </c:pt>
                <c:pt idx="979">
                  <c:v>2.1630946874592376E-2</c:v>
                </c:pt>
                <c:pt idx="980">
                  <c:v>2.1664444411127401E-2</c:v>
                </c:pt>
                <c:pt idx="981">
                  <c:v>2.1697942232841258E-2</c:v>
                </c:pt>
                <c:pt idx="982">
                  <c:v>2.1731440339736563E-2</c:v>
                </c:pt>
                <c:pt idx="983">
                  <c:v>2.1764938731815047E-2</c:v>
                </c:pt>
                <c:pt idx="984">
                  <c:v>2.1798437409079319E-2</c:v>
                </c:pt>
                <c:pt idx="985">
                  <c:v>2.1831936371531118E-2</c:v>
                </c:pt>
                <c:pt idx="986">
                  <c:v>2.1865435619174787E-2</c:v>
                </c:pt>
                <c:pt idx="987">
                  <c:v>2.1895877656189368E-2</c:v>
                </c:pt>
                <c:pt idx="988">
                  <c:v>2.1929375420459918E-2</c:v>
                </c:pt>
                <c:pt idx="989">
                  <c:v>2.196287346680988E-2</c:v>
                </c:pt>
                <c:pt idx="990">
                  <c:v>2.1996371795243653E-2</c:v>
                </c:pt>
                <c:pt idx="991">
                  <c:v>2.2029870405762108E-2</c:v>
                </c:pt>
                <c:pt idx="992">
                  <c:v>2.206643709417468E-2</c:v>
                </c:pt>
                <c:pt idx="993">
                  <c:v>2.2099938338220521E-2</c:v>
                </c:pt>
                <c:pt idx="994">
                  <c:v>2.2133439867478219E-2</c:v>
                </c:pt>
                <c:pt idx="995">
                  <c:v>2.2166941681946901E-2</c:v>
                </c:pt>
                <c:pt idx="996">
                  <c:v>2.220044378163091E-2</c:v>
                </c:pt>
                <c:pt idx="997">
                  <c:v>2.2233946166532858E-2</c:v>
                </c:pt>
                <c:pt idx="998">
                  <c:v>2.2267448836654481E-2</c:v>
                </c:pt>
                <c:pt idx="999">
                  <c:v>2.2300951791997516E-2</c:v>
                </c:pt>
                <c:pt idx="1000">
                  <c:v>2.2328286482782289E-2</c:v>
                </c:pt>
                <c:pt idx="1001">
                  <c:v>2.2361785820568691E-2</c:v>
                </c:pt>
                <c:pt idx="1002">
                  <c:v>2.2395285437350587E-2</c:v>
                </c:pt>
                <c:pt idx="1003">
                  <c:v>2.2428785333127976E-2</c:v>
                </c:pt>
                <c:pt idx="1004">
                  <c:v>2.2465378013369678E-2</c:v>
                </c:pt>
                <c:pt idx="1005">
                  <c:v>2.2495785961680781E-2</c:v>
                </c:pt>
                <c:pt idx="1006">
                  <c:v>2.2529286694462414E-2</c:v>
                </c:pt>
                <c:pt idx="1007">
                  <c:v>2.2562787706248422E-2</c:v>
                </c:pt>
                <c:pt idx="1008">
                  <c:v>2.2596288997042357E-2</c:v>
                </c:pt>
                <c:pt idx="1009">
                  <c:v>2.2629790566846886E-2</c:v>
                </c:pt>
                <c:pt idx="1010">
                  <c:v>2.2663292415663783E-2</c:v>
                </c:pt>
                <c:pt idx="1011">
                  <c:v>2.2696794543496601E-2</c:v>
                </c:pt>
                <c:pt idx="1012">
                  <c:v>2.2730296950345341E-2</c:v>
                </c:pt>
                <c:pt idx="1013">
                  <c:v>2.2770023116513126E-2</c:v>
                </c:pt>
                <c:pt idx="1014">
                  <c:v>2.2803530350482309E-2</c:v>
                </c:pt>
                <c:pt idx="1015">
                  <c:v>2.283703786971374E-2</c:v>
                </c:pt>
                <c:pt idx="1016">
                  <c:v>2.2870545674208289E-2</c:v>
                </c:pt>
                <c:pt idx="1017">
                  <c:v>2.2904053763968559E-2</c:v>
                </c:pt>
                <c:pt idx="1018">
                  <c:v>2.2863423259182575E-2</c:v>
                </c:pt>
                <c:pt idx="1019">
                  <c:v>2.2772341241173034E-2</c:v>
                </c:pt>
                <c:pt idx="1020">
                  <c:v>2.2680864907301777E-2</c:v>
                </c:pt>
                <c:pt idx="1021">
                  <c:v>2.2588994284862128E-2</c:v>
                </c:pt>
                <c:pt idx="1022">
                  <c:v>2.2488234230863331E-2</c:v>
                </c:pt>
                <c:pt idx="1023">
                  <c:v>2.2396884941119501E-2</c:v>
                </c:pt>
                <c:pt idx="1024">
                  <c:v>2.2305145692457472E-2</c:v>
                </c:pt>
                <c:pt idx="1025">
                  <c:v>2.2213016512248392E-2</c:v>
                </c:pt>
                <c:pt idx="1026">
                  <c:v>2.21204974279781E-2</c:v>
                </c:pt>
                <c:pt idx="1027">
                  <c:v>2.2027588467247994E-2</c:v>
                </c:pt>
                <c:pt idx="1028">
                  <c:v>2.1934289657777644E-2</c:v>
                </c:pt>
                <c:pt idx="1029">
                  <c:v>2.1840601027399566E-2</c:v>
                </c:pt>
                <c:pt idx="1030">
                  <c:v>2.1746522604062707E-2</c:v>
                </c:pt>
                <c:pt idx="1031">
                  <c:v>2.172228158228412E-2</c:v>
                </c:pt>
                <c:pt idx="1032">
                  <c:v>2.1750627577614218E-2</c:v>
                </c:pt>
                <c:pt idx="1033">
                  <c:v>2.1778973777147929E-2</c:v>
                </c:pt>
                <c:pt idx="1034">
                  <c:v>2.1807320180886991E-2</c:v>
                </c:pt>
                <c:pt idx="1035">
                  <c:v>2.1835666788833134E-2</c:v>
                </c:pt>
                <c:pt idx="1036">
                  <c:v>2.1864013600987237E-2</c:v>
                </c:pt>
                <c:pt idx="1037">
                  <c:v>2.1892360617351898E-2</c:v>
                </c:pt>
                <c:pt idx="1038">
                  <c:v>2.1920707837929727E-2</c:v>
                </c:pt>
                <c:pt idx="1039">
                  <c:v>2.1946362711558091E-2</c:v>
                </c:pt>
                <c:pt idx="1040">
                  <c:v>2.1974708601562545E-2</c:v>
                </c:pt>
                <c:pt idx="1041">
                  <c:v>2.2003054693550482E-2</c:v>
                </c:pt>
                <c:pt idx="1042">
                  <c:v>2.2031400987524541E-2</c:v>
                </c:pt>
                <c:pt idx="1043">
                  <c:v>2.2059747483484719E-2</c:v>
                </c:pt>
                <c:pt idx="1044">
                  <c:v>2.2090795449910598E-2</c:v>
                </c:pt>
                <c:pt idx="1045">
                  <c:v>2.2119144100008412E-2</c:v>
                </c:pt>
                <c:pt idx="1046">
                  <c:v>2.2147492954329814E-2</c:v>
                </c:pt>
                <c:pt idx="1047">
                  <c:v>2.2175842012875684E-2</c:v>
                </c:pt>
                <c:pt idx="1048">
                  <c:v>2.2204191275647753E-2</c:v>
                </c:pt>
                <c:pt idx="1049">
                  <c:v>2.2232540742647761E-2</c:v>
                </c:pt>
                <c:pt idx="1050">
                  <c:v>2.2260890413877448E-2</c:v>
                </c:pt>
                <c:pt idx="1051">
                  <c:v>2.228924028933681E-2</c:v>
                </c:pt>
                <c:pt idx="1052">
                  <c:v>2.2314875036763493E-2</c:v>
                </c:pt>
                <c:pt idx="1053">
                  <c:v>2.2343223552670079E-2</c:v>
                </c:pt>
                <c:pt idx="1054">
                  <c:v>2.2371572270578597E-2</c:v>
                </c:pt>
                <c:pt idx="1055">
                  <c:v>2.2399921190490803E-2</c:v>
                </c:pt>
                <c:pt idx="1056">
                  <c:v>2.2428270312408453E-2</c:v>
                </c:pt>
                <c:pt idx="1057">
                  <c:v>2.245661963633331E-2</c:v>
                </c:pt>
                <c:pt idx="1058">
                  <c:v>2.2484969162265365E-2</c:v>
                </c:pt>
                <c:pt idx="1059">
                  <c:v>2.2513318890208137E-2</c:v>
                </c:pt>
                <c:pt idx="1060">
                  <c:v>2.2541668820160746E-2</c:v>
                </c:pt>
                <c:pt idx="1061">
                  <c:v>2.257001895212846E-2</c:v>
                </c:pt>
                <c:pt idx="1062">
                  <c:v>2.2595636457280577E-2</c:v>
                </c:pt>
                <c:pt idx="1063">
                  <c:v>2.2623985203359176E-2</c:v>
                </c:pt>
                <c:pt idx="1064">
                  <c:v>2.2652334149223741E-2</c:v>
                </c:pt>
                <c:pt idx="1065">
                  <c:v>2.2686159990810143E-2</c:v>
                </c:pt>
                <c:pt idx="1066">
                  <c:v>2.2714512929905804E-2</c:v>
                </c:pt>
                <c:pt idx="1067">
                  <c:v>2.2742866073255472E-2</c:v>
                </c:pt>
                <c:pt idx="1068">
                  <c:v>2.2771219420860883E-2</c:v>
                </c:pt>
                <c:pt idx="1069">
                  <c:v>2.2799572972722906E-2</c:v>
                </c:pt>
                <c:pt idx="1070">
                  <c:v>2.2808938291646211E-2</c:v>
                </c:pt>
                <c:pt idx="1071">
                  <c:v>2.2723413454554305E-2</c:v>
                </c:pt>
                <c:pt idx="1072">
                  <c:v>2.2637555606177043E-2</c:v>
                </c:pt>
                <c:pt idx="1073">
                  <c:v>2.2551364768151613E-2</c:v>
                </c:pt>
                <c:pt idx="1074">
                  <c:v>2.2456455121753881E-2</c:v>
                </c:pt>
                <c:pt idx="1075">
                  <c:v>2.2370798159860872E-2</c:v>
                </c:pt>
                <c:pt idx="1076">
                  <c:v>2.2284811861329034E-2</c:v>
                </c:pt>
                <c:pt idx="1077">
                  <c:v>2.2198496247827989E-2</c:v>
                </c:pt>
                <c:pt idx="1078">
                  <c:v>2.2111851341109903E-2</c:v>
                </c:pt>
                <c:pt idx="1079">
                  <c:v>2.2024877163007741E-2</c:v>
                </c:pt>
                <c:pt idx="1080">
                  <c:v>2.1937573735439631E-2</c:v>
                </c:pt>
                <c:pt idx="1081">
                  <c:v>2.1849941080404493E-2</c:v>
                </c:pt>
                <c:pt idx="1082">
                  <c:v>2.1761979219985531E-2</c:v>
                </c:pt>
                <c:pt idx="1083">
                  <c:v>2.1689748961475547E-2</c:v>
                </c:pt>
                <c:pt idx="1084">
                  <c:v>2.171374242472307E-2</c:v>
                </c:pt>
                <c:pt idx="1085">
                  <c:v>2.1737736034280513E-2</c:v>
                </c:pt>
                <c:pt idx="1086">
                  <c:v>2.1761729790147007E-2</c:v>
                </c:pt>
                <c:pt idx="1087">
                  <c:v>2.1785723692324292E-2</c:v>
                </c:pt>
                <c:pt idx="1088">
                  <c:v>2.1809717740812366E-2</c:v>
                </c:pt>
                <c:pt idx="1089">
                  <c:v>2.1833711935613835E-2</c:v>
                </c:pt>
                <c:pt idx="1090">
                  <c:v>2.1857706276727833E-2</c:v>
                </c:pt>
                <c:pt idx="1091">
                  <c:v>2.1881700764156964E-2</c:v>
                </c:pt>
                <c:pt idx="1092">
                  <c:v>2.1903316376769535E-2</c:v>
                </c:pt>
                <c:pt idx="1093">
                  <c:v>2.1927309689749912E-2</c:v>
                </c:pt>
                <c:pt idx="1094">
                  <c:v>2.1951303147448809E-2</c:v>
                </c:pt>
                <c:pt idx="1095">
                  <c:v>2.1977680177030043E-2</c:v>
                </c:pt>
                <c:pt idx="1096">
                  <c:v>2.2001675396043533E-2</c:v>
                </c:pt>
                <c:pt idx="1097">
                  <c:v>2.2025670761375633E-2</c:v>
                </c:pt>
                <c:pt idx="1098">
                  <c:v>2.2049666273028949E-2</c:v>
                </c:pt>
                <c:pt idx="1099">
                  <c:v>2.207366193100261E-2</c:v>
                </c:pt>
                <c:pt idx="1100">
                  <c:v>2.2097657735299227E-2</c:v>
                </c:pt>
                <c:pt idx="1101">
                  <c:v>2.2121653685918796E-2</c:v>
                </c:pt>
                <c:pt idx="1102">
                  <c:v>2.2145649782862188E-2</c:v>
                </c:pt>
                <c:pt idx="1103">
                  <c:v>2.216964602613114E-2</c:v>
                </c:pt>
                <c:pt idx="1104">
                  <c:v>2.2193642415725655E-2</c:v>
                </c:pt>
                <c:pt idx="1105">
                  <c:v>2.2212842755608975E-2</c:v>
                </c:pt>
                <c:pt idx="1106">
                  <c:v>2.2236836462437459E-2</c:v>
                </c:pt>
                <c:pt idx="1107">
                  <c:v>2.226083031239412E-2</c:v>
                </c:pt>
                <c:pt idx="1108">
                  <c:v>2.2288252030464584E-2</c:v>
                </c:pt>
                <c:pt idx="1109">
                  <c:v>2.2312246187131457E-2</c:v>
                </c:pt>
                <c:pt idx="1110">
                  <c:v>2.2336240486930059E-2</c:v>
                </c:pt>
                <c:pt idx="1111">
                  <c:v>2.2360234929862166E-2</c:v>
                </c:pt>
                <c:pt idx="1112">
                  <c:v>2.2384229515927778E-2</c:v>
                </c:pt>
                <c:pt idx="1113">
                  <c:v>2.2405814349884604E-2</c:v>
                </c:pt>
                <c:pt idx="1114">
                  <c:v>2.2429807721968349E-2</c:v>
                </c:pt>
                <c:pt idx="1115">
                  <c:v>2.2453801235589217E-2</c:v>
                </c:pt>
                <c:pt idx="1116">
                  <c:v>2.2477794890748103E-2</c:v>
                </c:pt>
                <c:pt idx="1117">
                  <c:v>2.2509037135866293E-2</c:v>
                </c:pt>
                <c:pt idx="1118">
                  <c:v>2.2533035595021851E-2</c:v>
                </c:pt>
                <c:pt idx="1119">
                  <c:v>2.2557034200515132E-2</c:v>
                </c:pt>
                <c:pt idx="1120">
                  <c:v>2.2581032952349613E-2</c:v>
                </c:pt>
                <c:pt idx="1121">
                  <c:v>2.260503185052443E-2</c:v>
                </c:pt>
                <c:pt idx="1122">
                  <c:v>2.2598179661390966E-2</c:v>
                </c:pt>
                <c:pt idx="1123">
                  <c:v>2.2522507697772649E-2</c:v>
                </c:pt>
                <c:pt idx="1124">
                  <c:v>2.2446565020389959E-2</c:v>
                </c:pt>
                <c:pt idx="1125">
                  <c:v>2.237035164480056E-2</c:v>
                </c:pt>
                <c:pt idx="1126">
                  <c:v>2.2286709888278557E-2</c:v>
                </c:pt>
                <c:pt idx="1127">
                  <c:v>2.2211007292321436E-2</c:v>
                </c:pt>
                <c:pt idx="1128">
                  <c:v>2.2135036962423207E-2</c:v>
                </c:pt>
                <c:pt idx="1129">
                  <c:v>2.2058798914147949E-2</c:v>
                </c:pt>
                <c:pt idx="1130">
                  <c:v>2.198229316311099E-2</c:v>
                </c:pt>
                <c:pt idx="1131">
                  <c:v>2.1905519724984147E-2</c:v>
                </c:pt>
                <c:pt idx="1132">
                  <c:v>2.1828478615494841E-2</c:v>
                </c:pt>
                <c:pt idx="1133">
                  <c:v>2.1751169850421748E-2</c:v>
                </c:pt>
                <c:pt idx="1134">
                  <c:v>2.1673593445600898E-2</c:v>
                </c:pt>
                <c:pt idx="1135">
                  <c:v>2.1623862305436704E-2</c:v>
                </c:pt>
                <c:pt idx="1136">
                  <c:v>2.1644317878221898E-2</c:v>
                </c:pt>
                <c:pt idx="1137">
                  <c:v>2.166477355735159E-2</c:v>
                </c:pt>
                <c:pt idx="1138">
                  <c:v>2.1685229342825778E-2</c:v>
                </c:pt>
                <c:pt idx="1139">
                  <c:v>2.1705685234645333E-2</c:v>
                </c:pt>
                <c:pt idx="1140">
                  <c:v>2.1726141232811129E-2</c:v>
                </c:pt>
                <c:pt idx="1141">
                  <c:v>2.1746597337324893E-2</c:v>
                </c:pt>
                <c:pt idx="1142">
                  <c:v>2.1767053548184898E-2</c:v>
                </c:pt>
                <c:pt idx="1143">
                  <c:v>2.1787509865392875E-2</c:v>
                </c:pt>
                <c:pt idx="1144">
                  <c:v>2.1805845899494226E-2</c:v>
                </c:pt>
                <c:pt idx="1145">
                  <c:v>2.1826301185577216E-2</c:v>
                </c:pt>
                <c:pt idx="1146">
                  <c:v>2.1846756576846392E-2</c:v>
                </c:pt>
                <c:pt idx="1147">
                  <c:v>2.1869336197715816E-2</c:v>
                </c:pt>
                <c:pt idx="1148">
                  <c:v>2.1889793046671484E-2</c:v>
                </c:pt>
                <c:pt idx="1149">
                  <c:v>2.1910250001978597E-2</c:v>
                </c:pt>
                <c:pt idx="1150">
                  <c:v>2.1930707063637162E-2</c:v>
                </c:pt>
                <c:pt idx="1151">
                  <c:v>2.1951164231648914E-2</c:v>
                </c:pt>
                <c:pt idx="1152">
                  <c:v>2.1971621506012118E-2</c:v>
                </c:pt>
                <c:pt idx="1153">
                  <c:v>2.1992078886729376E-2</c:v>
                </c:pt>
                <c:pt idx="1154">
                  <c:v>2.2012536373800688E-2</c:v>
                </c:pt>
                <c:pt idx="1155">
                  <c:v>2.2032993967226928E-2</c:v>
                </c:pt>
                <c:pt idx="1156">
                  <c:v>2.2053451667007222E-2</c:v>
                </c:pt>
                <c:pt idx="1157">
                  <c:v>2.2069636380254387E-2</c:v>
                </c:pt>
                <c:pt idx="1158">
                  <c:v>2.2090091775120335E-2</c:v>
                </c:pt>
                <c:pt idx="1159">
                  <c:v>2.2110547274018622E-2</c:v>
                </c:pt>
                <c:pt idx="1160">
                  <c:v>2.2133925114431463E-2</c:v>
                </c:pt>
                <c:pt idx="1161">
                  <c:v>2.2154380836256315E-2</c:v>
                </c:pt>
                <c:pt idx="1162">
                  <c:v>2.2174836662114394E-2</c:v>
                </c:pt>
                <c:pt idx="1163">
                  <c:v>2.2195292592006588E-2</c:v>
                </c:pt>
                <c:pt idx="1164">
                  <c:v>2.2215748625933784E-2</c:v>
                </c:pt>
                <c:pt idx="1165">
                  <c:v>2.2234058246368704E-2</c:v>
                </c:pt>
                <c:pt idx="1166">
                  <c:v>2.225451322045268E-2</c:v>
                </c:pt>
                <c:pt idx="1167">
                  <c:v>2.2274968297409874E-2</c:v>
                </c:pt>
                <c:pt idx="1168">
                  <c:v>2.2295423477241179E-2</c:v>
                </c:pt>
                <c:pt idx="1169">
                  <c:v>2.2322334177467564E-2</c:v>
                </c:pt>
                <c:pt idx="1170">
                  <c:v>2.234279338147243E-2</c:v>
                </c:pt>
                <c:pt idx="1171">
                  <c:v>2.236325269184004E-2</c:v>
                </c:pt>
                <c:pt idx="1172">
                  <c:v>2.2383712108572134E-2</c:v>
                </c:pt>
                <c:pt idx="1173">
                  <c:v>2.240417163166784E-2</c:v>
                </c:pt>
                <c:pt idx="1174">
                  <c:v>2.2396763343531058E-2</c:v>
                </c:pt>
                <c:pt idx="1175">
                  <c:v>2.2327091476854233E-2</c:v>
                </c:pt>
                <c:pt idx="1176">
                  <c:v>2.2257191080431071E-2</c:v>
                </c:pt>
                <c:pt idx="1177">
                  <c:v>2.2187062166351246E-2</c:v>
                </c:pt>
                <c:pt idx="1178">
                  <c:v>2.2110205595358919E-2</c:v>
                </c:pt>
                <c:pt idx="1179">
                  <c:v>2.2040572671692661E-2</c:v>
                </c:pt>
                <c:pt idx="1180">
                  <c:v>2.1970713730178483E-2</c:v>
                </c:pt>
                <c:pt idx="1181">
                  <c:v>2.1900628782894557E-2</c:v>
                </c:pt>
                <c:pt idx="1182">
                  <c:v>2.1830317841964226E-2</c:v>
                </c:pt>
                <c:pt idx="1183">
                  <c:v>2.1759780919545588E-2</c:v>
                </c:pt>
                <c:pt idx="1184">
                  <c:v>2.1689018027836716E-2</c:v>
                </c:pt>
                <c:pt idx="1185">
                  <c:v>2.1618029179074773E-2</c:v>
                </c:pt>
                <c:pt idx="1186">
                  <c:v>2.1546814385534293E-2</c:v>
                </c:pt>
                <c:pt idx="1187">
                  <c:v>2.1500799352314869E-2</c:v>
                </c:pt>
                <c:pt idx="1188">
                  <c:v>2.1518267913265665E-2</c:v>
                </c:pt>
                <c:pt idx="1189">
                  <c:v>2.153573655177355E-2</c:v>
                </c:pt>
                <c:pt idx="1190">
                  <c:v>2.1553205267837657E-2</c:v>
                </c:pt>
                <c:pt idx="1191">
                  <c:v>2.1570674061458857E-2</c:v>
                </c:pt>
                <c:pt idx="1192">
                  <c:v>2.1588142932638884E-2</c:v>
                </c:pt>
                <c:pt idx="1193">
                  <c:v>2.1605611881376871E-2</c:v>
                </c:pt>
                <c:pt idx="1194">
                  <c:v>2.1623080907673689E-2</c:v>
                </c:pt>
                <c:pt idx="1195">
                  <c:v>2.1640550011528467E-2</c:v>
                </c:pt>
                <c:pt idx="1196">
                  <c:v>2.165612119237734E-2</c:v>
                </c:pt>
                <c:pt idx="1197">
                  <c:v>2.1673589397409244E-2</c:v>
                </c:pt>
                <c:pt idx="1198">
                  <c:v>2.1691057679152536E-2</c:v>
                </c:pt>
                <c:pt idx="1199">
                  <c:v>2.1710427202543681E-2</c:v>
                </c:pt>
                <c:pt idx="1200">
                  <c:v>2.1727896694198685E-2</c:v>
                </c:pt>
                <c:pt idx="1201">
                  <c:v>2.1745366263414258E-2</c:v>
                </c:pt>
                <c:pt idx="1202">
                  <c:v>2.176283591019126E-2</c:v>
                </c:pt>
                <c:pt idx="1203">
                  <c:v>2.1780305634529703E-2</c:v>
                </c:pt>
                <c:pt idx="1204">
                  <c:v>2.1797775436429578E-2</c:v>
                </c:pt>
                <c:pt idx="1205">
                  <c:v>2.1815245315892628E-2</c:v>
                </c:pt>
                <c:pt idx="1206">
                  <c:v>2.1832715272917115E-2</c:v>
                </c:pt>
                <c:pt idx="1207">
                  <c:v>2.1850185307506511E-2</c:v>
                </c:pt>
                <c:pt idx="1208">
                  <c:v>2.1867655419657343E-2</c:v>
                </c:pt>
                <c:pt idx="1209">
                  <c:v>2.1881302252007018E-2</c:v>
                </c:pt>
                <c:pt idx="1210">
                  <c:v>2.1898770389545241E-2</c:v>
                </c:pt>
                <c:pt idx="1211">
                  <c:v>2.1916238602953442E-2</c:v>
                </c:pt>
                <c:pt idx="1212">
                  <c:v>2.1936202368320501E-2</c:v>
                </c:pt>
                <c:pt idx="1213">
                  <c:v>2.195367074430532E-2</c:v>
                </c:pt>
                <c:pt idx="1214">
                  <c:v>2.1971139196160117E-2</c:v>
                </c:pt>
                <c:pt idx="1215">
                  <c:v>2.198860772388489E-2</c:v>
                </c:pt>
                <c:pt idx="1216">
                  <c:v>2.2006076327481416E-2</c:v>
                </c:pt>
                <c:pt idx="1217">
                  <c:v>2.2021624902536042E-2</c:v>
                </c:pt>
                <c:pt idx="1218">
                  <c:v>2.2039092586380125E-2</c:v>
                </c:pt>
                <c:pt idx="1219">
                  <c:v>2.2056560345248239E-2</c:v>
                </c:pt>
                <c:pt idx="1220">
                  <c:v>2.2074028179140386E-2</c:v>
                </c:pt>
                <c:pt idx="1221">
                  <c:v>2.2095345059749003E-2</c:v>
                </c:pt>
                <c:pt idx="1222">
                  <c:v>2.2118593233376133E-2</c:v>
                </c:pt>
                <c:pt idx="1223">
                  <c:v>2.2136066672872306E-2</c:v>
                </c:pt>
                <c:pt idx="1224">
                  <c:v>2.215354019163273E-2</c:v>
                </c:pt>
                <c:pt idx="1225">
                  <c:v>2.2171013789659109E-2</c:v>
                </c:pt>
                <c:pt idx="1226">
                  <c:v>2.2157468117883175E-2</c:v>
                </c:pt>
                <c:pt idx="1227">
                  <c:v>2.2045859026038641E-2</c:v>
                </c:pt>
                <c:pt idx="1228">
                  <c:v>2.1974564919006581E-2</c:v>
                </c:pt>
                <c:pt idx="1229">
                  <c:v>2.1903060716975543E-2</c:v>
                </c:pt>
                <c:pt idx="1230">
                  <c:v>2.1825322490800204E-2</c:v>
                </c:pt>
                <c:pt idx="1231">
                  <c:v>2.1754335756665865E-2</c:v>
                </c:pt>
                <c:pt idx="1232">
                  <c:v>2.1683141227018556E-2</c:v>
                </c:pt>
                <c:pt idx="1233">
                  <c:v>2.1611738913181397E-2</c:v>
                </c:pt>
                <c:pt idx="1234">
                  <c:v>2.1540128826515726E-2</c:v>
                </c:pt>
                <c:pt idx="1235">
                  <c:v>2.1468310978412439E-2</c:v>
                </c:pt>
                <c:pt idx="1236">
                  <c:v>2.1396285380294568E-2</c:v>
                </c:pt>
                <c:pt idx="1237">
                  <c:v>2.1324052043619902E-2</c:v>
                </c:pt>
                <c:pt idx="1238">
                  <c:v>2.1251610979880126E-2</c:v>
                </c:pt>
                <c:pt idx="1239">
                  <c:v>2.1253862309142273E-2</c:v>
                </c:pt>
                <c:pt idx="1240">
                  <c:v>2.1268582204457966E-2</c:v>
                </c:pt>
                <c:pt idx="1241">
                  <c:v>2.1283302154846997E-2</c:v>
                </c:pt>
                <c:pt idx="1242">
                  <c:v>2.1298022160309366E-2</c:v>
                </c:pt>
                <c:pt idx="1243">
                  <c:v>2.1312742220845941E-2</c:v>
                </c:pt>
                <c:pt idx="1244">
                  <c:v>2.1327462336457593E-2</c:v>
                </c:pt>
                <c:pt idx="1245">
                  <c:v>2.1342182507142579E-2</c:v>
                </c:pt>
                <c:pt idx="1246">
                  <c:v>2.1356902732902642E-2</c:v>
                </c:pt>
                <c:pt idx="1247">
                  <c:v>2.1369938419962955E-2</c:v>
                </c:pt>
                <c:pt idx="1248">
                  <c:v>2.1384657880203519E-2</c:v>
                </c:pt>
                <c:pt idx="1249">
                  <c:v>2.1399377394917433E-2</c:v>
                </c:pt>
                <c:pt idx="1250">
                  <c:v>2.1414096964104699E-2</c:v>
                </c:pt>
                <c:pt idx="1251">
                  <c:v>2.1430504687823863E-2</c:v>
                </c:pt>
                <c:pt idx="1252">
                  <c:v>2.1445225244035245E-2</c:v>
                </c:pt>
                <c:pt idx="1253">
                  <c:v>2.14599458553217E-2</c:v>
                </c:pt>
                <c:pt idx="1254">
                  <c:v>2.1474666521684102E-2</c:v>
                </c:pt>
                <c:pt idx="1255">
                  <c:v>2.1489387243123312E-2</c:v>
                </c:pt>
                <c:pt idx="1256">
                  <c:v>2.1504108019638469E-2</c:v>
                </c:pt>
                <c:pt idx="1257">
                  <c:v>2.1518828851231308E-2</c:v>
                </c:pt>
                <c:pt idx="1258">
                  <c:v>2.1533549737900958E-2</c:v>
                </c:pt>
                <c:pt idx="1259">
                  <c:v>2.1548270679646552E-2</c:v>
                </c:pt>
                <c:pt idx="1260">
                  <c:v>2.1561295652058957E-2</c:v>
                </c:pt>
                <c:pt idx="1261">
                  <c:v>2.1576015820467111E-2</c:v>
                </c:pt>
                <c:pt idx="1262">
                  <c:v>2.1590736043351252E-2</c:v>
                </c:pt>
                <c:pt idx="1263">
                  <c:v>2.1605456320711376E-2</c:v>
                </c:pt>
                <c:pt idx="1264">
                  <c:v>2.1620176652546605E-2</c:v>
                </c:pt>
                <c:pt idx="1265">
                  <c:v>2.1634897038859575E-2</c:v>
                </c:pt>
                <c:pt idx="1266">
                  <c:v>2.1649617479648532E-2</c:v>
                </c:pt>
                <c:pt idx="1267">
                  <c:v>2.1664337974914349E-2</c:v>
                </c:pt>
                <c:pt idx="1268">
                  <c:v>2.1679058524657908E-2</c:v>
                </c:pt>
                <c:pt idx="1269">
                  <c:v>2.1692075284162726E-2</c:v>
                </c:pt>
                <c:pt idx="1270">
                  <c:v>2.1706795054090122E-2</c:v>
                </c:pt>
                <c:pt idx="1271">
                  <c:v>2.1721514877890868E-2</c:v>
                </c:pt>
                <c:pt idx="1272">
                  <c:v>2.1736234755568518E-2</c:v>
                </c:pt>
                <c:pt idx="1273">
                  <c:v>2.1754369647316151E-2</c:v>
                </c:pt>
                <c:pt idx="1274">
                  <c:v>2.1769091415243479E-2</c:v>
                </c:pt>
                <c:pt idx="1275">
                  <c:v>2.178381323825283E-2</c:v>
                </c:pt>
                <c:pt idx="1276">
                  <c:v>2.1798535116342468E-2</c:v>
                </c:pt>
                <c:pt idx="1277">
                  <c:v>2.1813257049513268E-2</c:v>
                </c:pt>
                <c:pt idx="1278">
                  <c:v>2.1775898174052736E-2</c:v>
                </c:pt>
                <c:pt idx="1279">
                  <c:v>2.1702318886833181E-2</c:v>
                </c:pt>
                <c:pt idx="1280">
                  <c:v>2.1628542443394363E-2</c:v>
                </c:pt>
                <c:pt idx="1281">
                  <c:v>2.155456885475604E-2</c:v>
                </c:pt>
                <c:pt idx="1282">
                  <c:v>2.147391155117017E-2</c:v>
                </c:pt>
                <c:pt idx="1283">
                  <c:v>2.1400479760440381E-2</c:v>
                </c:pt>
                <c:pt idx="1284">
                  <c:v>2.1326852984079471E-2</c:v>
                </c:pt>
                <c:pt idx="1285">
                  <c:v>2.1253031233084734E-2</c:v>
                </c:pt>
                <c:pt idx="1286">
                  <c:v>2.1179014518482128E-2</c:v>
                </c:pt>
                <c:pt idx="1287">
                  <c:v>2.1104802851330637E-2</c:v>
                </c:pt>
                <c:pt idx="1288">
                  <c:v>2.1030396242710962E-2</c:v>
                </c:pt>
                <c:pt idx="1289">
                  <c:v>2.0955794703740295E-2</c:v>
                </c:pt>
                <c:pt idx="1290">
                  <c:v>2.0880998245559289E-2</c:v>
                </c:pt>
                <c:pt idx="1291">
                  <c:v>2.0855818952172464E-2</c:v>
                </c:pt>
                <c:pt idx="1292">
                  <c:v>2.0867956977968241E-2</c:v>
                </c:pt>
                <c:pt idx="1293">
                  <c:v>2.0880095041216667E-2</c:v>
                </c:pt>
                <c:pt idx="1294">
                  <c:v>2.0892233141916003E-2</c:v>
                </c:pt>
                <c:pt idx="1295">
                  <c:v>2.0904371280067124E-2</c:v>
                </c:pt>
                <c:pt idx="1296">
                  <c:v>2.0916509455671761E-2</c:v>
                </c:pt>
                <c:pt idx="1297">
                  <c:v>2.0928647668727308E-2</c:v>
                </c:pt>
                <c:pt idx="1298">
                  <c:v>2.0940785919236374E-2</c:v>
                </c:pt>
                <c:pt idx="1299">
                  <c:v>2.0951448575942271E-2</c:v>
                </c:pt>
                <c:pt idx="1300">
                  <c:v>2.0963586193929878E-2</c:v>
                </c:pt>
                <c:pt idx="1301">
                  <c:v>2.0975723848960383E-2</c:v>
                </c:pt>
                <c:pt idx="1302">
                  <c:v>2.0987861541035539E-2</c:v>
                </c:pt>
                <c:pt idx="1303">
                  <c:v>2.099999927015447E-2</c:v>
                </c:pt>
                <c:pt idx="1304">
                  <c:v>2.1013616208792947E-2</c:v>
                </c:pt>
                <c:pt idx="1305">
                  <c:v>2.1025754721472299E-2</c:v>
                </c:pt>
                <c:pt idx="1306">
                  <c:v>2.1037893271604304E-2</c:v>
                </c:pt>
                <c:pt idx="1307">
                  <c:v>2.1050031859188953E-2</c:v>
                </c:pt>
                <c:pt idx="1308">
                  <c:v>2.1062170484227993E-2</c:v>
                </c:pt>
                <c:pt idx="1309">
                  <c:v>2.1074309146720552E-2</c:v>
                </c:pt>
                <c:pt idx="1310">
                  <c:v>2.108644784666576E-2</c:v>
                </c:pt>
                <c:pt idx="1311">
                  <c:v>2.1098586584067092E-2</c:v>
                </c:pt>
                <c:pt idx="1312">
                  <c:v>2.1107755765181757E-2</c:v>
                </c:pt>
                <c:pt idx="1313">
                  <c:v>2.1119893152097724E-2</c:v>
                </c:pt>
                <c:pt idx="1314">
                  <c:v>2.1132030575648386E-2</c:v>
                </c:pt>
                <c:pt idx="1315">
                  <c:v>2.1144168035834632E-2</c:v>
                </c:pt>
                <c:pt idx="1316">
                  <c:v>2.1156305532657349E-2</c:v>
                </c:pt>
                <c:pt idx="1317">
                  <c:v>2.1168443066116538E-2</c:v>
                </c:pt>
                <c:pt idx="1318">
                  <c:v>2.1180580636212198E-2</c:v>
                </c:pt>
                <c:pt idx="1319">
                  <c:v>2.1194207974085385E-2</c:v>
                </c:pt>
                <c:pt idx="1320">
                  <c:v>2.120485588631027E-2</c:v>
                </c:pt>
                <c:pt idx="1321">
                  <c:v>2.1216993566314457E-2</c:v>
                </c:pt>
                <c:pt idx="1322">
                  <c:v>2.1229131282955116E-2</c:v>
                </c:pt>
                <c:pt idx="1323">
                  <c:v>2.1241269036233135E-2</c:v>
                </c:pt>
                <c:pt idx="1324">
                  <c:v>2.1253406826146737E-2</c:v>
                </c:pt>
                <c:pt idx="1325">
                  <c:v>2.1268532840392089E-2</c:v>
                </c:pt>
                <c:pt idx="1326">
                  <c:v>2.1280672139613578E-2</c:v>
                </c:pt>
                <c:pt idx="1327">
                  <c:v>2.1292811476292927E-2</c:v>
                </c:pt>
                <c:pt idx="1328">
                  <c:v>2.1304950850426666E-2</c:v>
                </c:pt>
                <c:pt idx="1329">
                  <c:v>2.131709026201653E-2</c:v>
                </c:pt>
                <c:pt idx="1330">
                  <c:v>2.1315086370976517E-2</c:v>
                </c:pt>
                <c:pt idx="1331">
                  <c:v>2.1238599216390285E-2</c:v>
                </c:pt>
                <c:pt idx="1332">
                  <c:v>2.1161925201700398E-2</c:v>
                </c:pt>
                <c:pt idx="1333">
                  <c:v>2.1085064337769379E-2</c:v>
                </c:pt>
                <c:pt idx="1334">
                  <c:v>2.1000880433359556E-2</c:v>
                </c:pt>
                <c:pt idx="1335">
                  <c:v>2.0924586438680268E-2</c:v>
                </c:pt>
                <c:pt idx="1336">
                  <c:v>2.0848107643634661E-2</c:v>
                </c:pt>
                <c:pt idx="1337">
                  <c:v>2.0771444059056687E-2</c:v>
                </c:pt>
                <c:pt idx="1338">
                  <c:v>2.0694595695808084E-2</c:v>
                </c:pt>
                <c:pt idx="1339">
                  <c:v>2.0617562564776669E-2</c:v>
                </c:pt>
                <c:pt idx="1340">
                  <c:v>2.0540344676876321E-2</c:v>
                </c:pt>
                <c:pt idx="1341">
                  <c:v>2.0462942043046981E-2</c:v>
                </c:pt>
                <c:pt idx="1342">
                  <c:v>2.0385354674252058E-2</c:v>
                </c:pt>
                <c:pt idx="1343">
                  <c:v>2.0320088251119119E-2</c:v>
                </c:pt>
                <c:pt idx="1344">
                  <c:v>2.032977669492721E-2</c:v>
                </c:pt>
                <c:pt idx="1345">
                  <c:v>2.0339465162599688E-2</c:v>
                </c:pt>
                <c:pt idx="1346">
                  <c:v>2.0349153654133947E-2</c:v>
                </c:pt>
                <c:pt idx="1347">
                  <c:v>2.0358842169535204E-2</c:v>
                </c:pt>
                <c:pt idx="1348">
                  <c:v>2.0368530708798242E-2</c:v>
                </c:pt>
                <c:pt idx="1349">
                  <c:v>2.0378219271926536E-2</c:v>
                </c:pt>
                <c:pt idx="1350">
                  <c:v>2.0387907858920959E-2</c:v>
                </c:pt>
                <c:pt idx="1351">
                  <c:v>2.0397596469777166E-2</c:v>
                </c:pt>
                <c:pt idx="1352">
                  <c:v>2.0406015698385273E-2</c:v>
                </c:pt>
                <c:pt idx="1353">
                  <c:v>2.0415703807377238E-2</c:v>
                </c:pt>
                <c:pt idx="1354">
                  <c:v>2.0425391939974939E-2</c:v>
                </c:pt>
                <c:pt idx="1355">
                  <c:v>2.0435080096175739E-2</c:v>
                </c:pt>
                <c:pt idx="1356">
                  <c:v>2.0446039882030097E-2</c:v>
                </c:pt>
                <c:pt idx="1357">
                  <c:v>2.0455728636075241E-2</c:v>
                </c:pt>
                <c:pt idx="1358">
                  <c:v>2.0465417413984773E-2</c:v>
                </c:pt>
                <c:pt idx="1359">
                  <c:v>2.0475106215758695E-2</c:v>
                </c:pt>
                <c:pt idx="1360">
                  <c:v>2.0484795041398742E-2</c:v>
                </c:pt>
                <c:pt idx="1361">
                  <c:v>2.0494483890903178E-2</c:v>
                </c:pt>
                <c:pt idx="1362">
                  <c:v>2.0504172764272001E-2</c:v>
                </c:pt>
                <c:pt idx="1363">
                  <c:v>2.0513861661506951E-2</c:v>
                </c:pt>
                <c:pt idx="1364">
                  <c:v>2.0522274564167116E-2</c:v>
                </c:pt>
                <c:pt idx="1365">
                  <c:v>2.0530686486277538E-2</c:v>
                </c:pt>
                <c:pt idx="1366">
                  <c:v>2.0540374349210744E-2</c:v>
                </c:pt>
                <c:pt idx="1367">
                  <c:v>2.0550062235487943E-2</c:v>
                </c:pt>
                <c:pt idx="1368">
                  <c:v>2.0559750145109135E-2</c:v>
                </c:pt>
                <c:pt idx="1369">
                  <c:v>2.056943807807432E-2</c:v>
                </c:pt>
                <c:pt idx="1370">
                  <c:v>2.0580405271692061E-2</c:v>
                </c:pt>
                <c:pt idx="1371">
                  <c:v>2.0588814014035783E-2</c:v>
                </c:pt>
                <c:pt idx="1372">
                  <c:v>2.0598502017032949E-2</c:v>
                </c:pt>
                <c:pt idx="1373">
                  <c:v>2.0604347950495164E-2</c:v>
                </c:pt>
                <c:pt idx="1374">
                  <c:v>2.0617878093060149E-2</c:v>
                </c:pt>
                <c:pt idx="1375">
                  <c:v>2.0627566166090183E-2</c:v>
                </c:pt>
                <c:pt idx="1376">
                  <c:v>2.0637254262464211E-2</c:v>
                </c:pt>
                <c:pt idx="1377">
                  <c:v>2.0649508728656136E-2</c:v>
                </c:pt>
                <c:pt idx="1378">
                  <c:v>2.0659197983875163E-2</c:v>
                </c:pt>
                <c:pt idx="1379">
                  <c:v>2.0668887262958579E-2</c:v>
                </c:pt>
                <c:pt idx="1380">
                  <c:v>2.067857656590899E-2</c:v>
                </c:pt>
                <c:pt idx="1381">
                  <c:v>2.0688265892724662E-2</c:v>
                </c:pt>
                <c:pt idx="1382">
                  <c:v>2.0683916223783093E-2</c:v>
                </c:pt>
                <c:pt idx="1383">
                  <c:v>2.0604232006776343E-2</c:v>
                </c:pt>
                <c:pt idx="1384">
                  <c:v>2.0524369411928745E-2</c:v>
                </c:pt>
                <c:pt idx="1385">
                  <c:v>2.044432845005275E-2</c:v>
                </c:pt>
                <c:pt idx="1386">
                  <c:v>2.0356692820259252E-2</c:v>
                </c:pt>
                <c:pt idx="1387">
                  <c:v>2.0277244595936401E-2</c:v>
                </c:pt>
                <c:pt idx="1388">
                  <c:v>2.0197619962750376E-2</c:v>
                </c:pt>
                <c:pt idx="1389">
                  <c:v>2.0117818931479518E-2</c:v>
                </c:pt>
                <c:pt idx="1390">
                  <c:v>2.0037841512925619E-2</c:v>
                </c:pt>
                <c:pt idx="1391">
                  <c:v>1.995768771791654E-2</c:v>
                </c:pt>
                <c:pt idx="1392">
                  <c:v>1.9877357557300128E-2</c:v>
                </c:pt>
                <c:pt idx="1393">
                  <c:v>1.9796851041952026E-2</c:v>
                </c:pt>
                <c:pt idx="1394">
                  <c:v>1.9716168182766999E-2</c:v>
                </c:pt>
                <c:pt idx="1395">
                  <c:v>1.9647920741463487E-2</c:v>
                </c:pt>
                <c:pt idx="1396">
                  <c:v>1.9655268244451258E-2</c:v>
                </c:pt>
                <c:pt idx="1397">
                  <c:v>1.9662615761165441E-2</c:v>
                </c:pt>
                <c:pt idx="1398">
                  <c:v>1.9669963291606904E-2</c:v>
                </c:pt>
                <c:pt idx="1399">
                  <c:v>1.9677310835776514E-2</c:v>
                </c:pt>
                <c:pt idx="1400">
                  <c:v>1.9684658393673404E-2</c:v>
                </c:pt>
                <c:pt idx="1401">
                  <c:v>1.9692005965297577E-2</c:v>
                </c:pt>
                <c:pt idx="1402">
                  <c:v>1.9699353550649026E-2</c:v>
                </c:pt>
                <c:pt idx="1403">
                  <c:v>1.9706701149729496E-2</c:v>
                </c:pt>
                <c:pt idx="1404">
                  <c:v>1.9712985092339774E-2</c:v>
                </c:pt>
                <c:pt idx="1405">
                  <c:v>1.9720332316485779E-2</c:v>
                </c:pt>
                <c:pt idx="1406">
                  <c:v>1.9727679554209492E-2</c:v>
                </c:pt>
                <c:pt idx="1407">
                  <c:v>1.9736091683323308E-2</c:v>
                </c:pt>
                <c:pt idx="1408">
                  <c:v>1.9743439351041045E-2</c:v>
                </c:pt>
                <c:pt idx="1409">
                  <c:v>1.9750787032486065E-2</c:v>
                </c:pt>
                <c:pt idx="1410">
                  <c:v>1.9758134727660102E-2</c:v>
                </c:pt>
                <c:pt idx="1411">
                  <c:v>1.9765482436560552E-2</c:v>
                </c:pt>
                <c:pt idx="1412">
                  <c:v>1.9772830159190017E-2</c:v>
                </c:pt>
                <c:pt idx="1413">
                  <c:v>1.9780177895545894E-2</c:v>
                </c:pt>
                <c:pt idx="1414">
                  <c:v>1.9787525645630792E-2</c:v>
                </c:pt>
                <c:pt idx="1415">
                  <c:v>1.9794873409443834E-2</c:v>
                </c:pt>
                <c:pt idx="1416">
                  <c:v>1.9802221186984159E-2</c:v>
                </c:pt>
                <c:pt idx="1417">
                  <c:v>1.9807431229961203E-2</c:v>
                </c:pt>
                <c:pt idx="1418">
                  <c:v>1.981477822632538E-2</c:v>
                </c:pt>
                <c:pt idx="1419">
                  <c:v>1.9822125236117927E-2</c:v>
                </c:pt>
                <c:pt idx="1420">
                  <c:v>1.9830521835180193E-2</c:v>
                </c:pt>
                <c:pt idx="1421">
                  <c:v>1.9837868873747055E-2</c:v>
                </c:pt>
                <c:pt idx="1422">
                  <c:v>1.9845215925742288E-2</c:v>
                </c:pt>
                <c:pt idx="1423">
                  <c:v>1.9852562991165001E-2</c:v>
                </c:pt>
                <c:pt idx="1424">
                  <c:v>1.9859910070016085E-2</c:v>
                </c:pt>
                <c:pt idx="1425">
                  <c:v>1.9866185108418026E-2</c:v>
                </c:pt>
                <c:pt idx="1426">
                  <c:v>1.9873531808654057E-2</c:v>
                </c:pt>
                <c:pt idx="1427">
                  <c:v>1.9880878522169354E-2</c:v>
                </c:pt>
                <c:pt idx="1428">
                  <c:v>1.9888225248961222E-2</c:v>
                </c:pt>
                <c:pt idx="1429">
                  <c:v>1.9898793253386102E-2</c:v>
                </c:pt>
                <c:pt idx="1430">
                  <c:v>1.9906141225080682E-2</c:v>
                </c:pt>
                <c:pt idx="1431">
                  <c:v>1.9913489210505151E-2</c:v>
                </c:pt>
                <c:pt idx="1432">
                  <c:v>1.9920837209656903E-2</c:v>
                </c:pt>
                <c:pt idx="1433">
                  <c:v>1.992818522253767E-2</c:v>
                </c:pt>
                <c:pt idx="1434">
                  <c:v>1.9909802187524885E-2</c:v>
                </c:pt>
                <c:pt idx="1435">
                  <c:v>1.9830751377023406E-2</c:v>
                </c:pt>
                <c:pt idx="1436">
                  <c:v>1.975153685531382E-2</c:v>
                </c:pt>
                <c:pt idx="1437">
                  <c:v>1.9672158632244953E-2</c:v>
                </c:pt>
                <c:pt idx="1438">
                  <c:v>1.9585417296897358E-2</c:v>
                </c:pt>
                <c:pt idx="1439">
                  <c:v>1.9506630446855064E-2</c:v>
                </c:pt>
                <c:pt idx="1440">
                  <c:v>1.942768169341947E-2</c:v>
                </c:pt>
                <c:pt idx="1441">
                  <c:v>1.9348571046402724E-2</c:v>
                </c:pt>
                <c:pt idx="1442">
                  <c:v>1.9269298515640441E-2</c:v>
                </c:pt>
                <c:pt idx="1443">
                  <c:v>1.9189864110985604E-2</c:v>
                </c:pt>
                <c:pt idx="1444">
                  <c:v>1.9110267842314666E-2</c:v>
                </c:pt>
                <c:pt idx="1445">
                  <c:v>1.903050971952058E-2</c:v>
                </c:pt>
                <c:pt idx="1446">
                  <c:v>1.8950589752518024E-2</c:v>
                </c:pt>
                <c:pt idx="1447">
                  <c:v>1.8894890053631788E-2</c:v>
                </c:pt>
                <c:pt idx="1448">
                  <c:v>1.8900087819214081E-2</c:v>
                </c:pt>
                <c:pt idx="1449">
                  <c:v>1.8905285591668264E-2</c:v>
                </c:pt>
                <c:pt idx="1450">
                  <c:v>1.8910483370992607E-2</c:v>
                </c:pt>
                <c:pt idx="1451">
                  <c:v>1.8915681157188845E-2</c:v>
                </c:pt>
                <c:pt idx="1452">
                  <c:v>1.8920878950256105E-2</c:v>
                </c:pt>
                <c:pt idx="1453">
                  <c:v>1.8926076750193525E-2</c:v>
                </c:pt>
                <c:pt idx="1454">
                  <c:v>1.8931274557002838E-2</c:v>
                </c:pt>
                <c:pt idx="1455">
                  <c:v>1.8936472370683174E-2</c:v>
                </c:pt>
                <c:pt idx="1456">
                  <c:v>1.8940801433324234E-2</c:v>
                </c:pt>
                <c:pt idx="1457">
                  <c:v>1.8945998987404549E-2</c:v>
                </c:pt>
                <c:pt idx="1458">
                  <c:v>1.8951196548279429E-2</c:v>
                </c:pt>
                <c:pt idx="1459">
                  <c:v>1.8957263694117391E-2</c:v>
                </c:pt>
                <c:pt idx="1460">
                  <c:v>1.8962461542153725E-2</c:v>
                </c:pt>
                <c:pt idx="1461">
                  <c:v>1.8967659397061087E-2</c:v>
                </c:pt>
                <c:pt idx="1462">
                  <c:v>1.8972857258840341E-2</c:v>
                </c:pt>
                <c:pt idx="1463">
                  <c:v>1.8978055127489752E-2</c:v>
                </c:pt>
                <c:pt idx="1464">
                  <c:v>1.8983253003011926E-2</c:v>
                </c:pt>
                <c:pt idx="1465">
                  <c:v>1.8988450885403386E-2</c:v>
                </c:pt>
                <c:pt idx="1466">
                  <c:v>1.8993648774667613E-2</c:v>
                </c:pt>
                <c:pt idx="1467">
                  <c:v>1.8998846670802864E-2</c:v>
                </c:pt>
                <c:pt idx="1468">
                  <c:v>1.900404457380914E-2</c:v>
                </c:pt>
                <c:pt idx="1469">
                  <c:v>1.9008370166458576E-2</c:v>
                </c:pt>
                <c:pt idx="1470">
                  <c:v>1.901356780888756E-2</c:v>
                </c:pt>
                <c:pt idx="1471">
                  <c:v>1.9018765458114623E-2</c:v>
                </c:pt>
                <c:pt idx="1472">
                  <c:v>1.9024705636980339E-2</c:v>
                </c:pt>
                <c:pt idx="1473">
                  <c:v>1.9029903300770694E-2</c:v>
                </c:pt>
                <c:pt idx="1474">
                  <c:v>1.9035100971356494E-2</c:v>
                </c:pt>
                <c:pt idx="1475">
                  <c:v>1.9040298648738619E-2</c:v>
                </c:pt>
                <c:pt idx="1476">
                  <c:v>1.9045496332916183E-2</c:v>
                </c:pt>
                <c:pt idx="1477">
                  <c:v>1.9049819527693579E-2</c:v>
                </c:pt>
                <c:pt idx="1478">
                  <c:v>1.9055016950559001E-2</c:v>
                </c:pt>
                <c:pt idx="1479">
                  <c:v>1.9060214380147933E-2</c:v>
                </c:pt>
                <c:pt idx="1480">
                  <c:v>1.9065411816455935E-2</c:v>
                </c:pt>
                <c:pt idx="1481">
                  <c:v>1.9070609259486559E-2</c:v>
                </c:pt>
                <c:pt idx="1482">
                  <c:v>1.9077558509263865E-2</c:v>
                </c:pt>
                <c:pt idx="1483">
                  <c:v>1.908275651632169E-2</c:v>
                </c:pt>
                <c:pt idx="1484">
                  <c:v>1.9087954530251409E-2</c:v>
                </c:pt>
                <c:pt idx="1485">
                  <c:v>1.9093152551052157E-2</c:v>
                </c:pt>
                <c:pt idx="1486">
                  <c:v>1.90877038437204E-2</c:v>
                </c:pt>
                <c:pt idx="1487">
                  <c:v>1.9024442947393333E-2</c:v>
                </c:pt>
                <c:pt idx="1488">
                  <c:v>1.8961058298962313E-2</c:v>
                </c:pt>
                <c:pt idx="1489">
                  <c:v>1.8897549904379508E-2</c:v>
                </c:pt>
                <c:pt idx="1490">
                  <c:v>1.8808190260423765E-2</c:v>
                </c:pt>
                <c:pt idx="1491">
                  <c:v>1.8746556799112989E-2</c:v>
                </c:pt>
                <c:pt idx="1492">
                  <c:v>1.8684803537327141E-2</c:v>
                </c:pt>
                <c:pt idx="1493">
                  <c:v>1.8622930480864986E-2</c:v>
                </c:pt>
                <c:pt idx="1494">
                  <c:v>1.8568980844280134E-2</c:v>
                </c:pt>
                <c:pt idx="1495">
                  <c:v>1.8498825007164647E-2</c:v>
                </c:pt>
                <c:pt idx="1496">
                  <c:v>1.8436592601579267E-2</c:v>
                </c:pt>
                <c:pt idx="1497">
                  <c:v>1.8374240424625748E-2</c:v>
                </c:pt>
                <c:pt idx="1498">
                  <c:v>1.8311768482155575E-2</c:v>
                </c:pt>
                <c:pt idx="1499">
                  <c:v>1.8268093952124764E-2</c:v>
                </c:pt>
                <c:pt idx="1500">
                  <c:v>1.8271669584340608E-2</c:v>
                </c:pt>
                <c:pt idx="1501">
                  <c:v>1.8275245219881452E-2</c:v>
                </c:pt>
                <c:pt idx="1502">
                  <c:v>1.8278820858743047E-2</c:v>
                </c:pt>
                <c:pt idx="1503">
                  <c:v>1.8282396500927937E-2</c:v>
                </c:pt>
                <c:pt idx="1504">
                  <c:v>1.8285972146435278E-2</c:v>
                </c:pt>
                <c:pt idx="1505">
                  <c:v>1.8289547795265069E-2</c:v>
                </c:pt>
                <c:pt idx="1506">
                  <c:v>1.8293123447417306E-2</c:v>
                </c:pt>
                <c:pt idx="1507">
                  <c:v>1.8294540422269419E-2</c:v>
                </c:pt>
                <c:pt idx="1508">
                  <c:v>1.8298115536474098E-2</c:v>
                </c:pt>
                <c:pt idx="1509">
                  <c:v>1.8301690653895544E-2</c:v>
                </c:pt>
                <c:pt idx="1510">
                  <c:v>1.8305265774533761E-2</c:v>
                </c:pt>
                <c:pt idx="1511">
                  <c:v>1.8311001758016927E-2</c:v>
                </c:pt>
                <c:pt idx="1512">
                  <c:v>1.8314577430104707E-2</c:v>
                </c:pt>
                <c:pt idx="1513">
                  <c:v>1.8318153105514087E-2</c:v>
                </c:pt>
                <c:pt idx="1514">
                  <c:v>1.8321728784245914E-2</c:v>
                </c:pt>
                <c:pt idx="1515">
                  <c:v>1.832530446630189E-2</c:v>
                </c:pt>
                <c:pt idx="1516">
                  <c:v>1.8326716565891445E-2</c:v>
                </c:pt>
                <c:pt idx="1517">
                  <c:v>1.8332455840378639E-2</c:v>
                </c:pt>
                <c:pt idx="1518">
                  <c:v>1.8336031532401112E-2</c:v>
                </c:pt>
                <c:pt idx="1519">
                  <c:v>1.8339607227746885E-2</c:v>
                </c:pt>
                <c:pt idx="1520">
                  <c:v>1.8341017157783652E-2</c:v>
                </c:pt>
                <c:pt idx="1521">
                  <c:v>1.8343870292542697E-2</c:v>
                </c:pt>
                <c:pt idx="1522">
                  <c:v>1.8347445269773388E-2</c:v>
                </c:pt>
                <c:pt idx="1523">
                  <c:v>1.8351020250181982E-2</c:v>
                </c:pt>
                <c:pt idx="1524">
                  <c:v>1.8356850015972124E-2</c:v>
                </c:pt>
                <c:pt idx="1525">
                  <c:v>1.836114805561808E-2</c:v>
                </c:pt>
                <c:pt idx="1526">
                  <c:v>1.8364000359700223E-2</c:v>
                </c:pt>
                <c:pt idx="1527">
                  <c:v>1.8367575536388549E-2</c:v>
                </c:pt>
                <c:pt idx="1528">
                  <c:v>1.8371150716291883E-2</c:v>
                </c:pt>
                <c:pt idx="1529">
                  <c:v>1.8374725899411984E-2</c:v>
                </c:pt>
                <c:pt idx="1530">
                  <c:v>1.8378301085747974E-2</c:v>
                </c:pt>
                <c:pt idx="1531">
                  <c:v>1.8381876275299858E-2</c:v>
                </c:pt>
                <c:pt idx="1532">
                  <c:v>1.8385451468067627E-2</c:v>
                </c:pt>
                <c:pt idx="1533">
                  <c:v>1.8389750991801991E-2</c:v>
                </c:pt>
                <c:pt idx="1534">
                  <c:v>1.8393326373457079E-2</c:v>
                </c:pt>
                <c:pt idx="1535">
                  <c:v>1.839690175836348E-2</c:v>
                </c:pt>
                <c:pt idx="1536">
                  <c:v>1.8400477146521196E-2</c:v>
                </c:pt>
                <c:pt idx="1537">
                  <c:v>1.8404052537931957E-2</c:v>
                </c:pt>
                <c:pt idx="1538">
                  <c:v>1.8372829668036109E-2</c:v>
                </c:pt>
                <c:pt idx="1539">
                  <c:v>1.8327915801540254E-2</c:v>
                </c:pt>
                <c:pt idx="1540">
                  <c:v>1.8282918167632927E-2</c:v>
                </c:pt>
                <c:pt idx="1541">
                  <c:v>1.8237836769171629E-2</c:v>
                </c:pt>
                <c:pt idx="1542">
                  <c:v>1.8188981305508587E-2</c:v>
                </c:pt>
                <c:pt idx="1543">
                  <c:v>1.814424896496385E-2</c:v>
                </c:pt>
                <c:pt idx="1544">
                  <c:v>1.8099433774153333E-2</c:v>
                </c:pt>
                <c:pt idx="1545">
                  <c:v>1.8054535735921719E-2</c:v>
                </c:pt>
                <c:pt idx="1546">
                  <c:v>1.8009554853118899E-2</c:v>
                </c:pt>
                <c:pt idx="1547">
                  <c:v>1.7964491128600855E-2</c:v>
                </c:pt>
                <c:pt idx="1548">
                  <c:v>1.7919344565227906E-2</c:v>
                </c:pt>
                <c:pt idx="1549">
                  <c:v>1.7874115165865585E-2</c:v>
                </c:pt>
                <c:pt idx="1550">
                  <c:v>1.782880293338724E-2</c:v>
                </c:pt>
                <c:pt idx="1551">
                  <c:v>1.7817612337994292E-2</c:v>
                </c:pt>
                <c:pt idx="1552">
                  <c:v>1.7820091698157556E-2</c:v>
                </c:pt>
                <c:pt idx="1553">
                  <c:v>1.7822571059883916E-2</c:v>
                </c:pt>
                <c:pt idx="1554">
                  <c:v>1.7825050423175115E-2</c:v>
                </c:pt>
                <c:pt idx="1555">
                  <c:v>1.7827529788030278E-2</c:v>
                </c:pt>
                <c:pt idx="1556">
                  <c:v>1.7830009154447667E-2</c:v>
                </c:pt>
                <c:pt idx="1557">
                  <c:v>1.7832488522430762E-2</c:v>
                </c:pt>
                <c:pt idx="1558">
                  <c:v>1.7834967891976087E-2</c:v>
                </c:pt>
                <c:pt idx="1559">
                  <c:v>1.7836828942012772E-2</c:v>
                </c:pt>
                <c:pt idx="1560">
                  <c:v>1.7839308192001378E-2</c:v>
                </c:pt>
                <c:pt idx="1561">
                  <c:v>1.7841787443535997E-2</c:v>
                </c:pt>
                <c:pt idx="1562">
                  <c:v>1.7844266696616633E-2</c:v>
                </c:pt>
                <c:pt idx="1563">
                  <c:v>1.784674595124592E-2</c:v>
                </c:pt>
                <c:pt idx="1564">
                  <c:v>1.784984414209393E-2</c:v>
                </c:pt>
                <c:pt idx="1565">
                  <c:v>1.7852323522587019E-2</c:v>
                </c:pt>
                <c:pt idx="1566">
                  <c:v>1.7854802904644074E-2</c:v>
                </c:pt>
                <c:pt idx="1567">
                  <c:v>1.7857282288265094E-2</c:v>
                </c:pt>
                <c:pt idx="1568">
                  <c:v>1.7859761673450082E-2</c:v>
                </c:pt>
                <c:pt idx="1569">
                  <c:v>1.7862241060198167E-2</c:v>
                </c:pt>
                <c:pt idx="1570">
                  <c:v>1.7864720448511087E-2</c:v>
                </c:pt>
                <c:pt idx="1571">
                  <c:v>1.7867199838386236E-2</c:v>
                </c:pt>
                <c:pt idx="1572">
                  <c:v>1.7868439427355831E-2</c:v>
                </c:pt>
                <c:pt idx="1573">
                  <c:v>1.7870918574552697E-2</c:v>
                </c:pt>
                <c:pt idx="1574">
                  <c:v>1.7873397723279005E-2</c:v>
                </c:pt>
                <c:pt idx="1575">
                  <c:v>1.7875876873534757E-2</c:v>
                </c:pt>
                <c:pt idx="1576">
                  <c:v>1.7878356025319952E-2</c:v>
                </c:pt>
                <c:pt idx="1577">
                  <c:v>1.7880835178636367E-2</c:v>
                </c:pt>
                <c:pt idx="1578">
                  <c:v>1.7883314333481337E-2</c:v>
                </c:pt>
                <c:pt idx="1579">
                  <c:v>1.788579348985575E-2</c:v>
                </c:pt>
                <c:pt idx="1580">
                  <c:v>1.7888893516582648E-2</c:v>
                </c:pt>
                <c:pt idx="1581">
                  <c:v>1.7890751807195571E-2</c:v>
                </c:pt>
                <c:pt idx="1582">
                  <c:v>1.7893230968159202E-2</c:v>
                </c:pt>
                <c:pt idx="1583">
                  <c:v>1.7895710130654052E-2</c:v>
                </c:pt>
                <c:pt idx="1584">
                  <c:v>1.789818929467657E-2</c:v>
                </c:pt>
                <c:pt idx="1585">
                  <c:v>1.7901911460859128E-2</c:v>
                </c:pt>
                <c:pt idx="1586">
                  <c:v>1.7904390874192905E-2</c:v>
                </c:pt>
                <c:pt idx="1587">
                  <c:v>1.7906870289090646E-2</c:v>
                </c:pt>
                <c:pt idx="1588">
                  <c:v>1.7909349705552354E-2</c:v>
                </c:pt>
                <c:pt idx="1589">
                  <c:v>1.7911829123578027E-2</c:v>
                </c:pt>
                <c:pt idx="1590">
                  <c:v>1.7896363007599565E-2</c:v>
                </c:pt>
                <c:pt idx="1591">
                  <c:v>1.7868486835723243E-2</c:v>
                </c:pt>
                <c:pt idx="1592">
                  <c:v>1.7840560375687348E-2</c:v>
                </c:pt>
                <c:pt idx="1593">
                  <c:v>1.7812583628553893E-2</c:v>
                </c:pt>
                <c:pt idx="1594">
                  <c:v>1.7782368822552599E-2</c:v>
                </c:pt>
                <c:pt idx="1595">
                  <c:v>1.7754615157639389E-2</c:v>
                </c:pt>
                <c:pt idx="1596">
                  <c:v>1.7726811752694083E-2</c:v>
                </c:pt>
                <c:pt idx="1597">
                  <c:v>1.7698958608776707E-2</c:v>
                </c:pt>
                <c:pt idx="1598">
                  <c:v>1.7671055726945543E-2</c:v>
                </c:pt>
                <c:pt idx="1599">
                  <c:v>1.7643103108264089E-2</c:v>
                </c:pt>
                <c:pt idx="1600">
                  <c:v>1.7615100753795843E-2</c:v>
                </c:pt>
                <c:pt idx="1601">
                  <c:v>1.7587048664606038E-2</c:v>
                </c:pt>
                <c:pt idx="1602">
                  <c:v>1.7558946841764251E-2</c:v>
                </c:pt>
                <c:pt idx="1603">
                  <c:v>1.7547929646151057E-2</c:v>
                </c:pt>
                <c:pt idx="1604">
                  <c:v>1.7549752564190182E-2</c:v>
                </c:pt>
                <c:pt idx="1605">
                  <c:v>1.7551575483073852E-2</c:v>
                </c:pt>
                <c:pt idx="1606">
                  <c:v>1.7553398402803799E-2</c:v>
                </c:pt>
                <c:pt idx="1607">
                  <c:v>1.7555221323378289E-2</c:v>
                </c:pt>
                <c:pt idx="1608">
                  <c:v>1.7557044244799928E-2</c:v>
                </c:pt>
                <c:pt idx="1609">
                  <c:v>1.755886716706611E-2</c:v>
                </c:pt>
                <c:pt idx="1610">
                  <c:v>1.7560690090176832E-2</c:v>
                </c:pt>
                <c:pt idx="1611">
                  <c:v>1.7561955066523235E-2</c:v>
                </c:pt>
                <c:pt idx="1612">
                  <c:v>1.7563777902531084E-2</c:v>
                </c:pt>
                <c:pt idx="1613">
                  <c:v>1.7565600739376068E-2</c:v>
                </c:pt>
                <c:pt idx="1614">
                  <c:v>1.7567423577056426E-2</c:v>
                </c:pt>
                <c:pt idx="1615">
                  <c:v>1.7569246415573919E-2</c:v>
                </c:pt>
                <c:pt idx="1616">
                  <c:v>1.7571627646600002E-2</c:v>
                </c:pt>
                <c:pt idx="1617">
                  <c:v>1.7573450575629469E-2</c:v>
                </c:pt>
                <c:pt idx="1618">
                  <c:v>1.7575273505504346E-2</c:v>
                </c:pt>
                <c:pt idx="1619">
                  <c:v>1.7577096436224633E-2</c:v>
                </c:pt>
                <c:pt idx="1620">
                  <c:v>1.7578919367790331E-2</c:v>
                </c:pt>
                <c:pt idx="1621">
                  <c:v>1.758074230020144E-2</c:v>
                </c:pt>
                <c:pt idx="1622">
                  <c:v>1.7582565233458827E-2</c:v>
                </c:pt>
                <c:pt idx="1623">
                  <c:v>1.7584388167560756E-2</c:v>
                </c:pt>
                <c:pt idx="1624">
                  <c:v>1.7585092923837031E-2</c:v>
                </c:pt>
                <c:pt idx="1625">
                  <c:v>1.7586915681807369E-2</c:v>
                </c:pt>
                <c:pt idx="1626">
                  <c:v>1.7588738440605489E-2</c:v>
                </c:pt>
                <c:pt idx="1627">
                  <c:v>1.7590561200229615E-2</c:v>
                </c:pt>
                <c:pt idx="1628">
                  <c:v>1.7592383960679747E-2</c:v>
                </c:pt>
                <c:pt idx="1629">
                  <c:v>1.7594206721959438E-2</c:v>
                </c:pt>
                <c:pt idx="1630">
                  <c:v>1.7596589093670102E-2</c:v>
                </c:pt>
                <c:pt idx="1631">
                  <c:v>1.7597852246996837E-2</c:v>
                </c:pt>
                <c:pt idx="1632">
                  <c:v>1.7599675010756322E-2</c:v>
                </c:pt>
                <c:pt idx="1633">
                  <c:v>1.7601497775341812E-2</c:v>
                </c:pt>
                <c:pt idx="1634">
                  <c:v>1.7603320540755085E-2</c:v>
                </c:pt>
                <c:pt idx="1635">
                  <c:v>1.760514330699614E-2</c:v>
                </c:pt>
                <c:pt idx="1636">
                  <c:v>1.7606966074062314E-2</c:v>
                </c:pt>
                <c:pt idx="1637">
                  <c:v>1.7609909333761116E-2</c:v>
                </c:pt>
                <c:pt idx="1638">
                  <c:v>1.7611732280545078E-2</c:v>
                </c:pt>
                <c:pt idx="1639">
                  <c:v>1.7613555228174448E-2</c:v>
                </c:pt>
                <c:pt idx="1640">
                  <c:v>1.7615378176649227E-2</c:v>
                </c:pt>
                <c:pt idx="1641">
                  <c:v>1.7617201125968551E-2</c:v>
                </c:pt>
                <c:pt idx="1642">
                  <c:v>1.7616432782024145E-2</c:v>
                </c:pt>
                <c:pt idx="1643">
                  <c:v>1.7604028573817626E-2</c:v>
                </c:pt>
                <c:pt idx="1644">
                  <c:v>1.7591601716329095E-2</c:v>
                </c:pt>
                <c:pt idx="1645">
                  <c:v>1.7579152209769376E-2</c:v>
                </c:pt>
                <c:pt idx="1646">
                  <c:v>1.7565858503600158E-2</c:v>
                </c:pt>
                <c:pt idx="1647">
                  <c:v>1.7553515523112902E-2</c:v>
                </c:pt>
                <c:pt idx="1648">
                  <c:v>1.7541150139187413E-2</c:v>
                </c:pt>
                <c:pt idx="1649">
                  <c:v>1.7528762352033954E-2</c:v>
                </c:pt>
                <c:pt idx="1650">
                  <c:v>1.7516352161865398E-2</c:v>
                </c:pt>
                <c:pt idx="1651">
                  <c:v>1.7503919568893755E-2</c:v>
                </c:pt>
                <c:pt idx="1652">
                  <c:v>1.7491464573329285E-2</c:v>
                </c:pt>
                <c:pt idx="1653">
                  <c:v>1.7478987175390079E-2</c:v>
                </c:pt>
                <c:pt idx="1654">
                  <c:v>1.7466487375285531E-2</c:v>
                </c:pt>
                <c:pt idx="1655">
                  <c:v>1.7455973706022518E-2</c:v>
                </c:pt>
                <c:pt idx="1656">
                  <c:v>1.7457501633061319E-2</c:v>
                </c:pt>
                <c:pt idx="1657">
                  <c:v>1.74590295606953E-2</c:v>
                </c:pt>
                <c:pt idx="1658">
                  <c:v>1.746055748892272E-2</c:v>
                </c:pt>
                <c:pt idx="1659">
                  <c:v>1.7462085417743578E-2</c:v>
                </c:pt>
                <c:pt idx="1660">
                  <c:v>1.746361334716048E-2</c:v>
                </c:pt>
                <c:pt idx="1661">
                  <c:v>1.7465141277169083E-2</c:v>
                </c:pt>
                <c:pt idx="1662">
                  <c:v>1.7466669207771991E-2</c:v>
                </c:pt>
                <c:pt idx="1663">
                  <c:v>1.7468197138970076E-2</c:v>
                </c:pt>
                <c:pt idx="1664">
                  <c:v>1.7469192697469452E-2</c:v>
                </c:pt>
                <c:pt idx="1665">
                  <c:v>1.7470720555830599E-2</c:v>
                </c:pt>
                <c:pt idx="1666">
                  <c:v>1.747224841477853E-2</c:v>
                </c:pt>
                <c:pt idx="1667">
                  <c:v>1.747377627431412E-2</c:v>
                </c:pt>
                <c:pt idx="1668">
                  <c:v>1.7475836803865559E-2</c:v>
                </c:pt>
                <c:pt idx="1669">
                  <c:v>1.7477364738627751E-2</c:v>
                </c:pt>
                <c:pt idx="1670">
                  <c:v>1.7478892673982512E-2</c:v>
                </c:pt>
                <c:pt idx="1671">
                  <c:v>1.7480420609931577E-2</c:v>
                </c:pt>
                <c:pt idx="1672">
                  <c:v>1.7481948546474085E-2</c:v>
                </c:pt>
                <c:pt idx="1673">
                  <c:v>1.7483476483611766E-2</c:v>
                </c:pt>
                <c:pt idx="1674">
                  <c:v>1.7485004421342019E-2</c:v>
                </c:pt>
                <c:pt idx="1675">
                  <c:v>1.748653235966658E-2</c:v>
                </c:pt>
                <c:pt idx="1676">
                  <c:v>1.7488060298585448E-2</c:v>
                </c:pt>
                <c:pt idx="1677">
                  <c:v>1.7489054901984408E-2</c:v>
                </c:pt>
                <c:pt idx="1678">
                  <c:v>1.7490582767982522E-2</c:v>
                </c:pt>
                <c:pt idx="1679">
                  <c:v>1.7492110634568299E-2</c:v>
                </c:pt>
                <c:pt idx="1680">
                  <c:v>1.7493638501740856E-2</c:v>
                </c:pt>
                <c:pt idx="1681">
                  <c:v>1.7495166369501079E-2</c:v>
                </c:pt>
                <c:pt idx="1682">
                  <c:v>1.7496694237849841E-2</c:v>
                </c:pt>
                <c:pt idx="1683">
                  <c:v>1.7498222106785387E-2</c:v>
                </c:pt>
                <c:pt idx="1684">
                  <c:v>1.7499749976308591E-2</c:v>
                </c:pt>
                <c:pt idx="1685">
                  <c:v>1.7500743941586627E-2</c:v>
                </c:pt>
                <c:pt idx="1686">
                  <c:v>1.750227173812835E-2</c:v>
                </c:pt>
                <c:pt idx="1687">
                  <c:v>1.7503799535250941E-2</c:v>
                </c:pt>
                <c:pt idx="1688">
                  <c:v>1.7505327332954401E-2</c:v>
                </c:pt>
                <c:pt idx="1689">
                  <c:v>1.7506855131239618E-2</c:v>
                </c:pt>
                <c:pt idx="1690">
                  <c:v>1.7509451505816211E-2</c:v>
                </c:pt>
                <c:pt idx="1691">
                  <c:v>1.7510979453644472E-2</c:v>
                </c:pt>
                <c:pt idx="1692">
                  <c:v>1.7512507402066172E-2</c:v>
                </c:pt>
                <c:pt idx="1693">
                  <c:v>1.7514035351083049E-2</c:v>
                </c:pt>
                <c:pt idx="1694">
                  <c:v>1.7514854447327581E-2</c:v>
                </c:pt>
                <c:pt idx="1695">
                  <c:v>1.7515161459095676E-2</c:v>
                </c:pt>
                <c:pt idx="1696">
                  <c:v>1.7515466601469465E-2</c:v>
                </c:pt>
                <c:pt idx="1697">
                  <c:v>1.7515769874448063E-2</c:v>
                </c:pt>
                <c:pt idx="1698">
                  <c:v>1.7516532335598724E-2</c:v>
                </c:pt>
                <c:pt idx="1699">
                  <c:v>1.7516844708181309E-2</c:v>
                </c:pt>
                <c:pt idx="1700">
                  <c:v>1.751715523159959E-2</c:v>
                </c:pt>
                <c:pt idx="1701">
                  <c:v>1.7517463905852706E-2</c:v>
                </c:pt>
                <c:pt idx="1702">
                  <c:v>1.7517770730939783E-2</c:v>
                </c:pt>
                <c:pt idx="1703">
                  <c:v>1.7518075706861688E-2</c:v>
                </c:pt>
                <c:pt idx="1704">
                  <c:v>1.7518378833617558E-2</c:v>
                </c:pt>
                <c:pt idx="1705">
                  <c:v>1.7518680111205654E-2</c:v>
                </c:pt>
                <c:pt idx="1706">
                  <c:v>1.751897953962684E-2</c:v>
                </c:pt>
                <c:pt idx="1707">
                  <c:v>1.751962189857114E-2</c:v>
                </c:pt>
                <c:pt idx="1708">
                  <c:v>1.7521125546695413E-2</c:v>
                </c:pt>
                <c:pt idx="1709">
                  <c:v>1.7522629195394879E-2</c:v>
                </c:pt>
                <c:pt idx="1710">
                  <c:v>1.7524132844669534E-2</c:v>
                </c:pt>
                <c:pt idx="1711">
                  <c:v>1.7525636494519384E-2</c:v>
                </c:pt>
                <c:pt idx="1712">
                  <c:v>1.7527140144945295E-2</c:v>
                </c:pt>
                <c:pt idx="1713">
                  <c:v>1.7528643795944661E-2</c:v>
                </c:pt>
                <c:pt idx="1714">
                  <c:v>1.7530147447520954E-2</c:v>
                </c:pt>
                <c:pt idx="1715">
                  <c:v>1.7531651099671572E-2</c:v>
                </c:pt>
                <c:pt idx="1716">
                  <c:v>1.7532621036570016E-2</c:v>
                </c:pt>
                <c:pt idx="1717">
                  <c:v>1.75341246167596E-2</c:v>
                </c:pt>
                <c:pt idx="1718">
                  <c:v>1.753562819751928E-2</c:v>
                </c:pt>
                <c:pt idx="1719">
                  <c:v>1.7537665714027702E-2</c:v>
                </c:pt>
                <c:pt idx="1720">
                  <c:v>1.7539169369055148E-2</c:v>
                </c:pt>
                <c:pt idx="1721">
                  <c:v>1.7540673024656919E-2</c:v>
                </c:pt>
                <c:pt idx="1722">
                  <c:v>1.7542176680833882E-2</c:v>
                </c:pt>
                <c:pt idx="1723">
                  <c:v>1.7543680337586905E-2</c:v>
                </c:pt>
                <c:pt idx="1724">
                  <c:v>1.7545183994915121E-2</c:v>
                </c:pt>
                <c:pt idx="1725">
                  <c:v>1.7546687652817659E-2</c:v>
                </c:pt>
                <c:pt idx="1726">
                  <c:v>1.7548191311296257E-2</c:v>
                </c:pt>
                <c:pt idx="1727">
                  <c:v>1.7549694970350051E-2</c:v>
                </c:pt>
                <c:pt idx="1728">
                  <c:v>1.7551198629979035E-2</c:v>
                </c:pt>
                <c:pt idx="1729">
                  <c:v>1.7551632980971732E-2</c:v>
                </c:pt>
                <c:pt idx="1730">
                  <c:v>1.7553136495370047E-2</c:v>
                </c:pt>
                <c:pt idx="1731">
                  <c:v>1.7554640010331468E-2</c:v>
                </c:pt>
                <c:pt idx="1732">
                  <c:v>1.7556358313832732E-2</c:v>
                </c:pt>
                <c:pt idx="1733">
                  <c:v>1.7557861829998522E-2</c:v>
                </c:pt>
                <c:pt idx="1734">
                  <c:v>1.7559365346728306E-2</c:v>
                </c:pt>
                <c:pt idx="1735">
                  <c:v>1.7560868864019419E-2</c:v>
                </c:pt>
                <c:pt idx="1736">
                  <c:v>1.7562372381874525E-2</c:v>
                </c:pt>
                <c:pt idx="1737">
                  <c:v>1.7563340686047327E-2</c:v>
                </c:pt>
                <c:pt idx="1738">
                  <c:v>1.7564844131793652E-2</c:v>
                </c:pt>
                <c:pt idx="1739">
                  <c:v>1.7566347578094142E-2</c:v>
                </c:pt>
                <c:pt idx="1740">
                  <c:v>1.7567851024951488E-2</c:v>
                </c:pt>
                <c:pt idx="1741">
                  <c:v>1.7570961067134464E-2</c:v>
                </c:pt>
                <c:pt idx="1742">
                  <c:v>1.7572464734896941E-2</c:v>
                </c:pt>
                <c:pt idx="1743">
                  <c:v>1.7573968403237217E-2</c:v>
                </c:pt>
                <c:pt idx="1744">
                  <c:v>1.7575472072151817E-2</c:v>
                </c:pt>
                <c:pt idx="1745">
                  <c:v>1.7576975741642478E-2</c:v>
                </c:pt>
                <c:pt idx="1746">
                  <c:v>1.757802976360523E-2</c:v>
                </c:pt>
                <c:pt idx="1747">
                  <c:v>1.7579835607065931E-2</c:v>
                </c:pt>
                <c:pt idx="1748">
                  <c:v>1.7581641896294891E-2</c:v>
                </c:pt>
                <c:pt idx="1749">
                  <c:v>1.7583448631292107E-2</c:v>
                </c:pt>
                <c:pt idx="1750">
                  <c:v>1.7585820917721009E-2</c:v>
                </c:pt>
                <c:pt idx="1751">
                  <c:v>1.7587625390509593E-2</c:v>
                </c:pt>
                <c:pt idx="1752">
                  <c:v>1.7589430304259357E-2</c:v>
                </c:pt>
                <c:pt idx="1753">
                  <c:v>1.759123565897117E-2</c:v>
                </c:pt>
                <c:pt idx="1754">
                  <c:v>1.759304145464503E-2</c:v>
                </c:pt>
                <c:pt idx="1755">
                  <c:v>1.7594847691282681E-2</c:v>
                </c:pt>
                <c:pt idx="1756">
                  <c:v>1.7596654368883247E-2</c:v>
                </c:pt>
                <c:pt idx="1757">
                  <c:v>1.7598461487450208E-2</c:v>
                </c:pt>
                <c:pt idx="1758">
                  <c:v>1.7600269046980959E-2</c:v>
                </c:pt>
                <c:pt idx="1759">
                  <c:v>1.7601991706307447E-2</c:v>
                </c:pt>
                <c:pt idx="1760">
                  <c:v>1.7603501170568858E-2</c:v>
                </c:pt>
                <c:pt idx="1761">
                  <c:v>1.7605010635409805E-2</c:v>
                </c:pt>
                <c:pt idx="1762">
                  <c:v>1.760652010083116E-2</c:v>
                </c:pt>
                <c:pt idx="1763">
                  <c:v>1.7608029566830309E-2</c:v>
                </c:pt>
                <c:pt idx="1764">
                  <c:v>1.7609539033410733E-2</c:v>
                </c:pt>
                <c:pt idx="1765">
                  <c:v>1.7611048500570697E-2</c:v>
                </c:pt>
                <c:pt idx="1766">
                  <c:v>1.7612557968310193E-2</c:v>
                </c:pt>
                <c:pt idx="1767">
                  <c:v>1.7614067436628359E-2</c:v>
                </c:pt>
                <c:pt idx="1768">
                  <c:v>1.7615038759751581E-2</c:v>
                </c:pt>
                <c:pt idx="1769">
                  <c:v>1.7616548155492285E-2</c:v>
                </c:pt>
                <c:pt idx="1770">
                  <c:v>1.7618057551804837E-2</c:v>
                </c:pt>
                <c:pt idx="1771">
                  <c:v>1.7620105315701597E-2</c:v>
                </c:pt>
                <c:pt idx="1772">
                  <c:v>1.7621614786919183E-2</c:v>
                </c:pt>
                <c:pt idx="1773">
                  <c:v>1.7623124258716306E-2</c:v>
                </c:pt>
                <c:pt idx="1774">
                  <c:v>1.7624633731093832E-2</c:v>
                </c:pt>
                <c:pt idx="1775">
                  <c:v>1.7626143204049156E-2</c:v>
                </c:pt>
                <c:pt idx="1776">
                  <c:v>1.7627652677586626E-2</c:v>
                </c:pt>
                <c:pt idx="1777">
                  <c:v>1.7629162151702762E-2</c:v>
                </c:pt>
                <c:pt idx="1778">
                  <c:v>1.7630671626397566E-2</c:v>
                </c:pt>
                <c:pt idx="1779">
                  <c:v>1.7632181101672775E-2</c:v>
                </c:pt>
                <c:pt idx="1780">
                  <c:v>1.7633690577527523E-2</c:v>
                </c:pt>
                <c:pt idx="1781">
                  <c:v>1.7634121868829844E-2</c:v>
                </c:pt>
                <c:pt idx="1782">
                  <c:v>1.7635631198207768E-2</c:v>
                </c:pt>
                <c:pt idx="1783">
                  <c:v>1.7637140528153239E-2</c:v>
                </c:pt>
                <c:pt idx="1784">
                  <c:v>1.7638865477355381E-2</c:v>
                </c:pt>
                <c:pt idx="1785">
                  <c:v>1.764037480851588E-2</c:v>
                </c:pt>
                <c:pt idx="1786">
                  <c:v>1.7641884140243036E-2</c:v>
                </c:pt>
                <c:pt idx="1787">
                  <c:v>1.7643393472535962E-2</c:v>
                </c:pt>
                <c:pt idx="1788">
                  <c:v>1.7644902805397322E-2</c:v>
                </c:pt>
                <c:pt idx="1789">
                  <c:v>1.764587248193827E-2</c:v>
                </c:pt>
                <c:pt idx="1790">
                  <c:v>1.7647381742070874E-2</c:v>
                </c:pt>
                <c:pt idx="1791">
                  <c:v>1.7648891002763026E-2</c:v>
                </c:pt>
                <c:pt idx="1792">
                  <c:v>1.7650400264016528E-2</c:v>
                </c:pt>
                <c:pt idx="1793">
                  <c:v>1.765298945523798E-2</c:v>
                </c:pt>
                <c:pt idx="1794">
                  <c:v>1.7656119166123994E-2</c:v>
                </c:pt>
                <c:pt idx="1795">
                  <c:v>1.7657628798577085E-2</c:v>
                </c:pt>
                <c:pt idx="1796">
                  <c:v>1.7659138431623738E-2</c:v>
                </c:pt>
                <c:pt idx="1797">
                  <c:v>1.7660648065261412E-2</c:v>
                </c:pt>
                <c:pt idx="1798">
                  <c:v>1.7661684079231063E-2</c:v>
                </c:pt>
                <c:pt idx="1799">
                  <c:v>1.7663526484317581E-2</c:v>
                </c:pt>
                <c:pt idx="1800">
                  <c:v>1.7665369361964108E-2</c:v>
                </c:pt>
                <c:pt idx="1801">
                  <c:v>1.7667212712174165E-2</c:v>
                </c:pt>
                <c:pt idx="1802">
                  <c:v>1.7669627009290059E-2</c:v>
                </c:pt>
                <c:pt idx="1803">
                  <c:v>1.7671467821505759E-2</c:v>
                </c:pt>
                <c:pt idx="1804">
                  <c:v>1.7673309101186658E-2</c:v>
                </c:pt>
                <c:pt idx="1805">
                  <c:v>1.7675150848333623E-2</c:v>
                </c:pt>
                <c:pt idx="1806">
                  <c:v>1.7676993062948392E-2</c:v>
                </c:pt>
                <c:pt idx="1807">
                  <c:v>1.7678835745031835E-2</c:v>
                </c:pt>
                <c:pt idx="1808">
                  <c:v>1.7680678894583947E-2</c:v>
                </c:pt>
                <c:pt idx="1809">
                  <c:v>1.7682522511604733E-2</c:v>
                </c:pt>
                <c:pt idx="1810">
                  <c:v>1.7684366596095062E-2</c:v>
                </c:pt>
                <c:pt idx="1811">
                  <c:v>1.7685929185027222E-2</c:v>
                </c:pt>
                <c:pt idx="1812">
                  <c:v>1.768744481405472E-2</c:v>
                </c:pt>
                <c:pt idx="1813">
                  <c:v>1.7688960443665233E-2</c:v>
                </c:pt>
                <c:pt idx="1814">
                  <c:v>1.7690476073862229E-2</c:v>
                </c:pt>
                <c:pt idx="1815">
                  <c:v>1.7691991704642241E-2</c:v>
                </c:pt>
                <c:pt idx="1816">
                  <c:v>1.7693507336006133E-2</c:v>
                </c:pt>
                <c:pt idx="1817">
                  <c:v>1.7695022967954773E-2</c:v>
                </c:pt>
                <c:pt idx="1818">
                  <c:v>1.7696538600488164E-2</c:v>
                </c:pt>
                <c:pt idx="1819">
                  <c:v>1.7697511611530221E-2</c:v>
                </c:pt>
                <c:pt idx="1820">
                  <c:v>1.7699027170847825E-2</c:v>
                </c:pt>
                <c:pt idx="1821">
                  <c:v>1.7700542730742553E-2</c:v>
                </c:pt>
                <c:pt idx="1822">
                  <c:v>1.7702058291215277E-2</c:v>
                </c:pt>
                <c:pt idx="1823">
                  <c:v>1.770411677192028E-2</c:v>
                </c:pt>
                <c:pt idx="1824">
                  <c:v>1.7705632407959561E-2</c:v>
                </c:pt>
                <c:pt idx="1825">
                  <c:v>1.770714804458446E-2</c:v>
                </c:pt>
                <c:pt idx="1826">
                  <c:v>1.7708663681793243E-2</c:v>
                </c:pt>
                <c:pt idx="1827">
                  <c:v>1.7710179319585906E-2</c:v>
                </c:pt>
                <c:pt idx="1828">
                  <c:v>1.7711694957962449E-2</c:v>
                </c:pt>
                <c:pt idx="1829">
                  <c:v>1.7713210596924607E-2</c:v>
                </c:pt>
                <c:pt idx="1830">
                  <c:v>1.7714726236469781E-2</c:v>
                </c:pt>
                <c:pt idx="1831">
                  <c:v>1.7716241876601441E-2</c:v>
                </c:pt>
                <c:pt idx="1832">
                  <c:v>1.7716670363047804E-2</c:v>
                </c:pt>
                <c:pt idx="1833">
                  <c:v>1.7718185855415847E-2</c:v>
                </c:pt>
                <c:pt idx="1834">
                  <c:v>1.7719701348355876E-2</c:v>
                </c:pt>
                <c:pt idx="1835">
                  <c:v>1.7721216841866116E-2</c:v>
                </c:pt>
                <c:pt idx="1836">
                  <c:v>1.7723276198530362E-2</c:v>
                </c:pt>
                <c:pt idx="1837">
                  <c:v>1.7724247830604334E-2</c:v>
                </c:pt>
                <c:pt idx="1838">
                  <c:v>1.7725763325829647E-2</c:v>
                </c:pt>
                <c:pt idx="1839">
                  <c:v>1.7727278821626946E-2</c:v>
                </c:pt>
                <c:pt idx="1840">
                  <c:v>1.7728794317996233E-2</c:v>
                </c:pt>
                <c:pt idx="1841">
                  <c:v>1.7730309814937506E-2</c:v>
                </c:pt>
                <c:pt idx="1842">
                  <c:v>1.7731825312449878E-2</c:v>
                </c:pt>
                <c:pt idx="1843">
                  <c:v>1.7733340810534237E-2</c:v>
                </c:pt>
                <c:pt idx="1844">
                  <c:v>1.7734856309190583E-2</c:v>
                </c:pt>
                <c:pt idx="1845">
                  <c:v>1.7737460899791269E-2</c:v>
                </c:pt>
                <c:pt idx="1846">
                  <c:v>1.7738976548688092E-2</c:v>
                </c:pt>
                <c:pt idx="1847">
                  <c:v>1.7740492198168797E-2</c:v>
                </c:pt>
                <c:pt idx="1848">
                  <c:v>1.7742007848234251E-2</c:v>
                </c:pt>
                <c:pt idx="1849">
                  <c:v>1.77429786424801E-2</c:v>
                </c:pt>
                <c:pt idx="1850">
                  <c:v>1.7744167879401786E-2</c:v>
                </c:pt>
                <c:pt idx="1851">
                  <c:v>1.774522604503866E-2</c:v>
                </c:pt>
                <c:pt idx="1852">
                  <c:v>1.7746283585955914E-2</c:v>
                </c:pt>
                <c:pt idx="1853">
                  <c:v>1.7747340502153552E-2</c:v>
                </c:pt>
                <c:pt idx="1854">
                  <c:v>1.7748900440346962E-2</c:v>
                </c:pt>
                <c:pt idx="1855">
                  <c:v>1.7749961070020616E-2</c:v>
                </c:pt>
                <c:pt idx="1856">
                  <c:v>1.7751021081744232E-2</c:v>
                </c:pt>
                <c:pt idx="1857">
                  <c:v>1.7752080475512595E-2</c:v>
                </c:pt>
                <c:pt idx="1858">
                  <c:v>1.775313925132831E-2</c:v>
                </c:pt>
                <c:pt idx="1859">
                  <c:v>1.7754197409189643E-2</c:v>
                </c:pt>
                <c:pt idx="1860">
                  <c:v>1.7755254949097462E-2</c:v>
                </c:pt>
                <c:pt idx="1861">
                  <c:v>1.775631187104916E-2</c:v>
                </c:pt>
                <c:pt idx="1862">
                  <c:v>1.7757368175045606E-2</c:v>
                </c:pt>
                <c:pt idx="1863">
                  <c:v>1.7758746670660654E-2</c:v>
                </c:pt>
                <c:pt idx="1864">
                  <c:v>1.7760254202321028E-2</c:v>
                </c:pt>
                <c:pt idx="1865">
                  <c:v>1.7761761734561808E-2</c:v>
                </c:pt>
                <c:pt idx="1866">
                  <c:v>1.7763269267377781E-2</c:v>
                </c:pt>
                <c:pt idx="1867">
                  <c:v>1.7764776800775026E-2</c:v>
                </c:pt>
                <c:pt idx="1868">
                  <c:v>1.7766284334748333E-2</c:v>
                </c:pt>
                <c:pt idx="1869">
                  <c:v>1.7767791869300307E-2</c:v>
                </c:pt>
                <c:pt idx="1870">
                  <c:v>1.7769299404430949E-2</c:v>
                </c:pt>
                <c:pt idx="1871">
                  <c:v>1.7770261320662672E-2</c:v>
                </c:pt>
                <c:pt idx="1872">
                  <c:v>1.777176878265966E-2</c:v>
                </c:pt>
                <c:pt idx="1873">
                  <c:v>1.7773276245226743E-2</c:v>
                </c:pt>
                <c:pt idx="1874">
                  <c:v>1.7774783708365674E-2</c:v>
                </c:pt>
                <c:pt idx="1875">
                  <c:v>1.7776291172077335E-2</c:v>
                </c:pt>
                <c:pt idx="1876">
                  <c:v>1.7778344627353788E-2</c:v>
                </c:pt>
                <c:pt idx="1877">
                  <c:v>1.7779852166531631E-2</c:v>
                </c:pt>
                <c:pt idx="1878">
                  <c:v>1.7781359706288136E-2</c:v>
                </c:pt>
                <c:pt idx="1879">
                  <c:v>1.7782867246620704E-2</c:v>
                </c:pt>
                <c:pt idx="1880">
                  <c:v>1.7784374787532808E-2</c:v>
                </c:pt>
                <c:pt idx="1881">
                  <c:v>1.7785882329022715E-2</c:v>
                </c:pt>
                <c:pt idx="1882">
                  <c:v>1.7787389871091283E-2</c:v>
                </c:pt>
                <c:pt idx="1883">
                  <c:v>1.7788897413737653E-2</c:v>
                </c:pt>
                <c:pt idx="1884">
                  <c:v>1.7789858371213788E-2</c:v>
                </c:pt>
                <c:pt idx="1885">
                  <c:v>1.779136584064395E-2</c:v>
                </c:pt>
                <c:pt idx="1886">
                  <c:v>1.7792873310645965E-2</c:v>
                </c:pt>
                <c:pt idx="1887">
                  <c:v>1.7794380781219827E-2</c:v>
                </c:pt>
                <c:pt idx="1888">
                  <c:v>1.7795888252365541E-2</c:v>
                </c:pt>
                <c:pt idx="1889">
                  <c:v>1.7797395724083107E-2</c:v>
                </c:pt>
                <c:pt idx="1890">
                  <c:v>1.779890319637252E-2</c:v>
                </c:pt>
                <c:pt idx="1891">
                  <c:v>1.7800410669232908E-2</c:v>
                </c:pt>
                <c:pt idx="1892">
                  <c:v>1.7801918142666021E-2</c:v>
                </c:pt>
                <c:pt idx="1893">
                  <c:v>1.7802878386434351E-2</c:v>
                </c:pt>
                <c:pt idx="1894">
                  <c:v>1.7804385786585719E-2</c:v>
                </c:pt>
                <c:pt idx="1895">
                  <c:v>1.7805893187302857E-2</c:v>
                </c:pt>
                <c:pt idx="1896">
                  <c:v>1.7807400588585764E-2</c:v>
                </c:pt>
                <c:pt idx="1897">
                  <c:v>1.7810003071496525E-2</c:v>
                </c:pt>
                <c:pt idx="1898">
                  <c:v>1.7811510622815087E-2</c:v>
                </c:pt>
                <c:pt idx="1899">
                  <c:v>1.781301817471145E-2</c:v>
                </c:pt>
                <c:pt idx="1900">
                  <c:v>1.7814525727187346E-2</c:v>
                </c:pt>
                <c:pt idx="1901">
                  <c:v>1.7816033280241044E-2</c:v>
                </c:pt>
                <c:pt idx="1902">
                  <c:v>1.7816940301507718E-2</c:v>
                </c:pt>
                <c:pt idx="1903">
                  <c:v>1.7818079254530161E-2</c:v>
                </c:pt>
                <c:pt idx="1904">
                  <c:v>1.7819217721420155E-2</c:v>
                </c:pt>
                <c:pt idx="1905">
                  <c:v>1.7820355702178572E-2</c:v>
                </c:pt>
                <c:pt idx="1906">
                  <c:v>1.7822005649341183E-2</c:v>
                </c:pt>
                <c:pt idx="1907">
                  <c:v>1.7823146672355517E-2</c:v>
                </c:pt>
                <c:pt idx="1908">
                  <c:v>1.7824287214504939E-2</c:v>
                </c:pt>
                <c:pt idx="1909">
                  <c:v>1.7825427275790316E-2</c:v>
                </c:pt>
                <c:pt idx="1910">
                  <c:v>1.7826566856211645E-2</c:v>
                </c:pt>
                <c:pt idx="1911">
                  <c:v>1.7827705955768065E-2</c:v>
                </c:pt>
                <c:pt idx="1912">
                  <c:v>1.782884457445957E-2</c:v>
                </c:pt>
                <c:pt idx="1913">
                  <c:v>1.7829982712285294E-2</c:v>
                </c:pt>
                <c:pt idx="1914">
                  <c:v>1.7831120369243499E-2</c:v>
                </c:pt>
                <c:pt idx="1915">
                  <c:v>1.7832309583229046E-2</c:v>
                </c:pt>
                <c:pt idx="1916">
                  <c:v>1.783381081881185E-2</c:v>
                </c:pt>
                <c:pt idx="1917">
                  <c:v>1.7835312054968105E-2</c:v>
                </c:pt>
                <c:pt idx="1918">
                  <c:v>1.7836813291699553E-2</c:v>
                </c:pt>
                <c:pt idx="1919">
                  <c:v>1.7838314529002721E-2</c:v>
                </c:pt>
                <c:pt idx="1920">
                  <c:v>1.783981576687934E-2</c:v>
                </c:pt>
                <c:pt idx="1921">
                  <c:v>1.7841317005329413E-2</c:v>
                </c:pt>
                <c:pt idx="1922">
                  <c:v>1.7842818244352073E-2</c:v>
                </c:pt>
                <c:pt idx="1923">
                  <c:v>1.7844319483949926E-2</c:v>
                </c:pt>
                <c:pt idx="1924">
                  <c:v>1.7845271852087577E-2</c:v>
                </c:pt>
                <c:pt idx="1925">
                  <c:v>1.7846773018538504E-2</c:v>
                </c:pt>
                <c:pt idx="1926">
                  <c:v>1.7848274185557768E-2</c:v>
                </c:pt>
                <c:pt idx="1927">
                  <c:v>1.7849775353142729E-2</c:v>
                </c:pt>
                <c:pt idx="1928">
                  <c:v>1.7851825690533177E-2</c:v>
                </c:pt>
                <c:pt idx="1929">
                  <c:v>1.7853326933569148E-2</c:v>
                </c:pt>
                <c:pt idx="1930">
                  <c:v>1.7854828177179444E-2</c:v>
                </c:pt>
                <c:pt idx="1931">
                  <c:v>1.7856329421363192E-2</c:v>
                </c:pt>
                <c:pt idx="1932">
                  <c:v>1.7857830666120393E-2</c:v>
                </c:pt>
                <c:pt idx="1933">
                  <c:v>1.7859331911449314E-2</c:v>
                </c:pt>
                <c:pt idx="1934">
                  <c:v>1.7860833157352558E-2</c:v>
                </c:pt>
                <c:pt idx="1935">
                  <c:v>1.7862334403830123E-2</c:v>
                </c:pt>
                <c:pt idx="1936">
                  <c:v>1.7863285886934237E-2</c:v>
                </c:pt>
                <c:pt idx="1937">
                  <c:v>1.7864237247113834E-2</c:v>
                </c:pt>
                <c:pt idx="1938">
                  <c:v>1.7865738346569238E-2</c:v>
                </c:pt>
                <c:pt idx="1939">
                  <c:v>1.7867239446585081E-2</c:v>
                </c:pt>
                <c:pt idx="1940">
                  <c:v>1.7868740547162254E-2</c:v>
                </c:pt>
                <c:pt idx="1941">
                  <c:v>1.7870241648300755E-2</c:v>
                </c:pt>
                <c:pt idx="1942">
                  <c:v>1.7872292934979665E-2</c:v>
                </c:pt>
                <c:pt idx="1943">
                  <c:v>1.7873243852258192E-2</c:v>
                </c:pt>
                <c:pt idx="1944">
                  <c:v>1.7874744955078015E-2</c:v>
                </c:pt>
                <c:pt idx="1945">
                  <c:v>1.7874594985479528E-2</c:v>
                </c:pt>
                <c:pt idx="1946">
                  <c:v>1.7877747162399871E-2</c:v>
                </c:pt>
                <c:pt idx="1947">
                  <c:v>1.787924826690368E-2</c:v>
                </c:pt>
                <c:pt idx="1948">
                  <c:v>1.7880749371966154E-2</c:v>
                </c:pt>
                <c:pt idx="1949">
                  <c:v>1.7883351914704419E-2</c:v>
                </c:pt>
                <c:pt idx="1950">
                  <c:v>1.7884853169782063E-2</c:v>
                </c:pt>
                <c:pt idx="1951">
                  <c:v>1.7886354425431423E-2</c:v>
                </c:pt>
                <c:pt idx="1952">
                  <c:v>1.7887855681655972E-2</c:v>
                </c:pt>
                <c:pt idx="1953">
                  <c:v>1.7889356938452242E-2</c:v>
                </c:pt>
                <c:pt idx="1954">
                  <c:v>1.7890156802508623E-2</c:v>
                </c:pt>
                <c:pt idx="1955">
                  <c:v>1.7890605189257013E-2</c:v>
                </c:pt>
                <c:pt idx="1956">
                  <c:v>1.7891052232467376E-2</c:v>
                </c:pt>
                <c:pt idx="1957">
                  <c:v>1.7891497932142345E-2</c:v>
                </c:pt>
                <c:pt idx="1958">
                  <c:v>1.7892391520016534E-2</c:v>
                </c:pt>
                <c:pt idx="1959">
                  <c:v>1.7892845867153839E-2</c:v>
                </c:pt>
                <c:pt idx="1960">
                  <c:v>1.7893298885293361E-2</c:v>
                </c:pt>
                <c:pt idx="1961">
                  <c:v>1.7893750574435104E-2</c:v>
                </c:pt>
                <c:pt idx="1962">
                  <c:v>1.7894200934579062E-2</c:v>
                </c:pt>
                <c:pt idx="1963">
                  <c:v>1.7894649965724374E-2</c:v>
                </c:pt>
                <c:pt idx="1964">
                  <c:v>1.7895097667870164E-2</c:v>
                </c:pt>
                <c:pt idx="1965">
                  <c:v>1.7895544041017303E-2</c:v>
                </c:pt>
                <c:pt idx="1966">
                  <c:v>1.7895989085164925E-2</c:v>
                </c:pt>
                <c:pt idx="1967">
                  <c:v>1.7896581464127332E-2</c:v>
                </c:pt>
                <c:pt idx="1968">
                  <c:v>1.7898065256725684E-2</c:v>
                </c:pt>
                <c:pt idx="1969">
                  <c:v>1.7899549049885329E-2</c:v>
                </c:pt>
                <c:pt idx="1970">
                  <c:v>1.7901032843603656E-2</c:v>
                </c:pt>
                <c:pt idx="1971">
                  <c:v>1.7902516637882407E-2</c:v>
                </c:pt>
                <c:pt idx="1972">
                  <c:v>1.7904000432721577E-2</c:v>
                </c:pt>
                <c:pt idx="1973">
                  <c:v>1.79054842281203E-2</c:v>
                </c:pt>
                <c:pt idx="1974">
                  <c:v>1.7906968024079446E-2</c:v>
                </c:pt>
                <c:pt idx="1975">
                  <c:v>1.7908451820599879E-2</c:v>
                </c:pt>
                <c:pt idx="1976">
                  <c:v>1.7909384814874234E-2</c:v>
                </c:pt>
                <c:pt idx="1977">
                  <c:v>1.7910868538822334E-2</c:v>
                </c:pt>
                <c:pt idx="1978">
                  <c:v>1.7912352263325593E-2</c:v>
                </c:pt>
                <c:pt idx="1979">
                  <c:v>1.7914387012278009E-2</c:v>
                </c:pt>
                <c:pt idx="1980">
                  <c:v>1.7915870811597075E-2</c:v>
                </c:pt>
                <c:pt idx="1981">
                  <c:v>1.7917354611478298E-2</c:v>
                </c:pt>
                <c:pt idx="1982">
                  <c:v>1.7918838411917336E-2</c:v>
                </c:pt>
                <c:pt idx="1983">
                  <c:v>1.7920322212916798E-2</c:v>
                </c:pt>
                <c:pt idx="1984">
                  <c:v>1.7921806014477546E-2</c:v>
                </c:pt>
                <c:pt idx="1985">
                  <c:v>1.792328981659785E-2</c:v>
                </c:pt>
                <c:pt idx="1986">
                  <c:v>1.7924773619277707E-2</c:v>
                </c:pt>
                <c:pt idx="1987">
                  <c:v>1.7926257422517983E-2</c:v>
                </c:pt>
                <c:pt idx="1988">
                  <c:v>1.792774122631868E-2</c:v>
                </c:pt>
                <c:pt idx="1989">
                  <c:v>1.7928121533455688E-2</c:v>
                </c:pt>
                <c:pt idx="1990">
                  <c:v>1.7929605190840192E-2</c:v>
                </c:pt>
                <c:pt idx="1991">
                  <c:v>1.7931088848770926E-2</c:v>
                </c:pt>
                <c:pt idx="1992">
                  <c:v>1.7932784458507989E-2</c:v>
                </c:pt>
                <c:pt idx="1993">
                  <c:v>1.7934268117614671E-2</c:v>
                </c:pt>
                <c:pt idx="1994">
                  <c:v>1.7935751777267583E-2</c:v>
                </c:pt>
                <c:pt idx="1995">
                  <c:v>1.7937235437468502E-2</c:v>
                </c:pt>
                <c:pt idx="1996">
                  <c:v>1.7938719098219202E-2</c:v>
                </c:pt>
                <c:pt idx="1997">
                  <c:v>1.7939650448056614E-2</c:v>
                </c:pt>
                <c:pt idx="1998">
                  <c:v>1.794113403609016E-2</c:v>
                </c:pt>
                <c:pt idx="1999">
                  <c:v>1.7942617624667093E-2</c:v>
                </c:pt>
                <c:pt idx="2000">
                  <c:v>1.7944101213783821E-2</c:v>
                </c:pt>
                <c:pt idx="2001">
                  <c:v>1.7947242699749566E-2</c:v>
                </c:pt>
                <c:pt idx="2002">
                  <c:v>1.7948726511470885E-2</c:v>
                </c:pt>
                <c:pt idx="2003">
                  <c:v>1.7950210323753494E-2</c:v>
                </c:pt>
                <c:pt idx="2004">
                  <c:v>1.7951694136594785E-2</c:v>
                </c:pt>
                <c:pt idx="2005">
                  <c:v>1.7953177949996499E-2</c:v>
                </c:pt>
                <c:pt idx="2006">
                  <c:v>1.7952478296293126E-2</c:v>
                </c:pt>
                <c:pt idx="2007">
                  <c:v>1.7948250962068039E-2</c:v>
                </c:pt>
                <c:pt idx="2008">
                  <c:v>1.7944016579153406E-2</c:v>
                </c:pt>
                <c:pt idx="2009">
                  <c:v>1.7939775147575582E-2</c:v>
                </c:pt>
                <c:pt idx="2010">
                  <c:v>1.7935534675192755E-2</c:v>
                </c:pt>
                <c:pt idx="2011">
                  <c:v>1.7931340324956059E-2</c:v>
                </c:pt>
                <c:pt idx="2012">
                  <c:v>1.7927139002360152E-2</c:v>
                </c:pt>
                <c:pt idx="2013">
                  <c:v>1.7922930707427624E-2</c:v>
                </c:pt>
                <c:pt idx="2014">
                  <c:v>1.7918715440178458E-2</c:v>
                </c:pt>
                <c:pt idx="2015">
                  <c:v>1.7914493200636115E-2</c:v>
                </c:pt>
                <c:pt idx="2016">
                  <c:v>1.7910263988824053E-2</c:v>
                </c:pt>
                <c:pt idx="2017">
                  <c:v>1.7906027804762258E-2</c:v>
                </c:pt>
                <c:pt idx="2018">
                  <c:v>1.7901784648478532E-2</c:v>
                </c:pt>
                <c:pt idx="2019">
                  <c:v>1.7899147296238458E-2</c:v>
                </c:pt>
                <c:pt idx="2020">
                  <c:v>1.7900539394873086E-2</c:v>
                </c:pt>
                <c:pt idx="2021">
                  <c:v>1.7901931494001232E-2</c:v>
                </c:pt>
                <c:pt idx="2022">
                  <c:v>1.7903323593622896E-2</c:v>
                </c:pt>
                <c:pt idx="2023">
                  <c:v>1.7904715693737212E-2</c:v>
                </c:pt>
                <c:pt idx="2024">
                  <c:v>1.7906107794343304E-2</c:v>
                </c:pt>
                <c:pt idx="2025">
                  <c:v>1.7907499895443785E-2</c:v>
                </c:pt>
                <c:pt idx="2026">
                  <c:v>1.7908891997036918E-2</c:v>
                </c:pt>
                <c:pt idx="2027">
                  <c:v>1.7910284099122698E-2</c:v>
                </c:pt>
                <c:pt idx="2028">
                  <c:v>1.7911131861784009E-2</c:v>
                </c:pt>
                <c:pt idx="2029">
                  <c:v>1.7912523895713895E-2</c:v>
                </c:pt>
                <c:pt idx="2030">
                  <c:v>1.7913915930133056E-2</c:v>
                </c:pt>
                <c:pt idx="2031">
                  <c:v>1.7915852512396659E-2</c:v>
                </c:pt>
                <c:pt idx="2032">
                  <c:v>1.7917244616947423E-2</c:v>
                </c:pt>
                <c:pt idx="2033">
                  <c:v>1.7918636721992575E-2</c:v>
                </c:pt>
                <c:pt idx="2034">
                  <c:v>1.792002882752864E-2</c:v>
                </c:pt>
                <c:pt idx="2035">
                  <c:v>1.7921420933559092E-2</c:v>
                </c:pt>
                <c:pt idx="2036">
                  <c:v>1.792281304008219E-2</c:v>
                </c:pt>
                <c:pt idx="2037">
                  <c:v>1.792420514709794E-2</c:v>
                </c:pt>
                <c:pt idx="2038">
                  <c:v>1.7925597254606341E-2</c:v>
                </c:pt>
                <c:pt idx="2039">
                  <c:v>1.7926989362608257E-2</c:v>
                </c:pt>
                <c:pt idx="2040">
                  <c:v>1.7928381471103694E-2</c:v>
                </c:pt>
                <c:pt idx="2041">
                  <c:v>1.7928683126397615E-2</c:v>
                </c:pt>
                <c:pt idx="2042">
                  <c:v>1.7930075097460474E-2</c:v>
                </c:pt>
                <c:pt idx="2043">
                  <c:v>1.7931467069004725E-2</c:v>
                </c:pt>
                <c:pt idx="2044">
                  <c:v>1.7933057894218507E-2</c:v>
                </c:pt>
                <c:pt idx="2045">
                  <c:v>1.7934449866796598E-2</c:v>
                </c:pt>
                <c:pt idx="2046">
                  <c:v>1.7935841839856081E-2</c:v>
                </c:pt>
                <c:pt idx="2047">
                  <c:v>1.7937233813399622E-2</c:v>
                </c:pt>
                <c:pt idx="2048">
                  <c:v>1.7938625787423668E-2</c:v>
                </c:pt>
                <c:pt idx="2049">
                  <c:v>1.7939472008402551E-2</c:v>
                </c:pt>
                <c:pt idx="2050">
                  <c:v>1.7940863914146472E-2</c:v>
                </c:pt>
                <c:pt idx="2051">
                  <c:v>1.7942255820364621E-2</c:v>
                </c:pt>
                <c:pt idx="2052">
                  <c:v>1.7943647727061487E-2</c:v>
                </c:pt>
                <c:pt idx="2053">
                  <c:v>1.7946677799999981E-2</c:v>
                </c:pt>
                <c:pt idx="2054">
                  <c:v>1.7948069915468101E-2</c:v>
                </c:pt>
                <c:pt idx="2055">
                  <c:v>1.7949462031427131E-2</c:v>
                </c:pt>
                <c:pt idx="2056">
                  <c:v>1.7950854147881418E-2</c:v>
                </c:pt>
                <c:pt idx="2057">
                  <c:v>1.7952246264828355E-2</c:v>
                </c:pt>
                <c:pt idx="2058">
                  <c:v>1.7950067457856111E-2</c:v>
                </c:pt>
                <c:pt idx="2059">
                  <c:v>1.7940865628381895E-2</c:v>
                </c:pt>
                <c:pt idx="2060">
                  <c:v>1.7931651144908512E-2</c:v>
                </c:pt>
                <c:pt idx="2061">
                  <c:v>1.7922424007525559E-2</c:v>
                </c:pt>
                <c:pt idx="2062">
                  <c:v>1.7912719563890817E-2</c:v>
                </c:pt>
                <c:pt idx="2063">
                  <c:v>1.7903580577126068E-2</c:v>
                </c:pt>
                <c:pt idx="2064">
                  <c:v>1.7894429073575455E-2</c:v>
                </c:pt>
                <c:pt idx="2065">
                  <c:v>1.7885265053326722E-2</c:v>
                </c:pt>
                <c:pt idx="2066">
                  <c:v>1.7876088516468509E-2</c:v>
                </c:pt>
                <c:pt idx="2067">
                  <c:v>1.7866899463088559E-2</c:v>
                </c:pt>
                <c:pt idx="2068">
                  <c:v>1.7857697893273763E-2</c:v>
                </c:pt>
                <c:pt idx="2069">
                  <c:v>1.7848483807111012E-2</c:v>
                </c:pt>
                <c:pt idx="2070">
                  <c:v>1.7839257204691532E-2</c:v>
                </c:pt>
                <c:pt idx="2071">
                  <c:v>1.7833009766258862E-2</c:v>
                </c:pt>
                <c:pt idx="2072">
                  <c:v>1.7834237058423283E-2</c:v>
                </c:pt>
                <c:pt idx="2073">
                  <c:v>1.7835464350972607E-2</c:v>
                </c:pt>
                <c:pt idx="2074">
                  <c:v>1.783669164390337E-2</c:v>
                </c:pt>
                <c:pt idx="2075">
                  <c:v>1.783791893721904E-2</c:v>
                </c:pt>
                <c:pt idx="2076">
                  <c:v>1.7839146230917015E-2</c:v>
                </c:pt>
                <c:pt idx="2077">
                  <c:v>1.7840373524997292E-2</c:v>
                </c:pt>
                <c:pt idx="2078">
                  <c:v>1.7841600819461609E-2</c:v>
                </c:pt>
                <c:pt idx="2079">
                  <c:v>1.7842828114309098E-2</c:v>
                </c:pt>
                <c:pt idx="2080">
                  <c:v>1.7843526191345466E-2</c:v>
                </c:pt>
                <c:pt idx="2081">
                  <c:v>1.7844753426236759E-2</c:v>
                </c:pt>
                <c:pt idx="2082">
                  <c:v>1.7845980661506649E-2</c:v>
                </c:pt>
                <c:pt idx="2083">
                  <c:v>1.7847737297531641E-2</c:v>
                </c:pt>
                <c:pt idx="2084">
                  <c:v>1.784896459429499E-2</c:v>
                </c:pt>
                <c:pt idx="2085">
                  <c:v>1.7850191891441509E-2</c:v>
                </c:pt>
                <c:pt idx="2086">
                  <c:v>1.78514191889712E-2</c:v>
                </c:pt>
                <c:pt idx="2087">
                  <c:v>1.7852646486884064E-2</c:v>
                </c:pt>
                <c:pt idx="2088">
                  <c:v>1.7853873785180101E-2</c:v>
                </c:pt>
                <c:pt idx="2089">
                  <c:v>1.7855101083860174E-2</c:v>
                </c:pt>
                <c:pt idx="2090">
                  <c:v>1.7856328382921685E-2</c:v>
                </c:pt>
                <c:pt idx="2091">
                  <c:v>1.7857555682368971E-2</c:v>
                </c:pt>
                <c:pt idx="2092">
                  <c:v>1.7858782982196827E-2</c:v>
                </c:pt>
                <c:pt idx="2093">
                  <c:v>1.7859480274496312E-2</c:v>
                </c:pt>
                <c:pt idx="2094">
                  <c:v>1.7860707514313772E-2</c:v>
                </c:pt>
                <c:pt idx="2095">
                  <c:v>1.7861934754512469E-2</c:v>
                </c:pt>
                <c:pt idx="2096">
                  <c:v>1.786333731520072E-2</c:v>
                </c:pt>
                <c:pt idx="2097">
                  <c:v>1.7866685734926991E-2</c:v>
                </c:pt>
                <c:pt idx="2098">
                  <c:v>1.7865791797599145E-2</c:v>
                </c:pt>
                <c:pt idx="2099">
                  <c:v>1.7867019039365818E-2</c:v>
                </c:pt>
                <c:pt idx="2100">
                  <c:v>1.7868246281512845E-2</c:v>
                </c:pt>
                <c:pt idx="2101">
                  <c:v>1.7868943044416774E-2</c:v>
                </c:pt>
                <c:pt idx="2102">
                  <c:v>1.7870170226514048E-2</c:v>
                </c:pt>
                <c:pt idx="2103">
                  <c:v>1.7871397408987022E-2</c:v>
                </c:pt>
                <c:pt idx="2104">
                  <c:v>1.7872624591832142E-2</c:v>
                </c:pt>
                <c:pt idx="2105">
                  <c:v>1.7874382497931347E-2</c:v>
                </c:pt>
                <c:pt idx="2106">
                  <c:v>1.7877202233432594E-2</c:v>
                </c:pt>
                <c:pt idx="2107">
                  <c:v>1.7878429660739624E-2</c:v>
                </c:pt>
                <c:pt idx="2108">
                  <c:v>1.7879657088436977E-2</c:v>
                </c:pt>
                <c:pt idx="2109">
                  <c:v>1.7880884516526356E-2</c:v>
                </c:pt>
                <c:pt idx="2110">
                  <c:v>1.7871169806661407E-2</c:v>
                </c:pt>
                <c:pt idx="2111">
                  <c:v>1.7858312808374292E-2</c:v>
                </c:pt>
                <c:pt idx="2112">
                  <c:v>1.784543951950511E-2</c:v>
                </c:pt>
                <c:pt idx="2113">
                  <c:v>1.7832549940212852E-2</c:v>
                </c:pt>
                <c:pt idx="2114">
                  <c:v>1.781889631755262E-2</c:v>
                </c:pt>
                <c:pt idx="2115">
                  <c:v>1.7806125020874156E-2</c:v>
                </c:pt>
                <c:pt idx="2116">
                  <c:v>1.7793337610451439E-2</c:v>
                </c:pt>
                <c:pt idx="2117">
                  <c:v>1.7780534086439998E-2</c:v>
                </c:pt>
                <c:pt idx="2118">
                  <c:v>1.7767714449001441E-2</c:v>
                </c:pt>
                <c:pt idx="2119">
                  <c:v>1.775487869828956E-2</c:v>
                </c:pt>
                <c:pt idx="2120">
                  <c:v>1.7742026834464228E-2</c:v>
                </c:pt>
                <c:pt idx="2121">
                  <c:v>1.7729158857686184E-2</c:v>
                </c:pt>
                <c:pt idx="2122">
                  <c:v>1.771627476811009E-2</c:v>
                </c:pt>
                <c:pt idx="2123">
                  <c:v>1.7713315592218806E-2</c:v>
                </c:pt>
                <c:pt idx="2124">
                  <c:v>1.7714330525286832E-2</c:v>
                </c:pt>
                <c:pt idx="2125">
                  <c:v>1.7715345458616385E-2</c:v>
                </c:pt>
                <c:pt idx="2126">
                  <c:v>1.7716360392208336E-2</c:v>
                </c:pt>
                <c:pt idx="2127">
                  <c:v>1.771737532606095E-2</c:v>
                </c:pt>
                <c:pt idx="2128">
                  <c:v>1.7718390260177699E-2</c:v>
                </c:pt>
                <c:pt idx="2129">
                  <c:v>1.7719405194555109E-2</c:v>
                </c:pt>
                <c:pt idx="2130">
                  <c:v>1.7720420129194052E-2</c:v>
                </c:pt>
                <c:pt idx="2131">
                  <c:v>1.7720927056874655E-2</c:v>
                </c:pt>
                <c:pt idx="2132">
                  <c:v>1.7721941942170458E-2</c:v>
                </c:pt>
                <c:pt idx="2133">
                  <c:v>1.7722956827727152E-2</c:v>
                </c:pt>
                <c:pt idx="2134">
                  <c:v>1.7723971713541221E-2</c:v>
                </c:pt>
                <c:pt idx="2135">
                  <c:v>1.7724986599616181E-2</c:v>
                </c:pt>
                <c:pt idx="2136">
                  <c:v>1.77265097425372E-2</c:v>
                </c:pt>
                <c:pt idx="2137">
                  <c:v>1.7727524679012063E-2</c:v>
                </c:pt>
                <c:pt idx="2138">
                  <c:v>1.7728539615748457E-2</c:v>
                </c:pt>
                <c:pt idx="2139">
                  <c:v>1.7729554552745514E-2</c:v>
                </c:pt>
                <c:pt idx="2140">
                  <c:v>1.7730569490007571E-2</c:v>
                </c:pt>
                <c:pt idx="2141">
                  <c:v>1.7731584427529423E-2</c:v>
                </c:pt>
                <c:pt idx="2142">
                  <c:v>1.7732599365314544E-2</c:v>
                </c:pt>
                <c:pt idx="2143">
                  <c:v>1.7733614303361196E-2</c:v>
                </c:pt>
                <c:pt idx="2144">
                  <c:v>1.7733611951650907E-2</c:v>
                </c:pt>
                <c:pt idx="2145">
                  <c:v>1.7734626790415042E-2</c:v>
                </c:pt>
                <c:pt idx="2146">
                  <c:v>1.7735641629435861E-2</c:v>
                </c:pt>
                <c:pt idx="2147">
                  <c:v>1.7736656468713363E-2</c:v>
                </c:pt>
                <c:pt idx="2148">
                  <c:v>1.7737671308247549E-2</c:v>
                </c:pt>
                <c:pt idx="2149">
                  <c:v>1.773868614803753E-2</c:v>
                </c:pt>
                <c:pt idx="2150">
                  <c:v>1.7739700988084195E-2</c:v>
                </c:pt>
                <c:pt idx="2151">
                  <c:v>1.7741224812054156E-2</c:v>
                </c:pt>
                <c:pt idx="2152">
                  <c:v>1.7741730668944022E-2</c:v>
                </c:pt>
                <c:pt idx="2153">
                  <c:v>1.7742745509760738E-2</c:v>
                </c:pt>
                <c:pt idx="2154">
                  <c:v>1.7743760350831472E-2</c:v>
                </c:pt>
                <c:pt idx="2155">
                  <c:v>1.7744775192159778E-2</c:v>
                </c:pt>
                <c:pt idx="2156">
                  <c:v>1.774579003374388E-2</c:v>
                </c:pt>
                <c:pt idx="2157">
                  <c:v>1.7747823463529672E-2</c:v>
                </c:pt>
                <c:pt idx="2158">
                  <c:v>1.7748838405507956E-2</c:v>
                </c:pt>
                <c:pt idx="2159">
                  <c:v>1.7749853347746907E-2</c:v>
                </c:pt>
                <c:pt idx="2160">
                  <c:v>1.7750868290249123E-2</c:v>
                </c:pt>
                <c:pt idx="2161">
                  <c:v>1.7751883233011998E-2</c:v>
                </c:pt>
                <c:pt idx="2162">
                  <c:v>1.7741851932111141E-2</c:v>
                </c:pt>
                <c:pt idx="2163">
                  <c:v>1.7724411354314237E-2</c:v>
                </c:pt>
                <c:pt idx="2164">
                  <c:v>1.7706950076700093E-2</c:v>
                </c:pt>
                <c:pt idx="2165">
                  <c:v>1.7689468099545403E-2</c:v>
                </c:pt>
                <c:pt idx="2166">
                  <c:v>1.7670770943944886E-2</c:v>
                </c:pt>
                <c:pt idx="2167">
                  <c:v>1.7653445294016239E-2</c:v>
                </c:pt>
                <c:pt idx="2168">
                  <c:v>1.763609916928921E-2</c:v>
                </c:pt>
                <c:pt idx="2169">
                  <c:v>1.7618732570033158E-2</c:v>
                </c:pt>
                <c:pt idx="2170">
                  <c:v>1.7601345496522636E-2</c:v>
                </c:pt>
                <c:pt idx="2171">
                  <c:v>1.7583937949029606E-2</c:v>
                </c:pt>
                <c:pt idx="2172">
                  <c:v>1.7566509927824287E-2</c:v>
                </c:pt>
                <c:pt idx="2173">
                  <c:v>1.7549061433182973E-2</c:v>
                </c:pt>
                <c:pt idx="2174">
                  <c:v>1.7531592465375893E-2</c:v>
                </c:pt>
                <c:pt idx="2175">
                  <c:v>1.7524525092386452E-2</c:v>
                </c:pt>
                <c:pt idx="2176">
                  <c:v>1.7525269883266723E-2</c:v>
                </c:pt>
                <c:pt idx="2177">
                  <c:v>1.7526014674288624E-2</c:v>
                </c:pt>
                <c:pt idx="2178">
                  <c:v>1.752675946545041E-2</c:v>
                </c:pt>
                <c:pt idx="2179">
                  <c:v>1.7527504256755564E-2</c:v>
                </c:pt>
                <c:pt idx="2180">
                  <c:v>1.7528249048199735E-2</c:v>
                </c:pt>
                <c:pt idx="2181">
                  <c:v>1.7528993839785529E-2</c:v>
                </c:pt>
                <c:pt idx="2182">
                  <c:v>1.7529738631512953E-2</c:v>
                </c:pt>
                <c:pt idx="2183">
                  <c:v>1.7530004039079214E-2</c:v>
                </c:pt>
                <c:pt idx="2184">
                  <c:v>1.7530748794891401E-2</c:v>
                </c:pt>
                <c:pt idx="2185">
                  <c:v>1.7531493550843255E-2</c:v>
                </c:pt>
                <c:pt idx="2186">
                  <c:v>1.7532238306935656E-2</c:v>
                </c:pt>
                <c:pt idx="2187">
                  <c:v>1.7532983063166849E-2</c:v>
                </c:pt>
                <c:pt idx="2188">
                  <c:v>1.7534207384840333E-2</c:v>
                </c:pt>
                <c:pt idx="2189">
                  <c:v>1.753495217755479E-2</c:v>
                </c:pt>
                <c:pt idx="2190">
                  <c:v>1.7535696970411744E-2</c:v>
                </c:pt>
                <c:pt idx="2191">
                  <c:v>1.7536441763408586E-2</c:v>
                </c:pt>
                <c:pt idx="2192">
                  <c:v>1.7537186556547055E-2</c:v>
                </c:pt>
                <c:pt idx="2193">
                  <c:v>1.7537931349827146E-2</c:v>
                </c:pt>
                <c:pt idx="2194">
                  <c:v>1.7538676143248864E-2</c:v>
                </c:pt>
                <c:pt idx="2195">
                  <c:v>1.7539420936809602E-2</c:v>
                </c:pt>
                <c:pt idx="2196">
                  <c:v>1.7539206039549171E-2</c:v>
                </c:pt>
                <c:pt idx="2197">
                  <c:v>1.7539950760961709E-2</c:v>
                </c:pt>
                <c:pt idx="2198">
                  <c:v>1.7540695482511026E-2</c:v>
                </c:pt>
                <c:pt idx="2199">
                  <c:v>1.7541440204198011E-2</c:v>
                </c:pt>
                <c:pt idx="2200">
                  <c:v>1.754218492602444E-2</c:v>
                </c:pt>
                <c:pt idx="2201">
                  <c:v>1.7542929647988537E-2</c:v>
                </c:pt>
                <c:pt idx="2202">
                  <c:v>1.7544154423382637E-2</c:v>
                </c:pt>
                <c:pt idx="2203">
                  <c:v>1.7544419092330621E-2</c:v>
                </c:pt>
                <c:pt idx="2204">
                  <c:v>1.7545163814708609E-2</c:v>
                </c:pt>
                <c:pt idx="2205">
                  <c:v>1.7545908537225152E-2</c:v>
                </c:pt>
                <c:pt idx="2206">
                  <c:v>1.7546653259879363E-2</c:v>
                </c:pt>
                <c:pt idx="2207">
                  <c:v>1.754739798267213E-2</c:v>
                </c:pt>
                <c:pt idx="2208">
                  <c:v>1.7548142705602565E-2</c:v>
                </c:pt>
                <c:pt idx="2209">
                  <c:v>1.754984806149416E-2</c:v>
                </c:pt>
                <c:pt idx="2210">
                  <c:v>1.7550592857174072E-2</c:v>
                </c:pt>
                <c:pt idx="2211">
                  <c:v>1.7551337652993004E-2</c:v>
                </c:pt>
                <c:pt idx="2212">
                  <c:v>1.7552082448954429E-2</c:v>
                </c:pt>
                <c:pt idx="2213">
                  <c:v>1.7552827245055747E-2</c:v>
                </c:pt>
                <c:pt idx="2214">
                  <c:v>1.7549941962381015E-2</c:v>
                </c:pt>
                <c:pt idx="2215">
                  <c:v>1.7528625994023567E-2</c:v>
                </c:pt>
                <c:pt idx="2216">
                  <c:v>1.7507286005629168E-2</c:v>
                </c:pt>
                <c:pt idx="2217">
                  <c:v>1.7485921997591355E-2</c:v>
                </c:pt>
                <c:pt idx="2218">
                  <c:v>1.7462875630121718E-2</c:v>
                </c:pt>
                <c:pt idx="2219">
                  <c:v>1.7441699994561903E-2</c:v>
                </c:pt>
                <c:pt idx="2220">
                  <c:v>1.7420500600405255E-2</c:v>
                </c:pt>
                <c:pt idx="2221">
                  <c:v>1.739927744803843E-2</c:v>
                </c:pt>
                <c:pt idx="2222">
                  <c:v>1.7378030537848067E-2</c:v>
                </c:pt>
                <c:pt idx="2223">
                  <c:v>1.7356759870219951E-2</c:v>
                </c:pt>
                <c:pt idx="2224">
                  <c:v>1.7335465445540724E-2</c:v>
                </c:pt>
                <c:pt idx="2225">
                  <c:v>1.731414726419964E-2</c:v>
                </c:pt>
                <c:pt idx="2226">
                  <c:v>1.7292805326583352E-2</c:v>
                </c:pt>
                <c:pt idx="2227">
                  <c:v>1.72745549008466E-2</c:v>
                </c:pt>
                <c:pt idx="2228">
                  <c:v>1.7274985900747584E-2</c:v>
                </c:pt>
                <c:pt idx="2229">
                  <c:v>1.7275416900695492E-2</c:v>
                </c:pt>
                <c:pt idx="2230">
                  <c:v>1.7275847900692053E-2</c:v>
                </c:pt>
                <c:pt idx="2231">
                  <c:v>1.7276278900733796E-2</c:v>
                </c:pt>
                <c:pt idx="2232">
                  <c:v>1.7276709900822459E-2</c:v>
                </c:pt>
                <c:pt idx="2233">
                  <c:v>1.7277140900959775E-2</c:v>
                </c:pt>
                <c:pt idx="2234">
                  <c:v>1.7277571901144883E-2</c:v>
                </c:pt>
                <c:pt idx="2235">
                  <c:v>1.727800290137604E-2</c:v>
                </c:pt>
                <c:pt idx="2236">
                  <c:v>1.7277989088133678E-2</c:v>
                </c:pt>
                <c:pt idx="2237">
                  <c:v>1.7278420067815513E-2</c:v>
                </c:pt>
                <c:pt idx="2238">
                  <c:v>1.7278851047544778E-2</c:v>
                </c:pt>
                <c:pt idx="2239">
                  <c:v>1.7279282027319723E-2</c:v>
                </c:pt>
                <c:pt idx="2240">
                  <c:v>1.7280157903242561E-2</c:v>
                </c:pt>
                <c:pt idx="2241">
                  <c:v>1.7280588903759577E-2</c:v>
                </c:pt>
                <c:pt idx="2242">
                  <c:v>1.7281019904321772E-2</c:v>
                </c:pt>
                <c:pt idx="2243">
                  <c:v>1.728145090493002E-2</c:v>
                </c:pt>
                <c:pt idx="2244">
                  <c:v>1.7281881905587791E-2</c:v>
                </c:pt>
                <c:pt idx="2245">
                  <c:v>1.7282312906292483E-2</c:v>
                </c:pt>
                <c:pt idx="2246">
                  <c:v>1.7282743907044092E-2</c:v>
                </c:pt>
                <c:pt idx="2247">
                  <c:v>1.7283174907842622E-2</c:v>
                </c:pt>
                <c:pt idx="2248">
                  <c:v>1.7283160847407702E-2</c:v>
                </c:pt>
                <c:pt idx="2249">
                  <c:v>1.7283146761905677E-2</c:v>
                </c:pt>
                <c:pt idx="2250">
                  <c:v>1.7283577721546983E-2</c:v>
                </c:pt>
                <c:pt idx="2251">
                  <c:v>1.7284008681233587E-2</c:v>
                </c:pt>
                <c:pt idx="2252">
                  <c:v>1.7284439640968152E-2</c:v>
                </c:pt>
                <c:pt idx="2253">
                  <c:v>1.7285315749092485E-2</c:v>
                </c:pt>
                <c:pt idx="2254">
                  <c:v>1.7285301560572286E-2</c:v>
                </c:pt>
                <c:pt idx="2255">
                  <c:v>1.7285732520445407E-2</c:v>
                </c:pt>
                <c:pt idx="2256">
                  <c:v>1.7286163480362937E-2</c:v>
                </c:pt>
                <c:pt idx="2257">
                  <c:v>1.7285258844621204E-2</c:v>
                </c:pt>
                <c:pt idx="2258">
                  <c:v>1.7287025400338329E-2</c:v>
                </c:pt>
                <c:pt idx="2259">
                  <c:v>1.7287456360395304E-2</c:v>
                </c:pt>
                <c:pt idx="2260">
                  <c:v>1.7287887320497575E-2</c:v>
                </c:pt>
                <c:pt idx="2261">
                  <c:v>1.7289208923989361E-2</c:v>
                </c:pt>
                <c:pt idx="2262">
                  <c:v>1.7289639925496019E-2</c:v>
                </c:pt>
                <c:pt idx="2263">
                  <c:v>1.7290070927051333E-2</c:v>
                </c:pt>
                <c:pt idx="2264">
                  <c:v>1.72905019286527E-2</c:v>
                </c:pt>
                <c:pt idx="2265">
                  <c:v>1.7290932930302722E-2</c:v>
                </c:pt>
                <c:pt idx="2266">
                  <c:v>1.7287208504464701E-2</c:v>
                </c:pt>
                <c:pt idx="2267">
                  <c:v>1.726165382248452E-2</c:v>
                </c:pt>
                <c:pt idx="2268">
                  <c:v>1.7236071662907877E-2</c:v>
                </c:pt>
                <c:pt idx="2269">
                  <c:v>1.7210462026267092E-2</c:v>
                </c:pt>
                <c:pt idx="2270">
                  <c:v>1.7182751317090794E-2</c:v>
                </c:pt>
                <c:pt idx="2271">
                  <c:v>1.7157365276289131E-2</c:v>
                </c:pt>
                <c:pt idx="2272">
                  <c:v>1.7131952057385092E-2</c:v>
                </c:pt>
                <c:pt idx="2273">
                  <c:v>1.7106511660906949E-2</c:v>
                </c:pt>
                <c:pt idx="2274">
                  <c:v>1.7081044087384707E-2</c:v>
                </c:pt>
                <c:pt idx="2275">
                  <c:v>1.7055549337349256E-2</c:v>
                </c:pt>
                <c:pt idx="2276">
                  <c:v>1.7030027411329734E-2</c:v>
                </c:pt>
                <c:pt idx="2277">
                  <c:v>1.700447830986223E-2</c:v>
                </c:pt>
                <c:pt idx="2278">
                  <c:v>1.6978902033474155E-2</c:v>
                </c:pt>
                <c:pt idx="2279">
                  <c:v>1.6956968114821499E-2</c:v>
                </c:pt>
                <c:pt idx="2280">
                  <c:v>1.6957039742871077E-2</c:v>
                </c:pt>
                <c:pt idx="2281">
                  <c:v>1.6957111370922394E-2</c:v>
                </c:pt>
                <c:pt idx="2282">
                  <c:v>1.6957182998973711E-2</c:v>
                </c:pt>
                <c:pt idx="2283">
                  <c:v>1.6957254627027633E-2</c:v>
                </c:pt>
                <c:pt idx="2284">
                  <c:v>1.6957326255083293E-2</c:v>
                </c:pt>
                <c:pt idx="2285">
                  <c:v>1.6957397883139824E-2</c:v>
                </c:pt>
                <c:pt idx="2286">
                  <c:v>1.6957469511197223E-2</c:v>
                </c:pt>
                <c:pt idx="2287">
                  <c:v>1.6957541139256356E-2</c:v>
                </c:pt>
                <c:pt idx="2288">
                  <c:v>1.6957208843438817E-2</c:v>
                </c:pt>
                <c:pt idx="2289">
                  <c:v>1.6957280468133561E-2</c:v>
                </c:pt>
                <c:pt idx="2290">
                  <c:v>1.6957352092830065E-2</c:v>
                </c:pt>
                <c:pt idx="2291">
                  <c:v>1.6957827651504196E-2</c:v>
                </c:pt>
                <c:pt idx="2292">
                  <c:v>1.6957899279570286E-2</c:v>
                </c:pt>
                <c:pt idx="2293">
                  <c:v>1.695797090763811E-2</c:v>
                </c:pt>
                <c:pt idx="2294">
                  <c:v>1.6958042535705067E-2</c:v>
                </c:pt>
                <c:pt idx="2295">
                  <c:v>1.6958114163774629E-2</c:v>
                </c:pt>
                <c:pt idx="2296">
                  <c:v>1.6958185791845059E-2</c:v>
                </c:pt>
                <c:pt idx="2297">
                  <c:v>1.6958257419918098E-2</c:v>
                </c:pt>
                <c:pt idx="2298">
                  <c:v>1.6958329047991137E-2</c:v>
                </c:pt>
                <c:pt idx="2299">
                  <c:v>1.6958400676065043E-2</c:v>
                </c:pt>
                <c:pt idx="2300">
                  <c:v>1.6958472304141554E-2</c:v>
                </c:pt>
                <c:pt idx="2301">
                  <c:v>1.6958139964573297E-2</c:v>
                </c:pt>
                <c:pt idx="2302">
                  <c:v>1.6958211589283855E-2</c:v>
                </c:pt>
                <c:pt idx="2303">
                  <c:v>1.6958283213996169E-2</c:v>
                </c:pt>
                <c:pt idx="2304">
                  <c:v>1.6958365070813757E-2</c:v>
                </c:pt>
                <c:pt idx="2305">
                  <c:v>1.6958436695528708E-2</c:v>
                </c:pt>
                <c:pt idx="2306">
                  <c:v>1.6958508320246292E-2</c:v>
                </c:pt>
                <c:pt idx="2307">
                  <c:v>1.6958579944965635E-2</c:v>
                </c:pt>
                <c:pt idx="2308">
                  <c:v>1.6958651569683222E-2</c:v>
                </c:pt>
                <c:pt idx="2309">
                  <c:v>1.6958319212327488E-2</c:v>
                </c:pt>
                <c:pt idx="2310">
                  <c:v>1.6958390833682557E-2</c:v>
                </c:pt>
                <c:pt idx="2311">
                  <c:v>1.6958462455039403E-2</c:v>
                </c:pt>
                <c:pt idx="2312">
                  <c:v>1.6958534076397136E-2</c:v>
                </c:pt>
                <c:pt idx="2313">
                  <c:v>1.6958605697756646E-2</c:v>
                </c:pt>
                <c:pt idx="2314">
                  <c:v>1.6959485329926551E-2</c:v>
                </c:pt>
                <c:pt idx="2315">
                  <c:v>1.6959556958021312E-2</c:v>
                </c:pt>
                <c:pt idx="2316">
                  <c:v>1.6959628586117811E-2</c:v>
                </c:pt>
                <c:pt idx="2317">
                  <c:v>1.6959700214218651E-2</c:v>
                </c:pt>
                <c:pt idx="2318">
                  <c:v>1.6955292582867057E-2</c:v>
                </c:pt>
                <c:pt idx="2319">
                  <c:v>1.6926820803427462E-2</c:v>
                </c:pt>
                <c:pt idx="2320">
                  <c:v>1.6898319684676231E-2</c:v>
                </c:pt>
                <c:pt idx="2321">
                  <c:v>1.6869789227248456E-2</c:v>
                </c:pt>
                <c:pt idx="2322">
                  <c:v>1.6834828224730893E-2</c:v>
                </c:pt>
                <c:pt idx="2323">
                  <c:v>1.680654100120213E-2</c:v>
                </c:pt>
                <c:pt idx="2324">
                  <c:v>1.6778224758586233E-2</c:v>
                </c:pt>
                <c:pt idx="2325">
                  <c:v>1.674987949751227E-2</c:v>
                </c:pt>
                <c:pt idx="2326">
                  <c:v>1.6721505218609291E-2</c:v>
                </c:pt>
                <c:pt idx="2327">
                  <c:v>1.6693101922511583E-2</c:v>
                </c:pt>
                <c:pt idx="2328">
                  <c:v>1.6664669609849938E-2</c:v>
                </c:pt>
                <c:pt idx="2329">
                  <c:v>1.6636208281256028E-2</c:v>
                </c:pt>
                <c:pt idx="2330">
                  <c:v>1.6607717937364999E-2</c:v>
                </c:pt>
                <c:pt idx="2331">
                  <c:v>1.6587260661956545E-2</c:v>
                </c:pt>
                <c:pt idx="2332">
                  <c:v>1.6586948232176237E-2</c:v>
                </c:pt>
                <c:pt idx="2333">
                  <c:v>1.658663580241939E-2</c:v>
                </c:pt>
                <c:pt idx="2334">
                  <c:v>1.6586323372691215E-2</c:v>
                </c:pt>
                <c:pt idx="2335">
                  <c:v>1.6586010942983891E-2</c:v>
                </c:pt>
                <c:pt idx="2336">
                  <c:v>1.6585698513303503E-2</c:v>
                </c:pt>
                <c:pt idx="2337">
                  <c:v>1.6585386083646576E-2</c:v>
                </c:pt>
                <c:pt idx="2338">
                  <c:v>1.6585073654015712E-2</c:v>
                </c:pt>
                <c:pt idx="2339">
                  <c:v>1.6584761224408311E-2</c:v>
                </c:pt>
                <c:pt idx="2340">
                  <c:v>1.6584089649108992E-2</c:v>
                </c:pt>
                <c:pt idx="2341">
                  <c:v>1.6583777233911984E-2</c:v>
                </c:pt>
                <c:pt idx="2342">
                  <c:v>1.658346481874045E-2</c:v>
                </c:pt>
                <c:pt idx="2343">
                  <c:v>1.6583511506230671E-2</c:v>
                </c:pt>
                <c:pt idx="2344">
                  <c:v>1.6583199076747518E-2</c:v>
                </c:pt>
                <c:pt idx="2345">
                  <c:v>1.6582886647291298E-2</c:v>
                </c:pt>
                <c:pt idx="2346">
                  <c:v>1.6582574217856801E-2</c:v>
                </c:pt>
                <c:pt idx="2347">
                  <c:v>1.6582261788450976E-2</c:v>
                </c:pt>
                <c:pt idx="2348">
                  <c:v>1.6581949359066872E-2</c:v>
                </c:pt>
                <c:pt idx="2349">
                  <c:v>1.6581636929708838E-2</c:v>
                </c:pt>
                <c:pt idx="2350">
                  <c:v>1.6581324500375996E-2</c:v>
                </c:pt>
                <c:pt idx="2351">
                  <c:v>1.6581012071066617E-2</c:v>
                </c:pt>
                <c:pt idx="2352">
                  <c:v>1.6580699641785039E-2</c:v>
                </c:pt>
                <c:pt idx="2353">
                  <c:v>1.6579669304050526E-2</c:v>
                </c:pt>
                <c:pt idx="2354">
                  <c:v>1.6579356903529074E-2</c:v>
                </c:pt>
                <c:pt idx="2355">
                  <c:v>1.6579044503032492E-2</c:v>
                </c:pt>
                <c:pt idx="2356">
                  <c:v>1.6578687473923104E-2</c:v>
                </c:pt>
                <c:pt idx="2357">
                  <c:v>1.6578375073479812E-2</c:v>
                </c:pt>
                <c:pt idx="2358">
                  <c:v>1.6578062673058724E-2</c:v>
                </c:pt>
                <c:pt idx="2359">
                  <c:v>1.6577750272663394E-2</c:v>
                </c:pt>
                <c:pt idx="2360">
                  <c:v>1.6577437872291156E-2</c:v>
                </c:pt>
                <c:pt idx="2361">
                  <c:v>1.65767666490464E-2</c:v>
                </c:pt>
                <c:pt idx="2362">
                  <c:v>1.6576454263075826E-2</c:v>
                </c:pt>
                <c:pt idx="2363">
                  <c:v>1.6576141877130399E-2</c:v>
                </c:pt>
                <c:pt idx="2364">
                  <c:v>1.6575829491210121E-2</c:v>
                </c:pt>
              </c:numCache>
            </c:numRef>
          </c:val>
          <c:smooth val="0"/>
        </c:ser>
        <c:ser>
          <c:idx val="1"/>
          <c:order val="1"/>
          <c:tx>
            <c:v>3M 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EUR3M!$BD$2:$BD$2366</c:f>
              <c:numCache>
                <c:formatCode>0.0000%</c:formatCode>
                <c:ptCount val="2365"/>
                <c:pt idx="0">
                  <c:v>-1.3500000000018933E-4</c:v>
                </c:pt>
                <c:pt idx="1">
                  <c:v>-1.2506650910818932E-4</c:v>
                </c:pt>
                <c:pt idx="2">
                  <c:v>-1.1321961963744296E-4</c:v>
                </c:pt>
                <c:pt idx="3">
                  <c:v>-1.0780958877067209E-4</c:v>
                </c:pt>
                <c:pt idx="4">
                  <c:v>-1.0242195485297918E-4</c:v>
                </c:pt>
                <c:pt idx="5">
                  <c:v>-9.7060106159242295E-5</c:v>
                </c:pt>
                <c:pt idx="6">
                  <c:v>-8.7082770480172126E-5</c:v>
                </c:pt>
                <c:pt idx="7">
                  <c:v>-7.5903218677733292E-5</c:v>
                </c:pt>
                <c:pt idx="8">
                  <c:v>-7.0687655512035192E-5</c:v>
                </c:pt>
                <c:pt idx="9">
                  <c:v>-6.5501749137707605E-5</c:v>
                </c:pt>
                <c:pt idx="10">
                  <c:v>-6.0345596207870812E-5</c:v>
                </c:pt>
                <c:pt idx="11">
                  <c:v>-5.073336138471314E-5</c:v>
                </c:pt>
                <c:pt idx="12">
                  <c:v>-4.0121265234898509E-5</c:v>
                </c:pt>
                <c:pt idx="13">
                  <c:v>-3.5211417180252873E-5</c:v>
                </c:pt>
                <c:pt idx="14">
                  <c:v>-3.0379159042707211E-5</c:v>
                </c:pt>
                <c:pt idx="15">
                  <c:v>-2.5634038919357095E-5</c:v>
                </c:pt>
                <c:pt idx="16">
                  <c:v>-1.6950030642889144E-5</c:v>
                </c:pt>
                <c:pt idx="17">
                  <c:v>-7.6235993365973398E-6</c:v>
                </c:pt>
                <c:pt idx="18">
                  <c:v>-3.3694160140246048E-6</c:v>
                </c:pt>
                <c:pt idx="19">
                  <c:v>7.8360703838752532E-7</c:v>
                </c:pt>
                <c:pt idx="20">
                  <c:v>4.8345750116295534E-6</c:v>
                </c:pt>
                <c:pt idx="21">
                  <c:v>7.0390844001973471E-6</c:v>
                </c:pt>
                <c:pt idx="22">
                  <c:v>1.9999999999609702E-5</c:v>
                </c:pt>
                <c:pt idx="23">
                  <c:v>2.3531094559837562E-5</c:v>
                </c:pt>
                <c:pt idx="24">
                  <c:v>2.6965135683473687E-5</c:v>
                </c:pt>
                <c:pt idx="25">
                  <c:v>3.0305312165832834E-5</c:v>
                </c:pt>
                <c:pt idx="26">
                  <c:v>3.6112598364434325E-5</c:v>
                </c:pt>
                <c:pt idx="27">
                  <c:v>4.2791148195266203E-5</c:v>
                </c:pt>
                <c:pt idx="28">
                  <c:v>4.5709833997875655E-5</c:v>
                </c:pt>
                <c:pt idx="29">
                  <c:v>4.8553788282989103E-5</c:v>
                </c:pt>
                <c:pt idx="30">
                  <c:v>5.1326199952792336E-5</c:v>
                </c:pt>
                <c:pt idx="31">
                  <c:v>5.5983822871998069E-5</c:v>
                </c:pt>
                <c:pt idx="32">
                  <c:v>6.1764199036121311E-5</c:v>
                </c:pt>
                <c:pt idx="33">
                  <c:v>6.4226731648727678E-5</c:v>
                </c:pt>
                <c:pt idx="34">
                  <c:v>6.6636855336308173E-5</c:v>
                </c:pt>
                <c:pt idx="35">
                  <c:v>6.8997759080115784E-5</c:v>
                </c:pt>
                <c:pt idx="36">
                  <c:v>7.2801079248412204E-5</c:v>
                </c:pt>
                <c:pt idx="37">
                  <c:v>7.8012954689276199E-5</c:v>
                </c:pt>
                <c:pt idx="38">
                  <c:v>8.017559383703869E-5</c:v>
                </c:pt>
                <c:pt idx="39">
                  <c:v>8.2308147146632592E-5</c:v>
                </c:pt>
                <c:pt idx="40">
                  <c:v>8.4413803667951611E-5</c:v>
                </c:pt>
                <c:pt idx="41">
                  <c:v>8.7634914553188045E-5</c:v>
                </c:pt>
                <c:pt idx="42">
                  <c:v>9.2108522914352626E-5</c:v>
                </c:pt>
                <c:pt idx="43">
                  <c:v>1.16302026025574E-4</c:v>
                </c:pt>
                <c:pt idx="44">
                  <c:v>1.1833244523064966E-4</c:v>
                </c:pt>
                <c:pt idx="45">
                  <c:v>1.2035341148828951E-4</c:v>
                </c:pt>
                <c:pt idx="46">
                  <c:v>1.2236131250561115E-4</c:v>
                </c:pt>
                <c:pt idx="47">
                  <c:v>1.2829750739070948E-4</c:v>
                </c:pt>
                <c:pt idx="48">
                  <c:v>1.3024403070774622E-4</c:v>
                </c:pt>
                <c:pt idx="49">
                  <c:v>1.321729304026609E-4</c:v>
                </c:pt>
                <c:pt idx="50">
                  <c:v>1.3408329479417354E-4</c:v>
                </c:pt>
                <c:pt idx="51">
                  <c:v>1.3597421220100427E-4</c:v>
                </c:pt>
                <c:pt idx="52">
                  <c:v>1.4152116565756314E-4</c:v>
                </c:pt>
                <c:pt idx="53">
                  <c:v>1.4332517826543234E-4</c:v>
                </c:pt>
                <c:pt idx="54">
                  <c:v>1.4510518545147538E-4</c:v>
                </c:pt>
                <c:pt idx="55">
                  <c:v>1.4686027552562815E-4</c:v>
                </c:pt>
                <c:pt idx="56">
                  <c:v>1.4858953679606969E-4</c:v>
                </c:pt>
                <c:pt idx="57">
                  <c:v>1.5361323084495725E-4</c:v>
                </c:pt>
                <c:pt idx="58">
                  <c:v>1.5523005995687046E-4</c:v>
                </c:pt>
                <c:pt idx="59">
                  <c:v>1.568165017883994E-4</c:v>
                </c:pt>
                <c:pt idx="60">
                  <c:v>1.583716446415742E-4</c:v>
                </c:pt>
                <c:pt idx="61">
                  <c:v>1.6014016413190319E-4</c:v>
                </c:pt>
                <c:pt idx="62">
                  <c:v>1.642609923025506E-4</c:v>
                </c:pt>
                <c:pt idx="63">
                  <c:v>1.6564596477947364E-4</c:v>
                </c:pt>
                <c:pt idx="64">
                  <c:v>1.6709067922152221E-4</c:v>
                </c:pt>
                <c:pt idx="65">
                  <c:v>1.6886710438737245E-4</c:v>
                </c:pt>
                <c:pt idx="66">
                  <c:v>1.6999999999881766E-4</c:v>
                </c:pt>
                <c:pt idx="67">
                  <c:v>1.7321722981532224E-4</c:v>
                </c:pt>
                <c:pt idx="68">
                  <c:v>1.7428111062225128E-4</c:v>
                </c:pt>
                <c:pt idx="69">
                  <c:v>1.7529456888564849E-4</c:v>
                </c:pt>
                <c:pt idx="70">
                  <c:v>1.7626021337610479E-4</c:v>
                </c:pt>
                <c:pt idx="71">
                  <c:v>1.7766594896294783E-4</c:v>
                </c:pt>
                <c:pt idx="72">
                  <c:v>1.7969682915935684E-4</c:v>
                </c:pt>
                <c:pt idx="73">
                  <c:v>1.8046253648212161E-4</c:v>
                </c:pt>
                <c:pt idx="74">
                  <c:v>1.8119608273716437E-4</c:v>
                </c:pt>
                <c:pt idx="75">
                  <c:v>1.8190007671766659E-4</c:v>
                </c:pt>
                <c:pt idx="76">
                  <c:v>1.8319423503357178E-4</c:v>
                </c:pt>
                <c:pt idx="77">
                  <c:v>1.8447270589691897E-4</c:v>
                </c:pt>
                <c:pt idx="78">
                  <c:v>1.8506807052321369E-4</c:v>
                </c:pt>
                <c:pt idx="79">
                  <c:v>1.8564953569574652E-4</c:v>
                </c:pt>
                <c:pt idx="80">
                  <c:v>1.8621971022507637E-4</c:v>
                </c:pt>
                <c:pt idx="81">
                  <c:v>1.8746063520374285E-4</c:v>
                </c:pt>
                <c:pt idx="82">
                  <c:v>1.8843967816064278E-4</c:v>
                </c:pt>
                <c:pt idx="83">
                  <c:v>1.8899253167578448E-4</c:v>
                </c:pt>
                <c:pt idx="84">
                  <c:v>1.8954974744148694E-4</c:v>
                </c:pt>
                <c:pt idx="85">
                  <c:v>1.9011393427699778E-4</c:v>
                </c:pt>
                <c:pt idx="86">
                  <c:v>1.9035236937549525E-4</c:v>
                </c:pt>
                <c:pt idx="87">
                  <c:v>1.9249256878375021E-4</c:v>
                </c:pt>
                <c:pt idx="88">
                  <c:v>1.931307433334772E-4</c:v>
                </c:pt>
                <c:pt idx="89">
                  <c:v>1.9378767503990161E-4</c:v>
                </c:pt>
                <c:pt idx="90">
                  <c:v>1.9445921264716267E-4</c:v>
                </c:pt>
                <c:pt idx="91">
                  <c:v>1.9566410963031155E-4</c:v>
                </c:pt>
                <c:pt idx="92">
                  <c:v>1.9725680227146981E-4</c:v>
                </c:pt>
                <c:pt idx="93">
                  <c:v>1.9797540451179122E-4</c:v>
                </c:pt>
                <c:pt idx="94">
                  <c:v>1.9869822669650657E-4</c:v>
                </c:pt>
                <c:pt idx="95">
                  <c:v>1.9942353782679328E-4</c:v>
                </c:pt>
                <c:pt idx="96">
                  <c:v>2.0043078466457057E-4</c:v>
                </c:pt>
                <c:pt idx="97">
                  <c:v>2.0231505182372771E-4</c:v>
                </c:pt>
                <c:pt idx="98">
                  <c:v>2.0302684268389356E-4</c:v>
                </c:pt>
                <c:pt idx="99">
                  <c:v>2.0373073648105591E-4</c:v>
                </c:pt>
                <c:pt idx="100">
                  <c:v>2.0442500220857235E-4</c:v>
                </c:pt>
                <c:pt idx="101">
                  <c:v>2.0505593687218039E-4</c:v>
                </c:pt>
                <c:pt idx="102">
                  <c:v>2.0707116426500329E-4</c:v>
                </c:pt>
                <c:pt idx="103">
                  <c:v>2.0769132451511305E-4</c:v>
                </c:pt>
                <c:pt idx="104">
                  <c:v>2.0829147063921414E-4</c:v>
                </c:pt>
                <c:pt idx="105">
                  <c:v>2.0886987162284438E-4</c:v>
                </c:pt>
                <c:pt idx="106">
                  <c:v>2.0895846338603896E-4</c:v>
                </c:pt>
                <c:pt idx="107">
                  <c:v>2.1123075770095509E-4</c:v>
                </c:pt>
                <c:pt idx="108">
                  <c:v>1.8955360724037928E-4</c:v>
                </c:pt>
                <c:pt idx="109">
                  <c:v>1.9000000154651415E-4</c:v>
                </c:pt>
                <c:pt idx="110">
                  <c:v>1.904138401072967E-4</c:v>
                </c:pt>
                <c:pt idx="111">
                  <c:v>1.9079676571763805E-4</c:v>
                </c:pt>
                <c:pt idx="112">
                  <c:v>1.9178327842213122E-4</c:v>
                </c:pt>
                <c:pt idx="113">
                  <c:v>1.9206576581472983E-4</c:v>
                </c:pt>
                <c:pt idx="114">
                  <c:v>1.9232894705592562E-4</c:v>
                </c:pt>
                <c:pt idx="115">
                  <c:v>1.9257514351255357E-4</c:v>
                </c:pt>
                <c:pt idx="116">
                  <c:v>1.9280667654529983E-4</c:v>
                </c:pt>
                <c:pt idx="117">
                  <c:v>1.9343650876069274E-4</c:v>
                </c:pt>
                <c:pt idx="118">
                  <c:v>1.9363260175835658E-4</c:v>
                </c:pt>
                <c:pt idx="119">
                  <c:v>1.9382563816455696E-4</c:v>
                </c:pt>
                <c:pt idx="120">
                  <c:v>1.940179393461289E-4</c:v>
                </c:pt>
                <c:pt idx="121">
                  <c:v>1.9421182667166427E-4</c:v>
                </c:pt>
                <c:pt idx="122">
                  <c:v>1.9482621920148319E-4</c:v>
                </c:pt>
                <c:pt idx="123">
                  <c:v>1.9504966479406133E-4</c:v>
                </c:pt>
                <c:pt idx="124">
                  <c:v>1.9528630337971111E-4</c:v>
                </c:pt>
                <c:pt idx="125">
                  <c:v>1.9553845632878122E-4</c:v>
                </c:pt>
                <c:pt idx="126">
                  <c:v>1.9683570352776894E-4</c:v>
                </c:pt>
                <c:pt idx="127">
                  <c:v>1.9711318458953748E-4</c:v>
                </c:pt>
                <c:pt idx="128">
                  <c:v>1.9750717257111767E-4</c:v>
                </c:pt>
                <c:pt idx="129">
                  <c:v>1.9793292454369575E-4</c:v>
                </c:pt>
                <c:pt idx="130">
                  <c:v>2.0000000000043182E-4</c:v>
                </c:pt>
                <c:pt idx="131">
                  <c:v>2.0061838119898669E-4</c:v>
                </c:pt>
                <c:pt idx="132">
                  <c:v>2.0127638578079735E-4</c:v>
                </c:pt>
                <c:pt idx="133">
                  <c:v>2.0197026620907743E-4</c:v>
                </c:pt>
                <c:pt idx="134">
                  <c:v>2.0269627494791891E-4</c:v>
                </c:pt>
                <c:pt idx="135">
                  <c:v>2.0502959561427041E-4</c:v>
                </c:pt>
                <c:pt idx="136">
                  <c:v>2.0584664217303185E-4</c:v>
                </c:pt>
                <c:pt idx="137">
                  <c:v>2.0667707932240766E-4</c:v>
                </c:pt>
                <c:pt idx="138">
                  <c:v>2.0751715950628624E-4</c:v>
                </c:pt>
                <c:pt idx="139">
                  <c:v>2.0836313517119128E-4</c:v>
                </c:pt>
                <c:pt idx="140">
                  <c:v>2.1089895944614978E-4</c:v>
                </c:pt>
                <c:pt idx="141">
                  <c:v>2.1173104141431227E-4</c:v>
                </c:pt>
                <c:pt idx="142">
                  <c:v>2.125502810372655E-4</c:v>
                </c:pt>
                <c:pt idx="143">
                  <c:v>2.1335293074132953E-4</c:v>
                </c:pt>
                <c:pt idx="144">
                  <c:v>2.1413524294843235E-4</c:v>
                </c:pt>
                <c:pt idx="145">
                  <c:v>2.1632267878177882E-4</c:v>
                </c:pt>
                <c:pt idx="146">
                  <c:v>2.1698616518078746E-4</c:v>
                </c:pt>
                <c:pt idx="147">
                  <c:v>2.1761057616173001E-4</c:v>
                </c:pt>
                <c:pt idx="148">
                  <c:v>2.1819216413423658E-4</c:v>
                </c:pt>
                <c:pt idx="149">
                  <c:v>2.187271815096941E-4</c:v>
                </c:pt>
                <c:pt idx="150">
                  <c:v>2.2001533413777561E-4</c:v>
                </c:pt>
                <c:pt idx="151">
                  <c:v>2.199999998682145E-4</c:v>
                </c:pt>
                <c:pt idx="152">
                  <c:v>2.2031727120452871E-4</c:v>
                </c:pt>
                <c:pt idx="153">
                  <c:v>2.2057695685973044E-4</c:v>
                </c:pt>
                <c:pt idx="154">
                  <c:v>2.2078270513858911E-4</c:v>
                </c:pt>
                <c:pt idx="155">
                  <c:v>2.2111200934819939E-4</c:v>
                </c:pt>
                <c:pt idx="156">
                  <c:v>2.2113929066414073E-4</c:v>
                </c:pt>
                <c:pt idx="157">
                  <c:v>2.2113007671009655E-4</c:v>
                </c:pt>
                <c:pt idx="158">
                  <c:v>2.2108881525184643E-4</c:v>
                </c:pt>
                <c:pt idx="159">
                  <c:v>2.2101915460659427E-4</c:v>
                </c:pt>
                <c:pt idx="160">
                  <c:v>2.2042981710967602E-4</c:v>
                </c:pt>
                <c:pt idx="161">
                  <c:v>2.2052948648454418E-4</c:v>
                </c:pt>
                <c:pt idx="162">
                  <c:v>2.2037255465257033E-4</c:v>
                </c:pt>
                <c:pt idx="163">
                  <c:v>2.2020911353415329E-4</c:v>
                </c:pt>
                <c:pt idx="164">
                  <c:v>2.2004281144294424E-4</c:v>
                </c:pt>
                <c:pt idx="165">
                  <c:v>2.1920637920835873E-4</c:v>
                </c:pt>
                <c:pt idx="166">
                  <c:v>2.1942195964275157E-4</c:v>
                </c:pt>
                <c:pt idx="167">
                  <c:v>2.1929607740123203E-4</c:v>
                </c:pt>
                <c:pt idx="168">
                  <c:v>2.1918922406705121E-4</c:v>
                </c:pt>
                <c:pt idx="169">
                  <c:v>2.1910504795386032E-4</c:v>
                </c:pt>
                <c:pt idx="170">
                  <c:v>2.1835213714344775E-4</c:v>
                </c:pt>
                <c:pt idx="171">
                  <c:v>2.1841890230814891E-4</c:v>
                </c:pt>
                <c:pt idx="172">
                  <c:v>2.185308568303235E-4</c:v>
                </c:pt>
                <c:pt idx="173">
                  <c:v>2.1869089852500286E-4</c:v>
                </c:pt>
                <c:pt idx="174">
                  <c:v>2.1846402037437924E-4</c:v>
                </c:pt>
                <c:pt idx="175">
                  <c:v>2.198094860519555E-4</c:v>
                </c:pt>
                <c:pt idx="176">
                  <c:v>2.2020644740530903E-4</c:v>
                </c:pt>
                <c:pt idx="177">
                  <c:v>2.2064941826703966E-4</c:v>
                </c:pt>
                <c:pt idx="178">
                  <c:v>2.2113794049840308E-4</c:v>
                </c:pt>
                <c:pt idx="179">
                  <c:v>2.2166463590358359E-4</c:v>
                </c:pt>
                <c:pt idx="180">
                  <c:v>2.2353838041567621E-4</c:v>
                </c:pt>
                <c:pt idx="181">
                  <c:v>2.2424778747659712E-4</c:v>
                </c:pt>
                <c:pt idx="182">
                  <c:v>2.2499999710770186E-4</c:v>
                </c:pt>
                <c:pt idx="183">
                  <c:v>2.2579389149706046E-4</c:v>
                </c:pt>
                <c:pt idx="184">
                  <c:v>2.2721198357076404E-4</c:v>
                </c:pt>
                <c:pt idx="185">
                  <c:v>2.2930458881773876E-4</c:v>
                </c:pt>
                <c:pt idx="186">
                  <c:v>2.3024396190140592E-4</c:v>
                </c:pt>
                <c:pt idx="187">
                  <c:v>2.3119918199920877E-4</c:v>
                </c:pt>
                <c:pt idx="188">
                  <c:v>2.3216583286030405E-4</c:v>
                </c:pt>
                <c:pt idx="189">
                  <c:v>2.3701597955153153E-4</c:v>
                </c:pt>
                <c:pt idx="190">
                  <c:v>2.3795847349181528E-4</c:v>
                </c:pt>
                <c:pt idx="191">
                  <c:v>2.3821493796615502E-4</c:v>
                </c:pt>
                <c:pt idx="192">
                  <c:v>2.390893107513197E-4</c:v>
                </c:pt>
                <c:pt idx="193">
                  <c:v>2.415311680865544E-4</c:v>
                </c:pt>
                <c:pt idx="194">
                  <c:v>2.4227112063150566E-4</c:v>
                </c:pt>
                <c:pt idx="195">
                  <c:v>2.4297379929752848E-4</c:v>
                </c:pt>
                <c:pt idx="196">
                  <c:v>2.4364255829735458E-4</c:v>
                </c:pt>
                <c:pt idx="197">
                  <c:v>2.4428075184283732E-4</c:v>
                </c:pt>
                <c:pt idx="198">
                  <c:v>2.4604548193061262E-4</c:v>
                </c:pt>
                <c:pt idx="199">
                  <c:v>2.4659495584752861E-4</c:v>
                </c:pt>
                <c:pt idx="200">
                  <c:v>2.4713063541592395E-4</c:v>
                </c:pt>
                <c:pt idx="201">
                  <c:v>2.4765587486258515E-4</c:v>
                </c:pt>
                <c:pt idx="202">
                  <c:v>2.4817402842044762E-4</c:v>
                </c:pt>
                <c:pt idx="203">
                  <c:v>2.497195160633647E-4</c:v>
                </c:pt>
                <c:pt idx="204">
                  <c:v>2.5024286838660136E-4</c:v>
                </c:pt>
                <c:pt idx="205">
                  <c:v>2.5077590599186498E-4</c:v>
                </c:pt>
                <c:pt idx="206">
                  <c:v>2.5132198312175343E-4</c:v>
                </c:pt>
                <c:pt idx="207">
                  <c:v>2.5188445401710794E-4</c:v>
                </c:pt>
                <c:pt idx="208">
                  <c:v>2.5370377175181337E-4</c:v>
                </c:pt>
                <c:pt idx="209">
                  <c:v>2.543653601762972E-4</c:v>
                </c:pt>
                <c:pt idx="210">
                  <c:v>2.5506011361349517E-4</c:v>
                </c:pt>
                <c:pt idx="211">
                  <c:v>2.5579138632005993E-4</c:v>
                </c:pt>
                <c:pt idx="212">
                  <c:v>2.5656253255703618E-4</c:v>
                </c:pt>
                <c:pt idx="213">
                  <c:v>2.6000000057185596E-4</c:v>
                </c:pt>
                <c:pt idx="214">
                  <c:v>2.60943000764571E-4</c:v>
                </c:pt>
                <c:pt idx="215">
                  <c:v>2.6193556874455203E-4</c:v>
                </c:pt>
                <c:pt idx="216">
                  <c:v>2.6297593896235338E-4</c:v>
                </c:pt>
                <c:pt idx="217">
                  <c:v>2.6553861807005272E-4</c:v>
                </c:pt>
                <c:pt idx="218">
                  <c:v>2.6758013119591081E-4</c:v>
                </c:pt>
                <c:pt idx="219">
                  <c:v>2.6883302933419182E-4</c:v>
                </c:pt>
                <c:pt idx="220">
                  <c:v>2.7012313639884766E-4</c:v>
                </c:pt>
                <c:pt idx="221">
                  <c:v>2.7144868683261279E-4</c:v>
                </c:pt>
                <c:pt idx="222">
                  <c:v>2.7405793519670032E-4</c:v>
                </c:pt>
                <c:pt idx="223">
                  <c:v>2.7707001111345323E-4</c:v>
                </c:pt>
                <c:pt idx="224">
                  <c:v>2.7854629501553404E-4</c:v>
                </c:pt>
                <c:pt idx="225">
                  <c:v>2.8004742892053988E-4</c:v>
                </c:pt>
                <c:pt idx="226">
                  <c:v>2.8157164726164748E-4</c:v>
                </c:pt>
                <c:pt idx="227">
                  <c:v>2.841858055815997E-4</c:v>
                </c:pt>
                <c:pt idx="228">
                  <c:v>2.8786405353681027E-4</c:v>
                </c:pt>
                <c:pt idx="229">
                  <c:v>2.8947721045007702E-4</c:v>
                </c:pt>
                <c:pt idx="230">
                  <c:v>2.9110285833855443E-4</c:v>
                </c:pt>
                <c:pt idx="231">
                  <c:v>2.9273923161543536E-4</c:v>
                </c:pt>
                <c:pt idx="232">
                  <c:v>2.9532952432002023E-4</c:v>
                </c:pt>
                <c:pt idx="233">
                  <c:v>2.9935666679178305E-4</c:v>
                </c:pt>
                <c:pt idx="234">
                  <c:v>3.010201831208177E-4</c:v>
                </c:pt>
                <c:pt idx="235">
                  <c:v>3.0268383126006728E-4</c:v>
                </c:pt>
                <c:pt idx="236">
                  <c:v>3.0434584560360946E-4</c:v>
                </c:pt>
                <c:pt idx="237">
                  <c:v>3.0689638081986595E-4</c:v>
                </c:pt>
                <c:pt idx="238">
                  <c:v>3.1094225277713986E-4</c:v>
                </c:pt>
                <c:pt idx="239">
                  <c:v>3.1256961393514356E-4</c:v>
                </c:pt>
                <c:pt idx="240">
                  <c:v>3.141847475923962E-4</c:v>
                </c:pt>
                <c:pt idx="241">
                  <c:v>3.1578588812472915E-4</c:v>
                </c:pt>
                <c:pt idx="242">
                  <c:v>3.182936576944759E-4</c:v>
                </c:pt>
                <c:pt idx="243">
                  <c:v>3.2201520635032489E-4</c:v>
                </c:pt>
                <c:pt idx="244">
                  <c:v>3.2351989674695369E-4</c:v>
                </c:pt>
                <c:pt idx="245">
                  <c:v>3.2500000019979714E-4</c:v>
                </c:pt>
                <c:pt idx="246">
                  <c:v>3.264536502618584E-4</c:v>
                </c:pt>
                <c:pt idx="247">
                  <c:v>3.2892296222719608E-4</c:v>
                </c:pt>
                <c:pt idx="248">
                  <c:v>3.319995364278135E-4</c:v>
                </c:pt>
                <c:pt idx="249">
                  <c:v>3.3332610852433302E-4</c:v>
                </c:pt>
                <c:pt idx="250">
                  <c:v>3.3463189636653487E-4</c:v>
                </c:pt>
                <c:pt idx="251">
                  <c:v>3.3591848771477708E-4</c:v>
                </c:pt>
                <c:pt idx="252">
                  <c:v>3.3840783869441095E-4</c:v>
                </c:pt>
                <c:pt idx="253">
                  <c:v>3.4090464355864057E-4</c:v>
                </c:pt>
                <c:pt idx="254">
                  <c:v>3.4211906899537527E-4</c:v>
                </c:pt>
                <c:pt idx="255">
                  <c:v>3.4332382457415221E-4</c:v>
                </c:pt>
                <c:pt idx="256">
                  <c:v>3.4452049807618209E-4</c:v>
                </c:pt>
                <c:pt idx="257">
                  <c:v>3.4714450329809604E-4</c:v>
                </c:pt>
                <c:pt idx="258">
                  <c:v>3.4925812697754168E-4</c:v>
                </c:pt>
                <c:pt idx="259">
                  <c:v>3.5043820686091854E-4</c:v>
                </c:pt>
                <c:pt idx="260">
                  <c:v>3.5161973138783063E-4</c:v>
                </c:pt>
                <c:pt idx="261">
                  <c:v>3.5280428835165301E-4</c:v>
                </c:pt>
                <c:pt idx="262">
                  <c:v>3.5566597755538795E-4</c:v>
                </c:pt>
                <c:pt idx="263">
                  <c:v>3.5760459651566225E-4</c:v>
                </c:pt>
                <c:pt idx="264">
                  <c:v>3.5882813263677786E-4</c:v>
                </c:pt>
                <c:pt idx="265">
                  <c:v>3.6006422799589083E-4</c:v>
                </c:pt>
                <c:pt idx="266">
                  <c:v>3.6131447040288483E-4</c:v>
                </c:pt>
                <c:pt idx="267">
                  <c:v>3.6450528789353838E-4</c:v>
                </c:pt>
                <c:pt idx="268">
                  <c:v>3.6648866673080158E-4</c:v>
                </c:pt>
                <c:pt idx="269">
                  <c:v>3.6783346156542214E-4</c:v>
                </c:pt>
                <c:pt idx="270">
                  <c:v>3.6920193034024223E-4</c:v>
                </c:pt>
                <c:pt idx="271">
                  <c:v>3.7059566088078503E-4</c:v>
                </c:pt>
                <c:pt idx="272">
                  <c:v>3.7419546573070017E-4</c:v>
                </c:pt>
                <c:pt idx="273">
                  <c:v>3.7645495727233819E-4</c:v>
                </c:pt>
                <c:pt idx="274">
                  <c:v>3.7799881409993498E-4</c:v>
                </c:pt>
                <c:pt idx="275">
                  <c:v>3.7957745969939501E-4</c:v>
                </c:pt>
                <c:pt idx="276">
                  <c:v>3.8119248191709442E-4</c:v>
                </c:pt>
                <c:pt idx="277">
                  <c:v>3.8526954828039048E-4</c:v>
                </c:pt>
                <c:pt idx="278">
                  <c:v>3.8804809400989242E-4</c:v>
                </c:pt>
                <c:pt idx="279">
                  <c:v>3.898688171352035E-4</c:v>
                </c:pt>
                <c:pt idx="280">
                  <c:v>3.9173507859709437E-4</c:v>
                </c:pt>
                <c:pt idx="281">
                  <c:v>3.9364663908351673E-4</c:v>
                </c:pt>
                <c:pt idx="282">
                  <c:v>3.982509232009289E-4</c:v>
                </c:pt>
                <c:pt idx="283">
                  <c:v>4.0173377630862202E-4</c:v>
                </c:pt>
                <c:pt idx="284">
                  <c:v>4.038627606939294E-4</c:v>
                </c:pt>
                <c:pt idx="285">
                  <c:v>4.0603341561669214E-4</c:v>
                </c:pt>
                <c:pt idx="286">
                  <c:v>4.0824513632674731E-4</c:v>
                </c:pt>
                <c:pt idx="287">
                  <c:v>4.1334395079886498E-4</c:v>
                </c:pt>
                <c:pt idx="288">
                  <c:v>4.1749058210179777E-4</c:v>
                </c:pt>
                <c:pt idx="289">
                  <c:v>4.1989856053757597E-4</c:v>
                </c:pt>
                <c:pt idx="290">
                  <c:v>4.223439762718329E-4</c:v>
                </c:pt>
                <c:pt idx="291">
                  <c:v>4.2482622455701204E-4</c:v>
                </c:pt>
                <c:pt idx="292">
                  <c:v>4.3036850668730332E-4</c:v>
                </c:pt>
                <c:pt idx="293">
                  <c:v>4.3511144819065865E-4</c:v>
                </c:pt>
                <c:pt idx="294">
                  <c:v>4.3776878796584015E-4</c:v>
                </c:pt>
                <c:pt idx="295">
                  <c:v>4.4045933178314618E-4</c:v>
                </c:pt>
                <c:pt idx="296">
                  <c:v>4.4318247488806943E-4</c:v>
                </c:pt>
                <c:pt idx="297">
                  <c:v>4.4912157563948673E-4</c:v>
                </c:pt>
                <c:pt idx="298">
                  <c:v>4.5438894507554084E-4</c:v>
                </c:pt>
                <c:pt idx="299">
                  <c:v>4.5726601327921801E-4</c:v>
                </c:pt>
                <c:pt idx="300">
                  <c:v>4.5853663068024029E-4</c:v>
                </c:pt>
                <c:pt idx="301">
                  <c:v>4.6146068594804708E-4</c:v>
                </c:pt>
                <c:pt idx="302">
                  <c:v>4.6441259540250338E-4</c:v>
                </c:pt>
                <c:pt idx="303">
                  <c:v>4.7342933476996228E-4</c:v>
                </c:pt>
                <c:pt idx="304">
                  <c:v>4.7648654685520953E-4</c:v>
                </c:pt>
                <c:pt idx="305">
                  <c:v>4.7956855606481061E-4</c:v>
                </c:pt>
                <c:pt idx="306">
                  <c:v>4.8267475098367129E-4</c:v>
                </c:pt>
                <c:pt idx="307">
                  <c:v>4.8580452019230492E-4</c:v>
                </c:pt>
                <c:pt idx="308">
                  <c:v>4.95329159361101E-4</c:v>
                </c:pt>
                <c:pt idx="309">
                  <c:v>4.9854711152517799E-4</c:v>
                </c:pt>
                <c:pt idx="310">
                  <c:v>5.0178558086754095E-4</c:v>
                </c:pt>
                <c:pt idx="311">
                  <c:v>5.050439559625545E-4</c:v>
                </c:pt>
                <c:pt idx="312">
                  <c:v>5.0832172729251587E-4</c:v>
                </c:pt>
                <c:pt idx="313">
                  <c:v>5.1827080770302549E-4</c:v>
                </c:pt>
                <c:pt idx="314">
                  <c:v>5.2162575680836625E-4</c:v>
                </c:pt>
                <c:pt idx="315">
                  <c:v>5.2500000047877346E-4</c:v>
                </c:pt>
                <c:pt idx="316">
                  <c:v>5.2839353615980703E-4</c:v>
                </c:pt>
                <c:pt idx="317">
                  <c:v>5.3180635087635153E-4</c:v>
                </c:pt>
                <c:pt idx="318">
                  <c:v>5.4405018789365118E-4</c:v>
                </c:pt>
                <c:pt idx="319">
                  <c:v>5.4565008853938661E-4</c:v>
                </c:pt>
                <c:pt idx="320">
                  <c:v>5.4915906476369865E-4</c:v>
                </c:pt>
                <c:pt idx="321">
                  <c:v>5.52687226557188E-4</c:v>
                </c:pt>
                <c:pt idx="322">
                  <c:v>5.5623455834022915E-4</c:v>
                </c:pt>
                <c:pt idx="323">
                  <c:v>5.8538517713810725E-4</c:v>
                </c:pt>
                <c:pt idx="324">
                  <c:v>5.8901851422495403E-4</c:v>
                </c:pt>
                <c:pt idx="325">
                  <c:v>5.9267093034319907E-4</c:v>
                </c:pt>
                <c:pt idx="326">
                  <c:v>5.9634241009038052E-4</c:v>
                </c:pt>
                <c:pt idx="327">
                  <c:v>6.0369053830782447E-4</c:v>
                </c:pt>
                <c:pt idx="328">
                  <c:v>6.1121865724711455E-4</c:v>
                </c:pt>
                <c:pt idx="329">
                  <c:v>6.1498522405773642E-4</c:v>
                </c:pt>
                <c:pt idx="330">
                  <c:v>6.1877076206688349E-4</c:v>
                </c:pt>
                <c:pt idx="331">
                  <c:v>6.2257525587122481E-4</c:v>
                </c:pt>
                <c:pt idx="332">
                  <c:v>6.3018738598719798E-4</c:v>
                </c:pt>
                <c:pt idx="333">
                  <c:v>6.3798248097913168E-4</c:v>
                </c:pt>
                <c:pt idx="334">
                  <c:v>6.4188152271208983E-4</c:v>
                </c:pt>
                <c:pt idx="335">
                  <c:v>6.4579942782286423E-4</c:v>
                </c:pt>
                <c:pt idx="336">
                  <c:v>6.4973618090899291E-4</c:v>
                </c:pt>
                <c:pt idx="337">
                  <c:v>6.5761047218564626E-4</c:v>
                </c:pt>
                <c:pt idx="338">
                  <c:v>6.6567136495607562E-4</c:v>
                </c:pt>
                <c:pt idx="339">
                  <c:v>6.6970212688726067E-4</c:v>
                </c:pt>
                <c:pt idx="340">
                  <c:v>6.7375164438337304E-4</c:v>
                </c:pt>
                <c:pt idx="341">
                  <c:v>6.7781990204368841E-4</c:v>
                </c:pt>
                <c:pt idx="342">
                  <c:v>6.8595462710496291E-4</c:v>
                </c:pt>
                <c:pt idx="343">
                  <c:v>6.9428002631162803E-4</c:v>
                </c:pt>
                <c:pt idx="344">
                  <c:v>6.9844175378557156E-4</c:v>
                </c:pt>
                <c:pt idx="345">
                  <c:v>7.0262212902111082E-4</c:v>
                </c:pt>
                <c:pt idx="346">
                  <c:v>7.06821136621866E-4</c:v>
                </c:pt>
                <c:pt idx="347">
                  <c:v>7.1521468146057302E-4</c:v>
                </c:pt>
                <c:pt idx="348">
                  <c:v>7.2380318267298901E-4</c:v>
                </c:pt>
                <c:pt idx="349">
                  <c:v>7.2809512110460085E-4</c:v>
                </c:pt>
                <c:pt idx="350">
                  <c:v>7.3240559950664126E-4</c:v>
                </c:pt>
                <c:pt idx="351">
                  <c:v>7.3673460248186134E-4</c:v>
                </c:pt>
                <c:pt idx="352">
                  <c:v>7.4538546646707676E-4</c:v>
                </c:pt>
                <c:pt idx="353">
                  <c:v>7.5423555215045027E-4</c:v>
                </c:pt>
                <c:pt idx="354">
                  <c:v>7.5865694702415009E-4</c:v>
                </c:pt>
                <c:pt idx="355">
                  <c:v>7.6309677408493081E-4</c:v>
                </c:pt>
                <c:pt idx="356">
                  <c:v>7.675550179372816E-4</c:v>
                </c:pt>
                <c:pt idx="357">
                  <c:v>7.7646181383059644E-4</c:v>
                </c:pt>
                <c:pt idx="358">
                  <c:v>7.855718533295755E-4</c:v>
                </c:pt>
                <c:pt idx="359">
                  <c:v>7.9012195019321032E-4</c:v>
                </c:pt>
                <c:pt idx="360">
                  <c:v>7.9469037147100502E-4</c:v>
                </c:pt>
                <c:pt idx="361">
                  <c:v>7.9927710176918654E-4</c:v>
                </c:pt>
                <c:pt idx="362">
                  <c:v>8.0843855573091742E-4</c:v>
                </c:pt>
                <c:pt idx="363">
                  <c:v>8.1780680524861E-4</c:v>
                </c:pt>
                <c:pt idx="364">
                  <c:v>8.2018537775166835E-4</c:v>
                </c:pt>
                <c:pt idx="365">
                  <c:v>8.2257417939946009E-4</c:v>
                </c:pt>
                <c:pt idx="366">
                  <c:v>8.2727067155818901E-4</c:v>
                </c:pt>
                <c:pt idx="367">
                  <c:v>8.3198535617867719E-4</c:v>
                </c:pt>
                <c:pt idx="368">
                  <c:v>8.4858177426850006E-4</c:v>
                </c:pt>
                <c:pt idx="369">
                  <c:v>8.5102570450423798E-4</c:v>
                </c:pt>
                <c:pt idx="370">
                  <c:v>8.558311153539222E-4</c:v>
                </c:pt>
                <c:pt idx="371">
                  <c:v>8.6065462423423611E-4</c:v>
                </c:pt>
                <c:pt idx="372">
                  <c:v>8.6549621540843447E-4</c:v>
                </c:pt>
                <c:pt idx="373">
                  <c:v>8.8253543996906416E-4</c:v>
                </c:pt>
                <c:pt idx="374">
                  <c:v>8.8504308828429856E-4</c:v>
                </c:pt>
                <c:pt idx="375">
                  <c:v>8.8997485486164152E-4</c:v>
                </c:pt>
                <c:pt idx="376">
                  <c:v>8.9492460930884477E-4</c:v>
                </c:pt>
                <c:pt idx="377">
                  <c:v>8.9989233588827489E-4</c:v>
                </c:pt>
                <c:pt idx="378">
                  <c:v>9.1737198399216634E-4</c:v>
                </c:pt>
                <c:pt idx="379">
                  <c:v>9.1994264880224108E-4</c:v>
                </c:pt>
                <c:pt idx="380">
                  <c:v>9.2499999999962057E-4</c:v>
                </c:pt>
                <c:pt idx="381">
                  <c:v>9.300751854341982E-4</c:v>
                </c:pt>
                <c:pt idx="382">
                  <c:v>9.3516797197423784E-4</c:v>
                </c:pt>
                <c:pt idx="383">
                  <c:v>9.5570959698942914E-4</c:v>
                </c:pt>
                <c:pt idx="384">
                  <c:v>9.6088623989043498E-4</c:v>
                </c:pt>
                <c:pt idx="385">
                  <c:v>9.6607882422183877E-4</c:v>
                </c:pt>
                <c:pt idx="386">
                  <c:v>9.7384235302009378E-4</c:v>
                </c:pt>
                <c:pt idx="387">
                  <c:v>9.7295711871752929E-4</c:v>
                </c:pt>
                <c:pt idx="388">
                  <c:v>9.7546701812589731E-4</c:v>
                </c:pt>
                <c:pt idx="389">
                  <c:v>9.8074941983927744E-4</c:v>
                </c:pt>
                <c:pt idx="390">
                  <c:v>9.8604582657468853E-4</c:v>
                </c:pt>
                <c:pt idx="391">
                  <c:v>9.9135596170807361E-4</c:v>
                </c:pt>
                <c:pt idx="392">
                  <c:v>1.0101588230807376E-3</c:v>
                </c:pt>
                <c:pt idx="393">
                  <c:v>1.0127282536727122E-3</c:v>
                </c:pt>
                <c:pt idx="394">
                  <c:v>1.0181028813729398E-3</c:v>
                </c:pt>
                <c:pt idx="395">
                  <c:v>1.0234895776921604E-3</c:v>
                </c:pt>
                <c:pt idx="396">
                  <c:v>1.028888065995659E-3</c:v>
                </c:pt>
                <c:pt idx="397">
                  <c:v>1.0507859031980995E-3</c:v>
                </c:pt>
                <c:pt idx="398">
                  <c:v>1.053413953173856E-3</c:v>
                </c:pt>
                <c:pt idx="399">
                  <c:v>1.056047704978802E-3</c:v>
                </c:pt>
                <c:pt idx="400">
                  <c:v>1.0615111357861196E-3</c:v>
                </c:pt>
                <c:pt idx="401">
                  <c:v>1.0669844220982938E-3</c:v>
                </c:pt>
                <c:pt idx="402">
                  <c:v>1.0862920907656487E-3</c:v>
                </c:pt>
                <c:pt idx="403">
                  <c:v>1.0889705894419066E-3</c:v>
                </c:pt>
                <c:pt idx="404">
                  <c:v>1.0944890035551325E-3</c:v>
                </c:pt>
                <c:pt idx="405">
                  <c:v>1.10001561327433E-3</c:v>
                </c:pt>
                <c:pt idx="406">
                  <c:v>1.105550141945244E-3</c:v>
                </c:pt>
                <c:pt idx="407">
                  <c:v>1.1165208468005333E-3</c:v>
                </c:pt>
                <c:pt idx="408">
                  <c:v>1.1192430356838387E-3</c:v>
                </c:pt>
                <c:pt idx="409">
                  <c:v>1.1333318865647257E-3</c:v>
                </c:pt>
                <c:pt idx="410">
                  <c:v>1.1360692386848314E-3</c:v>
                </c:pt>
                <c:pt idx="411">
                  <c:v>1.1416515856865635E-3</c:v>
                </c:pt>
                <c:pt idx="412">
                  <c:v>1.1641061953013624E-3</c:v>
                </c:pt>
                <c:pt idx="413">
                  <c:v>1.1668734834398009E-3</c:v>
                </c:pt>
                <c:pt idx="414">
                  <c:v>1.1696454535817839E-3</c:v>
                </c:pt>
                <c:pt idx="415">
                  <c:v>1.1752586952869409E-3</c:v>
                </c:pt>
                <c:pt idx="416">
                  <c:v>1.1808761068772091E-3</c:v>
                </c:pt>
                <c:pt idx="417">
                  <c:v>1.2034089325489458E-3</c:v>
                </c:pt>
                <c:pt idx="418">
                  <c:v>1.2062104035592824E-3</c:v>
                </c:pt>
                <c:pt idx="419">
                  <c:v>1.2090159205743901E-3</c:v>
                </c:pt>
                <c:pt idx="420">
                  <c:v>1.2146524759370683E-3</c:v>
                </c:pt>
                <c:pt idx="421">
                  <c:v>1.2202912426580342E-3</c:v>
                </c:pt>
                <c:pt idx="422">
                  <c:v>1.2428503171380489E-3</c:v>
                </c:pt>
                <c:pt idx="423">
                  <c:v>1.2456777724985102E-3</c:v>
                </c:pt>
                <c:pt idx="424">
                  <c:v>1.2485084537354053E-3</c:v>
                </c:pt>
                <c:pt idx="425">
                  <c:v>1.2541546128432984E-3</c:v>
                </c:pt>
                <c:pt idx="426">
                  <c:v>1.2598010247063117E-3</c:v>
                </c:pt>
                <c:pt idx="427">
                  <c:v>1.2823364874469004E-3</c:v>
                </c:pt>
                <c:pt idx="428">
                  <c:v>1.2907681983905747E-3</c:v>
                </c:pt>
                <c:pt idx="429">
                  <c:v>1.2964031216689954E-3</c:v>
                </c:pt>
                <c:pt idx="430">
                  <c:v>1.3020364365757193E-3</c:v>
                </c:pt>
                <c:pt idx="431">
                  <c:v>1.3132288415821818E-3</c:v>
                </c:pt>
                <c:pt idx="432">
                  <c:v>1.3245481985363593E-3</c:v>
                </c:pt>
                <c:pt idx="433">
                  <c:v>1.3301694111082967E-3</c:v>
                </c:pt>
                <c:pt idx="434">
                  <c:v>1.3357873911095013E-3</c:v>
                </c:pt>
                <c:pt idx="435">
                  <c:v>1.3414018678321691E-3</c:v>
                </c:pt>
                <c:pt idx="436">
                  <c:v>1.3525289946051376E-3</c:v>
                </c:pt>
                <c:pt idx="437">
                  <c:v>1.3638193277787853E-3</c:v>
                </c:pt>
                <c:pt idx="438">
                  <c:v>1.3694122274752003E-3</c:v>
                </c:pt>
                <c:pt idx="439">
                  <c:v>1.3749999996280084E-3</c:v>
                </c:pt>
                <c:pt idx="440">
                  <c:v>1.3805824116858399E-3</c:v>
                </c:pt>
                <c:pt idx="441">
                  <c:v>1.391630249422103E-3</c:v>
                </c:pt>
                <c:pt idx="442">
                  <c:v>1.4028572427281169E-3</c:v>
                </c:pt>
                <c:pt idx="443">
                  <c:v>1.4084120375400667E-3</c:v>
                </c:pt>
                <c:pt idx="444">
                  <c:v>1.4139612288282847E-3</c:v>
                </c:pt>
                <c:pt idx="445">
                  <c:v>1.4195050004430971E-3</c:v>
                </c:pt>
                <c:pt idx="446">
                  <c:v>1.4304854631732493E-3</c:v>
                </c:pt>
                <c:pt idx="447">
                  <c:v>1.4416304695330025E-3</c:v>
                </c:pt>
                <c:pt idx="448">
                  <c:v>1.4471505773169199E-3</c:v>
                </c:pt>
                <c:pt idx="449">
                  <c:v>1.4526666392510952E-3</c:v>
                </c:pt>
                <c:pt idx="450">
                  <c:v>1.4581788843114969E-3</c:v>
                </c:pt>
                <c:pt idx="451">
                  <c:v>1.4609723913551187E-3</c:v>
                </c:pt>
                <c:pt idx="452">
                  <c:v>1.4774789441162441E-3</c:v>
                </c:pt>
                <c:pt idx="453">
                  <c:v>1.4829751082141502E-3</c:v>
                </c:pt>
                <c:pt idx="454">
                  <c:v>1.4884686480622277E-3</c:v>
                </c:pt>
                <c:pt idx="455">
                  <c:v>1.4939597951596922E-3</c:v>
                </c:pt>
                <c:pt idx="456">
                  <c:v>1.4994487810075161E-3</c:v>
                </c:pt>
                <c:pt idx="457">
                  <c:v>1.5159050860716493E-3</c:v>
                </c:pt>
                <c:pt idx="458">
                  <c:v>1.5213877419473221E-3</c:v>
                </c:pt>
                <c:pt idx="459">
                  <c:v>1.5268693940931487E-3</c:v>
                </c:pt>
                <c:pt idx="460">
                  <c:v>1.5323502740188849E-3</c:v>
                </c:pt>
                <c:pt idx="461">
                  <c:v>1.5597511932017452E-3</c:v>
                </c:pt>
                <c:pt idx="462">
                  <c:v>1.5652323015416922E-3</c:v>
                </c:pt>
                <c:pt idx="463">
                  <c:v>1.5707142582518045E-3</c:v>
                </c:pt>
                <c:pt idx="464">
                  <c:v>1.5761972948523796E-3</c:v>
                </c:pt>
                <c:pt idx="465">
                  <c:v>1.592655199193707E-3</c:v>
                </c:pt>
                <c:pt idx="466">
                  <c:v>1.5981448705608644E-3</c:v>
                </c:pt>
                <c:pt idx="467">
                  <c:v>1.6036367794278776E-3</c:v>
                </c:pt>
                <c:pt idx="468">
                  <c:v>1.6091311573229496E-3</c:v>
                </c:pt>
                <c:pt idx="469">
                  <c:v>1.6229635100818262E-3</c:v>
                </c:pt>
                <c:pt idx="470">
                  <c:v>1.6394404245367868E-3</c:v>
                </c:pt>
                <c:pt idx="471">
                  <c:v>1.6449591454109867E-3</c:v>
                </c:pt>
                <c:pt idx="472">
                  <c:v>1.6504820643583802E-3</c:v>
                </c:pt>
                <c:pt idx="473">
                  <c:v>1.6616348092005132E-3</c:v>
                </c:pt>
                <c:pt idx="474">
                  <c:v>1.6726203013498041E-3</c:v>
                </c:pt>
                <c:pt idx="475">
                  <c:v>1.6781676460229874E-3</c:v>
                </c:pt>
                <c:pt idx="476">
                  <c:v>1.6837205629205915E-3</c:v>
                </c:pt>
                <c:pt idx="477">
                  <c:v>1.6892792810724554E-3</c:v>
                </c:pt>
                <c:pt idx="478">
                  <c:v>1.7005440593925133E-3</c:v>
                </c:pt>
                <c:pt idx="479">
                  <c:v>1.7115767468635901E-3</c:v>
                </c:pt>
                <c:pt idx="480">
                  <c:v>1.7171679067803805E-3</c:v>
                </c:pt>
                <c:pt idx="481">
                  <c:v>1.7227662421547903E-3</c:v>
                </c:pt>
                <c:pt idx="482">
                  <c:v>1.72837198203056E-3</c:v>
                </c:pt>
                <c:pt idx="483">
                  <c:v>1.7397681474237169E-3</c:v>
                </c:pt>
                <c:pt idx="484">
                  <c:v>1.7508735673516689E-3</c:v>
                </c:pt>
                <c:pt idx="485">
                  <c:v>1.7565197653555905E-3</c:v>
                </c:pt>
                <c:pt idx="486">
                  <c:v>1.7621747421215773E-3</c:v>
                </c:pt>
                <c:pt idx="487">
                  <c:v>1.7678387266985829E-3</c:v>
                </c:pt>
                <c:pt idx="488">
                  <c:v>1.779383963271063E-3</c:v>
                </c:pt>
                <c:pt idx="489">
                  <c:v>1.7905893241306229E-3</c:v>
                </c:pt>
                <c:pt idx="490">
                  <c:v>1.7963017835378654E-3</c:v>
                </c:pt>
                <c:pt idx="491">
                  <c:v>1.802024625075915E-3</c:v>
                </c:pt>
                <c:pt idx="492">
                  <c:v>1.8077580778032832E-3</c:v>
                </c:pt>
                <c:pt idx="493">
                  <c:v>1.8194684001990725E-3</c:v>
                </c:pt>
                <c:pt idx="494">
                  <c:v>1.8308025818300369E-3</c:v>
                </c:pt>
                <c:pt idx="495">
                  <c:v>1.8365925264329304E-3</c:v>
                </c:pt>
                <c:pt idx="496">
                  <c:v>1.8423944566057517E-3</c:v>
                </c:pt>
                <c:pt idx="497">
                  <c:v>1.8482086014174387E-3</c:v>
                </c:pt>
                <c:pt idx="498">
                  <c:v>1.8600983548457393E-3</c:v>
                </c:pt>
                <c:pt idx="499">
                  <c:v>1.8715919084750403E-3</c:v>
                </c:pt>
                <c:pt idx="500">
                  <c:v>1.877470562561171E-3</c:v>
                </c:pt>
                <c:pt idx="501">
                  <c:v>1.8833628057275979E-3</c:v>
                </c:pt>
                <c:pt idx="502">
                  <c:v>1.8892688670545533E-3</c:v>
                </c:pt>
                <c:pt idx="503">
                  <c:v>1.9013506899621206E-3</c:v>
                </c:pt>
                <c:pt idx="504">
                  <c:v>1.9130334327281374E-3</c:v>
                </c:pt>
                <c:pt idx="505">
                  <c:v>1.9190096927271855E-3</c:v>
                </c:pt>
                <c:pt idx="506">
                  <c:v>1.925000000285871E-3</c:v>
                </c:pt>
                <c:pt idx="507">
                  <c:v>1.9310043552295507E-3</c:v>
                </c:pt>
                <c:pt idx="508">
                  <c:v>1.9432832787123499E-3</c:v>
                </c:pt>
                <c:pt idx="509">
                  <c:v>1.9551622236100587E-3</c:v>
                </c:pt>
                <c:pt idx="510">
                  <c:v>1.961236795948246E-3</c:v>
                </c:pt>
                <c:pt idx="511">
                  <c:v>2.0041518263071703E-3</c:v>
                </c:pt>
                <c:pt idx="512">
                  <c:v>2.0477543103748354E-3</c:v>
                </c:pt>
                <c:pt idx="513">
                  <c:v>2.0920437748185644E-3</c:v>
                </c:pt>
                <c:pt idx="514">
                  <c:v>2.1370197466480151E-3</c:v>
                </c:pt>
                <c:pt idx="515">
                  <c:v>2.1826817532073594E-3</c:v>
                </c:pt>
                <c:pt idx="516">
                  <c:v>2.2290293221848426E-3</c:v>
                </c:pt>
                <c:pt idx="517">
                  <c:v>2.2760619815980114E-3</c:v>
                </c:pt>
                <c:pt idx="518">
                  <c:v>2.3237792598041415E-3</c:v>
                </c:pt>
                <c:pt idx="519">
                  <c:v>2.3721806854976289E-3</c:v>
                </c:pt>
                <c:pt idx="520">
                  <c:v>2.4176228036347489E-3</c:v>
                </c:pt>
                <c:pt idx="521">
                  <c:v>2.4673420439709874E-3</c:v>
                </c:pt>
                <c:pt idx="522">
                  <c:v>2.5177440133611769E-3</c:v>
                </c:pt>
                <c:pt idx="523">
                  <c:v>2.5726119464875986E-3</c:v>
                </c:pt>
                <c:pt idx="524">
                  <c:v>2.6243817114086246E-3</c:v>
                </c:pt>
                <c:pt idx="525">
                  <c:v>2.6767552628278409E-3</c:v>
                </c:pt>
                <c:pt idx="526">
                  <c:v>2.7296934295137718E-3</c:v>
                </c:pt>
                <c:pt idx="527">
                  <c:v>2.7831570383694769E-3</c:v>
                </c:pt>
                <c:pt idx="528">
                  <c:v>2.8371069143830257E-3</c:v>
                </c:pt>
                <c:pt idx="529">
                  <c:v>2.8915038805701538E-3</c:v>
                </c:pt>
                <c:pt idx="530">
                  <c:v>2.9463087579325539E-3</c:v>
                </c:pt>
                <c:pt idx="531">
                  <c:v>3.0014823654135664E-3</c:v>
                </c:pt>
                <c:pt idx="532">
                  <c:v>3.0569855198616853E-3</c:v>
                </c:pt>
                <c:pt idx="533">
                  <c:v>3.1047016708036779E-3</c:v>
                </c:pt>
                <c:pt idx="534">
                  <c:v>3.1607202910555188E-3</c:v>
                </c:pt>
                <c:pt idx="535">
                  <c:v>3.2169518690841059E-3</c:v>
                </c:pt>
                <c:pt idx="536">
                  <c:v>3.2814427582223971E-3</c:v>
                </c:pt>
                <c:pt idx="537">
                  <c:v>3.338113761091499E-3</c:v>
                </c:pt>
                <c:pt idx="538">
                  <c:v>3.3950740841932614E-3</c:v>
                </c:pt>
                <c:pt idx="539">
                  <c:v>3.4523848066498886E-3</c:v>
                </c:pt>
                <c:pt idx="540">
                  <c:v>3.5101070111585031E-3</c:v>
                </c:pt>
                <c:pt idx="541">
                  <c:v>3.5640323171088595E-3</c:v>
                </c:pt>
                <c:pt idx="542">
                  <c:v>3.6227060249606961E-3</c:v>
                </c:pt>
                <c:pt idx="543">
                  <c:v>3.6819704481642229E-3</c:v>
                </c:pt>
                <c:pt idx="544">
                  <c:v>3.7418873693954935E-3</c:v>
                </c:pt>
                <c:pt idx="545">
                  <c:v>3.8160676498164379E-3</c:v>
                </c:pt>
                <c:pt idx="546">
                  <c:v>3.8776753504131344E-3</c:v>
                </c:pt>
                <c:pt idx="547">
                  <c:v>3.9401247294333103E-3</c:v>
                </c:pt>
                <c:pt idx="548">
                  <c:v>4.0034755468747853E-3</c:v>
                </c:pt>
                <c:pt idx="549">
                  <c:v>4.0677728184643578E-3</c:v>
                </c:pt>
                <c:pt idx="550">
                  <c:v>4.1281585058532489E-3</c:v>
                </c:pt>
                <c:pt idx="551">
                  <c:v>4.1942671948035741E-3</c:v>
                </c:pt>
                <c:pt idx="552">
                  <c:v>4.2612356996295404E-3</c:v>
                </c:pt>
                <c:pt idx="553">
                  <c:v>4.3289917105650598E-3</c:v>
                </c:pt>
                <c:pt idx="554">
                  <c:v>4.4025157042111877E-3</c:v>
                </c:pt>
                <c:pt idx="555">
                  <c:v>4.4716580830266211E-3</c:v>
                </c:pt>
                <c:pt idx="556">
                  <c:v>4.5413649662583095E-3</c:v>
                </c:pt>
                <c:pt idx="557">
                  <c:v>4.6115648110763323E-3</c:v>
                </c:pt>
                <c:pt idx="558">
                  <c:v>4.6821860697260119E-3</c:v>
                </c:pt>
                <c:pt idx="559">
                  <c:v>4.7531571894445018E-3</c:v>
                </c:pt>
                <c:pt idx="560">
                  <c:v>4.8244066123912816E-3</c:v>
                </c:pt>
                <c:pt idx="561">
                  <c:v>4.8958627755908042E-3</c:v>
                </c:pt>
                <c:pt idx="562">
                  <c:v>4.9674541108838451E-3</c:v>
                </c:pt>
                <c:pt idx="563">
                  <c:v>5.039109323157113E-3</c:v>
                </c:pt>
                <c:pt idx="564">
                  <c:v>5.1107813553714736E-3</c:v>
                </c:pt>
                <c:pt idx="565">
                  <c:v>5.1824658605302502E-3</c:v>
                </c:pt>
                <c:pt idx="566">
                  <c:v>5.2541628392711931E-3</c:v>
                </c:pt>
                <c:pt idx="567">
                  <c:v>5.3258722922294487E-3</c:v>
                </c:pt>
                <c:pt idx="568">
                  <c:v>5.3975942200427656E-3</c:v>
                </c:pt>
                <c:pt idx="569">
                  <c:v>5.4693286233488949E-3</c:v>
                </c:pt>
                <c:pt idx="570">
                  <c:v>5.5410755027847196E-3</c:v>
                </c:pt>
                <c:pt idx="571">
                  <c:v>5.6128348589862508E-3</c:v>
                </c:pt>
                <c:pt idx="572">
                  <c:v>5.6794332033404255E-3</c:v>
                </c:pt>
                <c:pt idx="573">
                  <c:v>5.7512154848500304E-3</c:v>
                </c:pt>
                <c:pt idx="574">
                  <c:v>5.8230102304992456E-3</c:v>
                </c:pt>
                <c:pt idx="575">
                  <c:v>5.8999970642053369E-3</c:v>
                </c:pt>
                <c:pt idx="576">
                  <c:v>5.9718188138007987E-3</c:v>
                </c:pt>
                <c:pt idx="577">
                  <c:v>6.0436530439893403E-3</c:v>
                </c:pt>
                <c:pt idx="578">
                  <c:v>6.1154997554069765E-3</c:v>
                </c:pt>
                <c:pt idx="579">
                  <c:v>6.1873589486931948E-3</c:v>
                </c:pt>
                <c:pt idx="580">
                  <c:v>6.2592306244866145E-3</c:v>
                </c:pt>
                <c:pt idx="581">
                  <c:v>6.3311147834249869E-3</c:v>
                </c:pt>
                <c:pt idx="582">
                  <c:v>6.403011426146063E-3</c:v>
                </c:pt>
                <c:pt idx="583">
                  <c:v>6.4749205532901987E-3</c:v>
                </c:pt>
                <c:pt idx="584">
                  <c:v>6.5468421654942778E-3</c:v>
                </c:pt>
                <c:pt idx="585">
                  <c:v>6.6083745011269457E-3</c:v>
                </c:pt>
                <c:pt idx="586">
                  <c:v>6.6803166480564613E-3</c:v>
                </c:pt>
                <c:pt idx="587">
                  <c:v>6.7522712526990603E-3</c:v>
                </c:pt>
                <c:pt idx="588">
                  <c:v>6.8345203417194966E-3</c:v>
                </c:pt>
                <c:pt idx="589">
                  <c:v>6.9065016435647664E-3</c:v>
                </c:pt>
                <c:pt idx="590">
                  <c:v>6.9784954050859938E-3</c:v>
                </c:pt>
                <c:pt idx="591">
                  <c:v>7.0505016269093446E-3</c:v>
                </c:pt>
                <c:pt idx="592">
                  <c:v>7.1225203096600964E-3</c:v>
                </c:pt>
                <c:pt idx="593">
                  <c:v>7.1893325143945995E-3</c:v>
                </c:pt>
                <c:pt idx="594">
                  <c:v>7.2613737860447915E-3</c:v>
                </c:pt>
                <c:pt idx="595">
                  <c:v>7.3334275058103311E-3</c:v>
                </c:pt>
                <c:pt idx="596">
                  <c:v>7.4054936743073547E-3</c:v>
                </c:pt>
                <c:pt idx="597">
                  <c:v>7.4932582863322852E-3</c:v>
                </c:pt>
                <c:pt idx="598">
                  <c:v>7.5653565414366703E-3</c:v>
                </c:pt>
                <c:pt idx="599">
                  <c:v>7.6374672912880321E-3</c:v>
                </c:pt>
                <c:pt idx="600">
                  <c:v>7.7095905365284654E-3</c:v>
                </c:pt>
                <c:pt idx="601">
                  <c:v>7.7817262777974579E-3</c:v>
                </c:pt>
                <c:pt idx="602">
                  <c:v>7.8486333276754985E-3</c:v>
                </c:pt>
                <c:pt idx="603">
                  <c:v>7.9207835845724085E-3</c:v>
                </c:pt>
                <c:pt idx="604">
                  <c:v>7.9929169397330423E-3</c:v>
                </c:pt>
                <c:pt idx="605">
                  <c:v>8.0650105370483095E-3</c:v>
                </c:pt>
                <c:pt idx="606">
                  <c:v>8.1422651851743681E-3</c:v>
                </c:pt>
                <c:pt idx="607">
                  <c:v>8.2142003837270151E-3</c:v>
                </c:pt>
                <c:pt idx="608">
                  <c:v>8.2860253408575824E-3</c:v>
                </c:pt>
                <c:pt idx="609">
                  <c:v>8.3577174415579471E-3</c:v>
                </c:pt>
                <c:pt idx="610">
                  <c:v>8.4292540691743387E-3</c:v>
                </c:pt>
                <c:pt idx="611">
                  <c:v>8.5006126054247271E-3</c:v>
                </c:pt>
                <c:pt idx="612">
                  <c:v>8.5717704304014274E-3</c:v>
                </c:pt>
                <c:pt idx="613">
                  <c:v>8.6427049225823935E-3</c:v>
                </c:pt>
                <c:pt idx="614">
                  <c:v>8.7133934588485944E-3</c:v>
                </c:pt>
                <c:pt idx="615">
                  <c:v>8.7838135023884812E-3</c:v>
                </c:pt>
                <c:pt idx="616">
                  <c:v>8.8539501729424236E-3</c:v>
                </c:pt>
                <c:pt idx="617">
                  <c:v>8.9238020818299436E-3</c:v>
                </c:pt>
                <c:pt idx="618">
                  <c:v>8.9933692137910779E-3</c:v>
                </c:pt>
                <c:pt idx="619">
                  <c:v>9.0626515536292827E-3</c:v>
                </c:pt>
                <c:pt idx="620">
                  <c:v>9.1316490862062335E-3</c:v>
                </c:pt>
                <c:pt idx="621">
                  <c:v>9.2003617964496413E-3</c:v>
                </c:pt>
                <c:pt idx="622">
                  <c:v>9.268789669347164E-3</c:v>
                </c:pt>
                <c:pt idx="623">
                  <c:v>9.3369326899490242E-3</c:v>
                </c:pt>
                <c:pt idx="624">
                  <c:v>9.3998751698916444E-3</c:v>
                </c:pt>
                <c:pt idx="625">
                  <c:v>9.4674670221387633E-3</c:v>
                </c:pt>
                <c:pt idx="626">
                  <c:v>9.5347739735374745E-3</c:v>
                </c:pt>
                <c:pt idx="627">
                  <c:v>9.6066559525737789E-3</c:v>
                </c:pt>
                <c:pt idx="628">
                  <c:v>9.6733744896227852E-3</c:v>
                </c:pt>
                <c:pt idx="629">
                  <c:v>9.7398080859790112E-3</c:v>
                </c:pt>
                <c:pt idx="630">
                  <c:v>9.8059567271297186E-3</c:v>
                </c:pt>
                <c:pt idx="631">
                  <c:v>9.8718203986203831E-3</c:v>
                </c:pt>
                <c:pt idx="632">
                  <c:v>9.937399086059907E-3</c:v>
                </c:pt>
                <c:pt idx="633">
                  <c:v>1.0002692775119754E-2</c:v>
                </c:pt>
                <c:pt idx="634">
                  <c:v>1.0067701451533941E-2</c:v>
                </c:pt>
                <c:pt idx="635">
                  <c:v>1.0132425101095573E-2</c:v>
                </c:pt>
                <c:pt idx="636">
                  <c:v>1.0196863709664657E-2</c:v>
                </c:pt>
                <c:pt idx="637">
                  <c:v>1.0256342866766055E-2</c:v>
                </c:pt>
                <c:pt idx="638">
                  <c:v>1.032022989097761E-2</c:v>
                </c:pt>
                <c:pt idx="639">
                  <c:v>1.0383831830036317E-2</c:v>
                </c:pt>
                <c:pt idx="640">
                  <c:v>1.0456170658894788E-2</c:v>
                </c:pt>
                <c:pt idx="641">
                  <c:v>1.0519161654982557E-2</c:v>
                </c:pt>
                <c:pt idx="642">
                  <c:v>1.0600173728920538E-2</c:v>
                </c:pt>
                <c:pt idx="643">
                  <c:v>1.0644288249148965E-2</c:v>
                </c:pt>
                <c:pt idx="644">
                  <c:v>1.0706423820180231E-2</c:v>
                </c:pt>
                <c:pt idx="645">
                  <c:v>1.0763749062854266E-2</c:v>
                </c:pt>
                <c:pt idx="646">
                  <c:v>1.0825332810406429E-2</c:v>
                </c:pt>
                <c:pt idx="647">
                  <c:v>1.0886631361703536E-2</c:v>
                </c:pt>
                <c:pt idx="648">
                  <c:v>1.0947644703640513E-2</c:v>
                </c:pt>
                <c:pt idx="649">
                  <c:v>1.1012823879427404E-2</c:v>
                </c:pt>
                <c:pt idx="650">
                  <c:v>1.1086535774431071E-2</c:v>
                </c:pt>
                <c:pt idx="651">
                  <c:v>1.1146619315863448E-2</c:v>
                </c:pt>
                <c:pt idx="652">
                  <c:v>1.120641759699704E-2</c:v>
                </c:pt>
                <c:pt idx="653">
                  <c:v>1.1265930604479972E-2</c:v>
                </c:pt>
                <c:pt idx="654">
                  <c:v>1.131209307643806E-2</c:v>
                </c:pt>
                <c:pt idx="655">
                  <c:v>1.1404686876927021E-2</c:v>
                </c:pt>
                <c:pt idx="656">
                  <c:v>1.1463268514452998E-2</c:v>
                </c:pt>
                <c:pt idx="657">
                  <c:v>1.1521599658912687E-2</c:v>
                </c:pt>
                <c:pt idx="658">
                  <c:v>1.1583983555974574E-2</c:v>
                </c:pt>
                <c:pt idx="659">
                  <c:v>1.1641841352407563E-2</c:v>
                </c:pt>
                <c:pt idx="660">
                  <c:v>1.169948814922625E-2</c:v>
                </c:pt>
                <c:pt idx="661">
                  <c:v>1.1756936633898232E-2</c:v>
                </c:pt>
                <c:pt idx="662">
                  <c:v>1.1814199494663535E-2</c:v>
                </c:pt>
                <c:pt idx="663">
                  <c:v>1.1871289420531998E-2</c:v>
                </c:pt>
                <c:pt idx="664">
                  <c:v>1.1928219101275468E-2</c:v>
                </c:pt>
                <c:pt idx="665">
                  <c:v>1.1985001227424307E-2</c:v>
                </c:pt>
                <c:pt idx="666">
                  <c:v>1.2041648490258718E-2</c:v>
                </c:pt>
                <c:pt idx="667">
                  <c:v>1.2098172810557846E-2</c:v>
                </c:pt>
                <c:pt idx="668">
                  <c:v>1.2154578532909858E-2</c:v>
                </c:pt>
                <c:pt idx="669">
                  <c:v>1.2210865701541116E-2</c:v>
                </c:pt>
                <c:pt idx="670">
                  <c:v>1.2267034311327026E-2</c:v>
                </c:pt>
                <c:pt idx="671">
                  <c:v>1.2323084357155152E-2</c:v>
                </c:pt>
                <c:pt idx="672">
                  <c:v>1.2379015833925229E-2</c:v>
                </c:pt>
                <c:pt idx="673">
                  <c:v>1.2434828736543939E-2</c:v>
                </c:pt>
                <c:pt idx="674">
                  <c:v>1.2490523059930998E-2</c:v>
                </c:pt>
                <c:pt idx="675">
                  <c:v>1.2541933367860905E-2</c:v>
                </c:pt>
                <c:pt idx="676">
                  <c:v>1.2597397055167114E-2</c:v>
                </c:pt>
                <c:pt idx="677">
                  <c:v>1.2652742144070136E-2</c:v>
                </c:pt>
                <c:pt idx="678">
                  <c:v>1.2707968629584948E-2</c:v>
                </c:pt>
                <c:pt idx="679">
                  <c:v>1.2763076506737948E-2</c:v>
                </c:pt>
                <c:pt idx="680">
                  <c:v>1.2822198553256895E-2</c:v>
                </c:pt>
                <c:pt idx="681">
                  <c:v>1.2877062680678937E-2</c:v>
                </c:pt>
                <c:pt idx="682">
                  <c:v>1.2931808188613702E-2</c:v>
                </c:pt>
                <c:pt idx="683">
                  <c:v>1.2986435072077352E-2</c:v>
                </c:pt>
                <c:pt idx="684">
                  <c:v>1.3040943326096472E-2</c:v>
                </c:pt>
                <c:pt idx="685">
                  <c:v>1.3095332945709817E-2</c:v>
                </c:pt>
                <c:pt idx="686">
                  <c:v>1.3149603925965692E-2</c:v>
                </c:pt>
                <c:pt idx="687">
                  <c:v>1.3203756261922833E-2</c:v>
                </c:pt>
                <c:pt idx="688">
                  <c:v>1.3249627950222553E-2</c:v>
                </c:pt>
                <c:pt idx="689">
                  <c:v>1.3303555962978386E-2</c:v>
                </c:pt>
                <c:pt idx="690">
                  <c:v>1.335736531006404E-2</c:v>
                </c:pt>
                <c:pt idx="691">
                  <c:v>1.341105598668868E-2</c:v>
                </c:pt>
                <c:pt idx="692">
                  <c:v>1.3464627988069466E-2</c:v>
                </c:pt>
                <c:pt idx="693">
                  <c:v>1.3522130149596082E-2</c:v>
                </c:pt>
                <c:pt idx="694">
                  <c:v>1.3571415946025844E-2</c:v>
                </c:pt>
                <c:pt idx="695">
                  <c:v>1.3624631893089045E-2</c:v>
                </c:pt>
                <c:pt idx="696">
                  <c:v>1.3677729145886275E-2</c:v>
                </c:pt>
                <c:pt idx="697">
                  <c:v>1.3730707699687983E-2</c:v>
                </c:pt>
                <c:pt idx="698">
                  <c:v>1.3783567549774389E-2</c:v>
                </c:pt>
                <c:pt idx="699">
                  <c:v>1.3836308691439037E-2</c:v>
                </c:pt>
                <c:pt idx="700">
                  <c:v>1.3888931119981685E-2</c:v>
                </c:pt>
                <c:pt idx="701">
                  <c:v>1.3949428572847606E-2</c:v>
                </c:pt>
                <c:pt idx="702">
                  <c:v>1.4001800658768665E-2</c:v>
                </c:pt>
                <c:pt idx="703">
                  <c:v>1.405405402280349E-2</c:v>
                </c:pt>
                <c:pt idx="704">
                  <c:v>1.4106188660195014E-2</c:v>
                </c:pt>
                <c:pt idx="705">
                  <c:v>1.4158204566196601E-2</c:v>
                </c:pt>
                <c:pt idx="706">
                  <c:v>1.4206137387224286E-2</c:v>
                </c:pt>
                <c:pt idx="707">
                  <c:v>1.4257922978042894E-2</c:v>
                </c:pt>
                <c:pt idx="708">
                  <c:v>1.4309591667694953E-2</c:v>
                </c:pt>
                <c:pt idx="709">
                  <c:v>1.4361144626821191E-2</c:v>
                </c:pt>
                <c:pt idx="710">
                  <c:v>1.4416523259859109E-2</c:v>
                </c:pt>
                <c:pt idx="711">
                  <c:v>1.4467842530983955E-2</c:v>
                </c:pt>
                <c:pt idx="712">
                  <c:v>1.4519049681303117E-2</c:v>
                </c:pt>
                <c:pt idx="713">
                  <c:v>1.4570145868969302E-2</c:v>
                </c:pt>
                <c:pt idx="714">
                  <c:v>1.4621132252209065E-2</c:v>
                </c:pt>
                <c:pt idx="715">
                  <c:v>1.4672009989313261E-2</c:v>
                </c:pt>
                <c:pt idx="716">
                  <c:v>1.4722780238648337E-2</c:v>
                </c:pt>
                <c:pt idx="717">
                  <c:v>1.4773444158645037E-2</c:v>
                </c:pt>
                <c:pt idx="718">
                  <c:v>1.4824002907804478E-2</c:v>
                </c:pt>
                <c:pt idx="719">
                  <c:v>1.487445760854013E-2</c:v>
                </c:pt>
                <c:pt idx="720">
                  <c:v>1.4924808776011213E-2</c:v>
                </c:pt>
                <c:pt idx="721">
                  <c:v>1.4975056421475676E-2</c:v>
                </c:pt>
                <c:pt idx="722">
                  <c:v>1.5025200540942798E-2</c:v>
                </c:pt>
                <c:pt idx="723">
                  <c:v>1.507524113043055E-2</c:v>
                </c:pt>
                <c:pt idx="724">
                  <c:v>1.5125178185969061E-2</c:v>
                </c:pt>
                <c:pt idx="725">
                  <c:v>1.51750117035902E-2</c:v>
                </c:pt>
                <c:pt idx="726">
                  <c:v>1.5224741679338875E-2</c:v>
                </c:pt>
                <c:pt idx="727">
                  <c:v>1.5270519547290319E-2</c:v>
                </c:pt>
                <c:pt idx="728">
                  <c:v>1.5320047723917526E-2</c:v>
                </c:pt>
                <c:pt idx="729">
                  <c:v>1.5369472344755736E-2</c:v>
                </c:pt>
                <c:pt idx="730">
                  <c:v>1.5418793405924974E-2</c:v>
                </c:pt>
                <c:pt idx="731">
                  <c:v>1.546801090354878E-2</c:v>
                </c:pt>
                <c:pt idx="732">
                  <c:v>1.5520946933968126E-2</c:v>
                </c:pt>
                <c:pt idx="733">
                  <c:v>1.556995200651151E-2</c:v>
                </c:pt>
                <c:pt idx="734">
                  <c:v>1.5618853505824903E-2</c:v>
                </c:pt>
                <c:pt idx="735">
                  <c:v>1.5667651428023583E-2</c:v>
                </c:pt>
                <c:pt idx="736">
                  <c:v>1.5716345769234998E-2</c:v>
                </c:pt>
                <c:pt idx="737">
                  <c:v>1.5764936525590939E-2</c:v>
                </c:pt>
                <c:pt idx="738">
                  <c:v>1.5813423693234487E-2</c:v>
                </c:pt>
                <c:pt idx="739">
                  <c:v>1.5861807268313946E-2</c:v>
                </c:pt>
                <c:pt idx="740">
                  <c:v>1.5902527135089883E-2</c:v>
                </c:pt>
                <c:pt idx="741">
                  <c:v>1.5950714058829973E-2</c:v>
                </c:pt>
                <c:pt idx="742">
                  <c:v>1.5998797375392115E-2</c:v>
                </c:pt>
                <c:pt idx="743">
                  <c:v>1.6046777081040631E-2</c:v>
                </c:pt>
                <c:pt idx="744">
                  <c:v>1.6094653172048723E-2</c:v>
                </c:pt>
                <c:pt idx="745">
                  <c:v>1.6142425644696701E-2</c:v>
                </c:pt>
                <c:pt idx="746">
                  <c:v>1.6190094495273755E-2</c:v>
                </c:pt>
                <c:pt idx="747">
                  <c:v>1.6241403094148576E-2</c:v>
                </c:pt>
                <c:pt idx="748">
                  <c:v>1.628512131540738E-2</c:v>
                </c:pt>
                <c:pt idx="749">
                  <c:v>1.633247927758319E-2</c:v>
                </c:pt>
                <c:pt idx="750">
                  <c:v>1.6379733602922109E-2</c:v>
                </c:pt>
                <c:pt idx="751">
                  <c:v>1.6426884287755072E-2</c:v>
                </c:pt>
                <c:pt idx="752">
                  <c:v>1.6473931328416569E-2</c:v>
                </c:pt>
                <c:pt idx="753">
                  <c:v>1.6528297963743055E-2</c:v>
                </c:pt>
                <c:pt idx="754">
                  <c:v>1.6575127193934058E-2</c:v>
                </c:pt>
                <c:pt idx="755">
                  <c:v>1.6621852771076313E-2</c:v>
                </c:pt>
                <c:pt idx="756">
                  <c:v>1.6668474691455392E-2</c:v>
                </c:pt>
                <c:pt idx="757">
                  <c:v>1.671499295137165E-2</c:v>
                </c:pt>
                <c:pt idx="758">
                  <c:v>1.6757722379792044E-2</c:v>
                </c:pt>
                <c:pt idx="759">
                  <c:v>1.6804034432014218E-2</c:v>
                </c:pt>
                <c:pt idx="760">
                  <c:v>1.6850223818799026E-2</c:v>
                </c:pt>
                <c:pt idx="761">
                  <c:v>1.6896273916795858E-2</c:v>
                </c:pt>
                <c:pt idx="762">
                  <c:v>1.6945813537818561E-2</c:v>
                </c:pt>
                <c:pt idx="763">
                  <c:v>1.6991520811757314E-2</c:v>
                </c:pt>
                <c:pt idx="764">
                  <c:v>1.7037037499206868E-2</c:v>
                </c:pt>
                <c:pt idx="765">
                  <c:v>1.7082347153569228E-2</c:v>
                </c:pt>
                <c:pt idx="766">
                  <c:v>1.7127433327519152E-2</c:v>
                </c:pt>
                <c:pt idx="767">
                  <c:v>1.7172279573013711E-2</c:v>
                </c:pt>
                <c:pt idx="768">
                  <c:v>1.7216869441300981E-2</c:v>
                </c:pt>
                <c:pt idx="769">
                  <c:v>1.7261186482933066E-2</c:v>
                </c:pt>
                <c:pt idx="770">
                  <c:v>1.7305214247771334E-2</c:v>
                </c:pt>
                <c:pt idx="771">
                  <c:v>1.7348936292995627E-2</c:v>
                </c:pt>
                <c:pt idx="772">
                  <c:v>1.7392340233505173E-2</c:v>
                </c:pt>
                <c:pt idx="773">
                  <c:v>1.7435424333121823E-2</c:v>
                </c:pt>
                <c:pt idx="774">
                  <c:v>1.7478188581314863E-2</c:v>
                </c:pt>
                <c:pt idx="775">
                  <c:v>1.7520632967633527E-2</c:v>
                </c:pt>
                <c:pt idx="776">
                  <c:v>1.7562757481706975E-2</c:v>
                </c:pt>
                <c:pt idx="777">
                  <c:v>1.7604562113239967E-2</c:v>
                </c:pt>
                <c:pt idx="778">
                  <c:v>1.7646046852018066E-2</c:v>
                </c:pt>
                <c:pt idx="779">
                  <c:v>1.7687211687900686E-2</c:v>
                </c:pt>
                <c:pt idx="780">
                  <c:v>1.7724763874992382E-2</c:v>
                </c:pt>
                <c:pt idx="781">
                  <c:v>1.7765309733310662E-2</c:v>
                </c:pt>
                <c:pt idx="782">
                  <c:v>1.7805535670733893E-2</c:v>
                </c:pt>
                <c:pt idx="783">
                  <c:v>1.7845441677535347E-2</c:v>
                </c:pt>
                <c:pt idx="784">
                  <c:v>1.7888236974548017E-2</c:v>
                </c:pt>
                <c:pt idx="785">
                  <c:v>1.7927482184544562E-2</c:v>
                </c:pt>
                <c:pt idx="786">
                  <c:v>1.7966407422867602E-2</c:v>
                </c:pt>
                <c:pt idx="787">
                  <c:v>1.8005012680006486E-2</c:v>
                </c:pt>
                <c:pt idx="788">
                  <c:v>1.8043297946524414E-2</c:v>
                </c:pt>
                <c:pt idx="789">
                  <c:v>1.8081263213066256E-2</c:v>
                </c:pt>
                <c:pt idx="790">
                  <c:v>1.8118908470352486E-2</c:v>
                </c:pt>
                <c:pt idx="791">
                  <c:v>1.8156233709181759E-2</c:v>
                </c:pt>
                <c:pt idx="792">
                  <c:v>1.8190197294662199E-2</c:v>
                </c:pt>
                <c:pt idx="793">
                  <c:v>1.8223880956354854E-2</c:v>
                </c:pt>
                <c:pt idx="794">
                  <c:v>1.8260288126178637E-2</c:v>
                </c:pt>
                <c:pt idx="795">
                  <c:v>1.8296375267908616E-2</c:v>
                </c:pt>
                <c:pt idx="796">
                  <c:v>1.8332142372918803E-2</c:v>
                </c:pt>
                <c:pt idx="797">
                  <c:v>1.8367589432656928E-2</c:v>
                </c:pt>
                <c:pt idx="798">
                  <c:v>1.8405633729422513E-2</c:v>
                </c:pt>
                <c:pt idx="799">
                  <c:v>1.8437523382487164E-2</c:v>
                </c:pt>
                <c:pt idx="800">
                  <c:v>1.8472010255861093E-2</c:v>
                </c:pt>
                <c:pt idx="801">
                  <c:v>1.8497603573428709E-2</c:v>
                </c:pt>
                <c:pt idx="802">
                  <c:v>1.854002375829289E-2</c:v>
                </c:pt>
                <c:pt idx="803">
                  <c:v>1.8573550371089098E-2</c:v>
                </c:pt>
                <c:pt idx="804">
                  <c:v>1.8606756880891417E-2</c:v>
                </c:pt>
                <c:pt idx="805">
                  <c:v>1.8645180148712019E-2</c:v>
                </c:pt>
                <c:pt idx="806">
                  <c:v>1.8677704059805903E-2</c:v>
                </c:pt>
                <c:pt idx="807">
                  <c:v>1.8709907815866868E-2</c:v>
                </c:pt>
                <c:pt idx="808">
                  <c:v>1.8741791409026425E-2</c:v>
                </c:pt>
                <c:pt idx="809">
                  <c:v>1.8773354831489068E-2</c:v>
                </c:pt>
                <c:pt idx="810">
                  <c:v>1.8801936681004761E-2</c:v>
                </c:pt>
                <c:pt idx="811">
                  <c:v>1.8832884519378507E-2</c:v>
                </c:pt>
                <c:pt idx="812">
                  <c:v>1.8863528394291253E-2</c:v>
                </c:pt>
                <c:pt idx="813">
                  <c:v>1.8893882487356253E-2</c:v>
                </c:pt>
                <c:pt idx="814">
                  <c:v>1.8926553252260891E-2</c:v>
                </c:pt>
                <c:pt idx="815">
                  <c:v>1.8956356803996131E-2</c:v>
                </c:pt>
                <c:pt idx="816">
                  <c:v>1.8985914322611402E-2</c:v>
                </c:pt>
                <c:pt idx="817">
                  <c:v>1.9015239838140369E-2</c:v>
                </c:pt>
                <c:pt idx="818">
                  <c:v>1.9044347381078051E-2</c:v>
                </c:pt>
                <c:pt idx="819">
                  <c:v>1.9073250982373901E-2</c:v>
                </c:pt>
                <c:pt idx="820">
                  <c:v>1.9101964673420485E-2</c:v>
                </c:pt>
                <c:pt idx="821">
                  <c:v>1.9130502486052629E-2</c:v>
                </c:pt>
                <c:pt idx="822">
                  <c:v>1.9158878452536113E-2</c:v>
                </c:pt>
                <c:pt idx="823">
                  <c:v>1.9187106598741843E-2</c:v>
                </c:pt>
                <c:pt idx="824">
                  <c:v>1.921519748621971E-2</c:v>
                </c:pt>
                <c:pt idx="825">
                  <c:v>1.9243152585234492E-2</c:v>
                </c:pt>
                <c:pt idx="826">
                  <c:v>1.9270971892885038E-2</c:v>
                </c:pt>
                <c:pt idx="827">
                  <c:v>1.9298655406288431E-2</c:v>
                </c:pt>
                <c:pt idx="828">
                  <c:v>1.9326203122573923E-2</c:v>
                </c:pt>
                <c:pt idx="829">
                  <c:v>1.9353615038882936E-2</c:v>
                </c:pt>
                <c:pt idx="830">
                  <c:v>1.9380891152375134E-2</c:v>
                </c:pt>
                <c:pt idx="831">
                  <c:v>1.940803146021973E-2</c:v>
                </c:pt>
                <c:pt idx="832">
                  <c:v>1.943260909960139E-2</c:v>
                </c:pt>
                <c:pt idx="833">
                  <c:v>1.945948604047823E-2</c:v>
                </c:pt>
                <c:pt idx="834">
                  <c:v>1.9486227172841625E-2</c:v>
                </c:pt>
                <c:pt idx="835">
                  <c:v>1.9515234579062648E-2</c:v>
                </c:pt>
                <c:pt idx="836">
                  <c:v>1.9541695816741929E-2</c:v>
                </c:pt>
                <c:pt idx="837">
                  <c:v>1.9568021232098255E-2</c:v>
                </c:pt>
                <c:pt idx="838">
                  <c:v>1.9594210822403379E-2</c:v>
                </c:pt>
                <c:pt idx="839">
                  <c:v>1.9620264584939467E-2</c:v>
                </c:pt>
                <c:pt idx="840">
                  <c:v>1.9646182517006942E-2</c:v>
                </c:pt>
                <c:pt idx="841">
                  <c:v>1.9671964615916655E-2</c:v>
                </c:pt>
                <c:pt idx="842">
                  <c:v>1.9697610878993351E-2</c:v>
                </c:pt>
                <c:pt idx="843">
                  <c:v>1.9723121303580025E-2</c:v>
                </c:pt>
                <c:pt idx="844">
                  <c:v>1.97484958870301E-2</c:v>
                </c:pt>
                <c:pt idx="845">
                  <c:v>1.9771415492428231E-2</c:v>
                </c:pt>
                <c:pt idx="846">
                  <c:v>1.9796526712661969E-2</c:v>
                </c:pt>
                <c:pt idx="847">
                  <c:v>1.9821502089809474E-2</c:v>
                </c:pt>
                <c:pt idx="848">
                  <c:v>1.9849879036218848E-2</c:v>
                </c:pt>
                <c:pt idx="849">
                  <c:v>1.987456331242959E-2</c:v>
                </c:pt>
                <c:pt idx="850">
                  <c:v>1.9899111737549078E-2</c:v>
                </c:pt>
                <c:pt idx="851">
                  <c:v>1.9923524309059765E-2</c:v>
                </c:pt>
                <c:pt idx="852">
                  <c:v>1.99478010244564E-2</c:v>
                </c:pt>
                <c:pt idx="853">
                  <c:v>1.9969690009199681E-2</c:v>
                </c:pt>
                <c:pt idx="854">
                  <c:v>1.9993703379907579E-2</c:v>
                </c:pt>
                <c:pt idx="855">
                  <c:v>2.0017580893190612E-2</c:v>
                </c:pt>
                <c:pt idx="856">
                  <c:v>2.0041322546623164E-2</c:v>
                </c:pt>
                <c:pt idx="857">
                  <c:v>2.0064928337797383E-2</c:v>
                </c:pt>
                <c:pt idx="858">
                  <c:v>2.0092817415502881E-2</c:v>
                </c:pt>
                <c:pt idx="859">
                  <c:v>2.0116134662503924E-2</c:v>
                </c:pt>
                <c:pt idx="860">
                  <c:v>2.0139316027607934E-2</c:v>
                </c:pt>
                <c:pt idx="861">
                  <c:v>2.0162361508412475E-2</c:v>
                </c:pt>
                <c:pt idx="862">
                  <c:v>2.0183095554690649E-2</c:v>
                </c:pt>
                <c:pt idx="863">
                  <c:v>2.0205879490219215E-2</c:v>
                </c:pt>
                <c:pt idx="864">
                  <c:v>2.022853581961816E-2</c:v>
                </c:pt>
                <c:pt idx="865">
                  <c:v>2.0251071784807079E-2</c:v>
                </c:pt>
                <c:pt idx="866">
                  <c:v>2.0278838347535789E-2</c:v>
                </c:pt>
                <c:pt idx="867">
                  <c:v>2.0301136389989118E-2</c:v>
                </c:pt>
                <c:pt idx="868">
                  <c:v>2.0323337432934893E-2</c:v>
                </c:pt>
                <c:pt idx="869">
                  <c:v>2.0345448640663143E-2</c:v>
                </c:pt>
                <c:pt idx="870">
                  <c:v>2.0367477177636803E-2</c:v>
                </c:pt>
                <c:pt idx="871">
                  <c:v>2.0389430208480417E-2</c:v>
                </c:pt>
                <c:pt idx="872">
                  <c:v>2.0411314897982751E-2</c:v>
                </c:pt>
                <c:pt idx="873">
                  <c:v>2.0433138411099387E-2</c:v>
                </c:pt>
                <c:pt idx="874">
                  <c:v>2.0454907912945783E-2</c:v>
                </c:pt>
                <c:pt idx="875">
                  <c:v>2.0476630540942162E-2</c:v>
                </c:pt>
                <c:pt idx="876">
                  <c:v>2.049831100562657E-2</c:v>
                </c:pt>
                <c:pt idx="877">
                  <c:v>2.0519949741568774E-2</c:v>
                </c:pt>
                <c:pt idx="878">
                  <c:v>2.0541546748078027E-2</c:v>
                </c:pt>
                <c:pt idx="879">
                  <c:v>2.0563102024466186E-2</c:v>
                </c:pt>
                <c:pt idx="880">
                  <c:v>2.0584615570045966E-2</c:v>
                </c:pt>
                <c:pt idx="881">
                  <c:v>2.0606087384131833E-2</c:v>
                </c:pt>
                <c:pt idx="882">
                  <c:v>2.0627517466039122E-2</c:v>
                </c:pt>
                <c:pt idx="883">
                  <c:v>2.0648905815083156E-2</c:v>
                </c:pt>
                <c:pt idx="884">
                  <c:v>2.0668143293275022E-2</c:v>
                </c:pt>
                <c:pt idx="885">
                  <c:v>2.0689449934899681E-2</c:v>
                </c:pt>
                <c:pt idx="886">
                  <c:v>2.0710714842807194E-2</c:v>
                </c:pt>
                <c:pt idx="887">
                  <c:v>2.0734041869014182E-2</c:v>
                </c:pt>
                <c:pt idx="888">
                  <c:v>2.0755221543543156E-2</c:v>
                </c:pt>
                <c:pt idx="889">
                  <c:v>2.0776359481137353E-2</c:v>
                </c:pt>
                <c:pt idx="890">
                  <c:v>2.07974556811234E-2</c:v>
                </c:pt>
                <c:pt idx="891">
                  <c:v>2.0818510142827918E-2</c:v>
                </c:pt>
                <c:pt idx="892">
                  <c:v>2.0839522865578403E-2</c:v>
                </c:pt>
                <c:pt idx="893">
                  <c:v>2.0860493848708434E-2</c:v>
                </c:pt>
                <c:pt idx="894">
                  <c:v>2.0881423091545503E-2</c:v>
                </c:pt>
                <c:pt idx="895">
                  <c:v>2.0902310593424928E-2</c:v>
                </c:pt>
                <c:pt idx="896">
                  <c:v>2.092315635367941E-2</c:v>
                </c:pt>
                <c:pt idx="897">
                  <c:v>2.0939787966602452E-2</c:v>
                </c:pt>
                <c:pt idx="898">
                  <c:v>2.0960553794237669E-2</c:v>
                </c:pt>
                <c:pt idx="899">
                  <c:v>2.0981277880822269E-2</c:v>
                </c:pt>
                <c:pt idx="900">
                  <c:v>2.1004911438884832E-2</c:v>
                </c:pt>
                <c:pt idx="901">
                  <c:v>2.1025546078184298E-2</c:v>
                </c:pt>
                <c:pt idx="902">
                  <c:v>2.1046138974404549E-2</c:v>
                </c:pt>
                <c:pt idx="903">
                  <c:v>2.1066690126905208E-2</c:v>
                </c:pt>
                <c:pt idx="904">
                  <c:v>2.1087199535043233E-2</c:v>
                </c:pt>
                <c:pt idx="905">
                  <c:v>2.110559536259609E-2</c:v>
                </c:pt>
                <c:pt idx="906">
                  <c:v>2.1126023066870288E-2</c:v>
                </c:pt>
                <c:pt idx="907">
                  <c:v>2.1146409026205293E-2</c:v>
                </c:pt>
                <c:pt idx="908">
                  <c:v>2.1166753239971497E-2</c:v>
                </c:pt>
                <c:pt idx="909">
                  <c:v>2.1191184977872472E-2</c:v>
                </c:pt>
                <c:pt idx="910">
                  <c:v>2.1217629963178965E-2</c:v>
                </c:pt>
                <c:pt idx="911">
                  <c:v>2.1237839967545163E-2</c:v>
                </c:pt>
                <c:pt idx="912">
                  <c:v>2.1258008216965479E-2</c:v>
                </c:pt>
                <c:pt idx="913">
                  <c:v>2.1278134710783412E-2</c:v>
                </c:pt>
                <c:pt idx="914">
                  <c:v>2.1292053103002272E-2</c:v>
                </c:pt>
                <c:pt idx="915">
                  <c:v>2.131209714824344E-2</c:v>
                </c:pt>
                <c:pt idx="916">
                  <c:v>2.1343473680014449E-2</c:v>
                </c:pt>
                <c:pt idx="917">
                  <c:v>2.1363344466899383E-2</c:v>
                </c:pt>
                <c:pt idx="918">
                  <c:v>2.1385154391466519E-2</c:v>
                </c:pt>
                <c:pt idx="919">
                  <c:v>2.1404824495300092E-2</c:v>
                </c:pt>
                <c:pt idx="920">
                  <c:v>2.1424379418841403E-2</c:v>
                </c:pt>
                <c:pt idx="921">
                  <c:v>2.1443806923515954E-2</c:v>
                </c:pt>
                <c:pt idx="922">
                  <c:v>2.1463094770523335E-2</c:v>
                </c:pt>
                <c:pt idx="923">
                  <c:v>2.148223072083115E-2</c:v>
                </c:pt>
                <c:pt idx="924">
                  <c:v>2.1501202535188044E-2</c:v>
                </c:pt>
                <c:pt idx="925">
                  <c:v>2.1519997974128062E-2</c:v>
                </c:pt>
                <c:pt idx="926">
                  <c:v>2.1538604797972361E-2</c:v>
                </c:pt>
                <c:pt idx="927">
                  <c:v>2.1557012051206189E-2</c:v>
                </c:pt>
                <c:pt idx="928">
                  <c:v>2.157521670441891E-2</c:v>
                </c:pt>
                <c:pt idx="929">
                  <c:v>2.1593218748848834E-2</c:v>
                </c:pt>
                <c:pt idx="930">
                  <c:v>2.1611018181715583E-2</c:v>
                </c:pt>
                <c:pt idx="931">
                  <c:v>2.1628615000267439E-2</c:v>
                </c:pt>
                <c:pt idx="932">
                  <c:v>2.1646009201787445E-2</c:v>
                </c:pt>
                <c:pt idx="933">
                  <c:v>2.1663200783584715E-2</c:v>
                </c:pt>
                <c:pt idx="934">
                  <c:v>2.1680189743005715E-2</c:v>
                </c:pt>
                <c:pt idx="935">
                  <c:v>2.1695162771963272E-2</c:v>
                </c:pt>
                <c:pt idx="936">
                  <c:v>2.1711759954505878E-2</c:v>
                </c:pt>
                <c:pt idx="937">
                  <c:v>2.1728154518505006E-2</c:v>
                </c:pt>
                <c:pt idx="938">
                  <c:v>2.1744346461455399E-2</c:v>
                </c:pt>
                <c:pt idx="939">
                  <c:v>2.1762095113657582E-2</c:v>
                </c:pt>
                <c:pt idx="940">
                  <c:v>2.177786828477811E-2</c:v>
                </c:pt>
                <c:pt idx="941">
                  <c:v>2.1793438815802632E-2</c:v>
                </c:pt>
                <c:pt idx="942">
                  <c:v>2.1808806704323509E-2</c:v>
                </c:pt>
                <c:pt idx="943">
                  <c:v>2.1823971947966116E-2</c:v>
                </c:pt>
                <c:pt idx="944">
                  <c:v>2.1838934544388847E-2</c:v>
                </c:pt>
                <c:pt idx="945">
                  <c:v>2.1853694491276165E-2</c:v>
                </c:pt>
                <c:pt idx="946">
                  <c:v>2.1868251786349897E-2</c:v>
                </c:pt>
                <c:pt idx="947">
                  <c:v>2.1882606427360528E-2</c:v>
                </c:pt>
                <c:pt idx="948">
                  <c:v>2.1893482762323835E-2</c:v>
                </c:pt>
                <c:pt idx="949">
                  <c:v>2.1907459344163271E-2</c:v>
                </c:pt>
                <c:pt idx="950">
                  <c:v>2.1921233289212694E-2</c:v>
                </c:pt>
                <c:pt idx="951">
                  <c:v>2.19348045953911E-2</c:v>
                </c:pt>
                <c:pt idx="952">
                  <c:v>2.1948173260646797E-2</c:v>
                </c:pt>
                <c:pt idx="953">
                  <c:v>2.1962909470481132E-2</c:v>
                </c:pt>
                <c:pt idx="954">
                  <c:v>2.1974302660336065E-2</c:v>
                </c:pt>
                <c:pt idx="955">
                  <c:v>2.1987063390818129E-2</c:v>
                </c:pt>
                <c:pt idx="956">
                  <c:v>2.1999621472478026E-2</c:v>
                </c:pt>
                <c:pt idx="957">
                  <c:v>2.2011976903415942E-2</c:v>
                </c:pt>
                <c:pt idx="958">
                  <c:v>2.2024129681764926E-2</c:v>
                </c:pt>
                <c:pt idx="959">
                  <c:v>2.2036079805686448E-2</c:v>
                </c:pt>
                <c:pt idx="960">
                  <c:v>2.2047827273374843E-2</c:v>
                </c:pt>
                <c:pt idx="961">
                  <c:v>2.2062291539558569E-2</c:v>
                </c:pt>
                <c:pt idx="962">
                  <c:v>2.2073606120955592E-2</c:v>
                </c:pt>
                <c:pt idx="963">
                  <c:v>2.208471801655577E-2</c:v>
                </c:pt>
                <c:pt idx="964">
                  <c:v>2.2095627224637877E-2</c:v>
                </c:pt>
                <c:pt idx="965">
                  <c:v>2.210492985643369E-2</c:v>
                </c:pt>
                <c:pt idx="966">
                  <c:v>2.2115447518330267E-2</c:v>
                </c:pt>
                <c:pt idx="967">
                  <c:v>2.2125762499978E-2</c:v>
                </c:pt>
                <c:pt idx="968">
                  <c:v>2.2135874799799244E-2</c:v>
                </c:pt>
                <c:pt idx="969">
                  <c:v>2.2145784416250619E-2</c:v>
                </c:pt>
                <c:pt idx="970">
                  <c:v>2.2156825943096852E-2</c:v>
                </c:pt>
                <c:pt idx="971">
                  <c:v>2.2166316293122695E-2</c:v>
                </c:pt>
                <c:pt idx="972">
                  <c:v>2.2175603943022287E-2</c:v>
                </c:pt>
                <c:pt idx="973">
                  <c:v>2.2184688891361128E-2</c:v>
                </c:pt>
                <c:pt idx="974">
                  <c:v>2.2193571136735118E-2</c:v>
                </c:pt>
                <c:pt idx="975">
                  <c:v>2.2202250677770579E-2</c:v>
                </c:pt>
                <c:pt idx="976">
                  <c:v>2.2210727513128577E-2</c:v>
                </c:pt>
                <c:pt idx="977">
                  <c:v>2.2219001641497121E-2</c:v>
                </c:pt>
                <c:pt idx="978">
                  <c:v>2.2227073061598972E-2</c:v>
                </c:pt>
                <c:pt idx="979">
                  <c:v>2.2234941772185563E-2</c:v>
                </c:pt>
                <c:pt idx="980">
                  <c:v>2.2242607772040474E-2</c:v>
                </c:pt>
                <c:pt idx="981">
                  <c:v>2.2250071059981173E-2</c:v>
                </c:pt>
                <c:pt idx="982">
                  <c:v>2.2257331634852065E-2</c:v>
                </c:pt>
                <c:pt idx="983">
                  <c:v>2.2264389495532305E-2</c:v>
                </c:pt>
                <c:pt idx="984">
                  <c:v>2.2271244640929725E-2</c:v>
                </c:pt>
                <c:pt idx="985">
                  <c:v>2.2277897069987777E-2</c:v>
                </c:pt>
                <c:pt idx="986">
                  <c:v>2.2284346781675117E-2</c:v>
                </c:pt>
                <c:pt idx="987">
                  <c:v>2.2289497079124847E-2</c:v>
                </c:pt>
                <c:pt idx="988">
                  <c:v>2.2295555459031606E-2</c:v>
                </c:pt>
                <c:pt idx="989">
                  <c:v>2.2301411131158133E-2</c:v>
                </c:pt>
                <c:pt idx="990">
                  <c:v>2.2307064094608444E-2</c:v>
                </c:pt>
                <c:pt idx="991">
                  <c:v>2.2312514348520805E-2</c:v>
                </c:pt>
                <c:pt idx="992">
                  <c:v>2.2318787933422193E-2</c:v>
                </c:pt>
                <c:pt idx="993">
                  <c:v>2.2323818597370215E-2</c:v>
                </c:pt>
                <c:pt idx="994">
                  <c:v>2.2328646536852327E-2</c:v>
                </c:pt>
                <c:pt idx="995">
                  <c:v>2.233327175112217E-2</c:v>
                </c:pt>
                <c:pt idx="996">
                  <c:v>2.2337694239464665E-2</c:v>
                </c:pt>
                <c:pt idx="997">
                  <c:v>2.2341914001196877E-2</c:v>
                </c:pt>
                <c:pt idx="998">
                  <c:v>2.2345931035667156E-2</c:v>
                </c:pt>
                <c:pt idx="999">
                  <c:v>2.2349745342252519E-2</c:v>
                </c:pt>
                <c:pt idx="1000">
                  <c:v>2.2351530910898809E-2</c:v>
                </c:pt>
                <c:pt idx="1001">
                  <c:v>2.2354968295650757E-2</c:v>
                </c:pt>
                <c:pt idx="1002">
                  <c:v>2.2358202975959252E-2</c:v>
                </c:pt>
                <c:pt idx="1003">
                  <c:v>2.2361234951335796E-2</c:v>
                </c:pt>
                <c:pt idx="1004">
                  <c:v>2.2364920744489997E-2</c:v>
                </c:pt>
                <c:pt idx="1005">
                  <c:v>2.2366690785488252E-2</c:v>
                </c:pt>
                <c:pt idx="1006">
                  <c:v>2.2369114643439936E-2</c:v>
                </c:pt>
                <c:pt idx="1007">
                  <c:v>2.2371335794810321E-2</c:v>
                </c:pt>
                <c:pt idx="1008">
                  <c:v>2.23733542392619E-2</c:v>
                </c:pt>
                <c:pt idx="1009">
                  <c:v>2.2375169976490916E-2</c:v>
                </c:pt>
                <c:pt idx="1010">
                  <c:v>2.237678300622381E-2</c:v>
                </c:pt>
                <c:pt idx="1011">
                  <c:v>2.2378193328214557E-2</c:v>
                </c:pt>
                <c:pt idx="1012">
                  <c:v>2.237940094225177E-2</c:v>
                </c:pt>
                <c:pt idx="1013">
                  <c:v>2.2381858933609954E-2</c:v>
                </c:pt>
                <c:pt idx="1014">
                  <c:v>2.2382632268752832E-2</c:v>
                </c:pt>
                <c:pt idx="1015">
                  <c:v>2.2383202870338813E-2</c:v>
                </c:pt>
                <c:pt idx="1016">
                  <c:v>2.2383570738281008E-2</c:v>
                </c:pt>
                <c:pt idx="1017">
                  <c:v>2.2383735872523809E-2</c:v>
                </c:pt>
                <c:pt idx="1018">
                  <c:v>2.2383045151139782E-2</c:v>
                </c:pt>
                <c:pt idx="1019">
                  <c:v>2.2382828444849946E-2</c:v>
                </c:pt>
                <c:pt idx="1020">
                  <c:v>2.2382432326574185E-2</c:v>
                </c:pt>
                <c:pt idx="1021">
                  <c:v>2.2381871629446774E-2</c:v>
                </c:pt>
                <c:pt idx="1022">
                  <c:v>2.2381776755633354E-2</c:v>
                </c:pt>
                <c:pt idx="1023">
                  <c:v>2.2380925566685334E-2</c:v>
                </c:pt>
                <c:pt idx="1024">
                  <c:v>2.2379955488696091E-2</c:v>
                </c:pt>
                <c:pt idx="1025">
                  <c:v>2.2378881194500752E-2</c:v>
                </c:pt>
                <c:pt idx="1026">
                  <c:v>2.2377717356934432E-2</c:v>
                </c:pt>
                <c:pt idx="1027">
                  <c:v>2.2376478648814875E-2</c:v>
                </c:pt>
                <c:pt idx="1028">
                  <c:v>2.2375179742951137E-2</c:v>
                </c:pt>
                <c:pt idx="1029">
                  <c:v>2.2373835312133161E-2</c:v>
                </c:pt>
                <c:pt idx="1030">
                  <c:v>2.2372460029134372E-2</c:v>
                </c:pt>
                <c:pt idx="1031">
                  <c:v>2.2371068110414088E-2</c:v>
                </c:pt>
                <c:pt idx="1032">
                  <c:v>2.2369666108092025E-2</c:v>
                </c:pt>
                <c:pt idx="1033">
                  <c:v>2.236825421467593E-2</c:v>
                </c:pt>
                <c:pt idx="1034">
                  <c:v>2.236683243017884E-2</c:v>
                </c:pt>
                <c:pt idx="1035">
                  <c:v>2.2365400754611176E-2</c:v>
                </c:pt>
                <c:pt idx="1036">
                  <c:v>2.23639591879825E-2</c:v>
                </c:pt>
                <c:pt idx="1037">
                  <c:v>2.236250773030584E-2</c:v>
                </c:pt>
                <c:pt idx="1038">
                  <c:v>2.2361046381589891E-2</c:v>
                </c:pt>
                <c:pt idx="1039">
                  <c:v>2.2358989048338593E-2</c:v>
                </c:pt>
                <c:pt idx="1040">
                  <c:v>2.2357508715761195E-2</c:v>
                </c:pt>
                <c:pt idx="1041">
                  <c:v>2.2356018492784967E-2</c:v>
                </c:pt>
                <c:pt idx="1042">
                  <c:v>2.2354518379419572E-2</c:v>
                </c:pt>
                <c:pt idx="1043">
                  <c:v>2.2353008375677306E-2</c:v>
                </c:pt>
                <c:pt idx="1044">
                  <c:v>2.235207057811029E-2</c:v>
                </c:pt>
                <c:pt idx="1045">
                  <c:v>2.2350539992438172E-2</c:v>
                </c:pt>
                <c:pt idx="1046">
                  <c:v>2.2348999515818861E-2</c:v>
                </c:pt>
                <c:pt idx="1047">
                  <c:v>2.2347449148262789E-2</c:v>
                </c:pt>
                <c:pt idx="1048">
                  <c:v>2.2345888889780376E-2</c:v>
                </c:pt>
                <c:pt idx="1049">
                  <c:v>2.2344318740386393E-2</c:v>
                </c:pt>
                <c:pt idx="1050">
                  <c:v>2.2342738700091271E-2</c:v>
                </c:pt>
                <c:pt idx="1051">
                  <c:v>2.2341148768906298E-2</c:v>
                </c:pt>
                <c:pt idx="1052">
                  <c:v>2.2338973276905334E-2</c:v>
                </c:pt>
                <c:pt idx="1053">
                  <c:v>2.2337364370022449E-2</c:v>
                </c:pt>
                <c:pt idx="1054">
                  <c:v>2.233574557289094E-2</c:v>
                </c:pt>
                <c:pt idx="1055">
                  <c:v>2.2334116885521355E-2</c:v>
                </c:pt>
                <c:pt idx="1056">
                  <c:v>2.2332478307928623E-2</c:v>
                </c:pt>
                <c:pt idx="1057">
                  <c:v>2.2330829840121531E-2</c:v>
                </c:pt>
                <c:pt idx="1058">
                  <c:v>2.2329171482114132E-2</c:v>
                </c:pt>
                <c:pt idx="1059">
                  <c:v>2.232750323391872E-2</c:v>
                </c:pt>
                <c:pt idx="1060">
                  <c:v>2.2325825095547598E-2</c:v>
                </c:pt>
                <c:pt idx="1061">
                  <c:v>2.2324137067013944E-2</c:v>
                </c:pt>
                <c:pt idx="1062">
                  <c:v>2.2321871511975289E-2</c:v>
                </c:pt>
                <c:pt idx="1063">
                  <c:v>2.2320164515137186E-2</c:v>
                </c:pt>
                <c:pt idx="1064">
                  <c:v>2.2318447628776994E-2</c:v>
                </c:pt>
                <c:pt idx="1065">
                  <c:v>2.2317851195786907E-2</c:v>
                </c:pt>
                <c:pt idx="1066">
                  <c:v>2.2316112902742619E-2</c:v>
                </c:pt>
                <c:pt idx="1067">
                  <c:v>2.2314364719008321E-2</c:v>
                </c:pt>
                <c:pt idx="1068">
                  <c:v>2.2312606644601399E-2</c:v>
                </c:pt>
                <c:pt idx="1069">
                  <c:v>2.2310838679530536E-2</c:v>
                </c:pt>
                <c:pt idx="1070">
                  <c:v>2.2308499754964753E-2</c:v>
                </c:pt>
                <c:pt idx="1071">
                  <c:v>2.230671282550321E-2</c:v>
                </c:pt>
                <c:pt idx="1072">
                  <c:v>2.2304916006021438E-2</c:v>
                </c:pt>
                <c:pt idx="1073">
                  <c:v>2.2303109296531728E-2</c:v>
                </c:pt>
                <c:pt idx="1074">
                  <c:v>2.2301850494714975E-2</c:v>
                </c:pt>
                <c:pt idx="1075">
                  <c:v>2.2300023185955017E-2</c:v>
                </c:pt>
                <c:pt idx="1076">
                  <c:v>2.2298185986626695E-2</c:v>
                </c:pt>
                <c:pt idx="1077">
                  <c:v>2.2296338896745649E-2</c:v>
                </c:pt>
                <c:pt idx="1078">
                  <c:v>2.2294481916325781E-2</c:v>
                </c:pt>
                <c:pt idx="1079">
                  <c:v>2.2292615045379254E-2</c:v>
                </c:pt>
                <c:pt idx="1080">
                  <c:v>2.2290738283921707E-2</c:v>
                </c:pt>
                <c:pt idx="1081">
                  <c:v>2.2288851631967043E-2</c:v>
                </c:pt>
                <c:pt idx="1082">
                  <c:v>2.2286955089529166E-2</c:v>
                </c:pt>
                <c:pt idx="1083">
                  <c:v>2.2285048656621974E-2</c:v>
                </c:pt>
                <c:pt idx="1084">
                  <c:v>2.2283132333262845E-2</c:v>
                </c:pt>
                <c:pt idx="1085">
                  <c:v>2.2281206119461341E-2</c:v>
                </c:pt>
                <c:pt idx="1086">
                  <c:v>2.2279270015235705E-2</c:v>
                </c:pt>
                <c:pt idx="1087">
                  <c:v>2.2277324020598968E-2</c:v>
                </c:pt>
                <c:pt idx="1088">
                  <c:v>2.2275368135565903E-2</c:v>
                </c:pt>
                <c:pt idx="1089">
                  <c:v>2.2273402360152152E-2</c:v>
                </c:pt>
                <c:pt idx="1090">
                  <c:v>2.2271426694371613E-2</c:v>
                </c:pt>
                <c:pt idx="1091">
                  <c:v>2.2269441138238189E-2</c:v>
                </c:pt>
                <c:pt idx="1092">
                  <c:v>2.2266902733228188E-2</c:v>
                </c:pt>
                <c:pt idx="1093">
                  <c:v>2.2264898226523389E-2</c:v>
                </c:pt>
                <c:pt idx="1094">
                  <c:v>2.2262883830108441E-2</c:v>
                </c:pt>
                <c:pt idx="1095">
                  <c:v>2.2261400010494526E-2</c:v>
                </c:pt>
                <c:pt idx="1096">
                  <c:v>2.2259365002831277E-2</c:v>
                </c:pt>
                <c:pt idx="1097">
                  <c:v>2.2257320104905502E-2</c:v>
                </c:pt>
                <c:pt idx="1098">
                  <c:v>2.2255265316735454E-2</c:v>
                </c:pt>
                <c:pt idx="1099">
                  <c:v>2.2253200638335031E-2</c:v>
                </c:pt>
                <c:pt idx="1100">
                  <c:v>2.2251126069720743E-2</c:v>
                </c:pt>
                <c:pt idx="1101">
                  <c:v>2.2249041610909098E-2</c:v>
                </c:pt>
                <c:pt idx="1102">
                  <c:v>2.224694726191313E-2</c:v>
                </c:pt>
                <c:pt idx="1103">
                  <c:v>2.2244843022751086E-2</c:v>
                </c:pt>
                <c:pt idx="1104">
                  <c:v>2.2242728893436862E-2</c:v>
                </c:pt>
                <c:pt idx="1105">
                  <c:v>2.2239540574229721E-2</c:v>
                </c:pt>
                <c:pt idx="1106">
                  <c:v>2.223740834025012E-2</c:v>
                </c:pt>
                <c:pt idx="1107">
                  <c:v>2.2235266217360383E-2</c:v>
                </c:pt>
                <c:pt idx="1108">
                  <c:v>2.2232805968060987E-2</c:v>
                </c:pt>
                <c:pt idx="1109">
                  <c:v>2.2230642654696986E-2</c:v>
                </c:pt>
                <c:pt idx="1110">
                  <c:v>2.2228469452470812E-2</c:v>
                </c:pt>
                <c:pt idx="1111">
                  <c:v>2.2226286361398451E-2</c:v>
                </c:pt>
                <c:pt idx="1112">
                  <c:v>2.2224093381495891E-2</c:v>
                </c:pt>
                <c:pt idx="1113">
                  <c:v>2.222136511408862E-2</c:v>
                </c:pt>
                <c:pt idx="1114">
                  <c:v>2.2219153199071633E-2</c:v>
                </c:pt>
                <c:pt idx="1115">
                  <c:v>2.2216931395866394E-2</c:v>
                </c:pt>
                <c:pt idx="1116">
                  <c:v>2.2214699704490876E-2</c:v>
                </c:pt>
                <c:pt idx="1117">
                  <c:v>2.2214024022931968E-2</c:v>
                </c:pt>
                <c:pt idx="1118">
                  <c:v>2.2211770020364768E-2</c:v>
                </c:pt>
                <c:pt idx="1119">
                  <c:v>2.2209506127897363E-2</c:v>
                </c:pt>
                <c:pt idx="1120">
                  <c:v>2.2207232345542789E-2</c:v>
                </c:pt>
                <c:pt idx="1121">
                  <c:v>2.2204948673322768E-2</c:v>
                </c:pt>
                <c:pt idx="1122">
                  <c:v>2.2202137435633821E-2</c:v>
                </c:pt>
                <c:pt idx="1123">
                  <c:v>2.219983483175219E-2</c:v>
                </c:pt>
                <c:pt idx="1124">
                  <c:v>2.2197522338647052E-2</c:v>
                </c:pt>
                <c:pt idx="1125">
                  <c:v>2.2195199956335978E-2</c:v>
                </c:pt>
                <c:pt idx="1126">
                  <c:v>2.2193381964810039E-2</c:v>
                </c:pt>
                <c:pt idx="1127">
                  <c:v>2.2191038953748347E-2</c:v>
                </c:pt>
                <c:pt idx="1128">
                  <c:v>2.2188686052941116E-2</c:v>
                </c:pt>
                <c:pt idx="1129">
                  <c:v>2.2186323262405716E-2</c:v>
                </c:pt>
                <c:pt idx="1130">
                  <c:v>2.2183950582159526E-2</c:v>
                </c:pt>
                <c:pt idx="1131">
                  <c:v>2.2181568012223398E-2</c:v>
                </c:pt>
                <c:pt idx="1132">
                  <c:v>2.2179175552612108E-2</c:v>
                </c:pt>
                <c:pt idx="1133">
                  <c:v>2.2176773203343898E-2</c:v>
                </c:pt>
                <c:pt idx="1134">
                  <c:v>2.2174360964439619E-2</c:v>
                </c:pt>
                <c:pt idx="1135">
                  <c:v>2.2171938835914045E-2</c:v>
                </c:pt>
                <c:pt idx="1136">
                  <c:v>2.2169506817788027E-2</c:v>
                </c:pt>
                <c:pt idx="1137">
                  <c:v>2.2167064910078076E-2</c:v>
                </c:pt>
                <c:pt idx="1138">
                  <c:v>2.2164613112803308E-2</c:v>
                </c:pt>
                <c:pt idx="1139">
                  <c:v>2.2162151425983701E-2</c:v>
                </c:pt>
                <c:pt idx="1140">
                  <c:v>2.2159679849634899E-2</c:v>
                </c:pt>
                <c:pt idx="1141">
                  <c:v>2.2157198383777756E-2</c:v>
                </c:pt>
                <c:pt idx="1142">
                  <c:v>2.2154707028430518E-2</c:v>
                </c:pt>
                <c:pt idx="1143">
                  <c:v>2.2152205783612294E-2</c:v>
                </c:pt>
                <c:pt idx="1144">
                  <c:v>2.2149195766711635E-2</c:v>
                </c:pt>
                <c:pt idx="1145">
                  <c:v>2.2146675604010693E-2</c:v>
                </c:pt>
                <c:pt idx="1146">
                  <c:v>2.2144145552482411E-2</c:v>
                </c:pt>
                <c:pt idx="1147">
                  <c:v>2.2142101909998865E-2</c:v>
                </c:pt>
                <c:pt idx="1148">
                  <c:v>2.2139551218106384E-2</c:v>
                </c:pt>
                <c:pt idx="1149">
                  <c:v>2.2136990636856743E-2</c:v>
                </c:pt>
                <c:pt idx="1150">
                  <c:v>2.2134420166269056E-2</c:v>
                </c:pt>
                <c:pt idx="1151">
                  <c:v>2.213183980636331E-2</c:v>
                </c:pt>
                <c:pt idx="1152">
                  <c:v>2.2129249557157751E-2</c:v>
                </c:pt>
                <c:pt idx="1153">
                  <c:v>2.212664941867323E-2</c:v>
                </c:pt>
                <c:pt idx="1154">
                  <c:v>2.2124039390928864E-2</c:v>
                </c:pt>
                <c:pt idx="1155">
                  <c:v>2.2121419473943766E-2</c:v>
                </c:pt>
                <c:pt idx="1156">
                  <c:v>2.2118789667738791E-2</c:v>
                </c:pt>
                <c:pt idx="1157">
                  <c:v>2.2115174621854194E-2</c:v>
                </c:pt>
                <c:pt idx="1158">
                  <c:v>2.2112526774428432E-2</c:v>
                </c:pt>
                <c:pt idx="1159">
                  <c:v>2.210986903901091E-2</c:v>
                </c:pt>
                <c:pt idx="1160">
                  <c:v>2.2106819519387422E-2</c:v>
                </c:pt>
                <c:pt idx="1161">
                  <c:v>2.2104140595484267E-2</c:v>
                </c:pt>
                <c:pt idx="1162">
                  <c:v>2.2101451783651527E-2</c:v>
                </c:pt>
                <c:pt idx="1163">
                  <c:v>2.2098753083909628E-2</c:v>
                </c:pt>
                <c:pt idx="1164">
                  <c:v>2.2096044496278999E-2</c:v>
                </c:pt>
                <c:pt idx="1165">
                  <c:v>2.209284533979252E-2</c:v>
                </c:pt>
                <c:pt idx="1166">
                  <c:v>2.2090117849638789E-2</c:v>
                </c:pt>
                <c:pt idx="1167">
                  <c:v>2.2087380472237184E-2</c:v>
                </c:pt>
                <c:pt idx="1168">
                  <c:v>2.2084633207610158E-2</c:v>
                </c:pt>
                <c:pt idx="1169">
                  <c:v>2.2083307417825774E-2</c:v>
                </c:pt>
                <c:pt idx="1170">
                  <c:v>2.2080537751945652E-2</c:v>
                </c:pt>
                <c:pt idx="1171">
                  <c:v>2.2077758197152367E-2</c:v>
                </c:pt>
                <c:pt idx="1172">
                  <c:v>2.2074968753468503E-2</c:v>
                </c:pt>
                <c:pt idx="1173">
                  <c:v>2.2072169420913178E-2</c:v>
                </c:pt>
                <c:pt idx="1174">
                  <c:v>2.2068887514273206E-2</c:v>
                </c:pt>
                <c:pt idx="1175">
                  <c:v>2.2066068114186623E-2</c:v>
                </c:pt>
                <c:pt idx="1176">
                  <c:v>2.2063234537681761E-2</c:v>
                </c:pt>
                <c:pt idx="1177">
                  <c:v>2.2060383449531137E-2</c:v>
                </c:pt>
                <c:pt idx="1178">
                  <c:v>2.205797666750587E-2</c:v>
                </c:pt>
                <c:pt idx="1179">
                  <c:v>2.205507779457808E-2</c:v>
                </c:pt>
                <c:pt idx="1180">
                  <c:v>2.2052151123042527E-2</c:v>
                </c:pt>
                <c:pt idx="1181">
                  <c:v>2.2049193353763461E-2</c:v>
                </c:pt>
                <c:pt idx="1182">
                  <c:v>2.2046201187616434E-2</c:v>
                </c:pt>
                <c:pt idx="1183">
                  <c:v>2.2043171325488286E-2</c:v>
                </c:pt>
                <c:pt idx="1184">
                  <c:v>2.2040100468272816E-2</c:v>
                </c:pt>
                <c:pt idx="1185">
                  <c:v>2.2036985316879455E-2</c:v>
                </c:pt>
                <c:pt idx="1186">
                  <c:v>2.2033822572228929E-2</c:v>
                </c:pt>
                <c:pt idx="1187">
                  <c:v>2.2030608948078664E-2</c:v>
                </c:pt>
                <c:pt idx="1188">
                  <c:v>2.2027342275557481E-2</c:v>
                </c:pt>
                <c:pt idx="1189">
                  <c:v>2.2024022354413399E-2</c:v>
                </c:pt>
                <c:pt idx="1190">
                  <c:v>2.2020649184776746E-2</c:v>
                </c:pt>
                <c:pt idx="1191">
                  <c:v>2.2017222766787407E-2</c:v>
                </c:pt>
                <c:pt idx="1192">
                  <c:v>2.2013743100583533E-2</c:v>
                </c:pt>
                <c:pt idx="1193">
                  <c:v>2.2010210186307624E-2</c:v>
                </c:pt>
                <c:pt idx="1194">
                  <c:v>2.2006624024102171E-2</c:v>
                </c:pt>
                <c:pt idx="1195">
                  <c:v>2.2002984614111404E-2</c:v>
                </c:pt>
                <c:pt idx="1196">
                  <c:v>2.1998894844254688E-2</c:v>
                </c:pt>
                <c:pt idx="1197">
                  <c:v>2.1995152970533921E-2</c:v>
                </c:pt>
                <c:pt idx="1198">
                  <c:v>2.1991357852673511E-2</c:v>
                </c:pt>
                <c:pt idx="1199">
                  <c:v>2.198789449930065E-2</c:v>
                </c:pt>
                <c:pt idx="1200">
                  <c:v>2.1983988852651078E-2</c:v>
                </c:pt>
                <c:pt idx="1201">
                  <c:v>2.198002995913546E-2</c:v>
                </c:pt>
                <c:pt idx="1202">
                  <c:v>2.1976017818916272E-2</c:v>
                </c:pt>
                <c:pt idx="1203">
                  <c:v>2.1971952432155127E-2</c:v>
                </c:pt>
                <c:pt idx="1204">
                  <c:v>2.1967833799018847E-2</c:v>
                </c:pt>
                <c:pt idx="1205">
                  <c:v>2.196366191967165E-2</c:v>
                </c:pt>
                <c:pt idx="1206">
                  <c:v>2.1959436794284699E-2</c:v>
                </c:pt>
                <c:pt idx="1207">
                  <c:v>2.1955158423030034E-2</c:v>
                </c:pt>
                <c:pt idx="1208">
                  <c:v>2.1950826806081427E-2</c:v>
                </c:pt>
                <c:pt idx="1209">
                  <c:v>2.1945752658094619E-2</c:v>
                </c:pt>
                <c:pt idx="1210">
                  <c:v>2.1941322695340659E-2</c:v>
                </c:pt>
                <c:pt idx="1211">
                  <c:v>2.1936839493762683E-2</c:v>
                </c:pt>
                <c:pt idx="1212">
                  <c:v>2.193165064464786E-2</c:v>
                </c:pt>
                <c:pt idx="1213">
                  <c:v>2.1927053360477622E-2</c:v>
                </c:pt>
                <c:pt idx="1214">
                  <c:v>2.1922402838049138E-2</c:v>
                </c:pt>
                <c:pt idx="1215">
                  <c:v>2.1917699077548924E-2</c:v>
                </c:pt>
                <c:pt idx="1216">
                  <c:v>2.1912942079161724E-2</c:v>
                </c:pt>
                <c:pt idx="1217">
                  <c:v>2.1907819887063494E-2</c:v>
                </c:pt>
                <c:pt idx="1218">
                  <c:v>2.1902960511032941E-2</c:v>
                </c:pt>
                <c:pt idx="1219">
                  <c:v>2.1898047900839244E-2</c:v>
                </c:pt>
                <c:pt idx="1220">
                  <c:v>2.1893082056675506E-2</c:v>
                </c:pt>
                <c:pt idx="1221">
                  <c:v>2.1888653692478187E-2</c:v>
                </c:pt>
                <c:pt idx="1222">
                  <c:v>2.1884444045243086E-2</c:v>
                </c:pt>
                <c:pt idx="1223">
                  <c:v>2.1879297929234865E-2</c:v>
                </c:pt>
                <c:pt idx="1224">
                  <c:v>2.1874098564360053E-2</c:v>
                </c:pt>
                <c:pt idx="1225">
                  <c:v>2.1868845950833795E-2</c:v>
                </c:pt>
                <c:pt idx="1226">
                  <c:v>2.1862718636574879E-2</c:v>
                </c:pt>
                <c:pt idx="1227">
                  <c:v>2.1854292731596305E-2</c:v>
                </c:pt>
                <c:pt idx="1228">
                  <c:v>2.1848862342533051E-2</c:v>
                </c:pt>
                <c:pt idx="1229">
                  <c:v>2.1843378715203251E-2</c:v>
                </c:pt>
                <c:pt idx="1230">
                  <c:v>2.1838097159081665E-2</c:v>
                </c:pt>
                <c:pt idx="1231">
                  <c:v>2.1832502914843382E-2</c:v>
                </c:pt>
                <c:pt idx="1232">
                  <c:v>2.182685542989065E-2</c:v>
                </c:pt>
                <c:pt idx="1233">
                  <c:v>2.182115470445025E-2</c:v>
                </c:pt>
                <c:pt idx="1234">
                  <c:v>2.1815400738755906E-2</c:v>
                </c:pt>
                <c:pt idx="1235">
                  <c:v>2.1809593533039604E-2</c:v>
                </c:pt>
                <c:pt idx="1236">
                  <c:v>2.1803733087539415E-2</c:v>
                </c:pt>
                <c:pt idx="1237">
                  <c:v>2.1797819402491675E-2</c:v>
                </c:pt>
                <c:pt idx="1238">
                  <c:v>2.1791852478136191E-2</c:v>
                </c:pt>
                <c:pt idx="1239">
                  <c:v>2.1785832314716244E-2</c:v>
                </c:pt>
                <c:pt idx="1240">
                  <c:v>2.1779758912474249E-2</c:v>
                </c:pt>
                <c:pt idx="1241">
                  <c:v>2.1773632271658707E-2</c:v>
                </c:pt>
                <c:pt idx="1242">
                  <c:v>2.1767452392517241E-2</c:v>
                </c:pt>
                <c:pt idx="1243">
                  <c:v>2.1761219275302696E-2</c:v>
                </c:pt>
                <c:pt idx="1244">
                  <c:v>2.1754932920265306E-2</c:v>
                </c:pt>
                <c:pt idx="1245">
                  <c:v>2.1748593327662255E-2</c:v>
                </c:pt>
                <c:pt idx="1246">
                  <c:v>2.1742200497749858E-2</c:v>
                </c:pt>
                <c:pt idx="1247">
                  <c:v>2.173556994114665E-2</c:v>
                </c:pt>
                <c:pt idx="1248">
                  <c:v>2.1729074831034485E-2</c:v>
                </c:pt>
                <c:pt idx="1249">
                  <c:v>2.1722526487466875E-2</c:v>
                </c:pt>
                <c:pt idx="1250">
                  <c:v>2.171592491070734E-2</c:v>
                </c:pt>
                <c:pt idx="1251">
                  <c:v>2.1709437797712575E-2</c:v>
                </c:pt>
                <c:pt idx="1252">
                  <c:v>2.170272554947187E-2</c:v>
                </c:pt>
                <c:pt idx="1253">
                  <c:v>2.1695960065783813E-2</c:v>
                </c:pt>
                <c:pt idx="1254">
                  <c:v>2.1689141346924699E-2</c:v>
                </c:pt>
                <c:pt idx="1255">
                  <c:v>2.1682269393168228E-2</c:v>
                </c:pt>
                <c:pt idx="1256">
                  <c:v>2.1675344204796776E-2</c:v>
                </c:pt>
                <c:pt idx="1257">
                  <c:v>2.1668365782088389E-2</c:v>
                </c:pt>
                <c:pt idx="1258">
                  <c:v>2.1661334125328922E-2</c:v>
                </c:pt>
                <c:pt idx="1259">
                  <c:v>2.1654249234803361E-2</c:v>
                </c:pt>
                <c:pt idx="1260">
                  <c:v>2.1646981376849627E-2</c:v>
                </c:pt>
                <c:pt idx="1261">
                  <c:v>2.1639794252929445E-2</c:v>
                </c:pt>
                <c:pt idx="1262">
                  <c:v>2.1632553899137767E-2</c:v>
                </c:pt>
                <c:pt idx="1263">
                  <c:v>2.16252603157671E-2</c:v>
                </c:pt>
                <c:pt idx="1264">
                  <c:v>2.1617913503106448E-2</c:v>
                </c:pt>
                <c:pt idx="1265">
                  <c:v>2.161051346145447E-2</c:v>
                </c:pt>
                <c:pt idx="1266">
                  <c:v>2.1603060191106315E-2</c:v>
                </c:pt>
                <c:pt idx="1267">
                  <c:v>2.1595553692363281E-2</c:v>
                </c:pt>
                <c:pt idx="1268">
                  <c:v>2.1587993965524032E-2</c:v>
                </c:pt>
                <c:pt idx="1269">
                  <c:v>2.1580289082478998E-2</c:v>
                </c:pt>
                <c:pt idx="1270">
                  <c:v>2.1572627160294289E-2</c:v>
                </c:pt>
                <c:pt idx="1271">
                  <c:v>2.1564912013928073E-2</c:v>
                </c:pt>
                <c:pt idx="1272">
                  <c:v>2.1557143643684995E-2</c:v>
                </c:pt>
                <c:pt idx="1273">
                  <c:v>2.1549471386916683E-2</c:v>
                </c:pt>
                <c:pt idx="1274">
                  <c:v>2.1541588025611194E-2</c:v>
                </c:pt>
                <c:pt idx="1275">
                  <c:v>2.1533651435400942E-2</c:v>
                </c:pt>
                <c:pt idx="1276">
                  <c:v>2.1525661616606542E-2</c:v>
                </c:pt>
                <c:pt idx="1277">
                  <c:v>2.1517618569552952E-2</c:v>
                </c:pt>
                <c:pt idx="1278">
                  <c:v>2.1509469219760699E-2</c:v>
                </c:pt>
                <c:pt idx="1279">
                  <c:v>2.1501324004384675E-2</c:v>
                </c:pt>
                <c:pt idx="1280">
                  <c:v>2.1493125564694904E-2</c:v>
                </c:pt>
                <c:pt idx="1281">
                  <c:v>2.1484873901024309E-2</c:v>
                </c:pt>
                <c:pt idx="1282">
                  <c:v>2.1476604921900091E-2</c:v>
                </c:pt>
                <c:pt idx="1283">
                  <c:v>2.1468242512223196E-2</c:v>
                </c:pt>
                <c:pt idx="1284">
                  <c:v>2.1459826876617422E-2</c:v>
                </c:pt>
                <c:pt idx="1285">
                  <c:v>2.1451358015425099E-2</c:v>
                </c:pt>
                <c:pt idx="1286">
                  <c:v>2.1442835928990302E-2</c:v>
                </c:pt>
                <c:pt idx="1287">
                  <c:v>2.143426061765797E-2</c:v>
                </c:pt>
                <c:pt idx="1288">
                  <c:v>2.1425632081776523E-2</c:v>
                </c:pt>
                <c:pt idx="1289">
                  <c:v>2.1416950321695247E-2</c:v>
                </c:pt>
                <c:pt idx="1290">
                  <c:v>2.1408215337769508E-2</c:v>
                </c:pt>
                <c:pt idx="1291">
                  <c:v>2.1399427130351201E-2</c:v>
                </c:pt>
                <c:pt idx="1292">
                  <c:v>2.1390585699797428E-2</c:v>
                </c:pt>
                <c:pt idx="1293">
                  <c:v>2.1381691046468771E-2</c:v>
                </c:pt>
                <c:pt idx="1294">
                  <c:v>2.1372743170723209E-2</c:v>
                </c:pt>
                <c:pt idx="1295">
                  <c:v>2.1363742072927398E-2</c:v>
                </c:pt>
                <c:pt idx="1296">
                  <c:v>2.1354687753444533E-2</c:v>
                </c:pt>
                <c:pt idx="1297">
                  <c:v>2.134558021264301E-2</c:v>
                </c:pt>
                <c:pt idx="1298">
                  <c:v>2.1336419450891233E-2</c:v>
                </c:pt>
                <c:pt idx="1299">
                  <c:v>2.1327243042070471E-2</c:v>
                </c:pt>
                <c:pt idx="1300">
                  <c:v>2.1317980188125502E-2</c:v>
                </c:pt>
                <c:pt idx="1301">
                  <c:v>2.1308664117231445E-2</c:v>
                </c:pt>
                <c:pt idx="1302">
                  <c:v>2.1299294829763383E-2</c:v>
                </c:pt>
                <c:pt idx="1303">
                  <c:v>2.1289872326093768E-2</c:v>
                </c:pt>
                <c:pt idx="1304">
                  <c:v>2.1280337261425787E-2</c:v>
                </c:pt>
                <c:pt idx="1305">
                  <c:v>2.1270803963562485E-2</c:v>
                </c:pt>
                <c:pt idx="1306">
                  <c:v>2.1261217447785627E-2</c:v>
                </c:pt>
                <c:pt idx="1307">
                  <c:v>2.1251577714482734E-2</c:v>
                </c:pt>
                <c:pt idx="1308">
                  <c:v>2.1241884764048268E-2</c:v>
                </c:pt>
                <c:pt idx="1309">
                  <c:v>2.1232138596872351E-2</c:v>
                </c:pt>
                <c:pt idx="1310">
                  <c:v>2.1222339213352061E-2</c:v>
                </c:pt>
                <c:pt idx="1311">
                  <c:v>2.1212486613885341E-2</c:v>
                </c:pt>
                <c:pt idx="1312">
                  <c:v>2.1202769033688007E-2</c:v>
                </c:pt>
                <c:pt idx="1313">
                  <c:v>2.1192818774399491E-2</c:v>
                </c:pt>
                <c:pt idx="1314">
                  <c:v>2.1182815306010738E-2</c:v>
                </c:pt>
                <c:pt idx="1315">
                  <c:v>2.1172758628918764E-2</c:v>
                </c:pt>
                <c:pt idx="1316">
                  <c:v>2.1162648743523249E-2</c:v>
                </c:pt>
                <c:pt idx="1317">
                  <c:v>2.1152485650226538E-2</c:v>
                </c:pt>
                <c:pt idx="1318">
                  <c:v>2.1142269349429199E-2</c:v>
                </c:pt>
                <c:pt idx="1319">
                  <c:v>2.1131875179503223E-2</c:v>
                </c:pt>
                <c:pt idx="1320">
                  <c:v>2.1121677126966887E-2</c:v>
                </c:pt>
                <c:pt idx="1321">
                  <c:v>2.1111301206117261E-2</c:v>
                </c:pt>
                <c:pt idx="1322">
                  <c:v>2.1100872079405697E-2</c:v>
                </c:pt>
                <c:pt idx="1323">
                  <c:v>2.1090389747243421E-2</c:v>
                </c:pt>
                <c:pt idx="1324">
                  <c:v>2.1079854210048765E-2</c:v>
                </c:pt>
                <c:pt idx="1325">
                  <c:v>2.1068962774839689E-2</c:v>
                </c:pt>
                <c:pt idx="1326">
                  <c:v>2.1058311985373654E-2</c:v>
                </c:pt>
                <c:pt idx="1327">
                  <c:v>2.104760798661847E-2</c:v>
                </c:pt>
                <c:pt idx="1328">
                  <c:v>2.1036850779010314E-2</c:v>
                </c:pt>
                <c:pt idx="1329">
                  <c:v>2.1026040362981877E-2</c:v>
                </c:pt>
                <c:pt idx="1330">
                  <c:v>2.1015350436727993E-2</c:v>
                </c:pt>
                <c:pt idx="1331">
                  <c:v>2.1004438040873364E-2</c:v>
                </c:pt>
                <c:pt idx="1332">
                  <c:v>2.0993472440660018E-2</c:v>
                </c:pt>
                <c:pt idx="1333">
                  <c:v>2.0982453636524522E-2</c:v>
                </c:pt>
                <c:pt idx="1334">
                  <c:v>2.0971190172017908E-2</c:v>
                </c:pt>
                <c:pt idx="1335">
                  <c:v>2.0960060514775138E-2</c:v>
                </c:pt>
                <c:pt idx="1336">
                  <c:v>2.0948877652231333E-2</c:v>
                </c:pt>
                <c:pt idx="1337">
                  <c:v>2.093764158484265E-2</c:v>
                </c:pt>
                <c:pt idx="1338">
                  <c:v>2.092635231306177E-2</c:v>
                </c:pt>
                <c:pt idx="1339">
                  <c:v>2.0915009837348328E-2</c:v>
                </c:pt>
                <c:pt idx="1340">
                  <c:v>2.0903614158163688E-2</c:v>
                </c:pt>
                <c:pt idx="1341">
                  <c:v>2.089216527596836E-2</c:v>
                </c:pt>
                <c:pt idx="1342">
                  <c:v>2.0880663191228922E-2</c:v>
                </c:pt>
                <c:pt idx="1343">
                  <c:v>2.0869107904411956E-2</c:v>
                </c:pt>
                <c:pt idx="1344">
                  <c:v>2.0857499415985786E-2</c:v>
                </c:pt>
                <c:pt idx="1345">
                  <c:v>2.0845837726420468E-2</c:v>
                </c:pt>
                <c:pt idx="1346">
                  <c:v>2.0834122836192147E-2</c:v>
                </c:pt>
                <c:pt idx="1347">
                  <c:v>2.0822354745774353E-2</c:v>
                </c:pt>
                <c:pt idx="1348">
                  <c:v>2.0810533455644098E-2</c:v>
                </c:pt>
                <c:pt idx="1349">
                  <c:v>2.0798658966283606E-2</c:v>
                </c:pt>
                <c:pt idx="1350">
                  <c:v>2.0786731278173362E-2</c:v>
                </c:pt>
                <c:pt idx="1351">
                  <c:v>2.0774750391797322E-2</c:v>
                </c:pt>
                <c:pt idx="1352">
                  <c:v>2.0762988214151224E-2</c:v>
                </c:pt>
                <c:pt idx="1353">
                  <c:v>2.0750905427341457E-2</c:v>
                </c:pt>
                <c:pt idx="1354">
                  <c:v>2.0738769446346807E-2</c:v>
                </c:pt>
                <c:pt idx="1355">
                  <c:v>2.0726580271660071E-2</c:v>
                </c:pt>
                <c:pt idx="1356">
                  <c:v>2.0714048003031345E-2</c:v>
                </c:pt>
                <c:pt idx="1357">
                  <c:v>2.0701747937349711E-2</c:v>
                </c:pt>
                <c:pt idx="1358">
                  <c:v>2.068939467685257E-2</c:v>
                </c:pt>
                <c:pt idx="1359">
                  <c:v>2.0676988222040386E-2</c:v>
                </c:pt>
                <c:pt idx="1360">
                  <c:v>2.0664528573416243E-2</c:v>
                </c:pt>
                <c:pt idx="1361">
                  <c:v>2.0652015731488421E-2</c:v>
                </c:pt>
                <c:pt idx="1362">
                  <c:v>2.0639449696761739E-2</c:v>
                </c:pt>
                <c:pt idx="1363">
                  <c:v>2.0626830469747094E-2</c:v>
                </c:pt>
                <c:pt idx="1364">
                  <c:v>2.0614484064633062E-2</c:v>
                </c:pt>
                <c:pt idx="1365">
                  <c:v>2.0602093075241079E-2</c:v>
                </c:pt>
                <c:pt idx="1366">
                  <c:v>2.0589323330494125E-2</c:v>
                </c:pt>
                <c:pt idx="1367">
                  <c:v>2.0576500400611764E-2</c:v>
                </c:pt>
                <c:pt idx="1368">
                  <c:v>2.0563624286099369E-2</c:v>
                </c:pt>
                <c:pt idx="1369">
                  <c:v>2.0550694987471196E-2</c:v>
                </c:pt>
                <c:pt idx="1370">
                  <c:v>2.0537359745765933E-2</c:v>
                </c:pt>
                <c:pt idx="1371">
                  <c:v>2.0524676839918321E-2</c:v>
                </c:pt>
                <c:pt idx="1372">
                  <c:v>2.0511587992028346E-2</c:v>
                </c:pt>
                <c:pt idx="1373">
                  <c:v>2.0499542442449226E-2</c:v>
                </c:pt>
                <c:pt idx="1374">
                  <c:v>2.0485250750616579E-2</c:v>
                </c:pt>
                <c:pt idx="1375">
                  <c:v>2.0472002358140173E-2</c:v>
                </c:pt>
                <c:pt idx="1376">
                  <c:v>2.045870078518508E-2</c:v>
                </c:pt>
                <c:pt idx="1377">
                  <c:v>2.0444576392095643E-2</c:v>
                </c:pt>
                <c:pt idx="1378">
                  <c:v>2.0431159343436592E-2</c:v>
                </c:pt>
                <c:pt idx="1379">
                  <c:v>2.0417689110943684E-2</c:v>
                </c:pt>
                <c:pt idx="1380">
                  <c:v>2.0404165695164306E-2</c:v>
                </c:pt>
                <c:pt idx="1381">
                  <c:v>2.0390589096646716E-2</c:v>
                </c:pt>
                <c:pt idx="1382">
                  <c:v>2.037736717712977E-2</c:v>
                </c:pt>
                <c:pt idx="1383">
                  <c:v>2.0363688785455063E-2</c:v>
                </c:pt>
                <c:pt idx="1384">
                  <c:v>2.0349957215146118E-2</c:v>
                </c:pt>
                <c:pt idx="1385">
                  <c:v>2.0336172466748421E-2</c:v>
                </c:pt>
                <c:pt idx="1386">
                  <c:v>2.0321908382342251E-2</c:v>
                </c:pt>
                <c:pt idx="1387">
                  <c:v>2.0308012699041717E-2</c:v>
                </c:pt>
                <c:pt idx="1388">
                  <c:v>2.0294063836905064E-2</c:v>
                </c:pt>
                <c:pt idx="1389">
                  <c:v>2.0280061796498796E-2</c:v>
                </c:pt>
                <c:pt idx="1390">
                  <c:v>2.026600657839029E-2</c:v>
                </c:pt>
                <c:pt idx="1391">
                  <c:v>2.0251898183151255E-2</c:v>
                </c:pt>
                <c:pt idx="1392">
                  <c:v>2.0237736611354282E-2</c:v>
                </c:pt>
                <c:pt idx="1393">
                  <c:v>2.0223521863571958E-2</c:v>
                </c:pt>
                <c:pt idx="1394">
                  <c:v>2.0209253940384683E-2</c:v>
                </c:pt>
                <c:pt idx="1395">
                  <c:v>2.019493284236765E-2</c:v>
                </c:pt>
                <c:pt idx="1396">
                  <c:v>2.0180558570106477E-2</c:v>
                </c:pt>
                <c:pt idx="1397">
                  <c:v>2.0166131124179837E-2</c:v>
                </c:pt>
                <c:pt idx="1398">
                  <c:v>2.0151650505176821E-2</c:v>
                </c:pt>
                <c:pt idx="1399">
                  <c:v>2.0137116713683043E-2</c:v>
                </c:pt>
                <c:pt idx="1400">
                  <c:v>2.0122529750289341E-2</c:v>
                </c:pt>
                <c:pt idx="1401">
                  <c:v>2.0107889615588279E-2</c:v>
                </c:pt>
                <c:pt idx="1402">
                  <c:v>2.0093196310171563E-2</c:v>
                </c:pt>
                <c:pt idx="1403">
                  <c:v>2.0078449834637843E-2</c:v>
                </c:pt>
                <c:pt idx="1404">
                  <c:v>2.0064159159630071E-2</c:v>
                </c:pt>
                <c:pt idx="1405">
                  <c:v>2.0049310968558675E-2</c:v>
                </c:pt>
                <c:pt idx="1406">
                  <c:v>2.0034409611471515E-2</c:v>
                </c:pt>
                <c:pt idx="1407">
                  <c:v>2.0018932243328531E-2</c:v>
                </c:pt>
                <c:pt idx="1408">
                  <c:v>2.0003919926226049E-2</c:v>
                </c:pt>
                <c:pt idx="1409">
                  <c:v>1.9988854442629753E-2</c:v>
                </c:pt>
                <c:pt idx="1410">
                  <c:v>1.9973735793149587E-2</c:v>
                </c:pt>
                <c:pt idx="1411">
                  <c:v>1.9958563978400713E-2</c:v>
                </c:pt>
                <c:pt idx="1412">
                  <c:v>1.9943338998996554E-2</c:v>
                </c:pt>
                <c:pt idx="1413">
                  <c:v>1.9928060855557476E-2</c:v>
                </c:pt>
                <c:pt idx="1414">
                  <c:v>1.9912729548701255E-2</c:v>
                </c:pt>
                <c:pt idx="1415">
                  <c:v>1.9897345079052605E-2</c:v>
                </c:pt>
                <c:pt idx="1416">
                  <c:v>1.9881907447233636E-2</c:v>
                </c:pt>
                <c:pt idx="1417">
                  <c:v>1.986755467957213E-2</c:v>
                </c:pt>
                <c:pt idx="1418">
                  <c:v>1.9852020029433426E-2</c:v>
                </c:pt>
                <c:pt idx="1419">
                  <c:v>1.9836432223430123E-2</c:v>
                </c:pt>
                <c:pt idx="1420">
                  <c:v>1.9818552499977216E-2</c:v>
                </c:pt>
                <c:pt idx="1421">
                  <c:v>1.9802850790635596E-2</c:v>
                </c:pt>
                <c:pt idx="1422">
                  <c:v>1.9787095927383369E-2</c:v>
                </c:pt>
                <c:pt idx="1423">
                  <c:v>1.9771287910843149E-2</c:v>
                </c:pt>
                <c:pt idx="1424">
                  <c:v>1.9755426741642879E-2</c:v>
                </c:pt>
                <c:pt idx="1425">
                  <c:v>1.9740118677071841E-2</c:v>
                </c:pt>
                <c:pt idx="1426">
                  <c:v>1.9724155873760755E-2</c:v>
                </c:pt>
                <c:pt idx="1427">
                  <c:v>1.9708139921838761E-2</c:v>
                </c:pt>
                <c:pt idx="1428">
                  <c:v>1.9692070821933676E-2</c:v>
                </c:pt>
                <c:pt idx="1429">
                  <c:v>1.9674072327645283E-2</c:v>
                </c:pt>
                <c:pt idx="1430">
                  <c:v>1.9657882898955471E-2</c:v>
                </c:pt>
                <c:pt idx="1431">
                  <c:v>1.9641640317811914E-2</c:v>
                </c:pt>
                <c:pt idx="1432">
                  <c:v>1.9625344584877566E-2</c:v>
                </c:pt>
                <c:pt idx="1433">
                  <c:v>1.9608995700810154E-2</c:v>
                </c:pt>
                <c:pt idx="1434">
                  <c:v>1.9593243002154512E-2</c:v>
                </c:pt>
                <c:pt idx="1435">
                  <c:v>1.9576795860649081E-2</c:v>
                </c:pt>
                <c:pt idx="1436">
                  <c:v>1.956030787978626E-2</c:v>
                </c:pt>
                <c:pt idx="1437">
                  <c:v>1.9543788632704815E-2</c:v>
                </c:pt>
                <c:pt idx="1438">
                  <c:v>1.952659110798512E-2</c:v>
                </c:pt>
                <c:pt idx="1439">
                  <c:v>1.9510038730102867E-2</c:v>
                </c:pt>
                <c:pt idx="1440">
                  <c:v>1.9493484607782979E-2</c:v>
                </c:pt>
                <c:pt idx="1441">
                  <c:v>1.947693820998498E-2</c:v>
                </c:pt>
                <c:pt idx="1442">
                  <c:v>1.9460409005498103E-2</c:v>
                </c:pt>
                <c:pt idx="1443">
                  <c:v>1.9443906462961267E-2</c:v>
                </c:pt>
                <c:pt idx="1444">
                  <c:v>1.9427440050850037E-2</c:v>
                </c:pt>
                <c:pt idx="1445">
                  <c:v>1.9411019237485325E-2</c:v>
                </c:pt>
                <c:pt idx="1446">
                  <c:v>1.9394653491028171E-2</c:v>
                </c:pt>
                <c:pt idx="1447">
                  <c:v>1.9378352242679607E-2</c:v>
                </c:pt>
                <c:pt idx="1448">
                  <c:v>1.9362121716656432E-2</c:v>
                </c:pt>
                <c:pt idx="1449">
                  <c:v>1.9345962487194956E-2</c:v>
                </c:pt>
                <c:pt idx="1450">
                  <c:v>1.9329874553416747E-2</c:v>
                </c:pt>
                <c:pt idx="1451">
                  <c:v>1.9313857914445121E-2</c:v>
                </c:pt>
                <c:pt idx="1452">
                  <c:v>1.929791256941207E-2</c:v>
                </c:pt>
                <c:pt idx="1453">
                  <c:v>1.9282038517449602E-2</c:v>
                </c:pt>
                <c:pt idx="1454">
                  <c:v>1.9266235757695788E-2</c:v>
                </c:pt>
                <c:pt idx="1455">
                  <c:v>1.9250504289290451E-2</c:v>
                </c:pt>
                <c:pt idx="1456">
                  <c:v>1.9235436177509873E-2</c:v>
                </c:pt>
                <c:pt idx="1457">
                  <c:v>1.9219843028033184E-2</c:v>
                </c:pt>
                <c:pt idx="1458">
                  <c:v>1.9204321162945875E-2</c:v>
                </c:pt>
                <c:pt idx="1459">
                  <c:v>1.9188291312117939E-2</c:v>
                </c:pt>
                <c:pt idx="1460">
                  <c:v>1.9172916287708661E-2</c:v>
                </c:pt>
                <c:pt idx="1461">
                  <c:v>1.9157612549576264E-2</c:v>
                </c:pt>
                <c:pt idx="1462">
                  <c:v>1.9142380096888373E-2</c:v>
                </c:pt>
                <c:pt idx="1463">
                  <c:v>1.9127218928817819E-2</c:v>
                </c:pt>
                <c:pt idx="1464">
                  <c:v>1.911212904453918E-2</c:v>
                </c:pt>
                <c:pt idx="1465">
                  <c:v>1.9097110443233978E-2</c:v>
                </c:pt>
                <c:pt idx="1466">
                  <c:v>1.9082163124083736E-2</c:v>
                </c:pt>
                <c:pt idx="1467">
                  <c:v>1.90672870862778E-2</c:v>
                </c:pt>
                <c:pt idx="1468">
                  <c:v>1.905248232900638E-2</c:v>
                </c:pt>
                <c:pt idx="1469">
                  <c:v>1.903828518077659E-2</c:v>
                </c:pt>
                <c:pt idx="1470">
                  <c:v>1.902361866436908E-2</c:v>
                </c:pt>
                <c:pt idx="1471">
                  <c:v>1.9009023421802024E-2</c:v>
                </c:pt>
                <c:pt idx="1472">
                  <c:v>1.8992430417666486E-2</c:v>
                </c:pt>
                <c:pt idx="1473">
                  <c:v>1.8977987902119034E-2</c:v>
                </c:pt>
                <c:pt idx="1474">
                  <c:v>1.8963616657956858E-2</c:v>
                </c:pt>
                <c:pt idx="1475">
                  <c:v>1.8949316684410463E-2</c:v>
                </c:pt>
                <c:pt idx="1476">
                  <c:v>1.8935087980708601E-2</c:v>
                </c:pt>
                <c:pt idx="1477">
                  <c:v>1.8921431989329385E-2</c:v>
                </c:pt>
                <c:pt idx="1478">
                  <c:v>1.8907341471086525E-2</c:v>
                </c:pt>
                <c:pt idx="1479">
                  <c:v>1.8893322216178454E-2</c:v>
                </c:pt>
                <c:pt idx="1480">
                  <c:v>1.8879374223860879E-2</c:v>
                </c:pt>
                <c:pt idx="1481">
                  <c:v>1.8865497493392169E-2</c:v>
                </c:pt>
                <c:pt idx="1482">
                  <c:v>1.8850733141617962E-2</c:v>
                </c:pt>
                <c:pt idx="1483">
                  <c:v>1.8837007679183525E-2</c:v>
                </c:pt>
                <c:pt idx="1484">
                  <c:v>1.8823353484769267E-2</c:v>
                </c:pt>
                <c:pt idx="1485">
                  <c:v>1.8809770557629703E-2</c:v>
                </c:pt>
                <c:pt idx="1486">
                  <c:v>1.87967206187791E-2</c:v>
                </c:pt>
                <c:pt idx="1487">
                  <c:v>1.8783275833729431E-2</c:v>
                </c:pt>
                <c:pt idx="1488">
                  <c:v>1.8769902309598682E-2</c:v>
                </c:pt>
                <c:pt idx="1489">
                  <c:v>1.8756600045665674E-2</c:v>
                </c:pt>
                <c:pt idx="1490">
                  <c:v>1.8740155410020994E-2</c:v>
                </c:pt>
                <c:pt idx="1491">
                  <c:v>1.8727019068027241E-2</c:v>
                </c:pt>
                <c:pt idx="1492">
                  <c:v>1.8713953996365249E-2</c:v>
                </c:pt>
                <c:pt idx="1493">
                  <c:v>1.8700960194309647E-2</c:v>
                </c:pt>
                <c:pt idx="1494">
                  <c:v>1.8689313996133574E-2</c:v>
                </c:pt>
                <c:pt idx="1495">
                  <c:v>1.8675186396135648E-2</c:v>
                </c:pt>
                <c:pt idx="1496">
                  <c:v>1.8662406398584356E-2</c:v>
                </c:pt>
                <c:pt idx="1497">
                  <c:v>1.8649697667778763E-2</c:v>
                </c:pt>
                <c:pt idx="1498">
                  <c:v>1.8637060203009644E-2</c:v>
                </c:pt>
                <c:pt idx="1499">
                  <c:v>1.862449400357799E-2</c:v>
                </c:pt>
                <c:pt idx="1500">
                  <c:v>1.8611999068783077E-2</c:v>
                </c:pt>
                <c:pt idx="1501">
                  <c:v>1.8599575397933547E-2</c:v>
                </c:pt>
                <c:pt idx="1502">
                  <c:v>1.8587222990338041E-2</c:v>
                </c:pt>
                <c:pt idx="1503">
                  <c:v>1.8574941845311995E-2</c:v>
                </c:pt>
                <c:pt idx="1504">
                  <c:v>1.8562731962171706E-2</c:v>
                </c:pt>
                <c:pt idx="1505">
                  <c:v>1.8550593340240264E-2</c:v>
                </c:pt>
                <c:pt idx="1506">
                  <c:v>1.8538525978843316E-2</c:v>
                </c:pt>
                <c:pt idx="1507">
                  <c:v>1.8527632708577987E-2</c:v>
                </c:pt>
                <c:pt idx="1508">
                  <c:v>1.8515694435055709E-2</c:v>
                </c:pt>
                <c:pt idx="1509">
                  <c:v>1.8503827408066501E-2</c:v>
                </c:pt>
                <c:pt idx="1510">
                  <c:v>1.849203162697351E-2</c:v>
                </c:pt>
                <c:pt idx="1511">
                  <c:v>1.8479258056559329E-2</c:v>
                </c:pt>
                <c:pt idx="1512">
                  <c:v>1.846761824443411E-2</c:v>
                </c:pt>
                <c:pt idx="1513">
                  <c:v>1.8456049688236862E-2</c:v>
                </c:pt>
                <c:pt idx="1514">
                  <c:v>1.8444552387322989E-2</c:v>
                </c:pt>
                <c:pt idx="1515">
                  <c:v>1.8433126341055553E-2</c:v>
                </c:pt>
                <c:pt idx="1516">
                  <c:v>1.8422753068969348E-2</c:v>
                </c:pt>
                <c:pt idx="1517">
                  <c:v>1.8410488009924154E-2</c:v>
                </c:pt>
                <c:pt idx="1518">
                  <c:v>1.8399275723803322E-2</c:v>
                </c:pt>
                <c:pt idx="1519">
                  <c:v>1.8388134689813495E-2</c:v>
                </c:pt>
                <c:pt idx="1520">
                  <c:v>1.8377992202666227E-2</c:v>
                </c:pt>
                <c:pt idx="1521">
                  <c:v>1.8367285498884556E-2</c:v>
                </c:pt>
                <c:pt idx="1522">
                  <c:v>1.8356340088759637E-2</c:v>
                </c:pt>
                <c:pt idx="1523">
                  <c:v>1.8345465912672942E-2</c:v>
                </c:pt>
                <c:pt idx="1524">
                  <c:v>1.8329765082570101E-2</c:v>
                </c:pt>
                <c:pt idx="1525">
                  <c:v>1.831878355378453E-2</c:v>
                </c:pt>
                <c:pt idx="1526">
                  <c:v>1.8308443045052532E-2</c:v>
                </c:pt>
                <c:pt idx="1527">
                  <c:v>1.8297888879668246E-2</c:v>
                </c:pt>
                <c:pt idx="1528">
                  <c:v>1.8287405949107719E-2</c:v>
                </c:pt>
                <c:pt idx="1529">
                  <c:v>1.8276994252806995E-2</c:v>
                </c:pt>
                <c:pt idx="1530">
                  <c:v>1.8266653790208292E-2</c:v>
                </c:pt>
                <c:pt idx="1531">
                  <c:v>1.8256384560754679E-2</c:v>
                </c:pt>
                <c:pt idx="1532">
                  <c:v>1.82461865638954E-2</c:v>
                </c:pt>
                <c:pt idx="1533">
                  <c:v>1.8235811409165241E-2</c:v>
                </c:pt>
                <c:pt idx="1534">
                  <c:v>1.8225760455971164E-2</c:v>
                </c:pt>
                <c:pt idx="1535">
                  <c:v>1.8215780737573409E-2</c:v>
                </c:pt>
                <c:pt idx="1536">
                  <c:v>1.820587225343067E-2</c:v>
                </c:pt>
                <c:pt idx="1537">
                  <c:v>1.8196035003004249E-2</c:v>
                </c:pt>
                <c:pt idx="1538">
                  <c:v>1.8185104449562711E-2</c:v>
                </c:pt>
                <c:pt idx="1539">
                  <c:v>1.8175415241225953E-2</c:v>
                </c:pt>
                <c:pt idx="1540">
                  <c:v>1.816579726113008E-2</c:v>
                </c:pt>
                <c:pt idx="1541">
                  <c:v>1.8156250508757708E-2</c:v>
                </c:pt>
                <c:pt idx="1542">
                  <c:v>1.814656861139357E-2</c:v>
                </c:pt>
                <c:pt idx="1543">
                  <c:v>1.8137168927927206E-2</c:v>
                </c:pt>
                <c:pt idx="1544">
                  <c:v>1.8127840474442755E-2</c:v>
                </c:pt>
                <c:pt idx="1545">
                  <c:v>1.8118583250434531E-2</c:v>
                </c:pt>
                <c:pt idx="1546">
                  <c:v>1.8109397255397727E-2</c:v>
                </c:pt>
                <c:pt idx="1547">
                  <c:v>1.8100282488834475E-2</c:v>
                </c:pt>
                <c:pt idx="1548">
                  <c:v>1.8091238950249524E-2</c:v>
                </c:pt>
                <c:pt idx="1549">
                  <c:v>1.8082266639151086E-2</c:v>
                </c:pt>
                <c:pt idx="1550">
                  <c:v>1.8073365555050864E-2</c:v>
                </c:pt>
                <c:pt idx="1551">
                  <c:v>1.8064535697465762E-2</c:v>
                </c:pt>
                <c:pt idx="1552">
                  <c:v>1.8055777065915296E-2</c:v>
                </c:pt>
                <c:pt idx="1553">
                  <c:v>1.8047089659925061E-2</c:v>
                </c:pt>
                <c:pt idx="1554">
                  <c:v>1.8038473479021527E-2</c:v>
                </c:pt>
                <c:pt idx="1555">
                  <c:v>1.8029928522736369E-2</c:v>
                </c:pt>
                <c:pt idx="1556">
                  <c:v>1.8021454790606479E-2</c:v>
                </c:pt>
                <c:pt idx="1557">
                  <c:v>1.8013052282169619E-2</c:v>
                </c:pt>
                <c:pt idx="1558">
                  <c:v>1.8004720996970501E-2</c:v>
                </c:pt>
                <c:pt idx="1559">
                  <c:v>1.7996588340314028E-2</c:v>
                </c:pt>
                <c:pt idx="1560">
                  <c:v>1.7988394821549462E-2</c:v>
                </c:pt>
                <c:pt idx="1561">
                  <c:v>1.7980272520974047E-2</c:v>
                </c:pt>
                <c:pt idx="1562">
                  <c:v>1.7972221438147692E-2</c:v>
                </c:pt>
                <c:pt idx="1563">
                  <c:v>1.7964241572639972E-2</c:v>
                </c:pt>
                <c:pt idx="1564">
                  <c:v>1.7956228948676285E-2</c:v>
                </c:pt>
                <c:pt idx="1565">
                  <c:v>1.7948396213677421E-2</c:v>
                </c:pt>
                <c:pt idx="1566">
                  <c:v>1.7940634698401722E-2</c:v>
                </c:pt>
                <c:pt idx="1567">
                  <c:v>1.7932944402429516E-2</c:v>
                </c:pt>
                <c:pt idx="1568">
                  <c:v>1.7925325325339411E-2</c:v>
                </c:pt>
                <c:pt idx="1569">
                  <c:v>1.7917777466720426E-2</c:v>
                </c:pt>
                <c:pt idx="1570">
                  <c:v>1.7910300826158975E-2</c:v>
                </c:pt>
                <c:pt idx="1571">
                  <c:v>1.7902895403253648E-2</c:v>
                </c:pt>
                <c:pt idx="1572">
                  <c:v>1.7895694236593762E-2</c:v>
                </c:pt>
                <c:pt idx="1573">
                  <c:v>1.7888421795325904E-2</c:v>
                </c:pt>
                <c:pt idx="1574">
                  <c:v>1.788122056321928E-2</c:v>
                </c:pt>
                <c:pt idx="1575">
                  <c:v>1.7874090539894638E-2</c:v>
                </c:pt>
                <c:pt idx="1576">
                  <c:v>1.7867031724969173E-2</c:v>
                </c:pt>
                <c:pt idx="1577">
                  <c:v>1.7860044118068075E-2</c:v>
                </c:pt>
                <c:pt idx="1578">
                  <c:v>1.7853127718820971E-2</c:v>
                </c:pt>
                <c:pt idx="1579">
                  <c:v>1.7846282526860158E-2</c:v>
                </c:pt>
                <c:pt idx="1580">
                  <c:v>1.783947970785257E-2</c:v>
                </c:pt>
                <c:pt idx="1581">
                  <c:v>1.7832805763345227E-2</c:v>
                </c:pt>
                <c:pt idx="1582">
                  <c:v>1.7826174191074351E-2</c:v>
                </c:pt>
                <c:pt idx="1583">
                  <c:v>1.7819613824655356E-2</c:v>
                </c:pt>
                <c:pt idx="1584">
                  <c:v>1.7813124663741853E-2</c:v>
                </c:pt>
                <c:pt idx="1585">
                  <c:v>1.7806697117832657E-2</c:v>
                </c:pt>
                <c:pt idx="1586">
                  <c:v>1.7800359913599108E-2</c:v>
                </c:pt>
                <c:pt idx="1587">
                  <c:v>1.7794093921045591E-2</c:v>
                </c:pt>
                <c:pt idx="1588">
                  <c:v>1.7787899139829769E-2</c:v>
                </c:pt>
                <c:pt idx="1589">
                  <c:v>1.7781775569614522E-2</c:v>
                </c:pt>
                <c:pt idx="1590">
                  <c:v>1.7775703873689833E-2</c:v>
                </c:pt>
                <c:pt idx="1591">
                  <c:v>1.7769717932921716E-2</c:v>
                </c:pt>
                <c:pt idx="1592">
                  <c:v>1.7763803198586878E-2</c:v>
                </c:pt>
                <c:pt idx="1593">
                  <c:v>1.7757959670367328E-2</c:v>
                </c:pt>
                <c:pt idx="1594">
                  <c:v>1.7752225872054356E-2</c:v>
                </c:pt>
                <c:pt idx="1595">
                  <c:v>1.7746529560996729E-2</c:v>
                </c:pt>
                <c:pt idx="1596">
                  <c:v>1.7740904458691906E-2</c:v>
                </c:pt>
                <c:pt idx="1597">
                  <c:v>1.773535056483579E-2</c:v>
                </c:pt>
                <c:pt idx="1598">
                  <c:v>1.772986787912427E-2</c:v>
                </c:pt>
                <c:pt idx="1599">
                  <c:v>1.7724456401261929E-2</c:v>
                </c:pt>
                <c:pt idx="1600">
                  <c:v>1.7719116130951621E-2</c:v>
                </c:pt>
                <c:pt idx="1601">
                  <c:v>1.7713847067906616E-2</c:v>
                </c:pt>
                <c:pt idx="1602">
                  <c:v>1.7708649211838443E-2</c:v>
                </c:pt>
                <c:pt idx="1603">
                  <c:v>1.7703522562465594E-2</c:v>
                </c:pt>
                <c:pt idx="1604">
                  <c:v>1.7698467119508295E-2</c:v>
                </c:pt>
                <c:pt idx="1605">
                  <c:v>1.7693482882691975E-2</c:v>
                </c:pt>
                <c:pt idx="1606">
                  <c:v>1.7688569851748159E-2</c:v>
                </c:pt>
                <c:pt idx="1607">
                  <c:v>1.7683728026407497E-2</c:v>
                </c:pt>
                <c:pt idx="1608">
                  <c:v>1.7678957406406723E-2</c:v>
                </c:pt>
                <c:pt idx="1609">
                  <c:v>1.7674257991487776E-2</c:v>
                </c:pt>
                <c:pt idx="1610">
                  <c:v>1.7669629781394344E-2</c:v>
                </c:pt>
                <c:pt idx="1611">
                  <c:v>1.7664952068517717E-2</c:v>
                </c:pt>
                <c:pt idx="1612">
                  <c:v>1.7660461401164139E-2</c:v>
                </c:pt>
                <c:pt idx="1613">
                  <c:v>1.7656041934371612E-2</c:v>
                </c:pt>
                <c:pt idx="1614">
                  <c:v>1.7651693667900328E-2</c:v>
                </c:pt>
                <c:pt idx="1615">
                  <c:v>1.7647416601519264E-2</c:v>
                </c:pt>
                <c:pt idx="1616">
                  <c:v>1.764335580836841E-2</c:v>
                </c:pt>
                <c:pt idx="1617">
                  <c:v>1.7639226025232078E-2</c:v>
                </c:pt>
                <c:pt idx="1618">
                  <c:v>1.7635167445017561E-2</c:v>
                </c:pt>
                <c:pt idx="1619">
                  <c:v>1.7631180067505043E-2</c:v>
                </c:pt>
                <c:pt idx="1620">
                  <c:v>1.7627263892476434E-2</c:v>
                </c:pt>
                <c:pt idx="1621">
                  <c:v>1.7623418919720597E-2</c:v>
                </c:pt>
                <c:pt idx="1622">
                  <c:v>1.7619645149029875E-2</c:v>
                </c:pt>
                <c:pt idx="1623">
                  <c:v>1.7615942580195738E-2</c:v>
                </c:pt>
                <c:pt idx="1624">
                  <c:v>1.7611943204098424E-2</c:v>
                </c:pt>
                <c:pt idx="1625">
                  <c:v>1.7608373215293405E-2</c:v>
                </c:pt>
                <c:pt idx="1626">
                  <c:v>1.7604874420762862E-2</c:v>
                </c:pt>
                <c:pt idx="1627">
                  <c:v>1.7601446820322053E-2</c:v>
                </c:pt>
                <c:pt idx="1628">
                  <c:v>1.759809041378535E-2</c:v>
                </c:pt>
                <c:pt idx="1629">
                  <c:v>1.7594805200977781E-2</c:v>
                </c:pt>
                <c:pt idx="1630">
                  <c:v>1.7591804469223132E-2</c:v>
                </c:pt>
                <c:pt idx="1631">
                  <c:v>1.7588448355851938E-2</c:v>
                </c:pt>
                <c:pt idx="1632">
                  <c:v>1.7585376723194379E-2</c:v>
                </c:pt>
                <c:pt idx="1633">
                  <c:v>1.7582376283590051E-2</c:v>
                </c:pt>
                <c:pt idx="1634">
                  <c:v>1.7579447036877305E-2</c:v>
                </c:pt>
                <c:pt idx="1635">
                  <c:v>1.7576588982903374E-2</c:v>
                </c:pt>
                <c:pt idx="1636">
                  <c:v>1.7573802121512827E-2</c:v>
                </c:pt>
                <c:pt idx="1637">
                  <c:v>1.7571582706001804E-2</c:v>
                </c:pt>
                <c:pt idx="1638">
                  <c:v>1.7568948143063558E-2</c:v>
                </c:pt>
                <c:pt idx="1639">
                  <c:v>1.7566384779227583E-2</c:v>
                </c:pt>
                <c:pt idx="1640">
                  <c:v>1.7563892614356591E-2</c:v>
                </c:pt>
                <c:pt idx="1641">
                  <c:v>1.7561471648315039E-2</c:v>
                </c:pt>
                <c:pt idx="1642">
                  <c:v>1.7558848693623667E-2</c:v>
                </c:pt>
                <c:pt idx="1643">
                  <c:v>1.7556565150372912E-2</c:v>
                </c:pt>
                <c:pt idx="1644">
                  <c:v>1.7554352802099101E-2</c:v>
                </c:pt>
                <c:pt idx="1645">
                  <c:v>1.7552211648681898E-2</c:v>
                </c:pt>
                <c:pt idx="1646">
                  <c:v>1.7550434796061179E-2</c:v>
                </c:pt>
                <c:pt idx="1647">
                  <c:v>1.7548441020362727E-2</c:v>
                </c:pt>
                <c:pt idx="1648">
                  <c:v>1.7546518442653519E-2</c:v>
                </c:pt>
                <c:pt idx="1649">
                  <c:v>1.7544667062828419E-2</c:v>
                </c:pt>
                <c:pt idx="1650">
                  <c:v>1.7542886880786642E-2</c:v>
                </c:pt>
                <c:pt idx="1651">
                  <c:v>1.754117789643261E-2</c:v>
                </c:pt>
                <c:pt idx="1652">
                  <c:v>1.7539540109672486E-2</c:v>
                </c:pt>
                <c:pt idx="1653">
                  <c:v>1.7537973520417645E-2</c:v>
                </c:pt>
                <c:pt idx="1654">
                  <c:v>1.7536478128582937E-2</c:v>
                </c:pt>
                <c:pt idx="1655">
                  <c:v>1.7535053934085817E-2</c:v>
                </c:pt>
                <c:pt idx="1656">
                  <c:v>1.7533700936852439E-2</c:v>
                </c:pt>
                <c:pt idx="1657">
                  <c:v>1.7532419136805463E-2</c:v>
                </c:pt>
                <c:pt idx="1658">
                  <c:v>1.7531208533877126E-2</c:v>
                </c:pt>
                <c:pt idx="1659">
                  <c:v>1.753006912800139E-2</c:v>
                </c:pt>
                <c:pt idx="1660">
                  <c:v>1.7529000919115696E-2</c:v>
                </c:pt>
                <c:pt idx="1661">
                  <c:v>1.7528003907162699E-2</c:v>
                </c:pt>
                <c:pt idx="1662">
                  <c:v>1.7527078092087662E-2</c:v>
                </c:pt>
                <c:pt idx="1663">
                  <c:v>1.7526223473841054E-2</c:v>
                </c:pt>
                <c:pt idx="1664">
                  <c:v>1.7525056626346538E-2</c:v>
                </c:pt>
                <c:pt idx="1665">
                  <c:v>1.7524339350983915E-2</c:v>
                </c:pt>
                <c:pt idx="1666">
                  <c:v>1.7523693268864243E-2</c:v>
                </c:pt>
                <c:pt idx="1667">
                  <c:v>1.7523118379952383E-2</c:v>
                </c:pt>
                <c:pt idx="1668">
                  <c:v>1.7523018333540061E-2</c:v>
                </c:pt>
                <c:pt idx="1669">
                  <c:v>1.7522590895421249E-2</c:v>
                </c:pt>
                <c:pt idx="1670">
                  <c:v>1.7522234653886717E-2</c:v>
                </c:pt>
                <c:pt idx="1671">
                  <c:v>1.7521949608917349E-2</c:v>
                </c:pt>
                <c:pt idx="1672">
                  <c:v>1.7521735760498376E-2</c:v>
                </c:pt>
                <c:pt idx="1673">
                  <c:v>1.7521593108615896E-2</c:v>
                </c:pt>
                <c:pt idx="1674">
                  <c:v>1.7521521653263827E-2</c:v>
                </c:pt>
                <c:pt idx="1675">
                  <c:v>1.7521521394437824E-2</c:v>
                </c:pt>
                <c:pt idx="1676">
                  <c:v>1.7521592332137015E-2</c:v>
                </c:pt>
                <c:pt idx="1677">
                  <c:v>1.7521285112412851E-2</c:v>
                </c:pt>
                <c:pt idx="1678">
                  <c:v>1.7521493347600184E-2</c:v>
                </c:pt>
                <c:pt idx="1679">
                  <c:v>1.7521772775876746E-2</c:v>
                </c:pt>
                <c:pt idx="1680">
                  <c:v>1.7522123397259223E-2</c:v>
                </c:pt>
                <c:pt idx="1681">
                  <c:v>1.7522545211766941E-2</c:v>
                </c:pt>
                <c:pt idx="1682">
                  <c:v>1.7523038219420983E-2</c:v>
                </c:pt>
                <c:pt idx="1683">
                  <c:v>1.75236024202477E-2</c:v>
                </c:pt>
                <c:pt idx="1684">
                  <c:v>1.7524237814279597E-2</c:v>
                </c:pt>
                <c:pt idx="1685">
                  <c:v>1.7524454690401647E-2</c:v>
                </c:pt>
                <c:pt idx="1686">
                  <c:v>1.752522734817763E-2</c:v>
                </c:pt>
                <c:pt idx="1687">
                  <c:v>1.7526071195806736E-2</c:v>
                </c:pt>
                <c:pt idx="1688">
                  <c:v>1.7526986233337816E-2</c:v>
                </c:pt>
                <c:pt idx="1689">
                  <c:v>1.7527972460814389E-2</c:v>
                </c:pt>
                <c:pt idx="1690">
                  <c:v>1.7530061104371802E-2</c:v>
                </c:pt>
                <c:pt idx="1691">
                  <c:v>1.7531199992591187E-2</c:v>
                </c:pt>
                <c:pt idx="1692">
                  <c:v>1.7532410077864911E-2</c:v>
                </c:pt>
                <c:pt idx="1693">
                  <c:v>1.7533691360253793E-2</c:v>
                </c:pt>
                <c:pt idx="1694">
                  <c:v>1.7534507387496026E-2</c:v>
                </c:pt>
                <c:pt idx="1695">
                  <c:v>1.7535924523017044E-2</c:v>
                </c:pt>
                <c:pt idx="1696">
                  <c:v>1.753740646910816E-2</c:v>
                </c:pt>
                <c:pt idx="1697">
                  <c:v>1.7538947640453429E-2</c:v>
                </c:pt>
                <c:pt idx="1698">
                  <c:v>1.7541325461665688E-2</c:v>
                </c:pt>
                <c:pt idx="1699">
                  <c:v>1.7542976766440344E-2</c:v>
                </c:pt>
                <c:pt idx="1700">
                  <c:v>1.7544669276258727E-2</c:v>
                </c:pt>
                <c:pt idx="1701">
                  <c:v>1.7546397466215086E-2</c:v>
                </c:pt>
                <c:pt idx="1702">
                  <c:v>1.7548155811401931E-2</c:v>
                </c:pt>
                <c:pt idx="1703">
                  <c:v>1.7549938786901347E-2</c:v>
                </c:pt>
                <c:pt idx="1704">
                  <c:v>1.7551740867782387E-2</c:v>
                </c:pt>
                <c:pt idx="1705">
                  <c:v>1.7553556529105417E-2</c:v>
                </c:pt>
                <c:pt idx="1706">
                  <c:v>1.7555380245929928E-2</c:v>
                </c:pt>
                <c:pt idx="1707">
                  <c:v>1.7557206514765219E-2</c:v>
                </c:pt>
                <c:pt idx="1708">
                  <c:v>1.7559031703313344E-2</c:v>
                </c:pt>
                <c:pt idx="1709">
                  <c:v>1.7560855475992308E-2</c:v>
                </c:pt>
                <c:pt idx="1710">
                  <c:v>1.7562677832799505E-2</c:v>
                </c:pt>
                <c:pt idx="1711">
                  <c:v>1.7564498773734064E-2</c:v>
                </c:pt>
                <c:pt idx="1712">
                  <c:v>1.756631829879338E-2</c:v>
                </c:pt>
                <c:pt idx="1713">
                  <c:v>1.7568136407975717E-2</c:v>
                </c:pt>
                <c:pt idx="1714">
                  <c:v>1.7569953101278464E-2</c:v>
                </c:pt>
                <c:pt idx="1715">
                  <c:v>1.7571768378701627E-2</c:v>
                </c:pt>
                <c:pt idx="1716">
                  <c:v>1.7573024668390464E-2</c:v>
                </c:pt>
                <c:pt idx="1717">
                  <c:v>1.75748371268955E-2</c:v>
                </c:pt>
                <c:pt idx="1718">
                  <c:v>1.7576648169574841E-2</c:v>
                </c:pt>
                <c:pt idx="1719">
                  <c:v>1.7579015329541918E-2</c:v>
                </c:pt>
                <c:pt idx="1720">
                  <c:v>1.7580823527531517E-2</c:v>
                </c:pt>
                <c:pt idx="1721">
                  <c:v>1.7582630309625893E-2</c:v>
                </c:pt>
                <c:pt idx="1722">
                  <c:v>1.7584435675827643E-2</c:v>
                </c:pt>
                <c:pt idx="1723">
                  <c:v>1.7586239626131563E-2</c:v>
                </c:pt>
                <c:pt idx="1724">
                  <c:v>1.7588042160537647E-2</c:v>
                </c:pt>
                <c:pt idx="1725">
                  <c:v>1.7589843279042422E-2</c:v>
                </c:pt>
                <c:pt idx="1726">
                  <c:v>1.7591642981645887E-2</c:v>
                </c:pt>
                <c:pt idx="1727">
                  <c:v>1.7593441268342832E-2</c:v>
                </c:pt>
                <c:pt idx="1728">
                  <c:v>1.7595238139134991E-2</c:v>
                </c:pt>
                <c:pt idx="1729">
                  <c:v>1.7595918810630273E-2</c:v>
                </c:pt>
                <c:pt idx="1730">
                  <c:v>1.7597712876865401E-2</c:v>
                </c:pt>
                <c:pt idx="1731">
                  <c:v>1.7599505527307713E-2</c:v>
                </c:pt>
                <c:pt idx="1732">
                  <c:v>1.7601552537047205E-2</c:v>
                </c:pt>
                <c:pt idx="1733">
                  <c:v>1.7603342153644341E-2</c:v>
                </c:pt>
                <c:pt idx="1734">
                  <c:v>1.7605130354445109E-2</c:v>
                </c:pt>
                <c:pt idx="1735">
                  <c:v>1.7606917139445066E-2</c:v>
                </c:pt>
                <c:pt idx="1736">
                  <c:v>1.7608702508644214E-2</c:v>
                </c:pt>
                <c:pt idx="1737">
                  <c:v>1.7609929208265814E-2</c:v>
                </c:pt>
                <c:pt idx="1738">
                  <c:v>1.7611711759972056E-2</c:v>
                </c:pt>
                <c:pt idx="1739">
                  <c:v>1.7613492895932576E-2</c:v>
                </c:pt>
                <c:pt idx="1740">
                  <c:v>1.7615272616144678E-2</c:v>
                </c:pt>
                <c:pt idx="1741">
                  <c:v>1.7618722561745046E-2</c:v>
                </c:pt>
                <c:pt idx="1742">
                  <c:v>1.7620499407367856E-2</c:v>
                </c:pt>
                <c:pt idx="1743">
                  <c:v>1.762227483705547E-2</c:v>
                </c:pt>
                <c:pt idx="1744">
                  <c:v>1.7624048850805284E-2</c:v>
                </c:pt>
                <c:pt idx="1745">
                  <c:v>1.7625821448616425E-2</c:v>
                </c:pt>
                <c:pt idx="1746">
                  <c:v>1.762703547244648E-2</c:v>
                </c:pt>
                <c:pt idx="1747">
                  <c:v>1.7628805253042838E-2</c:v>
                </c:pt>
                <c:pt idx="1748">
                  <c:v>1.7630573617752887E-2</c:v>
                </c:pt>
                <c:pt idx="1749">
                  <c:v>1.7632340566577507E-2</c:v>
                </c:pt>
                <c:pt idx="1750">
                  <c:v>1.7634663198510404E-2</c:v>
                </c:pt>
                <c:pt idx="1751">
                  <c:v>1.7636427300644342E-2</c:v>
                </c:pt>
                <c:pt idx="1752">
                  <c:v>1.7638189986824839E-2</c:v>
                </c:pt>
                <c:pt idx="1753">
                  <c:v>1.7639951257051891E-2</c:v>
                </c:pt>
                <c:pt idx="1754">
                  <c:v>1.7641711111321162E-2</c:v>
                </c:pt>
                <c:pt idx="1755">
                  <c:v>1.7643469549632643E-2</c:v>
                </c:pt>
                <c:pt idx="1756">
                  <c:v>1.7645226571982864E-2</c:v>
                </c:pt>
                <c:pt idx="1757">
                  <c:v>1.7646982178370088E-2</c:v>
                </c:pt>
                <c:pt idx="1758">
                  <c:v>1.764873636879518E-2</c:v>
                </c:pt>
                <c:pt idx="1759">
                  <c:v>1.7650489143252061E-2</c:v>
                </c:pt>
                <c:pt idx="1760">
                  <c:v>1.7652240501741596E-2</c:v>
                </c:pt>
                <c:pt idx="1761">
                  <c:v>1.7653990444262919E-2</c:v>
                </c:pt>
                <c:pt idx="1762">
                  <c:v>1.7655738970810821E-2</c:v>
                </c:pt>
                <c:pt idx="1763">
                  <c:v>1.7657486081385294E-2</c:v>
                </c:pt>
                <c:pt idx="1764">
                  <c:v>1.7659231775982866E-2</c:v>
                </c:pt>
                <c:pt idx="1765">
                  <c:v>1.7660976054605277E-2</c:v>
                </c:pt>
                <c:pt idx="1766">
                  <c:v>1.7662718917247307E-2</c:v>
                </c:pt>
                <c:pt idx="1767">
                  <c:v>1.7664460363907227E-2</c:v>
                </c:pt>
                <c:pt idx="1768">
                  <c:v>1.766564357332015E-2</c:v>
                </c:pt>
                <c:pt idx="1769">
                  <c:v>1.7667382204020657E-2</c:v>
                </c:pt>
                <c:pt idx="1770">
                  <c:v>1.7669119418797084E-2</c:v>
                </c:pt>
                <c:pt idx="1771">
                  <c:v>1.7671411990700565E-2</c:v>
                </c:pt>
                <c:pt idx="1772">
                  <c:v>1.7673146357425583E-2</c:v>
                </c:pt>
                <c:pt idx="1773">
                  <c:v>1.7674879308159801E-2</c:v>
                </c:pt>
                <c:pt idx="1774">
                  <c:v>1.7676610842898868E-2</c:v>
                </c:pt>
                <c:pt idx="1775">
                  <c:v>1.7678340961641923E-2</c:v>
                </c:pt>
                <c:pt idx="1776">
                  <c:v>1.7680069664387222E-2</c:v>
                </c:pt>
                <c:pt idx="1777">
                  <c:v>1.7681796951131291E-2</c:v>
                </c:pt>
                <c:pt idx="1778">
                  <c:v>1.7683522821874131E-2</c:v>
                </c:pt>
                <c:pt idx="1779">
                  <c:v>1.7685247276614007E-2</c:v>
                </c:pt>
                <c:pt idx="1780">
                  <c:v>1.7686970315346568E-2</c:v>
                </c:pt>
                <c:pt idx="1781">
                  <c:v>1.7687578737903387E-2</c:v>
                </c:pt>
                <c:pt idx="1782">
                  <c:v>1.768929897822602E-2</c:v>
                </c:pt>
                <c:pt idx="1783">
                  <c:v>1.7691017802659914E-2</c:v>
                </c:pt>
                <c:pt idx="1784">
                  <c:v>1.7692980439696804E-2</c:v>
                </c:pt>
                <c:pt idx="1785">
                  <c:v>1.7694696230077689E-2</c:v>
                </c:pt>
                <c:pt idx="1786">
                  <c:v>1.7696410604564505E-2</c:v>
                </c:pt>
                <c:pt idx="1787">
                  <c:v>1.7698123563155477E-2</c:v>
                </c:pt>
                <c:pt idx="1788">
                  <c:v>1.7699835105848827E-2</c:v>
                </c:pt>
                <c:pt idx="1789">
                  <c:v>1.7700988795984061E-2</c:v>
                </c:pt>
                <c:pt idx="1790">
                  <c:v>1.7702697524171321E-2</c:v>
                </c:pt>
                <c:pt idx="1791">
                  <c:v>1.770440483651765E-2</c:v>
                </c:pt>
                <c:pt idx="1792">
                  <c:v>1.770611073302036E-2</c:v>
                </c:pt>
                <c:pt idx="1793">
                  <c:v>1.7708927964415679E-2</c:v>
                </c:pt>
                <c:pt idx="1794">
                  <c:v>1.7712300191527745E-2</c:v>
                </c:pt>
                <c:pt idx="1795">
                  <c:v>1.7714001752423332E-2</c:v>
                </c:pt>
                <c:pt idx="1796">
                  <c:v>1.7715701897158966E-2</c:v>
                </c:pt>
                <c:pt idx="1797">
                  <c:v>1.7717400625736346E-2</c:v>
                </c:pt>
                <c:pt idx="1798">
                  <c:v>1.7718398240865314E-2</c:v>
                </c:pt>
                <c:pt idx="1799">
                  <c:v>1.772009338157619E-2</c:v>
                </c:pt>
                <c:pt idx="1800">
                  <c:v>1.772178710630589E-2</c:v>
                </c:pt>
                <c:pt idx="1801">
                  <c:v>1.7723479415051775E-2</c:v>
                </c:pt>
                <c:pt idx="1802">
                  <c:v>1.7725726537445984E-2</c:v>
                </c:pt>
                <c:pt idx="1803">
                  <c:v>1.77274159960755E-2</c:v>
                </c:pt>
                <c:pt idx="1804">
                  <c:v>1.7729104038653395E-2</c:v>
                </c:pt>
                <c:pt idx="1805">
                  <c:v>1.7730790665178794E-2</c:v>
                </c:pt>
                <c:pt idx="1806">
                  <c:v>1.7732475875649963E-2</c:v>
                </c:pt>
                <c:pt idx="1807">
                  <c:v>1.7734159670063428E-2</c:v>
                </c:pt>
                <c:pt idx="1808">
                  <c:v>1.7735842048419184E-2</c:v>
                </c:pt>
                <c:pt idx="1809">
                  <c:v>1.7737523010713761E-2</c:v>
                </c:pt>
                <c:pt idx="1810">
                  <c:v>1.7739202556946287E-2</c:v>
                </c:pt>
                <c:pt idx="1811">
                  <c:v>1.7740880687115896E-2</c:v>
                </c:pt>
                <c:pt idx="1812">
                  <c:v>1.7742557401218238E-2</c:v>
                </c:pt>
                <c:pt idx="1813">
                  <c:v>1.7744232699253317E-2</c:v>
                </c:pt>
                <c:pt idx="1814">
                  <c:v>1.7745906581219398E-2</c:v>
                </c:pt>
                <c:pt idx="1815">
                  <c:v>1.7747579047115606E-2</c:v>
                </c:pt>
                <c:pt idx="1816">
                  <c:v>1.7749250096936731E-2</c:v>
                </c:pt>
                <c:pt idx="1817">
                  <c:v>1.7750919730684513E-2</c:v>
                </c:pt>
                <c:pt idx="1818">
                  <c:v>1.7752587948355471E-2</c:v>
                </c:pt>
                <c:pt idx="1819">
                  <c:v>1.7753698837150528E-2</c:v>
                </c:pt>
                <c:pt idx="1820">
                  <c:v>1.7755364241858734E-2</c:v>
                </c:pt>
                <c:pt idx="1821">
                  <c:v>1.775702823054711E-2</c:v>
                </c:pt>
                <c:pt idx="1822">
                  <c:v>1.7758690803213902E-2</c:v>
                </c:pt>
                <c:pt idx="1823">
                  <c:v>1.7760907795496262E-2</c:v>
                </c:pt>
                <c:pt idx="1824">
                  <c:v>1.7762567516668933E-2</c:v>
                </c:pt>
                <c:pt idx="1825">
                  <c:v>1.776422582175349E-2</c:v>
                </c:pt>
                <c:pt idx="1826">
                  <c:v>1.7765882710746451E-2</c:v>
                </c:pt>
                <c:pt idx="1827">
                  <c:v>1.7767538183646087E-2</c:v>
                </c:pt>
                <c:pt idx="1828">
                  <c:v>1.7769192240451523E-2</c:v>
                </c:pt>
                <c:pt idx="1829">
                  <c:v>1.7770844881160153E-2</c:v>
                </c:pt>
                <c:pt idx="1830">
                  <c:v>1.7772496105772848E-2</c:v>
                </c:pt>
                <c:pt idx="1831">
                  <c:v>1.7774145914282655E-2</c:v>
                </c:pt>
                <c:pt idx="1832">
                  <c:v>1.7774683006234859E-2</c:v>
                </c:pt>
                <c:pt idx="1833">
                  <c:v>1.7776330022546638E-2</c:v>
                </c:pt>
                <c:pt idx="1834">
                  <c:v>1.7777975622877307E-2</c:v>
                </c:pt>
                <c:pt idx="1835">
                  <c:v>1.7779619807225977E-2</c:v>
                </c:pt>
                <c:pt idx="1836">
                  <c:v>1.7781818137274936E-2</c:v>
                </c:pt>
                <c:pt idx="1837">
                  <c:v>1.7782903927970217E-2</c:v>
                </c:pt>
                <c:pt idx="1838">
                  <c:v>1.7784543864362234E-2</c:v>
                </c:pt>
                <c:pt idx="1839">
                  <c:v>1.778618238476426E-2</c:v>
                </c:pt>
                <c:pt idx="1840">
                  <c:v>1.7787819489176293E-2</c:v>
                </c:pt>
                <c:pt idx="1841">
                  <c:v>1.778945517759567E-2</c:v>
                </c:pt>
                <c:pt idx="1842">
                  <c:v>1.7791089450019726E-2</c:v>
                </c:pt>
                <c:pt idx="1843">
                  <c:v>1.7792722306448461E-2</c:v>
                </c:pt>
                <c:pt idx="1844">
                  <c:v>1.779435374687921E-2</c:v>
                </c:pt>
                <c:pt idx="1845">
                  <c:v>1.7797094541949512E-2</c:v>
                </c:pt>
                <c:pt idx="1846">
                  <c:v>1.7798723108748322E-2</c:v>
                </c:pt>
                <c:pt idx="1847">
                  <c:v>1.7800350259419045E-2</c:v>
                </c:pt>
                <c:pt idx="1848">
                  <c:v>1.7801975993959947E-2</c:v>
                </c:pt>
                <c:pt idx="1849">
                  <c:v>1.7803045002561087E-2</c:v>
                </c:pt>
                <c:pt idx="1850">
                  <c:v>1.7804667925904932E-2</c:v>
                </c:pt>
                <c:pt idx="1851">
                  <c:v>1.7806289433175367E-2</c:v>
                </c:pt>
                <c:pt idx="1852">
                  <c:v>1.7807909524372386E-2</c:v>
                </c:pt>
                <c:pt idx="1853">
                  <c:v>1.7809528199493361E-2</c:v>
                </c:pt>
                <c:pt idx="1854">
                  <c:v>1.7811700662373961E-2</c:v>
                </c:pt>
                <c:pt idx="1855">
                  <c:v>1.7813316483955711E-2</c:v>
                </c:pt>
                <c:pt idx="1856">
                  <c:v>1.7814930889391133E-2</c:v>
                </c:pt>
                <c:pt idx="1857">
                  <c:v>1.7816543878682832E-2</c:v>
                </c:pt>
                <c:pt idx="1858">
                  <c:v>1.7818155451827331E-2</c:v>
                </c:pt>
                <c:pt idx="1859">
                  <c:v>1.7819765608821155E-2</c:v>
                </c:pt>
                <c:pt idx="1860">
                  <c:v>1.7821374349665173E-2</c:v>
                </c:pt>
                <c:pt idx="1861">
                  <c:v>1.7822981674355039E-2</c:v>
                </c:pt>
                <c:pt idx="1862">
                  <c:v>1.7824587582891623E-2</c:v>
                </c:pt>
                <c:pt idx="1863">
                  <c:v>1.7826192075270583E-2</c:v>
                </c:pt>
                <c:pt idx="1864">
                  <c:v>1.7827795151493655E-2</c:v>
                </c:pt>
                <c:pt idx="1865">
                  <c:v>1.7829396811554755E-2</c:v>
                </c:pt>
                <c:pt idx="1866">
                  <c:v>1.7830997055455624E-2</c:v>
                </c:pt>
                <c:pt idx="1867">
                  <c:v>1.7832595883193653E-2</c:v>
                </c:pt>
                <c:pt idx="1868">
                  <c:v>1.7834193294765367E-2</c:v>
                </c:pt>
                <c:pt idx="1869">
                  <c:v>1.7835789290170767E-2</c:v>
                </c:pt>
                <c:pt idx="1870">
                  <c:v>1.7837383869408981E-2</c:v>
                </c:pt>
                <c:pt idx="1871">
                  <c:v>1.7838422200698197E-2</c:v>
                </c:pt>
                <c:pt idx="1872">
                  <c:v>1.7840013970047492E-2</c:v>
                </c:pt>
                <c:pt idx="1873">
                  <c:v>1.7841604323285604E-2</c:v>
                </c:pt>
                <c:pt idx="1874">
                  <c:v>1.7843193260412532E-2</c:v>
                </c:pt>
                <c:pt idx="1875">
                  <c:v>1.7844780781424763E-2</c:v>
                </c:pt>
                <c:pt idx="1876">
                  <c:v>1.7846921605203177E-2</c:v>
                </c:pt>
                <c:pt idx="1877">
                  <c:v>1.7848506271212896E-2</c:v>
                </c:pt>
                <c:pt idx="1878">
                  <c:v>1.7850089521041525E-2</c:v>
                </c:pt>
                <c:pt idx="1879">
                  <c:v>1.7851671354686467E-2</c:v>
                </c:pt>
                <c:pt idx="1880">
                  <c:v>1.7853251772145976E-2</c:v>
                </c:pt>
                <c:pt idx="1881">
                  <c:v>1.785483077341745E-2</c:v>
                </c:pt>
                <c:pt idx="1882">
                  <c:v>1.7856408358500886E-2</c:v>
                </c:pt>
                <c:pt idx="1883">
                  <c:v>1.7857984527392814E-2</c:v>
                </c:pt>
                <c:pt idx="1884">
                  <c:v>1.7859004745137123E-2</c:v>
                </c:pt>
                <c:pt idx="1885">
                  <c:v>1.7860578104918926E-2</c:v>
                </c:pt>
                <c:pt idx="1886">
                  <c:v>1.7862150048567581E-2</c:v>
                </c:pt>
                <c:pt idx="1887">
                  <c:v>1.7863720576082213E-2</c:v>
                </c:pt>
                <c:pt idx="1888">
                  <c:v>1.7865289687462819E-2</c:v>
                </c:pt>
                <c:pt idx="1889">
                  <c:v>1.7866857382703254E-2</c:v>
                </c:pt>
                <c:pt idx="1890">
                  <c:v>1.7868423661806156E-2</c:v>
                </c:pt>
                <c:pt idx="1891">
                  <c:v>1.7869988524768881E-2</c:v>
                </c:pt>
                <c:pt idx="1892">
                  <c:v>1.7871551971587924E-2</c:v>
                </c:pt>
                <c:pt idx="1893">
                  <c:v>1.7872559695096157E-2</c:v>
                </c:pt>
                <c:pt idx="1894">
                  <c:v>1.7874120333466692E-2</c:v>
                </c:pt>
                <c:pt idx="1895">
                  <c:v>1.7875679555753976E-2</c:v>
                </c:pt>
                <c:pt idx="1896">
                  <c:v>1.7877237361955345E-2</c:v>
                </c:pt>
                <c:pt idx="1897">
                  <c:v>1.7879902190917788E-2</c:v>
                </c:pt>
                <c:pt idx="1898">
                  <c:v>1.7881457116746755E-2</c:v>
                </c:pt>
                <c:pt idx="1899">
                  <c:v>1.788301062635814E-2</c:v>
                </c:pt>
                <c:pt idx="1900">
                  <c:v>1.7884562719750211E-2</c:v>
                </c:pt>
                <c:pt idx="1901">
                  <c:v>1.7886113396921227E-2</c:v>
                </c:pt>
                <c:pt idx="1902">
                  <c:v>1.7887108551582227E-2</c:v>
                </c:pt>
                <c:pt idx="1903">
                  <c:v>1.7888656420724097E-2</c:v>
                </c:pt>
                <c:pt idx="1904">
                  <c:v>1.7890202873704714E-2</c:v>
                </c:pt>
                <c:pt idx="1905">
                  <c:v>1.7891747910521442E-2</c:v>
                </c:pt>
                <c:pt idx="1906">
                  <c:v>1.789384553939969E-2</c:v>
                </c:pt>
                <c:pt idx="1907">
                  <c:v>1.7895387719209632E-2</c:v>
                </c:pt>
                <c:pt idx="1908">
                  <c:v>1.7896928482785488E-2</c:v>
                </c:pt>
                <c:pt idx="1909">
                  <c:v>1.7898467830127256E-2</c:v>
                </c:pt>
                <c:pt idx="1910">
                  <c:v>1.7900005761233202E-2</c:v>
                </c:pt>
                <c:pt idx="1911">
                  <c:v>1.7901542276100715E-2</c:v>
                </c:pt>
                <c:pt idx="1912">
                  <c:v>1.7903077374728928E-2</c:v>
                </c:pt>
                <c:pt idx="1913">
                  <c:v>1.7904611057116104E-2</c:v>
                </c:pt>
                <c:pt idx="1914">
                  <c:v>1.7906143323261372E-2</c:v>
                </c:pt>
                <c:pt idx="1915">
                  <c:v>1.7907674173161262E-2</c:v>
                </c:pt>
                <c:pt idx="1916">
                  <c:v>1.7909203606814899E-2</c:v>
                </c:pt>
                <c:pt idx="1917">
                  <c:v>1.7910731624221417E-2</c:v>
                </c:pt>
                <c:pt idx="1918">
                  <c:v>1.7912258225378206E-2</c:v>
                </c:pt>
                <c:pt idx="1919">
                  <c:v>1.7913783410285274E-2</c:v>
                </c:pt>
                <c:pt idx="1920">
                  <c:v>1.7915307178938269E-2</c:v>
                </c:pt>
                <c:pt idx="1921">
                  <c:v>1.7916829531337192E-2</c:v>
                </c:pt>
                <c:pt idx="1922">
                  <c:v>1.7918350467480307E-2</c:v>
                </c:pt>
                <c:pt idx="1923">
                  <c:v>1.791986998736414E-2</c:v>
                </c:pt>
                <c:pt idx="1924">
                  <c:v>1.7920834536669088E-2</c:v>
                </c:pt>
                <c:pt idx="1925">
                  <c:v>1.7922351249858415E-2</c:v>
                </c:pt>
                <c:pt idx="1926">
                  <c:v>1.7923866546850471E-2</c:v>
                </c:pt>
                <c:pt idx="1927">
                  <c:v>1.792538042764175E-2</c:v>
                </c:pt>
                <c:pt idx="1928">
                  <c:v>1.7927446342869715E-2</c:v>
                </c:pt>
                <c:pt idx="1929">
                  <c:v>1.7928957365174386E-2</c:v>
                </c:pt>
                <c:pt idx="1930">
                  <c:v>1.7930466971210215E-2</c:v>
                </c:pt>
                <c:pt idx="1931">
                  <c:v>1.7931975160976332E-2</c:v>
                </c:pt>
                <c:pt idx="1932">
                  <c:v>1.7933481934467529E-2</c:v>
                </c:pt>
                <c:pt idx="1933">
                  <c:v>1.7934987291687274E-2</c:v>
                </c:pt>
                <c:pt idx="1934">
                  <c:v>1.7936491232630362E-2</c:v>
                </c:pt>
                <c:pt idx="1935">
                  <c:v>1.7937993757296787E-2</c:v>
                </c:pt>
                <c:pt idx="1936">
                  <c:v>1.7938941625496092E-2</c:v>
                </c:pt>
                <c:pt idx="1937">
                  <c:v>1.7939888146399241E-2</c:v>
                </c:pt>
                <c:pt idx="1938">
                  <c:v>1.7941386475539112E-2</c:v>
                </c:pt>
                <c:pt idx="1939">
                  <c:v>1.7942883388522013E-2</c:v>
                </c:pt>
                <c:pt idx="1940">
                  <c:v>1.7944378885348833E-2</c:v>
                </c:pt>
                <c:pt idx="1941">
                  <c:v>1.7945872966017795E-2</c:v>
                </c:pt>
                <c:pt idx="1942">
                  <c:v>1.7947918694411133E-2</c:v>
                </c:pt>
                <c:pt idx="1943">
                  <c:v>1.7948856878875041E-2</c:v>
                </c:pt>
                <c:pt idx="1944">
                  <c:v>1.7950346711058884E-2</c:v>
                </c:pt>
                <c:pt idx="1945">
                  <c:v>1.7950176273277111E-2</c:v>
                </c:pt>
                <c:pt idx="1946">
                  <c:v>1.7953322126934346E-2</c:v>
                </c:pt>
                <c:pt idx="1947">
                  <c:v>1.7954807710619747E-2</c:v>
                </c:pt>
                <c:pt idx="1948">
                  <c:v>1.7956291878136632E-2</c:v>
                </c:pt>
                <c:pt idx="1949">
                  <c:v>1.7958880392605917E-2</c:v>
                </c:pt>
                <c:pt idx="1950">
                  <c:v>1.7960361672919107E-2</c:v>
                </c:pt>
                <c:pt idx="1951">
                  <c:v>1.7961841536929573E-2</c:v>
                </c:pt>
                <c:pt idx="1952">
                  <c:v>1.7963319984635573E-2</c:v>
                </c:pt>
                <c:pt idx="1953">
                  <c:v>1.7964797016034501E-2</c:v>
                </c:pt>
                <c:pt idx="1954">
                  <c:v>1.7965719878589713E-2</c:v>
                </c:pt>
                <c:pt idx="1955">
                  <c:v>1.7967193633921109E-2</c:v>
                </c:pt>
                <c:pt idx="1956">
                  <c:v>1.7968663804159846E-2</c:v>
                </c:pt>
                <c:pt idx="1957">
                  <c:v>1.7970128491564177E-2</c:v>
                </c:pt>
                <c:pt idx="1958">
                  <c:v>1.7972136300308736E-2</c:v>
                </c:pt>
                <c:pt idx="1959">
                  <c:v>1.7973583258711394E-2</c:v>
                </c:pt>
                <c:pt idx="1960">
                  <c:v>1.7975018878399741E-2</c:v>
                </c:pt>
                <c:pt idx="1961">
                  <c:v>1.7976441282145834E-2</c:v>
                </c:pt>
                <c:pt idx="1962">
                  <c:v>1.7977848592730421E-2</c:v>
                </c:pt>
                <c:pt idx="1963">
                  <c:v>1.7979238932922963E-2</c:v>
                </c:pt>
                <c:pt idx="1964">
                  <c:v>1.7980610425497253E-2</c:v>
                </c:pt>
                <c:pt idx="1965">
                  <c:v>1.798196119322449E-2</c:v>
                </c:pt>
                <c:pt idx="1966">
                  <c:v>1.7983289358865437E-2</c:v>
                </c:pt>
                <c:pt idx="1967">
                  <c:v>1.7984593046102729E-2</c:v>
                </c:pt>
                <c:pt idx="1968">
                  <c:v>1.798587084198314E-2</c:v>
                </c:pt>
                <c:pt idx="1969">
                  <c:v>1.7987122549455593E-2</c:v>
                </c:pt>
                <c:pt idx="1970">
                  <c:v>1.7988348168494026E-2</c:v>
                </c:pt>
                <c:pt idx="1971">
                  <c:v>1.7989547699074977E-2</c:v>
                </c:pt>
                <c:pt idx="1972">
                  <c:v>1.7990721141175857E-2</c:v>
                </c:pt>
                <c:pt idx="1973">
                  <c:v>1.7991868494773206E-2</c:v>
                </c:pt>
                <c:pt idx="1974">
                  <c:v>1.7992989759841822E-2</c:v>
                </c:pt>
                <c:pt idx="1975">
                  <c:v>1.7994084936360861E-2</c:v>
                </c:pt>
                <c:pt idx="1976">
                  <c:v>1.7994633526973378E-2</c:v>
                </c:pt>
                <c:pt idx="1977">
                  <c:v>1.7995678337693076E-2</c:v>
                </c:pt>
                <c:pt idx="1978">
                  <c:v>1.7996697061097612E-2</c:v>
                </c:pt>
                <c:pt idx="1979">
                  <c:v>1.7998204756514584E-2</c:v>
                </c:pt>
                <c:pt idx="1980">
                  <c:v>1.7999169489969442E-2</c:v>
                </c:pt>
                <c:pt idx="1981">
                  <c:v>1.8000108134751343E-2</c:v>
                </c:pt>
                <c:pt idx="1982">
                  <c:v>1.8001020690842907E-2</c:v>
                </c:pt>
                <c:pt idx="1983">
                  <c:v>1.8001907158223276E-2</c:v>
                </c:pt>
                <c:pt idx="1984">
                  <c:v>1.8002767536878555E-2</c:v>
                </c:pt>
                <c:pt idx="1985">
                  <c:v>1.8003601826788753E-2</c:v>
                </c:pt>
                <c:pt idx="1986">
                  <c:v>1.8004410027938237E-2</c:v>
                </c:pt>
                <c:pt idx="1987">
                  <c:v>1.8005192140310496E-2</c:v>
                </c:pt>
                <c:pt idx="1988">
                  <c:v>1.8005948163889018E-2</c:v>
                </c:pt>
                <c:pt idx="1989">
                  <c:v>1.8005684244496223E-2</c:v>
                </c:pt>
                <c:pt idx="1990">
                  <c:v>1.8006391746803629E-2</c:v>
                </c:pt>
                <c:pt idx="1991">
                  <c:v>1.8007073162880083E-2</c:v>
                </c:pt>
                <c:pt idx="1992">
                  <c:v>1.8007819981765927E-2</c:v>
                </c:pt>
                <c:pt idx="1993">
                  <c:v>1.8008445498725933E-2</c:v>
                </c:pt>
                <c:pt idx="1994">
                  <c:v>1.8009044929414131E-2</c:v>
                </c:pt>
                <c:pt idx="1995">
                  <c:v>1.800961827381542E-2</c:v>
                </c:pt>
                <c:pt idx="1996">
                  <c:v>1.8010165531921807E-2</c:v>
                </c:pt>
                <c:pt idx="1997">
                  <c:v>1.8010204462198646E-2</c:v>
                </c:pt>
                <c:pt idx="1998">
                  <c:v>1.8010701386185549E-2</c:v>
                </c:pt>
                <c:pt idx="1999">
                  <c:v>1.8011172225147077E-2</c:v>
                </c:pt>
                <c:pt idx="2000">
                  <c:v>1.8011616979076044E-2</c:v>
                </c:pt>
                <c:pt idx="2001">
                  <c:v>1.8013459807040857E-2</c:v>
                </c:pt>
                <c:pt idx="2002">
                  <c:v>1.8013846859185976E-2</c:v>
                </c:pt>
                <c:pt idx="2003">
                  <c:v>1.8014207822367061E-2</c:v>
                </c:pt>
                <c:pt idx="2004">
                  <c:v>1.8014542696576291E-2</c:v>
                </c:pt>
                <c:pt idx="2005">
                  <c:v>1.8014851481805851E-2</c:v>
                </c:pt>
                <c:pt idx="2006">
                  <c:v>1.8014668851809926E-2</c:v>
                </c:pt>
                <c:pt idx="2007">
                  <c:v>1.8014927309660214E-2</c:v>
                </c:pt>
                <c:pt idx="2008">
                  <c:v>1.8015159679817615E-2</c:v>
                </c:pt>
                <c:pt idx="2009">
                  <c:v>1.8015365962275983E-2</c:v>
                </c:pt>
                <c:pt idx="2010">
                  <c:v>1.8016004073079579E-2</c:v>
                </c:pt>
                <c:pt idx="2011">
                  <c:v>1.8016156324326842E-2</c:v>
                </c:pt>
                <c:pt idx="2012">
                  <c:v>1.8016282486562282E-2</c:v>
                </c:pt>
                <c:pt idx="2013">
                  <c:v>1.8016382559785903E-2</c:v>
                </c:pt>
                <c:pt idx="2014">
                  <c:v>1.8016456543993357E-2</c:v>
                </c:pt>
                <c:pt idx="2015">
                  <c:v>1.8016504439183782E-2</c:v>
                </c:pt>
                <c:pt idx="2016">
                  <c:v>1.8016526245356299E-2</c:v>
                </c:pt>
                <c:pt idx="2017">
                  <c:v>1.8016521962511786E-2</c:v>
                </c:pt>
                <c:pt idx="2018">
                  <c:v>1.8016491590648501E-2</c:v>
                </c:pt>
                <c:pt idx="2019">
                  <c:v>1.8016435129766445E-2</c:v>
                </c:pt>
                <c:pt idx="2020">
                  <c:v>1.8016352579870831E-2</c:v>
                </c:pt>
                <c:pt idx="2021">
                  <c:v>1.8016243940958181E-2</c:v>
                </c:pt>
                <c:pt idx="2022">
                  <c:v>1.8016109213033711E-2</c:v>
                </c:pt>
                <c:pt idx="2023">
                  <c:v>1.8015948396099161E-2</c:v>
                </c:pt>
                <c:pt idx="2024">
                  <c:v>1.801576149015887E-2</c:v>
                </c:pt>
                <c:pt idx="2025">
                  <c:v>1.8015548495213713E-2</c:v>
                </c:pt>
                <c:pt idx="2026">
                  <c:v>1.8015309411271503E-2</c:v>
                </c:pt>
                <c:pt idx="2027">
                  <c:v>1.8015044238334849E-2</c:v>
                </c:pt>
                <c:pt idx="2028">
                  <c:v>1.8014328664164841E-2</c:v>
                </c:pt>
                <c:pt idx="2029">
                  <c:v>1.8014013192504615E-2</c:v>
                </c:pt>
                <c:pt idx="2030">
                  <c:v>1.8013671633169956E-2</c:v>
                </c:pt>
                <c:pt idx="2031">
                  <c:v>1.8013722656761978E-2</c:v>
                </c:pt>
                <c:pt idx="2032">
                  <c:v>1.801332703894434E-2</c:v>
                </c:pt>
                <c:pt idx="2033">
                  <c:v>1.801290533217223E-2</c:v>
                </c:pt>
                <c:pt idx="2034">
                  <c:v>1.8012457536455202E-2</c:v>
                </c:pt>
                <c:pt idx="2035">
                  <c:v>1.8011983651800206E-2</c:v>
                </c:pt>
                <c:pt idx="2036">
                  <c:v>1.8011483678217671E-2</c:v>
                </c:pt>
                <c:pt idx="2037">
                  <c:v>1.8010957615718023E-2</c:v>
                </c:pt>
                <c:pt idx="2038">
                  <c:v>1.8010405464309948E-2</c:v>
                </c:pt>
                <c:pt idx="2039">
                  <c:v>1.8009827224005615E-2</c:v>
                </c:pt>
                <c:pt idx="2040">
                  <c:v>1.8009222894816317E-2</c:v>
                </c:pt>
                <c:pt idx="2041">
                  <c:v>1.800779274825004E-2</c:v>
                </c:pt>
                <c:pt idx="2042">
                  <c:v>1.8007140033462044E-2</c:v>
                </c:pt>
                <c:pt idx="2043">
                  <c:v>1.800646123242533E-2</c:v>
                </c:pt>
                <c:pt idx="2044">
                  <c:v>1.8005653517484177E-2</c:v>
                </c:pt>
                <c:pt idx="2045">
                  <c:v>1.8004918817392301E-2</c:v>
                </c:pt>
                <c:pt idx="2046">
                  <c:v>1.800415803109523E-2</c:v>
                </c:pt>
                <c:pt idx="2047">
                  <c:v>1.8003371158608061E-2</c:v>
                </c:pt>
                <c:pt idx="2048">
                  <c:v>1.8002558199946783E-2</c:v>
                </c:pt>
                <c:pt idx="2049">
                  <c:v>1.8001334514585392E-2</c:v>
                </c:pt>
                <c:pt idx="2050">
                  <c:v>1.8000471289986174E-2</c:v>
                </c:pt>
                <c:pt idx="2051">
                  <c:v>1.7999581980560973E-2</c:v>
                </c:pt>
                <c:pt idx="2052">
                  <c:v>1.7998666586325058E-2</c:v>
                </c:pt>
                <c:pt idx="2053">
                  <c:v>1.7998855619996822E-2</c:v>
                </c:pt>
                <c:pt idx="2054">
                  <c:v>1.7997882320970233E-2</c:v>
                </c:pt>
                <c:pt idx="2055">
                  <c:v>1.7996882933295006E-2</c:v>
                </c:pt>
                <c:pt idx="2056">
                  <c:v>1.7995857456992004E-2</c:v>
                </c:pt>
                <c:pt idx="2057">
                  <c:v>1.799480589208468E-2</c:v>
                </c:pt>
                <c:pt idx="2058">
                  <c:v>1.7993361143383239E-2</c:v>
                </c:pt>
                <c:pt idx="2059">
                  <c:v>1.7992259319737292E-2</c:v>
                </c:pt>
                <c:pt idx="2060">
                  <c:v>1.7991131408845572E-2</c:v>
                </c:pt>
                <c:pt idx="2061">
                  <c:v>1.7989977410729167E-2</c:v>
                </c:pt>
                <c:pt idx="2062">
                  <c:v>1.7989156739193986E-2</c:v>
                </c:pt>
                <c:pt idx="2063">
                  <c:v>1.7987948643102127E-2</c:v>
                </c:pt>
                <c:pt idx="2064">
                  <c:v>1.7986714458562342E-2</c:v>
                </c:pt>
                <c:pt idx="2065">
                  <c:v>1.7985454185597223E-2</c:v>
                </c:pt>
                <c:pt idx="2066">
                  <c:v>1.7984167824234579E-2</c:v>
                </c:pt>
                <c:pt idx="2067">
                  <c:v>1.7982855374495257E-2</c:v>
                </c:pt>
                <c:pt idx="2068">
                  <c:v>1.7981516836410534E-2</c:v>
                </c:pt>
                <c:pt idx="2069">
                  <c:v>1.7980152210003011E-2</c:v>
                </c:pt>
                <c:pt idx="2070">
                  <c:v>1.7978761495302219E-2</c:v>
                </c:pt>
                <c:pt idx="2071">
                  <c:v>1.7977344692335098E-2</c:v>
                </c:pt>
                <c:pt idx="2072">
                  <c:v>1.797590180112945E-2</c:v>
                </c:pt>
                <c:pt idx="2073">
                  <c:v>1.797443282171482E-2</c:v>
                </c:pt>
                <c:pt idx="2074">
                  <c:v>1.7972937754119008E-2</c:v>
                </c:pt>
                <c:pt idx="2075">
                  <c:v>1.7971416598375034E-2</c:v>
                </c:pt>
                <c:pt idx="2076">
                  <c:v>1.7969869354509831E-2</c:v>
                </c:pt>
                <c:pt idx="2077">
                  <c:v>1.7968296022555546E-2</c:v>
                </c:pt>
                <c:pt idx="2078">
                  <c:v>1.7966696602542593E-2</c:v>
                </c:pt>
                <c:pt idx="2079">
                  <c:v>1.7965071094503984E-2</c:v>
                </c:pt>
                <c:pt idx="2080">
                  <c:v>1.7963094907203964E-2</c:v>
                </c:pt>
                <c:pt idx="2081">
                  <c:v>1.7961419170058432E-2</c:v>
                </c:pt>
                <c:pt idx="2082">
                  <c:v>1.7959717346271487E-2</c:v>
                </c:pt>
                <c:pt idx="2083">
                  <c:v>1.7958308182743816E-2</c:v>
                </c:pt>
                <c:pt idx="2084">
                  <c:v>1.7956552235070464E-2</c:v>
                </c:pt>
                <c:pt idx="2085">
                  <c:v>1.7954770199573904E-2</c:v>
                </c:pt>
                <c:pt idx="2086">
                  <c:v>1.7952962076287157E-2</c:v>
                </c:pt>
                <c:pt idx="2087">
                  <c:v>1.795112786524845E-2</c:v>
                </c:pt>
                <c:pt idx="2088">
                  <c:v>1.794926756649428E-2</c:v>
                </c:pt>
                <c:pt idx="2089">
                  <c:v>1.7947381180059396E-2</c:v>
                </c:pt>
                <c:pt idx="2090">
                  <c:v>1.7945468705984638E-2</c:v>
                </c:pt>
                <c:pt idx="2091">
                  <c:v>1.7943530144306497E-2</c:v>
                </c:pt>
                <c:pt idx="2092">
                  <c:v>1.7941565495061471E-2</c:v>
                </c:pt>
                <c:pt idx="2093">
                  <c:v>1.7939275576403457E-2</c:v>
                </c:pt>
                <c:pt idx="2094">
                  <c:v>1.7937260715708468E-2</c:v>
                </c:pt>
                <c:pt idx="2095">
                  <c:v>1.7935219768852553E-2</c:v>
                </c:pt>
                <c:pt idx="2096">
                  <c:v>1.793285531596852E-2</c:v>
                </c:pt>
                <c:pt idx="2097">
                  <c:v>1.7931921556844463E-2</c:v>
                </c:pt>
                <c:pt idx="2098">
                  <c:v>1.7928635538647982E-2</c:v>
                </c:pt>
                <c:pt idx="2099">
                  <c:v>1.7926486520976476E-2</c:v>
                </c:pt>
                <c:pt idx="2100">
                  <c:v>1.7924311417352227E-2</c:v>
                </c:pt>
                <c:pt idx="2101">
                  <c:v>1.7921826893389614E-2</c:v>
                </c:pt>
                <c:pt idx="2102">
                  <c:v>1.7919601591795953E-2</c:v>
                </c:pt>
                <c:pt idx="2103">
                  <c:v>1.7917350205658877E-2</c:v>
                </c:pt>
                <c:pt idx="2104">
                  <c:v>1.7915072735023685E-2</c:v>
                </c:pt>
                <c:pt idx="2105">
                  <c:v>1.791304461148769E-2</c:v>
                </c:pt>
                <c:pt idx="2106">
                  <c:v>1.7911532272353148E-2</c:v>
                </c:pt>
                <c:pt idx="2107">
                  <c:v>1.7909168626599983E-2</c:v>
                </c:pt>
                <c:pt idx="2108">
                  <c:v>1.790677889142513E-2</c:v>
                </c:pt>
                <c:pt idx="2109">
                  <c:v>1.7904363066879612E-2</c:v>
                </c:pt>
                <c:pt idx="2110">
                  <c:v>1.7899721974106702E-2</c:v>
                </c:pt>
                <c:pt idx="2111">
                  <c:v>1.7897245022011839E-2</c:v>
                </c:pt>
                <c:pt idx="2112">
                  <c:v>1.7894741984537849E-2</c:v>
                </c:pt>
                <c:pt idx="2113">
                  <c:v>1.7892212861740066E-2</c:v>
                </c:pt>
                <c:pt idx="2114">
                  <c:v>1.7889913910520708E-2</c:v>
                </c:pt>
                <c:pt idx="2115">
                  <c:v>1.7887330625926644E-2</c:v>
                </c:pt>
                <c:pt idx="2116">
                  <c:v>1.7884721254883926E-2</c:v>
                </c:pt>
                <c:pt idx="2117">
                  <c:v>1.7882085797448162E-2</c:v>
                </c:pt>
                <c:pt idx="2118">
                  <c:v>1.7879424253672355E-2</c:v>
                </c:pt>
                <c:pt idx="2119">
                  <c:v>1.7876736623607767E-2</c:v>
                </c:pt>
                <c:pt idx="2120">
                  <c:v>1.7874022907306528E-2</c:v>
                </c:pt>
                <c:pt idx="2121">
                  <c:v>1.7871283104825119E-2</c:v>
                </c:pt>
                <c:pt idx="2122">
                  <c:v>1.7868517216216538E-2</c:v>
                </c:pt>
                <c:pt idx="2123">
                  <c:v>1.7865725241538129E-2</c:v>
                </c:pt>
                <c:pt idx="2124">
                  <c:v>1.786290718084203E-2</c:v>
                </c:pt>
                <c:pt idx="2125">
                  <c:v>1.7860063034188186E-2</c:v>
                </c:pt>
                <c:pt idx="2126">
                  <c:v>1.7857192801629604E-2</c:v>
                </c:pt>
                <c:pt idx="2127">
                  <c:v>1.7854296483227099E-2</c:v>
                </c:pt>
                <c:pt idx="2128">
                  <c:v>1.7851374079034546E-2</c:v>
                </c:pt>
                <c:pt idx="2129">
                  <c:v>1.7848425589111896E-2</c:v>
                </c:pt>
                <c:pt idx="2130">
                  <c:v>1.7845451013519097E-2</c:v>
                </c:pt>
                <c:pt idx="2131">
                  <c:v>1.7842228119887671E-2</c:v>
                </c:pt>
                <c:pt idx="2132">
                  <c:v>1.7839203385943039E-2</c:v>
                </c:pt>
                <c:pt idx="2133">
                  <c:v>1.7836152567767369E-2</c:v>
                </c:pt>
                <c:pt idx="2134">
                  <c:v>1.7833075665416882E-2</c:v>
                </c:pt>
                <c:pt idx="2135">
                  <c:v>1.7829972678957452E-2</c:v>
                </c:pt>
                <c:pt idx="2136">
                  <c:v>1.7827055764211817E-2</c:v>
                </c:pt>
                <c:pt idx="2137">
                  <c:v>1.7823898590606659E-2</c:v>
                </c:pt>
                <c:pt idx="2138">
                  <c:v>1.7820715331817054E-2</c:v>
                </c:pt>
                <c:pt idx="2139">
                  <c:v>1.7817505987908162E-2</c:v>
                </c:pt>
                <c:pt idx="2140">
                  <c:v>1.781427055894429E-2</c:v>
                </c:pt>
                <c:pt idx="2141">
                  <c:v>1.7811009044988859E-2</c:v>
                </c:pt>
                <c:pt idx="2142">
                  <c:v>1.7807721446107032E-2</c:v>
                </c:pt>
                <c:pt idx="2143">
                  <c:v>1.7804407762363111E-2</c:v>
                </c:pt>
                <c:pt idx="2144">
                  <c:v>1.7800675871255223E-2</c:v>
                </c:pt>
                <c:pt idx="2145">
                  <c:v>1.7797314076071657E-2</c:v>
                </c:pt>
                <c:pt idx="2146">
                  <c:v>1.7793926198726773E-2</c:v>
                </c:pt>
                <c:pt idx="2147">
                  <c:v>1.779051223928807E-2</c:v>
                </c:pt>
                <c:pt idx="2148">
                  <c:v>1.7787072197819498E-2</c:v>
                </c:pt>
                <c:pt idx="2149">
                  <c:v>1.7783606074391223E-2</c:v>
                </c:pt>
                <c:pt idx="2150">
                  <c:v>1.7780113869068082E-2</c:v>
                </c:pt>
                <c:pt idx="2151">
                  <c:v>1.7776777507838449E-2</c:v>
                </c:pt>
                <c:pt idx="2152">
                  <c:v>1.7773051213013424E-2</c:v>
                </c:pt>
                <c:pt idx="2153">
                  <c:v>1.77694807624178E-2</c:v>
                </c:pt>
                <c:pt idx="2154">
                  <c:v>1.7765884230203532E-2</c:v>
                </c:pt>
                <c:pt idx="2155">
                  <c:v>1.7762261616442565E-2</c:v>
                </c:pt>
                <c:pt idx="2156">
                  <c:v>1.7758612921201511E-2</c:v>
                </c:pt>
                <c:pt idx="2157">
                  <c:v>1.7755277317448113E-2</c:v>
                </c:pt>
                <c:pt idx="2158">
                  <c:v>1.7751572368997468E-2</c:v>
                </c:pt>
                <c:pt idx="2159">
                  <c:v>1.7747841336802968E-2</c:v>
                </c:pt>
                <c:pt idx="2160">
                  <c:v>1.7744084220941064E-2</c:v>
                </c:pt>
                <c:pt idx="2161">
                  <c:v>1.7740301021484748E-2</c:v>
                </c:pt>
                <c:pt idx="2162">
                  <c:v>1.7736332485799276E-2</c:v>
                </c:pt>
                <c:pt idx="2163">
                  <c:v>1.7732499170897729E-2</c:v>
                </c:pt>
                <c:pt idx="2164">
                  <c:v>1.7728639773866319E-2</c:v>
                </c:pt>
                <c:pt idx="2165">
                  <c:v>1.7724754294778836E-2</c:v>
                </c:pt>
                <c:pt idx="2166">
                  <c:v>1.7720993772949157E-2</c:v>
                </c:pt>
                <c:pt idx="2167">
                  <c:v>1.7717054073526809E-2</c:v>
                </c:pt>
                <c:pt idx="2168">
                  <c:v>1.7713088291051355E-2</c:v>
                </c:pt>
                <c:pt idx="2169">
                  <c:v>1.7709096425597513E-2</c:v>
                </c:pt>
                <c:pt idx="2170">
                  <c:v>1.7705078477246956E-2</c:v>
                </c:pt>
                <c:pt idx="2171">
                  <c:v>1.7701034446079629E-2</c:v>
                </c:pt>
                <c:pt idx="2172">
                  <c:v>1.7696964332173722E-2</c:v>
                </c:pt>
                <c:pt idx="2173">
                  <c:v>1.7692868135612647E-2</c:v>
                </c:pt>
                <c:pt idx="2174">
                  <c:v>1.7688745856477214E-2</c:v>
                </c:pt>
                <c:pt idx="2175">
                  <c:v>1.7684597494849959E-2</c:v>
                </c:pt>
                <c:pt idx="2176">
                  <c:v>1.7680423050812563E-2</c:v>
                </c:pt>
                <c:pt idx="2177">
                  <c:v>1.7676222524449298E-2</c:v>
                </c:pt>
                <c:pt idx="2178">
                  <c:v>1.7671995915841846E-2</c:v>
                </c:pt>
                <c:pt idx="2179">
                  <c:v>1.7667743225076221E-2</c:v>
                </c:pt>
                <c:pt idx="2180">
                  <c:v>1.7663464452236703E-2</c:v>
                </c:pt>
                <c:pt idx="2181">
                  <c:v>1.7659159597406708E-2</c:v>
                </c:pt>
                <c:pt idx="2182">
                  <c:v>1.7654828660674853E-2</c:v>
                </c:pt>
                <c:pt idx="2183">
                  <c:v>1.7650355729521342E-2</c:v>
                </c:pt>
                <c:pt idx="2184">
                  <c:v>1.7645974706512357E-2</c:v>
                </c:pt>
                <c:pt idx="2185">
                  <c:v>1.7641567603075003E-2</c:v>
                </c:pt>
                <c:pt idx="2186">
                  <c:v>1.7637134419299764E-2</c:v>
                </c:pt>
                <c:pt idx="2187">
                  <c:v>1.763267515527096E-2</c:v>
                </c:pt>
                <c:pt idx="2188">
                  <c:v>1.7628295325177422E-2</c:v>
                </c:pt>
                <c:pt idx="2189">
                  <c:v>1.7623781817565416E-2</c:v>
                </c:pt>
                <c:pt idx="2190">
                  <c:v>1.761924222875447E-2</c:v>
                </c:pt>
                <c:pt idx="2191">
                  <c:v>1.7614676558835814E-2</c:v>
                </c:pt>
                <c:pt idx="2192">
                  <c:v>1.7610084807898076E-2</c:v>
                </c:pt>
                <c:pt idx="2193">
                  <c:v>1.7605466976034226E-2</c:v>
                </c:pt>
                <c:pt idx="2194">
                  <c:v>1.7600823063338964E-2</c:v>
                </c:pt>
                <c:pt idx="2195">
                  <c:v>1.7596153069899187E-2</c:v>
                </c:pt>
                <c:pt idx="2196">
                  <c:v>1.7591279172091134E-2</c:v>
                </c:pt>
                <c:pt idx="2197">
                  <c:v>1.7586561203260409E-2</c:v>
                </c:pt>
                <c:pt idx="2198">
                  <c:v>1.7581817156372637E-2</c:v>
                </c:pt>
                <c:pt idx="2199">
                  <c:v>1.7577047031520188E-2</c:v>
                </c:pt>
                <c:pt idx="2200">
                  <c:v>1.7572250828797209E-2</c:v>
                </c:pt>
                <c:pt idx="2201">
                  <c:v>1.7567428548296959E-2</c:v>
                </c:pt>
                <c:pt idx="2202">
                  <c:v>1.7562656625390499E-2</c:v>
                </c:pt>
                <c:pt idx="2203">
                  <c:v>1.7557705754339459E-2</c:v>
                </c:pt>
                <c:pt idx="2204">
                  <c:v>1.7552805241072278E-2</c:v>
                </c:pt>
                <c:pt idx="2205">
                  <c:v>1.7547878650404414E-2</c:v>
                </c:pt>
                <c:pt idx="2206">
                  <c:v>1.7542925982437119E-2</c:v>
                </c:pt>
                <c:pt idx="2207">
                  <c:v>1.7537947237260987E-2</c:v>
                </c:pt>
                <c:pt idx="2208">
                  <c:v>1.7532942414974606E-2</c:v>
                </c:pt>
                <c:pt idx="2209">
                  <c:v>1.7528034736860622E-2</c:v>
                </c:pt>
                <c:pt idx="2210">
                  <c:v>1.7522973543739499E-2</c:v>
                </c:pt>
                <c:pt idx="2211">
                  <c:v>1.7517886271428262E-2</c:v>
                </c:pt>
                <c:pt idx="2212">
                  <c:v>1.7512772920025097E-2</c:v>
                </c:pt>
                <c:pt idx="2213">
                  <c:v>1.7507633489632527E-2</c:v>
                </c:pt>
                <c:pt idx="2214">
                  <c:v>1.7502417023870731E-2</c:v>
                </c:pt>
                <c:pt idx="2215">
                  <c:v>1.7497227550284933E-2</c:v>
                </c:pt>
                <c:pt idx="2216">
                  <c:v>1.7492011999198535E-2</c:v>
                </c:pt>
                <c:pt idx="2217">
                  <c:v>1.748677037071783E-2</c:v>
                </c:pt>
                <c:pt idx="2218">
                  <c:v>1.7481545156439668E-2</c:v>
                </c:pt>
                <c:pt idx="2219">
                  <c:v>1.7476249254280249E-2</c:v>
                </c:pt>
                <c:pt idx="2220">
                  <c:v>1.7470927273861282E-2</c:v>
                </c:pt>
                <c:pt idx="2221">
                  <c:v>1.7465579215285288E-2</c:v>
                </c:pt>
                <c:pt idx="2222">
                  <c:v>1.7460205078659141E-2</c:v>
                </c:pt>
                <c:pt idx="2223">
                  <c:v>1.745480486408971E-2</c:v>
                </c:pt>
                <c:pt idx="2224">
                  <c:v>1.7449378571687341E-2</c:v>
                </c:pt>
                <c:pt idx="2225">
                  <c:v>1.744392620155804E-2</c:v>
                </c:pt>
                <c:pt idx="2226">
                  <c:v>1.7438447753810413E-2</c:v>
                </c:pt>
                <c:pt idx="2227">
                  <c:v>1.7432943228553068E-2</c:v>
                </c:pt>
                <c:pt idx="2228">
                  <c:v>1.7427412625894617E-2</c:v>
                </c:pt>
                <c:pt idx="2229">
                  <c:v>1.7421855945948878E-2</c:v>
                </c:pt>
                <c:pt idx="2230">
                  <c:v>1.7416273188822724E-2</c:v>
                </c:pt>
                <c:pt idx="2231">
                  <c:v>1.7410664354630848E-2</c:v>
                </c:pt>
                <c:pt idx="2232">
                  <c:v>1.7405029443479249E-2</c:v>
                </c:pt>
                <c:pt idx="2233">
                  <c:v>1.7399368455486963E-2</c:v>
                </c:pt>
                <c:pt idx="2234">
                  <c:v>1.739368139076173E-2</c:v>
                </c:pt>
                <c:pt idx="2235">
                  <c:v>1.7387968249419111E-2</c:v>
                </c:pt>
                <c:pt idx="2236">
                  <c:v>1.738222486482505E-2</c:v>
                </c:pt>
                <c:pt idx="2237">
                  <c:v>1.737646171079632E-2</c:v>
                </c:pt>
                <c:pt idx="2238">
                  <c:v>1.7370672481649262E-2</c:v>
                </c:pt>
                <c:pt idx="2239">
                  <c:v>1.7364857177492803E-2</c:v>
                </c:pt>
                <c:pt idx="2240">
                  <c:v>1.7359011397432449E-2</c:v>
                </c:pt>
                <c:pt idx="2241">
                  <c:v>1.7353141798787931E-2</c:v>
                </c:pt>
                <c:pt idx="2242">
                  <c:v>1.7347246124333207E-2</c:v>
                </c:pt>
                <c:pt idx="2243">
                  <c:v>1.7341324374182097E-2</c:v>
                </c:pt>
                <c:pt idx="2244">
                  <c:v>1.7335376548457116E-2</c:v>
                </c:pt>
                <c:pt idx="2245">
                  <c:v>1.7329402647275557E-2</c:v>
                </c:pt>
                <c:pt idx="2246">
                  <c:v>1.732340267075385E-2</c:v>
                </c:pt>
                <c:pt idx="2247">
                  <c:v>1.7317376619014505E-2</c:v>
                </c:pt>
                <c:pt idx="2248">
                  <c:v>1.7311346083898806E-2</c:v>
                </c:pt>
                <c:pt idx="2249">
                  <c:v>1.7305293575564207E-2</c:v>
                </c:pt>
                <c:pt idx="2250">
                  <c:v>1.7299193608963037E-2</c:v>
                </c:pt>
                <c:pt idx="2251">
                  <c:v>1.7293067569901233E-2</c:v>
                </c:pt>
                <c:pt idx="2252">
                  <c:v>1.7286915458500474E-2</c:v>
                </c:pt>
                <c:pt idx="2253">
                  <c:v>1.7280705108764057E-2</c:v>
                </c:pt>
                <c:pt idx="2254">
                  <c:v>1.727453301915638E-2</c:v>
                </c:pt>
                <c:pt idx="2255">
                  <c:v>1.7268302691454629E-2</c:v>
                </c:pt>
                <c:pt idx="2256">
                  <c:v>1.7262046291896205E-2</c:v>
                </c:pt>
                <c:pt idx="2257">
                  <c:v>1.7255885007739283E-2</c:v>
                </c:pt>
                <c:pt idx="2258">
                  <c:v>1.7249455277688952E-2</c:v>
                </c:pt>
                <c:pt idx="2259">
                  <c:v>1.7243120663287925E-2</c:v>
                </c:pt>
                <c:pt idx="2260">
                  <c:v>1.7236759977520499E-2</c:v>
                </c:pt>
                <c:pt idx="2261">
                  <c:v>1.7230274064788702E-2</c:v>
                </c:pt>
                <c:pt idx="2262">
                  <c:v>1.7223856899451329E-2</c:v>
                </c:pt>
                <c:pt idx="2263">
                  <c:v>1.7217413660876472E-2</c:v>
                </c:pt>
                <c:pt idx="2264">
                  <c:v>1.7210944349190987E-2</c:v>
                </c:pt>
                <c:pt idx="2265">
                  <c:v>1.7204448964526945E-2</c:v>
                </c:pt>
                <c:pt idx="2266">
                  <c:v>1.7197988043686163E-2</c:v>
                </c:pt>
                <c:pt idx="2267">
                  <c:v>1.7191442687732227E-2</c:v>
                </c:pt>
                <c:pt idx="2268">
                  <c:v>1.7184871260299245E-2</c:v>
                </c:pt>
                <c:pt idx="2269">
                  <c:v>1.717827376152338E-2</c:v>
                </c:pt>
                <c:pt idx="2270">
                  <c:v>1.7171580951043871E-2</c:v>
                </c:pt>
                <c:pt idx="2271">
                  <c:v>1.7164929131230647E-2</c:v>
                </c:pt>
                <c:pt idx="2272">
                  <c:v>1.7158251239353783E-2</c:v>
                </c:pt>
                <c:pt idx="2273">
                  <c:v>1.7151547275547088E-2</c:v>
                </c:pt>
                <c:pt idx="2274">
                  <c:v>1.7144817239941761E-2</c:v>
                </c:pt>
                <c:pt idx="2275">
                  <c:v>1.7138061132671602E-2</c:v>
                </c:pt>
                <c:pt idx="2276">
                  <c:v>1.7131278953872165E-2</c:v>
                </c:pt>
                <c:pt idx="2277">
                  <c:v>1.7124470703678986E-2</c:v>
                </c:pt>
                <c:pt idx="2278">
                  <c:v>1.7117636382227613E-2</c:v>
                </c:pt>
                <c:pt idx="2279">
                  <c:v>1.7110775989652716E-2</c:v>
                </c:pt>
                <c:pt idx="2280">
                  <c:v>1.7103889526091584E-2</c:v>
                </c:pt>
                <c:pt idx="2281">
                  <c:v>1.7096976991682358E-2</c:v>
                </c:pt>
                <c:pt idx="2282">
                  <c:v>1.709003838655972E-2</c:v>
                </c:pt>
                <c:pt idx="2283">
                  <c:v>1.7083073710865294E-2</c:v>
                </c:pt>
                <c:pt idx="2284">
                  <c:v>1.7076082964735492E-2</c:v>
                </c:pt>
                <c:pt idx="2285">
                  <c:v>1.7069066148311073E-2</c:v>
                </c:pt>
                <c:pt idx="2286">
                  <c:v>1.7062023261730182E-2</c:v>
                </c:pt>
                <c:pt idx="2287">
                  <c:v>1.7054954305133582E-2</c:v>
                </c:pt>
                <c:pt idx="2288">
                  <c:v>1.7047967904597641E-2</c:v>
                </c:pt>
                <c:pt idx="2289">
                  <c:v>1.7040849006836251E-2</c:v>
                </c:pt>
                <c:pt idx="2290">
                  <c:v>1.7033704040563112E-2</c:v>
                </c:pt>
                <c:pt idx="2291">
                  <c:v>1.7026417781412159E-2</c:v>
                </c:pt>
                <c:pt idx="2292">
                  <c:v>1.7019218476859652E-2</c:v>
                </c:pt>
                <c:pt idx="2293">
                  <c:v>1.7011993103142053E-2</c:v>
                </c:pt>
                <c:pt idx="2294">
                  <c:v>1.7004741660404474E-2</c:v>
                </c:pt>
                <c:pt idx="2295">
                  <c:v>1.6997464148792878E-2</c:v>
                </c:pt>
                <c:pt idx="2296">
                  <c:v>1.6990160568449757E-2</c:v>
                </c:pt>
                <c:pt idx="2297">
                  <c:v>1.6982830919521956E-2</c:v>
                </c:pt>
                <c:pt idx="2298">
                  <c:v>1.6975475202155445E-2</c:v>
                </c:pt>
                <c:pt idx="2299">
                  <c:v>1.6968093416494454E-2</c:v>
                </c:pt>
                <c:pt idx="2300">
                  <c:v>1.6960685562689294E-2</c:v>
                </c:pt>
                <c:pt idx="2301">
                  <c:v>1.6953388930412042E-2</c:v>
                </c:pt>
                <c:pt idx="2302">
                  <c:v>1.6945931153123137E-2</c:v>
                </c:pt>
                <c:pt idx="2303">
                  <c:v>1.6938447309189999E-2</c:v>
                </c:pt>
                <c:pt idx="2304">
                  <c:v>1.6929862426546986E-2</c:v>
                </c:pt>
                <c:pt idx="2305">
                  <c:v>1.6922322726020653E-2</c:v>
                </c:pt>
                <c:pt idx="2306">
                  <c:v>1.6914756959315654E-2</c:v>
                </c:pt>
                <c:pt idx="2307">
                  <c:v>1.6907165126583957E-2</c:v>
                </c:pt>
                <c:pt idx="2308">
                  <c:v>1.6899547227971375E-2</c:v>
                </c:pt>
                <c:pt idx="2309">
                  <c:v>1.689205838225849E-2</c:v>
                </c:pt>
                <c:pt idx="2310">
                  <c:v>1.6884390573114416E-2</c:v>
                </c:pt>
                <c:pt idx="2311">
                  <c:v>1.6876696699588578E-2</c:v>
                </c:pt>
                <c:pt idx="2312">
                  <c:v>1.6868976761831966E-2</c:v>
                </c:pt>
                <c:pt idx="2313">
                  <c:v>1.686123075999113E-2</c:v>
                </c:pt>
                <c:pt idx="2314">
                  <c:v>1.6853126010910168E-2</c:v>
                </c:pt>
                <c:pt idx="2315">
                  <c:v>1.6845323429218982E-2</c:v>
                </c:pt>
                <c:pt idx="2316">
                  <c:v>1.6837494781825155E-2</c:v>
                </c:pt>
                <c:pt idx="2317">
                  <c:v>1.6829640068885085E-2</c:v>
                </c:pt>
                <c:pt idx="2318">
                  <c:v>1.6821934651746185E-2</c:v>
                </c:pt>
                <c:pt idx="2319">
                  <c:v>1.6814030038474554E-2</c:v>
                </c:pt>
                <c:pt idx="2320">
                  <c:v>1.6806099361157938E-2</c:v>
                </c:pt>
                <c:pt idx="2321">
                  <c:v>1.6798142619952692E-2</c:v>
                </c:pt>
                <c:pt idx="2322">
                  <c:v>1.6788832678999614E-2</c:v>
                </c:pt>
                <c:pt idx="2323">
                  <c:v>1.6780817852581415E-2</c:v>
                </c:pt>
                <c:pt idx="2324">
                  <c:v>1.6772776961749981E-2</c:v>
                </c:pt>
                <c:pt idx="2325">
                  <c:v>1.6764710006656493E-2</c:v>
                </c:pt>
                <c:pt idx="2326">
                  <c:v>1.6756616987466909E-2</c:v>
                </c:pt>
                <c:pt idx="2327">
                  <c:v>1.6748497904340229E-2</c:v>
                </c:pt>
                <c:pt idx="2328">
                  <c:v>1.6740352757440666E-2</c:v>
                </c:pt>
                <c:pt idx="2329">
                  <c:v>1.6732181546928099E-2</c:v>
                </c:pt>
                <c:pt idx="2330">
                  <c:v>1.6723984272965873E-2</c:v>
                </c:pt>
                <c:pt idx="2331">
                  <c:v>1.6715760935716466E-2</c:v>
                </c:pt>
                <c:pt idx="2332">
                  <c:v>1.6707511535344093E-2</c:v>
                </c:pt>
                <c:pt idx="2333">
                  <c:v>1.6699236072012975E-2</c:v>
                </c:pt>
                <c:pt idx="2334">
                  <c:v>1.6690934545889061E-2</c:v>
                </c:pt>
                <c:pt idx="2335">
                  <c:v>1.66826069571357E-2</c:v>
                </c:pt>
                <c:pt idx="2336">
                  <c:v>1.6674253305917982E-2</c:v>
                </c:pt>
                <c:pt idx="2337">
                  <c:v>1.6665873592406202E-2</c:v>
                </c:pt>
                <c:pt idx="2338">
                  <c:v>1.6657467816762837E-2</c:v>
                </c:pt>
                <c:pt idx="2339">
                  <c:v>1.664903597915645E-2</c:v>
                </c:pt>
                <c:pt idx="2340">
                  <c:v>1.6640803064292428E-2</c:v>
                </c:pt>
                <c:pt idx="2341">
                  <c:v>1.6632321355946653E-2</c:v>
                </c:pt>
                <c:pt idx="2342">
                  <c:v>1.6623813587131931E-2</c:v>
                </c:pt>
                <c:pt idx="2343">
                  <c:v>1.661504801247363E-2</c:v>
                </c:pt>
                <c:pt idx="2344">
                  <c:v>1.6606485867583148E-2</c:v>
                </c:pt>
                <c:pt idx="2345">
                  <c:v>1.6597897661744486E-2</c:v>
                </c:pt>
                <c:pt idx="2346">
                  <c:v>1.6589283395129679E-2</c:v>
                </c:pt>
                <c:pt idx="2347">
                  <c:v>1.6580643067908154E-2</c:v>
                </c:pt>
                <c:pt idx="2348">
                  <c:v>1.6571976680254556E-2</c:v>
                </c:pt>
                <c:pt idx="2349">
                  <c:v>1.6563284232339184E-2</c:v>
                </c:pt>
                <c:pt idx="2350">
                  <c:v>1.6554565724337549E-2</c:v>
                </c:pt>
                <c:pt idx="2351">
                  <c:v>1.6545821156420816E-2</c:v>
                </c:pt>
                <c:pt idx="2352">
                  <c:v>1.6537050528762764E-2</c:v>
                </c:pt>
                <c:pt idx="2353">
                  <c:v>1.6528762309874878E-2</c:v>
                </c:pt>
                <c:pt idx="2354">
                  <c:v>1.6519944093901451E-2</c:v>
                </c:pt>
                <c:pt idx="2355">
                  <c:v>1.6511099820643693E-2</c:v>
                </c:pt>
                <c:pt idx="2356">
                  <c:v>1.650096017311764E-2</c:v>
                </c:pt>
                <c:pt idx="2357">
                  <c:v>1.6492060063400871E-2</c:v>
                </c:pt>
                <c:pt idx="2358">
                  <c:v>1.6483133896942448E-2</c:v>
                </c:pt>
                <c:pt idx="2359">
                  <c:v>1.6474181673915567E-2</c:v>
                </c:pt>
                <c:pt idx="2360">
                  <c:v>1.6465203394495198E-2</c:v>
                </c:pt>
                <c:pt idx="2361">
                  <c:v>1.6456471429651693E-2</c:v>
                </c:pt>
                <c:pt idx="2362">
                  <c:v>1.6447443310856222E-2</c:v>
                </c:pt>
                <c:pt idx="2363">
                  <c:v>1.643838913714073E-2</c:v>
                </c:pt>
                <c:pt idx="2364">
                  <c:v>1.6429308908681259E-2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6962048"/>
        <c:axId val="606963968"/>
      </c:lineChart>
      <c:dateAx>
        <c:axId val="60696204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06963968"/>
        <c:crosses val="autoZero"/>
        <c:auto val="1"/>
        <c:lblOffset val="100"/>
        <c:baseTimeUnit val="days"/>
      </c:dateAx>
      <c:valAx>
        <c:axId val="60696396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0696204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EUR6M!$BC$2:$BC$256</c:f>
              <c:numCache>
                <c:formatCode>0.0000%</c:formatCode>
                <c:ptCount val="255"/>
                <c:pt idx="0">
                  <c:v>4.960000000002238E-4</c:v>
                </c:pt>
                <c:pt idx="1">
                  <c:v>4.8822440417576002E-4</c:v>
                </c:pt>
                <c:pt idx="2">
                  <c:v>5.125054355495011E-4</c:v>
                </c:pt>
                <c:pt idx="3">
                  <c:v>5.2379171808022865E-4</c:v>
                </c:pt>
                <c:pt idx="4">
                  <c:v>5.3647846707462264E-4</c:v>
                </c:pt>
                <c:pt idx="5">
                  <c:v>5.5238933026219468E-4</c:v>
                </c:pt>
                <c:pt idx="6">
                  <c:v>5.5860769203529173E-4</c:v>
                </c:pt>
                <c:pt idx="7">
                  <c:v>5.7760156645776965E-4</c:v>
                </c:pt>
                <c:pt idx="8">
                  <c:v>5.8369645144621448E-4</c:v>
                </c:pt>
                <c:pt idx="9">
                  <c:v>5.895256996355804E-4</c:v>
                </c:pt>
                <c:pt idx="10">
                  <c:v>5.9661581028837328E-4</c:v>
                </c:pt>
                <c:pt idx="11">
                  <c:v>6.0207144907458224E-4</c:v>
                </c:pt>
                <c:pt idx="12">
                  <c:v>6.1912975813540802E-4</c:v>
                </c:pt>
                <c:pt idx="13">
                  <c:v>6.2475341941423492E-4</c:v>
                </c:pt>
                <c:pt idx="14">
                  <c:v>6.3022249753591747E-4</c:v>
                </c:pt>
                <c:pt idx="15">
                  <c:v>6.3681019242929843E-4</c:v>
                </c:pt>
                <c:pt idx="16">
                  <c:v>6.4109133698735457E-4</c:v>
                </c:pt>
                <c:pt idx="17">
                  <c:v>6.542345518025988E-4</c:v>
                </c:pt>
                <c:pt idx="18">
                  <c:v>6.5847549619826027E-4</c:v>
                </c:pt>
                <c:pt idx="19">
                  <c:v>6.6254305996971618E-4</c:v>
                </c:pt>
                <c:pt idx="20">
                  <c:v>6.6588655101895711E-4</c:v>
                </c:pt>
                <c:pt idx="21">
                  <c:v>6.6907824242814476E-4</c:v>
                </c:pt>
                <c:pt idx="22">
                  <c:v>6.7969376182928866E-4</c:v>
                </c:pt>
                <c:pt idx="23">
                  <c:v>6.836857392648586E-4</c:v>
                </c:pt>
                <c:pt idx="24">
                  <c:v>6.8758789465758155E-4</c:v>
                </c:pt>
                <c:pt idx="25">
                  <c:v>6.912278647678902E-4</c:v>
                </c:pt>
                <c:pt idx="26">
                  <c:v>6.9501981239287764E-4</c:v>
                </c:pt>
                <c:pt idx="27">
                  <c:v>7.0575132262534518E-4</c:v>
                </c:pt>
                <c:pt idx="28">
                  <c:v>7.0911453491705136E-4</c:v>
                </c:pt>
                <c:pt idx="29">
                  <c:v>7.1238792166697016E-4</c:v>
                </c:pt>
                <c:pt idx="30">
                  <c:v>7.1524626233678034E-4</c:v>
                </c:pt>
                <c:pt idx="31">
                  <c:v>7.1848884778039014E-4</c:v>
                </c:pt>
                <c:pt idx="32">
                  <c:v>7.274074569263917E-4</c:v>
                </c:pt>
                <c:pt idx="33">
                  <c:v>7.3014188138542668E-4</c:v>
                </c:pt>
                <c:pt idx="34">
                  <c:v>7.3278647740629551E-4</c:v>
                </c:pt>
                <c:pt idx="35">
                  <c:v>7.3491048087113932E-4</c:v>
                </c:pt>
                <c:pt idx="36">
                  <c:v>7.3758015434758923E-4</c:v>
                </c:pt>
                <c:pt idx="37">
                  <c:v>7.4466201862451967E-4</c:v>
                </c:pt>
                <c:pt idx="38">
                  <c:v>7.4676763680216261E-4</c:v>
                </c:pt>
                <c:pt idx="39">
                  <c:v>7.487834242517321E-4</c:v>
                </c:pt>
                <c:pt idx="40">
                  <c:v>7.5022038770246715E-4</c:v>
                </c:pt>
                <c:pt idx="41">
                  <c:v>7.5229360328853633E-4</c:v>
                </c:pt>
                <c:pt idx="42">
                  <c:v>7.58058188881303E-4</c:v>
                </c:pt>
                <c:pt idx="43">
                  <c:v>7.5953559335610588E-4</c:v>
                </c:pt>
                <c:pt idx="44">
                  <c:v>7.6092217858559773E-4</c:v>
                </c:pt>
                <c:pt idx="45">
                  <c:v>7.644627459927663E-4</c:v>
                </c:pt>
                <c:pt idx="46">
                  <c:v>7.6795857654132164E-4</c:v>
                </c:pt>
                <c:pt idx="47">
                  <c:v>7.7817764467807298E-4</c:v>
                </c:pt>
                <c:pt idx="48">
                  <c:v>7.814945254511909E-4</c:v>
                </c:pt>
                <c:pt idx="49">
                  <c:v>7.8476666821013642E-4</c:v>
                </c:pt>
                <c:pt idx="50">
                  <c:v>7.879940727326698E-4</c:v>
                </c:pt>
                <c:pt idx="51">
                  <c:v>7.9117673880094315E-4</c:v>
                </c:pt>
                <c:pt idx="52">
                  <c:v>8.0045630413203223E-4</c:v>
                </c:pt>
                <c:pt idx="53">
                  <c:v>8.0346001425310183E-4</c:v>
                </c:pt>
                <c:pt idx="54">
                  <c:v>8.0641898486888408E-4</c:v>
                </c:pt>
                <c:pt idx="55">
                  <c:v>8.0933321578085659E-4</c:v>
                </c:pt>
                <c:pt idx="56">
                  <c:v>8.1220270679049672E-4</c:v>
                </c:pt>
                <c:pt idx="57">
                  <c:v>8.2054273847334211E-4</c:v>
                </c:pt>
                <c:pt idx="58">
                  <c:v>8.2323326795738353E-4</c:v>
                </c:pt>
                <c:pt idx="59">
                  <c:v>8.2587905659654989E-4</c:v>
                </c:pt>
                <c:pt idx="60">
                  <c:v>8.2848010421076538E-4</c:v>
                </c:pt>
                <c:pt idx="61">
                  <c:v>8.3394439776022123E-4</c:v>
                </c:pt>
                <c:pt idx="62">
                  <c:v>8.3915925399158018E-4</c:v>
                </c:pt>
                <c:pt idx="63">
                  <c:v>8.4081422084342032E-4</c:v>
                </c:pt>
                <c:pt idx="64">
                  <c:v>8.4387533312710002E-4</c:v>
                </c:pt>
                <c:pt idx="65">
                  <c:v>8.4616662609404529E-4</c:v>
                </c:pt>
                <c:pt idx="66">
                  <c:v>8.4990815579322502E-4</c:v>
                </c:pt>
                <c:pt idx="67">
                  <c:v>8.5406904880325576E-4</c:v>
                </c:pt>
                <c:pt idx="68">
                  <c:v>8.5585401927763436E-4</c:v>
                </c:pt>
                <c:pt idx="69">
                  <c:v>8.5758887014475069E-4</c:v>
                </c:pt>
                <c:pt idx="70">
                  <c:v>8.5927360127181481E-4</c:v>
                </c:pt>
                <c:pt idx="71">
                  <c:v>8.6248859046604012E-4</c:v>
                </c:pt>
                <c:pt idx="72">
                  <c:v>8.6551132586615016E-4</c:v>
                </c:pt>
                <c:pt idx="73">
                  <c:v>8.6694545644044614E-4</c:v>
                </c:pt>
                <c:pt idx="74">
                  <c:v>8.6832946656007035E-4</c:v>
                </c:pt>
                <c:pt idx="75">
                  <c:v>8.696633561188781E-4</c:v>
                </c:pt>
                <c:pt idx="76">
                  <c:v>8.7263968522129955E-4</c:v>
                </c:pt>
                <c:pt idx="77">
                  <c:v>8.7449770677069439E-4</c:v>
                </c:pt>
                <c:pt idx="78">
                  <c:v>8.7558099207608766E-4</c:v>
                </c:pt>
                <c:pt idx="79">
                  <c:v>8.7661415626679058E-4</c:v>
                </c:pt>
                <c:pt idx="80">
                  <c:v>8.7759719926417757E-4</c:v>
                </c:pt>
                <c:pt idx="81">
                  <c:v>8.8036140205567334E-4</c:v>
                </c:pt>
                <c:pt idx="82">
                  <c:v>8.8102815787516515E-4</c:v>
                </c:pt>
                <c:pt idx="83">
                  <c:v>8.8176059385588362E-4</c:v>
                </c:pt>
                <c:pt idx="84">
                  <c:v>8.8244290825015791E-4</c:v>
                </c:pt>
                <c:pt idx="85">
                  <c:v>8.8307510100557097E-4</c:v>
                </c:pt>
                <c:pt idx="86">
                  <c:v>8.8266650450587018E-4</c:v>
                </c:pt>
                <c:pt idx="87">
                  <c:v>8.8407186243040883E-4</c:v>
                </c:pt>
                <c:pt idx="88">
                  <c:v>8.8558685531891211E-4</c:v>
                </c:pt>
                <c:pt idx="89">
                  <c:v>8.8706966379535678E-4</c:v>
                </c:pt>
                <c:pt idx="90">
                  <c:v>8.8852028778683414E-4</c:v>
                </c:pt>
                <c:pt idx="91">
                  <c:v>8.8993872722307099E-4</c:v>
                </c:pt>
                <c:pt idx="92">
                  <c:v>8.9400093751604932E-4</c:v>
                </c:pt>
                <c:pt idx="93">
                  <c:v>8.9529063805494143E-4</c:v>
                </c:pt>
                <c:pt idx="94">
                  <c:v>8.9654815370830753E-4</c:v>
                </c:pt>
                <c:pt idx="95">
                  <c:v>8.9777348441421917E-4</c:v>
                </c:pt>
                <c:pt idx="96">
                  <c:v>8.989666301133832E-4</c:v>
                </c:pt>
                <c:pt idx="97">
                  <c:v>9.0235295659590387E-4</c:v>
                </c:pt>
                <c:pt idx="98">
                  <c:v>9.0341736170149764E-4</c:v>
                </c:pt>
                <c:pt idx="99">
                  <c:v>9.0444958152495957E-4</c:v>
                </c:pt>
                <c:pt idx="100">
                  <c:v>9.054496160153415E-4</c:v>
                </c:pt>
                <c:pt idx="101">
                  <c:v>9.0641746512520882E-4</c:v>
                </c:pt>
                <c:pt idx="102">
                  <c:v>9.0912789970089118E-4</c:v>
                </c:pt>
                <c:pt idx="103">
                  <c:v>9.0996700682840896E-4</c:v>
                </c:pt>
                <c:pt idx="104">
                  <c:v>9.1077392835405078E-4</c:v>
                </c:pt>
                <c:pt idx="105">
                  <c:v>9.1154866423872704E-4</c:v>
                </c:pt>
                <c:pt idx="106">
                  <c:v>9.1229121444466577E-4</c:v>
                </c:pt>
                <c:pt idx="107">
                  <c:v>9.1563745242452792E-4</c:v>
                </c:pt>
                <c:pt idx="108">
                  <c:v>9.1626384102453339E-4</c:v>
                </c:pt>
                <c:pt idx="109">
                  <c:v>9.1685821956610976E-4</c:v>
                </c:pt>
                <c:pt idx="110">
                  <c:v>9.184909962008809E-4</c:v>
                </c:pt>
                <c:pt idx="111">
                  <c:v>9.2281151089218386E-4</c:v>
                </c:pt>
                <c:pt idx="112">
                  <c:v>9.2483924469956183E-4</c:v>
                </c:pt>
                <c:pt idx="113">
                  <c:v>9.2638059209288739E-4</c:v>
                </c:pt>
                <c:pt idx="114">
                  <c:v>9.2790365350758008E-4</c:v>
                </c:pt>
                <c:pt idx="115">
                  <c:v>9.2940842890083244E-4</c:v>
                </c:pt>
                <c:pt idx="116">
                  <c:v>9.3370503135106091E-4</c:v>
                </c:pt>
                <c:pt idx="117">
                  <c:v>9.3524466942557141E-4</c:v>
                </c:pt>
                <c:pt idx="118">
                  <c:v>9.3665801409135389E-4</c:v>
                </c:pt>
                <c:pt idx="119">
                  <c:v>9.3805307249195666E-4</c:v>
                </c:pt>
                <c:pt idx="120">
                  <c:v>9.384664892878355E-4</c:v>
                </c:pt>
                <c:pt idx="121">
                  <c:v>9.3986803311188103E-4</c:v>
                </c:pt>
                <c:pt idx="122">
                  <c:v>9.3988270328767794E-4</c:v>
                </c:pt>
                <c:pt idx="123">
                  <c:v>9.4017739342794619E-4</c:v>
                </c:pt>
                <c:pt idx="124">
                  <c:v>9.404483382014486E-4</c:v>
                </c:pt>
                <c:pt idx="125">
                  <c:v>9.4069553759857554E-4</c:v>
                </c:pt>
                <c:pt idx="126">
                  <c:v>9.4144688125821373E-4</c:v>
                </c:pt>
                <c:pt idx="127">
                  <c:v>9.4157535365639795E-4</c:v>
                </c:pt>
                <c:pt idx="128">
                  <c:v>9.4168008063758349E-4</c:v>
                </c:pt>
                <c:pt idx="129">
                  <c:v>9.4114163093651987E-4</c:v>
                </c:pt>
                <c:pt idx="130">
                  <c:v>9.4118644474369044E-4</c:v>
                </c:pt>
                <c:pt idx="131">
                  <c:v>9.4313767961802541E-4</c:v>
                </c:pt>
                <c:pt idx="132">
                  <c:v>9.4508620164307445E-4</c:v>
                </c:pt>
                <c:pt idx="133">
                  <c:v>9.4703201081049258E-4</c:v>
                </c:pt>
                <c:pt idx="134">
                  <c:v>9.4897510711237421E-4</c:v>
                </c:pt>
                <c:pt idx="135">
                  <c:v>9.5478811874618089E-4</c:v>
                </c:pt>
                <c:pt idx="136">
                  <c:v>9.5672036350685839E-4</c:v>
                </c:pt>
                <c:pt idx="137">
                  <c:v>9.5864989536247047E-4</c:v>
                </c:pt>
                <c:pt idx="138">
                  <c:v>9.6057671430467215E-4</c:v>
                </c:pt>
                <c:pt idx="139">
                  <c:v>9.6250082032555762E-4</c:v>
                </c:pt>
                <c:pt idx="140">
                  <c:v>9.6825686078301639E-4</c:v>
                </c:pt>
                <c:pt idx="141">
                  <c:v>9.7017011504089718E-4</c:v>
                </c:pt>
                <c:pt idx="142">
                  <c:v>9.7208065633749385E-4</c:v>
                </c:pt>
                <c:pt idx="143">
                  <c:v>9.7398848466621814E-4</c:v>
                </c:pt>
                <c:pt idx="144">
                  <c:v>9.7589360001828595E-4</c:v>
                </c:pt>
                <c:pt idx="145">
                  <c:v>9.8159266813900624E-4</c:v>
                </c:pt>
                <c:pt idx="146">
                  <c:v>9.8348693150758656E-4</c:v>
                </c:pt>
                <c:pt idx="147">
                  <c:v>9.8537848186042057E-4</c:v>
                </c:pt>
                <c:pt idx="148">
                  <c:v>9.8726731919092023E-4</c:v>
                </c:pt>
                <c:pt idx="149">
                  <c:v>9.8915344349030155E-4</c:v>
                </c:pt>
                <c:pt idx="150">
                  <c:v>9.9479553812443404E-4</c:v>
                </c:pt>
                <c:pt idx="151">
                  <c:v>9.9667081022247988E-4</c:v>
                </c:pt>
                <c:pt idx="152">
                  <c:v>9.9913627758329757E-4</c:v>
                </c:pt>
                <c:pt idx="153">
                  <c:v>1.0016044726988407E-3</c:v>
                </c:pt>
                <c:pt idx="154">
                  <c:v>1.0040753955787717E-3</c:v>
                </c:pt>
                <c:pt idx="155">
                  <c:v>1.0115045309072286E-3</c:v>
                </c:pt>
                <c:pt idx="156">
                  <c:v>1.0139863649474864E-3</c:v>
                </c:pt>
                <c:pt idx="157">
                  <c:v>1.0164709268030807E-3</c:v>
                </c:pt>
                <c:pt idx="158">
                  <c:v>1.0189582164849913E-3</c:v>
                </c:pt>
                <c:pt idx="159">
                  <c:v>1.0214482340024419E-3</c:v>
                </c:pt>
                <c:pt idx="160">
                  <c:v>1.028934653675639E-3</c:v>
                </c:pt>
                <c:pt idx="161">
                  <c:v>1.0314355826410984E-3</c:v>
                </c:pt>
                <c:pt idx="162">
                  <c:v>1.0339392394939243E-3</c:v>
                </c:pt>
                <c:pt idx="163">
                  <c:v>1.0364456242455363E-3</c:v>
                </c:pt>
                <c:pt idx="164">
                  <c:v>1.0389547369051575E-3</c:v>
                </c:pt>
                <c:pt idx="165">
                  <c:v>1.0464984424383662E-3</c:v>
                </c:pt>
                <c:pt idx="166">
                  <c:v>1.0490184668358745E-3</c:v>
                </c:pt>
                <c:pt idx="167">
                  <c:v>1.0515412191932187E-3</c:v>
                </c:pt>
                <c:pt idx="168">
                  <c:v>1.0540666995218185E-3</c:v>
                </c:pt>
                <c:pt idx="169">
                  <c:v>1.0565949078313363E-3</c:v>
                </c:pt>
                <c:pt idx="170">
                  <c:v>1.0653519706303196E-3</c:v>
                </c:pt>
                <c:pt idx="171">
                  <c:v>1.0678843471553187E-3</c:v>
                </c:pt>
                <c:pt idx="172">
                  <c:v>1.0704194221326489E-3</c:v>
                </c:pt>
                <c:pt idx="173">
                  <c:v>1.0731173007396963E-3</c:v>
                </c:pt>
                <c:pt idx="174">
                  <c:v>1.074064677784181E-3</c:v>
                </c:pt>
                <c:pt idx="175">
                  <c:v>1.0780374406847162E-3</c:v>
                </c:pt>
                <c:pt idx="176">
                  <c:v>1.0795447614199006E-3</c:v>
                </c:pt>
                <c:pt idx="177">
                  <c:v>1.081046654467655E-3</c:v>
                </c:pt>
                <c:pt idx="178">
                  <c:v>1.0837370517756718E-3</c:v>
                </c:pt>
                <c:pt idx="179">
                  <c:v>1.0846314664831401E-3</c:v>
                </c:pt>
                <c:pt idx="180">
                  <c:v>1.0884747039557644E-3</c:v>
                </c:pt>
                <c:pt idx="181">
                  <c:v>1.089944030616106E-3</c:v>
                </c:pt>
                <c:pt idx="182">
                  <c:v>1.0918810321322461E-3</c:v>
                </c:pt>
                <c:pt idx="183">
                  <c:v>1.0959784302826618E-3</c:v>
                </c:pt>
                <c:pt idx="184">
                  <c:v>1.0968286427549395E-3</c:v>
                </c:pt>
                <c:pt idx="185">
                  <c:v>1.1015166014403401E-3</c:v>
                </c:pt>
                <c:pt idx="186">
                  <c:v>1.1034338275790576E-3</c:v>
                </c:pt>
                <c:pt idx="187">
                  <c:v>1.1053477577877245E-3</c:v>
                </c:pt>
                <c:pt idx="188">
                  <c:v>1.1094514481014802E-3</c:v>
                </c:pt>
                <c:pt idx="189">
                  <c:v>1.1167621239664876E-3</c:v>
                </c:pt>
                <c:pt idx="190">
                  <c:v>1.1186529823937125E-3</c:v>
                </c:pt>
                <c:pt idx="191">
                  <c:v>1.1194292045787534E-3</c:v>
                </c:pt>
                <c:pt idx="192">
                  <c:v>1.1235389511675658E-3</c:v>
                </c:pt>
                <c:pt idx="193">
                  <c:v>1.126937066348415E-3</c:v>
                </c:pt>
                <c:pt idx="194">
                  <c:v>1.1288057466207939E-3</c:v>
                </c:pt>
                <c:pt idx="195">
                  <c:v>1.1306711128058079E-3</c:v>
                </c:pt>
                <c:pt idx="196">
                  <c:v>1.1325331648938466E-3</c:v>
                </c:pt>
                <c:pt idx="197">
                  <c:v>1.1366531594844762E-3</c:v>
                </c:pt>
                <c:pt idx="198">
                  <c:v>1.1399482320949763E-3</c:v>
                </c:pt>
                <c:pt idx="199">
                  <c:v>1.1417937135601085E-3</c:v>
                </c:pt>
                <c:pt idx="200">
                  <c:v>1.1436358808723541E-3</c:v>
                </c:pt>
                <c:pt idx="201">
                  <c:v>1.145474734022977E-3</c:v>
                </c:pt>
                <c:pt idx="202">
                  <c:v>1.1496067328664115E-3</c:v>
                </c:pt>
                <c:pt idx="203">
                  <c:v>1.1527970048192293E-3</c:v>
                </c:pt>
                <c:pt idx="204">
                  <c:v>1.1546192870206494E-3</c:v>
                </c:pt>
                <c:pt idx="205">
                  <c:v>1.1564382550045349E-3</c:v>
                </c:pt>
                <c:pt idx="206">
                  <c:v>1.1582539087617134E-3</c:v>
                </c:pt>
                <c:pt idx="207">
                  <c:v>1.1623996681055591E-3</c:v>
                </c:pt>
                <c:pt idx="208">
                  <c:v>1.1654833813398941E-3</c:v>
                </c:pt>
                <c:pt idx="209">
                  <c:v>1.1672824638263781E-3</c:v>
                </c:pt>
                <c:pt idx="210">
                  <c:v>1.1690782320311166E-3</c:v>
                </c:pt>
                <c:pt idx="211">
                  <c:v>1.1708706859453739E-3</c:v>
                </c:pt>
                <c:pt idx="212">
                  <c:v>1.1750319620347229E-3</c:v>
                </c:pt>
                <c:pt idx="213">
                  <c:v>1.1792021942285513E-3</c:v>
                </c:pt>
                <c:pt idx="214">
                  <c:v>1.1809809831642632E-3</c:v>
                </c:pt>
                <c:pt idx="215">
                  <c:v>1.1827564757776298E-3</c:v>
                </c:pt>
                <c:pt idx="216">
                  <c:v>1.186934402873759E-3</c:v>
                </c:pt>
                <c:pt idx="217">
                  <c:v>1.1875036115260263E-3</c:v>
                </c:pt>
                <c:pt idx="218">
                  <c:v>1.191584493702134E-3</c:v>
                </c:pt>
                <c:pt idx="219">
                  <c:v>1.1933402081959236E-3</c:v>
                </c:pt>
                <c:pt idx="220">
                  <c:v>1.1950926263052436E-3</c:v>
                </c:pt>
                <c:pt idx="221">
                  <c:v>1.1992890068037647E-3</c:v>
                </c:pt>
                <c:pt idx="222">
                  <c:v>1.1998146134917773E-3</c:v>
                </c:pt>
                <c:pt idx="223">
                  <c:v>1.2038052707746105E-3</c:v>
                </c:pt>
                <c:pt idx="224">
                  <c:v>1.205537910391608E-3</c:v>
                </c:pt>
                <c:pt idx="225">
                  <c:v>1.2072672535628807E-3</c:v>
                </c:pt>
                <c:pt idx="226">
                  <c:v>1.2114838247690959E-3</c:v>
                </c:pt>
                <c:pt idx="227">
                  <c:v>1.2119649648840354E-3</c:v>
                </c:pt>
                <c:pt idx="228">
                  <c:v>1.21586452242014E-3</c:v>
                </c:pt>
                <c:pt idx="229">
                  <c:v>1.2175740867315583E-3</c:v>
                </c:pt>
                <c:pt idx="230">
                  <c:v>1.2192803545359962E-3</c:v>
                </c:pt>
                <c:pt idx="231">
                  <c:v>1.2235188537498025E-3</c:v>
                </c:pt>
                <c:pt idx="232">
                  <c:v>1.2239546626937484E-3</c:v>
                </c:pt>
                <c:pt idx="233">
                  <c:v>1.2277622456528501E-3</c:v>
                </c:pt>
                <c:pt idx="234">
                  <c:v>1.2281622897050658E-3</c:v>
                </c:pt>
                <c:pt idx="235">
                  <c:v>1.2298420524606234E-3</c:v>
                </c:pt>
                <c:pt idx="236">
                  <c:v>1.231518500618186E-3</c:v>
                </c:pt>
                <c:pt idx="237">
                  <c:v>1.235783703953344E-3</c:v>
                </c:pt>
                <c:pt idx="238">
                  <c:v>1.2381911471046833E-3</c:v>
                </c:pt>
                <c:pt idx="239">
                  <c:v>1.2398510221477805E-3</c:v>
                </c:pt>
                <c:pt idx="240">
                  <c:v>1.2415075825426495E-3</c:v>
                </c:pt>
                <c:pt idx="241">
                  <c:v>1.2431608282809912E-3</c:v>
                </c:pt>
                <c:pt idx="242">
                  <c:v>1.2474520857324095E-3</c:v>
                </c:pt>
                <c:pt idx="243">
                  <c:v>1.249740664502223E-3</c:v>
                </c:pt>
                <c:pt idx="244">
                  <c:v>1.2513773368325635E-3</c:v>
                </c:pt>
                <c:pt idx="245">
                  <c:v>1.2530106944570172E-3</c:v>
                </c:pt>
                <c:pt idx="246">
                  <c:v>1.2546407373664112E-3</c:v>
                </c:pt>
                <c:pt idx="247">
                  <c:v>1.2599129076306206E-3</c:v>
                </c:pt>
                <c:pt idx="248">
                  <c:v>1.265014571506099E-3</c:v>
                </c:pt>
                <c:pt idx="249">
                  <c:v>1.2676133958910802E-3</c:v>
                </c:pt>
                <c:pt idx="250">
                  <c:v>1.2718361681305029E-3</c:v>
                </c:pt>
                <c:pt idx="251">
                  <c:v>1.2760670879452176E-3</c:v>
                </c:pt>
                <c:pt idx="252">
                  <c:v>1.2890727701219879E-3</c:v>
                </c:pt>
                <c:pt idx="253">
                  <c:v>1.293072244013638E-3</c:v>
                </c:pt>
                <c:pt idx="254">
                  <c:v>1.2973439024971845E-3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EUR6M!$BD$2:$BD$266</c:f>
              <c:numCache>
                <c:formatCode>0.0000%</c:formatCode>
                <c:ptCount val="265"/>
                <c:pt idx="0">
                  <c:v>5.0000000000000001E-4</c:v>
                </c:pt>
                <c:pt idx="1">
                  <c:v>4.4377818873815854E-4</c:v>
                </c:pt>
                <c:pt idx="2">
                  <c:v>4.6266082459254522E-4</c:v>
                </c:pt>
                <c:pt idx="3">
                  <c:v>4.7036764670433555E-4</c:v>
                </c:pt>
                <c:pt idx="4">
                  <c:v>4.7817183072031692E-4</c:v>
                </c:pt>
                <c:pt idx="5">
                  <c:v>4.9403312303140164E-4</c:v>
                </c:pt>
                <c:pt idx="6">
                  <c:v>4.980218178755498E-4</c:v>
                </c:pt>
                <c:pt idx="7">
                  <c:v>5.1816972994954359E-4</c:v>
                </c:pt>
                <c:pt idx="8">
                  <c:v>5.262680126887257E-4</c:v>
                </c:pt>
                <c:pt idx="9">
                  <c:v>5.3436696436585647E-4</c:v>
                </c:pt>
                <c:pt idx="10">
                  <c:v>5.5039150516071383E-4</c:v>
                </c:pt>
                <c:pt idx="11">
                  <c:v>5.5446046104769091E-4</c:v>
                </c:pt>
                <c:pt idx="12">
                  <c:v>5.7438825253326058E-4</c:v>
                </c:pt>
                <c:pt idx="13">
                  <c:v>5.8220111212080739E-4</c:v>
                </c:pt>
                <c:pt idx="14">
                  <c:v>5.8991793667190933E-4</c:v>
                </c:pt>
                <c:pt idx="15">
                  <c:v>6.0438786187777527E-4</c:v>
                </c:pt>
                <c:pt idx="16">
                  <c:v>6.0838148208139159E-4</c:v>
                </c:pt>
                <c:pt idx="17">
                  <c:v>6.2657797714435351E-4</c:v>
                </c:pt>
                <c:pt idx="18">
                  <c:v>6.3342845486813459E-4</c:v>
                </c:pt>
                <c:pt idx="19">
                  <c:v>6.400861837272205E-4</c:v>
                </c:pt>
                <c:pt idx="20">
                  <c:v>6.4388540017986534E-4</c:v>
                </c:pt>
                <c:pt idx="21">
                  <c:v>6.4764341136420522E-4</c:v>
                </c:pt>
                <c:pt idx="22">
                  <c:v>6.6999999999952373E-4</c:v>
                </c:pt>
                <c:pt idx="23">
                  <c:v>6.7521536983161179E-4</c:v>
                </c:pt>
                <c:pt idx="24">
                  <c:v>6.8016702576472095E-4</c:v>
                </c:pt>
                <c:pt idx="25">
                  <c:v>6.8698977619834197E-4</c:v>
                </c:pt>
                <c:pt idx="26">
                  <c:v>6.9029881130919322E-4</c:v>
                </c:pt>
                <c:pt idx="27">
                  <c:v>7.0138743403703118E-4</c:v>
                </c:pt>
                <c:pt idx="28">
                  <c:v>7.0500751151829062E-4</c:v>
                </c:pt>
                <c:pt idx="29">
                  <c:v>7.0844744509236733E-4</c:v>
                </c:pt>
                <c:pt idx="30">
                  <c:v>7.1203941090420609E-4</c:v>
                </c:pt>
                <c:pt idx="31">
                  <c:v>7.1494126103537406E-4</c:v>
                </c:pt>
                <c:pt idx="32">
                  <c:v>7.2336283095833151E-4</c:v>
                </c:pt>
                <c:pt idx="33">
                  <c:v>7.2597262859850167E-4</c:v>
                </c:pt>
                <c:pt idx="34">
                  <c:v>7.2848585912653897E-4</c:v>
                </c:pt>
                <c:pt idx="35">
                  <c:v>7.3045244512499029E-4</c:v>
                </c:pt>
                <c:pt idx="36">
                  <c:v>7.3302154982323993E-4</c:v>
                </c:pt>
                <c:pt idx="37">
                  <c:v>7.4002140424653132E-4</c:v>
                </c:pt>
                <c:pt idx="38">
                  <c:v>7.4220597250065077E-4</c:v>
                </c:pt>
                <c:pt idx="39">
                  <c:v>7.4437755434803748E-4</c:v>
                </c:pt>
                <c:pt idx="40">
                  <c:v>7.4628021182141576E-4</c:v>
                </c:pt>
                <c:pt idx="41">
                  <c:v>7.4861291369067255E-4</c:v>
                </c:pt>
                <c:pt idx="42">
                  <c:v>7.5554841088093213E-4</c:v>
                </c:pt>
                <c:pt idx="43">
                  <c:v>7.5774830238769435E-4</c:v>
                </c:pt>
                <c:pt idx="44">
                  <c:v>7.6000000000023553E-4</c:v>
                </c:pt>
                <c:pt idx="45">
                  <c:v>7.623128742229279E-4</c:v>
                </c:pt>
                <c:pt idx="46">
                  <c:v>7.6468549037263017E-4</c:v>
                </c:pt>
                <c:pt idx="47">
                  <c:v>7.7212043034181118E-4</c:v>
                </c:pt>
                <c:pt idx="48">
                  <c:v>7.7469065407499661E-4</c:v>
                </c:pt>
                <c:pt idx="49">
                  <c:v>7.7729993958792695E-4</c:v>
                </c:pt>
                <c:pt idx="50">
                  <c:v>7.7994415079659935E-4</c:v>
                </c:pt>
                <c:pt idx="51">
                  <c:v>7.8261915159724661E-4</c:v>
                </c:pt>
                <c:pt idx="52">
                  <c:v>7.9078753019406122E-4</c:v>
                </c:pt>
                <c:pt idx="53">
                  <c:v>7.9354432789802512E-4</c:v>
                </c:pt>
                <c:pt idx="54">
                  <c:v>7.9631123435143091E-4</c:v>
                </c:pt>
                <c:pt idx="55">
                  <c:v>7.9908411331830952E-4</c:v>
                </c:pt>
                <c:pt idx="56">
                  <c:v>8.0185882853941375E-4</c:v>
                </c:pt>
                <c:pt idx="57">
                  <c:v>8.1015262879258567E-4</c:v>
                </c:pt>
                <c:pt idx="58">
                  <c:v>8.1289332597826833E-4</c:v>
                </c:pt>
                <c:pt idx="59">
                  <c:v>8.1561517777716148E-4</c:v>
                </c:pt>
                <c:pt idx="60">
                  <c:v>8.1831404779210621E-4</c:v>
                </c:pt>
                <c:pt idx="61">
                  <c:v>8.2375496758620018E-4</c:v>
                </c:pt>
                <c:pt idx="62">
                  <c:v>8.2944478058009496E-4</c:v>
                </c:pt>
                <c:pt idx="63">
                  <c:v>8.3131889574667318E-4</c:v>
                </c:pt>
                <c:pt idx="64">
                  <c:v>8.3437916100741227E-4</c:v>
                </c:pt>
                <c:pt idx="65">
                  <c:v>8.3676510683302317E-4</c:v>
                </c:pt>
                <c:pt idx="66">
                  <c:v>8.3999999999988598E-4</c:v>
                </c:pt>
                <c:pt idx="67">
                  <c:v>8.4567533341581161E-4</c:v>
                </c:pt>
                <c:pt idx="68">
                  <c:v>8.4773389848591223E-4</c:v>
                </c:pt>
                <c:pt idx="69">
                  <c:v>8.4972854830827357E-4</c:v>
                </c:pt>
                <c:pt idx="70">
                  <c:v>8.5166267076915137E-4</c:v>
                </c:pt>
                <c:pt idx="71">
                  <c:v>8.5387052647343978E-4</c:v>
                </c:pt>
                <c:pt idx="72">
                  <c:v>8.5886164537203949E-4</c:v>
                </c:pt>
                <c:pt idx="73">
                  <c:v>8.6054394995445534E-4</c:v>
                </c:pt>
                <c:pt idx="74">
                  <c:v>8.6218605486071507E-4</c:v>
                </c:pt>
                <c:pt idx="75">
                  <c:v>8.6379134809239186E-4</c:v>
                </c:pt>
                <c:pt idx="76">
                  <c:v>8.6542374728763307E-4</c:v>
                </c:pt>
                <c:pt idx="77">
                  <c:v>8.6991216473717662E-4</c:v>
                </c:pt>
                <c:pt idx="78">
                  <c:v>8.7138422005066866E-4</c:v>
                </c:pt>
                <c:pt idx="79">
                  <c:v>8.728397919528035E-4</c:v>
                </c:pt>
                <c:pt idx="80">
                  <c:v>8.7428226852771145E-4</c:v>
                </c:pt>
                <c:pt idx="81">
                  <c:v>8.7580918881493446E-4</c:v>
                </c:pt>
                <c:pt idx="82">
                  <c:v>8.799889835622263E-4</c:v>
                </c:pt>
                <c:pt idx="83">
                  <c:v>8.8141680509492713E-4</c:v>
                </c:pt>
                <c:pt idx="84">
                  <c:v>8.8285186000873516E-4</c:v>
                </c:pt>
                <c:pt idx="85">
                  <c:v>8.8429753645504915E-4</c:v>
                </c:pt>
                <c:pt idx="86">
                  <c:v>8.856041108675504E-4</c:v>
                </c:pt>
                <c:pt idx="87">
                  <c:v>8.9000000000025268E-4</c:v>
                </c:pt>
                <c:pt idx="88">
                  <c:v>8.9150943996184632E-4</c:v>
                </c:pt>
                <c:pt idx="89">
                  <c:v>8.9304241788622772E-4</c:v>
                </c:pt>
                <c:pt idx="90">
                  <c:v>8.9459774584627733E-4</c:v>
                </c:pt>
                <c:pt idx="91">
                  <c:v>8.9617423591224082E-4</c:v>
                </c:pt>
                <c:pt idx="92">
                  <c:v>9.0101879939931612E-4</c:v>
                </c:pt>
                <c:pt idx="93">
                  <c:v>9.0266805852638613E-4</c:v>
                </c:pt>
                <c:pt idx="94">
                  <c:v>9.0433254006052721E-4</c:v>
                </c:pt>
                <c:pt idx="95">
                  <c:v>9.0601105605222045E-4</c:v>
                </c:pt>
                <c:pt idx="96">
                  <c:v>9.0770241854755483E-4</c:v>
                </c:pt>
                <c:pt idx="97">
                  <c:v>9.1284170545831813E-4</c:v>
                </c:pt>
                <c:pt idx="98">
                  <c:v>9.1457257435224458E-4</c:v>
                </c:pt>
                <c:pt idx="99">
                  <c:v>9.1631034992228119E-4</c:v>
                </c:pt>
                <c:pt idx="100">
                  <c:v>9.1805384419079957E-4</c:v>
                </c:pt>
                <c:pt idx="101">
                  <c:v>9.1980186917534014E-4</c:v>
                </c:pt>
                <c:pt idx="102">
                  <c:v>9.2506124854998888E-4</c:v>
                </c:pt>
                <c:pt idx="103">
                  <c:v>9.2681551650067339E-4</c:v>
                </c:pt>
                <c:pt idx="104">
                  <c:v>9.2856837519666698E-4</c:v>
                </c:pt>
                <c:pt idx="105">
                  <c:v>9.3031863663091429E-4</c:v>
                </c:pt>
                <c:pt idx="106">
                  <c:v>9.3206511279240697E-4</c:v>
                </c:pt>
                <c:pt idx="107">
                  <c:v>9.376480083536598E-4</c:v>
                </c:pt>
                <c:pt idx="108">
                  <c:v>9.2831908730117534E-4</c:v>
                </c:pt>
                <c:pt idx="109">
                  <c:v>9.3000000000026124E-4</c:v>
                </c:pt>
                <c:pt idx="110">
                  <c:v>9.3166822964954555E-4</c:v>
                </c:pt>
                <c:pt idx="111">
                  <c:v>9.3394235831260333E-4</c:v>
                </c:pt>
                <c:pt idx="112">
                  <c:v>9.3822467853979844E-4</c:v>
                </c:pt>
                <c:pt idx="113">
                  <c:v>9.3983803609227101E-4</c:v>
                </c:pt>
                <c:pt idx="114">
                  <c:v>9.414424368876591E-4</c:v>
                </c:pt>
                <c:pt idx="115">
                  <c:v>9.4303855348567525E-4</c:v>
                </c:pt>
                <c:pt idx="116">
                  <c:v>9.4530472415216141E-4</c:v>
                </c:pt>
                <c:pt idx="117">
                  <c:v>9.4935362917428353E-4</c:v>
                </c:pt>
                <c:pt idx="118">
                  <c:v>9.5091841325888537E-4</c:v>
                </c:pt>
                <c:pt idx="119">
                  <c:v>9.5247894855025731E-4</c:v>
                </c:pt>
                <c:pt idx="120">
                  <c:v>9.5403590762471106E-4</c:v>
                </c:pt>
                <c:pt idx="121">
                  <c:v>9.5684855875260251E-4</c:v>
                </c:pt>
                <c:pt idx="122">
                  <c:v>9.6024143332544033E-4</c:v>
                </c:pt>
                <c:pt idx="123">
                  <c:v>9.6179060001545151E-4</c:v>
                </c:pt>
                <c:pt idx="124">
                  <c:v>9.6334022598266902E-4</c:v>
                </c:pt>
                <c:pt idx="125">
                  <c:v>9.6489098381956654E-4</c:v>
                </c:pt>
                <c:pt idx="126">
                  <c:v>9.7111878572565704E-4</c:v>
                </c:pt>
                <c:pt idx="127">
                  <c:v>9.7268529182950733E-4</c:v>
                </c:pt>
                <c:pt idx="128">
                  <c:v>9.7425696538758167E-4</c:v>
                </c:pt>
                <c:pt idx="129">
                  <c:v>9.7415138816130716E-4</c:v>
                </c:pt>
                <c:pt idx="130">
                  <c:v>9.8000000000009559E-4</c:v>
                </c:pt>
                <c:pt idx="131">
                  <c:v>9.8146988335622563E-4</c:v>
                </c:pt>
                <c:pt idx="132">
                  <c:v>9.8294261407909345E-4</c:v>
                </c:pt>
                <c:pt idx="133">
                  <c:v>9.8441715698050066E-4</c:v>
                </c:pt>
                <c:pt idx="134">
                  <c:v>9.8589247686917342E-4</c:v>
                </c:pt>
                <c:pt idx="135">
                  <c:v>9.9031274650520609E-4</c:v>
                </c:pt>
                <c:pt idx="136">
                  <c:v>9.9178082237179354E-4</c:v>
                </c:pt>
                <c:pt idx="137">
                  <c:v>9.9324449922535887E-4</c:v>
                </c:pt>
                <c:pt idx="138">
                  <c:v>9.9470274185486452E-4</c:v>
                </c:pt>
                <c:pt idx="139">
                  <c:v>9.9615451504883341E-4</c:v>
                </c:pt>
                <c:pt idx="140">
                  <c:v>1.0004606658474092E-3</c:v>
                </c:pt>
                <c:pt idx="141">
                  <c:v>1.0018762091141881E-3</c:v>
                </c:pt>
                <c:pt idx="142">
                  <c:v>1.0032801068392929E-3</c:v>
                </c:pt>
                <c:pt idx="143">
                  <c:v>1.0046713237923607E-3</c:v>
                </c:pt>
                <c:pt idx="144">
                  <c:v>1.0060488247412723E-3</c:v>
                </c:pt>
                <c:pt idx="145">
                  <c:v>1.0100886792014613E-3</c:v>
                </c:pt>
                <c:pt idx="146">
                  <c:v>1.0114009637589645E-3</c:v>
                </c:pt>
                <c:pt idx="147">
                  <c:v>1.0126943561130617E-3</c:v>
                </c:pt>
                <c:pt idx="148">
                  <c:v>1.0139678210166999E-3</c:v>
                </c:pt>
                <c:pt idx="149">
                  <c:v>1.0152203232206302E-3</c:v>
                </c:pt>
                <c:pt idx="150">
                  <c:v>1.0188417011192841E-3</c:v>
                </c:pt>
                <c:pt idx="151">
                  <c:v>1.0199999999993914E-3</c:v>
                </c:pt>
                <c:pt idx="152">
                  <c:v>1.0211358091428324E-3</c:v>
                </c:pt>
                <c:pt idx="153">
                  <c:v>1.0222628744129556E-3</c:v>
                </c:pt>
                <c:pt idx="154">
                  <c:v>1.023384730653827E-3</c:v>
                </c:pt>
                <c:pt idx="155">
                  <c:v>1.0267197429886916E-3</c:v>
                </c:pt>
                <c:pt idx="156">
                  <c:v>1.027821460900317E-3</c:v>
                </c:pt>
                <c:pt idx="157">
                  <c:v>1.0289183186785477E-3</c:v>
                </c:pt>
                <c:pt idx="158">
                  <c:v>1.0300103861022919E-3</c:v>
                </c:pt>
                <c:pt idx="159">
                  <c:v>1.0310977329508963E-3</c:v>
                </c:pt>
                <c:pt idx="160">
                  <c:v>1.0343321478490065E-3</c:v>
                </c:pt>
                <c:pt idx="161">
                  <c:v>1.0354013102001865E-3</c:v>
                </c:pt>
                <c:pt idx="162">
                  <c:v>1.0364661008782335E-3</c:v>
                </c:pt>
                <c:pt idx="163">
                  <c:v>1.0375265896638115E-3</c:v>
                </c:pt>
                <c:pt idx="164">
                  <c:v>1.0385828463384643E-3</c:v>
                </c:pt>
                <c:pt idx="165">
                  <c:v>1.0417269215074704E-3</c:v>
                </c:pt>
                <c:pt idx="166">
                  <c:v>1.0427669475512179E-3</c:v>
                </c:pt>
                <c:pt idx="167">
                  <c:v>1.0438030903913167E-3</c:v>
                </c:pt>
                <c:pt idx="168">
                  <c:v>1.0448354198106275E-3</c:v>
                </c:pt>
                <c:pt idx="169">
                  <c:v>1.0458640055906936E-3</c:v>
                </c:pt>
                <c:pt idx="170">
                  <c:v>1.0476536831187076E-3</c:v>
                </c:pt>
                <c:pt idx="171">
                  <c:v>1.0488187732000762E-3</c:v>
                </c:pt>
                <c:pt idx="172">
                  <c:v>1.0499999999999279E-3</c:v>
                </c:pt>
                <c:pt idx="173">
                  <c:v>1.0508494773600696E-3</c:v>
                </c:pt>
                <c:pt idx="174">
                  <c:v>1.0522791745164342E-3</c:v>
                </c:pt>
                <c:pt idx="175">
                  <c:v>1.0561593353912134E-3</c:v>
                </c:pt>
                <c:pt idx="176">
                  <c:v>1.0574451907820737E-3</c:v>
                </c:pt>
                <c:pt idx="177">
                  <c:v>1.0587501815861877E-3</c:v>
                </c:pt>
                <c:pt idx="178">
                  <c:v>1.0608324516369811E-3</c:v>
                </c:pt>
                <c:pt idx="179">
                  <c:v>1.0618303826850182E-3</c:v>
                </c:pt>
                <c:pt idx="180">
                  <c:v>1.0655792566242582E-3</c:v>
                </c:pt>
                <c:pt idx="181">
                  <c:v>1.0670093138282176E-3</c:v>
                </c:pt>
                <c:pt idx="182">
                  <c:v>1.0684619244382761E-3</c:v>
                </c:pt>
                <c:pt idx="183">
                  <c:v>1.0714634421567092E-3</c:v>
                </c:pt>
                <c:pt idx="184">
                  <c:v>1.0722212272416948E-3</c:v>
                </c:pt>
                <c:pt idx="185">
                  <c:v>1.076080368923545E-3</c:v>
                </c:pt>
                <c:pt idx="186">
                  <c:v>1.0776785542089612E-3</c:v>
                </c:pt>
                <c:pt idx="187">
                  <c:v>1.0793027110023651E-3</c:v>
                </c:pt>
                <c:pt idx="188">
                  <c:v>1.082908128293989E-3</c:v>
                </c:pt>
                <c:pt idx="189">
                  <c:v>1.089620399010244E-3</c:v>
                </c:pt>
                <c:pt idx="190">
                  <c:v>1.0914400292080676E-3</c:v>
                </c:pt>
                <c:pt idx="191">
                  <c:v>1.0922610976984947E-3</c:v>
                </c:pt>
                <c:pt idx="192">
                  <c:v>1.0961881396704233E-3</c:v>
                </c:pt>
                <c:pt idx="193">
                  <c:v>1.099999999999999E-3</c:v>
                </c:pt>
                <c:pt idx="194">
                  <c:v>1.1020226398776613E-3</c:v>
                </c:pt>
                <c:pt idx="195">
                  <c:v>1.1040782092968215E-3</c:v>
                </c:pt>
                <c:pt idx="196">
                  <c:v>1.1061637511737214E-3</c:v>
                </c:pt>
                <c:pt idx="197">
                  <c:v>1.110146325273662E-3</c:v>
                </c:pt>
                <c:pt idx="198">
                  <c:v>1.1147465011677128E-3</c:v>
                </c:pt>
                <c:pt idx="199">
                  <c:v>1.1169375486624071E-3</c:v>
                </c:pt>
                <c:pt idx="200">
                  <c:v>1.1191408258606898E-3</c:v>
                </c:pt>
                <c:pt idx="201">
                  <c:v>1.121353375594062E-3</c:v>
                </c:pt>
                <c:pt idx="202">
                  <c:v>1.1252421053417991E-3</c:v>
                </c:pt>
                <c:pt idx="203">
                  <c:v>1.1302371560262259E-3</c:v>
                </c:pt>
                <c:pt idx="204">
                  <c:v>1.1324517104296893E-3</c:v>
                </c:pt>
                <c:pt idx="205">
                  <c:v>1.1346577940728848E-3</c:v>
                </c:pt>
                <c:pt idx="206">
                  <c:v>1.1368524496938356E-3</c:v>
                </c:pt>
                <c:pt idx="207">
                  <c:v>1.1405020774934334E-3</c:v>
                </c:pt>
                <c:pt idx="208">
                  <c:v>1.1454576462570207E-3</c:v>
                </c:pt>
                <c:pt idx="209">
                  <c:v>1.147550802383261E-3</c:v>
                </c:pt>
                <c:pt idx="210">
                  <c:v>1.1496147866493823E-3</c:v>
                </c:pt>
                <c:pt idx="211">
                  <c:v>1.1516466417060469E-3</c:v>
                </c:pt>
                <c:pt idx="212">
                  <c:v>1.154922864236769E-3</c:v>
                </c:pt>
                <c:pt idx="213">
                  <c:v>1.1599999999999534E-3</c:v>
                </c:pt>
                <c:pt idx="214">
                  <c:v>1.1618157537368855E-3</c:v>
                </c:pt>
                <c:pt idx="215">
                  <c:v>1.1635881258059942E-3</c:v>
                </c:pt>
                <c:pt idx="216">
                  <c:v>1.1664552139071856E-3</c:v>
                </c:pt>
                <c:pt idx="217">
                  <c:v>1.167578264664701E-3</c:v>
                </c:pt>
                <c:pt idx="218">
                  <c:v>1.1719135377162993E-3</c:v>
                </c:pt>
                <c:pt idx="219">
                  <c:v>1.1734941859103713E-3</c:v>
                </c:pt>
                <c:pt idx="220">
                  <c:v>1.1750543079323769E-3</c:v>
                </c:pt>
                <c:pt idx="221">
                  <c:v>1.1776984899386678E-3</c:v>
                </c:pt>
                <c:pt idx="222">
                  <c:v>1.1786765289908438E-3</c:v>
                </c:pt>
                <c:pt idx="223">
                  <c:v>1.1826613049911608E-3</c:v>
                </c:pt>
                <c:pt idx="224">
                  <c:v>1.1841668378447634E-3</c:v>
                </c:pt>
                <c:pt idx="225">
                  <c:v>1.1856747005768299E-3</c:v>
                </c:pt>
                <c:pt idx="226">
                  <c:v>1.1883736880147209E-3</c:v>
                </c:pt>
                <c:pt idx="227">
                  <c:v>1.1893073008614288E-3</c:v>
                </c:pt>
                <c:pt idx="228">
                  <c:v>1.1933632444618618E-3</c:v>
                </c:pt>
                <c:pt idx="229">
                  <c:v>1.1949536558366325E-3</c:v>
                </c:pt>
                <c:pt idx="230">
                  <c:v>1.1965692536452111E-3</c:v>
                </c:pt>
                <c:pt idx="231">
                  <c:v>1.1995887288801699E-3</c:v>
                </c:pt>
                <c:pt idx="232">
                  <c:v>1.2005844884304959E-3</c:v>
                </c:pt>
                <c:pt idx="233">
                  <c:v>1.2051393239516676E-3</c:v>
                </c:pt>
                <c:pt idx="234">
                  <c:v>1.2062242662652383E-3</c:v>
                </c:pt>
                <c:pt idx="235">
                  <c:v>1.2080869108432686E-3</c:v>
                </c:pt>
                <c:pt idx="236">
                  <c:v>1.2099999999996495E-3</c:v>
                </c:pt>
                <c:pt idx="237">
                  <c:v>1.2136380376890897E-3</c:v>
                </c:pt>
                <c:pt idx="238">
                  <c:v>1.2181839952188675E-3</c:v>
                </c:pt>
                <c:pt idx="239">
                  <c:v>1.2203618874124509E-3</c:v>
                </c:pt>
                <c:pt idx="240">
                  <c:v>1.2225918900221257E-3</c:v>
                </c:pt>
                <c:pt idx="241">
                  <c:v>1.2248736795829216E-3</c:v>
                </c:pt>
                <c:pt idx="242">
                  <c:v>1.2295411192736743E-3</c:v>
                </c:pt>
                <c:pt idx="243">
                  <c:v>1.2345122381248251E-3</c:v>
                </c:pt>
                <c:pt idx="244">
                  <c:v>1.2370481105535903E-3</c:v>
                </c:pt>
                <c:pt idx="245">
                  <c:v>1.2396338291951958E-3</c:v>
                </c:pt>
                <c:pt idx="246">
                  <c:v>1.242269070600396E-3</c:v>
                </c:pt>
                <c:pt idx="247">
                  <c:v>1.2484095161350447E-3</c:v>
                </c:pt>
                <c:pt idx="248">
                  <c:v>1.2532987949604711E-3</c:v>
                </c:pt>
                <c:pt idx="249">
                  <c:v>1.2561767985262093E-3</c:v>
                </c:pt>
                <c:pt idx="250">
                  <c:v>1.2591023842041869E-3</c:v>
                </c:pt>
                <c:pt idx="251">
                  <c:v>1.2620752285582627E-3</c:v>
                </c:pt>
                <c:pt idx="252">
                  <c:v>1.2728348720248935E-3</c:v>
                </c:pt>
                <c:pt idx="253">
                  <c:v>1.2744327240673228E-3</c:v>
                </c:pt>
                <c:pt idx="254">
                  <c:v>1.2776370103104401E-3</c:v>
                </c:pt>
                <c:pt idx="255">
                  <c:v>1.2808866146412007E-3</c:v>
                </c:pt>
                <c:pt idx="256">
                  <c:v>1.2841812136330729E-3</c:v>
                </c:pt>
                <c:pt idx="257">
                  <c:v>1.3027818033525174E-3</c:v>
                </c:pt>
                <c:pt idx="258">
                  <c:v>1.3099999999991983E-3</c:v>
                </c:pt>
                <c:pt idx="259">
                  <c:v>1.3136916882251831E-3</c:v>
                </c:pt>
                <c:pt idx="260">
                  <c:v>1.3174274220348699E-3</c:v>
                </c:pt>
                <c:pt idx="261">
                  <c:v>1.330305238263299E-3</c:v>
                </c:pt>
                <c:pt idx="262">
                  <c:v>1.329635689410916E-3</c:v>
                </c:pt>
                <c:pt idx="263">
                  <c:v>1.3366236634165566E-3</c:v>
                </c:pt>
                <c:pt idx="264">
                  <c:v>1.3405378034538607E-3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4.8999999999999998E-4</c:v>
                </c:pt>
                <c:pt idx="1">
                  <c:v>5.1000000000000004E-4</c:v>
                </c:pt>
                <c:pt idx="2">
                  <c:v>5.2999999999999998E-4</c:v>
                </c:pt>
                <c:pt idx="3">
                  <c:v>5.4000000000000001E-4</c:v>
                </c:pt>
                <c:pt idx="4">
                  <c:v>5.6000000000000006E-4</c:v>
                </c:pt>
                <c:pt idx="5">
                  <c:v>6.1000000000000008E-4</c:v>
                </c:pt>
                <c:pt idx="6">
                  <c:v>6.6E-4</c:v>
                </c:pt>
                <c:pt idx="7">
                  <c:v>7.1000000000000002E-4</c:v>
                </c:pt>
                <c:pt idx="8">
                  <c:v>8.1999999999999998E-4</c:v>
                </c:pt>
                <c:pt idx="9">
                  <c:v>9.1E-4</c:v>
                </c:pt>
                <c:pt idx="10">
                  <c:v>1.01E-3</c:v>
                </c:pt>
                <c:pt idx="11">
                  <c:v>1.17E-3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04288"/>
        <c:axId val="599005824"/>
      </c:scatterChart>
      <c:valAx>
        <c:axId val="59900428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9005824"/>
        <c:crosses val="autoZero"/>
        <c:crossBetween val="midCat"/>
      </c:valAx>
      <c:valAx>
        <c:axId val="599005824"/>
        <c:scaling>
          <c:orientation val="minMax"/>
          <c:max val="1.5000000000000005E-3"/>
          <c:min val="-5.0000000000000012E-4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0042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6M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EUR6M!$BC$2:$BC$513</c:f>
              <c:numCache>
                <c:formatCode>0.0000%</c:formatCode>
                <c:ptCount val="512"/>
                <c:pt idx="0">
                  <c:v>4.960000000002238E-4</c:v>
                </c:pt>
                <c:pt idx="1">
                  <c:v>4.8822440417576002E-4</c:v>
                </c:pt>
                <c:pt idx="2">
                  <c:v>5.125054355495011E-4</c:v>
                </c:pt>
                <c:pt idx="3">
                  <c:v>5.2379171808022865E-4</c:v>
                </c:pt>
                <c:pt idx="4">
                  <c:v>5.3647846707462264E-4</c:v>
                </c:pt>
                <c:pt idx="5">
                  <c:v>5.5238933026219468E-4</c:v>
                </c:pt>
                <c:pt idx="6">
                  <c:v>5.5860769203529173E-4</c:v>
                </c:pt>
                <c:pt idx="7">
                  <c:v>5.7760156645776965E-4</c:v>
                </c:pt>
                <c:pt idx="8">
                  <c:v>5.8369645144621448E-4</c:v>
                </c:pt>
                <c:pt idx="9">
                  <c:v>5.895256996355804E-4</c:v>
                </c:pt>
                <c:pt idx="10">
                  <c:v>5.9661581028837328E-4</c:v>
                </c:pt>
                <c:pt idx="11">
                  <c:v>6.0207144907458224E-4</c:v>
                </c:pt>
                <c:pt idx="12">
                  <c:v>6.1912975813540802E-4</c:v>
                </c:pt>
                <c:pt idx="13">
                  <c:v>6.2475341941423492E-4</c:v>
                </c:pt>
                <c:pt idx="14">
                  <c:v>6.3022249753591747E-4</c:v>
                </c:pt>
                <c:pt idx="15">
                  <c:v>6.3681019242929843E-4</c:v>
                </c:pt>
                <c:pt idx="16">
                  <c:v>6.4109133698735457E-4</c:v>
                </c:pt>
                <c:pt idx="17">
                  <c:v>6.542345518025988E-4</c:v>
                </c:pt>
                <c:pt idx="18">
                  <c:v>6.5847549619826027E-4</c:v>
                </c:pt>
                <c:pt idx="19">
                  <c:v>6.6254305996971618E-4</c:v>
                </c:pt>
                <c:pt idx="20">
                  <c:v>6.6588655101895711E-4</c:v>
                </c:pt>
                <c:pt idx="21">
                  <c:v>6.6907824242814476E-4</c:v>
                </c:pt>
                <c:pt idx="22">
                  <c:v>6.7969376182928866E-4</c:v>
                </c:pt>
                <c:pt idx="23">
                  <c:v>6.836857392648586E-4</c:v>
                </c:pt>
                <c:pt idx="24">
                  <c:v>6.8758789465758155E-4</c:v>
                </c:pt>
                <c:pt idx="25">
                  <c:v>6.912278647678902E-4</c:v>
                </c:pt>
                <c:pt idx="26">
                  <c:v>6.9501981239287764E-4</c:v>
                </c:pt>
                <c:pt idx="27">
                  <c:v>7.0575132262534518E-4</c:v>
                </c:pt>
                <c:pt idx="28">
                  <c:v>7.0911453491705136E-4</c:v>
                </c:pt>
                <c:pt idx="29">
                  <c:v>7.1238792166697016E-4</c:v>
                </c:pt>
                <c:pt idx="30">
                  <c:v>7.1524626233678034E-4</c:v>
                </c:pt>
                <c:pt idx="31">
                  <c:v>7.1848884778039014E-4</c:v>
                </c:pt>
                <c:pt idx="32">
                  <c:v>7.274074569263917E-4</c:v>
                </c:pt>
                <c:pt idx="33">
                  <c:v>7.3014188138542668E-4</c:v>
                </c:pt>
                <c:pt idx="34">
                  <c:v>7.3278647740629551E-4</c:v>
                </c:pt>
                <c:pt idx="35">
                  <c:v>7.3491048087113932E-4</c:v>
                </c:pt>
                <c:pt idx="36">
                  <c:v>7.3758015434758923E-4</c:v>
                </c:pt>
                <c:pt idx="37">
                  <c:v>7.4466201862451967E-4</c:v>
                </c:pt>
                <c:pt idx="38">
                  <c:v>7.4676763680216261E-4</c:v>
                </c:pt>
                <c:pt idx="39">
                  <c:v>7.487834242517321E-4</c:v>
                </c:pt>
                <c:pt idx="40">
                  <c:v>7.5022038770246715E-4</c:v>
                </c:pt>
                <c:pt idx="41">
                  <c:v>7.5229360328853633E-4</c:v>
                </c:pt>
                <c:pt idx="42">
                  <c:v>7.58058188881303E-4</c:v>
                </c:pt>
                <c:pt idx="43">
                  <c:v>7.5953559335610588E-4</c:v>
                </c:pt>
                <c:pt idx="44">
                  <c:v>7.6092217858559773E-4</c:v>
                </c:pt>
                <c:pt idx="45">
                  <c:v>7.644627459927663E-4</c:v>
                </c:pt>
                <c:pt idx="46">
                  <c:v>7.6795857654132164E-4</c:v>
                </c:pt>
                <c:pt idx="47">
                  <c:v>7.7817764467807298E-4</c:v>
                </c:pt>
                <c:pt idx="48">
                  <c:v>7.814945254511909E-4</c:v>
                </c:pt>
                <c:pt idx="49">
                  <c:v>7.8476666821013642E-4</c:v>
                </c:pt>
                <c:pt idx="50">
                  <c:v>7.879940727326698E-4</c:v>
                </c:pt>
                <c:pt idx="51">
                  <c:v>7.9117673880094315E-4</c:v>
                </c:pt>
                <c:pt idx="52">
                  <c:v>8.0045630413203223E-4</c:v>
                </c:pt>
                <c:pt idx="53">
                  <c:v>8.0346001425310183E-4</c:v>
                </c:pt>
                <c:pt idx="54">
                  <c:v>8.0641898486888408E-4</c:v>
                </c:pt>
                <c:pt idx="55">
                  <c:v>8.0933321578085659E-4</c:v>
                </c:pt>
                <c:pt idx="56">
                  <c:v>8.1220270679049672E-4</c:v>
                </c:pt>
                <c:pt idx="57">
                  <c:v>8.2054273847334211E-4</c:v>
                </c:pt>
                <c:pt idx="58">
                  <c:v>8.2323326795738353E-4</c:v>
                </c:pt>
                <c:pt idx="59">
                  <c:v>8.2587905659654989E-4</c:v>
                </c:pt>
                <c:pt idx="60">
                  <c:v>8.2848010421076538E-4</c:v>
                </c:pt>
                <c:pt idx="61">
                  <c:v>8.3394439776022123E-4</c:v>
                </c:pt>
                <c:pt idx="62">
                  <c:v>8.3915925399158018E-4</c:v>
                </c:pt>
                <c:pt idx="63">
                  <c:v>8.4081422084342032E-4</c:v>
                </c:pt>
                <c:pt idx="64">
                  <c:v>8.4387533312710002E-4</c:v>
                </c:pt>
                <c:pt idx="65">
                  <c:v>8.4616662609404529E-4</c:v>
                </c:pt>
                <c:pt idx="66">
                  <c:v>8.4990815579322502E-4</c:v>
                </c:pt>
                <c:pt idx="67">
                  <c:v>8.5406904880325576E-4</c:v>
                </c:pt>
                <c:pt idx="68">
                  <c:v>8.5585401927763436E-4</c:v>
                </c:pt>
                <c:pt idx="69">
                  <c:v>8.5758887014475069E-4</c:v>
                </c:pt>
                <c:pt idx="70">
                  <c:v>8.5927360127181481E-4</c:v>
                </c:pt>
                <c:pt idx="71">
                  <c:v>8.6248859046604012E-4</c:v>
                </c:pt>
                <c:pt idx="72">
                  <c:v>8.6551132586615016E-4</c:v>
                </c:pt>
                <c:pt idx="73">
                  <c:v>8.6694545644044614E-4</c:v>
                </c:pt>
                <c:pt idx="74">
                  <c:v>8.6832946656007035E-4</c:v>
                </c:pt>
                <c:pt idx="75">
                  <c:v>8.696633561188781E-4</c:v>
                </c:pt>
                <c:pt idx="76">
                  <c:v>8.7263968522129955E-4</c:v>
                </c:pt>
                <c:pt idx="77">
                  <c:v>8.7449770677069439E-4</c:v>
                </c:pt>
                <c:pt idx="78">
                  <c:v>8.7558099207608766E-4</c:v>
                </c:pt>
                <c:pt idx="79">
                  <c:v>8.7661415626679058E-4</c:v>
                </c:pt>
                <c:pt idx="80">
                  <c:v>8.7759719926417757E-4</c:v>
                </c:pt>
                <c:pt idx="81">
                  <c:v>8.8036140205567334E-4</c:v>
                </c:pt>
                <c:pt idx="82">
                  <c:v>8.8102815787516515E-4</c:v>
                </c:pt>
                <c:pt idx="83">
                  <c:v>8.8176059385588362E-4</c:v>
                </c:pt>
                <c:pt idx="84">
                  <c:v>8.8244290825015791E-4</c:v>
                </c:pt>
                <c:pt idx="85">
                  <c:v>8.8307510100557097E-4</c:v>
                </c:pt>
                <c:pt idx="86">
                  <c:v>8.8266650450587018E-4</c:v>
                </c:pt>
                <c:pt idx="87">
                  <c:v>8.8407186243040883E-4</c:v>
                </c:pt>
                <c:pt idx="88">
                  <c:v>8.8558685531891211E-4</c:v>
                </c:pt>
                <c:pt idx="89">
                  <c:v>8.8706966379535678E-4</c:v>
                </c:pt>
                <c:pt idx="90">
                  <c:v>8.8852028778683414E-4</c:v>
                </c:pt>
                <c:pt idx="91">
                  <c:v>8.8993872722307099E-4</c:v>
                </c:pt>
                <c:pt idx="92">
                  <c:v>8.9400093751604932E-4</c:v>
                </c:pt>
                <c:pt idx="93">
                  <c:v>8.9529063805494143E-4</c:v>
                </c:pt>
                <c:pt idx="94">
                  <c:v>8.9654815370830753E-4</c:v>
                </c:pt>
                <c:pt idx="95">
                  <c:v>8.9777348441421917E-4</c:v>
                </c:pt>
                <c:pt idx="96">
                  <c:v>8.989666301133832E-4</c:v>
                </c:pt>
                <c:pt idx="97">
                  <c:v>9.0235295659590387E-4</c:v>
                </c:pt>
                <c:pt idx="98">
                  <c:v>9.0341736170149764E-4</c:v>
                </c:pt>
                <c:pt idx="99">
                  <c:v>9.0444958152495957E-4</c:v>
                </c:pt>
                <c:pt idx="100">
                  <c:v>9.054496160153415E-4</c:v>
                </c:pt>
                <c:pt idx="101">
                  <c:v>9.0641746512520882E-4</c:v>
                </c:pt>
                <c:pt idx="102">
                  <c:v>9.0912789970089118E-4</c:v>
                </c:pt>
                <c:pt idx="103">
                  <c:v>9.0996700682840896E-4</c:v>
                </c:pt>
                <c:pt idx="104">
                  <c:v>9.1077392835405078E-4</c:v>
                </c:pt>
                <c:pt idx="105">
                  <c:v>9.1154866423872704E-4</c:v>
                </c:pt>
                <c:pt idx="106">
                  <c:v>9.1229121444466577E-4</c:v>
                </c:pt>
                <c:pt idx="107">
                  <c:v>9.1563745242452792E-4</c:v>
                </c:pt>
                <c:pt idx="108">
                  <c:v>9.1626384102453339E-4</c:v>
                </c:pt>
                <c:pt idx="109">
                  <c:v>9.1685821956610976E-4</c:v>
                </c:pt>
                <c:pt idx="110">
                  <c:v>9.184909962008809E-4</c:v>
                </c:pt>
                <c:pt idx="111">
                  <c:v>9.2281151089218386E-4</c:v>
                </c:pt>
                <c:pt idx="112">
                  <c:v>9.2483924469956183E-4</c:v>
                </c:pt>
                <c:pt idx="113">
                  <c:v>9.2638059209288739E-4</c:v>
                </c:pt>
                <c:pt idx="114">
                  <c:v>9.2790365350758008E-4</c:v>
                </c:pt>
                <c:pt idx="115">
                  <c:v>9.2940842890083244E-4</c:v>
                </c:pt>
                <c:pt idx="116">
                  <c:v>9.3370503135106091E-4</c:v>
                </c:pt>
                <c:pt idx="117">
                  <c:v>9.3524466942557141E-4</c:v>
                </c:pt>
                <c:pt idx="118">
                  <c:v>9.3665801409135389E-4</c:v>
                </c:pt>
                <c:pt idx="119">
                  <c:v>9.3805307249195666E-4</c:v>
                </c:pt>
                <c:pt idx="120">
                  <c:v>9.384664892878355E-4</c:v>
                </c:pt>
                <c:pt idx="121">
                  <c:v>9.3986803311188103E-4</c:v>
                </c:pt>
                <c:pt idx="122">
                  <c:v>9.3988270328767794E-4</c:v>
                </c:pt>
                <c:pt idx="123">
                  <c:v>9.4017739342794619E-4</c:v>
                </c:pt>
                <c:pt idx="124">
                  <c:v>9.404483382014486E-4</c:v>
                </c:pt>
                <c:pt idx="125">
                  <c:v>9.4069553759857554E-4</c:v>
                </c:pt>
                <c:pt idx="126">
                  <c:v>9.4144688125821373E-4</c:v>
                </c:pt>
                <c:pt idx="127">
                  <c:v>9.4157535365639795E-4</c:v>
                </c:pt>
                <c:pt idx="128">
                  <c:v>9.4168008063758349E-4</c:v>
                </c:pt>
                <c:pt idx="129">
                  <c:v>9.4114163093651987E-4</c:v>
                </c:pt>
                <c:pt idx="130">
                  <c:v>9.4118644474369044E-4</c:v>
                </c:pt>
                <c:pt idx="131">
                  <c:v>9.4313767961802541E-4</c:v>
                </c:pt>
                <c:pt idx="132">
                  <c:v>9.4508620164307445E-4</c:v>
                </c:pt>
                <c:pt idx="133">
                  <c:v>9.4703201081049258E-4</c:v>
                </c:pt>
                <c:pt idx="134">
                  <c:v>9.4897510711237421E-4</c:v>
                </c:pt>
                <c:pt idx="135">
                  <c:v>9.5478811874618089E-4</c:v>
                </c:pt>
                <c:pt idx="136">
                  <c:v>9.5672036350685839E-4</c:v>
                </c:pt>
                <c:pt idx="137">
                  <c:v>9.5864989536247047E-4</c:v>
                </c:pt>
                <c:pt idx="138">
                  <c:v>9.6057671430467215E-4</c:v>
                </c:pt>
                <c:pt idx="139">
                  <c:v>9.6250082032555762E-4</c:v>
                </c:pt>
                <c:pt idx="140">
                  <c:v>9.6825686078301639E-4</c:v>
                </c:pt>
                <c:pt idx="141">
                  <c:v>9.7017011504089718E-4</c:v>
                </c:pt>
                <c:pt idx="142">
                  <c:v>9.7208065633749385E-4</c:v>
                </c:pt>
                <c:pt idx="143">
                  <c:v>9.7398848466621814E-4</c:v>
                </c:pt>
                <c:pt idx="144">
                  <c:v>9.7589360001828595E-4</c:v>
                </c:pt>
                <c:pt idx="145">
                  <c:v>9.8159266813900624E-4</c:v>
                </c:pt>
                <c:pt idx="146">
                  <c:v>9.8348693150758656E-4</c:v>
                </c:pt>
                <c:pt idx="147">
                  <c:v>9.8537848186042057E-4</c:v>
                </c:pt>
                <c:pt idx="148">
                  <c:v>9.8726731919092023E-4</c:v>
                </c:pt>
                <c:pt idx="149">
                  <c:v>9.8915344349030155E-4</c:v>
                </c:pt>
                <c:pt idx="150">
                  <c:v>9.9479553812443404E-4</c:v>
                </c:pt>
                <c:pt idx="151">
                  <c:v>9.9667081022247988E-4</c:v>
                </c:pt>
                <c:pt idx="152">
                  <c:v>9.9913627758329757E-4</c:v>
                </c:pt>
                <c:pt idx="153">
                  <c:v>1.0016044726988407E-3</c:v>
                </c:pt>
                <c:pt idx="154">
                  <c:v>1.0040753955787717E-3</c:v>
                </c:pt>
                <c:pt idx="155">
                  <c:v>1.0115045309072286E-3</c:v>
                </c:pt>
                <c:pt idx="156">
                  <c:v>1.0139863649474864E-3</c:v>
                </c:pt>
                <c:pt idx="157">
                  <c:v>1.0164709268030807E-3</c:v>
                </c:pt>
                <c:pt idx="158">
                  <c:v>1.0189582164849913E-3</c:v>
                </c:pt>
                <c:pt idx="159">
                  <c:v>1.0214482340024419E-3</c:v>
                </c:pt>
                <c:pt idx="160">
                  <c:v>1.028934653675639E-3</c:v>
                </c:pt>
                <c:pt idx="161">
                  <c:v>1.0314355826410984E-3</c:v>
                </c:pt>
                <c:pt idx="162">
                  <c:v>1.0339392394939243E-3</c:v>
                </c:pt>
                <c:pt idx="163">
                  <c:v>1.0364456242455363E-3</c:v>
                </c:pt>
                <c:pt idx="164">
                  <c:v>1.0389547369051575E-3</c:v>
                </c:pt>
                <c:pt idx="165">
                  <c:v>1.0464984424383662E-3</c:v>
                </c:pt>
                <c:pt idx="166">
                  <c:v>1.0490184668358745E-3</c:v>
                </c:pt>
                <c:pt idx="167">
                  <c:v>1.0515412191932187E-3</c:v>
                </c:pt>
                <c:pt idx="168">
                  <c:v>1.0540666995218185E-3</c:v>
                </c:pt>
                <c:pt idx="169">
                  <c:v>1.0565949078313363E-3</c:v>
                </c:pt>
                <c:pt idx="170">
                  <c:v>1.0653519706303196E-3</c:v>
                </c:pt>
                <c:pt idx="171">
                  <c:v>1.0678843471553187E-3</c:v>
                </c:pt>
                <c:pt idx="172">
                  <c:v>1.0704194221326489E-3</c:v>
                </c:pt>
                <c:pt idx="173">
                  <c:v>1.0731173007396963E-3</c:v>
                </c:pt>
                <c:pt idx="174">
                  <c:v>1.074064677784181E-3</c:v>
                </c:pt>
                <c:pt idx="175">
                  <c:v>1.0780374406847162E-3</c:v>
                </c:pt>
                <c:pt idx="176">
                  <c:v>1.0795447614199006E-3</c:v>
                </c:pt>
                <c:pt idx="177">
                  <c:v>1.081046654467655E-3</c:v>
                </c:pt>
                <c:pt idx="178">
                  <c:v>1.0837370517756718E-3</c:v>
                </c:pt>
                <c:pt idx="179">
                  <c:v>1.0846314664831401E-3</c:v>
                </c:pt>
                <c:pt idx="180">
                  <c:v>1.0884747039557644E-3</c:v>
                </c:pt>
                <c:pt idx="181">
                  <c:v>1.089944030616106E-3</c:v>
                </c:pt>
                <c:pt idx="182">
                  <c:v>1.0918810321322461E-3</c:v>
                </c:pt>
                <c:pt idx="183">
                  <c:v>1.0959784302826618E-3</c:v>
                </c:pt>
                <c:pt idx="184">
                  <c:v>1.0968286427549395E-3</c:v>
                </c:pt>
                <c:pt idx="185">
                  <c:v>1.1015166014403401E-3</c:v>
                </c:pt>
                <c:pt idx="186">
                  <c:v>1.1034338275790576E-3</c:v>
                </c:pt>
                <c:pt idx="187">
                  <c:v>1.1053477577877245E-3</c:v>
                </c:pt>
                <c:pt idx="188">
                  <c:v>1.1094514481014802E-3</c:v>
                </c:pt>
                <c:pt idx="189">
                  <c:v>1.1167621239664876E-3</c:v>
                </c:pt>
                <c:pt idx="190">
                  <c:v>1.1186529823937125E-3</c:v>
                </c:pt>
                <c:pt idx="191">
                  <c:v>1.1194292045787534E-3</c:v>
                </c:pt>
                <c:pt idx="192">
                  <c:v>1.1235389511675658E-3</c:v>
                </c:pt>
                <c:pt idx="193">
                  <c:v>1.126937066348415E-3</c:v>
                </c:pt>
                <c:pt idx="194">
                  <c:v>1.1288057466207939E-3</c:v>
                </c:pt>
                <c:pt idx="195">
                  <c:v>1.1306711128058079E-3</c:v>
                </c:pt>
                <c:pt idx="196">
                  <c:v>1.1325331648938466E-3</c:v>
                </c:pt>
                <c:pt idx="197">
                  <c:v>1.1366531594844762E-3</c:v>
                </c:pt>
                <c:pt idx="198">
                  <c:v>1.1399482320949763E-3</c:v>
                </c:pt>
                <c:pt idx="199">
                  <c:v>1.1417937135601085E-3</c:v>
                </c:pt>
                <c:pt idx="200">
                  <c:v>1.1436358808723541E-3</c:v>
                </c:pt>
                <c:pt idx="201">
                  <c:v>1.145474734022977E-3</c:v>
                </c:pt>
                <c:pt idx="202">
                  <c:v>1.1496067328664115E-3</c:v>
                </c:pt>
                <c:pt idx="203">
                  <c:v>1.1527970048192293E-3</c:v>
                </c:pt>
                <c:pt idx="204">
                  <c:v>1.1546192870206494E-3</c:v>
                </c:pt>
                <c:pt idx="205">
                  <c:v>1.1564382550045349E-3</c:v>
                </c:pt>
                <c:pt idx="206">
                  <c:v>1.1582539087617134E-3</c:v>
                </c:pt>
                <c:pt idx="207">
                  <c:v>1.1623996681055591E-3</c:v>
                </c:pt>
                <c:pt idx="208">
                  <c:v>1.1654833813398941E-3</c:v>
                </c:pt>
                <c:pt idx="209">
                  <c:v>1.1672824638263781E-3</c:v>
                </c:pt>
                <c:pt idx="210">
                  <c:v>1.1690782320311166E-3</c:v>
                </c:pt>
                <c:pt idx="211">
                  <c:v>1.1708706859453739E-3</c:v>
                </c:pt>
                <c:pt idx="212">
                  <c:v>1.1750319620347229E-3</c:v>
                </c:pt>
                <c:pt idx="213">
                  <c:v>1.1792021942285513E-3</c:v>
                </c:pt>
                <c:pt idx="214">
                  <c:v>1.1809809831642632E-3</c:v>
                </c:pt>
                <c:pt idx="215">
                  <c:v>1.1827564757776298E-3</c:v>
                </c:pt>
                <c:pt idx="216">
                  <c:v>1.186934402873759E-3</c:v>
                </c:pt>
                <c:pt idx="217">
                  <c:v>1.1875036115260263E-3</c:v>
                </c:pt>
                <c:pt idx="218">
                  <c:v>1.191584493702134E-3</c:v>
                </c:pt>
                <c:pt idx="219">
                  <c:v>1.1933402081959236E-3</c:v>
                </c:pt>
                <c:pt idx="220">
                  <c:v>1.1950926263052436E-3</c:v>
                </c:pt>
                <c:pt idx="221">
                  <c:v>1.1992890068037647E-3</c:v>
                </c:pt>
                <c:pt idx="222">
                  <c:v>1.1998146134917773E-3</c:v>
                </c:pt>
                <c:pt idx="223">
                  <c:v>1.2038052707746105E-3</c:v>
                </c:pt>
                <c:pt idx="224">
                  <c:v>1.205537910391608E-3</c:v>
                </c:pt>
                <c:pt idx="225">
                  <c:v>1.2072672535628807E-3</c:v>
                </c:pt>
                <c:pt idx="226">
                  <c:v>1.2114838247690959E-3</c:v>
                </c:pt>
                <c:pt idx="227">
                  <c:v>1.2119649648840354E-3</c:v>
                </c:pt>
                <c:pt idx="228">
                  <c:v>1.21586452242014E-3</c:v>
                </c:pt>
                <c:pt idx="229">
                  <c:v>1.2175740867315583E-3</c:v>
                </c:pt>
                <c:pt idx="230">
                  <c:v>1.2192803545359962E-3</c:v>
                </c:pt>
                <c:pt idx="231">
                  <c:v>1.2235188537498025E-3</c:v>
                </c:pt>
                <c:pt idx="232">
                  <c:v>1.2239546626937484E-3</c:v>
                </c:pt>
                <c:pt idx="233">
                  <c:v>1.2277622456528501E-3</c:v>
                </c:pt>
                <c:pt idx="234">
                  <c:v>1.2281622897050658E-3</c:v>
                </c:pt>
                <c:pt idx="235">
                  <c:v>1.2298420524606234E-3</c:v>
                </c:pt>
                <c:pt idx="236">
                  <c:v>1.231518500618186E-3</c:v>
                </c:pt>
                <c:pt idx="237">
                  <c:v>1.235783703953344E-3</c:v>
                </c:pt>
                <c:pt idx="238">
                  <c:v>1.2381911471046833E-3</c:v>
                </c:pt>
                <c:pt idx="239">
                  <c:v>1.2398510221477805E-3</c:v>
                </c:pt>
                <c:pt idx="240">
                  <c:v>1.2415075825426495E-3</c:v>
                </c:pt>
                <c:pt idx="241">
                  <c:v>1.2431608282809912E-3</c:v>
                </c:pt>
                <c:pt idx="242">
                  <c:v>1.2474520857324095E-3</c:v>
                </c:pt>
                <c:pt idx="243">
                  <c:v>1.249740664502223E-3</c:v>
                </c:pt>
                <c:pt idx="244">
                  <c:v>1.2513773368325635E-3</c:v>
                </c:pt>
                <c:pt idx="245">
                  <c:v>1.2530106944570172E-3</c:v>
                </c:pt>
                <c:pt idx="246">
                  <c:v>1.2546407373664112E-3</c:v>
                </c:pt>
                <c:pt idx="247">
                  <c:v>1.2599129076306206E-3</c:v>
                </c:pt>
                <c:pt idx="248">
                  <c:v>1.265014571506099E-3</c:v>
                </c:pt>
                <c:pt idx="249">
                  <c:v>1.2676133958910802E-3</c:v>
                </c:pt>
                <c:pt idx="250">
                  <c:v>1.2718361681305029E-3</c:v>
                </c:pt>
                <c:pt idx="251">
                  <c:v>1.2760670879452176E-3</c:v>
                </c:pt>
                <c:pt idx="252">
                  <c:v>1.2890727701219879E-3</c:v>
                </c:pt>
                <c:pt idx="253">
                  <c:v>1.293072244013638E-3</c:v>
                </c:pt>
                <c:pt idx="254">
                  <c:v>1.2973439024971845E-3</c:v>
                </c:pt>
                <c:pt idx="255">
                  <c:v>1.3016237088727097E-3</c:v>
                </c:pt>
                <c:pt idx="256">
                  <c:v>1.3059116631943778E-3</c:v>
                </c:pt>
                <c:pt idx="257">
                  <c:v>1.3160001543474768E-3</c:v>
                </c:pt>
                <c:pt idx="258">
                  <c:v>1.3260329134695307E-3</c:v>
                </c:pt>
                <c:pt idx="259">
                  <c:v>1.330356620398975E-3</c:v>
                </c:pt>
                <c:pt idx="260">
                  <c:v>1.3346884314349356E-3</c:v>
                </c:pt>
                <c:pt idx="261">
                  <c:v>1.344736491849411E-3</c:v>
                </c:pt>
                <c:pt idx="262">
                  <c:v>1.3462315672591013E-3</c:v>
                </c:pt>
                <c:pt idx="263">
                  <c:v>1.3564690500814224E-3</c:v>
                </c:pt>
                <c:pt idx="264">
                  <c:v>1.3608494868829709E-3</c:v>
                </c:pt>
                <c:pt idx="265">
                  <c:v>1.3652380281681253E-3</c:v>
                </c:pt>
                <c:pt idx="266">
                  <c:v>1.3752704698629407E-3</c:v>
                </c:pt>
                <c:pt idx="267">
                  <c:v>1.3768579488166231E-3</c:v>
                </c:pt>
                <c:pt idx="268">
                  <c:v>1.3873023037629772E-3</c:v>
                </c:pt>
                <c:pt idx="269">
                  <c:v>1.3917394730992825E-3</c:v>
                </c:pt>
                <c:pt idx="270">
                  <c:v>1.3961847473028003E-3</c:v>
                </c:pt>
                <c:pt idx="271">
                  <c:v>1.4061973150225973E-3</c:v>
                </c:pt>
                <c:pt idx="272">
                  <c:v>1.4078793176408231E-3</c:v>
                </c:pt>
                <c:pt idx="273">
                  <c:v>1.4185326932618068E-3</c:v>
                </c:pt>
                <c:pt idx="274">
                  <c:v>1.4230265978302768E-3</c:v>
                </c:pt>
                <c:pt idx="275">
                  <c:v>1.4275286076543439E-3</c:v>
                </c:pt>
                <c:pt idx="276">
                  <c:v>1.4375170461322637E-3</c:v>
                </c:pt>
                <c:pt idx="277">
                  <c:v>1.4420233668634554E-3</c:v>
                </c:pt>
                <c:pt idx="278">
                  <c:v>1.450160237565332E-3</c:v>
                </c:pt>
                <c:pt idx="279">
                  <c:v>1.4547108800985634E-3</c:v>
                </c:pt>
                <c:pt idx="280">
                  <c:v>1.45926962828099E-3</c:v>
                </c:pt>
                <c:pt idx="281">
                  <c:v>1.4692296822347724E-3</c:v>
                </c:pt>
                <c:pt idx="282">
                  <c:v>1.4711070927753086E-3</c:v>
                </c:pt>
                <c:pt idx="283">
                  <c:v>1.4821849559042567E-3</c:v>
                </c:pt>
                <c:pt idx="284">
                  <c:v>1.4867923391691663E-3</c:v>
                </c:pt>
                <c:pt idx="285">
                  <c:v>1.4914078284812139E-3</c:v>
                </c:pt>
                <c:pt idx="286">
                  <c:v>1.5013352426123329E-3</c:v>
                </c:pt>
                <c:pt idx="287">
                  <c:v>1.503313537529221E-3</c:v>
                </c:pt>
                <c:pt idx="288">
                  <c:v>1.5146068677495273E-3</c:v>
                </c:pt>
                <c:pt idx="289">
                  <c:v>1.5192709945477873E-3</c:v>
                </c:pt>
                <c:pt idx="290">
                  <c:v>1.5239432277959065E-3</c:v>
                </c:pt>
                <c:pt idx="291">
                  <c:v>1.5338337467861046E-3</c:v>
                </c:pt>
                <c:pt idx="292">
                  <c:v>1.535915046437497E-3</c:v>
                </c:pt>
                <c:pt idx="293">
                  <c:v>1.5474259928149399E-3</c:v>
                </c:pt>
                <c:pt idx="294">
                  <c:v>1.5521468659829769E-3</c:v>
                </c:pt>
                <c:pt idx="295">
                  <c:v>1.5568758460079387E-3</c:v>
                </c:pt>
                <c:pt idx="296">
                  <c:v>1.5667252145161949E-3</c:v>
                </c:pt>
                <c:pt idx="297">
                  <c:v>1.5689116393234144E-3</c:v>
                </c:pt>
                <c:pt idx="298">
                  <c:v>1.5781017312283623E-3</c:v>
                </c:pt>
                <c:pt idx="299">
                  <c:v>1.5803446040925876E-3</c:v>
                </c:pt>
                <c:pt idx="300">
                  <c:v>1.5826016862281061E-3</c:v>
                </c:pt>
                <c:pt idx="301">
                  <c:v>1.5874184223267035E-3</c:v>
                </c:pt>
                <c:pt idx="302">
                  <c:v>1.5922433997754444E-3</c:v>
                </c:pt>
                <c:pt idx="303">
                  <c:v>1.6092724841795406E-3</c:v>
                </c:pt>
                <c:pt idx="304">
                  <c:v>1.6116257242695621E-3</c:v>
                </c:pt>
                <c:pt idx="305">
                  <c:v>1.6164919093686336E-3</c:v>
                </c:pt>
                <c:pt idx="306">
                  <c:v>1.6213663361782239E-3</c:v>
                </c:pt>
                <c:pt idx="307">
                  <c:v>1.6262490047597197E-3</c:v>
                </c:pt>
                <c:pt idx="308">
                  <c:v>1.6433946167952482E-3</c:v>
                </c:pt>
                <c:pt idx="309">
                  <c:v>1.6458620980117522E-3</c:v>
                </c:pt>
                <c:pt idx="310">
                  <c:v>1.6507859763603388E-3</c:v>
                </c:pt>
                <c:pt idx="311">
                  <c:v>1.6557180968456221E-3</c:v>
                </c:pt>
                <c:pt idx="312">
                  <c:v>1.6601773823345554E-3</c:v>
                </c:pt>
                <c:pt idx="313">
                  <c:v>1.6759917047191068E-3</c:v>
                </c:pt>
                <c:pt idx="314">
                  <c:v>1.6780752543415524E-3</c:v>
                </c:pt>
                <c:pt idx="315">
                  <c:v>1.6825649050603742E-3</c:v>
                </c:pt>
                <c:pt idx="316">
                  <c:v>1.6879017762572782E-3</c:v>
                </c:pt>
                <c:pt idx="317">
                  <c:v>1.6932473909083198E-3</c:v>
                </c:pt>
                <c:pt idx="318">
                  <c:v>1.7125213851578946E-3</c:v>
                </c:pt>
                <c:pt idx="319">
                  <c:v>1.7147172854701869E-3</c:v>
                </c:pt>
                <c:pt idx="320">
                  <c:v>1.7201066184531664E-3</c:v>
                </c:pt>
                <c:pt idx="321">
                  <c:v>1.7255046953146955E-3</c:v>
                </c:pt>
                <c:pt idx="322">
                  <c:v>1.7340632946598186E-3</c:v>
                </c:pt>
                <c:pt idx="323">
                  <c:v>1.7503110361013156E-3</c:v>
                </c:pt>
                <c:pt idx="324">
                  <c:v>1.7557443425456341E-3</c:v>
                </c:pt>
                <c:pt idx="325">
                  <c:v>1.7611863454242943E-3</c:v>
                </c:pt>
                <c:pt idx="326">
                  <c:v>1.7666370448084483E-3</c:v>
                </c:pt>
                <c:pt idx="327">
                  <c:v>1.7720964407705656E-3</c:v>
                </c:pt>
                <c:pt idx="328">
                  <c:v>1.7885268088414861E-3</c:v>
                </c:pt>
                <c:pt idx="329">
                  <c:v>1.7940209918335633E-3</c:v>
                </c:pt>
                <c:pt idx="330">
                  <c:v>1.7995238717637553E-3</c:v>
                </c:pt>
                <c:pt idx="331">
                  <c:v>1.8050354487049707E-3</c:v>
                </c:pt>
                <c:pt idx="332">
                  <c:v>1.8225620860688695E-3</c:v>
                </c:pt>
                <c:pt idx="333">
                  <c:v>1.8301606124267885E-3</c:v>
                </c:pt>
                <c:pt idx="334">
                  <c:v>1.8327237911097572E-3</c:v>
                </c:pt>
                <c:pt idx="335">
                  <c:v>1.8382875516411688E-3</c:v>
                </c:pt>
                <c:pt idx="336">
                  <c:v>1.8438600096935256E-3</c:v>
                </c:pt>
                <c:pt idx="337">
                  <c:v>1.8494411653397363E-3</c:v>
                </c:pt>
                <c:pt idx="338">
                  <c:v>1.866236818578485E-3</c:v>
                </c:pt>
                <c:pt idx="339">
                  <c:v>1.8718527653375436E-3</c:v>
                </c:pt>
                <c:pt idx="340">
                  <c:v>1.8774774100585132E-3</c:v>
                </c:pt>
                <c:pt idx="341">
                  <c:v>1.8831107528160596E-3</c:v>
                </c:pt>
                <c:pt idx="342">
                  <c:v>1.8887527936848484E-3</c:v>
                </c:pt>
                <c:pt idx="343">
                  <c:v>1.8970880971414406E-3</c:v>
                </c:pt>
                <c:pt idx="344">
                  <c:v>1.9114079397538777E-3</c:v>
                </c:pt>
                <c:pt idx="345">
                  <c:v>1.9142424305170235E-3</c:v>
                </c:pt>
                <c:pt idx="346">
                  <c:v>1.9199465887182738E-3</c:v>
                </c:pt>
                <c:pt idx="347">
                  <c:v>1.9256594934280141E-3</c:v>
                </c:pt>
                <c:pt idx="348">
                  <c:v>1.9456516148595041E-3</c:v>
                </c:pt>
                <c:pt idx="349">
                  <c:v>1.9485985788658003E-3</c:v>
                </c:pt>
                <c:pt idx="350">
                  <c:v>1.95435521725211E-3</c:v>
                </c:pt>
                <c:pt idx="351">
                  <c:v>1.9601206026000281E-3</c:v>
                </c:pt>
                <c:pt idx="352">
                  <c:v>1.9658947349863987E-3</c:v>
                </c:pt>
                <c:pt idx="353">
                  <c:v>1.9859983718107433E-3</c:v>
                </c:pt>
                <c:pt idx="354">
                  <c:v>1.9890787364338679E-3</c:v>
                </c:pt>
                <c:pt idx="355">
                  <c:v>1.9948966051523635E-3</c:v>
                </c:pt>
                <c:pt idx="356">
                  <c:v>2.0007232213668461E-3</c:v>
                </c:pt>
                <c:pt idx="357">
                  <c:v>2.0065585851541607E-3</c:v>
                </c:pt>
                <c:pt idx="358">
                  <c:v>2.0267714025777885E-3</c:v>
                </c:pt>
                <c:pt idx="359">
                  <c:v>2.0299875175650967E-3</c:v>
                </c:pt>
                <c:pt idx="360">
                  <c:v>2.0358666203687983E-3</c:v>
                </c:pt>
                <c:pt idx="361">
                  <c:v>2.0417544712081656E-3</c:v>
                </c:pt>
                <c:pt idx="362">
                  <c:v>2.0476510701596018E-3</c:v>
                </c:pt>
                <c:pt idx="363">
                  <c:v>2.0679707334591638E-3</c:v>
                </c:pt>
                <c:pt idx="364">
                  <c:v>2.0713249486467777E-3</c:v>
                </c:pt>
                <c:pt idx="365">
                  <c:v>2.0798202745872609E-3</c:v>
                </c:pt>
                <c:pt idx="366">
                  <c:v>2.0857580961623507E-3</c:v>
                </c:pt>
                <c:pt idx="367">
                  <c:v>2.0917046185159999E-3</c:v>
                </c:pt>
                <c:pt idx="368">
                  <c:v>2.1095963910309724E-3</c:v>
                </c:pt>
                <c:pt idx="369">
                  <c:v>2.1155777172819682E-3</c:v>
                </c:pt>
                <c:pt idx="370">
                  <c:v>2.1215677447046148E-3</c:v>
                </c:pt>
                <c:pt idx="371">
                  <c:v>2.1275664733762141E-3</c:v>
                </c:pt>
                <c:pt idx="372">
                  <c:v>2.1335739033771402E-3</c:v>
                </c:pt>
                <c:pt idx="373">
                  <c:v>2.1516484021433858E-3</c:v>
                </c:pt>
                <c:pt idx="374">
                  <c:v>2.1576906382513197E-3</c:v>
                </c:pt>
                <c:pt idx="375">
                  <c:v>2.1637415760847475E-3</c:v>
                </c:pt>
                <c:pt idx="376">
                  <c:v>2.1698012157227273E-3</c:v>
                </c:pt>
                <c:pt idx="377">
                  <c:v>2.1760787918669111E-3</c:v>
                </c:pt>
                <c:pt idx="378">
                  <c:v>2.1949672421239796E-3</c:v>
                </c:pt>
                <c:pt idx="379">
                  <c:v>2.2012819664463234E-3</c:v>
                </c:pt>
                <c:pt idx="380">
                  <c:v>2.2076059780350081E-3</c:v>
                </c:pt>
                <c:pt idx="381">
                  <c:v>2.2123077940594416E-3</c:v>
                </c:pt>
                <c:pt idx="382">
                  <c:v>2.21701285704877E-3</c:v>
                </c:pt>
                <c:pt idx="383">
                  <c:v>2.2358655791183974E-3</c:v>
                </c:pt>
                <c:pt idx="384">
                  <c:v>2.2405868772791748E-3</c:v>
                </c:pt>
                <c:pt idx="385">
                  <c:v>2.2453114225440764E-3</c:v>
                </c:pt>
                <c:pt idx="386">
                  <c:v>2.2500392149359407E-3</c:v>
                </c:pt>
                <c:pt idx="387">
                  <c:v>2.2642420751047749E-3</c:v>
                </c:pt>
                <c:pt idx="388">
                  <c:v>2.2665197374176225E-3</c:v>
                </c:pt>
                <c:pt idx="389">
                  <c:v>2.2712678552051866E-3</c:v>
                </c:pt>
                <c:pt idx="390">
                  <c:v>2.2760192380702404E-3</c:v>
                </c:pt>
                <c:pt idx="391">
                  <c:v>2.2807738860353083E-3</c:v>
                </c:pt>
                <c:pt idx="392">
                  <c:v>2.2974957359495002E-3</c:v>
                </c:pt>
                <c:pt idx="393">
                  <c:v>2.2998251293642902E-3</c:v>
                </c:pt>
                <c:pt idx="394">
                  <c:v>2.304596103180968E-3</c:v>
                </c:pt>
                <c:pt idx="395">
                  <c:v>2.3093703422376573E-3</c:v>
                </c:pt>
                <c:pt idx="396">
                  <c:v>2.314147846558649E-3</c:v>
                </c:pt>
                <c:pt idx="397">
                  <c:v>2.330908518568005E-3</c:v>
                </c:pt>
                <c:pt idx="398">
                  <c:v>2.3332905169497955E-3</c:v>
                </c:pt>
                <c:pt idx="399">
                  <c:v>2.3380843479420725E-3</c:v>
                </c:pt>
                <c:pt idx="400">
                  <c:v>2.3428814443390922E-3</c:v>
                </c:pt>
                <c:pt idx="401">
                  <c:v>2.3476818061647022E-3</c:v>
                </c:pt>
                <c:pt idx="402">
                  <c:v>2.3644804309956198E-3</c:v>
                </c:pt>
                <c:pt idx="403">
                  <c:v>2.3669159082211812E-3</c:v>
                </c:pt>
                <c:pt idx="404">
                  <c:v>2.3717325975426105E-3</c:v>
                </c:pt>
                <c:pt idx="405">
                  <c:v>2.3765525524330707E-3</c:v>
                </c:pt>
                <c:pt idx="406">
                  <c:v>2.3813757729177348E-3</c:v>
                </c:pt>
                <c:pt idx="407">
                  <c:v>2.3982114813076434E-3</c:v>
                </c:pt>
                <c:pt idx="408">
                  <c:v>2.4007013112656802E-3</c:v>
                </c:pt>
                <c:pt idx="409">
                  <c:v>2.4055408600737889E-3</c:v>
                </c:pt>
                <c:pt idx="410">
                  <c:v>2.4103836746178667E-3</c:v>
                </c:pt>
                <c:pt idx="411">
                  <c:v>2.41522975492132E-3</c:v>
                </c:pt>
                <c:pt idx="412">
                  <c:v>2.4321016776145108E-3</c:v>
                </c:pt>
                <c:pt idx="413">
                  <c:v>2.4346467342080641E-3</c:v>
                </c:pt>
                <c:pt idx="414">
                  <c:v>2.4395091436674454E-3</c:v>
                </c:pt>
                <c:pt idx="415">
                  <c:v>2.4443748190288504E-3</c:v>
                </c:pt>
                <c:pt idx="416">
                  <c:v>2.4492437603174529E-3</c:v>
                </c:pt>
                <c:pt idx="417">
                  <c:v>2.4661510280675038E-3</c:v>
                </c:pt>
                <c:pt idx="418">
                  <c:v>2.4687521852128518E-3</c:v>
                </c:pt>
                <c:pt idx="419">
                  <c:v>2.4736374564920736E-3</c:v>
                </c:pt>
                <c:pt idx="420">
                  <c:v>2.4785259938415825E-3</c:v>
                </c:pt>
                <c:pt idx="421">
                  <c:v>2.4834177972852269E-3</c:v>
                </c:pt>
                <c:pt idx="422">
                  <c:v>2.5003595408556768E-3</c:v>
                </c:pt>
                <c:pt idx="423">
                  <c:v>2.5030176724812176E-3</c:v>
                </c:pt>
                <c:pt idx="424">
                  <c:v>2.5079258067559141E-3</c:v>
                </c:pt>
                <c:pt idx="425">
                  <c:v>2.5128372072687191E-3</c:v>
                </c:pt>
                <c:pt idx="426">
                  <c:v>2.5177518740443646E-3</c:v>
                </c:pt>
                <c:pt idx="427">
                  <c:v>2.5347272242062942E-3</c:v>
                </c:pt>
                <c:pt idx="428">
                  <c:v>2.5440568712593206E-3</c:v>
                </c:pt>
                <c:pt idx="429">
                  <c:v>2.5489727763171265E-3</c:v>
                </c:pt>
                <c:pt idx="430">
                  <c:v>2.558270988114775E-3</c:v>
                </c:pt>
                <c:pt idx="431">
                  <c:v>2.5609997818766667E-3</c:v>
                </c:pt>
                <c:pt idx="432">
                  <c:v>2.5736005054101457E-3</c:v>
                </c:pt>
                <c:pt idx="433">
                  <c:v>2.5785356921585434E-3</c:v>
                </c:pt>
                <c:pt idx="434">
                  <c:v>2.5834740926071165E-3</c:v>
                </c:pt>
                <c:pt idx="435">
                  <c:v>2.5927250717838741E-3</c:v>
                </c:pt>
                <c:pt idx="436">
                  <c:v>2.595510914820492E-3</c:v>
                </c:pt>
                <c:pt idx="437">
                  <c:v>2.6082143011958536E-3</c:v>
                </c:pt>
                <c:pt idx="438">
                  <c:v>2.6131719843533346E-3</c:v>
                </c:pt>
                <c:pt idx="439">
                  <c:v>2.6181328813804205E-3</c:v>
                </c:pt>
                <c:pt idx="440">
                  <c:v>2.6273349491208325E-3</c:v>
                </c:pt>
                <c:pt idx="441">
                  <c:v>2.6301786780682877E-3</c:v>
                </c:pt>
                <c:pt idx="442">
                  <c:v>2.6429855754157672E-3</c:v>
                </c:pt>
                <c:pt idx="443">
                  <c:v>2.6479657561739867E-3</c:v>
                </c:pt>
                <c:pt idx="444">
                  <c:v>2.6547584552511182E-3</c:v>
                </c:pt>
                <c:pt idx="445">
                  <c:v>2.6709339324068513E-3</c:v>
                </c:pt>
                <c:pt idx="446">
                  <c:v>2.6730554671600339E-3</c:v>
                </c:pt>
                <c:pt idx="447">
                  <c:v>2.6888280407074165E-3</c:v>
                </c:pt>
                <c:pt idx="448">
                  <c:v>2.695663176328392E-3</c:v>
                </c:pt>
                <c:pt idx="449">
                  <c:v>2.70250538496415E-3</c:v>
                </c:pt>
                <c:pt idx="450">
                  <c:v>2.7046950041463322E-3</c:v>
                </c:pt>
                <c:pt idx="451">
                  <c:v>2.7068873812456638E-3</c:v>
                </c:pt>
                <c:pt idx="452">
                  <c:v>2.7321992644918727E-3</c:v>
                </c:pt>
                <c:pt idx="453">
                  <c:v>2.7390931090008918E-3</c:v>
                </c:pt>
                <c:pt idx="454">
                  <c:v>2.7459940654275226E-3</c:v>
                </c:pt>
                <c:pt idx="455">
                  <c:v>2.7529021338468969E-3</c:v>
                </c:pt>
                <c:pt idx="456">
                  <c:v>2.7689684708653494E-3</c:v>
                </c:pt>
                <c:pt idx="457">
                  <c:v>2.7806055289435311E-3</c:v>
                </c:pt>
                <c:pt idx="458">
                  <c:v>2.7875491584470375E-3</c:v>
                </c:pt>
                <c:pt idx="459">
                  <c:v>2.7944999003918902E-3</c:v>
                </c:pt>
                <c:pt idx="460">
                  <c:v>2.8014577548532201E-3</c:v>
                </c:pt>
                <c:pt idx="461">
                  <c:v>2.836353717544485E-3</c:v>
                </c:pt>
                <c:pt idx="462">
                  <c:v>2.8433542486872385E-3</c:v>
                </c:pt>
                <c:pt idx="463">
                  <c:v>2.8503618928750088E-3</c:v>
                </c:pt>
                <c:pt idx="464">
                  <c:v>2.8662604897101499E-3</c:v>
                </c:pt>
                <c:pt idx="465">
                  <c:v>2.8784636015880497E-3</c:v>
                </c:pt>
                <c:pt idx="466">
                  <c:v>2.8855068121357319E-3</c:v>
                </c:pt>
                <c:pt idx="467">
                  <c:v>2.892557136184022E-3</c:v>
                </c:pt>
                <c:pt idx="468">
                  <c:v>2.8996145738089253E-3</c:v>
                </c:pt>
                <c:pt idx="469">
                  <c:v>2.9197676195112606E-3</c:v>
                </c:pt>
                <c:pt idx="470">
                  <c:v>2.9393494551380791E-3</c:v>
                </c:pt>
                <c:pt idx="471">
                  <c:v>2.9464392664382954E-3</c:v>
                </c:pt>
                <c:pt idx="472">
                  <c:v>2.9621217820767977E-3</c:v>
                </c:pt>
                <c:pt idx="473">
                  <c:v>2.9649317297670004E-3</c:v>
                </c:pt>
                <c:pt idx="474">
                  <c:v>2.9819944603534537E-3</c:v>
                </c:pt>
                <c:pt idx="475">
                  <c:v>2.9891267271575654E-3</c:v>
                </c:pt>
                <c:pt idx="476">
                  <c:v>2.99626607014827E-3</c:v>
                </c:pt>
                <c:pt idx="477">
                  <c:v>3.0118534851885483E-3</c:v>
                </c:pt>
                <c:pt idx="478">
                  <c:v>3.0147846229483855E-3</c:v>
                </c:pt>
                <c:pt idx="479">
                  <c:v>3.0320689306050511E-3</c:v>
                </c:pt>
                <c:pt idx="480">
                  <c:v>3.0392507323387993E-3</c:v>
                </c:pt>
                <c:pt idx="481">
                  <c:v>3.0464396108004464E-3</c:v>
                </c:pt>
                <c:pt idx="482">
                  <c:v>3.0619282278729607E-3</c:v>
                </c:pt>
                <c:pt idx="483">
                  <c:v>3.0649824000367172E-3</c:v>
                </c:pt>
                <c:pt idx="484">
                  <c:v>3.0824901567571635E-3</c:v>
                </c:pt>
                <c:pt idx="485">
                  <c:v>3.0897214972240273E-3</c:v>
                </c:pt>
                <c:pt idx="486">
                  <c:v>3.0969599149640063E-3</c:v>
                </c:pt>
                <c:pt idx="487">
                  <c:v>3.1123460366498969E-3</c:v>
                </c:pt>
                <c:pt idx="488">
                  <c:v>3.1155250876152714E-3</c:v>
                </c:pt>
                <c:pt idx="489">
                  <c:v>3.1332581655123442E-3</c:v>
                </c:pt>
                <c:pt idx="490">
                  <c:v>3.1405390485410001E-3</c:v>
                </c:pt>
                <c:pt idx="491">
                  <c:v>3.1438005800438116E-3</c:v>
                </c:pt>
                <c:pt idx="492">
                  <c:v>3.151107041438189E-3</c:v>
                </c:pt>
                <c:pt idx="493">
                  <c:v>3.1664127124492332E-3</c:v>
                </c:pt>
                <c:pt idx="494">
                  <c:v>3.1804040515120706E-3</c:v>
                </c:pt>
                <c:pt idx="495">
                  <c:v>3.187746095550165E-3</c:v>
                </c:pt>
                <c:pt idx="496">
                  <c:v>3.1950952563544518E-3</c:v>
                </c:pt>
                <c:pt idx="497">
                  <c:v>3.2024515340053042E-3</c:v>
                </c:pt>
                <c:pt idx="498">
                  <c:v>3.2176453014878563E-3</c:v>
                </c:pt>
                <c:pt idx="499">
                  <c:v>3.2319478146578032E-3</c:v>
                </c:pt>
                <c:pt idx="500">
                  <c:v>3.2393396777317886E-3</c:v>
                </c:pt>
                <c:pt idx="501">
                  <c:v>3.2467386581297715E-3</c:v>
                </c:pt>
                <c:pt idx="502">
                  <c:v>3.2541447559321255E-3</c:v>
                </c:pt>
                <c:pt idx="503">
                  <c:v>3.2690169210026917E-3</c:v>
                </c:pt>
                <c:pt idx="504">
                  <c:v>3.2830039999631384E-3</c:v>
                </c:pt>
                <c:pt idx="505">
                  <c:v>3.2902351494360077E-3</c:v>
                </c:pt>
                <c:pt idx="506">
                  <c:v>3.2974728344385904E-3</c:v>
                </c:pt>
                <c:pt idx="507">
                  <c:v>3.3047170550416487E-3</c:v>
                </c:pt>
                <c:pt idx="508">
                  <c:v>3.3269467802305329E-3</c:v>
                </c:pt>
                <c:pt idx="509">
                  <c:v>3.3374888540462009E-3</c:v>
                </c:pt>
                <c:pt idx="510">
                  <c:v>3.3410361945945188E-3</c:v>
                </c:pt>
                <c:pt idx="511">
                  <c:v>3.3957960229410397E-3</c:v>
                </c:pt>
              </c:numCache>
            </c:numRef>
          </c:yVal>
          <c:smooth val="0"/>
        </c:ser>
        <c:ser>
          <c:idx val="2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EUR6M!$BA$2:$BA$513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EUR6M!$BD$2:$BD$513</c:f>
              <c:numCache>
                <c:formatCode>0.0000%</c:formatCode>
                <c:ptCount val="512"/>
                <c:pt idx="0">
                  <c:v>5.0000000000000001E-4</c:v>
                </c:pt>
                <c:pt idx="1">
                  <c:v>4.4377818873815854E-4</c:v>
                </c:pt>
                <c:pt idx="2">
                  <c:v>4.6266082459254522E-4</c:v>
                </c:pt>
                <c:pt idx="3">
                  <c:v>4.7036764670433555E-4</c:v>
                </c:pt>
                <c:pt idx="4">
                  <c:v>4.7817183072031692E-4</c:v>
                </c:pt>
                <c:pt idx="5">
                  <c:v>4.9403312303140164E-4</c:v>
                </c:pt>
                <c:pt idx="6">
                  <c:v>4.980218178755498E-4</c:v>
                </c:pt>
                <c:pt idx="7">
                  <c:v>5.1816972994954359E-4</c:v>
                </c:pt>
                <c:pt idx="8">
                  <c:v>5.262680126887257E-4</c:v>
                </c:pt>
                <c:pt idx="9">
                  <c:v>5.3436696436585647E-4</c:v>
                </c:pt>
                <c:pt idx="10">
                  <c:v>5.5039150516071383E-4</c:v>
                </c:pt>
                <c:pt idx="11">
                  <c:v>5.5446046104769091E-4</c:v>
                </c:pt>
                <c:pt idx="12">
                  <c:v>5.7438825253326058E-4</c:v>
                </c:pt>
                <c:pt idx="13">
                  <c:v>5.8220111212080739E-4</c:v>
                </c:pt>
                <c:pt idx="14">
                  <c:v>5.8991793667190933E-4</c:v>
                </c:pt>
                <c:pt idx="15">
                  <c:v>6.0438786187777527E-4</c:v>
                </c:pt>
                <c:pt idx="16">
                  <c:v>6.0838148208139159E-4</c:v>
                </c:pt>
                <c:pt idx="17">
                  <c:v>6.2657797714435351E-4</c:v>
                </c:pt>
                <c:pt idx="18">
                  <c:v>6.3342845486813459E-4</c:v>
                </c:pt>
                <c:pt idx="19">
                  <c:v>6.400861837272205E-4</c:v>
                </c:pt>
                <c:pt idx="20">
                  <c:v>6.4388540017986534E-4</c:v>
                </c:pt>
                <c:pt idx="21">
                  <c:v>6.4764341136420522E-4</c:v>
                </c:pt>
                <c:pt idx="22">
                  <c:v>6.6999999999952373E-4</c:v>
                </c:pt>
                <c:pt idx="23">
                  <c:v>6.7521536983161179E-4</c:v>
                </c:pt>
                <c:pt idx="24">
                  <c:v>6.8016702576472095E-4</c:v>
                </c:pt>
                <c:pt idx="25">
                  <c:v>6.8698977619834197E-4</c:v>
                </c:pt>
                <c:pt idx="26">
                  <c:v>6.9029881130919322E-4</c:v>
                </c:pt>
                <c:pt idx="27">
                  <c:v>7.0138743403703118E-4</c:v>
                </c:pt>
                <c:pt idx="28">
                  <c:v>7.0500751151829062E-4</c:v>
                </c:pt>
                <c:pt idx="29">
                  <c:v>7.0844744509236733E-4</c:v>
                </c:pt>
                <c:pt idx="30">
                  <c:v>7.1203941090420609E-4</c:v>
                </c:pt>
                <c:pt idx="31">
                  <c:v>7.1494126103537406E-4</c:v>
                </c:pt>
                <c:pt idx="32">
                  <c:v>7.2336283095833151E-4</c:v>
                </c:pt>
                <c:pt idx="33">
                  <c:v>7.2597262859850167E-4</c:v>
                </c:pt>
                <c:pt idx="34">
                  <c:v>7.2848585912653897E-4</c:v>
                </c:pt>
                <c:pt idx="35">
                  <c:v>7.3045244512499029E-4</c:v>
                </c:pt>
                <c:pt idx="36">
                  <c:v>7.3302154982323993E-4</c:v>
                </c:pt>
                <c:pt idx="37">
                  <c:v>7.4002140424653132E-4</c:v>
                </c:pt>
                <c:pt idx="38">
                  <c:v>7.4220597250065077E-4</c:v>
                </c:pt>
                <c:pt idx="39">
                  <c:v>7.4437755434803748E-4</c:v>
                </c:pt>
                <c:pt idx="40">
                  <c:v>7.4628021182141576E-4</c:v>
                </c:pt>
                <c:pt idx="41">
                  <c:v>7.4861291369067255E-4</c:v>
                </c:pt>
                <c:pt idx="42">
                  <c:v>7.5554841088093213E-4</c:v>
                </c:pt>
                <c:pt idx="43">
                  <c:v>7.5774830238769435E-4</c:v>
                </c:pt>
                <c:pt idx="44">
                  <c:v>7.6000000000023553E-4</c:v>
                </c:pt>
                <c:pt idx="45">
                  <c:v>7.623128742229279E-4</c:v>
                </c:pt>
                <c:pt idx="46">
                  <c:v>7.6468549037263017E-4</c:v>
                </c:pt>
                <c:pt idx="47">
                  <c:v>7.7212043034181118E-4</c:v>
                </c:pt>
                <c:pt idx="48">
                  <c:v>7.7469065407499661E-4</c:v>
                </c:pt>
                <c:pt idx="49">
                  <c:v>7.7729993958792695E-4</c:v>
                </c:pt>
                <c:pt idx="50">
                  <c:v>7.7994415079659935E-4</c:v>
                </c:pt>
                <c:pt idx="51">
                  <c:v>7.8261915159724661E-4</c:v>
                </c:pt>
                <c:pt idx="52">
                  <c:v>7.9078753019406122E-4</c:v>
                </c:pt>
                <c:pt idx="53">
                  <c:v>7.9354432789802512E-4</c:v>
                </c:pt>
                <c:pt idx="54">
                  <c:v>7.9631123435143091E-4</c:v>
                </c:pt>
                <c:pt idx="55">
                  <c:v>7.9908411331830952E-4</c:v>
                </c:pt>
                <c:pt idx="56">
                  <c:v>8.0185882853941375E-4</c:v>
                </c:pt>
                <c:pt idx="57">
                  <c:v>8.1015262879258567E-4</c:v>
                </c:pt>
                <c:pt idx="58">
                  <c:v>8.1289332597826833E-4</c:v>
                </c:pt>
                <c:pt idx="59">
                  <c:v>8.1561517777716148E-4</c:v>
                </c:pt>
                <c:pt idx="60">
                  <c:v>8.1831404779210621E-4</c:v>
                </c:pt>
                <c:pt idx="61">
                  <c:v>8.2375496758620018E-4</c:v>
                </c:pt>
                <c:pt idx="62">
                  <c:v>8.2944478058009496E-4</c:v>
                </c:pt>
                <c:pt idx="63">
                  <c:v>8.3131889574667318E-4</c:v>
                </c:pt>
                <c:pt idx="64">
                  <c:v>8.3437916100741227E-4</c:v>
                </c:pt>
                <c:pt idx="65">
                  <c:v>8.3676510683302317E-4</c:v>
                </c:pt>
                <c:pt idx="66">
                  <c:v>8.3999999999988598E-4</c:v>
                </c:pt>
                <c:pt idx="67">
                  <c:v>8.4567533341581161E-4</c:v>
                </c:pt>
                <c:pt idx="68">
                  <c:v>8.4773389848591223E-4</c:v>
                </c:pt>
                <c:pt idx="69">
                  <c:v>8.4972854830827357E-4</c:v>
                </c:pt>
                <c:pt idx="70">
                  <c:v>8.5166267076915137E-4</c:v>
                </c:pt>
                <c:pt idx="71">
                  <c:v>8.5387052647343978E-4</c:v>
                </c:pt>
                <c:pt idx="72">
                  <c:v>8.5886164537203949E-4</c:v>
                </c:pt>
                <c:pt idx="73">
                  <c:v>8.6054394995445534E-4</c:v>
                </c:pt>
                <c:pt idx="74">
                  <c:v>8.6218605486071507E-4</c:v>
                </c:pt>
                <c:pt idx="75">
                  <c:v>8.6379134809239186E-4</c:v>
                </c:pt>
                <c:pt idx="76">
                  <c:v>8.6542374728763307E-4</c:v>
                </c:pt>
                <c:pt idx="77">
                  <c:v>8.6991216473717662E-4</c:v>
                </c:pt>
                <c:pt idx="78">
                  <c:v>8.7138422005066866E-4</c:v>
                </c:pt>
                <c:pt idx="79">
                  <c:v>8.728397919528035E-4</c:v>
                </c:pt>
                <c:pt idx="80">
                  <c:v>8.7428226852771145E-4</c:v>
                </c:pt>
                <c:pt idx="81">
                  <c:v>8.7580918881493446E-4</c:v>
                </c:pt>
                <c:pt idx="82">
                  <c:v>8.799889835622263E-4</c:v>
                </c:pt>
                <c:pt idx="83">
                  <c:v>8.8141680509492713E-4</c:v>
                </c:pt>
                <c:pt idx="84">
                  <c:v>8.8285186000873516E-4</c:v>
                </c:pt>
                <c:pt idx="85">
                  <c:v>8.8429753645504915E-4</c:v>
                </c:pt>
                <c:pt idx="86">
                  <c:v>8.856041108675504E-4</c:v>
                </c:pt>
                <c:pt idx="87">
                  <c:v>8.9000000000025268E-4</c:v>
                </c:pt>
                <c:pt idx="88">
                  <c:v>8.9150943996184632E-4</c:v>
                </c:pt>
                <c:pt idx="89">
                  <c:v>8.9304241788622772E-4</c:v>
                </c:pt>
                <c:pt idx="90">
                  <c:v>8.9459774584627733E-4</c:v>
                </c:pt>
                <c:pt idx="91">
                  <c:v>8.9617423591224082E-4</c:v>
                </c:pt>
                <c:pt idx="92">
                  <c:v>9.0101879939931612E-4</c:v>
                </c:pt>
                <c:pt idx="93">
                  <c:v>9.0266805852638613E-4</c:v>
                </c:pt>
                <c:pt idx="94">
                  <c:v>9.0433254006052721E-4</c:v>
                </c:pt>
                <c:pt idx="95">
                  <c:v>9.0601105605222045E-4</c:v>
                </c:pt>
                <c:pt idx="96">
                  <c:v>9.0770241854755483E-4</c:v>
                </c:pt>
                <c:pt idx="97">
                  <c:v>9.1284170545831813E-4</c:v>
                </c:pt>
                <c:pt idx="98">
                  <c:v>9.1457257435224458E-4</c:v>
                </c:pt>
                <c:pt idx="99">
                  <c:v>9.1631034992228119E-4</c:v>
                </c:pt>
                <c:pt idx="100">
                  <c:v>9.1805384419079957E-4</c:v>
                </c:pt>
                <c:pt idx="101">
                  <c:v>9.1980186917534014E-4</c:v>
                </c:pt>
                <c:pt idx="102">
                  <c:v>9.2506124854998888E-4</c:v>
                </c:pt>
                <c:pt idx="103">
                  <c:v>9.2681551650067339E-4</c:v>
                </c:pt>
                <c:pt idx="104">
                  <c:v>9.2856837519666698E-4</c:v>
                </c:pt>
                <c:pt idx="105">
                  <c:v>9.3031863663091429E-4</c:v>
                </c:pt>
                <c:pt idx="106">
                  <c:v>9.3206511279240697E-4</c:v>
                </c:pt>
                <c:pt idx="107">
                  <c:v>9.376480083536598E-4</c:v>
                </c:pt>
                <c:pt idx="108">
                  <c:v>9.2831908730117534E-4</c:v>
                </c:pt>
                <c:pt idx="109">
                  <c:v>9.3000000000026124E-4</c:v>
                </c:pt>
                <c:pt idx="110">
                  <c:v>9.3166822964954555E-4</c:v>
                </c:pt>
                <c:pt idx="111">
                  <c:v>9.3394235831260333E-4</c:v>
                </c:pt>
                <c:pt idx="112">
                  <c:v>9.3822467853979844E-4</c:v>
                </c:pt>
                <c:pt idx="113">
                  <c:v>9.3983803609227101E-4</c:v>
                </c:pt>
                <c:pt idx="114">
                  <c:v>9.414424368876591E-4</c:v>
                </c:pt>
                <c:pt idx="115">
                  <c:v>9.4303855348567525E-4</c:v>
                </c:pt>
                <c:pt idx="116">
                  <c:v>9.4530472415216141E-4</c:v>
                </c:pt>
                <c:pt idx="117">
                  <c:v>9.4935362917428353E-4</c:v>
                </c:pt>
                <c:pt idx="118">
                  <c:v>9.5091841325888537E-4</c:v>
                </c:pt>
                <c:pt idx="119">
                  <c:v>9.5247894855025731E-4</c:v>
                </c:pt>
                <c:pt idx="120">
                  <c:v>9.5403590762471106E-4</c:v>
                </c:pt>
                <c:pt idx="121">
                  <c:v>9.5684855875260251E-4</c:v>
                </c:pt>
                <c:pt idx="122">
                  <c:v>9.6024143332544033E-4</c:v>
                </c:pt>
                <c:pt idx="123">
                  <c:v>9.6179060001545151E-4</c:v>
                </c:pt>
                <c:pt idx="124">
                  <c:v>9.6334022598266902E-4</c:v>
                </c:pt>
                <c:pt idx="125">
                  <c:v>9.6489098381956654E-4</c:v>
                </c:pt>
                <c:pt idx="126">
                  <c:v>9.7111878572565704E-4</c:v>
                </c:pt>
                <c:pt idx="127">
                  <c:v>9.7268529182950733E-4</c:v>
                </c:pt>
                <c:pt idx="128">
                  <c:v>9.7425696538758167E-4</c:v>
                </c:pt>
                <c:pt idx="129">
                  <c:v>9.7415138816130716E-4</c:v>
                </c:pt>
                <c:pt idx="130">
                  <c:v>9.8000000000009559E-4</c:v>
                </c:pt>
                <c:pt idx="131">
                  <c:v>9.8146988335622563E-4</c:v>
                </c:pt>
                <c:pt idx="132">
                  <c:v>9.8294261407909345E-4</c:v>
                </c:pt>
                <c:pt idx="133">
                  <c:v>9.8441715698050066E-4</c:v>
                </c:pt>
                <c:pt idx="134">
                  <c:v>9.8589247686917342E-4</c:v>
                </c:pt>
                <c:pt idx="135">
                  <c:v>9.9031274650520609E-4</c:v>
                </c:pt>
                <c:pt idx="136">
                  <c:v>9.9178082237179354E-4</c:v>
                </c:pt>
                <c:pt idx="137">
                  <c:v>9.9324449922535887E-4</c:v>
                </c:pt>
                <c:pt idx="138">
                  <c:v>9.9470274185486452E-4</c:v>
                </c:pt>
                <c:pt idx="139">
                  <c:v>9.9615451504883341E-4</c:v>
                </c:pt>
                <c:pt idx="140">
                  <c:v>1.0004606658474092E-3</c:v>
                </c:pt>
                <c:pt idx="141">
                  <c:v>1.0018762091141881E-3</c:v>
                </c:pt>
                <c:pt idx="142">
                  <c:v>1.0032801068392929E-3</c:v>
                </c:pt>
                <c:pt idx="143">
                  <c:v>1.0046713237923607E-3</c:v>
                </c:pt>
                <c:pt idx="144">
                  <c:v>1.0060488247412723E-3</c:v>
                </c:pt>
                <c:pt idx="145">
                  <c:v>1.0100886792014613E-3</c:v>
                </c:pt>
                <c:pt idx="146">
                  <c:v>1.0114009637589645E-3</c:v>
                </c:pt>
                <c:pt idx="147">
                  <c:v>1.0126943561130617E-3</c:v>
                </c:pt>
                <c:pt idx="148">
                  <c:v>1.0139678210166999E-3</c:v>
                </c:pt>
                <c:pt idx="149">
                  <c:v>1.0152203232206302E-3</c:v>
                </c:pt>
                <c:pt idx="150">
                  <c:v>1.0188417011192841E-3</c:v>
                </c:pt>
                <c:pt idx="151">
                  <c:v>1.0199999999993914E-3</c:v>
                </c:pt>
                <c:pt idx="152">
                  <c:v>1.0211358091428324E-3</c:v>
                </c:pt>
                <c:pt idx="153">
                  <c:v>1.0222628744129556E-3</c:v>
                </c:pt>
                <c:pt idx="154">
                  <c:v>1.023384730653827E-3</c:v>
                </c:pt>
                <c:pt idx="155">
                  <c:v>1.0267197429886916E-3</c:v>
                </c:pt>
                <c:pt idx="156">
                  <c:v>1.027821460900317E-3</c:v>
                </c:pt>
                <c:pt idx="157">
                  <c:v>1.0289183186785477E-3</c:v>
                </c:pt>
                <c:pt idx="158">
                  <c:v>1.0300103861022919E-3</c:v>
                </c:pt>
                <c:pt idx="159">
                  <c:v>1.0310977329508963E-3</c:v>
                </c:pt>
                <c:pt idx="160">
                  <c:v>1.0343321478490065E-3</c:v>
                </c:pt>
                <c:pt idx="161">
                  <c:v>1.0354013102001865E-3</c:v>
                </c:pt>
                <c:pt idx="162">
                  <c:v>1.0364661008782335E-3</c:v>
                </c:pt>
                <c:pt idx="163">
                  <c:v>1.0375265896638115E-3</c:v>
                </c:pt>
                <c:pt idx="164">
                  <c:v>1.0385828463384643E-3</c:v>
                </c:pt>
                <c:pt idx="165">
                  <c:v>1.0417269215074704E-3</c:v>
                </c:pt>
                <c:pt idx="166">
                  <c:v>1.0427669475512179E-3</c:v>
                </c:pt>
                <c:pt idx="167">
                  <c:v>1.0438030903913167E-3</c:v>
                </c:pt>
                <c:pt idx="168">
                  <c:v>1.0448354198106275E-3</c:v>
                </c:pt>
                <c:pt idx="169">
                  <c:v>1.0458640055906936E-3</c:v>
                </c:pt>
                <c:pt idx="170">
                  <c:v>1.0476536831187076E-3</c:v>
                </c:pt>
                <c:pt idx="171">
                  <c:v>1.0488187732000762E-3</c:v>
                </c:pt>
                <c:pt idx="172">
                  <c:v>1.0499999999999279E-3</c:v>
                </c:pt>
                <c:pt idx="173">
                  <c:v>1.0508494773600696E-3</c:v>
                </c:pt>
                <c:pt idx="174">
                  <c:v>1.0522791745164342E-3</c:v>
                </c:pt>
                <c:pt idx="175">
                  <c:v>1.0561593353912134E-3</c:v>
                </c:pt>
                <c:pt idx="176">
                  <c:v>1.0574451907820737E-3</c:v>
                </c:pt>
                <c:pt idx="177">
                  <c:v>1.0587501815861877E-3</c:v>
                </c:pt>
                <c:pt idx="178">
                  <c:v>1.0608324516369811E-3</c:v>
                </c:pt>
                <c:pt idx="179">
                  <c:v>1.0618303826850182E-3</c:v>
                </c:pt>
                <c:pt idx="180">
                  <c:v>1.0655792566242582E-3</c:v>
                </c:pt>
                <c:pt idx="181">
                  <c:v>1.0670093138282176E-3</c:v>
                </c:pt>
                <c:pt idx="182">
                  <c:v>1.0684619244382761E-3</c:v>
                </c:pt>
                <c:pt idx="183">
                  <c:v>1.0714634421567092E-3</c:v>
                </c:pt>
                <c:pt idx="184">
                  <c:v>1.0722212272416948E-3</c:v>
                </c:pt>
                <c:pt idx="185">
                  <c:v>1.076080368923545E-3</c:v>
                </c:pt>
                <c:pt idx="186">
                  <c:v>1.0776785542089612E-3</c:v>
                </c:pt>
                <c:pt idx="187">
                  <c:v>1.0793027110023651E-3</c:v>
                </c:pt>
                <c:pt idx="188">
                  <c:v>1.082908128293989E-3</c:v>
                </c:pt>
                <c:pt idx="189">
                  <c:v>1.089620399010244E-3</c:v>
                </c:pt>
                <c:pt idx="190">
                  <c:v>1.0914400292080676E-3</c:v>
                </c:pt>
                <c:pt idx="191">
                  <c:v>1.0922610976984947E-3</c:v>
                </c:pt>
                <c:pt idx="192">
                  <c:v>1.0961881396704233E-3</c:v>
                </c:pt>
                <c:pt idx="193">
                  <c:v>1.099999999999999E-3</c:v>
                </c:pt>
                <c:pt idx="194">
                  <c:v>1.1020226398776613E-3</c:v>
                </c:pt>
                <c:pt idx="195">
                  <c:v>1.1040782092968215E-3</c:v>
                </c:pt>
                <c:pt idx="196">
                  <c:v>1.1061637511737214E-3</c:v>
                </c:pt>
                <c:pt idx="197">
                  <c:v>1.110146325273662E-3</c:v>
                </c:pt>
                <c:pt idx="198">
                  <c:v>1.1147465011677128E-3</c:v>
                </c:pt>
                <c:pt idx="199">
                  <c:v>1.1169375486624071E-3</c:v>
                </c:pt>
                <c:pt idx="200">
                  <c:v>1.1191408258606898E-3</c:v>
                </c:pt>
                <c:pt idx="201">
                  <c:v>1.121353375594062E-3</c:v>
                </c:pt>
                <c:pt idx="202">
                  <c:v>1.1252421053417991E-3</c:v>
                </c:pt>
                <c:pt idx="203">
                  <c:v>1.1302371560262259E-3</c:v>
                </c:pt>
                <c:pt idx="204">
                  <c:v>1.1324517104296893E-3</c:v>
                </c:pt>
                <c:pt idx="205">
                  <c:v>1.1346577940728848E-3</c:v>
                </c:pt>
                <c:pt idx="206">
                  <c:v>1.1368524496938356E-3</c:v>
                </c:pt>
                <c:pt idx="207">
                  <c:v>1.1405020774934334E-3</c:v>
                </c:pt>
                <c:pt idx="208">
                  <c:v>1.1454576462570207E-3</c:v>
                </c:pt>
                <c:pt idx="209">
                  <c:v>1.147550802383261E-3</c:v>
                </c:pt>
                <c:pt idx="210">
                  <c:v>1.1496147866493823E-3</c:v>
                </c:pt>
                <c:pt idx="211">
                  <c:v>1.1516466417060469E-3</c:v>
                </c:pt>
                <c:pt idx="212">
                  <c:v>1.154922864236769E-3</c:v>
                </c:pt>
                <c:pt idx="213">
                  <c:v>1.1599999999999534E-3</c:v>
                </c:pt>
                <c:pt idx="214">
                  <c:v>1.1618157537368855E-3</c:v>
                </c:pt>
                <c:pt idx="215">
                  <c:v>1.1635881258059942E-3</c:v>
                </c:pt>
                <c:pt idx="216">
                  <c:v>1.1664552139071856E-3</c:v>
                </c:pt>
                <c:pt idx="217">
                  <c:v>1.167578264664701E-3</c:v>
                </c:pt>
                <c:pt idx="218">
                  <c:v>1.1719135377162993E-3</c:v>
                </c:pt>
                <c:pt idx="219">
                  <c:v>1.1734941859103713E-3</c:v>
                </c:pt>
                <c:pt idx="220">
                  <c:v>1.1750543079323769E-3</c:v>
                </c:pt>
                <c:pt idx="221">
                  <c:v>1.1776984899386678E-3</c:v>
                </c:pt>
                <c:pt idx="222">
                  <c:v>1.1786765289908438E-3</c:v>
                </c:pt>
                <c:pt idx="223">
                  <c:v>1.1826613049911608E-3</c:v>
                </c:pt>
                <c:pt idx="224">
                  <c:v>1.1841668378447634E-3</c:v>
                </c:pt>
                <c:pt idx="225">
                  <c:v>1.1856747005768299E-3</c:v>
                </c:pt>
                <c:pt idx="226">
                  <c:v>1.1883736880147209E-3</c:v>
                </c:pt>
                <c:pt idx="227">
                  <c:v>1.1893073008614288E-3</c:v>
                </c:pt>
                <c:pt idx="228">
                  <c:v>1.1933632444618618E-3</c:v>
                </c:pt>
                <c:pt idx="229">
                  <c:v>1.1949536558366325E-3</c:v>
                </c:pt>
                <c:pt idx="230">
                  <c:v>1.1965692536452111E-3</c:v>
                </c:pt>
                <c:pt idx="231">
                  <c:v>1.1995887288801699E-3</c:v>
                </c:pt>
                <c:pt idx="232">
                  <c:v>1.2005844884304959E-3</c:v>
                </c:pt>
                <c:pt idx="233">
                  <c:v>1.2051393239516676E-3</c:v>
                </c:pt>
                <c:pt idx="234">
                  <c:v>1.2062242662652383E-3</c:v>
                </c:pt>
                <c:pt idx="235">
                  <c:v>1.2080869108432686E-3</c:v>
                </c:pt>
                <c:pt idx="236">
                  <c:v>1.2099999999996495E-3</c:v>
                </c:pt>
                <c:pt idx="237">
                  <c:v>1.2136380376890897E-3</c:v>
                </c:pt>
                <c:pt idx="238">
                  <c:v>1.2181839952188675E-3</c:v>
                </c:pt>
                <c:pt idx="239">
                  <c:v>1.2203618874124509E-3</c:v>
                </c:pt>
                <c:pt idx="240">
                  <c:v>1.2225918900221257E-3</c:v>
                </c:pt>
                <c:pt idx="241">
                  <c:v>1.2248736795829216E-3</c:v>
                </c:pt>
                <c:pt idx="242">
                  <c:v>1.2295411192736743E-3</c:v>
                </c:pt>
                <c:pt idx="243">
                  <c:v>1.2345122381248251E-3</c:v>
                </c:pt>
                <c:pt idx="244">
                  <c:v>1.2370481105535903E-3</c:v>
                </c:pt>
                <c:pt idx="245">
                  <c:v>1.2396338291951958E-3</c:v>
                </c:pt>
                <c:pt idx="246">
                  <c:v>1.242269070600396E-3</c:v>
                </c:pt>
                <c:pt idx="247">
                  <c:v>1.2484095161350447E-3</c:v>
                </c:pt>
                <c:pt idx="248">
                  <c:v>1.2532987949604711E-3</c:v>
                </c:pt>
                <c:pt idx="249">
                  <c:v>1.2561767985262093E-3</c:v>
                </c:pt>
                <c:pt idx="250">
                  <c:v>1.2591023842041869E-3</c:v>
                </c:pt>
                <c:pt idx="251">
                  <c:v>1.2620752285582627E-3</c:v>
                </c:pt>
                <c:pt idx="252">
                  <c:v>1.2728348720248935E-3</c:v>
                </c:pt>
                <c:pt idx="253">
                  <c:v>1.2744327240673228E-3</c:v>
                </c:pt>
                <c:pt idx="254">
                  <c:v>1.2776370103104401E-3</c:v>
                </c:pt>
                <c:pt idx="255">
                  <c:v>1.2808866146412007E-3</c:v>
                </c:pt>
                <c:pt idx="256">
                  <c:v>1.2841812136330729E-3</c:v>
                </c:pt>
                <c:pt idx="257">
                  <c:v>1.3027818033525174E-3</c:v>
                </c:pt>
                <c:pt idx="258">
                  <c:v>1.3099999999991983E-3</c:v>
                </c:pt>
                <c:pt idx="259">
                  <c:v>1.3136916882251831E-3</c:v>
                </c:pt>
                <c:pt idx="260">
                  <c:v>1.3174274220348699E-3</c:v>
                </c:pt>
                <c:pt idx="261">
                  <c:v>1.330305238263299E-3</c:v>
                </c:pt>
                <c:pt idx="262">
                  <c:v>1.329635689410916E-3</c:v>
                </c:pt>
                <c:pt idx="263">
                  <c:v>1.3366236634165566E-3</c:v>
                </c:pt>
                <c:pt idx="264">
                  <c:v>1.3405378034538607E-3</c:v>
                </c:pt>
                <c:pt idx="265">
                  <c:v>1.3444673663641435E-3</c:v>
                </c:pt>
                <c:pt idx="266">
                  <c:v>1.3582798083748703E-3</c:v>
                </c:pt>
                <c:pt idx="267">
                  <c:v>1.3573077699782163E-3</c:v>
                </c:pt>
                <c:pt idx="268">
                  <c:v>1.3642034049023688E-3</c:v>
                </c:pt>
                <c:pt idx="269">
                  <c:v>1.36813963312617E-3</c:v>
                </c:pt>
                <c:pt idx="270">
                  <c:v>1.3720626599417439E-3</c:v>
                </c:pt>
                <c:pt idx="271">
                  <c:v>1.3850542363197202E-3</c:v>
                </c:pt>
                <c:pt idx="272">
                  <c:v>1.3843537828224469E-3</c:v>
                </c:pt>
                <c:pt idx="273">
                  <c:v>1.3913366457708322E-3</c:v>
                </c:pt>
                <c:pt idx="274">
                  <c:v>1.3950945874221716E-3</c:v>
                </c:pt>
                <c:pt idx="275">
                  <c:v>1.3988107018053401E-3</c:v>
                </c:pt>
                <c:pt idx="276">
                  <c:v>1.4092409116162768E-3</c:v>
                </c:pt>
                <c:pt idx="277">
                  <c:v>1.4124039926134029E-3</c:v>
                </c:pt>
                <c:pt idx="278">
                  <c:v>1.416620730254759E-3</c:v>
                </c:pt>
                <c:pt idx="279">
                  <c:v>1.4200000000000928E-3</c:v>
                </c:pt>
                <c:pt idx="280">
                  <c:v>1.4233106246545107E-3</c:v>
                </c:pt>
                <c:pt idx="281">
                  <c:v>1.4297667278320085E-3</c:v>
                </c:pt>
                <c:pt idx="282">
                  <c:v>1.4312352499593708E-3</c:v>
                </c:pt>
                <c:pt idx="283">
                  <c:v>1.4390437712113772E-3</c:v>
                </c:pt>
                <c:pt idx="284">
                  <c:v>1.442073774025682E-3</c:v>
                </c:pt>
                <c:pt idx="285">
                  <c:v>1.4450806911692207E-3</c:v>
                </c:pt>
                <c:pt idx="286">
                  <c:v>1.4488328571241496E-3</c:v>
                </c:pt>
                <c:pt idx="287">
                  <c:v>1.4513682208234433E-3</c:v>
                </c:pt>
                <c:pt idx="288">
                  <c:v>1.4600058437395866E-3</c:v>
                </c:pt>
                <c:pt idx="289">
                  <c:v>1.4630163585883022E-3</c:v>
                </c:pt>
                <c:pt idx="290">
                  <c:v>1.4660511587303595E-3</c:v>
                </c:pt>
                <c:pt idx="291">
                  <c:v>1.4690371986938382E-3</c:v>
                </c:pt>
                <c:pt idx="292">
                  <c:v>1.4721704382341287E-3</c:v>
                </c:pt>
                <c:pt idx="293">
                  <c:v>1.4818263010753774E-3</c:v>
                </c:pt>
                <c:pt idx="294">
                  <c:v>1.4851489309600835E-3</c:v>
                </c:pt>
                <c:pt idx="295">
                  <c:v>1.4885432192409628E-3</c:v>
                </c:pt>
                <c:pt idx="296">
                  <c:v>1.4926760702993836E-3</c:v>
                </c:pt>
                <c:pt idx="297">
                  <c:v>1.4959506124319248E-3</c:v>
                </c:pt>
                <c:pt idx="298">
                  <c:v>1.506197765378944E-3</c:v>
                </c:pt>
                <c:pt idx="299">
                  <c:v>1.5093916518089351E-3</c:v>
                </c:pt>
                <c:pt idx="300">
                  <c:v>1.5125435385904672E-3</c:v>
                </c:pt>
                <c:pt idx="301">
                  <c:v>1.5162295732953344E-3</c:v>
                </c:pt>
                <c:pt idx="302">
                  <c:v>1.5199999999998886E-3</c:v>
                </c:pt>
                <c:pt idx="303">
                  <c:v>1.5332632622322674E-3</c:v>
                </c:pt>
                <c:pt idx="304">
                  <c:v>1.5359572705465857E-3</c:v>
                </c:pt>
                <c:pt idx="305">
                  <c:v>1.5401518672929929E-3</c:v>
                </c:pt>
                <c:pt idx="306">
                  <c:v>1.5444224686665224E-3</c:v>
                </c:pt>
                <c:pt idx="307">
                  <c:v>1.5487660211300825E-3</c:v>
                </c:pt>
                <c:pt idx="308">
                  <c:v>1.5645233262526661E-3</c:v>
                </c:pt>
                <c:pt idx="309">
                  <c:v>1.5668086704684182E-3</c:v>
                </c:pt>
                <c:pt idx="310">
                  <c:v>1.5714711746394547E-3</c:v>
                </c:pt>
                <c:pt idx="311">
                  <c:v>1.5761883082535597E-3</c:v>
                </c:pt>
                <c:pt idx="312">
                  <c:v>1.5809570176221607E-3</c:v>
                </c:pt>
                <c:pt idx="313">
                  <c:v>1.5984272747681361E-3</c:v>
                </c:pt>
                <c:pt idx="314">
                  <c:v>1.6004865380031387E-3</c:v>
                </c:pt>
                <c:pt idx="315">
                  <c:v>1.6054673199297075E-3</c:v>
                </c:pt>
                <c:pt idx="316">
                  <c:v>1.6104813549339156E-3</c:v>
                </c:pt>
                <c:pt idx="317">
                  <c:v>1.6155255891381706E-3</c:v>
                </c:pt>
                <c:pt idx="318">
                  <c:v>1.6339334186121037E-3</c:v>
                </c:pt>
                <c:pt idx="319">
                  <c:v>1.63594343935845E-3</c:v>
                </c:pt>
                <c:pt idx="320">
                  <c:v>1.6410928603501618E-3</c:v>
                </c:pt>
                <c:pt idx="321">
                  <c:v>1.6462541566421749E-3</c:v>
                </c:pt>
                <c:pt idx="322">
                  <c:v>1.6545410900047366E-3</c:v>
                </c:pt>
                <c:pt idx="323">
                  <c:v>1.6699999999999163E-3</c:v>
                </c:pt>
                <c:pt idx="324">
                  <c:v>1.6751384725019196E-3</c:v>
                </c:pt>
                <c:pt idx="325">
                  <c:v>1.6802701185247605E-3</c:v>
                </c:pt>
                <c:pt idx="326">
                  <c:v>1.6853956527112897E-3</c:v>
                </c:pt>
                <c:pt idx="327">
                  <c:v>1.6905152189235721E-3</c:v>
                </c:pt>
                <c:pt idx="328">
                  <c:v>1.7058395483540378E-3</c:v>
                </c:pt>
                <c:pt idx="329">
                  <c:v>1.7109366813154588E-3</c:v>
                </c:pt>
                <c:pt idx="330">
                  <c:v>1.7160285656331626E-3</c:v>
                </c:pt>
                <c:pt idx="331">
                  <c:v>1.7211153451779982E-3</c:v>
                </c:pt>
                <c:pt idx="332">
                  <c:v>1.7364123552462167E-3</c:v>
                </c:pt>
                <c:pt idx="333">
                  <c:v>1.7439163836588164E-3</c:v>
                </c:pt>
                <c:pt idx="334">
                  <c:v>1.746477706887262E-3</c:v>
                </c:pt>
                <c:pt idx="335">
                  <c:v>1.7515368791639777E-3</c:v>
                </c:pt>
                <c:pt idx="336">
                  <c:v>1.7565919538037383E-3</c:v>
                </c:pt>
                <c:pt idx="337">
                  <c:v>1.7616430746914479E-3</c:v>
                </c:pt>
                <c:pt idx="338">
                  <c:v>1.7767741536851617E-3</c:v>
                </c:pt>
                <c:pt idx="339">
                  <c:v>1.7818108984176599E-3</c:v>
                </c:pt>
                <c:pt idx="340">
                  <c:v>1.7868444088331682E-3</c:v>
                </c:pt>
                <c:pt idx="341">
                  <c:v>1.7918748288236175E-3</c:v>
                </c:pt>
                <c:pt idx="342">
                  <c:v>1.7969023022813789E-3</c:v>
                </c:pt>
                <c:pt idx="343">
                  <c:v>1.8056895076727696E-3</c:v>
                </c:pt>
                <c:pt idx="344">
                  <c:v>1.8169856087071798E-3</c:v>
                </c:pt>
                <c:pt idx="345">
                  <c:v>1.8199999999994249E-3</c:v>
                </c:pt>
                <c:pt idx="346">
                  <c:v>1.8250454177771401E-3</c:v>
                </c:pt>
                <c:pt idx="347">
                  <c:v>1.830092238558977E-3</c:v>
                </c:pt>
                <c:pt idx="348">
                  <c:v>1.847189626358106E-3</c:v>
                </c:pt>
                <c:pt idx="349">
                  <c:v>1.8503666966042166E-3</c:v>
                </c:pt>
                <c:pt idx="350">
                  <c:v>1.8554753913925242E-3</c:v>
                </c:pt>
                <c:pt idx="351">
                  <c:v>1.8606074330420718E-3</c:v>
                </c:pt>
                <c:pt idx="352">
                  <c:v>1.8657664789962683E-3</c:v>
                </c:pt>
                <c:pt idx="353">
                  <c:v>1.8834259266604452E-3</c:v>
                </c:pt>
                <c:pt idx="354">
                  <c:v>1.8867458560711753E-3</c:v>
                </c:pt>
                <c:pt idx="355">
                  <c:v>1.8920947865617536E-3</c:v>
                </c:pt>
                <c:pt idx="356">
                  <c:v>1.8974926668477092E-3</c:v>
                </c:pt>
                <c:pt idx="357">
                  <c:v>1.9029431546586308E-3</c:v>
                </c:pt>
                <c:pt idx="358">
                  <c:v>1.9219257723565434E-3</c:v>
                </c:pt>
                <c:pt idx="359">
                  <c:v>1.9253443372709311E-3</c:v>
                </c:pt>
                <c:pt idx="360">
                  <c:v>1.9311127302037484E-3</c:v>
                </c:pt>
                <c:pt idx="361">
                  <c:v>1.9369556779925562E-3</c:v>
                </c:pt>
                <c:pt idx="362">
                  <c:v>1.9428768386964034E-3</c:v>
                </c:pt>
                <c:pt idx="363">
                  <c:v>1.9639369116707032E-3</c:v>
                </c:pt>
                <c:pt idx="364">
                  <c:v>1.9674167737298363E-3</c:v>
                </c:pt>
                <c:pt idx="365">
                  <c:v>1.976759651319692E-3</c:v>
                </c:pt>
                <c:pt idx="366">
                  <c:v>1.9833258053120867E-3</c:v>
                </c:pt>
                <c:pt idx="367">
                  <c:v>1.989999999999114E-3</c:v>
                </c:pt>
                <c:pt idx="368">
                  <c:v>2.0106492451708916E-3</c:v>
                </c:pt>
                <c:pt idx="369">
                  <c:v>2.0177125495918031E-3</c:v>
                </c:pt>
                <c:pt idx="370">
                  <c:v>2.0248505594207284E-3</c:v>
                </c:pt>
                <c:pt idx="371">
                  <c:v>2.0320540309094826E-3</c:v>
                </c:pt>
                <c:pt idx="372">
                  <c:v>2.0393137201825105E-3</c:v>
                </c:pt>
                <c:pt idx="373">
                  <c:v>2.0613376539875446E-3</c:v>
                </c:pt>
                <c:pt idx="374">
                  <c:v>2.0687297730059839E-3</c:v>
                </c:pt>
                <c:pt idx="375">
                  <c:v>2.0761318884364734E-3</c:v>
                </c:pt>
                <c:pt idx="376">
                  <c:v>2.0835347555953126E-3</c:v>
                </c:pt>
                <c:pt idx="377">
                  <c:v>2.0909291296595726E-3</c:v>
                </c:pt>
                <c:pt idx="378">
                  <c:v>2.1129688429930597E-3</c:v>
                </c:pt>
                <c:pt idx="379">
                  <c:v>2.1202367937055325E-3</c:v>
                </c:pt>
                <c:pt idx="380">
                  <c:v>2.1274500251585518E-3</c:v>
                </c:pt>
                <c:pt idx="381">
                  <c:v>2.1345992917206052E-3</c:v>
                </c:pt>
                <c:pt idx="382">
                  <c:v>2.1416753476306122E-3</c:v>
                </c:pt>
                <c:pt idx="383">
                  <c:v>2.1690625452520031E-3</c:v>
                </c:pt>
                <c:pt idx="384">
                  <c:v>2.1756338572647823E-3</c:v>
                </c:pt>
                <c:pt idx="385">
                  <c:v>2.1820764815854107E-3</c:v>
                </c:pt>
                <c:pt idx="386">
                  <c:v>2.188381171672334E-3</c:v>
                </c:pt>
                <c:pt idx="387">
                  <c:v>2.198058210716267E-3</c:v>
                </c:pt>
                <c:pt idx="388">
                  <c:v>2.1991820465551942E-3</c:v>
                </c:pt>
                <c:pt idx="389">
                  <c:v>2.2046795425199493E-3</c:v>
                </c:pt>
                <c:pt idx="390">
                  <c:v>2.2099946852255819E-3</c:v>
                </c:pt>
                <c:pt idx="391">
                  <c:v>2.2151403184454297E-3</c:v>
                </c:pt>
                <c:pt idx="392">
                  <c:v>2.2341799472605658E-3</c:v>
                </c:pt>
                <c:pt idx="393">
                  <c:v>2.2343558061891657E-3</c:v>
                </c:pt>
                <c:pt idx="394">
                  <c:v>2.2388999309275368E-3</c:v>
                </c:pt>
                <c:pt idx="395">
                  <c:v>2.2433729630278328E-3</c:v>
                </c:pt>
                <c:pt idx="396">
                  <c:v>2.2477913058902392E-3</c:v>
                </c:pt>
                <c:pt idx="397">
                  <c:v>2.2652732390721748E-3</c:v>
                </c:pt>
                <c:pt idx="398">
                  <c:v>2.2652458582073285E-3</c:v>
                </c:pt>
                <c:pt idx="399">
                  <c:v>2.269636811083765E-3</c:v>
                </c:pt>
                <c:pt idx="400">
                  <c:v>2.2740714982161974E-3</c:v>
                </c:pt>
                <c:pt idx="401">
                  <c:v>2.2785663240311718E-3</c:v>
                </c:pt>
                <c:pt idx="402">
                  <c:v>2.2969053191070508E-3</c:v>
                </c:pt>
                <c:pt idx="403">
                  <c:v>2.2974751081051535E-3</c:v>
                </c:pt>
                <c:pt idx="404">
                  <c:v>2.3025166992907868E-3</c:v>
                </c:pt>
                <c:pt idx="405">
                  <c:v>2.3077168591665322E-3</c:v>
                </c:pt>
                <c:pt idx="406">
                  <c:v>2.3130919933910996E-3</c:v>
                </c:pt>
                <c:pt idx="407">
                  <c:v>2.3346721016075087E-3</c:v>
                </c:pt>
                <c:pt idx="408">
                  <c:v>2.3366703950416729E-3</c:v>
                </c:pt>
                <c:pt idx="409">
                  <c:v>2.3431664941964015E-3</c:v>
                </c:pt>
                <c:pt idx="410">
                  <c:v>2.3499360068696957E-3</c:v>
                </c:pt>
                <c:pt idx="411">
                  <c:v>2.3569898285303926E-3</c:v>
                </c:pt>
                <c:pt idx="412">
                  <c:v>2.3838191227363451E-3</c:v>
                </c:pt>
                <c:pt idx="413">
                  <c:v>2.3877700276664052E-3</c:v>
                </c:pt>
                <c:pt idx="414">
                  <c:v>2.3960229797287064E-3</c:v>
                </c:pt>
                <c:pt idx="415">
                  <c:v>2.4044657617125135E-3</c:v>
                </c:pt>
                <c:pt idx="416">
                  <c:v>2.4130817077469328E-3</c:v>
                </c:pt>
                <c:pt idx="417">
                  <c:v>2.443699334903108E-3</c:v>
                </c:pt>
                <c:pt idx="418">
                  <c:v>2.4489438062982611E-3</c:v>
                </c:pt>
                <c:pt idx="419">
                  <c:v>2.4581755756666649E-3</c:v>
                </c:pt>
                <c:pt idx="420">
                  <c:v>2.4674805083840391E-3</c:v>
                </c:pt>
                <c:pt idx="421">
                  <c:v>2.4768419366552837E-3</c:v>
                </c:pt>
                <c:pt idx="422">
                  <c:v>2.5087756039741753E-3</c:v>
                </c:pt>
                <c:pt idx="423">
                  <c:v>2.514519238581626E-3</c:v>
                </c:pt>
                <c:pt idx="424">
                  <c:v>2.5239131168504768E-3</c:v>
                </c:pt>
                <c:pt idx="425">
                  <c:v>2.5332634773628576E-3</c:v>
                </c:pt>
                <c:pt idx="426">
                  <c:v>2.5425536501380132E-3</c:v>
                </c:pt>
                <c:pt idx="427">
                  <c:v>2.5733621272782249E-3</c:v>
                </c:pt>
                <c:pt idx="428">
                  <c:v>2.5890450808982329E-3</c:v>
                </c:pt>
                <c:pt idx="429">
                  <c:v>2.5977054110403815E-3</c:v>
                </c:pt>
                <c:pt idx="430">
                  <c:v>2.6128752111602917E-3</c:v>
                </c:pt>
                <c:pt idx="431">
                  <c:v>2.6178589037147474E-3</c:v>
                </c:pt>
                <c:pt idx="432">
                  <c:v>2.6385650568376252E-3</c:v>
                </c:pt>
                <c:pt idx="433">
                  <c:v>2.6462689309532206E-3</c:v>
                </c:pt>
                <c:pt idx="434">
                  <c:v>2.6538317138726981E-3</c:v>
                </c:pt>
                <c:pt idx="435">
                  <c:v>2.6676416590836406E-3</c:v>
                </c:pt>
                <c:pt idx="436">
                  <c:v>2.6717398914541468E-3</c:v>
                </c:pt>
                <c:pt idx="437">
                  <c:v>2.6897569994065117E-3</c:v>
                </c:pt>
                <c:pt idx="438">
                  <c:v>2.6966098801684958E-3</c:v>
                </c:pt>
                <c:pt idx="439">
                  <c:v>2.7033672191685868E-3</c:v>
                </c:pt>
                <c:pt idx="440">
                  <c:v>2.7162120959397622E-3</c:v>
                </c:pt>
                <c:pt idx="441">
                  <c:v>2.7197023174715309E-3</c:v>
                </c:pt>
                <c:pt idx="442">
                  <c:v>2.7359485540073597E-3</c:v>
                </c:pt>
                <c:pt idx="443">
                  <c:v>2.7422693035576407E-3</c:v>
                </c:pt>
                <c:pt idx="444">
                  <c:v>2.7485400659387352E-3</c:v>
                </c:pt>
                <c:pt idx="445">
                  <c:v>2.7607945556112718E-3</c:v>
                </c:pt>
                <c:pt idx="446">
                  <c:v>2.7639661688898952E-3</c:v>
                </c:pt>
                <c:pt idx="447">
                  <c:v>2.7793718590868564E-3</c:v>
                </c:pt>
                <c:pt idx="448">
                  <c:v>2.7854793728963336E-3</c:v>
                </c:pt>
                <c:pt idx="449">
                  <c:v>2.7915824584606491E-3</c:v>
                </c:pt>
                <c:pt idx="450">
                  <c:v>2.794722515758468E-3</c:v>
                </c:pt>
                <c:pt idx="451">
                  <c:v>2.7978804427295405E-3</c:v>
                </c:pt>
                <c:pt idx="452">
                  <c:v>2.8193264845451801E-3</c:v>
                </c:pt>
                <c:pt idx="453">
                  <c:v>2.8255467338771851E-3</c:v>
                </c:pt>
                <c:pt idx="454">
                  <c:v>2.8318016398133344E-3</c:v>
                </c:pt>
                <c:pt idx="455">
                  <c:v>2.8380911732337516E-3</c:v>
                </c:pt>
                <c:pt idx="456">
                  <c:v>2.8502098708018016E-3</c:v>
                </c:pt>
                <c:pt idx="457">
                  <c:v>2.863594999436149E-3</c:v>
                </c:pt>
                <c:pt idx="458">
                  <c:v>2.870057233547036E-3</c:v>
                </c:pt>
                <c:pt idx="459">
                  <c:v>2.8765539204591902E-3</c:v>
                </c:pt>
                <c:pt idx="460">
                  <c:v>2.8830850310632198E-3</c:v>
                </c:pt>
                <c:pt idx="461">
                  <c:v>2.9162559207581216E-3</c:v>
                </c:pt>
                <c:pt idx="462">
                  <c:v>2.9229929623083265E-3</c:v>
                </c:pt>
                <c:pt idx="463">
                  <c:v>2.9297642238279029E-3</c:v>
                </c:pt>
                <c:pt idx="464">
                  <c:v>2.9421221235143525E-3</c:v>
                </c:pt>
                <c:pt idx="465">
                  <c:v>2.9571908876645536E-3</c:v>
                </c:pt>
                <c:pt idx="466">
                  <c:v>2.9641328125919074E-3</c:v>
                </c:pt>
                <c:pt idx="467">
                  <c:v>2.971108782922261E-3</c:v>
                </c:pt>
                <c:pt idx="468">
                  <c:v>2.9781187695667516E-3</c:v>
                </c:pt>
                <c:pt idx="469">
                  <c:v>2.9932965724620954E-3</c:v>
                </c:pt>
                <c:pt idx="470">
                  <c:v>3.0163509421694645E-3</c:v>
                </c:pt>
                <c:pt idx="471">
                  <c:v>3.0235538377681283E-3</c:v>
                </c:pt>
                <c:pt idx="472">
                  <c:v>3.0360954921559631E-3</c:v>
                </c:pt>
                <c:pt idx="473">
                  <c:v>3.0406872091834364E-3</c:v>
                </c:pt>
                <c:pt idx="474">
                  <c:v>3.0599137208055785E-3</c:v>
                </c:pt>
                <c:pt idx="475">
                  <c:v>3.0672224999331432E-3</c:v>
                </c:pt>
                <c:pt idx="476">
                  <c:v>3.0745327867525056E-3</c:v>
                </c:pt>
                <c:pt idx="477">
                  <c:v>3.0870191536844136E-3</c:v>
                </c:pt>
                <c:pt idx="478">
                  <c:v>3.0917187637192847E-3</c:v>
                </c:pt>
                <c:pt idx="479">
                  <c:v>3.1109454317899423E-3</c:v>
                </c:pt>
                <c:pt idx="480">
                  <c:v>3.1181679211413132E-3</c:v>
                </c:pt>
                <c:pt idx="481">
                  <c:v>3.1253596363416307E-3</c:v>
                </c:pt>
                <c:pt idx="482">
                  <c:v>3.1375812167369708E-3</c:v>
                </c:pt>
                <c:pt idx="483">
                  <c:v>3.1421557803776091E-3</c:v>
                </c:pt>
                <c:pt idx="484">
                  <c:v>3.1606951791599124E-3</c:v>
                </c:pt>
                <c:pt idx="485">
                  <c:v>3.167605396003866E-3</c:v>
                </c:pt>
                <c:pt idx="486">
                  <c:v>3.1744525536234556E-3</c:v>
                </c:pt>
                <c:pt idx="487">
                  <c:v>3.1862168037222549E-3</c:v>
                </c:pt>
                <c:pt idx="488">
                  <c:v>3.1904249155672148E-3</c:v>
                </c:pt>
                <c:pt idx="489">
                  <c:v>3.2075810174625949E-3</c:v>
                </c:pt>
                <c:pt idx="490">
                  <c:v>3.2139529574360805E-3</c:v>
                </c:pt>
                <c:pt idx="491">
                  <c:v>3.2177614854330193E-3</c:v>
                </c:pt>
                <c:pt idx="492">
                  <c:v>3.2239385989155968E-3</c:v>
                </c:pt>
                <c:pt idx="493">
                  <c:v>3.2349526748510862E-3</c:v>
                </c:pt>
                <c:pt idx="494">
                  <c:v>3.2475881922375319E-3</c:v>
                </c:pt>
                <c:pt idx="495">
                  <c:v>3.2532477066644712E-3</c:v>
                </c:pt>
                <c:pt idx="496">
                  <c:v>3.2588145258698577E-3</c:v>
                </c:pt>
                <c:pt idx="497">
                  <c:v>3.264292953645549E-3</c:v>
                </c:pt>
                <c:pt idx="498">
                  <c:v>3.2746710879941656E-3</c:v>
                </c:pt>
                <c:pt idx="499">
                  <c:v>3.2854088283751724E-3</c:v>
                </c:pt>
                <c:pt idx="500">
                  <c:v>3.2905098579367634E-3</c:v>
                </c:pt>
                <c:pt idx="501">
                  <c:v>3.2955483200262769E-3</c:v>
                </c:pt>
                <c:pt idx="502">
                  <c:v>3.3005285188212733E-3</c:v>
                </c:pt>
                <c:pt idx="503">
                  <c:v>3.3105347698385462E-3</c:v>
                </c:pt>
                <c:pt idx="504">
                  <c:v>3.319952766297758E-3</c:v>
                </c:pt>
                <c:pt idx="505">
                  <c:v>3.3247062129569981E-3</c:v>
                </c:pt>
                <c:pt idx="506">
                  <c:v>3.3294272223768954E-3</c:v>
                </c:pt>
                <c:pt idx="507">
                  <c:v>3.3341200990538813E-3</c:v>
                </c:pt>
                <c:pt idx="508">
                  <c:v>3.3492504484617684E-3</c:v>
                </c:pt>
                <c:pt idx="509">
                  <c:v>3.3553327787992095E-3</c:v>
                </c:pt>
                <c:pt idx="510">
                  <c:v>3.3573131516641333E-3</c:v>
                </c:pt>
                <c:pt idx="511">
                  <c:v>3.3925359645321606E-3</c:v>
                </c:pt>
              </c:numCache>
            </c:numRef>
          </c:yVal>
          <c:smooth val="0"/>
        </c:ser>
        <c:ser>
          <c:idx val="1"/>
          <c:order val="2"/>
          <c:tx>
            <c:v>6M Mkt FRA</c:v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EUR6M!$AU$2:$AU$13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EUR6M!$AS$2:$AS$13</c:f>
              <c:numCache>
                <c:formatCode>0.0000%</c:formatCode>
                <c:ptCount val="12"/>
                <c:pt idx="0">
                  <c:v>4.8999999999999998E-4</c:v>
                </c:pt>
                <c:pt idx="1">
                  <c:v>5.1000000000000004E-4</c:v>
                </c:pt>
                <c:pt idx="2">
                  <c:v>5.2999999999999998E-4</c:v>
                </c:pt>
                <c:pt idx="3">
                  <c:v>5.4000000000000001E-4</c:v>
                </c:pt>
                <c:pt idx="4">
                  <c:v>5.6000000000000006E-4</c:v>
                </c:pt>
                <c:pt idx="5">
                  <c:v>6.1000000000000008E-4</c:v>
                </c:pt>
                <c:pt idx="6">
                  <c:v>6.6E-4</c:v>
                </c:pt>
                <c:pt idx="7">
                  <c:v>7.1000000000000002E-4</c:v>
                </c:pt>
                <c:pt idx="8">
                  <c:v>8.1999999999999998E-4</c:v>
                </c:pt>
                <c:pt idx="9">
                  <c:v>9.1E-4</c:v>
                </c:pt>
                <c:pt idx="10">
                  <c:v>1.01E-3</c:v>
                </c:pt>
                <c:pt idx="11">
                  <c:v>1.17E-3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052672"/>
        <c:axId val="599054208"/>
      </c:scatterChart>
      <c:valAx>
        <c:axId val="599052672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9054208"/>
        <c:crosses val="autoZero"/>
        <c:crossBetween val="midCat"/>
      </c:valAx>
      <c:valAx>
        <c:axId val="599054208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052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3981319444444447"/>
          <c:y val="0.47839444444444451"/>
          <c:w val="0.11885013888888889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6M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6M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EUR6M!$BA$2:$BA$2366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EUR6M!$BC$2:$BC$2366</c:f>
              <c:numCache>
                <c:formatCode>0.0000%</c:formatCode>
                <c:ptCount val="2365"/>
                <c:pt idx="0">
                  <c:v>4.960000000002238E-4</c:v>
                </c:pt>
                <c:pt idx="1">
                  <c:v>4.8822440417576002E-4</c:v>
                </c:pt>
                <c:pt idx="2">
                  <c:v>5.125054355495011E-4</c:v>
                </c:pt>
                <c:pt idx="3">
                  <c:v>5.2379171808022865E-4</c:v>
                </c:pt>
                <c:pt idx="4">
                  <c:v>5.3647846707462264E-4</c:v>
                </c:pt>
                <c:pt idx="5">
                  <c:v>5.5238933026219468E-4</c:v>
                </c:pt>
                <c:pt idx="6">
                  <c:v>5.5860769203529173E-4</c:v>
                </c:pt>
                <c:pt idx="7">
                  <c:v>5.7760156645776965E-4</c:v>
                </c:pt>
                <c:pt idx="8">
                  <c:v>5.8369645144621448E-4</c:v>
                </c:pt>
                <c:pt idx="9">
                  <c:v>5.895256996355804E-4</c:v>
                </c:pt>
                <c:pt idx="10">
                  <c:v>5.9661581028837328E-4</c:v>
                </c:pt>
                <c:pt idx="11">
                  <c:v>6.0207144907458224E-4</c:v>
                </c:pt>
                <c:pt idx="12">
                  <c:v>6.1912975813540802E-4</c:v>
                </c:pt>
                <c:pt idx="13">
                  <c:v>6.2475341941423492E-4</c:v>
                </c:pt>
                <c:pt idx="14">
                  <c:v>6.3022249753591747E-4</c:v>
                </c:pt>
                <c:pt idx="15">
                  <c:v>6.3681019242929843E-4</c:v>
                </c:pt>
                <c:pt idx="16">
                  <c:v>6.4109133698735457E-4</c:v>
                </c:pt>
                <c:pt idx="17">
                  <c:v>6.542345518025988E-4</c:v>
                </c:pt>
                <c:pt idx="18">
                  <c:v>6.5847549619826027E-4</c:v>
                </c:pt>
                <c:pt idx="19">
                  <c:v>6.6254305996971618E-4</c:v>
                </c:pt>
                <c:pt idx="20">
                  <c:v>6.6588655101895711E-4</c:v>
                </c:pt>
                <c:pt idx="21">
                  <c:v>6.6907824242814476E-4</c:v>
                </c:pt>
                <c:pt idx="22">
                  <c:v>6.7969376182928866E-4</c:v>
                </c:pt>
                <c:pt idx="23">
                  <c:v>6.836857392648586E-4</c:v>
                </c:pt>
                <c:pt idx="24">
                  <c:v>6.8758789465758155E-4</c:v>
                </c:pt>
                <c:pt idx="25">
                  <c:v>6.912278647678902E-4</c:v>
                </c:pt>
                <c:pt idx="26">
                  <c:v>6.9501981239287764E-4</c:v>
                </c:pt>
                <c:pt idx="27">
                  <c:v>7.0575132262534518E-4</c:v>
                </c:pt>
                <c:pt idx="28">
                  <c:v>7.0911453491705136E-4</c:v>
                </c:pt>
                <c:pt idx="29">
                  <c:v>7.1238792166697016E-4</c:v>
                </c:pt>
                <c:pt idx="30">
                  <c:v>7.1524626233678034E-4</c:v>
                </c:pt>
                <c:pt idx="31">
                  <c:v>7.1848884778039014E-4</c:v>
                </c:pt>
                <c:pt idx="32">
                  <c:v>7.274074569263917E-4</c:v>
                </c:pt>
                <c:pt idx="33">
                  <c:v>7.3014188138542668E-4</c:v>
                </c:pt>
                <c:pt idx="34">
                  <c:v>7.3278647740629551E-4</c:v>
                </c:pt>
                <c:pt idx="35">
                  <c:v>7.3491048087113932E-4</c:v>
                </c:pt>
                <c:pt idx="36">
                  <c:v>7.3758015434758923E-4</c:v>
                </c:pt>
                <c:pt idx="37">
                  <c:v>7.4466201862451967E-4</c:v>
                </c:pt>
                <c:pt idx="38">
                  <c:v>7.4676763680216261E-4</c:v>
                </c:pt>
                <c:pt idx="39">
                  <c:v>7.487834242517321E-4</c:v>
                </c:pt>
                <c:pt idx="40">
                  <c:v>7.5022038770246715E-4</c:v>
                </c:pt>
                <c:pt idx="41">
                  <c:v>7.5229360328853633E-4</c:v>
                </c:pt>
                <c:pt idx="42">
                  <c:v>7.58058188881303E-4</c:v>
                </c:pt>
                <c:pt idx="43">
                  <c:v>7.5953559335610588E-4</c:v>
                </c:pt>
                <c:pt idx="44">
                  <c:v>7.6092217858559773E-4</c:v>
                </c:pt>
                <c:pt idx="45">
                  <c:v>7.644627459927663E-4</c:v>
                </c:pt>
                <c:pt idx="46">
                  <c:v>7.6795857654132164E-4</c:v>
                </c:pt>
                <c:pt idx="47">
                  <c:v>7.7817764467807298E-4</c:v>
                </c:pt>
                <c:pt idx="48">
                  <c:v>7.814945254511909E-4</c:v>
                </c:pt>
                <c:pt idx="49">
                  <c:v>7.8476666821013642E-4</c:v>
                </c:pt>
                <c:pt idx="50">
                  <c:v>7.879940727326698E-4</c:v>
                </c:pt>
                <c:pt idx="51">
                  <c:v>7.9117673880094315E-4</c:v>
                </c:pt>
                <c:pt idx="52">
                  <c:v>8.0045630413203223E-4</c:v>
                </c:pt>
                <c:pt idx="53">
                  <c:v>8.0346001425310183E-4</c:v>
                </c:pt>
                <c:pt idx="54">
                  <c:v>8.0641898486888408E-4</c:v>
                </c:pt>
                <c:pt idx="55">
                  <c:v>8.0933321578085659E-4</c:v>
                </c:pt>
                <c:pt idx="56">
                  <c:v>8.1220270679049672E-4</c:v>
                </c:pt>
                <c:pt idx="57">
                  <c:v>8.2054273847334211E-4</c:v>
                </c:pt>
                <c:pt idx="58">
                  <c:v>8.2323326795738353E-4</c:v>
                </c:pt>
                <c:pt idx="59">
                  <c:v>8.2587905659654989E-4</c:v>
                </c:pt>
                <c:pt idx="60">
                  <c:v>8.2848010421076538E-4</c:v>
                </c:pt>
                <c:pt idx="61">
                  <c:v>8.3394439776022123E-4</c:v>
                </c:pt>
                <c:pt idx="62">
                  <c:v>8.3915925399158018E-4</c:v>
                </c:pt>
                <c:pt idx="63">
                  <c:v>8.4081422084342032E-4</c:v>
                </c:pt>
                <c:pt idx="64">
                  <c:v>8.4387533312710002E-4</c:v>
                </c:pt>
                <c:pt idx="65">
                  <c:v>8.4616662609404529E-4</c:v>
                </c:pt>
                <c:pt idx="66">
                  <c:v>8.4990815579322502E-4</c:v>
                </c:pt>
                <c:pt idx="67">
                  <c:v>8.5406904880325576E-4</c:v>
                </c:pt>
                <c:pt idx="68">
                  <c:v>8.5585401927763436E-4</c:v>
                </c:pt>
                <c:pt idx="69">
                  <c:v>8.5758887014475069E-4</c:v>
                </c:pt>
                <c:pt idx="70">
                  <c:v>8.5927360127181481E-4</c:v>
                </c:pt>
                <c:pt idx="71">
                  <c:v>8.6248859046604012E-4</c:v>
                </c:pt>
                <c:pt idx="72">
                  <c:v>8.6551132586615016E-4</c:v>
                </c:pt>
                <c:pt idx="73">
                  <c:v>8.6694545644044614E-4</c:v>
                </c:pt>
                <c:pt idx="74">
                  <c:v>8.6832946656007035E-4</c:v>
                </c:pt>
                <c:pt idx="75">
                  <c:v>8.696633561188781E-4</c:v>
                </c:pt>
                <c:pt idx="76">
                  <c:v>8.7263968522129955E-4</c:v>
                </c:pt>
                <c:pt idx="77">
                  <c:v>8.7449770677069439E-4</c:v>
                </c:pt>
                <c:pt idx="78">
                  <c:v>8.7558099207608766E-4</c:v>
                </c:pt>
                <c:pt idx="79">
                  <c:v>8.7661415626679058E-4</c:v>
                </c:pt>
                <c:pt idx="80">
                  <c:v>8.7759719926417757E-4</c:v>
                </c:pt>
                <c:pt idx="81">
                  <c:v>8.8036140205567334E-4</c:v>
                </c:pt>
                <c:pt idx="82">
                  <c:v>8.8102815787516515E-4</c:v>
                </c:pt>
                <c:pt idx="83">
                  <c:v>8.8176059385588362E-4</c:v>
                </c:pt>
                <c:pt idx="84">
                  <c:v>8.8244290825015791E-4</c:v>
                </c:pt>
                <c:pt idx="85">
                  <c:v>8.8307510100557097E-4</c:v>
                </c:pt>
                <c:pt idx="86">
                  <c:v>8.8266650450587018E-4</c:v>
                </c:pt>
                <c:pt idx="87">
                  <c:v>8.8407186243040883E-4</c:v>
                </c:pt>
                <c:pt idx="88">
                  <c:v>8.8558685531891211E-4</c:v>
                </c:pt>
                <c:pt idx="89">
                  <c:v>8.8706966379535678E-4</c:v>
                </c:pt>
                <c:pt idx="90">
                  <c:v>8.8852028778683414E-4</c:v>
                </c:pt>
                <c:pt idx="91">
                  <c:v>8.8993872722307099E-4</c:v>
                </c:pt>
                <c:pt idx="92">
                  <c:v>8.9400093751604932E-4</c:v>
                </c:pt>
                <c:pt idx="93">
                  <c:v>8.9529063805494143E-4</c:v>
                </c:pt>
                <c:pt idx="94">
                  <c:v>8.9654815370830753E-4</c:v>
                </c:pt>
                <c:pt idx="95">
                  <c:v>8.9777348441421917E-4</c:v>
                </c:pt>
                <c:pt idx="96">
                  <c:v>8.989666301133832E-4</c:v>
                </c:pt>
                <c:pt idx="97">
                  <c:v>9.0235295659590387E-4</c:v>
                </c:pt>
                <c:pt idx="98">
                  <c:v>9.0341736170149764E-4</c:v>
                </c:pt>
                <c:pt idx="99">
                  <c:v>9.0444958152495957E-4</c:v>
                </c:pt>
                <c:pt idx="100">
                  <c:v>9.054496160153415E-4</c:v>
                </c:pt>
                <c:pt idx="101">
                  <c:v>9.0641746512520882E-4</c:v>
                </c:pt>
                <c:pt idx="102">
                  <c:v>9.0912789970089118E-4</c:v>
                </c:pt>
                <c:pt idx="103">
                  <c:v>9.0996700682840896E-4</c:v>
                </c:pt>
                <c:pt idx="104">
                  <c:v>9.1077392835405078E-4</c:v>
                </c:pt>
                <c:pt idx="105">
                  <c:v>9.1154866423872704E-4</c:v>
                </c:pt>
                <c:pt idx="106">
                  <c:v>9.1229121444466577E-4</c:v>
                </c:pt>
                <c:pt idx="107">
                  <c:v>9.1563745242452792E-4</c:v>
                </c:pt>
                <c:pt idx="108">
                  <c:v>9.1626384102453339E-4</c:v>
                </c:pt>
                <c:pt idx="109">
                  <c:v>9.1685821956610976E-4</c:v>
                </c:pt>
                <c:pt idx="110">
                  <c:v>9.184909962008809E-4</c:v>
                </c:pt>
                <c:pt idx="111">
                  <c:v>9.2281151089218386E-4</c:v>
                </c:pt>
                <c:pt idx="112">
                  <c:v>9.2483924469956183E-4</c:v>
                </c:pt>
                <c:pt idx="113">
                  <c:v>9.2638059209288739E-4</c:v>
                </c:pt>
                <c:pt idx="114">
                  <c:v>9.2790365350758008E-4</c:v>
                </c:pt>
                <c:pt idx="115">
                  <c:v>9.2940842890083244E-4</c:v>
                </c:pt>
                <c:pt idx="116">
                  <c:v>9.3370503135106091E-4</c:v>
                </c:pt>
                <c:pt idx="117">
                  <c:v>9.3524466942557141E-4</c:v>
                </c:pt>
                <c:pt idx="118">
                  <c:v>9.3665801409135389E-4</c:v>
                </c:pt>
                <c:pt idx="119">
                  <c:v>9.3805307249195666E-4</c:v>
                </c:pt>
                <c:pt idx="120">
                  <c:v>9.384664892878355E-4</c:v>
                </c:pt>
                <c:pt idx="121">
                  <c:v>9.3986803311188103E-4</c:v>
                </c:pt>
                <c:pt idx="122">
                  <c:v>9.3988270328767794E-4</c:v>
                </c:pt>
                <c:pt idx="123">
                  <c:v>9.4017739342794619E-4</c:v>
                </c:pt>
                <c:pt idx="124">
                  <c:v>9.404483382014486E-4</c:v>
                </c:pt>
                <c:pt idx="125">
                  <c:v>9.4069553759857554E-4</c:v>
                </c:pt>
                <c:pt idx="126">
                  <c:v>9.4144688125821373E-4</c:v>
                </c:pt>
                <c:pt idx="127">
                  <c:v>9.4157535365639795E-4</c:v>
                </c:pt>
                <c:pt idx="128">
                  <c:v>9.4168008063758349E-4</c:v>
                </c:pt>
                <c:pt idx="129">
                  <c:v>9.4114163093651987E-4</c:v>
                </c:pt>
                <c:pt idx="130">
                  <c:v>9.4118644474369044E-4</c:v>
                </c:pt>
                <c:pt idx="131">
                  <c:v>9.4313767961802541E-4</c:v>
                </c:pt>
                <c:pt idx="132">
                  <c:v>9.4508620164307445E-4</c:v>
                </c:pt>
                <c:pt idx="133">
                  <c:v>9.4703201081049258E-4</c:v>
                </c:pt>
                <c:pt idx="134">
                  <c:v>9.4897510711237421E-4</c:v>
                </c:pt>
                <c:pt idx="135">
                  <c:v>9.5478811874618089E-4</c:v>
                </c:pt>
                <c:pt idx="136">
                  <c:v>9.5672036350685839E-4</c:v>
                </c:pt>
                <c:pt idx="137">
                  <c:v>9.5864989536247047E-4</c:v>
                </c:pt>
                <c:pt idx="138">
                  <c:v>9.6057671430467215E-4</c:v>
                </c:pt>
                <c:pt idx="139">
                  <c:v>9.6250082032555762E-4</c:v>
                </c:pt>
                <c:pt idx="140">
                  <c:v>9.6825686078301639E-4</c:v>
                </c:pt>
                <c:pt idx="141">
                  <c:v>9.7017011504089718E-4</c:v>
                </c:pt>
                <c:pt idx="142">
                  <c:v>9.7208065633749385E-4</c:v>
                </c:pt>
                <c:pt idx="143">
                  <c:v>9.7398848466621814E-4</c:v>
                </c:pt>
                <c:pt idx="144">
                  <c:v>9.7589360001828595E-4</c:v>
                </c:pt>
                <c:pt idx="145">
                  <c:v>9.8159266813900624E-4</c:v>
                </c:pt>
                <c:pt idx="146">
                  <c:v>9.8348693150758656E-4</c:v>
                </c:pt>
                <c:pt idx="147">
                  <c:v>9.8537848186042057E-4</c:v>
                </c:pt>
                <c:pt idx="148">
                  <c:v>9.8726731919092023E-4</c:v>
                </c:pt>
                <c:pt idx="149">
                  <c:v>9.8915344349030155E-4</c:v>
                </c:pt>
                <c:pt idx="150">
                  <c:v>9.9479553812443404E-4</c:v>
                </c:pt>
                <c:pt idx="151">
                  <c:v>9.9667081022247988E-4</c:v>
                </c:pt>
                <c:pt idx="152">
                  <c:v>9.9913627758329757E-4</c:v>
                </c:pt>
                <c:pt idx="153">
                  <c:v>1.0016044726988407E-3</c:v>
                </c:pt>
                <c:pt idx="154">
                  <c:v>1.0040753955787717E-3</c:v>
                </c:pt>
                <c:pt idx="155">
                  <c:v>1.0115045309072286E-3</c:v>
                </c:pt>
                <c:pt idx="156">
                  <c:v>1.0139863649474864E-3</c:v>
                </c:pt>
                <c:pt idx="157">
                  <c:v>1.0164709268030807E-3</c:v>
                </c:pt>
                <c:pt idx="158">
                  <c:v>1.0189582164849913E-3</c:v>
                </c:pt>
                <c:pt idx="159">
                  <c:v>1.0214482340024419E-3</c:v>
                </c:pt>
                <c:pt idx="160">
                  <c:v>1.028934653675639E-3</c:v>
                </c:pt>
                <c:pt idx="161">
                  <c:v>1.0314355826410984E-3</c:v>
                </c:pt>
                <c:pt idx="162">
                  <c:v>1.0339392394939243E-3</c:v>
                </c:pt>
                <c:pt idx="163">
                  <c:v>1.0364456242455363E-3</c:v>
                </c:pt>
                <c:pt idx="164">
                  <c:v>1.0389547369051575E-3</c:v>
                </c:pt>
                <c:pt idx="165">
                  <c:v>1.0464984424383662E-3</c:v>
                </c:pt>
                <c:pt idx="166">
                  <c:v>1.0490184668358745E-3</c:v>
                </c:pt>
                <c:pt idx="167">
                  <c:v>1.0515412191932187E-3</c:v>
                </c:pt>
                <c:pt idx="168">
                  <c:v>1.0540666995218185E-3</c:v>
                </c:pt>
                <c:pt idx="169">
                  <c:v>1.0565949078313363E-3</c:v>
                </c:pt>
                <c:pt idx="170">
                  <c:v>1.0653519706303196E-3</c:v>
                </c:pt>
                <c:pt idx="171">
                  <c:v>1.0678843471553187E-3</c:v>
                </c:pt>
                <c:pt idx="172">
                  <c:v>1.0704194221326489E-3</c:v>
                </c:pt>
                <c:pt idx="173">
                  <c:v>1.0731173007396963E-3</c:v>
                </c:pt>
                <c:pt idx="174">
                  <c:v>1.074064677784181E-3</c:v>
                </c:pt>
                <c:pt idx="175">
                  <c:v>1.0780374406847162E-3</c:v>
                </c:pt>
                <c:pt idx="176">
                  <c:v>1.0795447614199006E-3</c:v>
                </c:pt>
                <c:pt idx="177">
                  <c:v>1.081046654467655E-3</c:v>
                </c:pt>
                <c:pt idx="178">
                  <c:v>1.0837370517756718E-3</c:v>
                </c:pt>
                <c:pt idx="179">
                  <c:v>1.0846314664831401E-3</c:v>
                </c:pt>
                <c:pt idx="180">
                  <c:v>1.0884747039557644E-3</c:v>
                </c:pt>
                <c:pt idx="181">
                  <c:v>1.089944030616106E-3</c:v>
                </c:pt>
                <c:pt idx="182">
                  <c:v>1.0918810321322461E-3</c:v>
                </c:pt>
                <c:pt idx="183">
                  <c:v>1.0959784302826618E-3</c:v>
                </c:pt>
                <c:pt idx="184">
                  <c:v>1.0968286427549395E-3</c:v>
                </c:pt>
                <c:pt idx="185">
                  <c:v>1.1015166014403401E-3</c:v>
                </c:pt>
                <c:pt idx="186">
                  <c:v>1.1034338275790576E-3</c:v>
                </c:pt>
                <c:pt idx="187">
                  <c:v>1.1053477577877245E-3</c:v>
                </c:pt>
                <c:pt idx="188">
                  <c:v>1.1094514481014802E-3</c:v>
                </c:pt>
                <c:pt idx="189">
                  <c:v>1.1167621239664876E-3</c:v>
                </c:pt>
                <c:pt idx="190">
                  <c:v>1.1186529823937125E-3</c:v>
                </c:pt>
                <c:pt idx="191">
                  <c:v>1.1194292045787534E-3</c:v>
                </c:pt>
                <c:pt idx="192">
                  <c:v>1.1235389511675658E-3</c:v>
                </c:pt>
                <c:pt idx="193">
                  <c:v>1.126937066348415E-3</c:v>
                </c:pt>
                <c:pt idx="194">
                  <c:v>1.1288057466207939E-3</c:v>
                </c:pt>
                <c:pt idx="195">
                  <c:v>1.1306711128058079E-3</c:v>
                </c:pt>
                <c:pt idx="196">
                  <c:v>1.1325331648938466E-3</c:v>
                </c:pt>
                <c:pt idx="197">
                  <c:v>1.1366531594844762E-3</c:v>
                </c:pt>
                <c:pt idx="198">
                  <c:v>1.1399482320949763E-3</c:v>
                </c:pt>
                <c:pt idx="199">
                  <c:v>1.1417937135601085E-3</c:v>
                </c:pt>
                <c:pt idx="200">
                  <c:v>1.1436358808723541E-3</c:v>
                </c:pt>
                <c:pt idx="201">
                  <c:v>1.145474734022977E-3</c:v>
                </c:pt>
                <c:pt idx="202">
                  <c:v>1.1496067328664115E-3</c:v>
                </c:pt>
                <c:pt idx="203">
                  <c:v>1.1527970048192293E-3</c:v>
                </c:pt>
                <c:pt idx="204">
                  <c:v>1.1546192870206494E-3</c:v>
                </c:pt>
                <c:pt idx="205">
                  <c:v>1.1564382550045349E-3</c:v>
                </c:pt>
                <c:pt idx="206">
                  <c:v>1.1582539087617134E-3</c:v>
                </c:pt>
                <c:pt idx="207">
                  <c:v>1.1623996681055591E-3</c:v>
                </c:pt>
                <c:pt idx="208">
                  <c:v>1.1654833813398941E-3</c:v>
                </c:pt>
                <c:pt idx="209">
                  <c:v>1.1672824638263781E-3</c:v>
                </c:pt>
                <c:pt idx="210">
                  <c:v>1.1690782320311166E-3</c:v>
                </c:pt>
                <c:pt idx="211">
                  <c:v>1.1708706859453739E-3</c:v>
                </c:pt>
                <c:pt idx="212">
                  <c:v>1.1750319620347229E-3</c:v>
                </c:pt>
                <c:pt idx="213">
                  <c:v>1.1792021942285513E-3</c:v>
                </c:pt>
                <c:pt idx="214">
                  <c:v>1.1809809831642632E-3</c:v>
                </c:pt>
                <c:pt idx="215">
                  <c:v>1.1827564757776298E-3</c:v>
                </c:pt>
                <c:pt idx="216">
                  <c:v>1.186934402873759E-3</c:v>
                </c:pt>
                <c:pt idx="217">
                  <c:v>1.1875036115260263E-3</c:v>
                </c:pt>
                <c:pt idx="218">
                  <c:v>1.191584493702134E-3</c:v>
                </c:pt>
                <c:pt idx="219">
                  <c:v>1.1933402081959236E-3</c:v>
                </c:pt>
                <c:pt idx="220">
                  <c:v>1.1950926263052436E-3</c:v>
                </c:pt>
                <c:pt idx="221">
                  <c:v>1.1992890068037647E-3</c:v>
                </c:pt>
                <c:pt idx="222">
                  <c:v>1.1998146134917773E-3</c:v>
                </c:pt>
                <c:pt idx="223">
                  <c:v>1.2038052707746105E-3</c:v>
                </c:pt>
                <c:pt idx="224">
                  <c:v>1.205537910391608E-3</c:v>
                </c:pt>
                <c:pt idx="225">
                  <c:v>1.2072672535628807E-3</c:v>
                </c:pt>
                <c:pt idx="226">
                  <c:v>1.2114838247690959E-3</c:v>
                </c:pt>
                <c:pt idx="227">
                  <c:v>1.2119649648840354E-3</c:v>
                </c:pt>
                <c:pt idx="228">
                  <c:v>1.21586452242014E-3</c:v>
                </c:pt>
                <c:pt idx="229">
                  <c:v>1.2175740867315583E-3</c:v>
                </c:pt>
                <c:pt idx="230">
                  <c:v>1.2192803545359962E-3</c:v>
                </c:pt>
                <c:pt idx="231">
                  <c:v>1.2235188537498025E-3</c:v>
                </c:pt>
                <c:pt idx="232">
                  <c:v>1.2239546626937484E-3</c:v>
                </c:pt>
                <c:pt idx="233">
                  <c:v>1.2277622456528501E-3</c:v>
                </c:pt>
                <c:pt idx="234">
                  <c:v>1.2281622897050658E-3</c:v>
                </c:pt>
                <c:pt idx="235">
                  <c:v>1.2298420524606234E-3</c:v>
                </c:pt>
                <c:pt idx="236">
                  <c:v>1.231518500618186E-3</c:v>
                </c:pt>
                <c:pt idx="237">
                  <c:v>1.235783703953344E-3</c:v>
                </c:pt>
                <c:pt idx="238">
                  <c:v>1.2381911471046833E-3</c:v>
                </c:pt>
                <c:pt idx="239">
                  <c:v>1.2398510221477805E-3</c:v>
                </c:pt>
                <c:pt idx="240">
                  <c:v>1.2415075825426495E-3</c:v>
                </c:pt>
                <c:pt idx="241">
                  <c:v>1.2431608282809912E-3</c:v>
                </c:pt>
                <c:pt idx="242">
                  <c:v>1.2474520857324095E-3</c:v>
                </c:pt>
                <c:pt idx="243">
                  <c:v>1.249740664502223E-3</c:v>
                </c:pt>
                <c:pt idx="244">
                  <c:v>1.2513773368325635E-3</c:v>
                </c:pt>
                <c:pt idx="245">
                  <c:v>1.2530106944570172E-3</c:v>
                </c:pt>
                <c:pt idx="246">
                  <c:v>1.2546407373664112E-3</c:v>
                </c:pt>
                <c:pt idx="247">
                  <c:v>1.2599129076306206E-3</c:v>
                </c:pt>
                <c:pt idx="248">
                  <c:v>1.265014571506099E-3</c:v>
                </c:pt>
                <c:pt idx="249">
                  <c:v>1.2676133958910802E-3</c:v>
                </c:pt>
                <c:pt idx="250">
                  <c:v>1.2718361681305029E-3</c:v>
                </c:pt>
                <c:pt idx="251">
                  <c:v>1.2760670879452176E-3</c:v>
                </c:pt>
                <c:pt idx="252">
                  <c:v>1.2890727701219879E-3</c:v>
                </c:pt>
                <c:pt idx="253">
                  <c:v>1.293072244013638E-3</c:v>
                </c:pt>
                <c:pt idx="254">
                  <c:v>1.2973439024971845E-3</c:v>
                </c:pt>
                <c:pt idx="255">
                  <c:v>1.3016237088727097E-3</c:v>
                </c:pt>
                <c:pt idx="256">
                  <c:v>1.3059116631943778E-3</c:v>
                </c:pt>
                <c:pt idx="257">
                  <c:v>1.3160001543474768E-3</c:v>
                </c:pt>
                <c:pt idx="258">
                  <c:v>1.3260329134695307E-3</c:v>
                </c:pt>
                <c:pt idx="259">
                  <c:v>1.330356620398975E-3</c:v>
                </c:pt>
                <c:pt idx="260">
                  <c:v>1.3346884314349356E-3</c:v>
                </c:pt>
                <c:pt idx="261">
                  <c:v>1.344736491849411E-3</c:v>
                </c:pt>
                <c:pt idx="262">
                  <c:v>1.3462315672591013E-3</c:v>
                </c:pt>
                <c:pt idx="263">
                  <c:v>1.3564690500814224E-3</c:v>
                </c:pt>
                <c:pt idx="264">
                  <c:v>1.3608494868829709E-3</c:v>
                </c:pt>
                <c:pt idx="265">
                  <c:v>1.3652380281681253E-3</c:v>
                </c:pt>
                <c:pt idx="266">
                  <c:v>1.3752704698629407E-3</c:v>
                </c:pt>
                <c:pt idx="267">
                  <c:v>1.3768579488166231E-3</c:v>
                </c:pt>
                <c:pt idx="268">
                  <c:v>1.3873023037629772E-3</c:v>
                </c:pt>
                <c:pt idx="269">
                  <c:v>1.3917394730992825E-3</c:v>
                </c:pt>
                <c:pt idx="270">
                  <c:v>1.3961847473028003E-3</c:v>
                </c:pt>
                <c:pt idx="271">
                  <c:v>1.4061973150225973E-3</c:v>
                </c:pt>
                <c:pt idx="272">
                  <c:v>1.4078793176408231E-3</c:v>
                </c:pt>
                <c:pt idx="273">
                  <c:v>1.4185326932618068E-3</c:v>
                </c:pt>
                <c:pt idx="274">
                  <c:v>1.4230265978302768E-3</c:v>
                </c:pt>
                <c:pt idx="275">
                  <c:v>1.4275286076543439E-3</c:v>
                </c:pt>
                <c:pt idx="276">
                  <c:v>1.4375170461322637E-3</c:v>
                </c:pt>
                <c:pt idx="277">
                  <c:v>1.4420233668634554E-3</c:v>
                </c:pt>
                <c:pt idx="278">
                  <c:v>1.450160237565332E-3</c:v>
                </c:pt>
                <c:pt idx="279">
                  <c:v>1.4547108800985634E-3</c:v>
                </c:pt>
                <c:pt idx="280">
                  <c:v>1.45926962828099E-3</c:v>
                </c:pt>
                <c:pt idx="281">
                  <c:v>1.4692296822347724E-3</c:v>
                </c:pt>
                <c:pt idx="282">
                  <c:v>1.4711070927753086E-3</c:v>
                </c:pt>
                <c:pt idx="283">
                  <c:v>1.4821849559042567E-3</c:v>
                </c:pt>
                <c:pt idx="284">
                  <c:v>1.4867923391691663E-3</c:v>
                </c:pt>
                <c:pt idx="285">
                  <c:v>1.4914078284812139E-3</c:v>
                </c:pt>
                <c:pt idx="286">
                  <c:v>1.5013352426123329E-3</c:v>
                </c:pt>
                <c:pt idx="287">
                  <c:v>1.503313537529221E-3</c:v>
                </c:pt>
                <c:pt idx="288">
                  <c:v>1.5146068677495273E-3</c:v>
                </c:pt>
                <c:pt idx="289">
                  <c:v>1.5192709945477873E-3</c:v>
                </c:pt>
                <c:pt idx="290">
                  <c:v>1.5239432277959065E-3</c:v>
                </c:pt>
                <c:pt idx="291">
                  <c:v>1.5338337467861046E-3</c:v>
                </c:pt>
                <c:pt idx="292">
                  <c:v>1.535915046437497E-3</c:v>
                </c:pt>
                <c:pt idx="293">
                  <c:v>1.5474259928149399E-3</c:v>
                </c:pt>
                <c:pt idx="294">
                  <c:v>1.5521468659829769E-3</c:v>
                </c:pt>
                <c:pt idx="295">
                  <c:v>1.5568758460079387E-3</c:v>
                </c:pt>
                <c:pt idx="296">
                  <c:v>1.5667252145161949E-3</c:v>
                </c:pt>
                <c:pt idx="297">
                  <c:v>1.5689116393234144E-3</c:v>
                </c:pt>
                <c:pt idx="298">
                  <c:v>1.5781017312283623E-3</c:v>
                </c:pt>
                <c:pt idx="299">
                  <c:v>1.5803446040925876E-3</c:v>
                </c:pt>
                <c:pt idx="300">
                  <c:v>1.5826016862281061E-3</c:v>
                </c:pt>
                <c:pt idx="301">
                  <c:v>1.5874184223267035E-3</c:v>
                </c:pt>
                <c:pt idx="302">
                  <c:v>1.5922433997754444E-3</c:v>
                </c:pt>
                <c:pt idx="303">
                  <c:v>1.6092724841795406E-3</c:v>
                </c:pt>
                <c:pt idx="304">
                  <c:v>1.6116257242695621E-3</c:v>
                </c:pt>
                <c:pt idx="305">
                  <c:v>1.6164919093686336E-3</c:v>
                </c:pt>
                <c:pt idx="306">
                  <c:v>1.6213663361782239E-3</c:v>
                </c:pt>
                <c:pt idx="307">
                  <c:v>1.6262490047597197E-3</c:v>
                </c:pt>
                <c:pt idx="308">
                  <c:v>1.6433946167952482E-3</c:v>
                </c:pt>
                <c:pt idx="309">
                  <c:v>1.6458620980117522E-3</c:v>
                </c:pt>
                <c:pt idx="310">
                  <c:v>1.6507859763603388E-3</c:v>
                </c:pt>
                <c:pt idx="311">
                  <c:v>1.6557180968456221E-3</c:v>
                </c:pt>
                <c:pt idx="312">
                  <c:v>1.6601773823345554E-3</c:v>
                </c:pt>
                <c:pt idx="313">
                  <c:v>1.6759917047191068E-3</c:v>
                </c:pt>
                <c:pt idx="314">
                  <c:v>1.6780752543415524E-3</c:v>
                </c:pt>
                <c:pt idx="315">
                  <c:v>1.6825649050603742E-3</c:v>
                </c:pt>
                <c:pt idx="316">
                  <c:v>1.6879017762572782E-3</c:v>
                </c:pt>
                <c:pt idx="317">
                  <c:v>1.6932473909083198E-3</c:v>
                </c:pt>
                <c:pt idx="318">
                  <c:v>1.7125213851578946E-3</c:v>
                </c:pt>
                <c:pt idx="319">
                  <c:v>1.7147172854701869E-3</c:v>
                </c:pt>
                <c:pt idx="320">
                  <c:v>1.7201066184531664E-3</c:v>
                </c:pt>
                <c:pt idx="321">
                  <c:v>1.7255046953146955E-3</c:v>
                </c:pt>
                <c:pt idx="322">
                  <c:v>1.7340632946598186E-3</c:v>
                </c:pt>
                <c:pt idx="323">
                  <c:v>1.7503110361013156E-3</c:v>
                </c:pt>
                <c:pt idx="324">
                  <c:v>1.7557443425456341E-3</c:v>
                </c:pt>
                <c:pt idx="325">
                  <c:v>1.7611863454242943E-3</c:v>
                </c:pt>
                <c:pt idx="326">
                  <c:v>1.7666370448084483E-3</c:v>
                </c:pt>
                <c:pt idx="327">
                  <c:v>1.7720964407705656E-3</c:v>
                </c:pt>
                <c:pt idx="328">
                  <c:v>1.7885268088414861E-3</c:v>
                </c:pt>
                <c:pt idx="329">
                  <c:v>1.7940209918335633E-3</c:v>
                </c:pt>
                <c:pt idx="330">
                  <c:v>1.7995238717637553E-3</c:v>
                </c:pt>
                <c:pt idx="331">
                  <c:v>1.8050354487049707E-3</c:v>
                </c:pt>
                <c:pt idx="332">
                  <c:v>1.8225620860688695E-3</c:v>
                </c:pt>
                <c:pt idx="333">
                  <c:v>1.8301606124267885E-3</c:v>
                </c:pt>
                <c:pt idx="334">
                  <c:v>1.8327237911097572E-3</c:v>
                </c:pt>
                <c:pt idx="335">
                  <c:v>1.8382875516411688E-3</c:v>
                </c:pt>
                <c:pt idx="336">
                  <c:v>1.8438600096935256E-3</c:v>
                </c:pt>
                <c:pt idx="337">
                  <c:v>1.8494411653397363E-3</c:v>
                </c:pt>
                <c:pt idx="338">
                  <c:v>1.866236818578485E-3</c:v>
                </c:pt>
                <c:pt idx="339">
                  <c:v>1.8718527653375436E-3</c:v>
                </c:pt>
                <c:pt idx="340">
                  <c:v>1.8774774100585132E-3</c:v>
                </c:pt>
                <c:pt idx="341">
                  <c:v>1.8831107528160596E-3</c:v>
                </c:pt>
                <c:pt idx="342">
                  <c:v>1.8887527936848484E-3</c:v>
                </c:pt>
                <c:pt idx="343">
                  <c:v>1.8970880971414406E-3</c:v>
                </c:pt>
                <c:pt idx="344">
                  <c:v>1.9114079397538777E-3</c:v>
                </c:pt>
                <c:pt idx="345">
                  <c:v>1.9142424305170235E-3</c:v>
                </c:pt>
                <c:pt idx="346">
                  <c:v>1.9199465887182738E-3</c:v>
                </c:pt>
                <c:pt idx="347">
                  <c:v>1.9256594934280141E-3</c:v>
                </c:pt>
                <c:pt idx="348">
                  <c:v>1.9456516148595041E-3</c:v>
                </c:pt>
                <c:pt idx="349">
                  <c:v>1.9485985788658003E-3</c:v>
                </c:pt>
                <c:pt idx="350">
                  <c:v>1.95435521725211E-3</c:v>
                </c:pt>
                <c:pt idx="351">
                  <c:v>1.9601206026000281E-3</c:v>
                </c:pt>
                <c:pt idx="352">
                  <c:v>1.9658947349863987E-3</c:v>
                </c:pt>
                <c:pt idx="353">
                  <c:v>1.9859983718107433E-3</c:v>
                </c:pt>
                <c:pt idx="354">
                  <c:v>1.9890787364338679E-3</c:v>
                </c:pt>
                <c:pt idx="355">
                  <c:v>1.9948966051523635E-3</c:v>
                </c:pt>
                <c:pt idx="356">
                  <c:v>2.0007232213668461E-3</c:v>
                </c:pt>
                <c:pt idx="357">
                  <c:v>2.0065585851541607E-3</c:v>
                </c:pt>
                <c:pt idx="358">
                  <c:v>2.0267714025777885E-3</c:v>
                </c:pt>
                <c:pt idx="359">
                  <c:v>2.0299875175650967E-3</c:v>
                </c:pt>
                <c:pt idx="360">
                  <c:v>2.0358666203687983E-3</c:v>
                </c:pt>
                <c:pt idx="361">
                  <c:v>2.0417544712081656E-3</c:v>
                </c:pt>
                <c:pt idx="362">
                  <c:v>2.0476510701596018E-3</c:v>
                </c:pt>
                <c:pt idx="363">
                  <c:v>2.0679707334591638E-3</c:v>
                </c:pt>
                <c:pt idx="364">
                  <c:v>2.0713249486467777E-3</c:v>
                </c:pt>
                <c:pt idx="365">
                  <c:v>2.0798202745872609E-3</c:v>
                </c:pt>
                <c:pt idx="366">
                  <c:v>2.0857580961623507E-3</c:v>
                </c:pt>
                <c:pt idx="367">
                  <c:v>2.0917046185159999E-3</c:v>
                </c:pt>
                <c:pt idx="368">
                  <c:v>2.1095963910309724E-3</c:v>
                </c:pt>
                <c:pt idx="369">
                  <c:v>2.1155777172819682E-3</c:v>
                </c:pt>
                <c:pt idx="370">
                  <c:v>2.1215677447046148E-3</c:v>
                </c:pt>
                <c:pt idx="371">
                  <c:v>2.1275664733762141E-3</c:v>
                </c:pt>
                <c:pt idx="372">
                  <c:v>2.1335739033771402E-3</c:v>
                </c:pt>
                <c:pt idx="373">
                  <c:v>2.1516484021433858E-3</c:v>
                </c:pt>
                <c:pt idx="374">
                  <c:v>2.1576906382513197E-3</c:v>
                </c:pt>
                <c:pt idx="375">
                  <c:v>2.1637415760847475E-3</c:v>
                </c:pt>
                <c:pt idx="376">
                  <c:v>2.1698012157227273E-3</c:v>
                </c:pt>
                <c:pt idx="377">
                  <c:v>2.1760787918669111E-3</c:v>
                </c:pt>
                <c:pt idx="378">
                  <c:v>2.1949672421239796E-3</c:v>
                </c:pt>
                <c:pt idx="379">
                  <c:v>2.2012819664463234E-3</c:v>
                </c:pt>
                <c:pt idx="380">
                  <c:v>2.2076059780350081E-3</c:v>
                </c:pt>
                <c:pt idx="381">
                  <c:v>2.2123077940594416E-3</c:v>
                </c:pt>
                <c:pt idx="382">
                  <c:v>2.21701285704877E-3</c:v>
                </c:pt>
                <c:pt idx="383">
                  <c:v>2.2358655791183974E-3</c:v>
                </c:pt>
                <c:pt idx="384">
                  <c:v>2.2405868772791748E-3</c:v>
                </c:pt>
                <c:pt idx="385">
                  <c:v>2.2453114225440764E-3</c:v>
                </c:pt>
                <c:pt idx="386">
                  <c:v>2.2500392149359407E-3</c:v>
                </c:pt>
                <c:pt idx="387">
                  <c:v>2.2642420751047749E-3</c:v>
                </c:pt>
                <c:pt idx="388">
                  <c:v>2.2665197374176225E-3</c:v>
                </c:pt>
                <c:pt idx="389">
                  <c:v>2.2712678552051866E-3</c:v>
                </c:pt>
                <c:pt idx="390">
                  <c:v>2.2760192380702404E-3</c:v>
                </c:pt>
                <c:pt idx="391">
                  <c:v>2.2807738860353083E-3</c:v>
                </c:pt>
                <c:pt idx="392">
                  <c:v>2.2974957359495002E-3</c:v>
                </c:pt>
                <c:pt idx="393">
                  <c:v>2.2998251293642902E-3</c:v>
                </c:pt>
                <c:pt idx="394">
                  <c:v>2.304596103180968E-3</c:v>
                </c:pt>
                <c:pt idx="395">
                  <c:v>2.3093703422376573E-3</c:v>
                </c:pt>
                <c:pt idx="396">
                  <c:v>2.314147846558649E-3</c:v>
                </c:pt>
                <c:pt idx="397">
                  <c:v>2.330908518568005E-3</c:v>
                </c:pt>
                <c:pt idx="398">
                  <c:v>2.3332905169497955E-3</c:v>
                </c:pt>
                <c:pt idx="399">
                  <c:v>2.3380843479420725E-3</c:v>
                </c:pt>
                <c:pt idx="400">
                  <c:v>2.3428814443390922E-3</c:v>
                </c:pt>
                <c:pt idx="401">
                  <c:v>2.3476818061647022E-3</c:v>
                </c:pt>
                <c:pt idx="402">
                  <c:v>2.3644804309956198E-3</c:v>
                </c:pt>
                <c:pt idx="403">
                  <c:v>2.3669159082211812E-3</c:v>
                </c:pt>
                <c:pt idx="404">
                  <c:v>2.3717325975426105E-3</c:v>
                </c:pt>
                <c:pt idx="405">
                  <c:v>2.3765525524330707E-3</c:v>
                </c:pt>
                <c:pt idx="406">
                  <c:v>2.3813757729177348E-3</c:v>
                </c:pt>
                <c:pt idx="407">
                  <c:v>2.3982114813076434E-3</c:v>
                </c:pt>
                <c:pt idx="408">
                  <c:v>2.4007013112656802E-3</c:v>
                </c:pt>
                <c:pt idx="409">
                  <c:v>2.4055408600737889E-3</c:v>
                </c:pt>
                <c:pt idx="410">
                  <c:v>2.4103836746178667E-3</c:v>
                </c:pt>
                <c:pt idx="411">
                  <c:v>2.41522975492132E-3</c:v>
                </c:pt>
                <c:pt idx="412">
                  <c:v>2.4321016776145108E-3</c:v>
                </c:pt>
                <c:pt idx="413">
                  <c:v>2.4346467342080641E-3</c:v>
                </c:pt>
                <c:pt idx="414">
                  <c:v>2.4395091436674454E-3</c:v>
                </c:pt>
                <c:pt idx="415">
                  <c:v>2.4443748190288504E-3</c:v>
                </c:pt>
                <c:pt idx="416">
                  <c:v>2.4492437603174529E-3</c:v>
                </c:pt>
                <c:pt idx="417">
                  <c:v>2.4661510280675038E-3</c:v>
                </c:pt>
                <c:pt idx="418">
                  <c:v>2.4687521852128518E-3</c:v>
                </c:pt>
                <c:pt idx="419">
                  <c:v>2.4736374564920736E-3</c:v>
                </c:pt>
                <c:pt idx="420">
                  <c:v>2.4785259938415825E-3</c:v>
                </c:pt>
                <c:pt idx="421">
                  <c:v>2.4834177972852269E-3</c:v>
                </c:pt>
                <c:pt idx="422">
                  <c:v>2.5003595408556768E-3</c:v>
                </c:pt>
                <c:pt idx="423">
                  <c:v>2.5030176724812176E-3</c:v>
                </c:pt>
                <c:pt idx="424">
                  <c:v>2.5079258067559141E-3</c:v>
                </c:pt>
                <c:pt idx="425">
                  <c:v>2.5128372072687191E-3</c:v>
                </c:pt>
                <c:pt idx="426">
                  <c:v>2.5177518740443646E-3</c:v>
                </c:pt>
                <c:pt idx="427">
                  <c:v>2.5347272242062942E-3</c:v>
                </c:pt>
                <c:pt idx="428">
                  <c:v>2.5440568712593206E-3</c:v>
                </c:pt>
                <c:pt idx="429">
                  <c:v>2.5489727763171265E-3</c:v>
                </c:pt>
                <c:pt idx="430">
                  <c:v>2.558270988114775E-3</c:v>
                </c:pt>
                <c:pt idx="431">
                  <c:v>2.5609997818766667E-3</c:v>
                </c:pt>
                <c:pt idx="432">
                  <c:v>2.5736005054101457E-3</c:v>
                </c:pt>
                <c:pt idx="433">
                  <c:v>2.5785356921585434E-3</c:v>
                </c:pt>
                <c:pt idx="434">
                  <c:v>2.5834740926071165E-3</c:v>
                </c:pt>
                <c:pt idx="435">
                  <c:v>2.5927250717838741E-3</c:v>
                </c:pt>
                <c:pt idx="436">
                  <c:v>2.595510914820492E-3</c:v>
                </c:pt>
                <c:pt idx="437">
                  <c:v>2.6082143011958536E-3</c:v>
                </c:pt>
                <c:pt idx="438">
                  <c:v>2.6131719843533346E-3</c:v>
                </c:pt>
                <c:pt idx="439">
                  <c:v>2.6181328813804205E-3</c:v>
                </c:pt>
                <c:pt idx="440">
                  <c:v>2.6273349491208325E-3</c:v>
                </c:pt>
                <c:pt idx="441">
                  <c:v>2.6301786780682877E-3</c:v>
                </c:pt>
                <c:pt idx="442">
                  <c:v>2.6429855754157672E-3</c:v>
                </c:pt>
                <c:pt idx="443">
                  <c:v>2.6479657561739867E-3</c:v>
                </c:pt>
                <c:pt idx="444">
                  <c:v>2.6547584552511182E-3</c:v>
                </c:pt>
                <c:pt idx="445">
                  <c:v>2.6709339324068513E-3</c:v>
                </c:pt>
                <c:pt idx="446">
                  <c:v>2.6730554671600339E-3</c:v>
                </c:pt>
                <c:pt idx="447">
                  <c:v>2.6888280407074165E-3</c:v>
                </c:pt>
                <c:pt idx="448">
                  <c:v>2.695663176328392E-3</c:v>
                </c:pt>
                <c:pt idx="449">
                  <c:v>2.70250538496415E-3</c:v>
                </c:pt>
                <c:pt idx="450">
                  <c:v>2.7046950041463322E-3</c:v>
                </c:pt>
                <c:pt idx="451">
                  <c:v>2.7068873812456638E-3</c:v>
                </c:pt>
                <c:pt idx="452">
                  <c:v>2.7321992644918727E-3</c:v>
                </c:pt>
                <c:pt idx="453">
                  <c:v>2.7390931090008918E-3</c:v>
                </c:pt>
                <c:pt idx="454">
                  <c:v>2.7459940654275226E-3</c:v>
                </c:pt>
                <c:pt idx="455">
                  <c:v>2.7529021338468969E-3</c:v>
                </c:pt>
                <c:pt idx="456">
                  <c:v>2.7689684708653494E-3</c:v>
                </c:pt>
                <c:pt idx="457">
                  <c:v>2.7806055289435311E-3</c:v>
                </c:pt>
                <c:pt idx="458">
                  <c:v>2.7875491584470375E-3</c:v>
                </c:pt>
                <c:pt idx="459">
                  <c:v>2.7944999003918902E-3</c:v>
                </c:pt>
                <c:pt idx="460">
                  <c:v>2.8014577548532201E-3</c:v>
                </c:pt>
                <c:pt idx="461">
                  <c:v>2.836353717544485E-3</c:v>
                </c:pt>
                <c:pt idx="462">
                  <c:v>2.8433542486872385E-3</c:v>
                </c:pt>
                <c:pt idx="463">
                  <c:v>2.8503618928750088E-3</c:v>
                </c:pt>
                <c:pt idx="464">
                  <c:v>2.8662604897101499E-3</c:v>
                </c:pt>
                <c:pt idx="465">
                  <c:v>2.8784636015880497E-3</c:v>
                </c:pt>
                <c:pt idx="466">
                  <c:v>2.8855068121357319E-3</c:v>
                </c:pt>
                <c:pt idx="467">
                  <c:v>2.892557136184022E-3</c:v>
                </c:pt>
                <c:pt idx="468">
                  <c:v>2.8996145738089253E-3</c:v>
                </c:pt>
                <c:pt idx="469">
                  <c:v>2.9197676195112606E-3</c:v>
                </c:pt>
                <c:pt idx="470">
                  <c:v>2.9393494551380791E-3</c:v>
                </c:pt>
                <c:pt idx="471">
                  <c:v>2.9464392664382954E-3</c:v>
                </c:pt>
                <c:pt idx="472">
                  <c:v>2.9621217820767977E-3</c:v>
                </c:pt>
                <c:pt idx="473">
                  <c:v>2.9649317297670004E-3</c:v>
                </c:pt>
                <c:pt idx="474">
                  <c:v>2.9819944603534537E-3</c:v>
                </c:pt>
                <c:pt idx="475">
                  <c:v>2.9891267271575654E-3</c:v>
                </c:pt>
                <c:pt idx="476">
                  <c:v>2.99626607014827E-3</c:v>
                </c:pt>
                <c:pt idx="477">
                  <c:v>3.0118534851885483E-3</c:v>
                </c:pt>
                <c:pt idx="478">
                  <c:v>3.0147846229483855E-3</c:v>
                </c:pt>
                <c:pt idx="479">
                  <c:v>3.0320689306050511E-3</c:v>
                </c:pt>
                <c:pt idx="480">
                  <c:v>3.0392507323387993E-3</c:v>
                </c:pt>
                <c:pt idx="481">
                  <c:v>3.0464396108004464E-3</c:v>
                </c:pt>
                <c:pt idx="482">
                  <c:v>3.0619282278729607E-3</c:v>
                </c:pt>
                <c:pt idx="483">
                  <c:v>3.0649824000367172E-3</c:v>
                </c:pt>
                <c:pt idx="484">
                  <c:v>3.0824901567571635E-3</c:v>
                </c:pt>
                <c:pt idx="485">
                  <c:v>3.0897214972240273E-3</c:v>
                </c:pt>
                <c:pt idx="486">
                  <c:v>3.0969599149640063E-3</c:v>
                </c:pt>
                <c:pt idx="487">
                  <c:v>3.1123460366498969E-3</c:v>
                </c:pt>
                <c:pt idx="488">
                  <c:v>3.1155250876152714E-3</c:v>
                </c:pt>
                <c:pt idx="489">
                  <c:v>3.1332581655123442E-3</c:v>
                </c:pt>
                <c:pt idx="490">
                  <c:v>3.1405390485410001E-3</c:v>
                </c:pt>
                <c:pt idx="491">
                  <c:v>3.1438005800438116E-3</c:v>
                </c:pt>
                <c:pt idx="492">
                  <c:v>3.151107041438189E-3</c:v>
                </c:pt>
                <c:pt idx="493">
                  <c:v>3.1664127124492332E-3</c:v>
                </c:pt>
                <c:pt idx="494">
                  <c:v>3.1804040515120706E-3</c:v>
                </c:pt>
                <c:pt idx="495">
                  <c:v>3.187746095550165E-3</c:v>
                </c:pt>
                <c:pt idx="496">
                  <c:v>3.1950952563544518E-3</c:v>
                </c:pt>
                <c:pt idx="497">
                  <c:v>3.2024515340053042E-3</c:v>
                </c:pt>
                <c:pt idx="498">
                  <c:v>3.2176453014878563E-3</c:v>
                </c:pt>
                <c:pt idx="499">
                  <c:v>3.2319478146578032E-3</c:v>
                </c:pt>
                <c:pt idx="500">
                  <c:v>3.2393396777317886E-3</c:v>
                </c:pt>
                <c:pt idx="501">
                  <c:v>3.2467386581297715E-3</c:v>
                </c:pt>
                <c:pt idx="502">
                  <c:v>3.2541447559321255E-3</c:v>
                </c:pt>
                <c:pt idx="503">
                  <c:v>3.2690169210026917E-3</c:v>
                </c:pt>
                <c:pt idx="504">
                  <c:v>3.2830039999631384E-3</c:v>
                </c:pt>
                <c:pt idx="505">
                  <c:v>3.2902351494360077E-3</c:v>
                </c:pt>
                <c:pt idx="506">
                  <c:v>3.2974728344385904E-3</c:v>
                </c:pt>
                <c:pt idx="507">
                  <c:v>3.3047170550416487E-3</c:v>
                </c:pt>
                <c:pt idx="508">
                  <c:v>3.3269467802305329E-3</c:v>
                </c:pt>
                <c:pt idx="509">
                  <c:v>3.3374888540462009E-3</c:v>
                </c:pt>
                <c:pt idx="510">
                  <c:v>3.3410361945945188E-3</c:v>
                </c:pt>
                <c:pt idx="511">
                  <c:v>3.3957960229410397E-3</c:v>
                </c:pt>
                <c:pt idx="512">
                  <c:v>3.44715611269306E-3</c:v>
                </c:pt>
                <c:pt idx="513">
                  <c:v>3.4988347911070537E-3</c:v>
                </c:pt>
                <c:pt idx="514">
                  <c:v>3.5508320833124839E-3</c:v>
                </c:pt>
                <c:pt idx="515">
                  <c:v>3.6031480145947777E-3</c:v>
                </c:pt>
                <c:pt idx="516">
                  <c:v>3.6557826103935849E-3</c:v>
                </c:pt>
                <c:pt idx="517">
                  <c:v>3.708735896305387E-3</c:v>
                </c:pt>
                <c:pt idx="518">
                  <c:v>3.7620078980808895E-3</c:v>
                </c:pt>
                <c:pt idx="519">
                  <c:v>3.8126605711322342E-3</c:v>
                </c:pt>
                <c:pt idx="520">
                  <c:v>3.8609726304558922E-3</c:v>
                </c:pt>
                <c:pt idx="521">
                  <c:v>3.91549533483728E-3</c:v>
                </c:pt>
                <c:pt idx="522">
                  <c:v>3.9703420987996048E-3</c:v>
                </c:pt>
                <c:pt idx="523">
                  <c:v>4.0120338920743553E-3</c:v>
                </c:pt>
                <c:pt idx="524">
                  <c:v>4.0509999496878479E-3</c:v>
                </c:pt>
                <c:pt idx="525">
                  <c:v>4.0873481087032489E-3</c:v>
                </c:pt>
                <c:pt idx="526">
                  <c:v>4.1236969342883061E-3</c:v>
                </c:pt>
                <c:pt idx="527">
                  <c:v>4.1600464264540003E-3</c:v>
                </c:pt>
                <c:pt idx="528">
                  <c:v>4.1937757128141396E-3</c:v>
                </c:pt>
                <c:pt idx="529">
                  <c:v>4.2301260657177757E-3</c:v>
                </c:pt>
                <c:pt idx="530">
                  <c:v>4.2664770815677945E-3</c:v>
                </c:pt>
                <c:pt idx="531">
                  <c:v>4.3028287603761204E-3</c:v>
                </c:pt>
                <c:pt idx="532">
                  <c:v>4.339181102155561E-3</c:v>
                </c:pt>
                <c:pt idx="533">
                  <c:v>4.3781573783429565E-3</c:v>
                </c:pt>
                <c:pt idx="534">
                  <c:v>4.414511536920962E-3</c:v>
                </c:pt>
                <c:pt idx="535">
                  <c:v>4.4508663621775487E-3</c:v>
                </c:pt>
                <c:pt idx="536">
                  <c:v>4.4924155502575197E-3</c:v>
                </c:pt>
                <c:pt idx="537">
                  <c:v>4.5324014493998872E-3</c:v>
                </c:pt>
                <c:pt idx="538">
                  <c:v>4.6128628821023162E-3</c:v>
                </c:pt>
                <c:pt idx="539">
                  <c:v>4.6938853767684837E-3</c:v>
                </c:pt>
                <c:pt idx="540">
                  <c:v>4.7754690015410104E-3</c:v>
                </c:pt>
                <c:pt idx="541">
                  <c:v>4.8576138250381543E-3</c:v>
                </c:pt>
                <c:pt idx="542">
                  <c:v>4.9403199163494029E-3</c:v>
                </c:pt>
                <c:pt idx="543">
                  <c:v>5.0235873450407654E-3</c:v>
                </c:pt>
                <c:pt idx="544">
                  <c:v>5.1074161811503612E-3</c:v>
                </c:pt>
                <c:pt idx="545">
                  <c:v>5.2140158061371759E-3</c:v>
                </c:pt>
                <c:pt idx="546">
                  <c:v>5.2984154016400484E-3</c:v>
                </c:pt>
                <c:pt idx="547">
                  <c:v>5.3833675621479775E-3</c:v>
                </c:pt>
                <c:pt idx="548">
                  <c:v>5.4688723591277081E-3</c:v>
                </c:pt>
                <c:pt idx="549">
                  <c:v>5.5549298645134375E-3</c:v>
                </c:pt>
                <c:pt idx="550">
                  <c:v>5.6351178330603319E-3</c:v>
                </c:pt>
                <c:pt idx="551">
                  <c:v>5.7224779668015383E-3</c:v>
                </c:pt>
                <c:pt idx="552">
                  <c:v>5.8103940137331977E-3</c:v>
                </c:pt>
                <c:pt idx="553">
                  <c:v>5.8988660478245577E-3</c:v>
                </c:pt>
                <c:pt idx="554">
                  <c:v>5.9935105679363183E-3</c:v>
                </c:pt>
                <c:pt idx="555">
                  <c:v>6.0828858605426585E-3</c:v>
                </c:pt>
                <c:pt idx="556">
                  <c:v>6.1728143781786989E-3</c:v>
                </c:pt>
                <c:pt idx="557">
                  <c:v>6.2632961965191228E-3</c:v>
                </c:pt>
                <c:pt idx="558">
                  <c:v>6.3543313917047636E-3</c:v>
                </c:pt>
                <c:pt idx="559">
                  <c:v>6.4413781843128091E-3</c:v>
                </c:pt>
                <c:pt idx="560">
                  <c:v>6.5337442391895538E-3</c:v>
                </c:pt>
                <c:pt idx="561">
                  <c:v>6.6266668899189847E-3</c:v>
                </c:pt>
                <c:pt idx="562">
                  <c:v>6.7201462147047754E-3</c:v>
                </c:pt>
                <c:pt idx="563">
                  <c:v>6.8054787394627768E-3</c:v>
                </c:pt>
                <c:pt idx="564">
                  <c:v>6.8563186877809599E-3</c:v>
                </c:pt>
                <c:pt idx="565">
                  <c:v>6.9071599525899717E-3</c:v>
                </c:pt>
                <c:pt idx="566">
                  <c:v>6.9580025339223963E-3</c:v>
                </c:pt>
                <c:pt idx="567">
                  <c:v>7.0088464318125536E-3</c:v>
                </c:pt>
                <c:pt idx="568">
                  <c:v>7.0596916462951978E-3</c:v>
                </c:pt>
                <c:pt idx="569">
                  <c:v>7.110538177404215E-3</c:v>
                </c:pt>
                <c:pt idx="570">
                  <c:v>7.1613860251730568E-3</c:v>
                </c:pt>
                <c:pt idx="571">
                  <c:v>7.2085309795848233E-3</c:v>
                </c:pt>
                <c:pt idx="572">
                  <c:v>7.251970160270637E-3</c:v>
                </c:pt>
                <c:pt idx="573">
                  <c:v>7.3028185978928914E-3</c:v>
                </c:pt>
                <c:pt idx="574">
                  <c:v>7.353668330756187E-3</c:v>
                </c:pt>
                <c:pt idx="575">
                  <c:v>7.4045193588932051E-3</c:v>
                </c:pt>
                <c:pt idx="576">
                  <c:v>7.4590812180894356E-3</c:v>
                </c:pt>
                <c:pt idx="577">
                  <c:v>7.5099359846797992E-3</c:v>
                </c:pt>
                <c:pt idx="578">
                  <c:v>7.5607920538295409E-3</c:v>
                </c:pt>
                <c:pt idx="579">
                  <c:v>7.6116494255720427E-3</c:v>
                </c:pt>
                <c:pt idx="580">
                  <c:v>7.6587939298500517E-3</c:v>
                </c:pt>
                <c:pt idx="581">
                  <c:v>7.7096527303263064E-3</c:v>
                </c:pt>
                <c:pt idx="582">
                  <c:v>7.7605128263077009E-3</c:v>
                </c:pt>
                <c:pt idx="583">
                  <c:v>7.8113742178273571E-3</c:v>
                </c:pt>
                <c:pt idx="584">
                  <c:v>7.8622369049183988E-3</c:v>
                </c:pt>
                <c:pt idx="585">
                  <c:v>7.9168210123482137E-3</c:v>
                </c:pt>
                <c:pt idx="586">
                  <c:v>7.967687503175544E-3</c:v>
                </c:pt>
                <c:pt idx="587">
                  <c:v>8.01855529686267E-3</c:v>
                </c:pt>
                <c:pt idx="588">
                  <c:v>8.0766915136004837E-3</c:v>
                </c:pt>
                <c:pt idx="589">
                  <c:v>8.1281761030536654E-3</c:v>
                </c:pt>
                <c:pt idx="590">
                  <c:v>8.2095882746448141E-3</c:v>
                </c:pt>
                <c:pt idx="591">
                  <c:v>8.2912942545502171E-3</c:v>
                </c:pt>
                <c:pt idx="592">
                  <c:v>8.3732940785582605E-3</c:v>
                </c:pt>
                <c:pt idx="593">
                  <c:v>8.4555877825867338E-3</c:v>
                </c:pt>
                <c:pt idx="594">
                  <c:v>8.5381754026823825E-3</c:v>
                </c:pt>
                <c:pt idx="595">
                  <c:v>8.6210569750231163E-3</c:v>
                </c:pt>
                <c:pt idx="596">
                  <c:v>8.7042325359153652E-3</c:v>
                </c:pt>
                <c:pt idx="597">
                  <c:v>8.8016400331540831E-3</c:v>
                </c:pt>
                <c:pt idx="598">
                  <c:v>8.9054261037721776E-3</c:v>
                </c:pt>
                <c:pt idx="599">
                  <c:v>8.9888059406174215E-3</c:v>
                </c:pt>
                <c:pt idx="600">
                  <c:v>9.07247217965409E-3</c:v>
                </c:pt>
                <c:pt idx="601">
                  <c:v>9.1564248575436106E-3</c:v>
                </c:pt>
                <c:pt idx="602">
                  <c:v>9.222005556866102E-3</c:v>
                </c:pt>
                <c:pt idx="603">
                  <c:v>9.3069518189469388E-3</c:v>
                </c:pt>
                <c:pt idx="604">
                  <c:v>9.3921892200248391E-3</c:v>
                </c:pt>
                <c:pt idx="605">
                  <c:v>9.4777177974509075E-3</c:v>
                </c:pt>
                <c:pt idx="606">
                  <c:v>9.5804861217995176E-3</c:v>
                </c:pt>
                <c:pt idx="607">
                  <c:v>9.666158209787638E-3</c:v>
                </c:pt>
                <c:pt idx="608">
                  <c:v>9.752116996804578E-3</c:v>
                </c:pt>
                <c:pt idx="609">
                  <c:v>9.8383625205251454E-3</c:v>
                </c:pt>
                <c:pt idx="610">
                  <c:v>9.9097296460859598E-3</c:v>
                </c:pt>
                <c:pt idx="611">
                  <c:v>9.9970060731720076E-3</c:v>
                </c:pt>
                <c:pt idx="612">
                  <c:v>1.0084573941665455E-2</c:v>
                </c:pt>
                <c:pt idx="613">
                  <c:v>1.0172433289946532E-2</c:v>
                </c:pt>
                <c:pt idx="614">
                  <c:v>1.026058415652476E-2</c:v>
                </c:pt>
                <c:pt idx="615">
                  <c:v>1.0353397729881222E-2</c:v>
                </c:pt>
                <c:pt idx="616">
                  <c:v>1.0411852743192321E-2</c:v>
                </c:pt>
                <c:pt idx="617">
                  <c:v>1.0470309512553351E-2</c:v>
                </c:pt>
                <c:pt idx="618">
                  <c:v>1.0528768038018029E-2</c:v>
                </c:pt>
                <c:pt idx="619">
                  <c:v>1.0587228319638788E-2</c:v>
                </c:pt>
                <c:pt idx="620">
                  <c:v>1.064569035746806E-2</c:v>
                </c:pt>
                <c:pt idx="621">
                  <c:v>1.0704154151558704E-2</c:v>
                </c:pt>
                <c:pt idx="622">
                  <c:v>1.0762619701964441E-2</c:v>
                </c:pt>
                <c:pt idx="623">
                  <c:v>1.0808072299886007E-2</c:v>
                </c:pt>
                <c:pt idx="624">
                  <c:v>1.0862196131352898E-2</c:v>
                </c:pt>
                <c:pt idx="625">
                  <c:v>1.0920659393162174E-2</c:v>
                </c:pt>
                <c:pt idx="626">
                  <c:v>1.0979124373499188E-2</c:v>
                </c:pt>
                <c:pt idx="627">
                  <c:v>1.1037591072414889E-2</c:v>
                </c:pt>
                <c:pt idx="628">
                  <c:v>1.1100406686064049E-2</c:v>
                </c:pt>
                <c:pt idx="629">
                  <c:v>1.1176277940710104E-2</c:v>
                </c:pt>
                <c:pt idx="630">
                  <c:v>1.121735253743405E-2</c:v>
                </c:pt>
                <c:pt idx="631">
                  <c:v>1.1275828055516387E-2</c:v>
                </c:pt>
                <c:pt idx="632">
                  <c:v>1.1329950347437542E-2</c:v>
                </c:pt>
                <c:pt idx="633">
                  <c:v>1.1388427358884731E-2</c:v>
                </c:pt>
                <c:pt idx="634">
                  <c:v>1.1446906089264167E-2</c:v>
                </c:pt>
                <c:pt idx="635">
                  <c:v>1.1505386538626363E-2</c:v>
                </c:pt>
                <c:pt idx="636">
                  <c:v>1.1563868707021387E-2</c:v>
                </c:pt>
                <c:pt idx="637">
                  <c:v>1.1626717460785382E-2</c:v>
                </c:pt>
                <c:pt idx="638">
                  <c:v>1.1685205078269853E-2</c:v>
                </c:pt>
                <c:pt idx="639">
                  <c:v>1.174369442444452E-2</c:v>
                </c:pt>
                <c:pt idx="640">
                  <c:v>1.1819284803909849E-2</c:v>
                </c:pt>
                <c:pt idx="641">
                  <c:v>1.1863948742504014E-2</c:v>
                </c:pt>
                <c:pt idx="642">
                  <c:v>1.1917431602643754E-2</c:v>
                </c:pt>
                <c:pt idx="643">
                  <c:v>1.1970877739396086E-2</c:v>
                </c:pt>
                <c:pt idx="644">
                  <c:v>1.202428714972344E-2</c:v>
                </c:pt>
                <c:pt idx="645">
                  <c:v>1.2077659830592639E-2</c:v>
                </c:pt>
                <c:pt idx="646">
                  <c:v>1.2130995778971821E-2</c:v>
                </c:pt>
                <c:pt idx="647">
                  <c:v>1.2184294991830004E-2</c:v>
                </c:pt>
                <c:pt idx="648">
                  <c:v>1.2237557466140159E-2</c:v>
                </c:pt>
                <c:pt idx="649">
                  <c:v>1.2302391301435782E-2</c:v>
                </c:pt>
                <c:pt idx="650">
                  <c:v>1.2355656155503963E-2</c:v>
                </c:pt>
                <c:pt idx="651">
                  <c:v>1.2408884904226838E-2</c:v>
                </c:pt>
                <c:pt idx="652">
                  <c:v>1.2462077544581954E-2</c:v>
                </c:pt>
                <c:pt idx="653">
                  <c:v>1.2515234073547736E-2</c:v>
                </c:pt>
                <c:pt idx="654">
                  <c:v>1.2568354488106051E-2</c:v>
                </c:pt>
                <c:pt idx="655">
                  <c:v>1.2643674052422636E-2</c:v>
                </c:pt>
                <c:pt idx="656">
                  <c:v>1.2696648463686374E-2</c:v>
                </c:pt>
                <c:pt idx="657">
                  <c:v>1.2749586323846547E-2</c:v>
                </c:pt>
                <c:pt idx="658">
                  <c:v>1.280660784060079E-2</c:v>
                </c:pt>
                <c:pt idx="659">
                  <c:v>1.2859499925802004E-2</c:v>
                </c:pt>
                <c:pt idx="660">
                  <c:v>1.2912355664952704E-2</c:v>
                </c:pt>
                <c:pt idx="661">
                  <c:v>1.2965175055049636E-2</c:v>
                </c:pt>
                <c:pt idx="662">
                  <c:v>1.3013727252896783E-2</c:v>
                </c:pt>
                <c:pt idx="663">
                  <c:v>1.3066445743345489E-2</c:v>
                </c:pt>
                <c:pt idx="664">
                  <c:v>1.3119127661680115E-2</c:v>
                </c:pt>
                <c:pt idx="665">
                  <c:v>1.3171773004906333E-2</c:v>
                </c:pt>
                <c:pt idx="666">
                  <c:v>1.3228726664777828E-2</c:v>
                </c:pt>
                <c:pt idx="667">
                  <c:v>1.3284862439670237E-2</c:v>
                </c:pt>
                <c:pt idx="668">
                  <c:v>1.3342408276854793E-2</c:v>
                </c:pt>
                <c:pt idx="669">
                  <c:v>1.3399955795180227E-2</c:v>
                </c:pt>
                <c:pt idx="670">
                  <c:v>1.3457504994696065E-2</c:v>
                </c:pt>
                <c:pt idx="671">
                  <c:v>1.3515055875451834E-2</c:v>
                </c:pt>
                <c:pt idx="672">
                  <c:v>1.3572608437496188E-2</c:v>
                </c:pt>
                <c:pt idx="673">
                  <c:v>1.3630162680878221E-2</c:v>
                </c:pt>
                <c:pt idx="674">
                  <c:v>1.3687718605647457E-2</c:v>
                </c:pt>
                <c:pt idx="675">
                  <c:v>1.3732158352377363E-2</c:v>
                </c:pt>
                <c:pt idx="676">
                  <c:v>1.3789710702311084E-2</c:v>
                </c:pt>
                <c:pt idx="677">
                  <c:v>1.3847264706163353E-2</c:v>
                </c:pt>
                <c:pt idx="678">
                  <c:v>1.3904820363981428E-2</c:v>
                </c:pt>
                <c:pt idx="679">
                  <c:v>1.3962377675813003E-2</c:v>
                </c:pt>
                <c:pt idx="680">
                  <c:v>1.4024320581704946E-2</c:v>
                </c:pt>
                <c:pt idx="681">
                  <c:v>1.4081883558920535E-2</c:v>
                </c:pt>
                <c:pt idx="682">
                  <c:v>1.4139448199499636E-2</c:v>
                </c:pt>
                <c:pt idx="683">
                  <c:v>1.4197014503489685E-2</c:v>
                </c:pt>
                <c:pt idx="684">
                  <c:v>1.4250189046832612E-2</c:v>
                </c:pt>
                <c:pt idx="685">
                  <c:v>1.4307756283741521E-2</c:v>
                </c:pt>
                <c:pt idx="686">
                  <c:v>1.4365325174996925E-2</c:v>
                </c:pt>
                <c:pt idx="687">
                  <c:v>1.4422895720646077E-2</c:v>
                </c:pt>
                <c:pt idx="688">
                  <c:v>1.4484870976290266E-2</c:v>
                </c:pt>
                <c:pt idx="689">
                  <c:v>1.4542447261757059E-2</c:v>
                </c:pt>
                <c:pt idx="690">
                  <c:v>1.4600025210971233E-2</c:v>
                </c:pt>
                <c:pt idx="691">
                  <c:v>1.4657604823981981E-2</c:v>
                </c:pt>
                <c:pt idx="692">
                  <c:v>1.4715186100835857E-2</c:v>
                </c:pt>
                <c:pt idx="693">
                  <c:v>1.4764441118452681E-2</c:v>
                </c:pt>
                <c:pt idx="694">
                  <c:v>1.4812851896944475E-2</c:v>
                </c:pt>
                <c:pt idx="695">
                  <c:v>1.4861205666487104E-2</c:v>
                </c:pt>
                <c:pt idx="696">
                  <c:v>1.4909502422897838E-2</c:v>
                </c:pt>
                <c:pt idx="697">
                  <c:v>1.4957742161997479E-2</c:v>
                </c:pt>
                <c:pt idx="698">
                  <c:v>1.5005924879612569E-2</c:v>
                </c:pt>
                <c:pt idx="699">
                  <c:v>1.5054050571573625E-2</c:v>
                </c:pt>
                <c:pt idx="700">
                  <c:v>1.510211923371735E-2</c:v>
                </c:pt>
                <c:pt idx="701">
                  <c:v>1.5160657762816828E-2</c:v>
                </c:pt>
                <c:pt idx="702">
                  <c:v>1.5208751262314904E-2</c:v>
                </c:pt>
                <c:pt idx="703">
                  <c:v>1.5256788686381291E-2</c:v>
                </c:pt>
                <c:pt idx="704">
                  <c:v>1.5304770030858878E-2</c:v>
                </c:pt>
                <c:pt idx="705">
                  <c:v>1.5352695291597074E-2</c:v>
                </c:pt>
                <c:pt idx="706">
                  <c:v>1.539681398673126E-2</c:v>
                </c:pt>
                <c:pt idx="707">
                  <c:v>1.5444579648316427E-2</c:v>
                </c:pt>
                <c:pt idx="708">
                  <c:v>1.5492288894902147E-2</c:v>
                </c:pt>
                <c:pt idx="709">
                  <c:v>1.5539941722360135E-2</c:v>
                </c:pt>
                <c:pt idx="710">
                  <c:v>1.5591480194260508E-2</c:v>
                </c:pt>
                <c:pt idx="711">
                  <c:v>1.5639068865665344E-2</c:v>
                </c:pt>
                <c:pt idx="712">
                  <c:v>1.5686601424408704E-2</c:v>
                </c:pt>
                <c:pt idx="713">
                  <c:v>1.5734077866378662E-2</c:v>
                </c:pt>
                <c:pt idx="714">
                  <c:v>1.5777359428595438E-2</c:v>
                </c:pt>
                <c:pt idx="715">
                  <c:v>1.5824673654870489E-2</c:v>
                </c:pt>
                <c:pt idx="716">
                  <c:v>1.5871931433256988E-2</c:v>
                </c:pt>
                <c:pt idx="717">
                  <c:v>1.5919132759665972E-2</c:v>
                </c:pt>
                <c:pt idx="718">
                  <c:v>1.5966277630012394E-2</c:v>
                </c:pt>
                <c:pt idx="719">
                  <c:v>1.6022895836402144E-2</c:v>
                </c:pt>
                <c:pt idx="720">
                  <c:v>1.607901621568281E-2</c:v>
                </c:pt>
                <c:pt idx="721">
                  <c:v>1.6135138191630188E-2</c:v>
                </c:pt>
                <c:pt idx="722">
                  <c:v>1.6191261764290331E-2</c:v>
                </c:pt>
                <c:pt idx="723">
                  <c:v>1.6247386933708415E-2</c:v>
                </c:pt>
                <c:pt idx="724">
                  <c:v>1.630351369992919E-2</c:v>
                </c:pt>
                <c:pt idx="725">
                  <c:v>1.6359642062999138E-2</c:v>
                </c:pt>
                <c:pt idx="726">
                  <c:v>1.6415772022963009E-2</c:v>
                </c:pt>
                <c:pt idx="727">
                  <c:v>1.6458749593793696E-2</c:v>
                </c:pt>
                <c:pt idx="728">
                  <c:v>1.6514874725687755E-2</c:v>
                </c:pt>
                <c:pt idx="729">
                  <c:v>1.6571001428349635E-2</c:v>
                </c:pt>
                <c:pt idx="730">
                  <c:v>1.6627129701822185E-2</c:v>
                </c:pt>
                <c:pt idx="731">
                  <c:v>1.6683259546149558E-2</c:v>
                </c:pt>
                <c:pt idx="732">
                  <c:v>1.6743788689419115E-2</c:v>
                </c:pt>
                <c:pt idx="733">
                  <c:v>1.6799924391992491E-2</c:v>
                </c:pt>
                <c:pt idx="734">
                  <c:v>1.6856061674308802E-2</c:v>
                </c:pt>
                <c:pt idx="735">
                  <c:v>1.6912200536412399E-2</c:v>
                </c:pt>
                <c:pt idx="736">
                  <c:v>1.6963932332151033E-2</c:v>
                </c:pt>
                <c:pt idx="737">
                  <c:v>1.7020071602531717E-2</c:v>
                </c:pt>
                <c:pt idx="738">
                  <c:v>1.7076212444075489E-2</c:v>
                </c:pt>
                <c:pt idx="739">
                  <c:v>1.7132354856825627E-2</c:v>
                </c:pt>
                <c:pt idx="740">
                  <c:v>1.7192918545296736E-2</c:v>
                </c:pt>
                <c:pt idx="741">
                  <c:v>1.7249066887057834E-2</c:v>
                </c:pt>
                <c:pt idx="742">
                  <c:v>1.7305216808917619E-2</c:v>
                </c:pt>
                <c:pt idx="743">
                  <c:v>1.7361368310921332E-2</c:v>
                </c:pt>
                <c:pt idx="744">
                  <c:v>1.741752139311158E-2</c:v>
                </c:pt>
                <c:pt idx="745">
                  <c:v>1.74692423311303E-2</c:v>
                </c:pt>
                <c:pt idx="746">
                  <c:v>1.7498101694655963E-2</c:v>
                </c:pt>
                <c:pt idx="747">
                  <c:v>1.7526812672826356E-2</c:v>
                </c:pt>
                <c:pt idx="748">
                  <c:v>1.7555375259259393E-2</c:v>
                </c:pt>
                <c:pt idx="749">
                  <c:v>1.7583789447606128E-2</c:v>
                </c:pt>
                <c:pt idx="750">
                  <c:v>1.7612055231550724E-2</c:v>
                </c:pt>
                <c:pt idx="751">
                  <c:v>1.7640172604810475E-2</c:v>
                </c:pt>
                <c:pt idx="752">
                  <c:v>1.7668141561135352E-2</c:v>
                </c:pt>
                <c:pt idx="753">
                  <c:v>1.7700934290294658E-2</c:v>
                </c:pt>
                <c:pt idx="754">
                  <c:v>1.7729012302878329E-2</c:v>
                </c:pt>
                <c:pt idx="755">
                  <c:v>1.7756944302177495E-2</c:v>
                </c:pt>
                <c:pt idx="756">
                  <c:v>1.7784730281982773E-2</c:v>
                </c:pt>
                <c:pt idx="757">
                  <c:v>1.7812370236118671E-2</c:v>
                </c:pt>
                <c:pt idx="758">
                  <c:v>1.7837501906054862E-2</c:v>
                </c:pt>
                <c:pt idx="759">
                  <c:v>1.786471194425299E-2</c:v>
                </c:pt>
                <c:pt idx="760">
                  <c:v>1.7891775139940513E-2</c:v>
                </c:pt>
                <c:pt idx="761">
                  <c:v>1.7918691487102123E-2</c:v>
                </c:pt>
                <c:pt idx="762">
                  <c:v>1.7948379407845914E-2</c:v>
                </c:pt>
                <c:pt idx="763">
                  <c:v>1.7975143080073905E-2</c:v>
                </c:pt>
                <c:pt idx="764">
                  <c:v>1.80017606843055E-2</c:v>
                </c:pt>
                <c:pt idx="765">
                  <c:v>1.8028232214622828E-2</c:v>
                </c:pt>
                <c:pt idx="766">
                  <c:v>1.8051070286738784E-2</c:v>
                </c:pt>
                <c:pt idx="767">
                  <c:v>1.8077105418232965E-2</c:v>
                </c:pt>
                <c:pt idx="768">
                  <c:v>1.8102993660000972E-2</c:v>
                </c:pt>
                <c:pt idx="769">
                  <c:v>1.8128735006288716E-2</c:v>
                </c:pt>
                <c:pt idx="770">
                  <c:v>1.8154329451372693E-2</c:v>
                </c:pt>
                <c:pt idx="771">
                  <c:v>1.8187821992766261E-2</c:v>
                </c:pt>
                <c:pt idx="772">
                  <c:v>1.8240154459996383E-2</c:v>
                </c:pt>
                <c:pt idx="773">
                  <c:v>1.8292488314107118E-2</c:v>
                </c:pt>
                <c:pt idx="774">
                  <c:v>1.8344823555136256E-2</c:v>
                </c:pt>
                <c:pt idx="775">
                  <c:v>1.8397160183119425E-2</c:v>
                </c:pt>
                <c:pt idx="776">
                  <c:v>1.844949819809355E-2</c:v>
                </c:pt>
                <c:pt idx="777">
                  <c:v>1.8501837600096428E-2</c:v>
                </c:pt>
                <c:pt idx="778">
                  <c:v>1.8554178389163681E-2</c:v>
                </c:pt>
                <c:pt idx="779">
                  <c:v>1.8598085188855383E-2</c:v>
                </c:pt>
                <c:pt idx="780">
                  <c:v>1.8646203295036939E-2</c:v>
                </c:pt>
                <c:pt idx="781">
                  <c:v>1.8698539841896795E-2</c:v>
                </c:pt>
                <c:pt idx="782">
                  <c:v>1.8750877753131345E-2</c:v>
                </c:pt>
                <c:pt idx="783">
                  <c:v>1.8803217028776797E-2</c:v>
                </c:pt>
                <c:pt idx="784">
                  <c:v>1.8859788783169389E-2</c:v>
                </c:pt>
                <c:pt idx="785">
                  <c:v>1.8912133618171265E-2</c:v>
                </c:pt>
                <c:pt idx="786">
                  <c:v>1.8964479825303249E-2</c:v>
                </c:pt>
                <c:pt idx="787">
                  <c:v>1.9016827404600905E-2</c:v>
                </c:pt>
                <c:pt idx="788">
                  <c:v>1.9069176356101135E-2</c:v>
                </c:pt>
                <c:pt idx="789">
                  <c:v>1.9117281337259248E-2</c:v>
                </c:pt>
                <c:pt idx="790">
                  <c:v>1.9169630164773386E-2</c:v>
                </c:pt>
                <c:pt idx="791">
                  <c:v>1.9221980356982405E-2</c:v>
                </c:pt>
                <c:pt idx="792">
                  <c:v>1.9274331913922072E-2</c:v>
                </c:pt>
                <c:pt idx="793">
                  <c:v>1.9330941697892599E-2</c:v>
                </c:pt>
                <c:pt idx="794">
                  <c:v>1.9383298883360621E-2</c:v>
                </c:pt>
                <c:pt idx="795">
                  <c:v>1.9435657441283321E-2</c:v>
                </c:pt>
                <c:pt idx="796">
                  <c:v>1.9488017371694959E-2</c:v>
                </c:pt>
                <c:pt idx="797">
                  <c:v>1.9536110170824666E-2</c:v>
                </c:pt>
                <c:pt idx="798">
                  <c:v>1.9547901321012171E-2</c:v>
                </c:pt>
                <c:pt idx="799">
                  <c:v>1.955949883035488E-2</c:v>
                </c:pt>
                <c:pt idx="800">
                  <c:v>1.9570902695499454E-2</c:v>
                </c:pt>
                <c:pt idx="801">
                  <c:v>1.958211291314467E-2</c:v>
                </c:pt>
                <c:pt idx="802">
                  <c:v>1.9593129480048915E-2</c:v>
                </c:pt>
                <c:pt idx="803">
                  <c:v>1.9603952393024024E-2</c:v>
                </c:pt>
                <c:pt idx="804">
                  <c:v>1.9614581648939686E-2</c:v>
                </c:pt>
                <c:pt idx="805">
                  <c:v>1.9625483531414016E-2</c:v>
                </c:pt>
                <c:pt idx="806">
                  <c:v>1.9636332289739617E-2</c:v>
                </c:pt>
                <c:pt idx="807">
                  <c:v>1.9646990516678897E-2</c:v>
                </c:pt>
                <c:pt idx="808">
                  <c:v>1.9657458209147802E-2</c:v>
                </c:pt>
                <c:pt idx="809">
                  <c:v>1.9667735364119188E-2</c:v>
                </c:pt>
                <c:pt idx="810">
                  <c:v>1.9676614674715882E-2</c:v>
                </c:pt>
                <c:pt idx="811">
                  <c:v>1.968630548582596E-2</c:v>
                </c:pt>
                <c:pt idx="812">
                  <c:v>1.9695804717423129E-2</c:v>
                </c:pt>
                <c:pt idx="813">
                  <c:v>1.9705112366759422E-2</c:v>
                </c:pt>
                <c:pt idx="814">
                  <c:v>1.9716262974366787E-2</c:v>
                </c:pt>
                <c:pt idx="815">
                  <c:v>1.9725396843839726E-2</c:v>
                </c:pt>
                <c:pt idx="816">
                  <c:v>1.9734340156158697E-2</c:v>
                </c:pt>
                <c:pt idx="817">
                  <c:v>1.9743092908737072E-2</c:v>
                </c:pt>
                <c:pt idx="818">
                  <c:v>1.9751655099042094E-2</c:v>
                </c:pt>
                <c:pt idx="819">
                  <c:v>1.9756934888378069E-2</c:v>
                </c:pt>
                <c:pt idx="820">
                  <c:v>1.9764901389591968E-2</c:v>
                </c:pt>
                <c:pt idx="821">
                  <c:v>1.9772676288554426E-2</c:v>
                </c:pt>
                <c:pt idx="822">
                  <c:v>1.9780259583015436E-2</c:v>
                </c:pt>
                <c:pt idx="823">
                  <c:v>1.979729845710608E-2</c:v>
                </c:pt>
                <c:pt idx="824">
                  <c:v>1.9844663251289807E-2</c:v>
                </c:pt>
                <c:pt idx="825">
                  <c:v>1.9892029180626374E-2</c:v>
                </c:pt>
                <c:pt idx="826">
                  <c:v>1.993939624514228E-2</c:v>
                </c:pt>
                <c:pt idx="827">
                  <c:v>1.998676444486577E-2</c:v>
                </c:pt>
                <c:pt idx="828">
                  <c:v>2.0034133779823337E-2</c:v>
                </c:pt>
                <c:pt idx="829">
                  <c:v>2.0081504250041921E-2</c:v>
                </c:pt>
                <c:pt idx="830">
                  <c:v>2.012887585554976E-2</c:v>
                </c:pt>
                <c:pt idx="831">
                  <c:v>2.0176248596372921E-2</c:v>
                </c:pt>
                <c:pt idx="832">
                  <c:v>2.0215723302324882E-2</c:v>
                </c:pt>
                <c:pt idx="833">
                  <c:v>2.0263092852145996E-2</c:v>
                </c:pt>
                <c:pt idx="834">
                  <c:v>2.0310463524893917E-2</c:v>
                </c:pt>
                <c:pt idx="835">
                  <c:v>2.0357835320594996E-2</c:v>
                </c:pt>
                <c:pt idx="836">
                  <c:v>2.0409168580640482E-2</c:v>
                </c:pt>
                <c:pt idx="837">
                  <c:v>2.0456545377608201E-2</c:v>
                </c:pt>
                <c:pt idx="838">
                  <c:v>2.0503923303845279E-2</c:v>
                </c:pt>
                <c:pt idx="839">
                  <c:v>2.0551302359378795E-2</c:v>
                </c:pt>
                <c:pt idx="840">
                  <c:v>2.0594711144329779E-2</c:v>
                </c:pt>
                <c:pt idx="841">
                  <c:v>2.0642089678308925E-2</c:v>
                </c:pt>
                <c:pt idx="842">
                  <c:v>2.0689469335427896E-2</c:v>
                </c:pt>
                <c:pt idx="843">
                  <c:v>2.0736850115713041E-2</c:v>
                </c:pt>
                <c:pt idx="844">
                  <c:v>2.0784232019191155E-2</c:v>
                </c:pt>
                <c:pt idx="845">
                  <c:v>2.0835600409307261E-2</c:v>
                </c:pt>
                <c:pt idx="846">
                  <c:v>2.0882987370668023E-2</c:v>
                </c:pt>
                <c:pt idx="847">
                  <c:v>2.0930375461540137E-2</c:v>
                </c:pt>
                <c:pt idx="848">
                  <c:v>2.0984534662790211E-2</c:v>
                </c:pt>
                <c:pt idx="849">
                  <c:v>2.102083314495256E-2</c:v>
                </c:pt>
                <c:pt idx="850">
                  <c:v>2.1018435734739792E-2</c:v>
                </c:pt>
                <c:pt idx="851">
                  <c:v>2.1015827052747172E-2</c:v>
                </c:pt>
                <c:pt idx="852">
                  <c:v>2.1013007099801292E-2</c:v>
                </c:pt>
                <c:pt idx="853">
                  <c:v>2.1009975876796382E-2</c:v>
                </c:pt>
                <c:pt idx="854">
                  <c:v>2.1006733384693874E-2</c:v>
                </c:pt>
                <c:pt idx="855">
                  <c:v>2.1003279624521511E-2</c:v>
                </c:pt>
                <c:pt idx="856">
                  <c:v>2.0999614597374684E-2</c:v>
                </c:pt>
                <c:pt idx="857">
                  <c:v>2.0995738304415545E-2</c:v>
                </c:pt>
                <c:pt idx="858">
                  <c:v>2.0990084208059711E-2</c:v>
                </c:pt>
                <c:pt idx="859">
                  <c:v>2.0986287050408361E-2</c:v>
                </c:pt>
                <c:pt idx="860">
                  <c:v>2.0982280901258987E-2</c:v>
                </c:pt>
                <c:pt idx="861">
                  <c:v>2.0978065761882318E-2</c:v>
                </c:pt>
                <c:pt idx="862">
                  <c:v>2.0973396336036173E-2</c:v>
                </c:pt>
                <c:pt idx="863">
                  <c:v>2.0968509230604577E-2</c:v>
                </c:pt>
                <c:pt idx="864">
                  <c:v>2.0963412010439064E-2</c:v>
                </c:pt>
                <c:pt idx="865">
                  <c:v>2.0958104677155389E-2</c:v>
                </c:pt>
                <c:pt idx="866">
                  <c:v>2.0955770906239266E-2</c:v>
                </c:pt>
                <c:pt idx="867">
                  <c:v>2.0950781066521932E-2</c:v>
                </c:pt>
                <c:pt idx="868">
                  <c:v>2.0945584468074034E-2</c:v>
                </c:pt>
                <c:pt idx="869">
                  <c:v>2.0940181112543716E-2</c:v>
                </c:pt>
                <c:pt idx="870">
                  <c:v>2.0927490956497444E-2</c:v>
                </c:pt>
                <c:pt idx="871">
                  <c:v>2.0920892967770704E-2</c:v>
                </c:pt>
                <c:pt idx="872">
                  <c:v>2.0914084879407914E-2</c:v>
                </c:pt>
                <c:pt idx="873">
                  <c:v>2.0907066693566474E-2</c:v>
                </c:pt>
                <c:pt idx="874">
                  <c:v>2.0899838412472362E-2</c:v>
                </c:pt>
                <c:pt idx="875">
                  <c:v>2.0917310596366912E-2</c:v>
                </c:pt>
                <c:pt idx="876">
                  <c:v>2.0959213429432657E-2</c:v>
                </c:pt>
                <c:pt idx="877">
                  <c:v>2.1001117159986933E-2</c:v>
                </c:pt>
                <c:pt idx="878">
                  <c:v>2.1043021788049086E-2</c:v>
                </c:pt>
                <c:pt idx="879">
                  <c:v>2.1084927313638022E-2</c:v>
                </c:pt>
                <c:pt idx="880">
                  <c:v>2.1126833736772651E-2</c:v>
                </c:pt>
                <c:pt idx="881">
                  <c:v>2.1168741057473173E-2</c:v>
                </c:pt>
                <c:pt idx="882">
                  <c:v>2.1210649275758067E-2</c:v>
                </c:pt>
                <c:pt idx="883">
                  <c:v>2.1241704370032543E-2</c:v>
                </c:pt>
                <c:pt idx="884">
                  <c:v>2.1276367645182835E-2</c:v>
                </c:pt>
                <c:pt idx="885">
                  <c:v>2.1318265906476841E-2</c:v>
                </c:pt>
                <c:pt idx="886">
                  <c:v>2.1360165041036949E-2</c:v>
                </c:pt>
                <c:pt idx="887">
                  <c:v>2.1402065048882146E-2</c:v>
                </c:pt>
                <c:pt idx="888">
                  <c:v>2.1447595462227787E-2</c:v>
                </c:pt>
                <c:pt idx="889">
                  <c:v>2.1489499764497679E-2</c:v>
                </c:pt>
                <c:pt idx="890">
                  <c:v>2.1531404944986388E-2</c:v>
                </c:pt>
                <c:pt idx="891">
                  <c:v>2.1573311003711484E-2</c:v>
                </c:pt>
                <c:pt idx="892">
                  <c:v>2.1611578188022215E-2</c:v>
                </c:pt>
                <c:pt idx="893">
                  <c:v>2.1653483435960415E-2</c:v>
                </c:pt>
                <c:pt idx="894">
                  <c:v>2.1695389557310894E-2</c:v>
                </c:pt>
                <c:pt idx="895">
                  <c:v>2.1737296552091764E-2</c:v>
                </c:pt>
                <c:pt idx="896">
                  <c:v>2.177920442032201E-2</c:v>
                </c:pt>
                <c:pt idx="897">
                  <c:v>2.1824765800060906E-2</c:v>
                </c:pt>
                <c:pt idx="898">
                  <c:v>2.1866678006957643E-2</c:v>
                </c:pt>
                <c:pt idx="899">
                  <c:v>2.1908591092237899E-2</c:v>
                </c:pt>
                <c:pt idx="900">
                  <c:v>2.1956492836725811E-2</c:v>
                </c:pt>
                <c:pt idx="901">
                  <c:v>2.1988179994713124E-2</c:v>
                </c:pt>
                <c:pt idx="902">
                  <c:v>2.1984041366973382E-2</c:v>
                </c:pt>
                <c:pt idx="903">
                  <c:v>2.1979726788304236E-2</c:v>
                </c:pt>
                <c:pt idx="904">
                  <c:v>2.1975236259838039E-2</c:v>
                </c:pt>
                <c:pt idx="905">
                  <c:v>2.1970569782754395E-2</c:v>
                </c:pt>
                <c:pt idx="906">
                  <c:v>2.196572735827752E-2</c:v>
                </c:pt>
                <c:pt idx="907">
                  <c:v>2.1960708987678889E-2</c:v>
                </c:pt>
                <c:pt idx="908">
                  <c:v>2.1955514672275894E-2</c:v>
                </c:pt>
                <c:pt idx="909">
                  <c:v>2.194916033485551E-2</c:v>
                </c:pt>
                <c:pt idx="910">
                  <c:v>2.1941867754543095E-2</c:v>
                </c:pt>
                <c:pt idx="911">
                  <c:v>2.1937076011777926E-2</c:v>
                </c:pt>
                <c:pt idx="912">
                  <c:v>2.1932112088343895E-2</c:v>
                </c:pt>
                <c:pt idx="913">
                  <c:v>2.192697598554505E-2</c:v>
                </c:pt>
                <c:pt idx="914">
                  <c:v>2.1921667704729059E-2</c:v>
                </c:pt>
                <c:pt idx="915">
                  <c:v>2.1916187247289842E-2</c:v>
                </c:pt>
                <c:pt idx="916">
                  <c:v>2.1905446955089794E-2</c:v>
                </c:pt>
                <c:pt idx="917">
                  <c:v>2.1899051388117166E-2</c:v>
                </c:pt>
                <c:pt idx="918">
                  <c:v>2.1893834481113802E-2</c:v>
                </c:pt>
                <c:pt idx="919">
                  <c:v>2.1887330184914337E-2</c:v>
                </c:pt>
                <c:pt idx="920">
                  <c:v>2.1880652796867062E-2</c:v>
                </c:pt>
                <c:pt idx="921">
                  <c:v>2.187380231872579E-2</c:v>
                </c:pt>
                <c:pt idx="922">
                  <c:v>2.1864463150213627E-2</c:v>
                </c:pt>
                <c:pt idx="923">
                  <c:v>2.1857023434735199E-2</c:v>
                </c:pt>
                <c:pt idx="924">
                  <c:v>2.1849409701074612E-2</c:v>
                </c:pt>
                <c:pt idx="925">
                  <c:v>2.1841621951230267E-2</c:v>
                </c:pt>
                <c:pt idx="926">
                  <c:v>2.184024782414656E-2</c:v>
                </c:pt>
                <c:pt idx="927">
                  <c:v>2.1867866123017755E-2</c:v>
                </c:pt>
                <c:pt idx="928">
                  <c:v>2.1905233807789012E-2</c:v>
                </c:pt>
                <c:pt idx="929">
                  <c:v>2.1942602198359164E-2</c:v>
                </c:pt>
                <c:pt idx="930">
                  <c:v>2.1979971294740379E-2</c:v>
                </c:pt>
                <c:pt idx="931">
                  <c:v>2.2017341096946121E-2</c:v>
                </c:pt>
                <c:pt idx="932">
                  <c:v>2.2054711604990729E-2</c:v>
                </c:pt>
                <c:pt idx="933">
                  <c:v>2.2092082818886371E-2</c:v>
                </c:pt>
                <c:pt idx="934">
                  <c:v>2.2129454738646939E-2</c:v>
                </c:pt>
                <c:pt idx="935">
                  <c:v>2.2156780801593071E-2</c:v>
                </c:pt>
                <c:pt idx="936">
                  <c:v>2.2194147114311547E-2</c:v>
                </c:pt>
                <c:pt idx="937">
                  <c:v>2.2231514121294559E-2</c:v>
                </c:pt>
                <c:pt idx="938">
                  <c:v>2.2268881822555795E-2</c:v>
                </c:pt>
                <c:pt idx="939">
                  <c:v>2.2309608093127979E-2</c:v>
                </c:pt>
                <c:pt idx="940">
                  <c:v>2.2346979537411767E-2</c:v>
                </c:pt>
                <c:pt idx="941">
                  <c:v>2.2384351679892663E-2</c:v>
                </c:pt>
                <c:pt idx="942">
                  <c:v>2.2421724520582959E-2</c:v>
                </c:pt>
                <c:pt idx="943">
                  <c:v>2.2459098059496273E-2</c:v>
                </c:pt>
                <c:pt idx="944">
                  <c:v>2.249310261068186E-2</c:v>
                </c:pt>
                <c:pt idx="945">
                  <c:v>2.253047517225017E-2</c:v>
                </c:pt>
                <c:pt idx="946">
                  <c:v>2.2567848428199169E-2</c:v>
                </c:pt>
                <c:pt idx="947">
                  <c:v>2.2605222378542542E-2</c:v>
                </c:pt>
                <c:pt idx="948">
                  <c:v>2.2645976227860055E-2</c:v>
                </c:pt>
                <c:pt idx="949">
                  <c:v>2.2683353956383785E-2</c:v>
                </c:pt>
                <c:pt idx="950">
                  <c:v>2.2720732383221452E-2</c:v>
                </c:pt>
                <c:pt idx="951">
                  <c:v>2.2758111508386664E-2</c:v>
                </c:pt>
                <c:pt idx="952">
                  <c:v>2.2795491331891286E-2</c:v>
                </c:pt>
                <c:pt idx="953">
                  <c:v>2.2798227675168668E-2</c:v>
                </c:pt>
                <c:pt idx="954">
                  <c:v>2.2780763822791632E-2</c:v>
                </c:pt>
                <c:pt idx="955">
                  <c:v>2.2763109843950628E-2</c:v>
                </c:pt>
                <c:pt idx="956">
                  <c:v>2.2745265743653813E-2</c:v>
                </c:pt>
                <c:pt idx="957">
                  <c:v>2.2727231526963206E-2</c:v>
                </c:pt>
                <c:pt idx="958">
                  <c:v>2.270900719899516E-2</c:v>
                </c:pt>
                <c:pt idx="959">
                  <c:v>2.2690592764918138E-2</c:v>
                </c:pt>
                <c:pt idx="960">
                  <c:v>2.267198822995669E-2</c:v>
                </c:pt>
                <c:pt idx="961">
                  <c:v>2.2647342941791573E-2</c:v>
                </c:pt>
                <c:pt idx="962">
                  <c:v>2.2629193580504237E-2</c:v>
                </c:pt>
                <c:pt idx="963">
                  <c:v>2.2610857189239743E-2</c:v>
                </c:pt>
                <c:pt idx="964">
                  <c:v>2.2592333773200454E-2</c:v>
                </c:pt>
                <c:pt idx="965">
                  <c:v>2.257441167628477E-2</c:v>
                </c:pt>
                <c:pt idx="966">
                  <c:v>2.2555234766756006E-2</c:v>
                </c:pt>
                <c:pt idx="967">
                  <c:v>2.2535869841486558E-2</c:v>
                </c:pt>
                <c:pt idx="968">
                  <c:v>2.2516316905968867E-2</c:v>
                </c:pt>
                <c:pt idx="969">
                  <c:v>2.249657596574953E-2</c:v>
                </c:pt>
                <c:pt idx="970">
                  <c:v>2.2477266054646936E-2</c:v>
                </c:pt>
                <c:pt idx="971">
                  <c:v>2.2457433615275742E-2</c:v>
                </c:pt>
                <c:pt idx="972">
                  <c:v>2.2437414194649286E-2</c:v>
                </c:pt>
                <c:pt idx="973">
                  <c:v>2.2417207798446939E-2</c:v>
                </c:pt>
                <c:pt idx="974">
                  <c:v>2.2395051391981318E-2</c:v>
                </c:pt>
                <c:pt idx="975">
                  <c:v>2.2374182543009793E-2</c:v>
                </c:pt>
                <c:pt idx="976">
                  <c:v>2.2353125729653669E-2</c:v>
                </c:pt>
                <c:pt idx="977">
                  <c:v>2.2331880957884992E-2</c:v>
                </c:pt>
                <c:pt idx="978">
                  <c:v>2.2313371386249232E-2</c:v>
                </c:pt>
                <c:pt idx="979">
                  <c:v>2.2330479557595779E-2</c:v>
                </c:pt>
                <c:pt idx="980">
                  <c:v>2.2362935999340861E-2</c:v>
                </c:pt>
                <c:pt idx="981">
                  <c:v>2.2395392973424896E-2</c:v>
                </c:pt>
                <c:pt idx="982">
                  <c:v>2.2427850479857007E-2</c:v>
                </c:pt>
                <c:pt idx="983">
                  <c:v>2.2460308518646326E-2</c:v>
                </c:pt>
                <c:pt idx="984">
                  <c:v>2.2492767089800227E-2</c:v>
                </c:pt>
                <c:pt idx="985">
                  <c:v>2.252522619332871E-2</c:v>
                </c:pt>
                <c:pt idx="986">
                  <c:v>2.2557685829240025E-2</c:v>
                </c:pt>
                <c:pt idx="987">
                  <c:v>2.2581073461625117E-2</c:v>
                </c:pt>
                <c:pt idx="988">
                  <c:v>2.2613527970594006E-2</c:v>
                </c:pt>
                <c:pt idx="989">
                  <c:v>2.2645983003191771E-2</c:v>
                </c:pt>
                <c:pt idx="990">
                  <c:v>2.2678438559425917E-2</c:v>
                </c:pt>
                <c:pt idx="991">
                  <c:v>2.2713926767661995E-2</c:v>
                </c:pt>
                <c:pt idx="992">
                  <c:v>2.2746385446269321E-2</c:v>
                </c:pt>
                <c:pt idx="993">
                  <c:v>2.2778844651465086E-2</c:v>
                </c:pt>
                <c:pt idx="994">
                  <c:v>2.2811304383259397E-2</c:v>
                </c:pt>
                <c:pt idx="995">
                  <c:v>2.284376464165928E-2</c:v>
                </c:pt>
                <c:pt idx="996">
                  <c:v>2.2873182893681968E-2</c:v>
                </c:pt>
                <c:pt idx="997">
                  <c:v>2.2905642115611489E-2</c:v>
                </c:pt>
                <c:pt idx="998">
                  <c:v>2.2938101861245844E-2</c:v>
                </c:pt>
                <c:pt idx="999">
                  <c:v>2.2970562130592984E-2</c:v>
                </c:pt>
                <c:pt idx="1000">
                  <c:v>2.3006073833052365E-2</c:v>
                </c:pt>
                <c:pt idx="1001">
                  <c:v>2.3038537251269274E-2</c:v>
                </c:pt>
                <c:pt idx="1002">
                  <c:v>2.3071001196151922E-2</c:v>
                </c:pt>
                <c:pt idx="1003">
                  <c:v>2.3103465667709541E-2</c:v>
                </c:pt>
                <c:pt idx="1004">
                  <c:v>2.3135930665950474E-2</c:v>
                </c:pt>
                <c:pt idx="1005">
                  <c:v>2.3138228073600428E-2</c:v>
                </c:pt>
                <c:pt idx="1006">
                  <c:v>2.3107298933845461E-2</c:v>
                </c:pt>
                <c:pt idx="1007">
                  <c:v>2.3076168480240043E-2</c:v>
                </c:pt>
                <c:pt idx="1008">
                  <c:v>2.3044836722143316E-2</c:v>
                </c:pt>
                <c:pt idx="1009">
                  <c:v>2.3013303668974489E-2</c:v>
                </c:pt>
                <c:pt idx="1010">
                  <c:v>2.2981569330213267E-2</c:v>
                </c:pt>
                <c:pt idx="1011">
                  <c:v>2.2949633715399865E-2</c:v>
                </c:pt>
                <c:pt idx="1012">
                  <c:v>2.2917496834135003E-2</c:v>
                </c:pt>
                <c:pt idx="1013">
                  <c:v>2.287570951632828E-2</c:v>
                </c:pt>
                <c:pt idx="1014">
                  <c:v>2.2844139019319469E-2</c:v>
                </c:pt>
                <c:pt idx="1015">
                  <c:v>2.2812370515328542E-2</c:v>
                </c:pt>
                <c:pt idx="1016">
                  <c:v>2.278040401390569E-2</c:v>
                </c:pt>
                <c:pt idx="1017">
                  <c:v>2.2748239524660176E-2</c:v>
                </c:pt>
                <c:pt idx="1018">
                  <c:v>2.2717355722677149E-2</c:v>
                </c:pt>
                <c:pt idx="1019">
                  <c:v>2.2684470511877431E-2</c:v>
                </c:pt>
                <c:pt idx="1020">
                  <c:v>2.2651386277906436E-2</c:v>
                </c:pt>
                <c:pt idx="1021">
                  <c:v>2.2618103030708124E-2</c:v>
                </c:pt>
                <c:pt idx="1022">
                  <c:v>2.2584447601597321E-2</c:v>
                </c:pt>
                <c:pt idx="1023">
                  <c:v>2.2551095390547421E-2</c:v>
                </c:pt>
                <c:pt idx="1024">
                  <c:v>2.2517545260605811E-2</c:v>
                </c:pt>
                <c:pt idx="1025">
                  <c:v>2.2483797221857036E-2</c:v>
                </c:pt>
                <c:pt idx="1026">
                  <c:v>2.244870194857276E-2</c:v>
                </c:pt>
                <c:pt idx="1027">
                  <c:v>2.2414224834204077E-2</c:v>
                </c:pt>
                <c:pt idx="1028">
                  <c:v>2.2379548777895754E-2</c:v>
                </c:pt>
                <c:pt idx="1029">
                  <c:v>2.2344673790070487E-2</c:v>
                </c:pt>
                <c:pt idx="1030">
                  <c:v>2.2309599881209945E-2</c:v>
                </c:pt>
                <c:pt idx="1031">
                  <c:v>2.2312705919446698E-2</c:v>
                </c:pt>
                <c:pt idx="1032">
                  <c:v>2.233994531775018E-2</c:v>
                </c:pt>
                <c:pt idx="1033">
                  <c:v>2.2367185091014156E-2</c:v>
                </c:pt>
                <c:pt idx="1034">
                  <c:v>2.2394425239243843E-2</c:v>
                </c:pt>
                <c:pt idx="1035">
                  <c:v>2.2421665762443588E-2</c:v>
                </c:pt>
                <c:pt idx="1036">
                  <c:v>2.2448906660620337E-2</c:v>
                </c:pt>
                <c:pt idx="1037">
                  <c:v>2.2476147933777568E-2</c:v>
                </c:pt>
                <c:pt idx="1038">
                  <c:v>2.250338958192136E-2</c:v>
                </c:pt>
                <c:pt idx="1039">
                  <c:v>2.252533570727307E-2</c:v>
                </c:pt>
                <c:pt idx="1040">
                  <c:v>2.2552574660144362E-2</c:v>
                </c:pt>
                <c:pt idx="1041">
                  <c:v>2.25798139838948E-2</c:v>
                </c:pt>
                <c:pt idx="1042">
                  <c:v>2.2607053678528784E-2</c:v>
                </c:pt>
                <c:pt idx="1043">
                  <c:v>2.2634293744051584E-2</c:v>
                </c:pt>
                <c:pt idx="1044">
                  <c:v>2.2664190625528841E-2</c:v>
                </c:pt>
                <c:pt idx="1045">
                  <c:v>2.2691433165582604E-2</c:v>
                </c:pt>
                <c:pt idx="1046">
                  <c:v>2.2718676078601851E-2</c:v>
                </c:pt>
                <c:pt idx="1047">
                  <c:v>2.2745919364592262E-2</c:v>
                </c:pt>
                <c:pt idx="1048">
                  <c:v>2.2770499635177424E-2</c:v>
                </c:pt>
                <c:pt idx="1049">
                  <c:v>2.2797741926139394E-2</c:v>
                </c:pt>
                <c:pt idx="1050">
                  <c:v>2.2824984588025756E-2</c:v>
                </c:pt>
                <c:pt idx="1051">
                  <c:v>2.2852227620842217E-2</c:v>
                </c:pt>
                <c:pt idx="1052">
                  <c:v>2.2882141389283839E-2</c:v>
                </c:pt>
                <c:pt idx="1053">
                  <c:v>2.2909386913206493E-2</c:v>
                </c:pt>
                <c:pt idx="1054">
                  <c:v>2.2936632810135252E-2</c:v>
                </c:pt>
                <c:pt idx="1055">
                  <c:v>2.29638790800758E-2</c:v>
                </c:pt>
                <c:pt idx="1056">
                  <c:v>2.2991125723032933E-2</c:v>
                </c:pt>
                <c:pt idx="1057">
                  <c:v>2.3007518218477255E-2</c:v>
                </c:pt>
                <c:pt idx="1058">
                  <c:v>2.2977439848204106E-2</c:v>
                </c:pt>
                <c:pt idx="1059">
                  <c:v>2.294719337074784E-2</c:v>
                </c:pt>
                <c:pt idx="1060">
                  <c:v>2.29167787937463E-2</c:v>
                </c:pt>
                <c:pt idx="1061">
                  <c:v>2.2886196124878619E-2</c:v>
                </c:pt>
                <c:pt idx="1062">
                  <c:v>2.2855445371866092E-2</c:v>
                </c:pt>
                <c:pt idx="1063">
                  <c:v>2.2824526542472624E-2</c:v>
                </c:pt>
                <c:pt idx="1064">
                  <c:v>2.2793439644504709E-2</c:v>
                </c:pt>
                <c:pt idx="1065">
                  <c:v>2.275607117715843E-2</c:v>
                </c:pt>
                <c:pt idx="1066">
                  <c:v>2.2725234433481189E-2</c:v>
                </c:pt>
                <c:pt idx="1067">
                  <c:v>2.2694231443394268E-2</c:v>
                </c:pt>
                <c:pt idx="1068">
                  <c:v>2.2663062214724885E-2</c:v>
                </c:pt>
                <c:pt idx="1069">
                  <c:v>2.2631726755342824E-2</c:v>
                </c:pt>
                <c:pt idx="1070">
                  <c:v>2.2601785862873081E-2</c:v>
                </c:pt>
                <c:pt idx="1071">
                  <c:v>2.2569821955364944E-2</c:v>
                </c:pt>
                <c:pt idx="1072">
                  <c:v>2.2537690947035321E-2</c:v>
                </c:pt>
                <c:pt idx="1073">
                  <c:v>2.2505392845995759E-2</c:v>
                </c:pt>
                <c:pt idx="1074">
                  <c:v>2.2472556276093257E-2</c:v>
                </c:pt>
                <c:pt idx="1075">
                  <c:v>2.2440223600032835E-2</c:v>
                </c:pt>
                <c:pt idx="1076">
                  <c:v>2.2407724749517348E-2</c:v>
                </c:pt>
                <c:pt idx="1077">
                  <c:v>2.2375059732749798E-2</c:v>
                </c:pt>
                <c:pt idx="1078">
                  <c:v>2.23422285579775E-2</c:v>
                </c:pt>
                <c:pt idx="1079">
                  <c:v>2.2308095752411602E-2</c:v>
                </c:pt>
                <c:pt idx="1080">
                  <c:v>2.2274628233066023E-2</c:v>
                </c:pt>
                <c:pt idx="1081">
                  <c:v>2.2240993687419455E-2</c:v>
                </c:pt>
                <c:pt idx="1082">
                  <c:v>2.2207192123961286E-2</c:v>
                </c:pt>
                <c:pt idx="1083">
                  <c:v>2.2183664754485823E-2</c:v>
                </c:pt>
                <c:pt idx="1084">
                  <c:v>2.2206520917677039E-2</c:v>
                </c:pt>
                <c:pt idx="1085">
                  <c:v>2.222937734488185E-2</c:v>
                </c:pt>
                <c:pt idx="1086">
                  <c:v>2.2252234036102863E-2</c:v>
                </c:pt>
                <c:pt idx="1087">
                  <c:v>2.2275090991343116E-2</c:v>
                </c:pt>
                <c:pt idx="1088">
                  <c:v>2.2297948210605215E-2</c:v>
                </c:pt>
                <c:pt idx="1089">
                  <c:v>2.2320805693893074E-2</c:v>
                </c:pt>
                <c:pt idx="1090">
                  <c:v>2.2343663441208861E-2</c:v>
                </c:pt>
                <c:pt idx="1091">
                  <c:v>2.2364196669089249E-2</c:v>
                </c:pt>
                <c:pt idx="1092">
                  <c:v>2.238240177846022E-2</c:v>
                </c:pt>
                <c:pt idx="1093">
                  <c:v>2.2405256019787923E-2</c:v>
                </c:pt>
                <c:pt idx="1094">
                  <c:v>2.2428110520801826E-2</c:v>
                </c:pt>
                <c:pt idx="1095">
                  <c:v>2.2450965281505454E-2</c:v>
                </c:pt>
                <c:pt idx="1096">
                  <c:v>2.2476151791544333E-2</c:v>
                </c:pt>
                <c:pt idx="1097">
                  <c:v>2.2499008509843477E-2</c:v>
                </c:pt>
                <c:pt idx="1098">
                  <c:v>2.2521865489292407E-2</c:v>
                </c:pt>
                <c:pt idx="1099">
                  <c:v>2.2544722729894193E-2</c:v>
                </c:pt>
                <c:pt idx="1100">
                  <c:v>2.2565242980473313E-2</c:v>
                </c:pt>
                <c:pt idx="1101">
                  <c:v>2.2588099299376701E-2</c:v>
                </c:pt>
                <c:pt idx="1102">
                  <c:v>2.2610955877991012E-2</c:v>
                </c:pt>
                <c:pt idx="1103">
                  <c:v>2.2633812716318018E-2</c:v>
                </c:pt>
                <c:pt idx="1104">
                  <c:v>2.2656669814361693E-2</c:v>
                </c:pt>
                <c:pt idx="1105">
                  <c:v>2.2681871657878307E-2</c:v>
                </c:pt>
                <c:pt idx="1106">
                  <c:v>2.2704730726632667E-2</c:v>
                </c:pt>
                <c:pt idx="1107">
                  <c:v>2.2727590056563603E-2</c:v>
                </c:pt>
                <c:pt idx="1108">
                  <c:v>2.2753715324867908E-2</c:v>
                </c:pt>
                <c:pt idx="1109">
                  <c:v>2.2767120222637004E-2</c:v>
                </c:pt>
                <c:pt idx="1110">
                  <c:v>2.2740169833566096E-2</c:v>
                </c:pt>
                <c:pt idx="1111">
                  <c:v>2.2713083745438775E-2</c:v>
                </c:pt>
                <c:pt idx="1112">
                  <c:v>2.2685861963745897E-2</c:v>
                </c:pt>
                <c:pt idx="1113">
                  <c:v>2.2658504494005704E-2</c:v>
                </c:pt>
                <c:pt idx="1114">
                  <c:v>2.2631011341764696E-2</c:v>
                </c:pt>
                <c:pt idx="1115">
                  <c:v>2.2603382512596314E-2</c:v>
                </c:pt>
                <c:pt idx="1116">
                  <c:v>2.2575618012100944E-2</c:v>
                </c:pt>
                <c:pt idx="1117">
                  <c:v>2.2539959434330264E-2</c:v>
                </c:pt>
                <c:pt idx="1118">
                  <c:v>2.2512691047159392E-2</c:v>
                </c:pt>
                <c:pt idx="1119">
                  <c:v>2.2485289184331906E-2</c:v>
                </c:pt>
                <c:pt idx="1120">
                  <c:v>2.2457753851403792E-2</c:v>
                </c:pt>
                <c:pt idx="1121">
                  <c:v>2.2430085053956678E-2</c:v>
                </c:pt>
                <c:pt idx="1122">
                  <c:v>2.2403545930390824E-2</c:v>
                </c:pt>
                <c:pt idx="1123">
                  <c:v>2.2375353599980097E-2</c:v>
                </c:pt>
                <c:pt idx="1124">
                  <c:v>2.2347027103908929E-2</c:v>
                </c:pt>
                <c:pt idx="1125">
                  <c:v>2.2318566447919616E-2</c:v>
                </c:pt>
                <c:pt idx="1126">
                  <c:v>2.2289739296183088E-2</c:v>
                </c:pt>
                <c:pt idx="1127">
                  <c:v>2.2261269830350035E-2</c:v>
                </c:pt>
                <c:pt idx="1128">
                  <c:v>2.2232666939825254E-2</c:v>
                </c:pt>
                <c:pt idx="1129">
                  <c:v>2.2203930630408014E-2</c:v>
                </c:pt>
                <c:pt idx="1130">
                  <c:v>2.2175060907921922E-2</c:v>
                </c:pt>
                <c:pt idx="1131">
                  <c:v>2.2144985478659306E-2</c:v>
                </c:pt>
                <c:pt idx="1132">
                  <c:v>2.211558586629286E-2</c:v>
                </c:pt>
                <c:pt idx="1133">
                  <c:v>2.2086052140919812E-2</c:v>
                </c:pt>
                <c:pt idx="1134">
                  <c:v>2.205638430852663E-2</c:v>
                </c:pt>
                <c:pt idx="1135">
                  <c:v>2.2042688767830106E-2</c:v>
                </c:pt>
                <c:pt idx="1136">
                  <c:v>2.2062025673176618E-2</c:v>
                </c:pt>
                <c:pt idx="1137">
                  <c:v>2.2081362767506305E-2</c:v>
                </c:pt>
                <c:pt idx="1138">
                  <c:v>2.2100700050821341E-2</c:v>
                </c:pt>
                <c:pt idx="1139">
                  <c:v>2.2120037523123463E-2</c:v>
                </c:pt>
                <c:pt idx="1140">
                  <c:v>2.2139375184414847E-2</c:v>
                </c:pt>
                <c:pt idx="1141">
                  <c:v>2.2158713034696791E-2</c:v>
                </c:pt>
                <c:pt idx="1142">
                  <c:v>2.2178051073971472E-2</c:v>
                </c:pt>
                <c:pt idx="1143">
                  <c:v>2.219532632700601E-2</c:v>
                </c:pt>
                <c:pt idx="1144">
                  <c:v>2.2210535790297792E-2</c:v>
                </c:pt>
                <c:pt idx="1145">
                  <c:v>2.222987079535426E-2</c:v>
                </c:pt>
                <c:pt idx="1146">
                  <c:v>2.2249205986294301E-2</c:v>
                </c:pt>
                <c:pt idx="1147">
                  <c:v>2.2268541363120124E-2</c:v>
                </c:pt>
                <c:pt idx="1148">
                  <c:v>2.2289945510786762E-2</c:v>
                </c:pt>
                <c:pt idx="1149">
                  <c:v>2.2309282463724538E-2</c:v>
                </c:pt>
                <c:pt idx="1150">
                  <c:v>2.2328619603592347E-2</c:v>
                </c:pt>
                <c:pt idx="1151">
                  <c:v>2.2347956930391946E-2</c:v>
                </c:pt>
                <c:pt idx="1152">
                  <c:v>2.2365221035596471E-2</c:v>
                </c:pt>
                <c:pt idx="1153">
                  <c:v>2.2384557527773644E-2</c:v>
                </c:pt>
                <c:pt idx="1154">
                  <c:v>2.2403894205849404E-2</c:v>
                </c:pt>
                <c:pt idx="1155">
                  <c:v>2.2423231069825078E-2</c:v>
                </c:pt>
                <c:pt idx="1156">
                  <c:v>2.2442568119701991E-2</c:v>
                </c:pt>
                <c:pt idx="1157">
                  <c:v>2.2463984816851967E-2</c:v>
                </c:pt>
                <c:pt idx="1158">
                  <c:v>2.2483323452222839E-2</c:v>
                </c:pt>
                <c:pt idx="1159">
                  <c:v>2.250266227453955E-2</c:v>
                </c:pt>
                <c:pt idx="1160">
                  <c:v>2.2524764014674317E-2</c:v>
                </c:pt>
                <c:pt idx="1161">
                  <c:v>2.2535659498941429E-2</c:v>
                </c:pt>
                <c:pt idx="1162">
                  <c:v>2.2510418107520212E-2</c:v>
                </c:pt>
                <c:pt idx="1163">
                  <c:v>2.248506335369136E-2</c:v>
                </c:pt>
                <c:pt idx="1164">
                  <c:v>2.2459595241750219E-2</c:v>
                </c:pt>
                <c:pt idx="1165">
                  <c:v>2.243401377601113E-2</c:v>
                </c:pt>
                <c:pt idx="1166">
                  <c:v>2.2408318960806091E-2</c:v>
                </c:pt>
                <c:pt idx="1167">
                  <c:v>2.2382510800488749E-2</c:v>
                </c:pt>
                <c:pt idx="1168">
                  <c:v>2.2356589299429977E-2</c:v>
                </c:pt>
                <c:pt idx="1169">
                  <c:v>2.2325855571722085E-2</c:v>
                </c:pt>
                <c:pt idx="1170">
                  <c:v>2.2294132301181099E-2</c:v>
                </c:pt>
                <c:pt idx="1171">
                  <c:v>2.2269009961250169E-2</c:v>
                </c:pt>
                <c:pt idx="1172">
                  <c:v>2.2243777299906588E-2</c:v>
                </c:pt>
                <c:pt idx="1173">
                  <c:v>2.2218434321423067E-2</c:v>
                </c:pt>
                <c:pt idx="1174">
                  <c:v>2.2196303100887459E-2</c:v>
                </c:pt>
                <c:pt idx="1175">
                  <c:v>2.2170056320517804E-2</c:v>
                </c:pt>
                <c:pt idx="1176">
                  <c:v>2.2143697455075995E-2</c:v>
                </c:pt>
                <c:pt idx="1177">
                  <c:v>2.2117226509027095E-2</c:v>
                </c:pt>
                <c:pt idx="1178">
                  <c:v>2.2090064822810614E-2</c:v>
                </c:pt>
                <c:pt idx="1179">
                  <c:v>2.2064060032288807E-2</c:v>
                </c:pt>
                <c:pt idx="1180">
                  <c:v>2.2037944955068084E-2</c:v>
                </c:pt>
                <c:pt idx="1181">
                  <c:v>2.2011719595571144E-2</c:v>
                </c:pt>
                <c:pt idx="1182">
                  <c:v>2.1983190727250742E-2</c:v>
                </c:pt>
                <c:pt idx="1183">
                  <c:v>2.1956047392371329E-2</c:v>
                </c:pt>
                <c:pt idx="1184">
                  <c:v>2.1928792008666178E-2</c:v>
                </c:pt>
                <c:pt idx="1185">
                  <c:v>2.1901424580751488E-2</c:v>
                </c:pt>
                <c:pt idx="1186">
                  <c:v>2.1873945113261802E-2</c:v>
                </c:pt>
                <c:pt idx="1187">
                  <c:v>2.1864430136051907E-2</c:v>
                </c:pt>
                <c:pt idx="1188">
                  <c:v>2.1880828202432798E-2</c:v>
                </c:pt>
                <c:pt idx="1189">
                  <c:v>2.1897226406191111E-2</c:v>
                </c:pt>
                <c:pt idx="1190">
                  <c:v>2.1913624747328993E-2</c:v>
                </c:pt>
                <c:pt idx="1191">
                  <c:v>2.1930023225846446E-2</c:v>
                </c:pt>
                <c:pt idx="1192">
                  <c:v>2.1946421841746049E-2</c:v>
                </c:pt>
                <c:pt idx="1193">
                  <c:v>2.1962820595028229E-2</c:v>
                </c:pt>
                <c:pt idx="1194">
                  <c:v>2.1979219485693847E-2</c:v>
                </c:pt>
                <c:pt idx="1195">
                  <c:v>2.1990096917029051E-2</c:v>
                </c:pt>
                <c:pt idx="1196">
                  <c:v>2.2002810838074715E-2</c:v>
                </c:pt>
                <c:pt idx="1197">
                  <c:v>2.2019205106736453E-2</c:v>
                </c:pt>
                <c:pt idx="1198">
                  <c:v>2.2035599509053049E-2</c:v>
                </c:pt>
                <c:pt idx="1199">
                  <c:v>2.2051994045024059E-2</c:v>
                </c:pt>
                <c:pt idx="1200">
                  <c:v>2.2070233772821364E-2</c:v>
                </c:pt>
                <c:pt idx="1201">
                  <c:v>2.2086629585590368E-2</c:v>
                </c:pt>
                <c:pt idx="1202">
                  <c:v>2.2103025532765264E-2</c:v>
                </c:pt>
                <c:pt idx="1203">
                  <c:v>2.2119421614346053E-2</c:v>
                </c:pt>
                <c:pt idx="1204">
                  <c:v>2.213396872974609E-2</c:v>
                </c:pt>
                <c:pt idx="1205">
                  <c:v>2.2150364067671402E-2</c:v>
                </c:pt>
                <c:pt idx="1206">
                  <c:v>2.2166759539259076E-2</c:v>
                </c:pt>
                <c:pt idx="1207">
                  <c:v>2.2183155144510441E-2</c:v>
                </c:pt>
                <c:pt idx="1208">
                  <c:v>2.2199550883427698E-2</c:v>
                </c:pt>
                <c:pt idx="1209">
                  <c:v>2.2217800926423063E-2</c:v>
                </c:pt>
                <c:pt idx="1210">
                  <c:v>2.2234197948878924E-2</c:v>
                </c:pt>
                <c:pt idx="1211">
                  <c:v>2.2250595105749022E-2</c:v>
                </c:pt>
                <c:pt idx="1212">
                  <c:v>2.2269334878191854E-2</c:v>
                </c:pt>
                <c:pt idx="1213">
                  <c:v>2.2277686055404863E-2</c:v>
                </c:pt>
                <c:pt idx="1214">
                  <c:v>2.2250708304013808E-2</c:v>
                </c:pt>
                <c:pt idx="1215">
                  <c:v>2.2223627203996742E-2</c:v>
                </c:pt>
                <c:pt idx="1216">
                  <c:v>2.2196442759537284E-2</c:v>
                </c:pt>
                <c:pt idx="1217">
                  <c:v>2.2169154974837148E-2</c:v>
                </c:pt>
                <c:pt idx="1218">
                  <c:v>2.2141763854111752E-2</c:v>
                </c:pt>
                <c:pt idx="1219">
                  <c:v>2.2114269401593733E-2</c:v>
                </c:pt>
                <c:pt idx="1220">
                  <c:v>2.2086671621531179E-2</c:v>
                </c:pt>
                <c:pt idx="1221">
                  <c:v>2.2056497869699185E-2</c:v>
                </c:pt>
                <c:pt idx="1222">
                  <c:v>2.2022432332479157E-2</c:v>
                </c:pt>
                <c:pt idx="1223">
                  <c:v>2.1995418080925172E-2</c:v>
                </c:pt>
                <c:pt idx="1224">
                  <c:v>2.1968302720476524E-2</c:v>
                </c:pt>
                <c:pt idx="1225">
                  <c:v>2.1941086255324458E-2</c:v>
                </c:pt>
                <c:pt idx="1226">
                  <c:v>2.1913768689673176E-2</c:v>
                </c:pt>
                <c:pt idx="1227">
                  <c:v>2.1872444780455174E-2</c:v>
                </c:pt>
                <c:pt idx="1228">
                  <c:v>2.1844419318977546E-2</c:v>
                </c:pt>
                <c:pt idx="1229">
                  <c:v>2.1816291683801781E-2</c:v>
                </c:pt>
                <c:pt idx="1230">
                  <c:v>2.1787821345495888E-2</c:v>
                </c:pt>
                <c:pt idx="1231">
                  <c:v>2.175971620143689E-2</c:v>
                </c:pt>
                <c:pt idx="1232">
                  <c:v>2.1731509443788172E-2</c:v>
                </c:pt>
                <c:pt idx="1233">
                  <c:v>2.1703201076906257E-2</c:v>
                </c:pt>
                <c:pt idx="1234">
                  <c:v>2.1674121055110868E-2</c:v>
                </c:pt>
                <c:pt idx="1235">
                  <c:v>2.1645380469560493E-2</c:v>
                </c:pt>
                <c:pt idx="1236">
                  <c:v>2.1616537741063341E-2</c:v>
                </c:pt>
                <c:pt idx="1237">
                  <c:v>2.158759287407486E-2</c:v>
                </c:pt>
                <c:pt idx="1238">
                  <c:v>2.1561725140354846E-2</c:v>
                </c:pt>
                <c:pt idx="1239">
                  <c:v>2.156776371795701E-2</c:v>
                </c:pt>
                <c:pt idx="1240">
                  <c:v>2.1581476075792735E-2</c:v>
                </c:pt>
                <c:pt idx="1241">
                  <c:v>2.1595188528684164E-2</c:v>
                </c:pt>
                <c:pt idx="1242">
                  <c:v>2.1608901076632166E-2</c:v>
                </c:pt>
                <c:pt idx="1243">
                  <c:v>2.1622613719637172E-2</c:v>
                </c:pt>
                <c:pt idx="1244">
                  <c:v>2.1636326457699619E-2</c:v>
                </c:pt>
                <c:pt idx="1245">
                  <c:v>2.1650039290820808E-2</c:v>
                </c:pt>
                <c:pt idx="1246">
                  <c:v>2.1663752219000739E-2</c:v>
                </c:pt>
                <c:pt idx="1247">
                  <c:v>2.1674206001417975E-2</c:v>
                </c:pt>
                <c:pt idx="1248">
                  <c:v>2.1687917463475596E-2</c:v>
                </c:pt>
                <c:pt idx="1249">
                  <c:v>2.1701629019548564E-2</c:v>
                </c:pt>
                <c:pt idx="1250">
                  <c:v>2.171534066963907E-2</c:v>
                </c:pt>
                <c:pt idx="1251">
                  <c:v>2.1730685277649077E-2</c:v>
                </c:pt>
                <c:pt idx="1252">
                  <c:v>2.1744397945924709E-2</c:v>
                </c:pt>
                <c:pt idx="1253">
                  <c:v>2.1758110708741112E-2</c:v>
                </c:pt>
                <c:pt idx="1254">
                  <c:v>2.177182356609959E-2</c:v>
                </c:pt>
                <c:pt idx="1255">
                  <c:v>2.1785536518000151E-2</c:v>
                </c:pt>
                <c:pt idx="1256">
                  <c:v>2.1797612544575507E-2</c:v>
                </c:pt>
                <c:pt idx="1257">
                  <c:v>2.1811324852802856E-2</c:v>
                </c:pt>
                <c:pt idx="1258">
                  <c:v>2.1825037255052578E-2</c:v>
                </c:pt>
                <c:pt idx="1259">
                  <c:v>2.1838749751325111E-2</c:v>
                </c:pt>
                <c:pt idx="1260">
                  <c:v>2.1854102695666892E-2</c:v>
                </c:pt>
                <c:pt idx="1261">
                  <c:v>2.1867816214836525E-2</c:v>
                </c:pt>
                <c:pt idx="1262">
                  <c:v>2.1881529828553917E-2</c:v>
                </c:pt>
                <c:pt idx="1263">
                  <c:v>2.1895243536819063E-2</c:v>
                </c:pt>
                <c:pt idx="1264">
                  <c:v>2.1908957339632405E-2</c:v>
                </c:pt>
                <c:pt idx="1265">
                  <c:v>2.1896379344816273E-2</c:v>
                </c:pt>
                <c:pt idx="1266">
                  <c:v>2.1866883560270035E-2</c:v>
                </c:pt>
                <c:pt idx="1267">
                  <c:v>2.1837291068088054E-2</c:v>
                </c:pt>
                <c:pt idx="1268">
                  <c:v>2.1807601872575893E-2</c:v>
                </c:pt>
                <c:pt idx="1269">
                  <c:v>2.1777815978053176E-2</c:v>
                </c:pt>
                <c:pt idx="1270">
                  <c:v>2.1747933388854897E-2</c:v>
                </c:pt>
                <c:pt idx="1271">
                  <c:v>2.1717954109327905E-2</c:v>
                </c:pt>
                <c:pt idx="1272">
                  <c:v>2.1687878143834428E-2</c:v>
                </c:pt>
                <c:pt idx="1273">
                  <c:v>2.1652596471568395E-2</c:v>
                </c:pt>
                <c:pt idx="1274">
                  <c:v>2.1622774272912194E-2</c:v>
                </c:pt>
                <c:pt idx="1275">
                  <c:v>2.1592856437431879E-2</c:v>
                </c:pt>
                <c:pt idx="1276">
                  <c:v>2.1562842969480061E-2</c:v>
                </c:pt>
                <c:pt idx="1277">
                  <c:v>2.1532733873423242E-2</c:v>
                </c:pt>
                <c:pt idx="1278">
                  <c:v>2.1503945096602604E-2</c:v>
                </c:pt>
                <c:pt idx="1279">
                  <c:v>2.1473419837431101E-2</c:v>
                </c:pt>
                <c:pt idx="1280">
                  <c:v>2.1442798448344642E-2</c:v>
                </c:pt>
                <c:pt idx="1281">
                  <c:v>2.1412080933796932E-2</c:v>
                </c:pt>
                <c:pt idx="1282">
                  <c:v>2.1380754125378931E-2</c:v>
                </c:pt>
                <c:pt idx="1283">
                  <c:v>2.1350071353172916E-2</c:v>
                </c:pt>
                <c:pt idx="1284">
                  <c:v>2.1319292983818447E-2</c:v>
                </c:pt>
                <c:pt idx="1285">
                  <c:v>2.1288419021792803E-2</c:v>
                </c:pt>
                <c:pt idx="1286">
                  <c:v>2.1257051636059319E-2</c:v>
                </c:pt>
                <c:pt idx="1287">
                  <c:v>2.122575746308699E-2</c:v>
                </c:pt>
                <c:pt idx="1288">
                  <c:v>2.1194367196229462E-2</c:v>
                </c:pt>
                <c:pt idx="1289">
                  <c:v>2.1162880840053574E-2</c:v>
                </c:pt>
                <c:pt idx="1290">
                  <c:v>2.1131298399139704E-2</c:v>
                </c:pt>
                <c:pt idx="1291">
                  <c:v>2.1125540641504421E-2</c:v>
                </c:pt>
                <c:pt idx="1292">
                  <c:v>2.1136724814660279E-2</c:v>
                </c:pt>
                <c:pt idx="1293">
                  <c:v>2.1147909051065977E-2</c:v>
                </c:pt>
                <c:pt idx="1294">
                  <c:v>2.1159093350721952E-2</c:v>
                </c:pt>
                <c:pt idx="1295">
                  <c:v>2.1170277713628199E-2</c:v>
                </c:pt>
                <c:pt idx="1296">
                  <c:v>2.1181462139785591E-2</c:v>
                </c:pt>
                <c:pt idx="1297">
                  <c:v>2.119264662919456E-2</c:v>
                </c:pt>
                <c:pt idx="1298">
                  <c:v>2.1203831181854239E-2</c:v>
                </c:pt>
                <c:pt idx="1299">
                  <c:v>2.1210751041294117E-2</c:v>
                </c:pt>
                <c:pt idx="1300">
                  <c:v>2.1221933740069497E-2</c:v>
                </c:pt>
                <c:pt idx="1301">
                  <c:v>2.1233116501054559E-2</c:v>
                </c:pt>
                <c:pt idx="1302">
                  <c:v>2.1244299324250634E-2</c:v>
                </c:pt>
                <c:pt idx="1303">
                  <c:v>2.1255482209657273E-2</c:v>
                </c:pt>
                <c:pt idx="1304">
                  <c:v>2.1268089928137199E-2</c:v>
                </c:pt>
                <c:pt idx="1305">
                  <c:v>2.1279273599745772E-2</c:v>
                </c:pt>
                <c:pt idx="1306">
                  <c:v>2.1290457333913975E-2</c:v>
                </c:pt>
                <c:pt idx="1307">
                  <c:v>2.1301641130641806E-2</c:v>
                </c:pt>
                <c:pt idx="1308">
                  <c:v>2.1311397569868877E-2</c:v>
                </c:pt>
                <c:pt idx="1309">
                  <c:v>2.1322580828549084E-2</c:v>
                </c:pt>
                <c:pt idx="1310">
                  <c:v>2.1333764149442512E-2</c:v>
                </c:pt>
                <c:pt idx="1311">
                  <c:v>2.1344947532550038E-2</c:v>
                </c:pt>
                <c:pt idx="1312">
                  <c:v>2.1357561052690745E-2</c:v>
                </c:pt>
                <c:pt idx="1313">
                  <c:v>2.1368745224784689E-2</c:v>
                </c:pt>
                <c:pt idx="1314">
                  <c:v>2.1379929459441331E-2</c:v>
                </c:pt>
                <c:pt idx="1315">
                  <c:v>2.1391113756660678E-2</c:v>
                </c:pt>
                <c:pt idx="1316">
                  <c:v>2.1402298116442727E-2</c:v>
                </c:pt>
                <c:pt idx="1317">
                  <c:v>2.1412049137703254E-2</c:v>
                </c:pt>
                <c:pt idx="1318">
                  <c:v>2.137990838407916E-2</c:v>
                </c:pt>
                <c:pt idx="1319">
                  <c:v>2.1347676050810428E-2</c:v>
                </c:pt>
                <c:pt idx="1320">
                  <c:v>2.1315352142319156E-2</c:v>
                </c:pt>
                <c:pt idx="1321">
                  <c:v>2.1282936663038477E-2</c:v>
                </c:pt>
                <c:pt idx="1322">
                  <c:v>2.1250429617416106E-2</c:v>
                </c:pt>
                <c:pt idx="1323">
                  <c:v>2.1217831009910357E-2</c:v>
                </c:pt>
                <c:pt idx="1324">
                  <c:v>2.1185140844992789E-2</c:v>
                </c:pt>
                <c:pt idx="1325">
                  <c:v>2.1143741543410918E-2</c:v>
                </c:pt>
                <c:pt idx="1326">
                  <c:v>2.1111542276644541E-2</c:v>
                </c:pt>
                <c:pt idx="1327">
                  <c:v>2.107925293850824E-2</c:v>
                </c:pt>
                <c:pt idx="1328">
                  <c:v>2.1046873533431942E-2</c:v>
                </c:pt>
                <c:pt idx="1329">
                  <c:v>2.1014404065856449E-2</c:v>
                </c:pt>
                <c:pt idx="1330">
                  <c:v>2.0983556478667658E-2</c:v>
                </c:pt>
                <c:pt idx="1331">
                  <c:v>2.0950682255964928E-2</c:v>
                </c:pt>
                <c:pt idx="1332">
                  <c:v>2.0917717498827169E-2</c:v>
                </c:pt>
                <c:pt idx="1333">
                  <c:v>2.0884662211774044E-2</c:v>
                </c:pt>
                <c:pt idx="1334">
                  <c:v>2.0850705946808584E-2</c:v>
                </c:pt>
                <c:pt idx="1335">
                  <c:v>2.0817696198198395E-2</c:v>
                </c:pt>
                <c:pt idx="1336">
                  <c:v>2.0784596418522563E-2</c:v>
                </c:pt>
                <c:pt idx="1337">
                  <c:v>2.075140661232093E-2</c:v>
                </c:pt>
                <c:pt idx="1338">
                  <c:v>2.0718027986907882E-2</c:v>
                </c:pt>
                <c:pt idx="1339">
                  <c:v>2.0684429616009758E-2</c:v>
                </c:pt>
                <c:pt idx="1340">
                  <c:v>2.0650740747192965E-2</c:v>
                </c:pt>
                <c:pt idx="1341">
                  <c:v>2.0616961385078073E-2</c:v>
                </c:pt>
                <c:pt idx="1342">
                  <c:v>2.0583091534297441E-2</c:v>
                </c:pt>
                <c:pt idx="1343">
                  <c:v>2.055645870507463E-2</c:v>
                </c:pt>
                <c:pt idx="1344">
                  <c:v>2.0565258906885375E-2</c:v>
                </c:pt>
                <c:pt idx="1345">
                  <c:v>2.057405914786696E-2</c:v>
                </c:pt>
                <c:pt idx="1346">
                  <c:v>2.0582859428019386E-2</c:v>
                </c:pt>
                <c:pt idx="1347">
                  <c:v>2.0591659747343085E-2</c:v>
                </c:pt>
                <c:pt idx="1348">
                  <c:v>2.0600460105837191E-2</c:v>
                </c:pt>
                <c:pt idx="1349">
                  <c:v>2.0609260503503441E-2</c:v>
                </c:pt>
                <c:pt idx="1350">
                  <c:v>2.0618060940340965E-2</c:v>
                </c:pt>
                <c:pt idx="1351">
                  <c:v>2.0624426668784921E-2</c:v>
                </c:pt>
                <c:pt idx="1352">
                  <c:v>2.06320084382829E-2</c:v>
                </c:pt>
                <c:pt idx="1353">
                  <c:v>2.0640807478737831E-2</c:v>
                </c:pt>
                <c:pt idx="1354">
                  <c:v>2.064960655772017E-2</c:v>
                </c:pt>
                <c:pt idx="1355">
                  <c:v>2.0658405675229485E-2</c:v>
                </c:pt>
                <c:pt idx="1356">
                  <c:v>2.0668424587638651E-2</c:v>
                </c:pt>
                <c:pt idx="1357">
                  <c:v>2.0677224287636336E-2</c:v>
                </c:pt>
                <c:pt idx="1358">
                  <c:v>2.0686024026376655E-2</c:v>
                </c:pt>
                <c:pt idx="1359">
                  <c:v>2.0694823803860053E-2</c:v>
                </c:pt>
                <c:pt idx="1360">
                  <c:v>2.0703623620086521E-2</c:v>
                </c:pt>
                <c:pt idx="1361">
                  <c:v>2.0711201189363693E-2</c:v>
                </c:pt>
                <c:pt idx="1362">
                  <c:v>2.0720000576567549E-2</c:v>
                </c:pt>
                <c:pt idx="1363">
                  <c:v>2.0728800002300145E-2</c:v>
                </c:pt>
                <c:pt idx="1364">
                  <c:v>2.0737599466561035E-2</c:v>
                </c:pt>
                <c:pt idx="1365">
                  <c:v>2.0747623282370706E-2</c:v>
                </c:pt>
                <c:pt idx="1366">
                  <c:v>2.0756423331059138E-2</c:v>
                </c:pt>
                <c:pt idx="1367">
                  <c:v>2.0765223418491522E-2</c:v>
                </c:pt>
                <c:pt idx="1368">
                  <c:v>2.077402354466874E-2</c:v>
                </c:pt>
                <c:pt idx="1369">
                  <c:v>2.0781597365802304E-2</c:v>
                </c:pt>
                <c:pt idx="1370">
                  <c:v>2.0746737974887235E-2</c:v>
                </c:pt>
                <c:pt idx="1371">
                  <c:v>2.0711791244740627E-2</c:v>
                </c:pt>
                <c:pt idx="1372">
                  <c:v>2.0676757179939154E-2</c:v>
                </c:pt>
                <c:pt idx="1373">
                  <c:v>2.0641635785071406E-2</c:v>
                </c:pt>
                <c:pt idx="1374">
                  <c:v>2.060642706473835E-2</c:v>
                </c:pt>
                <c:pt idx="1375">
                  <c:v>2.0571131023550213E-2</c:v>
                </c:pt>
                <c:pt idx="1376">
                  <c:v>2.0535747666130925E-2</c:v>
                </c:pt>
                <c:pt idx="1377">
                  <c:v>2.0490950286054452E-2</c:v>
                </c:pt>
                <c:pt idx="1378">
                  <c:v>2.0456072706855368E-2</c:v>
                </c:pt>
                <c:pt idx="1379">
                  <c:v>2.0421109230884419E-2</c:v>
                </c:pt>
                <c:pt idx="1380">
                  <c:v>2.0386059862718374E-2</c:v>
                </c:pt>
                <c:pt idx="1381">
                  <c:v>2.0350924606949213E-2</c:v>
                </c:pt>
                <c:pt idx="1382">
                  <c:v>2.03176410811742E-2</c:v>
                </c:pt>
                <c:pt idx="1383">
                  <c:v>2.0282107423410668E-2</c:v>
                </c:pt>
                <c:pt idx="1384">
                  <c:v>2.0246487428641834E-2</c:v>
                </c:pt>
                <c:pt idx="1385">
                  <c:v>2.0210781101532377E-2</c:v>
                </c:pt>
                <c:pt idx="1386">
                  <c:v>2.0173960175489693E-2</c:v>
                </c:pt>
                <c:pt idx="1387">
                  <c:v>2.0138309691120748E-2</c:v>
                </c:pt>
                <c:pt idx="1388">
                  <c:v>2.0102573351594037E-2</c:v>
                </c:pt>
                <c:pt idx="1389">
                  <c:v>2.0066751161588858E-2</c:v>
                </c:pt>
                <c:pt idx="1390">
                  <c:v>2.0030843125796245E-2</c:v>
                </c:pt>
                <c:pt idx="1391">
                  <c:v>1.9994730422364534E-2</c:v>
                </c:pt>
                <c:pt idx="1392">
                  <c:v>1.9958419900429319E-2</c:v>
                </c:pt>
                <c:pt idx="1393">
                  <c:v>1.992202308387632E-2</c:v>
                </c:pt>
                <c:pt idx="1394">
                  <c:v>1.988553997747286E-2</c:v>
                </c:pt>
                <c:pt idx="1395">
                  <c:v>1.9856143661503158E-2</c:v>
                </c:pt>
                <c:pt idx="1396">
                  <c:v>1.9862667355734935E-2</c:v>
                </c:pt>
                <c:pt idx="1397">
                  <c:v>1.9869191071500789E-2</c:v>
                </c:pt>
                <c:pt idx="1398">
                  <c:v>1.9875714808800286E-2</c:v>
                </c:pt>
                <c:pt idx="1399">
                  <c:v>1.988223856763343E-2</c:v>
                </c:pt>
                <c:pt idx="1400">
                  <c:v>1.9888762348000653E-2</c:v>
                </c:pt>
                <c:pt idx="1401">
                  <c:v>1.9895286149901086E-2</c:v>
                </c:pt>
                <c:pt idx="1402">
                  <c:v>1.9901809973336466E-2</c:v>
                </c:pt>
                <c:pt idx="1403">
                  <c:v>1.9907319247365985E-2</c:v>
                </c:pt>
                <c:pt idx="1404">
                  <c:v>1.99118131050686E-2</c:v>
                </c:pt>
                <c:pt idx="1405">
                  <c:v>1.9918335911267859E-2</c:v>
                </c:pt>
                <c:pt idx="1406">
                  <c:v>1.9924858738647085E-2</c:v>
                </c:pt>
                <c:pt idx="1407">
                  <c:v>1.9932397457647077E-2</c:v>
                </c:pt>
                <c:pt idx="1408">
                  <c:v>1.9938920688316115E-2</c:v>
                </c:pt>
                <c:pt idx="1409">
                  <c:v>1.9945443940283282E-2</c:v>
                </c:pt>
                <c:pt idx="1410">
                  <c:v>1.9951967213548576E-2</c:v>
                </c:pt>
                <c:pt idx="1411">
                  <c:v>1.9958490508111996E-2</c:v>
                </c:pt>
                <c:pt idx="1412">
                  <c:v>1.9963996147698577E-2</c:v>
                </c:pt>
                <c:pt idx="1413">
                  <c:v>1.9970519123337107E-2</c:v>
                </c:pt>
                <c:pt idx="1414">
                  <c:v>1.9977042120155598E-2</c:v>
                </c:pt>
                <c:pt idx="1415">
                  <c:v>1.9983565138154941E-2</c:v>
                </c:pt>
                <c:pt idx="1416">
                  <c:v>1.9990088177334244E-2</c:v>
                </c:pt>
                <c:pt idx="1417">
                  <c:v>1.9997630722759806E-2</c:v>
                </c:pt>
                <c:pt idx="1418">
                  <c:v>2.0004154166412321E-2</c:v>
                </c:pt>
                <c:pt idx="1419">
                  <c:v>2.0010677631363404E-2</c:v>
                </c:pt>
                <c:pt idx="1420">
                  <c:v>2.0018133045959854E-2</c:v>
                </c:pt>
                <c:pt idx="1421">
                  <c:v>2.0017625368554125E-2</c:v>
                </c:pt>
                <c:pt idx="1422">
                  <c:v>1.9982031416997791E-2</c:v>
                </c:pt>
                <c:pt idx="1423">
                  <c:v>1.9946357502478355E-2</c:v>
                </c:pt>
                <c:pt idx="1424">
                  <c:v>1.991060362927792E-2</c:v>
                </c:pt>
                <c:pt idx="1425">
                  <c:v>1.9874769801688296E-2</c:v>
                </c:pt>
                <c:pt idx="1426">
                  <c:v>1.9838856024011017E-2</c:v>
                </c:pt>
                <c:pt idx="1427">
                  <c:v>1.9802862300556445E-2</c:v>
                </c:pt>
                <c:pt idx="1428">
                  <c:v>1.9766788635645988E-2</c:v>
                </c:pt>
                <c:pt idx="1429">
                  <c:v>1.972125970296593E-2</c:v>
                </c:pt>
                <c:pt idx="1430">
                  <c:v>1.9685683675684434E-2</c:v>
                </c:pt>
                <c:pt idx="1431">
                  <c:v>1.9650029008104319E-2</c:v>
                </c:pt>
                <c:pt idx="1432">
                  <c:v>1.9614295704505638E-2</c:v>
                </c:pt>
                <c:pt idx="1433">
                  <c:v>1.9578483769176699E-2</c:v>
                </c:pt>
                <c:pt idx="1434">
                  <c:v>1.954458705445726E-2</c:v>
                </c:pt>
                <c:pt idx="1435">
                  <c:v>1.9508398969114934E-2</c:v>
                </c:pt>
                <c:pt idx="1436">
                  <c:v>1.9472131840408843E-2</c:v>
                </c:pt>
                <c:pt idx="1437">
                  <c:v>1.9435785672693096E-2</c:v>
                </c:pt>
                <c:pt idx="1438">
                  <c:v>1.9398244767353186E-2</c:v>
                </c:pt>
                <c:pt idx="1439">
                  <c:v>1.9361961132238495E-2</c:v>
                </c:pt>
                <c:pt idx="1440">
                  <c:v>1.9325598895679318E-2</c:v>
                </c:pt>
                <c:pt idx="1441">
                  <c:v>1.9289158062039995E-2</c:v>
                </c:pt>
                <c:pt idx="1442">
                  <c:v>1.9252638635693979E-2</c:v>
                </c:pt>
                <c:pt idx="1443">
                  <c:v>1.9216049092128255E-2</c:v>
                </c:pt>
                <c:pt idx="1444">
                  <c:v>1.9179149774012708E-2</c:v>
                </c:pt>
                <c:pt idx="1445">
                  <c:v>1.914217145204845E-2</c:v>
                </c:pt>
                <c:pt idx="1446">
                  <c:v>1.9105114130674339E-2</c:v>
                </c:pt>
                <c:pt idx="1447">
                  <c:v>1.9080685097415721E-2</c:v>
                </c:pt>
                <c:pt idx="1448">
                  <c:v>1.9085122875953413E-2</c:v>
                </c:pt>
                <c:pt idx="1449">
                  <c:v>1.9089560664460953E-2</c:v>
                </c:pt>
                <c:pt idx="1450">
                  <c:v>1.9093998462935739E-2</c:v>
                </c:pt>
                <c:pt idx="1451">
                  <c:v>1.9098436271379943E-2</c:v>
                </c:pt>
                <c:pt idx="1452">
                  <c:v>1.9102874089793127E-2</c:v>
                </c:pt>
                <c:pt idx="1453">
                  <c:v>1.910731191817399E-2</c:v>
                </c:pt>
                <c:pt idx="1454">
                  <c:v>1.9111749756523404E-2</c:v>
                </c:pt>
                <c:pt idx="1455">
                  <c:v>1.9116187604842232E-2</c:v>
                </c:pt>
                <c:pt idx="1456">
                  <c:v>1.9118979326765539E-2</c:v>
                </c:pt>
                <c:pt idx="1457">
                  <c:v>1.9123416724456152E-2</c:v>
                </c:pt>
                <c:pt idx="1458">
                  <c:v>1.9127854132007006E-2</c:v>
                </c:pt>
                <c:pt idx="1459">
                  <c:v>1.9132291549416789E-2</c:v>
                </c:pt>
                <c:pt idx="1460">
                  <c:v>1.9137552960583334E-2</c:v>
                </c:pt>
                <c:pt idx="1461">
                  <c:v>1.9141990633202651E-2</c:v>
                </c:pt>
                <c:pt idx="1462">
                  <c:v>1.9146428315736663E-2</c:v>
                </c:pt>
                <c:pt idx="1463">
                  <c:v>1.915086600818449E-2</c:v>
                </c:pt>
                <c:pt idx="1464">
                  <c:v>1.9154478784357075E-2</c:v>
                </c:pt>
                <c:pt idx="1465">
                  <c:v>1.9158916260923056E-2</c:v>
                </c:pt>
                <c:pt idx="1466">
                  <c:v>1.9163353747349281E-2</c:v>
                </c:pt>
                <c:pt idx="1467">
                  <c:v>1.9167791243634869E-2</c:v>
                </c:pt>
                <c:pt idx="1468">
                  <c:v>1.9172228749779825E-2</c:v>
                </c:pt>
                <c:pt idx="1469">
                  <c:v>1.9177492371070824E-2</c:v>
                </c:pt>
                <c:pt idx="1470">
                  <c:v>1.9181930132918874E-2</c:v>
                </c:pt>
                <c:pt idx="1471">
                  <c:v>1.9186367904680746E-2</c:v>
                </c:pt>
                <c:pt idx="1472">
                  <c:v>1.9191439655977277E-2</c:v>
                </c:pt>
                <c:pt idx="1473">
                  <c:v>1.9190338152772834E-2</c:v>
                </c:pt>
                <c:pt idx="1474">
                  <c:v>1.916175607034452E-2</c:v>
                </c:pt>
                <c:pt idx="1475">
                  <c:v>1.913311422193547E-2</c:v>
                </c:pt>
                <c:pt idx="1476">
                  <c:v>1.9104412610128234E-2</c:v>
                </c:pt>
                <c:pt idx="1477">
                  <c:v>1.9075651237510191E-2</c:v>
                </c:pt>
                <c:pt idx="1478">
                  <c:v>1.9046830106677071E-2</c:v>
                </c:pt>
                <c:pt idx="1479">
                  <c:v>1.9017949220226794E-2</c:v>
                </c:pt>
                <c:pt idx="1480">
                  <c:v>1.8989008580764306E-2</c:v>
                </c:pt>
                <c:pt idx="1481">
                  <c:v>1.896000819089895E-2</c:v>
                </c:pt>
                <c:pt idx="1482">
                  <c:v>1.8921980449643251E-2</c:v>
                </c:pt>
                <c:pt idx="1483">
                  <c:v>1.8893542782647398E-2</c:v>
                </c:pt>
                <c:pt idx="1484">
                  <c:v>1.8865046644181729E-2</c:v>
                </c:pt>
                <c:pt idx="1485">
                  <c:v>1.88364920368158E-2</c:v>
                </c:pt>
                <c:pt idx="1486">
                  <c:v>1.8812515659137687E-2</c:v>
                </c:pt>
                <c:pt idx="1487">
                  <c:v>1.8783331461465849E-2</c:v>
                </c:pt>
                <c:pt idx="1488">
                  <c:v>1.8754087854724433E-2</c:v>
                </c:pt>
                <c:pt idx="1489">
                  <c:v>1.872478484155133E-2</c:v>
                </c:pt>
                <c:pt idx="1490">
                  <c:v>1.8689535485296165E-2</c:v>
                </c:pt>
                <c:pt idx="1491">
                  <c:v>1.8660451432955631E-2</c:v>
                </c:pt>
                <c:pt idx="1492">
                  <c:v>1.8631308617732541E-2</c:v>
                </c:pt>
                <c:pt idx="1493">
                  <c:v>1.8602107042253978E-2</c:v>
                </c:pt>
                <c:pt idx="1494">
                  <c:v>1.857330831508601E-2</c:v>
                </c:pt>
                <c:pt idx="1495">
                  <c:v>1.8543527621070758E-2</c:v>
                </c:pt>
                <c:pt idx="1496">
                  <c:v>1.8514149780647499E-2</c:v>
                </c:pt>
                <c:pt idx="1497">
                  <c:v>1.8484713190533724E-2</c:v>
                </c:pt>
                <c:pt idx="1498">
                  <c:v>1.8455217853383308E-2</c:v>
                </c:pt>
                <c:pt idx="1499">
                  <c:v>1.8434934448142929E-2</c:v>
                </c:pt>
                <c:pt idx="1500">
                  <c:v>1.8437806756730658E-2</c:v>
                </c:pt>
                <c:pt idx="1501">
                  <c:v>1.8440679069517844E-2</c:v>
                </c:pt>
                <c:pt idx="1502">
                  <c:v>1.8443551386505344E-2</c:v>
                </c:pt>
                <c:pt idx="1503">
                  <c:v>1.8446423707692297E-2</c:v>
                </c:pt>
                <c:pt idx="1504">
                  <c:v>1.8449296033079564E-2</c:v>
                </c:pt>
                <c:pt idx="1505">
                  <c:v>1.845216836266628E-2</c:v>
                </c:pt>
                <c:pt idx="1506">
                  <c:v>1.8455040696453318E-2</c:v>
                </c:pt>
                <c:pt idx="1507">
                  <c:v>1.8455882606095736E-2</c:v>
                </c:pt>
                <c:pt idx="1508">
                  <c:v>1.8458077625397928E-2</c:v>
                </c:pt>
                <c:pt idx="1509">
                  <c:v>1.8460949384227779E-2</c:v>
                </c:pt>
                <c:pt idx="1510">
                  <c:v>1.8463821147165285E-2</c:v>
                </c:pt>
                <c:pt idx="1511">
                  <c:v>1.8466692914210443E-2</c:v>
                </c:pt>
                <c:pt idx="1512">
                  <c:v>1.8472952405554979E-2</c:v>
                </c:pt>
                <c:pt idx="1513">
                  <c:v>1.8473114077490554E-2</c:v>
                </c:pt>
                <c:pt idx="1514">
                  <c:v>1.8475986003849261E-2</c:v>
                </c:pt>
                <c:pt idx="1515">
                  <c:v>1.8478857934339166E-2</c:v>
                </c:pt>
                <c:pt idx="1516">
                  <c:v>1.8481051811064294E-2</c:v>
                </c:pt>
                <c:pt idx="1517">
                  <c:v>1.8483923602759789E-2</c:v>
                </c:pt>
                <c:pt idx="1518">
                  <c:v>1.8486795398563381E-2</c:v>
                </c:pt>
                <c:pt idx="1519">
                  <c:v>1.8489667198475952E-2</c:v>
                </c:pt>
                <c:pt idx="1520">
                  <c:v>1.8493217648755392E-2</c:v>
                </c:pt>
                <c:pt idx="1521">
                  <c:v>1.8496089604032505E-2</c:v>
                </c:pt>
                <c:pt idx="1522">
                  <c:v>1.8498961563440816E-2</c:v>
                </c:pt>
                <c:pt idx="1523">
                  <c:v>1.850183352698033E-2</c:v>
                </c:pt>
                <c:pt idx="1524">
                  <c:v>1.8505936339203478E-2</c:v>
                </c:pt>
                <c:pt idx="1525">
                  <c:v>1.8495680860400158E-2</c:v>
                </c:pt>
                <c:pt idx="1526">
                  <c:v>1.8475548529668422E-2</c:v>
                </c:pt>
                <c:pt idx="1527">
                  <c:v>1.8455376410023424E-2</c:v>
                </c:pt>
                <c:pt idx="1528">
                  <c:v>1.8435164502675624E-2</c:v>
                </c:pt>
                <c:pt idx="1529">
                  <c:v>1.8414912808837679E-2</c:v>
                </c:pt>
                <c:pt idx="1530">
                  <c:v>1.8394621329723561E-2</c:v>
                </c:pt>
                <c:pt idx="1531">
                  <c:v>1.8374290066552074E-2</c:v>
                </c:pt>
                <c:pt idx="1532">
                  <c:v>1.8353919020541145E-2</c:v>
                </c:pt>
                <c:pt idx="1533">
                  <c:v>1.8330416835879559E-2</c:v>
                </c:pt>
                <c:pt idx="1534">
                  <c:v>1.8310206422140041E-2</c:v>
                </c:pt>
                <c:pt idx="1535">
                  <c:v>1.8289956657300314E-2</c:v>
                </c:pt>
                <c:pt idx="1536">
                  <c:v>1.8269667542575068E-2</c:v>
                </c:pt>
                <c:pt idx="1537">
                  <c:v>1.824933907918028E-2</c:v>
                </c:pt>
                <c:pt idx="1538">
                  <c:v>1.8226975899280899E-2</c:v>
                </c:pt>
                <c:pt idx="1539">
                  <c:v>1.8206442585437362E-2</c:v>
                </c:pt>
                <c:pt idx="1540">
                  <c:v>1.8185869713939627E-2</c:v>
                </c:pt>
                <c:pt idx="1541">
                  <c:v>1.8165257286022547E-2</c:v>
                </c:pt>
                <c:pt idx="1542">
                  <c:v>1.8144171193598849E-2</c:v>
                </c:pt>
                <c:pt idx="1543">
                  <c:v>1.8123601043794044E-2</c:v>
                </c:pt>
                <c:pt idx="1544">
                  <c:v>1.8102991554082258E-2</c:v>
                </c:pt>
                <c:pt idx="1545">
                  <c:v>1.8082342725699453E-2</c:v>
                </c:pt>
                <c:pt idx="1546">
                  <c:v>1.8061601843494205E-2</c:v>
                </c:pt>
                <c:pt idx="1547">
                  <c:v>1.8040752103104938E-2</c:v>
                </c:pt>
                <c:pt idx="1548">
                  <c:v>1.8019862815001498E-2</c:v>
                </c:pt>
                <c:pt idx="1549">
                  <c:v>1.7998933980435342E-2</c:v>
                </c:pt>
                <c:pt idx="1550">
                  <c:v>1.7978508547160221E-2</c:v>
                </c:pt>
                <c:pt idx="1551">
                  <c:v>1.7973853927535272E-2</c:v>
                </c:pt>
                <c:pt idx="1552">
                  <c:v>1.7975685776576857E-2</c:v>
                </c:pt>
                <c:pt idx="1553">
                  <c:v>1.7977517627317519E-2</c:v>
                </c:pt>
                <c:pt idx="1554">
                  <c:v>1.7979349479757691E-2</c:v>
                </c:pt>
                <c:pt idx="1555">
                  <c:v>1.7981181333897374E-2</c:v>
                </c:pt>
                <c:pt idx="1556">
                  <c:v>1.7983013189736566E-2</c:v>
                </c:pt>
                <c:pt idx="1557">
                  <c:v>1.7984845047275703E-2</c:v>
                </c:pt>
                <c:pt idx="1558">
                  <c:v>1.7986676906513479E-2</c:v>
                </c:pt>
                <c:pt idx="1559">
                  <c:v>1.7986772187475117E-2</c:v>
                </c:pt>
                <c:pt idx="1560">
                  <c:v>1.7988603776411767E-2</c:v>
                </c:pt>
                <c:pt idx="1561">
                  <c:v>1.799043536701957E-2</c:v>
                </c:pt>
                <c:pt idx="1562">
                  <c:v>1.79922669592994E-2</c:v>
                </c:pt>
                <c:pt idx="1563">
                  <c:v>1.7994098553250383E-2</c:v>
                </c:pt>
                <c:pt idx="1564">
                  <c:v>1.7996509437205804E-2</c:v>
                </c:pt>
                <c:pt idx="1565">
                  <c:v>1.7998341125774097E-2</c:v>
                </c:pt>
                <c:pt idx="1566">
                  <c:v>1.8000172816024122E-2</c:v>
                </c:pt>
                <c:pt idx="1567">
                  <c:v>1.8002004507954562E-2</c:v>
                </c:pt>
                <c:pt idx="1568">
                  <c:v>1.8003256548079161E-2</c:v>
                </c:pt>
                <c:pt idx="1569">
                  <c:v>1.8005088152060131E-2</c:v>
                </c:pt>
                <c:pt idx="1570">
                  <c:v>1.800691975771181E-2</c:v>
                </c:pt>
                <c:pt idx="1571">
                  <c:v>1.8008751365035519E-2</c:v>
                </c:pt>
                <c:pt idx="1572">
                  <c:v>1.801116299281956E-2</c:v>
                </c:pt>
                <c:pt idx="1573">
                  <c:v>1.8012994694835558E-2</c:v>
                </c:pt>
                <c:pt idx="1574">
                  <c:v>1.8014826398531969E-2</c:v>
                </c:pt>
                <c:pt idx="1575">
                  <c:v>1.8016658103909674E-2</c:v>
                </c:pt>
                <c:pt idx="1576">
                  <c:v>1.8018489810967792E-2</c:v>
                </c:pt>
                <c:pt idx="1577">
                  <c:v>1.8013584666690115E-2</c:v>
                </c:pt>
                <c:pt idx="1578">
                  <c:v>1.8001034371141231E-2</c:v>
                </c:pt>
                <c:pt idx="1579">
                  <c:v>1.7988460230030798E-2</c:v>
                </c:pt>
                <c:pt idx="1580">
                  <c:v>1.7975862243808403E-2</c:v>
                </c:pt>
                <c:pt idx="1581">
                  <c:v>1.7963240412924516E-2</c:v>
                </c:pt>
                <c:pt idx="1582">
                  <c:v>1.7950594737829159E-2</c:v>
                </c:pt>
                <c:pt idx="1583">
                  <c:v>1.7937925218975012E-2</c:v>
                </c:pt>
                <c:pt idx="1584">
                  <c:v>1.792523185681387E-2</c:v>
                </c:pt>
                <c:pt idx="1585">
                  <c:v>1.7910085953776914E-2</c:v>
                </c:pt>
                <c:pt idx="1586">
                  <c:v>1.7897570581002692E-2</c:v>
                </c:pt>
                <c:pt idx="1587">
                  <c:v>1.788503175131988E-2</c:v>
                </c:pt>
                <c:pt idx="1588">
                  <c:v>1.7872469465176382E-2</c:v>
                </c:pt>
                <c:pt idx="1589">
                  <c:v>1.7859883723020966E-2</c:v>
                </c:pt>
                <c:pt idx="1590">
                  <c:v>1.7847696263813689E-2</c:v>
                </c:pt>
                <c:pt idx="1591">
                  <c:v>1.7834988572936406E-2</c:v>
                </c:pt>
                <c:pt idx="1592">
                  <c:v>1.7822257300469546E-2</c:v>
                </c:pt>
                <c:pt idx="1593">
                  <c:v>1.7809502446867825E-2</c:v>
                </c:pt>
                <c:pt idx="1594">
                  <c:v>1.7796603187828209E-2</c:v>
                </c:pt>
                <c:pt idx="1595">
                  <c:v>1.7783876719071119E-2</c:v>
                </c:pt>
                <c:pt idx="1596">
                  <c:v>1.7771126797466973E-2</c:v>
                </c:pt>
                <c:pt idx="1597">
                  <c:v>1.7758353423470624E-2</c:v>
                </c:pt>
                <c:pt idx="1598">
                  <c:v>1.774537447781176E-2</c:v>
                </c:pt>
                <c:pt idx="1599">
                  <c:v>1.7732478146998021E-2</c:v>
                </c:pt>
                <c:pt idx="1600">
                  <c:v>1.7719558238255596E-2</c:v>
                </c:pt>
                <c:pt idx="1601">
                  <c:v>1.7706614752047076E-2</c:v>
                </c:pt>
                <c:pt idx="1602">
                  <c:v>1.769364768883416E-2</c:v>
                </c:pt>
                <c:pt idx="1603">
                  <c:v>1.7689296180325879E-2</c:v>
                </c:pt>
                <c:pt idx="1604">
                  <c:v>1.7690509159343976E-2</c:v>
                </c:pt>
                <c:pt idx="1605">
                  <c:v>1.7691722139107129E-2</c:v>
                </c:pt>
                <c:pt idx="1606">
                  <c:v>1.7692935119615338E-2</c:v>
                </c:pt>
                <c:pt idx="1607">
                  <c:v>1.7694148100868605E-2</c:v>
                </c:pt>
                <c:pt idx="1608">
                  <c:v>1.7695361082867796E-2</c:v>
                </c:pt>
                <c:pt idx="1609">
                  <c:v>1.7696574065612043E-2</c:v>
                </c:pt>
                <c:pt idx="1610">
                  <c:v>1.7697787049101348E-2</c:v>
                </c:pt>
                <c:pt idx="1611">
                  <c:v>1.7697438900525653E-2</c:v>
                </c:pt>
                <c:pt idx="1612">
                  <c:v>1.7698651707254511E-2</c:v>
                </c:pt>
                <c:pt idx="1613">
                  <c:v>1.7699864514716484E-2</c:v>
                </c:pt>
                <c:pt idx="1614">
                  <c:v>1.7701077322911572E-2</c:v>
                </c:pt>
                <c:pt idx="1615">
                  <c:v>1.7702290131839334E-2</c:v>
                </c:pt>
                <c:pt idx="1616">
                  <c:v>1.7704023593566025E-2</c:v>
                </c:pt>
                <c:pt idx="1617">
                  <c:v>1.7705236463393455E-2</c:v>
                </c:pt>
                <c:pt idx="1618">
                  <c:v>1.7706449333958756E-2</c:v>
                </c:pt>
                <c:pt idx="1619">
                  <c:v>1.7707662205261047E-2</c:v>
                </c:pt>
                <c:pt idx="1620">
                  <c:v>1.7708354187475309E-2</c:v>
                </c:pt>
                <c:pt idx="1621">
                  <c:v>1.770956700080132E-2</c:v>
                </c:pt>
                <c:pt idx="1622">
                  <c:v>1.771077981486089E-2</c:v>
                </c:pt>
                <c:pt idx="1623">
                  <c:v>1.7711992629652687E-2</c:v>
                </c:pt>
                <c:pt idx="1624">
                  <c:v>1.7713726572828721E-2</c:v>
                </c:pt>
                <c:pt idx="1625">
                  <c:v>1.7714939448553412E-2</c:v>
                </c:pt>
                <c:pt idx="1626">
                  <c:v>1.7716152325015534E-2</c:v>
                </c:pt>
                <c:pt idx="1627">
                  <c:v>1.7717365202214647E-2</c:v>
                </c:pt>
                <c:pt idx="1628">
                  <c:v>1.7718578080150756E-2</c:v>
                </c:pt>
                <c:pt idx="1629">
                  <c:v>1.7719269533799351E-2</c:v>
                </c:pt>
                <c:pt idx="1630">
                  <c:v>1.7714148260248259E-2</c:v>
                </c:pt>
                <c:pt idx="1631">
                  <c:v>1.7709016896435285E-2</c:v>
                </c:pt>
                <c:pt idx="1632">
                  <c:v>1.7703875442438149E-2</c:v>
                </c:pt>
                <c:pt idx="1633">
                  <c:v>1.7698723898334587E-2</c:v>
                </c:pt>
                <c:pt idx="1634">
                  <c:v>1.7693562264203204E-2</c:v>
                </c:pt>
                <c:pt idx="1635">
                  <c:v>1.7688390540120405E-2</c:v>
                </c:pt>
                <c:pt idx="1636">
                  <c:v>1.768320872616436E-2</c:v>
                </c:pt>
                <c:pt idx="1637">
                  <c:v>1.7677702453639799E-2</c:v>
                </c:pt>
                <c:pt idx="1638">
                  <c:v>1.7672600045606755E-2</c:v>
                </c:pt>
                <c:pt idx="1639">
                  <c:v>1.7667487710913352E-2</c:v>
                </c:pt>
                <c:pt idx="1640">
                  <c:v>1.7662365449636477E-2</c:v>
                </c:pt>
                <c:pt idx="1641">
                  <c:v>1.7657233261853898E-2</c:v>
                </c:pt>
                <c:pt idx="1642">
                  <c:v>1.7652024656232817E-2</c:v>
                </c:pt>
                <c:pt idx="1643">
                  <c:v>1.7646839514168036E-2</c:v>
                </c:pt>
                <c:pt idx="1644">
                  <c:v>1.7641644392100853E-2</c:v>
                </c:pt>
                <c:pt idx="1645">
                  <c:v>1.7636439290109461E-2</c:v>
                </c:pt>
                <c:pt idx="1646">
                  <c:v>1.7631423428063273E-2</c:v>
                </c:pt>
                <c:pt idx="1647">
                  <c:v>1.7626231682875599E-2</c:v>
                </c:pt>
                <c:pt idx="1648">
                  <c:v>1.7621030011727434E-2</c:v>
                </c:pt>
                <c:pt idx="1649">
                  <c:v>1.7615818414696983E-2</c:v>
                </c:pt>
                <c:pt idx="1650">
                  <c:v>1.7610264084043883E-2</c:v>
                </c:pt>
                <c:pt idx="1651">
                  <c:v>1.7604999104162744E-2</c:v>
                </c:pt>
                <c:pt idx="1652">
                  <c:v>1.7599724144910393E-2</c:v>
                </c:pt>
                <c:pt idx="1653">
                  <c:v>1.7594439206367208E-2</c:v>
                </c:pt>
                <c:pt idx="1654">
                  <c:v>1.7589144288612246E-2</c:v>
                </c:pt>
                <c:pt idx="1655">
                  <c:v>1.7585229972542131E-2</c:v>
                </c:pt>
                <c:pt idx="1656">
                  <c:v>1.7586181622357169E-2</c:v>
                </c:pt>
                <c:pt idx="1657">
                  <c:v>1.7587133272630971E-2</c:v>
                </c:pt>
                <c:pt idx="1658">
                  <c:v>1.7588084923363535E-2</c:v>
                </c:pt>
                <c:pt idx="1659">
                  <c:v>1.7589036574554431E-2</c:v>
                </c:pt>
                <c:pt idx="1660">
                  <c:v>1.7589988226204955E-2</c:v>
                </c:pt>
                <c:pt idx="1661">
                  <c:v>1.7590939878313377E-2</c:v>
                </c:pt>
                <c:pt idx="1662">
                  <c:v>1.7591891530880994E-2</c:v>
                </c:pt>
                <c:pt idx="1663">
                  <c:v>1.7592346629228317E-2</c:v>
                </c:pt>
                <c:pt idx="1664">
                  <c:v>1.7592801655900978E-2</c:v>
                </c:pt>
                <c:pt idx="1665">
                  <c:v>1.7593753217179542E-2</c:v>
                </c:pt>
                <c:pt idx="1666">
                  <c:v>1.7594704778912687E-2</c:v>
                </c:pt>
                <c:pt idx="1667">
                  <c:v>1.7595656341099095E-2</c:v>
                </c:pt>
                <c:pt idx="1668">
                  <c:v>1.7597104669560323E-2</c:v>
                </c:pt>
                <c:pt idx="1669">
                  <c:v>1.7598056278995071E-2</c:v>
                </c:pt>
                <c:pt idx="1670">
                  <c:v>1.7599007888886284E-2</c:v>
                </c:pt>
                <c:pt idx="1671">
                  <c:v>1.7599959499233965E-2</c:v>
                </c:pt>
                <c:pt idx="1672">
                  <c:v>1.7600911110037674E-2</c:v>
                </c:pt>
                <c:pt idx="1673">
                  <c:v>1.7601365723746192E-2</c:v>
                </c:pt>
                <c:pt idx="1674">
                  <c:v>1.7602317289108521E-2</c:v>
                </c:pt>
                <c:pt idx="1675">
                  <c:v>1.7603268854924994E-2</c:v>
                </c:pt>
                <c:pt idx="1676">
                  <c:v>1.7604220421194729E-2</c:v>
                </c:pt>
                <c:pt idx="1677">
                  <c:v>1.7605669170900576E-2</c:v>
                </c:pt>
                <c:pt idx="1678">
                  <c:v>1.7606620784441768E-2</c:v>
                </c:pt>
                <c:pt idx="1679">
                  <c:v>1.7607572398438989E-2</c:v>
                </c:pt>
                <c:pt idx="1680">
                  <c:v>1.7608524012893111E-2</c:v>
                </c:pt>
                <c:pt idx="1681">
                  <c:v>1.760900731479316E-2</c:v>
                </c:pt>
                <c:pt idx="1682">
                  <c:v>1.7610162450124724E-2</c:v>
                </c:pt>
                <c:pt idx="1683">
                  <c:v>1.7611317897830589E-2</c:v>
                </c:pt>
                <c:pt idx="1684">
                  <c:v>1.7612473657912513E-2</c:v>
                </c:pt>
                <c:pt idx="1685">
                  <c:v>1.7613629730370058E-2</c:v>
                </c:pt>
                <c:pt idx="1686">
                  <c:v>1.7614786115203663E-2</c:v>
                </c:pt>
                <c:pt idx="1687">
                  <c:v>1.7615942812415523E-2</c:v>
                </c:pt>
                <c:pt idx="1688">
                  <c:v>1.7617099822003879E-2</c:v>
                </c:pt>
                <c:pt idx="1689">
                  <c:v>1.7618257143970931E-2</c:v>
                </c:pt>
                <c:pt idx="1690">
                  <c:v>1.762044849628468E-2</c:v>
                </c:pt>
                <c:pt idx="1691">
                  <c:v>1.7621604400664286E-2</c:v>
                </c:pt>
                <c:pt idx="1692">
                  <c:v>1.7622760614070171E-2</c:v>
                </c:pt>
                <c:pt idx="1693">
                  <c:v>1.7623917136503211E-2</c:v>
                </c:pt>
                <c:pt idx="1694">
                  <c:v>1.7624561269599558E-2</c:v>
                </c:pt>
                <c:pt idx="1695">
                  <c:v>1.762571943209312E-2</c:v>
                </c:pt>
                <c:pt idx="1696">
                  <c:v>1.7626877905283719E-2</c:v>
                </c:pt>
                <c:pt idx="1697">
                  <c:v>1.7628036689170051E-2</c:v>
                </c:pt>
                <c:pt idx="1698">
                  <c:v>1.7629869847548166E-2</c:v>
                </c:pt>
                <c:pt idx="1699">
                  <c:v>1.763102826830314E-2</c:v>
                </c:pt>
                <c:pt idx="1700">
                  <c:v>1.7632186998088304E-2</c:v>
                </c:pt>
                <c:pt idx="1701">
                  <c:v>1.7633346036906705E-2</c:v>
                </c:pt>
                <c:pt idx="1702">
                  <c:v>1.7634505384756166E-2</c:v>
                </c:pt>
                <c:pt idx="1703">
                  <c:v>1.7635161749385325E-2</c:v>
                </c:pt>
                <c:pt idx="1704">
                  <c:v>1.763632275254997E-2</c:v>
                </c:pt>
                <c:pt idx="1705">
                  <c:v>1.7637484066416898E-2</c:v>
                </c:pt>
                <c:pt idx="1706">
                  <c:v>1.7638645690984799E-2</c:v>
                </c:pt>
                <c:pt idx="1707">
                  <c:v>1.7640249267483876E-2</c:v>
                </c:pt>
                <c:pt idx="1708">
                  <c:v>1.7641209049092849E-2</c:v>
                </c:pt>
                <c:pt idx="1709">
                  <c:v>1.7642168831169272E-2</c:v>
                </c:pt>
                <c:pt idx="1710">
                  <c:v>1.7643128613711843E-2</c:v>
                </c:pt>
                <c:pt idx="1711">
                  <c:v>1.7644088396720565E-2</c:v>
                </c:pt>
                <c:pt idx="1712">
                  <c:v>1.7645048180196739E-2</c:v>
                </c:pt>
                <c:pt idx="1713">
                  <c:v>1.7646007964139062E-2</c:v>
                </c:pt>
                <c:pt idx="1714">
                  <c:v>1.7646967748548403E-2</c:v>
                </c:pt>
                <c:pt idx="1715">
                  <c:v>1.7647427713938454E-2</c:v>
                </c:pt>
                <c:pt idx="1716">
                  <c:v>1.764738778190229E-2</c:v>
                </c:pt>
                <c:pt idx="1717">
                  <c:v>1.7648347427093005E-2</c:v>
                </c:pt>
                <c:pt idx="1718">
                  <c:v>1.7649307072742138E-2</c:v>
                </c:pt>
                <c:pt idx="1719">
                  <c:v>1.765026671885013E-2</c:v>
                </c:pt>
                <c:pt idx="1720">
                  <c:v>1.7651726377798417E-2</c:v>
                </c:pt>
                <c:pt idx="1721">
                  <c:v>1.7652686071705177E-2</c:v>
                </c:pt>
                <c:pt idx="1722">
                  <c:v>1.7653645766073107E-2</c:v>
                </c:pt>
                <c:pt idx="1723">
                  <c:v>1.7654605460902646E-2</c:v>
                </c:pt>
                <c:pt idx="1724">
                  <c:v>1.7655064956275637E-2</c:v>
                </c:pt>
                <c:pt idx="1725">
                  <c:v>1.7656024605137672E-2</c:v>
                </c:pt>
                <c:pt idx="1726">
                  <c:v>1.7656984254458562E-2</c:v>
                </c:pt>
                <c:pt idx="1727">
                  <c:v>1.7657943904238315E-2</c:v>
                </c:pt>
                <c:pt idx="1728">
                  <c:v>1.7658903554476926E-2</c:v>
                </c:pt>
                <c:pt idx="1729">
                  <c:v>1.7660363639571474E-2</c:v>
                </c:pt>
                <c:pt idx="1730">
                  <c:v>1.7661323337631835E-2</c:v>
                </c:pt>
                <c:pt idx="1731">
                  <c:v>1.7662283036153806E-2</c:v>
                </c:pt>
                <c:pt idx="1732">
                  <c:v>1.7663379835029264E-2</c:v>
                </c:pt>
                <c:pt idx="1733">
                  <c:v>1.7663951218468022E-2</c:v>
                </c:pt>
                <c:pt idx="1734">
                  <c:v>1.7665697722782894E-2</c:v>
                </c:pt>
                <c:pt idx="1735">
                  <c:v>1.7667445387213307E-2</c:v>
                </c:pt>
                <c:pt idx="1736">
                  <c:v>1.7669194211762791E-2</c:v>
                </c:pt>
                <c:pt idx="1737">
                  <c:v>1.7670944196433995E-2</c:v>
                </c:pt>
                <c:pt idx="1738">
                  <c:v>1.7672695341230015E-2</c:v>
                </c:pt>
                <c:pt idx="1739">
                  <c:v>1.7674447646154827E-2</c:v>
                </c:pt>
                <c:pt idx="1740">
                  <c:v>1.7676201111209305E-2</c:v>
                </c:pt>
                <c:pt idx="1741">
                  <c:v>1.7679112893771335E-2</c:v>
                </c:pt>
                <c:pt idx="1742">
                  <c:v>1.7682578398933203E-2</c:v>
                </c:pt>
                <c:pt idx="1743">
                  <c:v>1.7684315142504525E-2</c:v>
                </c:pt>
                <c:pt idx="1744">
                  <c:v>1.7686053015356171E-2</c:v>
                </c:pt>
                <c:pt idx="1745">
                  <c:v>1.7687792017490725E-2</c:v>
                </c:pt>
                <c:pt idx="1746">
                  <c:v>1.7687862284931764E-2</c:v>
                </c:pt>
                <c:pt idx="1747">
                  <c:v>1.7689615605965044E-2</c:v>
                </c:pt>
                <c:pt idx="1748">
                  <c:v>1.7691370074606232E-2</c:v>
                </c:pt>
                <c:pt idx="1749">
                  <c:v>1.7693125690857951E-2</c:v>
                </c:pt>
                <c:pt idx="1750">
                  <c:v>1.7696503967515338E-2</c:v>
                </c:pt>
                <c:pt idx="1751">
                  <c:v>1.7698249745410916E-2</c:v>
                </c:pt>
                <c:pt idx="1752">
                  <c:v>1.7699996652611315E-2</c:v>
                </c:pt>
                <c:pt idx="1753">
                  <c:v>1.7701744689118257E-2</c:v>
                </c:pt>
                <c:pt idx="1754">
                  <c:v>1.7701920986382846E-2</c:v>
                </c:pt>
                <c:pt idx="1755">
                  <c:v>1.77036834883624E-2</c:v>
                </c:pt>
                <c:pt idx="1756">
                  <c:v>1.7705447137973451E-2</c:v>
                </c:pt>
                <c:pt idx="1757">
                  <c:v>1.7707211935219933E-2</c:v>
                </c:pt>
                <c:pt idx="1758">
                  <c:v>1.7708977880104466E-2</c:v>
                </c:pt>
                <c:pt idx="1759">
                  <c:v>1.7712037955213214E-2</c:v>
                </c:pt>
                <c:pt idx="1760">
                  <c:v>1.7713027831287226E-2</c:v>
                </c:pt>
                <c:pt idx="1761">
                  <c:v>1.7714017707863204E-2</c:v>
                </c:pt>
                <c:pt idx="1762">
                  <c:v>1.7715007584940715E-2</c:v>
                </c:pt>
                <c:pt idx="1763">
                  <c:v>1.7715997462519759E-2</c:v>
                </c:pt>
                <c:pt idx="1764">
                  <c:v>1.7716987340600336E-2</c:v>
                </c:pt>
                <c:pt idx="1765">
                  <c:v>1.771797721918331E-2</c:v>
                </c:pt>
                <c:pt idx="1766">
                  <c:v>1.7718967098267389E-2</c:v>
                </c:pt>
                <c:pt idx="1767">
                  <c:v>1.7718440610093339E-2</c:v>
                </c:pt>
                <c:pt idx="1768">
                  <c:v>1.7718419441386975E-2</c:v>
                </c:pt>
                <c:pt idx="1769">
                  <c:v>1.7719409079299368E-2</c:v>
                </c:pt>
                <c:pt idx="1770">
                  <c:v>1.7720398717700651E-2</c:v>
                </c:pt>
                <c:pt idx="1771">
                  <c:v>1.7721388356589058E-2</c:v>
                </c:pt>
                <c:pt idx="1772">
                  <c:v>1.7722883631124089E-2</c:v>
                </c:pt>
                <c:pt idx="1773">
                  <c:v>1.7723873319530039E-2</c:v>
                </c:pt>
                <c:pt idx="1774">
                  <c:v>1.772486300842659E-2</c:v>
                </c:pt>
                <c:pt idx="1775">
                  <c:v>1.7725852697813738E-2</c:v>
                </c:pt>
                <c:pt idx="1776">
                  <c:v>1.7726336558355177E-2</c:v>
                </c:pt>
                <c:pt idx="1777">
                  <c:v>1.7727326200172512E-2</c:v>
                </c:pt>
                <c:pt idx="1778">
                  <c:v>1.7728315842477853E-2</c:v>
                </c:pt>
                <c:pt idx="1779">
                  <c:v>1.7729305485271202E-2</c:v>
                </c:pt>
                <c:pt idx="1780">
                  <c:v>1.7730295128552561E-2</c:v>
                </c:pt>
                <c:pt idx="1781">
                  <c:v>1.7731790844444414E-2</c:v>
                </c:pt>
                <c:pt idx="1782">
                  <c:v>1.7732780537267054E-2</c:v>
                </c:pt>
                <c:pt idx="1783">
                  <c:v>1.7733770230580728E-2</c:v>
                </c:pt>
                <c:pt idx="1784">
                  <c:v>1.7734901309254088E-2</c:v>
                </c:pt>
                <c:pt idx="1785">
                  <c:v>1.7735503536330115E-2</c:v>
                </c:pt>
                <c:pt idx="1786">
                  <c:v>1.7737325500034002E-2</c:v>
                </c:pt>
                <c:pt idx="1787">
                  <c:v>1.7739148645626947E-2</c:v>
                </c:pt>
                <c:pt idx="1788">
                  <c:v>1.7740972973111606E-2</c:v>
                </c:pt>
                <c:pt idx="1789">
                  <c:v>1.774279848249195E-2</c:v>
                </c:pt>
                <c:pt idx="1790">
                  <c:v>1.7744625173770633E-2</c:v>
                </c:pt>
                <c:pt idx="1791">
                  <c:v>1.7746453046950741E-2</c:v>
                </c:pt>
                <c:pt idx="1792">
                  <c:v>1.7748282102035811E-2</c:v>
                </c:pt>
                <c:pt idx="1793">
                  <c:v>1.7750701439120529E-2</c:v>
                </c:pt>
                <c:pt idx="1794">
                  <c:v>1.7754277965386204E-2</c:v>
                </c:pt>
                <c:pt idx="1795">
                  <c:v>1.7756093357190656E-2</c:v>
                </c:pt>
                <c:pt idx="1796">
                  <c:v>1.7757909905625788E-2</c:v>
                </c:pt>
                <c:pt idx="1797">
                  <c:v>1.7759727610695063E-2</c:v>
                </c:pt>
                <c:pt idx="1798">
                  <c:v>1.7761459804917893E-2</c:v>
                </c:pt>
                <c:pt idx="1799">
                  <c:v>1.7763289050732826E-2</c:v>
                </c:pt>
                <c:pt idx="1800">
                  <c:v>1.7765119465699523E-2</c:v>
                </c:pt>
                <c:pt idx="1801">
                  <c:v>1.7766951049819305E-2</c:v>
                </c:pt>
                <c:pt idx="1802">
                  <c:v>1.7769330083814334E-2</c:v>
                </c:pt>
                <c:pt idx="1803">
                  <c:v>1.7771159674286933E-2</c:v>
                </c:pt>
                <c:pt idx="1804">
                  <c:v>1.7772990427637591E-2</c:v>
                </c:pt>
                <c:pt idx="1805">
                  <c:v>1.7774822343868041E-2</c:v>
                </c:pt>
                <c:pt idx="1806">
                  <c:v>1.7776126507846771E-2</c:v>
                </c:pt>
                <c:pt idx="1807">
                  <c:v>1.7777965106959729E-2</c:v>
                </c:pt>
                <c:pt idx="1808">
                  <c:v>1.7779804875249793E-2</c:v>
                </c:pt>
                <c:pt idx="1809">
                  <c:v>1.7781645812719578E-2</c:v>
                </c:pt>
                <c:pt idx="1810">
                  <c:v>1.7784510832004607E-2</c:v>
                </c:pt>
                <c:pt idx="1811">
                  <c:v>1.7785136571997016E-2</c:v>
                </c:pt>
                <c:pt idx="1812">
                  <c:v>1.778615691088822E-2</c:v>
                </c:pt>
                <c:pt idx="1813">
                  <c:v>1.7787177250306391E-2</c:v>
                </c:pt>
                <c:pt idx="1814">
                  <c:v>1.7788197590252405E-2</c:v>
                </c:pt>
                <c:pt idx="1815">
                  <c:v>1.7789217930725385E-2</c:v>
                </c:pt>
                <c:pt idx="1816">
                  <c:v>1.7790238271725774E-2</c:v>
                </c:pt>
                <c:pt idx="1817">
                  <c:v>1.779125861325313E-2</c:v>
                </c:pt>
                <c:pt idx="1818">
                  <c:v>1.7792278955308324E-2</c:v>
                </c:pt>
                <c:pt idx="1819">
                  <c:v>1.7791765558041225E-2</c:v>
                </c:pt>
                <c:pt idx="1820">
                  <c:v>1.779278575043676E-2</c:v>
                </c:pt>
                <c:pt idx="1821">
                  <c:v>1.7793805943350331E-2</c:v>
                </c:pt>
                <c:pt idx="1822">
                  <c:v>1.7794826136782828E-2</c:v>
                </c:pt>
                <c:pt idx="1823">
                  <c:v>1.7796357756744652E-2</c:v>
                </c:pt>
                <c:pt idx="1824">
                  <c:v>1.7797378001461493E-2</c:v>
                </c:pt>
                <c:pt idx="1825">
                  <c:v>1.7798398246699678E-2</c:v>
                </c:pt>
                <c:pt idx="1826">
                  <c:v>1.779941849245964E-2</c:v>
                </c:pt>
                <c:pt idx="1827">
                  <c:v>1.7800438738740945E-2</c:v>
                </c:pt>
                <c:pt idx="1828">
                  <c:v>1.7800947308268974E-2</c:v>
                </c:pt>
                <c:pt idx="1829">
                  <c:v>1.7801967505332601E-2</c:v>
                </c:pt>
                <c:pt idx="1830">
                  <c:v>1.7802987702914261E-2</c:v>
                </c:pt>
                <c:pt idx="1831">
                  <c:v>1.7804007901013962E-2</c:v>
                </c:pt>
                <c:pt idx="1832">
                  <c:v>1.780553997796978E-2</c:v>
                </c:pt>
                <c:pt idx="1833">
                  <c:v>1.780656022738001E-2</c:v>
                </c:pt>
                <c:pt idx="1834">
                  <c:v>1.780758047731246E-2</c:v>
                </c:pt>
                <c:pt idx="1835">
                  <c:v>1.780860072776537E-2</c:v>
                </c:pt>
                <c:pt idx="1836">
                  <c:v>1.7809620978740941E-2</c:v>
                </c:pt>
                <c:pt idx="1837">
                  <c:v>1.7810287672213803E-2</c:v>
                </c:pt>
                <c:pt idx="1838">
                  <c:v>1.7811585672982772E-2</c:v>
                </c:pt>
                <c:pt idx="1839">
                  <c:v>1.7812884054246931E-2</c:v>
                </c:pt>
                <c:pt idx="1840">
                  <c:v>1.7814182816005844E-2</c:v>
                </c:pt>
                <c:pt idx="1841">
                  <c:v>1.7815481958260833E-2</c:v>
                </c:pt>
                <c:pt idx="1842">
                  <c:v>1.7816781481013667E-2</c:v>
                </c:pt>
                <c:pt idx="1843">
                  <c:v>1.7818081384263898E-2</c:v>
                </c:pt>
                <c:pt idx="1844">
                  <c:v>1.7819381668012418E-2</c:v>
                </c:pt>
                <c:pt idx="1845">
                  <c:v>1.7822299716362788E-2</c:v>
                </c:pt>
                <c:pt idx="1846">
                  <c:v>1.7823596534208504E-2</c:v>
                </c:pt>
                <c:pt idx="1847">
                  <c:v>1.7824893726428665E-2</c:v>
                </c:pt>
                <c:pt idx="1848">
                  <c:v>1.782619129302327E-2</c:v>
                </c:pt>
                <c:pt idx="1849">
                  <c:v>1.7826955947323871E-2</c:v>
                </c:pt>
                <c:pt idx="1850">
                  <c:v>1.7828255663759771E-2</c:v>
                </c:pt>
                <c:pt idx="1851">
                  <c:v>1.7829555756592286E-2</c:v>
                </c:pt>
                <c:pt idx="1852">
                  <c:v>1.7830856225823168E-2</c:v>
                </c:pt>
                <c:pt idx="1853">
                  <c:v>1.7832157071451978E-2</c:v>
                </c:pt>
                <c:pt idx="1854">
                  <c:v>1.783398455450768E-2</c:v>
                </c:pt>
                <c:pt idx="1855">
                  <c:v>1.7835284741747726E-2</c:v>
                </c:pt>
                <c:pt idx="1856">
                  <c:v>1.7836585303368731E-2</c:v>
                </c:pt>
                <c:pt idx="1857">
                  <c:v>1.7837886239371135E-2</c:v>
                </c:pt>
                <c:pt idx="1858">
                  <c:v>1.7838666945600355E-2</c:v>
                </c:pt>
                <c:pt idx="1859">
                  <c:v>1.7839970049635959E-2</c:v>
                </c:pt>
                <c:pt idx="1860">
                  <c:v>1.7841273530074735E-2</c:v>
                </c:pt>
                <c:pt idx="1861">
                  <c:v>1.7842577386918433E-2</c:v>
                </c:pt>
                <c:pt idx="1862">
                  <c:v>1.784439653513362E-2</c:v>
                </c:pt>
                <c:pt idx="1863">
                  <c:v>1.7845504683333343E-2</c:v>
                </c:pt>
                <c:pt idx="1864">
                  <c:v>1.7846534871834369E-2</c:v>
                </c:pt>
                <c:pt idx="1865">
                  <c:v>1.7847565060872792E-2</c:v>
                </c:pt>
                <c:pt idx="1866">
                  <c:v>1.7848595250449049E-2</c:v>
                </c:pt>
                <c:pt idx="1867">
                  <c:v>1.7849625440562698E-2</c:v>
                </c:pt>
                <c:pt idx="1868">
                  <c:v>1.7850655631213744E-2</c:v>
                </c:pt>
                <c:pt idx="1869">
                  <c:v>1.7851685822402187E-2</c:v>
                </c:pt>
                <c:pt idx="1870">
                  <c:v>1.785271601412846E-2</c:v>
                </c:pt>
                <c:pt idx="1871">
                  <c:v>1.7852716326650094E-2</c:v>
                </c:pt>
                <c:pt idx="1872">
                  <c:v>1.7853746417659067E-2</c:v>
                </c:pt>
                <c:pt idx="1873">
                  <c:v>1.7854776509199047E-2</c:v>
                </c:pt>
                <c:pt idx="1874">
                  <c:v>1.7855806601270906E-2</c:v>
                </c:pt>
                <c:pt idx="1875">
                  <c:v>1.7856836693873772E-2</c:v>
                </c:pt>
                <c:pt idx="1876">
                  <c:v>1.7858381970481615E-2</c:v>
                </c:pt>
                <c:pt idx="1877">
                  <c:v>1.7859412115058034E-2</c:v>
                </c:pt>
                <c:pt idx="1878">
                  <c:v>1.7860442260169106E-2</c:v>
                </c:pt>
                <c:pt idx="1879">
                  <c:v>1.7861472405814829E-2</c:v>
                </c:pt>
                <c:pt idx="1880">
                  <c:v>1.7861987164866328E-2</c:v>
                </c:pt>
                <c:pt idx="1881">
                  <c:v>1.7863017260659607E-2</c:v>
                </c:pt>
                <c:pt idx="1882">
                  <c:v>1.7864047356984328E-2</c:v>
                </c:pt>
                <c:pt idx="1883">
                  <c:v>1.7865077453841374E-2</c:v>
                </c:pt>
                <c:pt idx="1884">
                  <c:v>1.7866623142061094E-2</c:v>
                </c:pt>
                <c:pt idx="1885">
                  <c:v>1.7867653290914307E-2</c:v>
                </c:pt>
                <c:pt idx="1886">
                  <c:v>1.7868683440301739E-2</c:v>
                </c:pt>
                <c:pt idx="1887">
                  <c:v>1.7869713590224264E-2</c:v>
                </c:pt>
                <c:pt idx="1888">
                  <c:v>1.7870743740680567E-2</c:v>
                </c:pt>
                <c:pt idx="1889">
                  <c:v>1.7871299026237984E-2</c:v>
                </c:pt>
                <c:pt idx="1890">
                  <c:v>1.7872616204195457E-2</c:v>
                </c:pt>
                <c:pt idx="1891">
                  <c:v>1.7873933761967355E-2</c:v>
                </c:pt>
                <c:pt idx="1892">
                  <c:v>1.7875251699553233E-2</c:v>
                </c:pt>
                <c:pt idx="1893">
                  <c:v>1.7876570016954849E-2</c:v>
                </c:pt>
                <c:pt idx="1894">
                  <c:v>1.7877888714172646E-2</c:v>
                </c:pt>
                <c:pt idx="1895">
                  <c:v>1.78792077912075E-2</c:v>
                </c:pt>
                <c:pt idx="1896">
                  <c:v>1.7880527248058969E-2</c:v>
                </c:pt>
                <c:pt idx="1897">
                  <c:v>1.7882936276289865E-2</c:v>
                </c:pt>
                <c:pt idx="1898">
                  <c:v>1.7884253576909318E-2</c:v>
                </c:pt>
                <c:pt idx="1899">
                  <c:v>1.7885571253273426E-2</c:v>
                </c:pt>
                <c:pt idx="1900">
                  <c:v>1.7886889305380883E-2</c:v>
                </c:pt>
                <c:pt idx="1901">
                  <c:v>1.7888207733233862E-2</c:v>
                </c:pt>
                <c:pt idx="1902">
                  <c:v>1.7888989347734634E-2</c:v>
                </c:pt>
                <c:pt idx="1903">
                  <c:v>1.7890309986898997E-2</c:v>
                </c:pt>
                <c:pt idx="1904">
                  <c:v>1.7891631003838549E-2</c:v>
                </c:pt>
                <c:pt idx="1905">
                  <c:v>1.7892952398553291E-2</c:v>
                </c:pt>
                <c:pt idx="1906">
                  <c:v>1.7894805508700699E-2</c:v>
                </c:pt>
                <c:pt idx="1907">
                  <c:v>1.7896126191039839E-2</c:v>
                </c:pt>
                <c:pt idx="1908">
                  <c:v>1.7897447249129284E-2</c:v>
                </c:pt>
                <c:pt idx="1909">
                  <c:v>1.7898768682969895E-2</c:v>
                </c:pt>
                <c:pt idx="1910">
                  <c:v>1.7899565038776225E-2</c:v>
                </c:pt>
                <c:pt idx="1911">
                  <c:v>1.7900888700156947E-2</c:v>
                </c:pt>
                <c:pt idx="1912">
                  <c:v>1.7902212739318097E-2</c:v>
                </c:pt>
                <c:pt idx="1913">
                  <c:v>1.7903537156259679E-2</c:v>
                </c:pt>
                <c:pt idx="1914">
                  <c:v>1.7904861950983439E-2</c:v>
                </c:pt>
                <c:pt idx="1915">
                  <c:v>1.7906664637457097E-2</c:v>
                </c:pt>
                <c:pt idx="1916">
                  <c:v>1.7907704711566108E-2</c:v>
                </c:pt>
                <c:pt idx="1917">
                  <c:v>1.7908744786223812E-2</c:v>
                </c:pt>
                <c:pt idx="1918">
                  <c:v>1.7909784861428905E-2</c:v>
                </c:pt>
                <c:pt idx="1919">
                  <c:v>1.7910824937182688E-2</c:v>
                </c:pt>
                <c:pt idx="1920">
                  <c:v>1.7911865013483859E-2</c:v>
                </c:pt>
                <c:pt idx="1921">
                  <c:v>1.7912905090332418E-2</c:v>
                </c:pt>
                <c:pt idx="1922">
                  <c:v>1.7913945167730101E-2</c:v>
                </c:pt>
                <c:pt idx="1923">
                  <c:v>1.7913947897259145E-2</c:v>
                </c:pt>
                <c:pt idx="1924">
                  <c:v>1.7914469179939951E-2</c:v>
                </c:pt>
                <c:pt idx="1925">
                  <c:v>1.7915509104295197E-2</c:v>
                </c:pt>
                <c:pt idx="1926">
                  <c:v>1.7916549029188357E-2</c:v>
                </c:pt>
                <c:pt idx="1927">
                  <c:v>1.7917588954621193E-2</c:v>
                </c:pt>
                <c:pt idx="1928">
                  <c:v>1.7919147779536876E-2</c:v>
                </c:pt>
                <c:pt idx="1929">
                  <c:v>1.7920187757618548E-2</c:v>
                </c:pt>
                <c:pt idx="1930">
                  <c:v>1.7921227736241767E-2</c:v>
                </c:pt>
                <c:pt idx="1931">
                  <c:v>1.7922267715406091E-2</c:v>
                </c:pt>
                <c:pt idx="1932">
                  <c:v>1.7923307695113279E-2</c:v>
                </c:pt>
                <c:pt idx="1933">
                  <c:v>1.7923828518532931E-2</c:v>
                </c:pt>
                <c:pt idx="1934">
                  <c:v>1.7924868447737337E-2</c:v>
                </c:pt>
                <c:pt idx="1935">
                  <c:v>1.7925908377480537E-2</c:v>
                </c:pt>
                <c:pt idx="1936">
                  <c:v>1.792694830776298E-2</c:v>
                </c:pt>
                <c:pt idx="1937">
                  <c:v>1.7928507601775896E-2</c:v>
                </c:pt>
                <c:pt idx="1938">
                  <c:v>1.7929547584733672E-2</c:v>
                </c:pt>
                <c:pt idx="1939">
                  <c:v>1.7930587568234305E-2</c:v>
                </c:pt>
                <c:pt idx="1940">
                  <c:v>1.7931627552276046E-2</c:v>
                </c:pt>
                <c:pt idx="1941">
                  <c:v>1.7932147967258436E-2</c:v>
                </c:pt>
                <c:pt idx="1942">
                  <c:v>1.79329845095701E-2</c:v>
                </c:pt>
                <c:pt idx="1943">
                  <c:v>1.7933820792612472E-2</c:v>
                </c:pt>
                <c:pt idx="1944">
                  <c:v>1.7934656816387763E-2</c:v>
                </c:pt>
                <c:pt idx="1945">
                  <c:v>1.7935492580893764E-2</c:v>
                </c:pt>
                <c:pt idx="1946">
                  <c:v>1.7936328086130032E-2</c:v>
                </c:pt>
                <c:pt idx="1947">
                  <c:v>1.7937163332097449E-2</c:v>
                </c:pt>
                <c:pt idx="1948">
                  <c:v>1.7937998318794692E-2</c:v>
                </c:pt>
                <c:pt idx="1949">
                  <c:v>1.794033286478449E-2</c:v>
                </c:pt>
                <c:pt idx="1950">
                  <c:v>1.7941170698274903E-2</c:v>
                </c:pt>
                <c:pt idx="1951">
                  <c:v>1.7942008276698042E-2</c:v>
                </c:pt>
                <c:pt idx="1952">
                  <c:v>1.7942845600053041E-2</c:v>
                </c:pt>
                <c:pt idx="1953">
                  <c:v>1.7943682668340771E-2</c:v>
                </c:pt>
                <c:pt idx="1954">
                  <c:v>1.794401374448509E-2</c:v>
                </c:pt>
                <c:pt idx="1955">
                  <c:v>1.7944849185625181E-2</c:v>
                </c:pt>
                <c:pt idx="1956">
                  <c:v>1.7945684370310744E-2</c:v>
                </c:pt>
                <c:pt idx="1957">
                  <c:v>1.7946519298540468E-2</c:v>
                </c:pt>
                <c:pt idx="1958">
                  <c:v>1.7947864183746876E-2</c:v>
                </c:pt>
                <c:pt idx="1959">
                  <c:v>1.7948699721619679E-2</c:v>
                </c:pt>
                <c:pt idx="1960">
                  <c:v>1.7949535004421733E-2</c:v>
                </c:pt>
                <c:pt idx="1961">
                  <c:v>1.7950370032153912E-2</c:v>
                </c:pt>
                <c:pt idx="1962">
                  <c:v>1.7951204804814908E-2</c:v>
                </c:pt>
                <c:pt idx="1963">
                  <c:v>1.7951523482346163E-2</c:v>
                </c:pt>
                <c:pt idx="1964">
                  <c:v>1.7952356615381075E-2</c:v>
                </c:pt>
                <c:pt idx="1965">
                  <c:v>1.7953189491958833E-2</c:v>
                </c:pt>
                <c:pt idx="1966">
                  <c:v>1.7954022112077698E-2</c:v>
                </c:pt>
                <c:pt idx="1967">
                  <c:v>1.7955403413110291E-2</c:v>
                </c:pt>
                <c:pt idx="1968">
                  <c:v>1.7956436798872037E-2</c:v>
                </c:pt>
                <c:pt idx="1969">
                  <c:v>1.7957470185175087E-2</c:v>
                </c:pt>
                <c:pt idx="1970">
                  <c:v>1.7958503572018576E-2</c:v>
                </c:pt>
                <c:pt idx="1971">
                  <c:v>1.7959536959403801E-2</c:v>
                </c:pt>
                <c:pt idx="1972">
                  <c:v>1.7960570347329032E-2</c:v>
                </c:pt>
                <c:pt idx="1973">
                  <c:v>1.7961603735794703E-2</c:v>
                </c:pt>
                <c:pt idx="1974">
                  <c:v>1.796263712480211E-2</c:v>
                </c:pt>
                <c:pt idx="1975">
                  <c:v>1.7963149891902792E-2</c:v>
                </c:pt>
                <c:pt idx="1976">
                  <c:v>1.7963141949425061E-2</c:v>
                </c:pt>
                <c:pt idx="1977">
                  <c:v>1.7964175185949026E-2</c:v>
                </c:pt>
                <c:pt idx="1978">
                  <c:v>1.7965208423004718E-2</c:v>
                </c:pt>
                <c:pt idx="1979">
                  <c:v>1.7966762444225293E-2</c:v>
                </c:pt>
                <c:pt idx="1980">
                  <c:v>1.7967795733720142E-2</c:v>
                </c:pt>
                <c:pt idx="1981">
                  <c:v>1.7968829023749064E-2</c:v>
                </c:pt>
                <c:pt idx="1982">
                  <c:v>1.7969862314313384E-2</c:v>
                </c:pt>
                <c:pt idx="1983">
                  <c:v>1.7970895605412662E-2</c:v>
                </c:pt>
                <c:pt idx="1984">
                  <c:v>1.7971407856511377E-2</c:v>
                </c:pt>
                <c:pt idx="1985">
                  <c:v>1.7972441097290945E-2</c:v>
                </c:pt>
                <c:pt idx="1986">
                  <c:v>1.797347433860268E-2</c:v>
                </c:pt>
                <c:pt idx="1987">
                  <c:v>1.7974507580446147E-2</c:v>
                </c:pt>
                <c:pt idx="1988">
                  <c:v>1.797554082282134E-2</c:v>
                </c:pt>
                <c:pt idx="1989">
                  <c:v>1.7977095363240221E-2</c:v>
                </c:pt>
                <c:pt idx="1990">
                  <c:v>1.7978128658083316E-2</c:v>
                </c:pt>
                <c:pt idx="1991">
                  <c:v>1.7979161953462247E-2</c:v>
                </c:pt>
                <c:pt idx="1992">
                  <c:v>1.7980342863121099E-2</c:v>
                </c:pt>
                <c:pt idx="1993">
                  <c:v>1.7980437651807398E-2</c:v>
                </c:pt>
                <c:pt idx="1994">
                  <c:v>1.7978549854934321E-2</c:v>
                </c:pt>
                <c:pt idx="1995">
                  <c:v>1.7976658451708458E-2</c:v>
                </c:pt>
                <c:pt idx="1996">
                  <c:v>1.7974763442139965E-2</c:v>
                </c:pt>
                <c:pt idx="1997">
                  <c:v>1.7972864826240331E-2</c:v>
                </c:pt>
                <c:pt idx="1998">
                  <c:v>1.7970962604018821E-2</c:v>
                </c:pt>
                <c:pt idx="1999">
                  <c:v>1.7969056775486044E-2</c:v>
                </c:pt>
                <c:pt idx="2000">
                  <c:v>1.7967147340651267E-2</c:v>
                </c:pt>
                <c:pt idx="2001">
                  <c:v>1.7965942698620691E-2</c:v>
                </c:pt>
                <c:pt idx="2002">
                  <c:v>1.7964072347893354E-2</c:v>
                </c:pt>
                <c:pt idx="2003">
                  <c:v>1.7962198449137188E-2</c:v>
                </c:pt>
                <c:pt idx="2004">
                  <c:v>1.7960321002361751E-2</c:v>
                </c:pt>
                <c:pt idx="2005">
                  <c:v>1.7958440007577039E-2</c:v>
                </c:pt>
                <c:pt idx="2006">
                  <c:v>1.795623978785885E-2</c:v>
                </c:pt>
                <c:pt idx="2007">
                  <c:v>1.7954336337008797E-2</c:v>
                </c:pt>
                <c:pt idx="2008">
                  <c:v>1.7952429318978096E-2</c:v>
                </c:pt>
                <c:pt idx="2009">
                  <c:v>1.7950518733778977E-2</c:v>
                </c:pt>
                <c:pt idx="2010">
                  <c:v>1.7948981813876625E-2</c:v>
                </c:pt>
                <c:pt idx="2011">
                  <c:v>1.7947079531252158E-2</c:v>
                </c:pt>
                <c:pt idx="2012">
                  <c:v>1.7945173700690098E-2</c:v>
                </c:pt>
                <c:pt idx="2013">
                  <c:v>1.7943264322201301E-2</c:v>
                </c:pt>
                <c:pt idx="2014">
                  <c:v>1.7941351395794891E-2</c:v>
                </c:pt>
                <c:pt idx="2015">
                  <c:v>1.7938980312605268E-2</c:v>
                </c:pt>
                <c:pt idx="2016">
                  <c:v>1.7937044757510706E-2</c:v>
                </c:pt>
                <c:pt idx="2017">
                  <c:v>1.7935105635329407E-2</c:v>
                </c:pt>
                <c:pt idx="2018">
                  <c:v>1.7933162946071859E-2</c:v>
                </c:pt>
                <c:pt idx="2019">
                  <c:v>1.7932554116442075E-2</c:v>
                </c:pt>
                <c:pt idx="2020">
                  <c:v>1.7933494182548339E-2</c:v>
                </c:pt>
                <c:pt idx="2021">
                  <c:v>1.7934434249101634E-2</c:v>
                </c:pt>
                <c:pt idx="2022">
                  <c:v>1.7935374316103269E-2</c:v>
                </c:pt>
                <c:pt idx="2023">
                  <c:v>1.7936314383551939E-2</c:v>
                </c:pt>
                <c:pt idx="2024">
                  <c:v>1.7937254451448073E-2</c:v>
                </c:pt>
                <c:pt idx="2025">
                  <c:v>1.7938194519792547E-2</c:v>
                </c:pt>
                <c:pt idx="2026">
                  <c:v>1.7939134588583618E-2</c:v>
                </c:pt>
                <c:pt idx="2027">
                  <c:v>1.7939561872024029E-2</c:v>
                </c:pt>
                <c:pt idx="2028">
                  <c:v>1.7939476294359831E-2</c:v>
                </c:pt>
                <c:pt idx="2029">
                  <c:v>1.7940416224498854E-2</c:v>
                </c:pt>
                <c:pt idx="2030">
                  <c:v>1.7941356155077748E-2</c:v>
                </c:pt>
                <c:pt idx="2031">
                  <c:v>1.7942296086096512E-2</c:v>
                </c:pt>
                <c:pt idx="2032">
                  <c:v>1.7943748993856628E-2</c:v>
                </c:pt>
                <c:pt idx="2033">
                  <c:v>1.7944688972428968E-2</c:v>
                </c:pt>
                <c:pt idx="2034">
                  <c:v>1.7945628951444033E-2</c:v>
                </c:pt>
                <c:pt idx="2035">
                  <c:v>1.7946568930900943E-2</c:v>
                </c:pt>
                <c:pt idx="2036">
                  <c:v>1.7946995747796755E-2</c:v>
                </c:pt>
                <c:pt idx="2037">
                  <c:v>1.7947935681457385E-2</c:v>
                </c:pt>
                <c:pt idx="2038">
                  <c:v>1.7948875615557882E-2</c:v>
                </c:pt>
                <c:pt idx="2039">
                  <c:v>1.794981555009869E-2</c:v>
                </c:pt>
                <c:pt idx="2040">
                  <c:v>1.7950755485079808E-2</c:v>
                </c:pt>
                <c:pt idx="2041">
                  <c:v>1.7952208816940887E-2</c:v>
                </c:pt>
                <c:pt idx="2042">
                  <c:v>1.7953148799497293E-2</c:v>
                </c:pt>
                <c:pt idx="2043">
                  <c:v>1.7954088782495985E-2</c:v>
                </c:pt>
                <c:pt idx="2044">
                  <c:v>1.7955163049322688E-2</c:v>
                </c:pt>
                <c:pt idx="2045">
                  <c:v>1.7954793259546412E-2</c:v>
                </c:pt>
                <c:pt idx="2046">
                  <c:v>1.795015610263602E-2</c:v>
                </c:pt>
                <c:pt idx="2047">
                  <c:v>1.7945512282448846E-2</c:v>
                </c:pt>
                <c:pt idx="2048">
                  <c:v>1.7940861799030379E-2</c:v>
                </c:pt>
                <c:pt idx="2049">
                  <c:v>1.7936204652427876E-2</c:v>
                </c:pt>
                <c:pt idx="2050">
                  <c:v>1.7931540842686822E-2</c:v>
                </c:pt>
                <c:pt idx="2051">
                  <c:v>1.7926870369854474E-2</c:v>
                </c:pt>
                <c:pt idx="2052">
                  <c:v>1.7922193233977649E-2</c:v>
                </c:pt>
                <c:pt idx="2053">
                  <c:v>1.7917440670616108E-2</c:v>
                </c:pt>
                <c:pt idx="2054">
                  <c:v>1.7912835464155133E-2</c:v>
                </c:pt>
                <c:pt idx="2055">
                  <c:v>1.7908284111872119E-2</c:v>
                </c:pt>
                <c:pt idx="2056">
                  <c:v>1.7903726274144237E-2</c:v>
                </c:pt>
                <c:pt idx="2057">
                  <c:v>1.789916195101833E-2</c:v>
                </c:pt>
                <c:pt idx="2058">
                  <c:v>1.7894218411849676E-2</c:v>
                </c:pt>
                <c:pt idx="2059">
                  <c:v>1.7889554188140776E-2</c:v>
                </c:pt>
                <c:pt idx="2060">
                  <c:v>1.7884883373888244E-2</c:v>
                </c:pt>
                <c:pt idx="2061">
                  <c:v>1.7880205969138384E-2</c:v>
                </c:pt>
                <c:pt idx="2062">
                  <c:v>1.7876243056000381E-2</c:v>
                </c:pt>
                <c:pt idx="2063">
                  <c:v>1.7871639821439109E-2</c:v>
                </c:pt>
                <c:pt idx="2064">
                  <c:v>1.7867030101799557E-2</c:v>
                </c:pt>
                <c:pt idx="2065">
                  <c:v>1.7862413897126853E-2</c:v>
                </c:pt>
                <c:pt idx="2066">
                  <c:v>1.785672008957288E-2</c:v>
                </c:pt>
                <c:pt idx="2067">
                  <c:v>1.7852003142823619E-2</c:v>
                </c:pt>
                <c:pt idx="2068">
                  <c:v>1.7847279605905077E-2</c:v>
                </c:pt>
                <c:pt idx="2069">
                  <c:v>1.7842549478865294E-2</c:v>
                </c:pt>
                <c:pt idx="2070">
                  <c:v>1.7837812761749706E-2</c:v>
                </c:pt>
                <c:pt idx="2071">
                  <c:v>1.7836130468494606E-2</c:v>
                </c:pt>
                <c:pt idx="2072">
                  <c:v>1.7836897977602489E-2</c:v>
                </c:pt>
                <c:pt idx="2073">
                  <c:v>1.7837665487012922E-2</c:v>
                </c:pt>
                <c:pt idx="2074">
                  <c:v>1.7838432996723334E-2</c:v>
                </c:pt>
                <c:pt idx="2075">
                  <c:v>1.7839200506736298E-2</c:v>
                </c:pt>
                <c:pt idx="2076">
                  <c:v>1.7839968017050095E-2</c:v>
                </c:pt>
                <c:pt idx="2077">
                  <c:v>1.7840735527666879E-2</c:v>
                </c:pt>
                <c:pt idx="2078">
                  <c:v>1.7841503038584065E-2</c:v>
                </c:pt>
                <c:pt idx="2079">
                  <c:v>1.7840783785733044E-2</c:v>
                </c:pt>
                <c:pt idx="2080">
                  <c:v>1.784105559753198E-2</c:v>
                </c:pt>
                <c:pt idx="2081">
                  <c:v>1.7841822957815428E-2</c:v>
                </c:pt>
                <c:pt idx="2082">
                  <c:v>1.7842590318393144E-2</c:v>
                </c:pt>
                <c:pt idx="2083">
                  <c:v>1.7843357679266009E-2</c:v>
                </c:pt>
                <c:pt idx="2084">
                  <c:v>1.7846603927742285E-2</c:v>
                </c:pt>
                <c:pt idx="2085">
                  <c:v>1.7845388177390498E-2</c:v>
                </c:pt>
                <c:pt idx="2086">
                  <c:v>1.7846155577039027E-2</c:v>
                </c:pt>
                <c:pt idx="2087">
                  <c:v>1.7846922976983273E-2</c:v>
                </c:pt>
                <c:pt idx="2088">
                  <c:v>1.784719448805713E-2</c:v>
                </c:pt>
                <c:pt idx="2089">
                  <c:v>1.7847961850700009E-2</c:v>
                </c:pt>
                <c:pt idx="2090">
                  <c:v>1.7848729213638035E-2</c:v>
                </c:pt>
                <c:pt idx="2091">
                  <c:v>1.7849496576871213E-2</c:v>
                </c:pt>
                <c:pt idx="2092">
                  <c:v>1.7850263940399538E-2</c:v>
                </c:pt>
                <c:pt idx="2093">
                  <c:v>1.7851527382880705E-2</c:v>
                </c:pt>
                <c:pt idx="2094">
                  <c:v>1.7852294784901978E-2</c:v>
                </c:pt>
                <c:pt idx="2095">
                  <c:v>1.7853062187219843E-2</c:v>
                </c:pt>
                <c:pt idx="2096">
                  <c:v>1.7854931674237153E-2</c:v>
                </c:pt>
                <c:pt idx="2097">
                  <c:v>1.7853077521622046E-2</c:v>
                </c:pt>
                <c:pt idx="2098">
                  <c:v>1.7845909588712846E-2</c:v>
                </c:pt>
                <c:pt idx="2099">
                  <c:v>1.7838732473626866E-2</c:v>
                </c:pt>
                <c:pt idx="2100">
                  <c:v>1.7831546176462931E-2</c:v>
                </c:pt>
                <c:pt idx="2101">
                  <c:v>1.7824350697320742E-2</c:v>
                </c:pt>
                <c:pt idx="2102">
                  <c:v>1.7817146036299997E-2</c:v>
                </c:pt>
                <c:pt idx="2103">
                  <c:v>1.780993219349996E-2</c:v>
                </c:pt>
                <c:pt idx="2104">
                  <c:v>1.7802709169020769E-2</c:v>
                </c:pt>
                <c:pt idx="2105">
                  <c:v>1.7794633114145302E-2</c:v>
                </c:pt>
                <c:pt idx="2106">
                  <c:v>1.7787516672986562E-2</c:v>
                </c:pt>
                <c:pt idx="2107">
                  <c:v>1.7780391197948879E-2</c:v>
                </c:pt>
                <c:pt idx="2108">
                  <c:v>1.7773256689132069E-2</c:v>
                </c:pt>
                <c:pt idx="2109">
                  <c:v>1.7766113146634642E-2</c:v>
                </c:pt>
                <c:pt idx="2110">
                  <c:v>1.7754960874703803E-2</c:v>
                </c:pt>
                <c:pt idx="2111">
                  <c:v>1.7747710715670231E-2</c:v>
                </c:pt>
                <c:pt idx="2112">
                  <c:v>1.774045142551894E-2</c:v>
                </c:pt>
                <c:pt idx="2113">
                  <c:v>1.7733183004350395E-2</c:v>
                </c:pt>
                <c:pt idx="2114">
                  <c:v>1.7726024845373476E-2</c:v>
                </c:pt>
                <c:pt idx="2115">
                  <c:v>1.7718780279339447E-2</c:v>
                </c:pt>
                <c:pt idx="2116">
                  <c:v>1.7711526631749481E-2</c:v>
                </c:pt>
                <c:pt idx="2117">
                  <c:v>1.7704263902702619E-2</c:v>
                </c:pt>
                <c:pt idx="2118">
                  <c:v>1.7696703936766926E-2</c:v>
                </c:pt>
                <c:pt idx="2119">
                  <c:v>1.7689380731607265E-2</c:v>
                </c:pt>
                <c:pt idx="2120">
                  <c:v>1.7682048396137549E-2</c:v>
                </c:pt>
                <c:pt idx="2121">
                  <c:v>1.7674706930456925E-2</c:v>
                </c:pt>
                <c:pt idx="2122">
                  <c:v>1.7667814039135185E-2</c:v>
                </c:pt>
                <c:pt idx="2123">
                  <c:v>1.7666101446249853E-2</c:v>
                </c:pt>
                <c:pt idx="2124">
                  <c:v>1.7666629405343255E-2</c:v>
                </c:pt>
                <c:pt idx="2125">
                  <c:v>1.7667157364577846E-2</c:v>
                </c:pt>
                <c:pt idx="2126">
                  <c:v>1.7667685323952759E-2</c:v>
                </c:pt>
                <c:pt idx="2127">
                  <c:v>1.7668213283469299E-2</c:v>
                </c:pt>
                <c:pt idx="2128">
                  <c:v>1.7668741243127468E-2</c:v>
                </c:pt>
                <c:pt idx="2129">
                  <c:v>1.7669269202925955E-2</c:v>
                </c:pt>
                <c:pt idx="2130">
                  <c:v>1.7669797162866503E-2</c:v>
                </c:pt>
                <c:pt idx="2131">
                  <c:v>1.7668914966091784E-2</c:v>
                </c:pt>
                <c:pt idx="2132">
                  <c:v>1.7669442848894004E-2</c:v>
                </c:pt>
                <c:pt idx="2133">
                  <c:v>1.7669970731835342E-2</c:v>
                </c:pt>
                <c:pt idx="2134">
                  <c:v>1.7670498614916236E-2</c:v>
                </c:pt>
                <c:pt idx="2135">
                  <c:v>1.7671026498134922E-2</c:v>
                </c:pt>
                <c:pt idx="2136">
                  <c:v>1.7672024545032923E-2</c:v>
                </c:pt>
                <c:pt idx="2137">
                  <c:v>1.7672552454338644E-2</c:v>
                </c:pt>
                <c:pt idx="2138">
                  <c:v>1.7673080363784909E-2</c:v>
                </c:pt>
                <c:pt idx="2139">
                  <c:v>1.7673608273369969E-2</c:v>
                </c:pt>
                <c:pt idx="2140">
                  <c:v>1.7673665916315071E-2</c:v>
                </c:pt>
                <c:pt idx="2141">
                  <c:v>1.7674193800367562E-2</c:v>
                </c:pt>
                <c:pt idx="2142">
                  <c:v>1.7674721684559171E-2</c:v>
                </c:pt>
                <c:pt idx="2143">
                  <c:v>1.7675249568889009E-2</c:v>
                </c:pt>
                <c:pt idx="2144">
                  <c:v>1.7676247823392038E-2</c:v>
                </c:pt>
                <c:pt idx="2145">
                  <c:v>1.7676775733815108E-2</c:v>
                </c:pt>
                <c:pt idx="2146">
                  <c:v>1.7677303644378282E-2</c:v>
                </c:pt>
                <c:pt idx="2147">
                  <c:v>1.7677831555080688E-2</c:v>
                </c:pt>
                <c:pt idx="2148">
                  <c:v>1.76783594659232E-2</c:v>
                </c:pt>
                <c:pt idx="2149">
                  <c:v>1.7673878408862385E-2</c:v>
                </c:pt>
                <c:pt idx="2150">
                  <c:v>1.7663808045699354E-2</c:v>
                </c:pt>
                <c:pt idx="2151">
                  <c:v>1.7653725800123039E-2</c:v>
                </c:pt>
                <c:pt idx="2152">
                  <c:v>1.7643631672313625E-2</c:v>
                </c:pt>
                <c:pt idx="2153">
                  <c:v>1.7633525662449977E-2</c:v>
                </c:pt>
                <c:pt idx="2154">
                  <c:v>1.762340777071272E-2</c:v>
                </c:pt>
                <c:pt idx="2155">
                  <c:v>1.7613277997281605E-2</c:v>
                </c:pt>
                <c:pt idx="2156">
                  <c:v>1.7603136342337698E-2</c:v>
                </c:pt>
                <c:pt idx="2157">
                  <c:v>1.7591336489351735E-2</c:v>
                </c:pt>
                <c:pt idx="2158">
                  <c:v>1.7581338943955409E-2</c:v>
                </c:pt>
                <c:pt idx="2159">
                  <c:v>1.7571329709573213E-2</c:v>
                </c:pt>
                <c:pt idx="2160">
                  <c:v>1.7561308786386311E-2</c:v>
                </c:pt>
                <c:pt idx="2161">
                  <c:v>1.7551276174572823E-2</c:v>
                </c:pt>
                <c:pt idx="2162">
                  <c:v>1.7541492512120786E-2</c:v>
                </c:pt>
                <c:pt idx="2163">
                  <c:v>1.7531380861239808E-2</c:v>
                </c:pt>
                <c:pt idx="2164">
                  <c:v>1.7521257458976886E-2</c:v>
                </c:pt>
                <c:pt idx="2165">
                  <c:v>1.7511122305513296E-2</c:v>
                </c:pt>
                <c:pt idx="2166">
                  <c:v>1.7500937792359811E-2</c:v>
                </c:pt>
                <c:pt idx="2167">
                  <c:v>1.7490835052543785E-2</c:v>
                </c:pt>
                <c:pt idx="2168">
                  <c:v>1.7480720625357559E-2</c:v>
                </c:pt>
                <c:pt idx="2169">
                  <c:v>1.7470594510978814E-2</c:v>
                </c:pt>
                <c:pt idx="2170">
                  <c:v>1.7460270276506384E-2</c:v>
                </c:pt>
                <c:pt idx="2171">
                  <c:v>1.7450064619635528E-2</c:v>
                </c:pt>
                <c:pt idx="2172">
                  <c:v>1.74398472128325E-2</c:v>
                </c:pt>
                <c:pt idx="2173">
                  <c:v>1.7429618056277695E-2</c:v>
                </c:pt>
                <c:pt idx="2174">
                  <c:v>1.7419377150155017E-2</c:v>
                </c:pt>
                <c:pt idx="2175">
                  <c:v>1.7415545586708079E-2</c:v>
                </c:pt>
                <c:pt idx="2176">
                  <c:v>1.7415764918931768E-2</c:v>
                </c:pt>
                <c:pt idx="2177">
                  <c:v>1.7415984251179351E-2</c:v>
                </c:pt>
                <c:pt idx="2178">
                  <c:v>1.7416203583451695E-2</c:v>
                </c:pt>
                <c:pt idx="2179">
                  <c:v>1.7416422915748367E-2</c:v>
                </c:pt>
                <c:pt idx="2180">
                  <c:v>1.74166422480698E-2</c:v>
                </c:pt>
                <c:pt idx="2181">
                  <c:v>1.7416861580415131E-2</c:v>
                </c:pt>
                <c:pt idx="2182">
                  <c:v>1.741708091278479E-2</c:v>
                </c:pt>
                <c:pt idx="2183">
                  <c:v>1.7415993037339147E-2</c:v>
                </c:pt>
                <c:pt idx="2184">
                  <c:v>1.7416212338060375E-2</c:v>
                </c:pt>
                <c:pt idx="2185">
                  <c:v>1.7416431638805897E-2</c:v>
                </c:pt>
                <c:pt idx="2186">
                  <c:v>1.7416650939575704E-2</c:v>
                </c:pt>
                <c:pt idx="2187">
                  <c:v>1.7416870240369361E-2</c:v>
                </c:pt>
                <c:pt idx="2188">
                  <c:v>1.7417525314952012E-2</c:v>
                </c:pt>
                <c:pt idx="2189">
                  <c:v>1.741774462635929E-2</c:v>
                </c:pt>
                <c:pt idx="2190">
                  <c:v>1.7417963937790722E-2</c:v>
                </c:pt>
                <c:pt idx="2191">
                  <c:v>1.7418183249246311E-2</c:v>
                </c:pt>
                <c:pt idx="2192">
                  <c:v>1.7417966744695815E-2</c:v>
                </c:pt>
                <c:pt idx="2193">
                  <c:v>1.7418186045633003E-2</c:v>
                </c:pt>
                <c:pt idx="2194">
                  <c:v>1.741840534659448E-2</c:v>
                </c:pt>
                <c:pt idx="2195">
                  <c:v>1.7418624647579366E-2</c:v>
                </c:pt>
                <c:pt idx="2196">
                  <c:v>1.741927980688485E-2</c:v>
                </c:pt>
                <c:pt idx="2197">
                  <c:v>1.7419499118484939E-2</c:v>
                </c:pt>
                <c:pt idx="2198">
                  <c:v>1.7419718430108744E-2</c:v>
                </c:pt>
                <c:pt idx="2199">
                  <c:v>1.7419937741757149E-2</c:v>
                </c:pt>
                <c:pt idx="2200">
                  <c:v>1.7420157053429267E-2</c:v>
                </c:pt>
                <c:pt idx="2201">
                  <c:v>1.7419940453994351E-2</c:v>
                </c:pt>
                <c:pt idx="2202">
                  <c:v>1.7408634032441538E-2</c:v>
                </c:pt>
                <c:pt idx="2203">
                  <c:v>1.7397315063526236E-2</c:v>
                </c:pt>
                <c:pt idx="2204">
                  <c:v>1.7385983547459107E-2</c:v>
                </c:pt>
                <c:pt idx="2205">
                  <c:v>1.7374639484455671E-2</c:v>
                </c:pt>
                <c:pt idx="2206">
                  <c:v>1.7363282874728356E-2</c:v>
                </c:pt>
                <c:pt idx="2207">
                  <c:v>1.7351913718491794E-2</c:v>
                </c:pt>
                <c:pt idx="2208">
                  <c:v>1.7340532015958855E-2</c:v>
                </c:pt>
                <c:pt idx="2209">
                  <c:v>1.7327041151527042E-2</c:v>
                </c:pt>
                <c:pt idx="2210">
                  <c:v>1.7315817001631872E-2</c:v>
                </c:pt>
                <c:pt idx="2211">
                  <c:v>1.7304580508899516E-2</c:v>
                </c:pt>
                <c:pt idx="2212">
                  <c:v>1.7293331673540677E-2</c:v>
                </c:pt>
                <c:pt idx="2213">
                  <c:v>1.7282070495767785E-2</c:v>
                </c:pt>
                <c:pt idx="2214">
                  <c:v>1.7271182092319707E-2</c:v>
                </c:pt>
                <c:pt idx="2215">
                  <c:v>1.7259835679959656E-2</c:v>
                </c:pt>
                <c:pt idx="2216">
                  <c:v>1.7248476858961553E-2</c:v>
                </c:pt>
                <c:pt idx="2217">
                  <c:v>1.7237105629538996E-2</c:v>
                </c:pt>
                <c:pt idx="2218">
                  <c:v>1.7225579478119295E-2</c:v>
                </c:pt>
                <c:pt idx="2219">
                  <c:v>1.7214244250322031E-2</c:v>
                </c:pt>
                <c:pt idx="2220">
                  <c:v>1.7202896681598662E-2</c:v>
                </c:pt>
                <c:pt idx="2221">
                  <c:v>1.7191536772163361E-2</c:v>
                </c:pt>
                <c:pt idx="2222">
                  <c:v>1.7180063363566006E-2</c:v>
                </c:pt>
                <c:pt idx="2223">
                  <c:v>1.7168617688102426E-2</c:v>
                </c:pt>
                <c:pt idx="2224">
                  <c:v>1.7157159605718328E-2</c:v>
                </c:pt>
                <c:pt idx="2225">
                  <c:v>1.7145689116628181E-2</c:v>
                </c:pt>
                <c:pt idx="2226">
                  <c:v>1.7134206221049525E-2</c:v>
                </c:pt>
                <c:pt idx="2227">
                  <c:v>1.7124737093894959E-2</c:v>
                </c:pt>
                <c:pt idx="2228">
                  <c:v>1.712463030551899E-2</c:v>
                </c:pt>
                <c:pt idx="2229">
                  <c:v>1.7124523517149104E-2</c:v>
                </c:pt>
                <c:pt idx="2230">
                  <c:v>1.7124416728784866E-2</c:v>
                </c:pt>
                <c:pt idx="2231">
                  <c:v>1.7124309940425842E-2</c:v>
                </c:pt>
                <c:pt idx="2232">
                  <c:v>1.71242031520729E-2</c:v>
                </c:pt>
                <c:pt idx="2233">
                  <c:v>1.7124096363726471E-2</c:v>
                </c:pt>
                <c:pt idx="2234">
                  <c:v>1.7123989575385259E-2</c:v>
                </c:pt>
                <c:pt idx="2235">
                  <c:v>1.7123085912231138E-2</c:v>
                </c:pt>
                <c:pt idx="2236">
                  <c:v>1.7122580719823106E-2</c:v>
                </c:pt>
                <c:pt idx="2237">
                  <c:v>1.7122473946669253E-2</c:v>
                </c:pt>
                <c:pt idx="2238">
                  <c:v>1.7122367173520697E-2</c:v>
                </c:pt>
                <c:pt idx="2239">
                  <c:v>1.712226040037744E-2</c:v>
                </c:pt>
                <c:pt idx="2240">
                  <c:v>1.7122552021207441E-2</c:v>
                </c:pt>
                <c:pt idx="2241">
                  <c:v>1.7122445243020271E-2</c:v>
                </c:pt>
                <c:pt idx="2242">
                  <c:v>1.7122338464838367E-2</c:v>
                </c:pt>
                <c:pt idx="2243">
                  <c:v>1.7122231686662177E-2</c:v>
                </c:pt>
                <c:pt idx="2244">
                  <c:v>1.7122124908491694E-2</c:v>
                </c:pt>
                <c:pt idx="2245">
                  <c:v>1.7121619761641567E-2</c:v>
                </c:pt>
                <c:pt idx="2246">
                  <c:v>1.7121512988538503E-2</c:v>
                </c:pt>
                <c:pt idx="2247">
                  <c:v>1.7121406215441178E-2</c:v>
                </c:pt>
                <c:pt idx="2248">
                  <c:v>1.7121299442350035E-2</c:v>
                </c:pt>
                <c:pt idx="2249">
                  <c:v>1.7121591017725375E-2</c:v>
                </c:pt>
                <c:pt idx="2250">
                  <c:v>1.7121484239589591E-2</c:v>
                </c:pt>
                <c:pt idx="2251">
                  <c:v>1.7121377461459076E-2</c:v>
                </c:pt>
                <c:pt idx="2252">
                  <c:v>1.7121270683334713E-2</c:v>
                </c:pt>
                <c:pt idx="2253">
                  <c:v>1.7120765576977795E-2</c:v>
                </c:pt>
                <c:pt idx="2254">
                  <c:v>1.7111197181919856E-2</c:v>
                </c:pt>
                <c:pt idx="2255">
                  <c:v>1.7101618766252605E-2</c:v>
                </c:pt>
                <c:pt idx="2256">
                  <c:v>1.7092030330118687E-2</c:v>
                </c:pt>
                <c:pt idx="2257">
                  <c:v>1.7082431873664285E-2</c:v>
                </c:pt>
                <c:pt idx="2258">
                  <c:v>1.7072823397031162E-2</c:v>
                </c:pt>
                <c:pt idx="2259">
                  <c:v>1.7063204900365499E-2</c:v>
                </c:pt>
                <c:pt idx="2260">
                  <c:v>1.7053576383810391E-2</c:v>
                </c:pt>
                <c:pt idx="2261">
                  <c:v>1.7042338802164356E-2</c:v>
                </c:pt>
                <c:pt idx="2262">
                  <c:v>1.7032840245502709E-2</c:v>
                </c:pt>
                <c:pt idx="2263">
                  <c:v>1.7023331831424002E-2</c:v>
                </c:pt>
                <c:pt idx="2264">
                  <c:v>1.7013813560074212E-2</c:v>
                </c:pt>
                <c:pt idx="2265">
                  <c:v>1.7004285431594959E-2</c:v>
                </c:pt>
                <c:pt idx="2266">
                  <c:v>1.6995022801252851E-2</c:v>
                </c:pt>
                <c:pt idx="2267">
                  <c:v>1.6985425238745491E-2</c:v>
                </c:pt>
                <c:pt idx="2268">
                  <c:v>1.6975817766119942E-2</c:v>
                </c:pt>
                <c:pt idx="2269">
                  <c:v>1.6966200383520352E-2</c:v>
                </c:pt>
                <c:pt idx="2270">
                  <c:v>1.6956496937268438E-2</c:v>
                </c:pt>
                <c:pt idx="2271">
                  <c:v>1.6946909669023059E-2</c:v>
                </c:pt>
                <c:pt idx="2272">
                  <c:v>1.693731254465437E-2</c:v>
                </c:pt>
                <c:pt idx="2273">
                  <c:v>1.6927705564305735E-2</c:v>
                </c:pt>
                <c:pt idx="2274">
                  <c:v>1.6918088728121391E-2</c:v>
                </c:pt>
                <c:pt idx="2275">
                  <c:v>1.6908287986578553E-2</c:v>
                </c:pt>
                <c:pt idx="2276">
                  <c:v>1.6898601238217736E-2</c:v>
                </c:pt>
                <c:pt idx="2277">
                  <c:v>1.688890458104348E-2</c:v>
                </c:pt>
                <c:pt idx="2278">
                  <c:v>1.6879198015201678E-2</c:v>
                </c:pt>
                <c:pt idx="2279">
                  <c:v>1.6871185753490701E-2</c:v>
                </c:pt>
                <c:pt idx="2280">
                  <c:v>1.6870818688057867E-2</c:v>
                </c:pt>
                <c:pt idx="2281">
                  <c:v>1.6870451622692809E-2</c:v>
                </c:pt>
                <c:pt idx="2282">
                  <c:v>1.6870084557395956E-2</c:v>
                </c:pt>
                <c:pt idx="2283">
                  <c:v>1.6869717492167306E-2</c:v>
                </c:pt>
                <c:pt idx="2284">
                  <c:v>1.6869350427007299E-2</c:v>
                </c:pt>
                <c:pt idx="2285">
                  <c:v>1.6868983361915502E-2</c:v>
                </c:pt>
                <c:pt idx="2286">
                  <c:v>1.686861629689234E-2</c:v>
                </c:pt>
                <c:pt idx="2287">
                  <c:v>1.6868249231937821E-2</c:v>
                </c:pt>
                <c:pt idx="2288">
                  <c:v>1.6867146537607708E-2</c:v>
                </c:pt>
                <c:pt idx="2289">
                  <c:v>1.6866779507027713E-2</c:v>
                </c:pt>
                <c:pt idx="2290">
                  <c:v>1.6866412476515359E-2</c:v>
                </c:pt>
                <c:pt idx="2291">
                  <c:v>1.6866045446070201E-2</c:v>
                </c:pt>
                <c:pt idx="2292">
                  <c:v>1.6866046157031283E-2</c:v>
                </c:pt>
                <c:pt idx="2293">
                  <c:v>1.6865679109604514E-2</c:v>
                </c:pt>
                <c:pt idx="2294">
                  <c:v>1.6865312062245015E-2</c:v>
                </c:pt>
                <c:pt idx="2295">
                  <c:v>1.6864945014953218E-2</c:v>
                </c:pt>
                <c:pt idx="2296">
                  <c:v>1.6864210294859426E-2</c:v>
                </c:pt>
                <c:pt idx="2297">
                  <c:v>1.6863843264819219E-2</c:v>
                </c:pt>
                <c:pt idx="2298">
                  <c:v>1.6863476234846651E-2</c:v>
                </c:pt>
                <c:pt idx="2299">
                  <c:v>1.6863109204943039E-2</c:v>
                </c:pt>
                <c:pt idx="2300">
                  <c:v>1.6862742175105309E-2</c:v>
                </c:pt>
                <c:pt idx="2301">
                  <c:v>1.6862742732629936E-2</c:v>
                </c:pt>
                <c:pt idx="2302">
                  <c:v>1.6862375685814265E-2</c:v>
                </c:pt>
                <c:pt idx="2303">
                  <c:v>1.6862008639065861E-2</c:v>
                </c:pt>
                <c:pt idx="2304">
                  <c:v>1.6861589157150862E-2</c:v>
                </c:pt>
                <c:pt idx="2305">
                  <c:v>1.6860065557946623E-2</c:v>
                </c:pt>
                <c:pt idx="2306">
                  <c:v>1.6854172016310811E-2</c:v>
                </c:pt>
                <c:pt idx="2307">
                  <c:v>1.6848272771929906E-2</c:v>
                </c:pt>
                <c:pt idx="2308">
                  <c:v>1.6842367824854862E-2</c:v>
                </c:pt>
                <c:pt idx="2309">
                  <c:v>1.6836457175136186E-2</c:v>
                </c:pt>
                <c:pt idx="2310">
                  <c:v>1.6830540822824386E-2</c:v>
                </c:pt>
                <c:pt idx="2311">
                  <c:v>1.682461876797129E-2</c:v>
                </c:pt>
                <c:pt idx="2312">
                  <c:v>1.6818691010626968E-2</c:v>
                </c:pt>
                <c:pt idx="2313">
                  <c:v>1.6812757550841488E-2</c:v>
                </c:pt>
                <c:pt idx="2314">
                  <c:v>1.6806523970712937E-2</c:v>
                </c:pt>
                <c:pt idx="2315">
                  <c:v>1.6800637574374316E-2</c:v>
                </c:pt>
                <c:pt idx="2316">
                  <c:v>1.6794745537242643E-2</c:v>
                </c:pt>
                <c:pt idx="2317">
                  <c:v>1.6788847859367448E-2</c:v>
                </c:pt>
                <c:pt idx="2318">
                  <c:v>1.6782972547583191E-2</c:v>
                </c:pt>
                <c:pt idx="2319">
                  <c:v>1.6777034391858674E-2</c:v>
                </c:pt>
                <c:pt idx="2320">
                  <c:v>1.6771090564967017E-2</c:v>
                </c:pt>
                <c:pt idx="2321">
                  <c:v>1.6765141066957576E-2</c:v>
                </c:pt>
                <c:pt idx="2322">
                  <c:v>1.6758622452937379E-2</c:v>
                </c:pt>
                <c:pt idx="2323">
                  <c:v>1.6752747825571308E-2</c:v>
                </c:pt>
                <c:pt idx="2324">
                  <c:v>1.6746867617991528E-2</c:v>
                </c:pt>
                <c:pt idx="2325">
                  <c:v>1.6740981830251328E-2</c:v>
                </c:pt>
                <c:pt idx="2326">
                  <c:v>1.6734454070040254E-2</c:v>
                </c:pt>
                <c:pt idx="2327">
                  <c:v>1.6728469736289966E-2</c:v>
                </c:pt>
                <c:pt idx="2328">
                  <c:v>1.6722479731788812E-2</c:v>
                </c:pt>
                <c:pt idx="2329">
                  <c:v>1.6716484056587901E-2</c:v>
                </c:pt>
                <c:pt idx="2330">
                  <c:v>1.6710482710739213E-2</c:v>
                </c:pt>
                <c:pt idx="2331">
                  <c:v>1.6707094337740733E-2</c:v>
                </c:pt>
                <c:pt idx="2332">
                  <c:v>1.6706578528165896E-2</c:v>
                </c:pt>
                <c:pt idx="2333">
                  <c:v>1.6706062718727294E-2</c:v>
                </c:pt>
                <c:pt idx="2334">
                  <c:v>1.6705546909424926E-2</c:v>
                </c:pt>
                <c:pt idx="2335">
                  <c:v>1.6705031100258796E-2</c:v>
                </c:pt>
                <c:pt idx="2336">
                  <c:v>1.6704515291229328E-2</c:v>
                </c:pt>
                <c:pt idx="2337">
                  <c:v>1.6703999482335665E-2</c:v>
                </c:pt>
                <c:pt idx="2338">
                  <c:v>1.670348367357867E-2</c:v>
                </c:pt>
                <c:pt idx="2339">
                  <c:v>1.6701919308489611E-2</c:v>
                </c:pt>
                <c:pt idx="2340">
                  <c:v>1.6700704623965907E-2</c:v>
                </c:pt>
                <c:pt idx="2341">
                  <c:v>1.670018893469782E-2</c:v>
                </c:pt>
                <c:pt idx="2342">
                  <c:v>1.6699673245562228E-2</c:v>
                </c:pt>
                <c:pt idx="2343">
                  <c:v>1.6699157556559128E-2</c:v>
                </c:pt>
                <c:pt idx="2344">
                  <c:v>1.6698991241931756E-2</c:v>
                </c:pt>
                <c:pt idx="2345">
                  <c:v>1.6698475529383486E-2</c:v>
                </c:pt>
                <c:pt idx="2346">
                  <c:v>1.6697959816967419E-2</c:v>
                </c:pt>
                <c:pt idx="2347">
                  <c:v>1.6697444104684871E-2</c:v>
                </c:pt>
                <c:pt idx="2348">
                  <c:v>1.6696579113533186E-2</c:v>
                </c:pt>
                <c:pt idx="2349">
                  <c:v>1.669606342532591E-2</c:v>
                </c:pt>
                <c:pt idx="2350">
                  <c:v>1.6695547737251126E-2</c:v>
                </c:pt>
                <c:pt idx="2351">
                  <c:v>1.6695032049308833E-2</c:v>
                </c:pt>
                <c:pt idx="2352">
                  <c:v>1.6694516361499032E-2</c:v>
                </c:pt>
                <c:pt idx="2353">
                  <c:v>1.6694349833792171E-2</c:v>
                </c:pt>
                <c:pt idx="2354">
                  <c:v>1.6693834122443379E-2</c:v>
                </c:pt>
                <c:pt idx="2355">
                  <c:v>1.6693318411227231E-2</c:v>
                </c:pt>
                <c:pt idx="2356">
                  <c:v>1.6692729027144155E-2</c:v>
                </c:pt>
                <c:pt idx="2357">
                  <c:v>1.6691433591087046E-2</c:v>
                </c:pt>
                <c:pt idx="2358">
                  <c:v>1.6687901523997413E-2</c:v>
                </c:pt>
                <c:pt idx="2359">
                  <c:v>1.6684366423087068E-2</c:v>
                </c:pt>
                <c:pt idx="2360">
                  <c:v>1.6680828288371474E-2</c:v>
                </c:pt>
                <c:pt idx="2361">
                  <c:v>1.6677287119866085E-2</c:v>
                </c:pt>
                <c:pt idx="2362">
                  <c:v>1.6673742917588125E-2</c:v>
                </c:pt>
                <c:pt idx="2363">
                  <c:v>1.6670195681553052E-2</c:v>
                </c:pt>
                <c:pt idx="2364">
                  <c:v>1.6666645411777651E-2</c:v>
                </c:pt>
              </c:numCache>
            </c:numRef>
          </c:val>
          <c:smooth val="0"/>
        </c:ser>
        <c:ser>
          <c:idx val="1"/>
          <c:order val="1"/>
          <c:tx>
            <c:v>6M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EUR6M!$BD$2:$BD$2366</c:f>
              <c:numCache>
                <c:formatCode>0.0000%</c:formatCode>
                <c:ptCount val="2365"/>
                <c:pt idx="0">
                  <c:v>5.0000000000000001E-4</c:v>
                </c:pt>
                <c:pt idx="1">
                  <c:v>4.4377818873815854E-4</c:v>
                </c:pt>
                <c:pt idx="2">
                  <c:v>4.6266082459254522E-4</c:v>
                </c:pt>
                <c:pt idx="3">
                  <c:v>4.7036764670433555E-4</c:v>
                </c:pt>
                <c:pt idx="4">
                  <c:v>4.7817183072031692E-4</c:v>
                </c:pt>
                <c:pt idx="5">
                  <c:v>4.9403312303140164E-4</c:v>
                </c:pt>
                <c:pt idx="6">
                  <c:v>4.980218178755498E-4</c:v>
                </c:pt>
                <c:pt idx="7">
                  <c:v>5.1816972994954359E-4</c:v>
                </c:pt>
                <c:pt idx="8">
                  <c:v>5.262680126887257E-4</c:v>
                </c:pt>
                <c:pt idx="9">
                  <c:v>5.3436696436585647E-4</c:v>
                </c:pt>
                <c:pt idx="10">
                  <c:v>5.5039150516071383E-4</c:v>
                </c:pt>
                <c:pt idx="11">
                  <c:v>5.5446046104769091E-4</c:v>
                </c:pt>
                <c:pt idx="12">
                  <c:v>5.7438825253326058E-4</c:v>
                </c:pt>
                <c:pt idx="13">
                  <c:v>5.8220111212080739E-4</c:v>
                </c:pt>
                <c:pt idx="14">
                  <c:v>5.8991793667190933E-4</c:v>
                </c:pt>
                <c:pt idx="15">
                  <c:v>6.0438786187777527E-4</c:v>
                </c:pt>
                <c:pt idx="16">
                  <c:v>6.0838148208139159E-4</c:v>
                </c:pt>
                <c:pt idx="17">
                  <c:v>6.2657797714435351E-4</c:v>
                </c:pt>
                <c:pt idx="18">
                  <c:v>6.3342845486813459E-4</c:v>
                </c:pt>
                <c:pt idx="19">
                  <c:v>6.400861837272205E-4</c:v>
                </c:pt>
                <c:pt idx="20">
                  <c:v>6.4388540017986534E-4</c:v>
                </c:pt>
                <c:pt idx="21">
                  <c:v>6.4764341136420522E-4</c:v>
                </c:pt>
                <c:pt idx="22">
                  <c:v>6.6999999999952373E-4</c:v>
                </c:pt>
                <c:pt idx="23">
                  <c:v>6.7521536983161179E-4</c:v>
                </c:pt>
                <c:pt idx="24">
                  <c:v>6.8016702576472095E-4</c:v>
                </c:pt>
                <c:pt idx="25">
                  <c:v>6.8698977619834197E-4</c:v>
                </c:pt>
                <c:pt idx="26">
                  <c:v>6.9029881130919322E-4</c:v>
                </c:pt>
                <c:pt idx="27">
                  <c:v>7.0138743403703118E-4</c:v>
                </c:pt>
                <c:pt idx="28">
                  <c:v>7.0500751151829062E-4</c:v>
                </c:pt>
                <c:pt idx="29">
                  <c:v>7.0844744509236733E-4</c:v>
                </c:pt>
                <c:pt idx="30">
                  <c:v>7.1203941090420609E-4</c:v>
                </c:pt>
                <c:pt idx="31">
                  <c:v>7.1494126103537406E-4</c:v>
                </c:pt>
                <c:pt idx="32">
                  <c:v>7.2336283095833151E-4</c:v>
                </c:pt>
                <c:pt idx="33">
                  <c:v>7.2597262859850167E-4</c:v>
                </c:pt>
                <c:pt idx="34">
                  <c:v>7.2848585912653897E-4</c:v>
                </c:pt>
                <c:pt idx="35">
                  <c:v>7.3045244512499029E-4</c:v>
                </c:pt>
                <c:pt idx="36">
                  <c:v>7.3302154982323993E-4</c:v>
                </c:pt>
                <c:pt idx="37">
                  <c:v>7.4002140424653132E-4</c:v>
                </c:pt>
                <c:pt idx="38">
                  <c:v>7.4220597250065077E-4</c:v>
                </c:pt>
                <c:pt idx="39">
                  <c:v>7.4437755434803748E-4</c:v>
                </c:pt>
                <c:pt idx="40">
                  <c:v>7.4628021182141576E-4</c:v>
                </c:pt>
                <c:pt idx="41">
                  <c:v>7.4861291369067255E-4</c:v>
                </c:pt>
                <c:pt idx="42">
                  <c:v>7.5554841088093213E-4</c:v>
                </c:pt>
                <c:pt idx="43">
                  <c:v>7.5774830238769435E-4</c:v>
                </c:pt>
                <c:pt idx="44">
                  <c:v>7.6000000000023553E-4</c:v>
                </c:pt>
                <c:pt idx="45">
                  <c:v>7.623128742229279E-4</c:v>
                </c:pt>
                <c:pt idx="46">
                  <c:v>7.6468549037263017E-4</c:v>
                </c:pt>
                <c:pt idx="47">
                  <c:v>7.7212043034181118E-4</c:v>
                </c:pt>
                <c:pt idx="48">
                  <c:v>7.7469065407499661E-4</c:v>
                </c:pt>
                <c:pt idx="49">
                  <c:v>7.7729993958792695E-4</c:v>
                </c:pt>
                <c:pt idx="50">
                  <c:v>7.7994415079659935E-4</c:v>
                </c:pt>
                <c:pt idx="51">
                  <c:v>7.8261915159724661E-4</c:v>
                </c:pt>
                <c:pt idx="52">
                  <c:v>7.9078753019406122E-4</c:v>
                </c:pt>
                <c:pt idx="53">
                  <c:v>7.9354432789802512E-4</c:v>
                </c:pt>
                <c:pt idx="54">
                  <c:v>7.9631123435143091E-4</c:v>
                </c:pt>
                <c:pt idx="55">
                  <c:v>7.9908411331830952E-4</c:v>
                </c:pt>
                <c:pt idx="56">
                  <c:v>8.0185882853941375E-4</c:v>
                </c:pt>
                <c:pt idx="57">
                  <c:v>8.1015262879258567E-4</c:v>
                </c:pt>
                <c:pt idx="58">
                  <c:v>8.1289332597826833E-4</c:v>
                </c:pt>
                <c:pt idx="59">
                  <c:v>8.1561517777716148E-4</c:v>
                </c:pt>
                <c:pt idx="60">
                  <c:v>8.1831404779210621E-4</c:v>
                </c:pt>
                <c:pt idx="61">
                  <c:v>8.2375496758620018E-4</c:v>
                </c:pt>
                <c:pt idx="62">
                  <c:v>8.2944478058009496E-4</c:v>
                </c:pt>
                <c:pt idx="63">
                  <c:v>8.3131889574667318E-4</c:v>
                </c:pt>
                <c:pt idx="64">
                  <c:v>8.3437916100741227E-4</c:v>
                </c:pt>
                <c:pt idx="65">
                  <c:v>8.3676510683302317E-4</c:v>
                </c:pt>
                <c:pt idx="66">
                  <c:v>8.3999999999988598E-4</c:v>
                </c:pt>
                <c:pt idx="67">
                  <c:v>8.4567533341581161E-4</c:v>
                </c:pt>
                <c:pt idx="68">
                  <c:v>8.4773389848591223E-4</c:v>
                </c:pt>
                <c:pt idx="69">
                  <c:v>8.4972854830827357E-4</c:v>
                </c:pt>
                <c:pt idx="70">
                  <c:v>8.5166267076915137E-4</c:v>
                </c:pt>
                <c:pt idx="71">
                  <c:v>8.5387052647343978E-4</c:v>
                </c:pt>
                <c:pt idx="72">
                  <c:v>8.5886164537203949E-4</c:v>
                </c:pt>
                <c:pt idx="73">
                  <c:v>8.6054394995445534E-4</c:v>
                </c:pt>
                <c:pt idx="74">
                  <c:v>8.6218605486071507E-4</c:v>
                </c:pt>
                <c:pt idx="75">
                  <c:v>8.6379134809239186E-4</c:v>
                </c:pt>
                <c:pt idx="76">
                  <c:v>8.6542374728763307E-4</c:v>
                </c:pt>
                <c:pt idx="77">
                  <c:v>8.6991216473717662E-4</c:v>
                </c:pt>
                <c:pt idx="78">
                  <c:v>8.7138422005066866E-4</c:v>
                </c:pt>
                <c:pt idx="79">
                  <c:v>8.728397919528035E-4</c:v>
                </c:pt>
                <c:pt idx="80">
                  <c:v>8.7428226852771145E-4</c:v>
                </c:pt>
                <c:pt idx="81">
                  <c:v>8.7580918881493446E-4</c:v>
                </c:pt>
                <c:pt idx="82">
                  <c:v>8.799889835622263E-4</c:v>
                </c:pt>
                <c:pt idx="83">
                  <c:v>8.8141680509492713E-4</c:v>
                </c:pt>
                <c:pt idx="84">
                  <c:v>8.8285186000873516E-4</c:v>
                </c:pt>
                <c:pt idx="85">
                  <c:v>8.8429753645504915E-4</c:v>
                </c:pt>
                <c:pt idx="86">
                  <c:v>8.856041108675504E-4</c:v>
                </c:pt>
                <c:pt idx="87">
                  <c:v>8.9000000000025268E-4</c:v>
                </c:pt>
                <c:pt idx="88">
                  <c:v>8.9150943996184632E-4</c:v>
                </c:pt>
                <c:pt idx="89">
                  <c:v>8.9304241788622772E-4</c:v>
                </c:pt>
                <c:pt idx="90">
                  <c:v>8.9459774584627733E-4</c:v>
                </c:pt>
                <c:pt idx="91">
                  <c:v>8.9617423591224082E-4</c:v>
                </c:pt>
                <c:pt idx="92">
                  <c:v>9.0101879939931612E-4</c:v>
                </c:pt>
                <c:pt idx="93">
                  <c:v>9.0266805852638613E-4</c:v>
                </c:pt>
                <c:pt idx="94">
                  <c:v>9.0433254006052721E-4</c:v>
                </c:pt>
                <c:pt idx="95">
                  <c:v>9.0601105605222045E-4</c:v>
                </c:pt>
                <c:pt idx="96">
                  <c:v>9.0770241854755483E-4</c:v>
                </c:pt>
                <c:pt idx="97">
                  <c:v>9.1284170545831813E-4</c:v>
                </c:pt>
                <c:pt idx="98">
                  <c:v>9.1457257435224458E-4</c:v>
                </c:pt>
                <c:pt idx="99">
                  <c:v>9.1631034992228119E-4</c:v>
                </c:pt>
                <c:pt idx="100">
                  <c:v>9.1805384419079957E-4</c:v>
                </c:pt>
                <c:pt idx="101">
                  <c:v>9.1980186917534014E-4</c:v>
                </c:pt>
                <c:pt idx="102">
                  <c:v>9.2506124854998888E-4</c:v>
                </c:pt>
                <c:pt idx="103">
                  <c:v>9.2681551650067339E-4</c:v>
                </c:pt>
                <c:pt idx="104">
                  <c:v>9.2856837519666698E-4</c:v>
                </c:pt>
                <c:pt idx="105">
                  <c:v>9.3031863663091429E-4</c:v>
                </c:pt>
                <c:pt idx="106">
                  <c:v>9.3206511279240697E-4</c:v>
                </c:pt>
                <c:pt idx="107">
                  <c:v>9.376480083536598E-4</c:v>
                </c:pt>
                <c:pt idx="108">
                  <c:v>9.2831908730117534E-4</c:v>
                </c:pt>
                <c:pt idx="109">
                  <c:v>9.3000000000026124E-4</c:v>
                </c:pt>
                <c:pt idx="110">
                  <c:v>9.3166822964954555E-4</c:v>
                </c:pt>
                <c:pt idx="111">
                  <c:v>9.3394235831260333E-4</c:v>
                </c:pt>
                <c:pt idx="112">
                  <c:v>9.3822467853979844E-4</c:v>
                </c:pt>
                <c:pt idx="113">
                  <c:v>9.3983803609227101E-4</c:v>
                </c:pt>
                <c:pt idx="114">
                  <c:v>9.414424368876591E-4</c:v>
                </c:pt>
                <c:pt idx="115">
                  <c:v>9.4303855348567525E-4</c:v>
                </c:pt>
                <c:pt idx="116">
                  <c:v>9.4530472415216141E-4</c:v>
                </c:pt>
                <c:pt idx="117">
                  <c:v>9.4935362917428353E-4</c:v>
                </c:pt>
                <c:pt idx="118">
                  <c:v>9.5091841325888537E-4</c:v>
                </c:pt>
                <c:pt idx="119">
                  <c:v>9.5247894855025731E-4</c:v>
                </c:pt>
                <c:pt idx="120">
                  <c:v>9.5403590762471106E-4</c:v>
                </c:pt>
                <c:pt idx="121">
                  <c:v>9.5684855875260251E-4</c:v>
                </c:pt>
                <c:pt idx="122">
                  <c:v>9.6024143332544033E-4</c:v>
                </c:pt>
                <c:pt idx="123">
                  <c:v>9.6179060001545151E-4</c:v>
                </c:pt>
                <c:pt idx="124">
                  <c:v>9.6334022598266902E-4</c:v>
                </c:pt>
                <c:pt idx="125">
                  <c:v>9.6489098381956654E-4</c:v>
                </c:pt>
                <c:pt idx="126">
                  <c:v>9.7111878572565704E-4</c:v>
                </c:pt>
                <c:pt idx="127">
                  <c:v>9.7268529182950733E-4</c:v>
                </c:pt>
                <c:pt idx="128">
                  <c:v>9.7425696538758167E-4</c:v>
                </c:pt>
                <c:pt idx="129">
                  <c:v>9.7415138816130716E-4</c:v>
                </c:pt>
                <c:pt idx="130">
                  <c:v>9.8000000000009559E-4</c:v>
                </c:pt>
                <c:pt idx="131">
                  <c:v>9.8146988335622563E-4</c:v>
                </c:pt>
                <c:pt idx="132">
                  <c:v>9.8294261407909345E-4</c:v>
                </c:pt>
                <c:pt idx="133">
                  <c:v>9.8441715698050066E-4</c:v>
                </c:pt>
                <c:pt idx="134">
                  <c:v>9.8589247686917342E-4</c:v>
                </c:pt>
                <c:pt idx="135">
                  <c:v>9.9031274650520609E-4</c:v>
                </c:pt>
                <c:pt idx="136">
                  <c:v>9.9178082237179354E-4</c:v>
                </c:pt>
                <c:pt idx="137">
                  <c:v>9.9324449922535887E-4</c:v>
                </c:pt>
                <c:pt idx="138">
                  <c:v>9.9470274185486452E-4</c:v>
                </c:pt>
                <c:pt idx="139">
                  <c:v>9.9615451504883341E-4</c:v>
                </c:pt>
                <c:pt idx="140">
                  <c:v>1.0004606658474092E-3</c:v>
                </c:pt>
                <c:pt idx="141">
                  <c:v>1.0018762091141881E-3</c:v>
                </c:pt>
                <c:pt idx="142">
                  <c:v>1.0032801068392929E-3</c:v>
                </c:pt>
                <c:pt idx="143">
                  <c:v>1.0046713237923607E-3</c:v>
                </c:pt>
                <c:pt idx="144">
                  <c:v>1.0060488247412723E-3</c:v>
                </c:pt>
                <c:pt idx="145">
                  <c:v>1.0100886792014613E-3</c:v>
                </c:pt>
                <c:pt idx="146">
                  <c:v>1.0114009637589645E-3</c:v>
                </c:pt>
                <c:pt idx="147">
                  <c:v>1.0126943561130617E-3</c:v>
                </c:pt>
                <c:pt idx="148">
                  <c:v>1.0139678210166999E-3</c:v>
                </c:pt>
                <c:pt idx="149">
                  <c:v>1.0152203232206302E-3</c:v>
                </c:pt>
                <c:pt idx="150">
                  <c:v>1.0188417011192841E-3</c:v>
                </c:pt>
                <c:pt idx="151">
                  <c:v>1.0199999999993914E-3</c:v>
                </c:pt>
                <c:pt idx="152">
                  <c:v>1.0211358091428324E-3</c:v>
                </c:pt>
                <c:pt idx="153">
                  <c:v>1.0222628744129556E-3</c:v>
                </c:pt>
                <c:pt idx="154">
                  <c:v>1.023384730653827E-3</c:v>
                </c:pt>
                <c:pt idx="155">
                  <c:v>1.0267197429886916E-3</c:v>
                </c:pt>
                <c:pt idx="156">
                  <c:v>1.027821460900317E-3</c:v>
                </c:pt>
                <c:pt idx="157">
                  <c:v>1.0289183186785477E-3</c:v>
                </c:pt>
                <c:pt idx="158">
                  <c:v>1.0300103861022919E-3</c:v>
                </c:pt>
                <c:pt idx="159">
                  <c:v>1.0310977329508963E-3</c:v>
                </c:pt>
                <c:pt idx="160">
                  <c:v>1.0343321478490065E-3</c:v>
                </c:pt>
                <c:pt idx="161">
                  <c:v>1.0354013102001865E-3</c:v>
                </c:pt>
                <c:pt idx="162">
                  <c:v>1.0364661008782335E-3</c:v>
                </c:pt>
                <c:pt idx="163">
                  <c:v>1.0375265896638115E-3</c:v>
                </c:pt>
                <c:pt idx="164">
                  <c:v>1.0385828463384643E-3</c:v>
                </c:pt>
                <c:pt idx="165">
                  <c:v>1.0417269215074704E-3</c:v>
                </c:pt>
                <c:pt idx="166">
                  <c:v>1.0427669475512179E-3</c:v>
                </c:pt>
                <c:pt idx="167">
                  <c:v>1.0438030903913167E-3</c:v>
                </c:pt>
                <c:pt idx="168">
                  <c:v>1.0448354198106275E-3</c:v>
                </c:pt>
                <c:pt idx="169">
                  <c:v>1.0458640055906936E-3</c:v>
                </c:pt>
                <c:pt idx="170">
                  <c:v>1.0476536831187076E-3</c:v>
                </c:pt>
                <c:pt idx="171">
                  <c:v>1.0488187732000762E-3</c:v>
                </c:pt>
                <c:pt idx="172">
                  <c:v>1.0499999999999279E-3</c:v>
                </c:pt>
                <c:pt idx="173">
                  <c:v>1.0508494773600696E-3</c:v>
                </c:pt>
                <c:pt idx="174">
                  <c:v>1.0522791745164342E-3</c:v>
                </c:pt>
                <c:pt idx="175">
                  <c:v>1.0561593353912134E-3</c:v>
                </c:pt>
                <c:pt idx="176">
                  <c:v>1.0574451907820737E-3</c:v>
                </c:pt>
                <c:pt idx="177">
                  <c:v>1.0587501815861877E-3</c:v>
                </c:pt>
                <c:pt idx="178">
                  <c:v>1.0608324516369811E-3</c:v>
                </c:pt>
                <c:pt idx="179">
                  <c:v>1.0618303826850182E-3</c:v>
                </c:pt>
                <c:pt idx="180">
                  <c:v>1.0655792566242582E-3</c:v>
                </c:pt>
                <c:pt idx="181">
                  <c:v>1.0670093138282176E-3</c:v>
                </c:pt>
                <c:pt idx="182">
                  <c:v>1.0684619244382761E-3</c:v>
                </c:pt>
                <c:pt idx="183">
                  <c:v>1.0714634421567092E-3</c:v>
                </c:pt>
                <c:pt idx="184">
                  <c:v>1.0722212272416948E-3</c:v>
                </c:pt>
                <c:pt idx="185">
                  <c:v>1.076080368923545E-3</c:v>
                </c:pt>
                <c:pt idx="186">
                  <c:v>1.0776785542089612E-3</c:v>
                </c:pt>
                <c:pt idx="187">
                  <c:v>1.0793027110023651E-3</c:v>
                </c:pt>
                <c:pt idx="188">
                  <c:v>1.082908128293989E-3</c:v>
                </c:pt>
                <c:pt idx="189">
                  <c:v>1.089620399010244E-3</c:v>
                </c:pt>
                <c:pt idx="190">
                  <c:v>1.0914400292080676E-3</c:v>
                </c:pt>
                <c:pt idx="191">
                  <c:v>1.0922610976984947E-3</c:v>
                </c:pt>
                <c:pt idx="192">
                  <c:v>1.0961881396704233E-3</c:v>
                </c:pt>
                <c:pt idx="193">
                  <c:v>1.099999999999999E-3</c:v>
                </c:pt>
                <c:pt idx="194">
                  <c:v>1.1020226398776613E-3</c:v>
                </c:pt>
                <c:pt idx="195">
                  <c:v>1.1040782092968215E-3</c:v>
                </c:pt>
                <c:pt idx="196">
                  <c:v>1.1061637511737214E-3</c:v>
                </c:pt>
                <c:pt idx="197">
                  <c:v>1.110146325273662E-3</c:v>
                </c:pt>
                <c:pt idx="198">
                  <c:v>1.1147465011677128E-3</c:v>
                </c:pt>
                <c:pt idx="199">
                  <c:v>1.1169375486624071E-3</c:v>
                </c:pt>
                <c:pt idx="200">
                  <c:v>1.1191408258606898E-3</c:v>
                </c:pt>
                <c:pt idx="201">
                  <c:v>1.121353375594062E-3</c:v>
                </c:pt>
                <c:pt idx="202">
                  <c:v>1.1252421053417991E-3</c:v>
                </c:pt>
                <c:pt idx="203">
                  <c:v>1.1302371560262259E-3</c:v>
                </c:pt>
                <c:pt idx="204">
                  <c:v>1.1324517104296893E-3</c:v>
                </c:pt>
                <c:pt idx="205">
                  <c:v>1.1346577940728848E-3</c:v>
                </c:pt>
                <c:pt idx="206">
                  <c:v>1.1368524496938356E-3</c:v>
                </c:pt>
                <c:pt idx="207">
                  <c:v>1.1405020774934334E-3</c:v>
                </c:pt>
                <c:pt idx="208">
                  <c:v>1.1454576462570207E-3</c:v>
                </c:pt>
                <c:pt idx="209">
                  <c:v>1.147550802383261E-3</c:v>
                </c:pt>
                <c:pt idx="210">
                  <c:v>1.1496147866493823E-3</c:v>
                </c:pt>
                <c:pt idx="211">
                  <c:v>1.1516466417060469E-3</c:v>
                </c:pt>
                <c:pt idx="212">
                  <c:v>1.154922864236769E-3</c:v>
                </c:pt>
                <c:pt idx="213">
                  <c:v>1.1599999999999534E-3</c:v>
                </c:pt>
                <c:pt idx="214">
                  <c:v>1.1618157537368855E-3</c:v>
                </c:pt>
                <c:pt idx="215">
                  <c:v>1.1635881258059942E-3</c:v>
                </c:pt>
                <c:pt idx="216">
                  <c:v>1.1664552139071856E-3</c:v>
                </c:pt>
                <c:pt idx="217">
                  <c:v>1.167578264664701E-3</c:v>
                </c:pt>
                <c:pt idx="218">
                  <c:v>1.1719135377162993E-3</c:v>
                </c:pt>
                <c:pt idx="219">
                  <c:v>1.1734941859103713E-3</c:v>
                </c:pt>
                <c:pt idx="220">
                  <c:v>1.1750543079323769E-3</c:v>
                </c:pt>
                <c:pt idx="221">
                  <c:v>1.1776984899386678E-3</c:v>
                </c:pt>
                <c:pt idx="222">
                  <c:v>1.1786765289908438E-3</c:v>
                </c:pt>
                <c:pt idx="223">
                  <c:v>1.1826613049911608E-3</c:v>
                </c:pt>
                <c:pt idx="224">
                  <c:v>1.1841668378447634E-3</c:v>
                </c:pt>
                <c:pt idx="225">
                  <c:v>1.1856747005768299E-3</c:v>
                </c:pt>
                <c:pt idx="226">
                  <c:v>1.1883736880147209E-3</c:v>
                </c:pt>
                <c:pt idx="227">
                  <c:v>1.1893073008614288E-3</c:v>
                </c:pt>
                <c:pt idx="228">
                  <c:v>1.1933632444618618E-3</c:v>
                </c:pt>
                <c:pt idx="229">
                  <c:v>1.1949536558366325E-3</c:v>
                </c:pt>
                <c:pt idx="230">
                  <c:v>1.1965692536452111E-3</c:v>
                </c:pt>
                <c:pt idx="231">
                  <c:v>1.1995887288801699E-3</c:v>
                </c:pt>
                <c:pt idx="232">
                  <c:v>1.2005844884304959E-3</c:v>
                </c:pt>
                <c:pt idx="233">
                  <c:v>1.2051393239516676E-3</c:v>
                </c:pt>
                <c:pt idx="234">
                  <c:v>1.2062242662652383E-3</c:v>
                </c:pt>
                <c:pt idx="235">
                  <c:v>1.2080869108432686E-3</c:v>
                </c:pt>
                <c:pt idx="236">
                  <c:v>1.2099999999996495E-3</c:v>
                </c:pt>
                <c:pt idx="237">
                  <c:v>1.2136380376890897E-3</c:v>
                </c:pt>
                <c:pt idx="238">
                  <c:v>1.2181839952188675E-3</c:v>
                </c:pt>
                <c:pt idx="239">
                  <c:v>1.2203618874124509E-3</c:v>
                </c:pt>
                <c:pt idx="240">
                  <c:v>1.2225918900221257E-3</c:v>
                </c:pt>
                <c:pt idx="241">
                  <c:v>1.2248736795829216E-3</c:v>
                </c:pt>
                <c:pt idx="242">
                  <c:v>1.2295411192736743E-3</c:v>
                </c:pt>
                <c:pt idx="243">
                  <c:v>1.2345122381248251E-3</c:v>
                </c:pt>
                <c:pt idx="244">
                  <c:v>1.2370481105535903E-3</c:v>
                </c:pt>
                <c:pt idx="245">
                  <c:v>1.2396338291951958E-3</c:v>
                </c:pt>
                <c:pt idx="246">
                  <c:v>1.242269070600396E-3</c:v>
                </c:pt>
                <c:pt idx="247">
                  <c:v>1.2484095161350447E-3</c:v>
                </c:pt>
                <c:pt idx="248">
                  <c:v>1.2532987949604711E-3</c:v>
                </c:pt>
                <c:pt idx="249">
                  <c:v>1.2561767985262093E-3</c:v>
                </c:pt>
                <c:pt idx="250">
                  <c:v>1.2591023842041869E-3</c:v>
                </c:pt>
                <c:pt idx="251">
                  <c:v>1.2620752285582627E-3</c:v>
                </c:pt>
                <c:pt idx="252">
                  <c:v>1.2728348720248935E-3</c:v>
                </c:pt>
                <c:pt idx="253">
                  <c:v>1.2744327240673228E-3</c:v>
                </c:pt>
                <c:pt idx="254">
                  <c:v>1.2776370103104401E-3</c:v>
                </c:pt>
                <c:pt idx="255">
                  <c:v>1.2808866146412007E-3</c:v>
                </c:pt>
                <c:pt idx="256">
                  <c:v>1.2841812136330729E-3</c:v>
                </c:pt>
                <c:pt idx="257">
                  <c:v>1.3027818033525174E-3</c:v>
                </c:pt>
                <c:pt idx="258">
                  <c:v>1.3099999999991983E-3</c:v>
                </c:pt>
                <c:pt idx="259">
                  <c:v>1.3136916882251831E-3</c:v>
                </c:pt>
                <c:pt idx="260">
                  <c:v>1.3174274220348699E-3</c:v>
                </c:pt>
                <c:pt idx="261">
                  <c:v>1.330305238263299E-3</c:v>
                </c:pt>
                <c:pt idx="262">
                  <c:v>1.329635689410916E-3</c:v>
                </c:pt>
                <c:pt idx="263">
                  <c:v>1.3366236634165566E-3</c:v>
                </c:pt>
                <c:pt idx="264">
                  <c:v>1.3405378034538607E-3</c:v>
                </c:pt>
                <c:pt idx="265">
                  <c:v>1.3444673663641435E-3</c:v>
                </c:pt>
                <c:pt idx="266">
                  <c:v>1.3582798083748703E-3</c:v>
                </c:pt>
                <c:pt idx="267">
                  <c:v>1.3573077699782163E-3</c:v>
                </c:pt>
                <c:pt idx="268">
                  <c:v>1.3642034049023688E-3</c:v>
                </c:pt>
                <c:pt idx="269">
                  <c:v>1.36813963312617E-3</c:v>
                </c:pt>
                <c:pt idx="270">
                  <c:v>1.3720626599417439E-3</c:v>
                </c:pt>
                <c:pt idx="271">
                  <c:v>1.3850542363197202E-3</c:v>
                </c:pt>
                <c:pt idx="272">
                  <c:v>1.3843537828224469E-3</c:v>
                </c:pt>
                <c:pt idx="273">
                  <c:v>1.3913366457708322E-3</c:v>
                </c:pt>
                <c:pt idx="274">
                  <c:v>1.3950945874221716E-3</c:v>
                </c:pt>
                <c:pt idx="275">
                  <c:v>1.3988107018053401E-3</c:v>
                </c:pt>
                <c:pt idx="276">
                  <c:v>1.4092409116162768E-3</c:v>
                </c:pt>
                <c:pt idx="277">
                  <c:v>1.4124039926134029E-3</c:v>
                </c:pt>
                <c:pt idx="278">
                  <c:v>1.416620730254759E-3</c:v>
                </c:pt>
                <c:pt idx="279">
                  <c:v>1.4200000000000928E-3</c:v>
                </c:pt>
                <c:pt idx="280">
                  <c:v>1.4233106246545107E-3</c:v>
                </c:pt>
                <c:pt idx="281">
                  <c:v>1.4297667278320085E-3</c:v>
                </c:pt>
                <c:pt idx="282">
                  <c:v>1.4312352499593708E-3</c:v>
                </c:pt>
                <c:pt idx="283">
                  <c:v>1.4390437712113772E-3</c:v>
                </c:pt>
                <c:pt idx="284">
                  <c:v>1.442073774025682E-3</c:v>
                </c:pt>
                <c:pt idx="285">
                  <c:v>1.4450806911692207E-3</c:v>
                </c:pt>
                <c:pt idx="286">
                  <c:v>1.4488328571241496E-3</c:v>
                </c:pt>
                <c:pt idx="287">
                  <c:v>1.4513682208234433E-3</c:v>
                </c:pt>
                <c:pt idx="288">
                  <c:v>1.4600058437395866E-3</c:v>
                </c:pt>
                <c:pt idx="289">
                  <c:v>1.4630163585883022E-3</c:v>
                </c:pt>
                <c:pt idx="290">
                  <c:v>1.4660511587303595E-3</c:v>
                </c:pt>
                <c:pt idx="291">
                  <c:v>1.4690371986938382E-3</c:v>
                </c:pt>
                <c:pt idx="292">
                  <c:v>1.4721704382341287E-3</c:v>
                </c:pt>
                <c:pt idx="293">
                  <c:v>1.4818263010753774E-3</c:v>
                </c:pt>
                <c:pt idx="294">
                  <c:v>1.4851489309600835E-3</c:v>
                </c:pt>
                <c:pt idx="295">
                  <c:v>1.4885432192409628E-3</c:v>
                </c:pt>
                <c:pt idx="296">
                  <c:v>1.4926760702993836E-3</c:v>
                </c:pt>
                <c:pt idx="297">
                  <c:v>1.4959506124319248E-3</c:v>
                </c:pt>
                <c:pt idx="298">
                  <c:v>1.506197765378944E-3</c:v>
                </c:pt>
                <c:pt idx="299">
                  <c:v>1.5093916518089351E-3</c:v>
                </c:pt>
                <c:pt idx="300">
                  <c:v>1.5125435385904672E-3</c:v>
                </c:pt>
                <c:pt idx="301">
                  <c:v>1.5162295732953344E-3</c:v>
                </c:pt>
                <c:pt idx="302">
                  <c:v>1.5199999999998886E-3</c:v>
                </c:pt>
                <c:pt idx="303">
                  <c:v>1.5332632622322674E-3</c:v>
                </c:pt>
                <c:pt idx="304">
                  <c:v>1.5359572705465857E-3</c:v>
                </c:pt>
                <c:pt idx="305">
                  <c:v>1.5401518672929929E-3</c:v>
                </c:pt>
                <c:pt idx="306">
                  <c:v>1.5444224686665224E-3</c:v>
                </c:pt>
                <c:pt idx="307">
                  <c:v>1.5487660211300825E-3</c:v>
                </c:pt>
                <c:pt idx="308">
                  <c:v>1.5645233262526661E-3</c:v>
                </c:pt>
                <c:pt idx="309">
                  <c:v>1.5668086704684182E-3</c:v>
                </c:pt>
                <c:pt idx="310">
                  <c:v>1.5714711746394547E-3</c:v>
                </c:pt>
                <c:pt idx="311">
                  <c:v>1.5761883082535597E-3</c:v>
                </c:pt>
                <c:pt idx="312">
                  <c:v>1.5809570176221607E-3</c:v>
                </c:pt>
                <c:pt idx="313">
                  <c:v>1.5984272747681361E-3</c:v>
                </c:pt>
                <c:pt idx="314">
                  <c:v>1.6004865380031387E-3</c:v>
                </c:pt>
                <c:pt idx="315">
                  <c:v>1.6054673199297075E-3</c:v>
                </c:pt>
                <c:pt idx="316">
                  <c:v>1.6104813549339156E-3</c:v>
                </c:pt>
                <c:pt idx="317">
                  <c:v>1.6155255891381706E-3</c:v>
                </c:pt>
                <c:pt idx="318">
                  <c:v>1.6339334186121037E-3</c:v>
                </c:pt>
                <c:pt idx="319">
                  <c:v>1.63594343935845E-3</c:v>
                </c:pt>
                <c:pt idx="320">
                  <c:v>1.6410928603501618E-3</c:v>
                </c:pt>
                <c:pt idx="321">
                  <c:v>1.6462541566421749E-3</c:v>
                </c:pt>
                <c:pt idx="322">
                  <c:v>1.6545410900047366E-3</c:v>
                </c:pt>
                <c:pt idx="323">
                  <c:v>1.6699999999999163E-3</c:v>
                </c:pt>
                <c:pt idx="324">
                  <c:v>1.6751384725019196E-3</c:v>
                </c:pt>
                <c:pt idx="325">
                  <c:v>1.6802701185247605E-3</c:v>
                </c:pt>
                <c:pt idx="326">
                  <c:v>1.6853956527112897E-3</c:v>
                </c:pt>
                <c:pt idx="327">
                  <c:v>1.6905152189235721E-3</c:v>
                </c:pt>
                <c:pt idx="328">
                  <c:v>1.7058395483540378E-3</c:v>
                </c:pt>
                <c:pt idx="329">
                  <c:v>1.7109366813154588E-3</c:v>
                </c:pt>
                <c:pt idx="330">
                  <c:v>1.7160285656331626E-3</c:v>
                </c:pt>
                <c:pt idx="331">
                  <c:v>1.7211153451779982E-3</c:v>
                </c:pt>
                <c:pt idx="332">
                  <c:v>1.7364123552462167E-3</c:v>
                </c:pt>
                <c:pt idx="333">
                  <c:v>1.7439163836588164E-3</c:v>
                </c:pt>
                <c:pt idx="334">
                  <c:v>1.746477706887262E-3</c:v>
                </c:pt>
                <c:pt idx="335">
                  <c:v>1.7515368791639777E-3</c:v>
                </c:pt>
                <c:pt idx="336">
                  <c:v>1.7565919538037383E-3</c:v>
                </c:pt>
                <c:pt idx="337">
                  <c:v>1.7616430746914479E-3</c:v>
                </c:pt>
                <c:pt idx="338">
                  <c:v>1.7767741536851617E-3</c:v>
                </c:pt>
                <c:pt idx="339">
                  <c:v>1.7818108984176599E-3</c:v>
                </c:pt>
                <c:pt idx="340">
                  <c:v>1.7868444088331682E-3</c:v>
                </c:pt>
                <c:pt idx="341">
                  <c:v>1.7918748288236175E-3</c:v>
                </c:pt>
                <c:pt idx="342">
                  <c:v>1.7969023022813789E-3</c:v>
                </c:pt>
                <c:pt idx="343">
                  <c:v>1.8056895076727696E-3</c:v>
                </c:pt>
                <c:pt idx="344">
                  <c:v>1.8169856087071798E-3</c:v>
                </c:pt>
                <c:pt idx="345">
                  <c:v>1.8199999999994249E-3</c:v>
                </c:pt>
                <c:pt idx="346">
                  <c:v>1.8250454177771401E-3</c:v>
                </c:pt>
                <c:pt idx="347">
                  <c:v>1.830092238558977E-3</c:v>
                </c:pt>
                <c:pt idx="348">
                  <c:v>1.847189626358106E-3</c:v>
                </c:pt>
                <c:pt idx="349">
                  <c:v>1.8503666966042166E-3</c:v>
                </c:pt>
                <c:pt idx="350">
                  <c:v>1.8554753913925242E-3</c:v>
                </c:pt>
                <c:pt idx="351">
                  <c:v>1.8606074330420718E-3</c:v>
                </c:pt>
                <c:pt idx="352">
                  <c:v>1.8657664789962683E-3</c:v>
                </c:pt>
                <c:pt idx="353">
                  <c:v>1.8834259266604452E-3</c:v>
                </c:pt>
                <c:pt idx="354">
                  <c:v>1.8867458560711753E-3</c:v>
                </c:pt>
                <c:pt idx="355">
                  <c:v>1.8920947865617536E-3</c:v>
                </c:pt>
                <c:pt idx="356">
                  <c:v>1.8974926668477092E-3</c:v>
                </c:pt>
                <c:pt idx="357">
                  <c:v>1.9029431546586308E-3</c:v>
                </c:pt>
                <c:pt idx="358">
                  <c:v>1.9219257723565434E-3</c:v>
                </c:pt>
                <c:pt idx="359">
                  <c:v>1.9253443372709311E-3</c:v>
                </c:pt>
                <c:pt idx="360">
                  <c:v>1.9311127302037484E-3</c:v>
                </c:pt>
                <c:pt idx="361">
                  <c:v>1.9369556779925562E-3</c:v>
                </c:pt>
                <c:pt idx="362">
                  <c:v>1.9428768386964034E-3</c:v>
                </c:pt>
                <c:pt idx="363">
                  <c:v>1.9639369116707032E-3</c:v>
                </c:pt>
                <c:pt idx="364">
                  <c:v>1.9674167737298363E-3</c:v>
                </c:pt>
                <c:pt idx="365">
                  <c:v>1.976759651319692E-3</c:v>
                </c:pt>
                <c:pt idx="366">
                  <c:v>1.9833258053120867E-3</c:v>
                </c:pt>
                <c:pt idx="367">
                  <c:v>1.989999999999114E-3</c:v>
                </c:pt>
                <c:pt idx="368">
                  <c:v>2.0106492451708916E-3</c:v>
                </c:pt>
                <c:pt idx="369">
                  <c:v>2.0177125495918031E-3</c:v>
                </c:pt>
                <c:pt idx="370">
                  <c:v>2.0248505594207284E-3</c:v>
                </c:pt>
                <c:pt idx="371">
                  <c:v>2.0320540309094826E-3</c:v>
                </c:pt>
                <c:pt idx="372">
                  <c:v>2.0393137201825105E-3</c:v>
                </c:pt>
                <c:pt idx="373">
                  <c:v>2.0613376539875446E-3</c:v>
                </c:pt>
                <c:pt idx="374">
                  <c:v>2.0687297730059839E-3</c:v>
                </c:pt>
                <c:pt idx="375">
                  <c:v>2.0761318884364734E-3</c:v>
                </c:pt>
                <c:pt idx="376">
                  <c:v>2.0835347555953126E-3</c:v>
                </c:pt>
                <c:pt idx="377">
                  <c:v>2.0909291296595726E-3</c:v>
                </c:pt>
                <c:pt idx="378">
                  <c:v>2.1129688429930597E-3</c:v>
                </c:pt>
                <c:pt idx="379">
                  <c:v>2.1202367937055325E-3</c:v>
                </c:pt>
                <c:pt idx="380">
                  <c:v>2.1274500251585518E-3</c:v>
                </c:pt>
                <c:pt idx="381">
                  <c:v>2.1345992917206052E-3</c:v>
                </c:pt>
                <c:pt idx="382">
                  <c:v>2.1416753476306122E-3</c:v>
                </c:pt>
                <c:pt idx="383">
                  <c:v>2.1690625452520031E-3</c:v>
                </c:pt>
                <c:pt idx="384">
                  <c:v>2.1756338572647823E-3</c:v>
                </c:pt>
                <c:pt idx="385">
                  <c:v>2.1820764815854107E-3</c:v>
                </c:pt>
                <c:pt idx="386">
                  <c:v>2.188381171672334E-3</c:v>
                </c:pt>
                <c:pt idx="387">
                  <c:v>2.198058210716267E-3</c:v>
                </c:pt>
                <c:pt idx="388">
                  <c:v>2.1991820465551942E-3</c:v>
                </c:pt>
                <c:pt idx="389">
                  <c:v>2.2046795425199493E-3</c:v>
                </c:pt>
                <c:pt idx="390">
                  <c:v>2.2099946852255819E-3</c:v>
                </c:pt>
                <c:pt idx="391">
                  <c:v>2.2151403184454297E-3</c:v>
                </c:pt>
                <c:pt idx="392">
                  <c:v>2.2341799472605658E-3</c:v>
                </c:pt>
                <c:pt idx="393">
                  <c:v>2.2343558061891657E-3</c:v>
                </c:pt>
                <c:pt idx="394">
                  <c:v>2.2388999309275368E-3</c:v>
                </c:pt>
                <c:pt idx="395">
                  <c:v>2.2433729630278328E-3</c:v>
                </c:pt>
                <c:pt idx="396">
                  <c:v>2.2477913058902392E-3</c:v>
                </c:pt>
                <c:pt idx="397">
                  <c:v>2.2652732390721748E-3</c:v>
                </c:pt>
                <c:pt idx="398">
                  <c:v>2.2652458582073285E-3</c:v>
                </c:pt>
                <c:pt idx="399">
                  <c:v>2.269636811083765E-3</c:v>
                </c:pt>
                <c:pt idx="400">
                  <c:v>2.2740714982161974E-3</c:v>
                </c:pt>
                <c:pt idx="401">
                  <c:v>2.2785663240311718E-3</c:v>
                </c:pt>
                <c:pt idx="402">
                  <c:v>2.2969053191070508E-3</c:v>
                </c:pt>
                <c:pt idx="403">
                  <c:v>2.2974751081051535E-3</c:v>
                </c:pt>
                <c:pt idx="404">
                  <c:v>2.3025166992907868E-3</c:v>
                </c:pt>
                <c:pt idx="405">
                  <c:v>2.3077168591665322E-3</c:v>
                </c:pt>
                <c:pt idx="406">
                  <c:v>2.3130919933910996E-3</c:v>
                </c:pt>
                <c:pt idx="407">
                  <c:v>2.3346721016075087E-3</c:v>
                </c:pt>
                <c:pt idx="408">
                  <c:v>2.3366703950416729E-3</c:v>
                </c:pt>
                <c:pt idx="409">
                  <c:v>2.3431664941964015E-3</c:v>
                </c:pt>
                <c:pt idx="410">
                  <c:v>2.3499360068696957E-3</c:v>
                </c:pt>
                <c:pt idx="411">
                  <c:v>2.3569898285303926E-3</c:v>
                </c:pt>
                <c:pt idx="412">
                  <c:v>2.3838191227363451E-3</c:v>
                </c:pt>
                <c:pt idx="413">
                  <c:v>2.3877700276664052E-3</c:v>
                </c:pt>
                <c:pt idx="414">
                  <c:v>2.3960229797287064E-3</c:v>
                </c:pt>
                <c:pt idx="415">
                  <c:v>2.4044657617125135E-3</c:v>
                </c:pt>
                <c:pt idx="416">
                  <c:v>2.4130817077469328E-3</c:v>
                </c:pt>
                <c:pt idx="417">
                  <c:v>2.443699334903108E-3</c:v>
                </c:pt>
                <c:pt idx="418">
                  <c:v>2.4489438062982611E-3</c:v>
                </c:pt>
                <c:pt idx="419">
                  <c:v>2.4581755756666649E-3</c:v>
                </c:pt>
                <c:pt idx="420">
                  <c:v>2.4674805083840391E-3</c:v>
                </c:pt>
                <c:pt idx="421">
                  <c:v>2.4768419366552837E-3</c:v>
                </c:pt>
                <c:pt idx="422">
                  <c:v>2.5087756039741753E-3</c:v>
                </c:pt>
                <c:pt idx="423">
                  <c:v>2.514519238581626E-3</c:v>
                </c:pt>
                <c:pt idx="424">
                  <c:v>2.5239131168504768E-3</c:v>
                </c:pt>
                <c:pt idx="425">
                  <c:v>2.5332634773628576E-3</c:v>
                </c:pt>
                <c:pt idx="426">
                  <c:v>2.5425536501380132E-3</c:v>
                </c:pt>
                <c:pt idx="427">
                  <c:v>2.5733621272782249E-3</c:v>
                </c:pt>
                <c:pt idx="428">
                  <c:v>2.5890450808982329E-3</c:v>
                </c:pt>
                <c:pt idx="429">
                  <c:v>2.5977054110403815E-3</c:v>
                </c:pt>
                <c:pt idx="430">
                  <c:v>2.6128752111602917E-3</c:v>
                </c:pt>
                <c:pt idx="431">
                  <c:v>2.6178589037147474E-3</c:v>
                </c:pt>
                <c:pt idx="432">
                  <c:v>2.6385650568376252E-3</c:v>
                </c:pt>
                <c:pt idx="433">
                  <c:v>2.6462689309532206E-3</c:v>
                </c:pt>
                <c:pt idx="434">
                  <c:v>2.6538317138726981E-3</c:v>
                </c:pt>
                <c:pt idx="435">
                  <c:v>2.6676416590836406E-3</c:v>
                </c:pt>
                <c:pt idx="436">
                  <c:v>2.6717398914541468E-3</c:v>
                </c:pt>
                <c:pt idx="437">
                  <c:v>2.6897569994065117E-3</c:v>
                </c:pt>
                <c:pt idx="438">
                  <c:v>2.6966098801684958E-3</c:v>
                </c:pt>
                <c:pt idx="439">
                  <c:v>2.7033672191685868E-3</c:v>
                </c:pt>
                <c:pt idx="440">
                  <c:v>2.7162120959397622E-3</c:v>
                </c:pt>
                <c:pt idx="441">
                  <c:v>2.7197023174715309E-3</c:v>
                </c:pt>
                <c:pt idx="442">
                  <c:v>2.7359485540073597E-3</c:v>
                </c:pt>
                <c:pt idx="443">
                  <c:v>2.7422693035576407E-3</c:v>
                </c:pt>
                <c:pt idx="444">
                  <c:v>2.7485400659387352E-3</c:v>
                </c:pt>
                <c:pt idx="445">
                  <c:v>2.7607945556112718E-3</c:v>
                </c:pt>
                <c:pt idx="446">
                  <c:v>2.7639661688898952E-3</c:v>
                </c:pt>
                <c:pt idx="447">
                  <c:v>2.7793718590868564E-3</c:v>
                </c:pt>
                <c:pt idx="448">
                  <c:v>2.7854793728963336E-3</c:v>
                </c:pt>
                <c:pt idx="449">
                  <c:v>2.7915824584606491E-3</c:v>
                </c:pt>
                <c:pt idx="450">
                  <c:v>2.794722515758468E-3</c:v>
                </c:pt>
                <c:pt idx="451">
                  <c:v>2.7978804427295405E-3</c:v>
                </c:pt>
                <c:pt idx="452">
                  <c:v>2.8193264845451801E-3</c:v>
                </c:pt>
                <c:pt idx="453">
                  <c:v>2.8255467338771851E-3</c:v>
                </c:pt>
                <c:pt idx="454">
                  <c:v>2.8318016398133344E-3</c:v>
                </c:pt>
                <c:pt idx="455">
                  <c:v>2.8380911732337516E-3</c:v>
                </c:pt>
                <c:pt idx="456">
                  <c:v>2.8502098708018016E-3</c:v>
                </c:pt>
                <c:pt idx="457">
                  <c:v>2.863594999436149E-3</c:v>
                </c:pt>
                <c:pt idx="458">
                  <c:v>2.870057233547036E-3</c:v>
                </c:pt>
                <c:pt idx="459">
                  <c:v>2.8765539204591902E-3</c:v>
                </c:pt>
                <c:pt idx="460">
                  <c:v>2.8830850310632198E-3</c:v>
                </c:pt>
                <c:pt idx="461">
                  <c:v>2.9162559207581216E-3</c:v>
                </c:pt>
                <c:pt idx="462">
                  <c:v>2.9229929623083265E-3</c:v>
                </c:pt>
                <c:pt idx="463">
                  <c:v>2.9297642238279029E-3</c:v>
                </c:pt>
                <c:pt idx="464">
                  <c:v>2.9421221235143525E-3</c:v>
                </c:pt>
                <c:pt idx="465">
                  <c:v>2.9571908876645536E-3</c:v>
                </c:pt>
                <c:pt idx="466">
                  <c:v>2.9641328125919074E-3</c:v>
                </c:pt>
                <c:pt idx="467">
                  <c:v>2.971108782922261E-3</c:v>
                </c:pt>
                <c:pt idx="468">
                  <c:v>2.9781187695667516E-3</c:v>
                </c:pt>
                <c:pt idx="469">
                  <c:v>2.9932965724620954E-3</c:v>
                </c:pt>
                <c:pt idx="470">
                  <c:v>3.0163509421694645E-3</c:v>
                </c:pt>
                <c:pt idx="471">
                  <c:v>3.0235538377681283E-3</c:v>
                </c:pt>
                <c:pt idx="472">
                  <c:v>3.0360954921559631E-3</c:v>
                </c:pt>
                <c:pt idx="473">
                  <c:v>3.0406872091834364E-3</c:v>
                </c:pt>
                <c:pt idx="474">
                  <c:v>3.0599137208055785E-3</c:v>
                </c:pt>
                <c:pt idx="475">
                  <c:v>3.0672224999331432E-3</c:v>
                </c:pt>
                <c:pt idx="476">
                  <c:v>3.0745327867525056E-3</c:v>
                </c:pt>
                <c:pt idx="477">
                  <c:v>3.0870191536844136E-3</c:v>
                </c:pt>
                <c:pt idx="478">
                  <c:v>3.0917187637192847E-3</c:v>
                </c:pt>
                <c:pt idx="479">
                  <c:v>3.1109454317899423E-3</c:v>
                </c:pt>
                <c:pt idx="480">
                  <c:v>3.1181679211413132E-3</c:v>
                </c:pt>
                <c:pt idx="481">
                  <c:v>3.1253596363416307E-3</c:v>
                </c:pt>
                <c:pt idx="482">
                  <c:v>3.1375812167369708E-3</c:v>
                </c:pt>
                <c:pt idx="483">
                  <c:v>3.1421557803776091E-3</c:v>
                </c:pt>
                <c:pt idx="484">
                  <c:v>3.1606951791599124E-3</c:v>
                </c:pt>
                <c:pt idx="485">
                  <c:v>3.167605396003866E-3</c:v>
                </c:pt>
                <c:pt idx="486">
                  <c:v>3.1744525536234556E-3</c:v>
                </c:pt>
                <c:pt idx="487">
                  <c:v>3.1862168037222549E-3</c:v>
                </c:pt>
                <c:pt idx="488">
                  <c:v>3.1904249155672148E-3</c:v>
                </c:pt>
                <c:pt idx="489">
                  <c:v>3.2075810174625949E-3</c:v>
                </c:pt>
                <c:pt idx="490">
                  <c:v>3.2139529574360805E-3</c:v>
                </c:pt>
                <c:pt idx="491">
                  <c:v>3.2177614854330193E-3</c:v>
                </c:pt>
                <c:pt idx="492">
                  <c:v>3.2239385989155968E-3</c:v>
                </c:pt>
                <c:pt idx="493">
                  <c:v>3.2349526748510862E-3</c:v>
                </c:pt>
                <c:pt idx="494">
                  <c:v>3.2475881922375319E-3</c:v>
                </c:pt>
                <c:pt idx="495">
                  <c:v>3.2532477066644712E-3</c:v>
                </c:pt>
                <c:pt idx="496">
                  <c:v>3.2588145258698577E-3</c:v>
                </c:pt>
                <c:pt idx="497">
                  <c:v>3.264292953645549E-3</c:v>
                </c:pt>
                <c:pt idx="498">
                  <c:v>3.2746710879941656E-3</c:v>
                </c:pt>
                <c:pt idx="499">
                  <c:v>3.2854088283751724E-3</c:v>
                </c:pt>
                <c:pt idx="500">
                  <c:v>3.2905098579367634E-3</c:v>
                </c:pt>
                <c:pt idx="501">
                  <c:v>3.2955483200262769E-3</c:v>
                </c:pt>
                <c:pt idx="502">
                  <c:v>3.3005285188212733E-3</c:v>
                </c:pt>
                <c:pt idx="503">
                  <c:v>3.3105347698385462E-3</c:v>
                </c:pt>
                <c:pt idx="504">
                  <c:v>3.319952766297758E-3</c:v>
                </c:pt>
                <c:pt idx="505">
                  <c:v>3.3247062129569981E-3</c:v>
                </c:pt>
                <c:pt idx="506">
                  <c:v>3.3294272223768954E-3</c:v>
                </c:pt>
                <c:pt idx="507">
                  <c:v>3.3341200990538813E-3</c:v>
                </c:pt>
                <c:pt idx="508">
                  <c:v>3.3492504484617684E-3</c:v>
                </c:pt>
                <c:pt idx="509">
                  <c:v>3.3553327787992095E-3</c:v>
                </c:pt>
                <c:pt idx="510">
                  <c:v>3.3573131516641333E-3</c:v>
                </c:pt>
                <c:pt idx="511">
                  <c:v>3.3925359645321606E-3</c:v>
                </c:pt>
                <c:pt idx="512">
                  <c:v>3.4261096502193841E-3</c:v>
                </c:pt>
                <c:pt idx="513">
                  <c:v>3.4608361191046382E-3</c:v>
                </c:pt>
                <c:pt idx="514">
                  <c:v>3.4967154324428359E-3</c:v>
                </c:pt>
                <c:pt idx="515">
                  <c:v>3.5337476535224829E-3</c:v>
                </c:pt>
                <c:pt idx="516">
                  <c:v>3.5719328476674123E-3</c:v>
                </c:pt>
                <c:pt idx="517">
                  <c:v>3.6112710822346137E-3</c:v>
                </c:pt>
                <c:pt idx="518">
                  <c:v>3.651762426617708E-3</c:v>
                </c:pt>
                <c:pt idx="519">
                  <c:v>3.6900155814739441E-3</c:v>
                </c:pt>
                <c:pt idx="520">
                  <c:v>3.7258058935574702E-3</c:v>
                </c:pt>
                <c:pt idx="521">
                  <c:v>3.7695084679389241E-3</c:v>
                </c:pt>
                <c:pt idx="522">
                  <c:v>3.8143643801363475E-3</c:v>
                </c:pt>
                <c:pt idx="523">
                  <c:v>3.8603737079897951E-3</c:v>
                </c:pt>
                <c:pt idx="524">
                  <c:v>3.9113264055673684E-3</c:v>
                </c:pt>
                <c:pt idx="525">
                  <c:v>3.959725745047743E-3</c:v>
                </c:pt>
                <c:pt idx="526">
                  <c:v>4.0092787713230053E-3</c:v>
                </c:pt>
                <c:pt idx="527">
                  <c:v>4.05998557086728E-3</c:v>
                </c:pt>
                <c:pt idx="528">
                  <c:v>4.1077244467402846E-3</c:v>
                </c:pt>
                <c:pt idx="529">
                  <c:v>4.1606560153619482E-3</c:v>
                </c:pt>
                <c:pt idx="530">
                  <c:v>4.2147416006174682E-3</c:v>
                </c:pt>
                <c:pt idx="531">
                  <c:v>4.2699812963769481E-3</c:v>
                </c:pt>
                <c:pt idx="532">
                  <c:v>4.3263751985150771E-3</c:v>
                </c:pt>
                <c:pt idx="533">
                  <c:v>4.3884607031595829E-3</c:v>
                </c:pt>
                <c:pt idx="534">
                  <c:v>4.447246506106394E-3</c:v>
                </c:pt>
                <c:pt idx="535">
                  <c:v>4.5071868466628959E-3</c:v>
                </c:pt>
                <c:pt idx="536">
                  <c:v>4.5771039468295001E-3</c:v>
                </c:pt>
                <c:pt idx="537">
                  <c:v>4.6346364654598409E-3</c:v>
                </c:pt>
                <c:pt idx="538">
                  <c:v>4.6981101789035787E-3</c:v>
                </c:pt>
                <c:pt idx="539">
                  <c:v>4.762681137464181E-3</c:v>
                </c:pt>
                <c:pt idx="540">
                  <c:v>4.8282989553157509E-3</c:v>
                </c:pt>
                <c:pt idx="541">
                  <c:v>4.8949132416860695E-3</c:v>
                </c:pt>
                <c:pt idx="542">
                  <c:v>4.962473600603542E-3</c:v>
                </c:pt>
                <c:pt idx="543">
                  <c:v>5.0309296306459061E-3</c:v>
                </c:pt>
                <c:pt idx="544">
                  <c:v>5.1002309247123482E-3</c:v>
                </c:pt>
                <c:pt idx="545">
                  <c:v>5.1863307052349549E-3</c:v>
                </c:pt>
                <c:pt idx="546">
                  <c:v>5.2572642549641524E-3</c:v>
                </c:pt>
                <c:pt idx="547">
                  <c:v>5.3288781317219749E-3</c:v>
                </c:pt>
                <c:pt idx="548">
                  <c:v>5.4011227242598357E-3</c:v>
                </c:pt>
                <c:pt idx="549">
                  <c:v>5.4739484146531835E-3</c:v>
                </c:pt>
                <c:pt idx="550">
                  <c:v>5.5418587707935845E-3</c:v>
                </c:pt>
                <c:pt idx="551">
                  <c:v>5.6156870697686373E-3</c:v>
                </c:pt>
                <c:pt idx="552">
                  <c:v>5.6899507283888545E-3</c:v>
                </c:pt>
                <c:pt idx="553">
                  <c:v>5.7645998300841243E-3</c:v>
                </c:pt>
                <c:pt idx="554">
                  <c:v>5.845056221429226E-3</c:v>
                </c:pt>
                <c:pt idx="555">
                  <c:v>5.9203261308871111E-3</c:v>
                </c:pt>
                <c:pt idx="556">
                  <c:v>5.9958296144741637E-3</c:v>
                </c:pt>
                <c:pt idx="557">
                  <c:v>6.0715169963860456E-3</c:v>
                </c:pt>
                <c:pt idx="558">
                  <c:v>6.1473385932114587E-3</c:v>
                </c:pt>
                <c:pt idx="559">
                  <c:v>6.2177924846130699E-3</c:v>
                </c:pt>
                <c:pt idx="560">
                  <c:v>6.2937413994214389E-3</c:v>
                </c:pt>
                <c:pt idx="561">
                  <c:v>6.36967615530572E-3</c:v>
                </c:pt>
                <c:pt idx="562">
                  <c:v>6.4455467676330872E-3</c:v>
                </c:pt>
                <c:pt idx="563">
                  <c:v>6.5267205385778695E-3</c:v>
                </c:pt>
                <c:pt idx="564">
                  <c:v>6.6023210614202486E-3</c:v>
                </c:pt>
                <c:pt idx="565">
                  <c:v>6.6777717249155233E-3</c:v>
                </c:pt>
                <c:pt idx="566">
                  <c:v>6.7530725115607362E-3</c:v>
                </c:pt>
                <c:pt idx="567">
                  <c:v>6.8282234038881222E-3</c:v>
                </c:pt>
                <c:pt idx="568">
                  <c:v>6.9032243844642342E-3</c:v>
                </c:pt>
                <c:pt idx="569">
                  <c:v>6.9780754358877749E-3</c:v>
                </c:pt>
                <c:pt idx="570">
                  <c:v>7.0527765407948076E-3</c:v>
                </c:pt>
                <c:pt idx="571">
                  <c:v>7.1219848969835565E-3</c:v>
                </c:pt>
                <c:pt idx="572">
                  <c:v>7.1857257580360146E-3</c:v>
                </c:pt>
                <c:pt idx="573">
                  <c:v>7.260004605973854E-3</c:v>
                </c:pt>
                <c:pt idx="574">
                  <c:v>7.3341334052946265E-3</c:v>
                </c:pt>
                <c:pt idx="575">
                  <c:v>7.4081121390783856E-3</c:v>
                </c:pt>
                <c:pt idx="576">
                  <c:v>7.4872391101035267E-3</c:v>
                </c:pt>
                <c:pt idx="577">
                  <c:v>7.5609084751908839E-3</c:v>
                </c:pt>
                <c:pt idx="578">
                  <c:v>7.63442773482446E-3</c:v>
                </c:pt>
                <c:pt idx="579">
                  <c:v>7.7077968721285242E-3</c:v>
                </c:pt>
                <c:pt idx="580">
                  <c:v>7.7757542350668707E-3</c:v>
                </c:pt>
                <c:pt idx="581">
                  <c:v>7.8488322221778005E-3</c:v>
                </c:pt>
                <c:pt idx="582">
                  <c:v>7.9217600262518947E-3</c:v>
                </c:pt>
                <c:pt idx="583">
                  <c:v>7.9945376306377203E-3</c:v>
                </c:pt>
                <c:pt idx="584">
                  <c:v>8.0671650187196225E-3</c:v>
                </c:pt>
                <c:pt idx="585">
                  <c:v>8.1448581862766604E-3</c:v>
                </c:pt>
                <c:pt idx="586">
                  <c:v>8.2171759976107078E-3</c:v>
                </c:pt>
                <c:pt idx="587">
                  <c:v>8.2893435528347825E-3</c:v>
                </c:pt>
                <c:pt idx="588">
                  <c:v>8.371636750477458E-3</c:v>
                </c:pt>
                <c:pt idx="589">
                  <c:v>8.4383038711226942E-3</c:v>
                </c:pt>
                <c:pt idx="590">
                  <c:v>8.5100069403930504E-3</c:v>
                </c:pt>
                <c:pt idx="591">
                  <c:v>8.5815541567337283E-3</c:v>
                </c:pt>
                <c:pt idx="592">
                  <c:v>8.6529406740583226E-3</c:v>
                </c:pt>
                <c:pt idx="593">
                  <c:v>8.7241616456276913E-3</c:v>
                </c:pt>
                <c:pt idx="594">
                  <c:v>8.795212224054369E-3</c:v>
                </c:pt>
                <c:pt idx="595">
                  <c:v>8.8660875613074328E-3</c:v>
                </c:pt>
                <c:pt idx="596">
                  <c:v>8.936782808714256E-3</c:v>
                </c:pt>
                <c:pt idx="597">
                  <c:v>9.0174626578491349E-3</c:v>
                </c:pt>
                <c:pt idx="598">
                  <c:v>9.1029569707085974E-3</c:v>
                </c:pt>
                <c:pt idx="599">
                  <c:v>9.1730104297878118E-3</c:v>
                </c:pt>
                <c:pt idx="600">
                  <c:v>9.2428623912600375E-3</c:v>
                </c:pt>
                <c:pt idx="601">
                  <c:v>9.3125081317341381E-3</c:v>
                </c:pt>
                <c:pt idx="602">
                  <c:v>9.3669222274121201E-3</c:v>
                </c:pt>
                <c:pt idx="603">
                  <c:v>9.4361892205155843E-3</c:v>
                </c:pt>
                <c:pt idx="604">
                  <c:v>9.50523670480268E-3</c:v>
                </c:pt>
                <c:pt idx="605">
                  <c:v>9.5740598782680531E-3</c:v>
                </c:pt>
                <c:pt idx="606">
                  <c:v>9.6574781581527606E-3</c:v>
                </c:pt>
                <c:pt idx="607">
                  <c:v>9.7257873477126153E-3</c:v>
                </c:pt>
                <c:pt idx="608">
                  <c:v>9.7938572357871758E-3</c:v>
                </c:pt>
                <c:pt idx="609">
                  <c:v>9.8616830942630587E-3</c:v>
                </c:pt>
                <c:pt idx="610">
                  <c:v>9.9146429720694054E-3</c:v>
                </c:pt>
                <c:pt idx="611">
                  <c:v>9.9820194058275104E-3</c:v>
                </c:pt>
                <c:pt idx="612">
                  <c:v>1.0049137898515583E-2</c:v>
                </c:pt>
                <c:pt idx="613">
                  <c:v>1.0115993643567111E-2</c:v>
                </c:pt>
                <c:pt idx="614">
                  <c:v>1.0182581833870883E-2</c:v>
                </c:pt>
                <c:pt idx="615">
                  <c:v>1.0263248797051594E-2</c:v>
                </c:pt>
                <c:pt idx="616">
                  <c:v>1.0329235662447509E-2</c:v>
                </c:pt>
                <c:pt idx="617">
                  <c:v>1.0394946701765316E-2</c:v>
                </c:pt>
                <c:pt idx="618">
                  <c:v>1.0460381886910073E-2</c:v>
                </c:pt>
                <c:pt idx="619">
                  <c:v>1.0525541189903296E-2</c:v>
                </c:pt>
                <c:pt idx="620">
                  <c:v>1.059042458288555E-2</c:v>
                </c:pt>
                <c:pt idx="621">
                  <c:v>1.0655032038113009E-2</c:v>
                </c:pt>
                <c:pt idx="622">
                  <c:v>1.0719363527960029E-2</c:v>
                </c:pt>
                <c:pt idx="623">
                  <c:v>1.0769495488410065E-2</c:v>
                </c:pt>
                <c:pt idx="624">
                  <c:v>1.0828701802068271E-2</c:v>
                </c:pt>
                <c:pt idx="625">
                  <c:v>1.0892276464907452E-2</c:v>
                </c:pt>
                <c:pt idx="626">
                  <c:v>1.0955575049583667E-2</c:v>
                </c:pt>
                <c:pt idx="627">
                  <c:v>1.1018597529607772E-2</c:v>
                </c:pt>
                <c:pt idx="628">
                  <c:v>1.1085899238861156E-2</c:v>
                </c:pt>
                <c:pt idx="629">
                  <c:v>1.1166485746691039E-2</c:v>
                </c:pt>
                <c:pt idx="630">
                  <c:v>1.121052782700404E-2</c:v>
                </c:pt>
                <c:pt idx="631">
                  <c:v>1.1272427820292075E-2</c:v>
                </c:pt>
                <c:pt idx="632">
                  <c:v>1.1329567440919182E-2</c:v>
                </c:pt>
                <c:pt idx="633">
                  <c:v>1.1390932743222525E-2</c:v>
                </c:pt>
                <c:pt idx="634">
                  <c:v>1.1452021758677083E-2</c:v>
                </c:pt>
                <c:pt idx="635">
                  <c:v>1.1512834461715178E-2</c:v>
                </c:pt>
                <c:pt idx="636">
                  <c:v>1.1573370826884642E-2</c:v>
                </c:pt>
                <c:pt idx="637">
                  <c:v>1.1638025935327737E-2</c:v>
                </c:pt>
                <c:pt idx="638">
                  <c:v>1.1697991741053309E-2</c:v>
                </c:pt>
                <c:pt idx="639">
                  <c:v>1.1757681132394166E-2</c:v>
                </c:pt>
                <c:pt idx="640">
                  <c:v>1.1834232527663536E-2</c:v>
                </c:pt>
                <c:pt idx="641">
                  <c:v>1.1880334750407087E-2</c:v>
                </c:pt>
                <c:pt idx="642">
                  <c:v>1.193917529538854E-2</c:v>
                </c:pt>
                <c:pt idx="643">
                  <c:v>1.1997749613483741E-2</c:v>
                </c:pt>
                <c:pt idx="644">
                  <c:v>1.2056066684489379E-2</c:v>
                </c:pt>
                <c:pt idx="645">
                  <c:v>1.2114135489359456E-2</c:v>
                </c:pt>
                <c:pt idx="646">
                  <c:v>1.2171965010192552E-2</c:v>
                </c:pt>
                <c:pt idx="647">
                  <c:v>1.2229564230224801E-2</c:v>
                </c:pt>
                <c:pt idx="648">
                  <c:v>1.2286942133815393E-2</c:v>
                </c:pt>
                <c:pt idx="649">
                  <c:v>1.2356758794899969E-2</c:v>
                </c:pt>
                <c:pt idx="650">
                  <c:v>1.2413695753722908E-2</c:v>
                </c:pt>
                <c:pt idx="651">
                  <c:v>1.2470440821499658E-2</c:v>
                </c:pt>
                <c:pt idx="652">
                  <c:v>1.2527002841874739E-2</c:v>
                </c:pt>
                <c:pt idx="653">
                  <c:v>1.2583390659570296E-2</c:v>
                </c:pt>
                <c:pt idx="654">
                  <c:v>1.263961312037616E-2</c:v>
                </c:pt>
                <c:pt idx="655">
                  <c:v>1.2719299281567377E-2</c:v>
                </c:pt>
                <c:pt idx="656">
                  <c:v>1.2775144948242905E-2</c:v>
                </c:pt>
                <c:pt idx="657">
                  <c:v>1.2830855856151228E-2</c:v>
                </c:pt>
                <c:pt idx="658">
                  <c:v>1.2890606066294533E-2</c:v>
                </c:pt>
                <c:pt idx="659">
                  <c:v>1.2946071757481463E-2</c:v>
                </c:pt>
                <c:pt idx="660">
                  <c:v>1.3001429892268086E-2</c:v>
                </c:pt>
                <c:pt idx="661">
                  <c:v>1.3056689372159151E-2</c:v>
                </c:pt>
                <c:pt idx="662">
                  <c:v>1.3107702188159384E-2</c:v>
                </c:pt>
                <c:pt idx="663">
                  <c:v>1.316279246216584E-2</c:v>
                </c:pt>
                <c:pt idx="664">
                  <c:v>1.3217810626478779E-2</c:v>
                </c:pt>
                <c:pt idx="665">
                  <c:v>1.327276563501428E-2</c:v>
                </c:pt>
                <c:pt idx="666">
                  <c:v>1.3331818571821488E-2</c:v>
                </c:pt>
                <c:pt idx="667">
                  <c:v>1.3386672569287959E-2</c:v>
                </c:pt>
                <c:pt idx="668">
                  <c:v>1.3441483849960849E-2</c:v>
                </c:pt>
                <c:pt idx="669">
                  <c:v>1.3496252444834931E-2</c:v>
                </c:pt>
                <c:pt idx="670">
                  <c:v>1.355097835026573E-2</c:v>
                </c:pt>
                <c:pt idx="671">
                  <c:v>1.3605661562610939E-2</c:v>
                </c:pt>
                <c:pt idx="672">
                  <c:v>1.366030207823086E-2</c:v>
                </c:pt>
                <c:pt idx="673">
                  <c:v>1.3714899893489277E-2</c:v>
                </c:pt>
                <c:pt idx="674">
                  <c:v>1.3769455004751701E-2</c:v>
                </c:pt>
                <c:pt idx="675">
                  <c:v>1.3811537922535049E-2</c:v>
                </c:pt>
                <c:pt idx="676">
                  <c:v>1.3866010508216528E-2</c:v>
                </c:pt>
                <c:pt idx="677">
                  <c:v>1.3920440360174707E-2</c:v>
                </c:pt>
                <c:pt idx="678">
                  <c:v>1.397482747484426E-2</c:v>
                </c:pt>
                <c:pt idx="679">
                  <c:v>1.4029171848664281E-2</c:v>
                </c:pt>
                <c:pt idx="680">
                  <c:v>1.408761186531767E-2</c:v>
                </c:pt>
                <c:pt idx="681">
                  <c:v>1.4141869812560482E-2</c:v>
                </c:pt>
                <c:pt idx="682">
                  <c:v>1.4196085014470306E-2</c:v>
                </c:pt>
                <c:pt idx="683">
                  <c:v>1.4250257467476813E-2</c:v>
                </c:pt>
                <c:pt idx="684">
                  <c:v>1.4300252480541944E-2</c:v>
                </c:pt>
                <c:pt idx="685">
                  <c:v>1.435434033461685E-2</c:v>
                </c:pt>
                <c:pt idx="686">
                  <c:v>1.44083854229852E-2</c:v>
                </c:pt>
                <c:pt idx="687">
                  <c:v>1.4462387742107284E-2</c:v>
                </c:pt>
                <c:pt idx="688">
                  <c:v>1.4520478374198707E-2</c:v>
                </c:pt>
                <c:pt idx="689">
                  <c:v>1.4574394258965591E-2</c:v>
                </c:pt>
                <c:pt idx="690">
                  <c:v>1.4628267369915021E-2</c:v>
                </c:pt>
                <c:pt idx="691">
                  <c:v>1.4682097703498627E-2</c:v>
                </c:pt>
                <c:pt idx="692">
                  <c:v>1.4735885256170232E-2</c:v>
                </c:pt>
                <c:pt idx="693">
                  <c:v>1.4785503203100092E-2</c:v>
                </c:pt>
                <c:pt idx="694">
                  <c:v>1.483920237432379E-2</c:v>
                </c:pt>
                <c:pt idx="695">
                  <c:v>1.4892847675651983E-2</c:v>
                </c:pt>
                <c:pt idx="696">
                  <c:v>1.4946431351911369E-2</c:v>
                </c:pt>
                <c:pt idx="697">
                  <c:v>1.4999945647104119E-2</c:v>
                </c:pt>
                <c:pt idx="698">
                  <c:v>1.505338280441228E-2</c:v>
                </c:pt>
                <c:pt idx="699">
                  <c:v>1.510673506619911E-2</c:v>
                </c:pt>
                <c:pt idx="700">
                  <c:v>1.5159994674013048E-2</c:v>
                </c:pt>
                <c:pt idx="701">
                  <c:v>1.5225404513645881E-2</c:v>
                </c:pt>
                <c:pt idx="702">
                  <c:v>1.5278428228371768E-2</c:v>
                </c:pt>
                <c:pt idx="703">
                  <c:v>1.5331333938178341E-2</c:v>
                </c:pt>
                <c:pt idx="704">
                  <c:v>1.5384114006456428E-2</c:v>
                </c:pt>
                <c:pt idx="705">
                  <c:v>1.543676079580358E-2</c:v>
                </c:pt>
                <c:pt idx="706">
                  <c:v>1.5485236300280619E-2</c:v>
                </c:pt>
                <c:pt idx="707">
                  <c:v>1.553760578586934E-2</c:v>
                </c:pt>
                <c:pt idx="708">
                  <c:v>1.5589819552197189E-2</c:v>
                </c:pt>
                <c:pt idx="709">
                  <c:v>1.5641869917505543E-2</c:v>
                </c:pt>
                <c:pt idx="710">
                  <c:v>1.5697728194599574E-2</c:v>
                </c:pt>
                <c:pt idx="711">
                  <c:v>1.5749414881140338E-2</c:v>
                </c:pt>
                <c:pt idx="712">
                  <c:v>1.5800914805172598E-2</c:v>
                </c:pt>
                <c:pt idx="713">
                  <c:v>1.5852220323150996E-2</c:v>
                </c:pt>
                <c:pt idx="714">
                  <c:v>1.5899401813952843E-2</c:v>
                </c:pt>
                <c:pt idx="715">
                  <c:v>1.5950310413784717E-2</c:v>
                </c:pt>
                <c:pt idx="716">
                  <c:v>1.6001001819219044E-2</c:v>
                </c:pt>
                <c:pt idx="717">
                  <c:v>1.6051468342567956E-2</c:v>
                </c:pt>
                <c:pt idx="718">
                  <c:v>1.6101702295435092E-2</c:v>
                </c:pt>
                <c:pt idx="719">
                  <c:v>1.6155543010662441E-2</c:v>
                </c:pt>
                <c:pt idx="720">
                  <c:v>1.6205278303542198E-2</c:v>
                </c:pt>
                <c:pt idx="721">
                  <c:v>1.6254770006994195E-2</c:v>
                </c:pt>
                <c:pt idx="722">
                  <c:v>1.6304018102622716E-2</c:v>
                </c:pt>
                <c:pt idx="723">
                  <c:v>1.6353022572121095E-2</c:v>
                </c:pt>
                <c:pt idx="724">
                  <c:v>1.6401783397274342E-2</c:v>
                </c:pt>
                <c:pt idx="725">
                  <c:v>1.6450300559956516E-2</c:v>
                </c:pt>
                <c:pt idx="726">
                  <c:v>1.649857404213205E-2</c:v>
                </c:pt>
                <c:pt idx="727">
                  <c:v>1.6535424098358422E-2</c:v>
                </c:pt>
                <c:pt idx="728">
                  <c:v>1.6583255824085583E-2</c:v>
                </c:pt>
                <c:pt idx="729">
                  <c:v>1.6630843834241262E-2</c:v>
                </c:pt>
                <c:pt idx="730">
                  <c:v>1.6678188111423249E-2</c:v>
                </c:pt>
                <c:pt idx="731">
                  <c:v>1.6725288638317213E-2</c:v>
                </c:pt>
                <c:pt idx="732">
                  <c:v>1.6775797159649046E-2</c:v>
                </c:pt>
                <c:pt idx="733">
                  <c:v>1.6822394883993223E-2</c:v>
                </c:pt>
                <c:pt idx="734">
                  <c:v>1.6868748800040769E-2</c:v>
                </c:pt>
                <c:pt idx="735">
                  <c:v>1.6914858890743789E-2</c:v>
                </c:pt>
                <c:pt idx="736">
                  <c:v>1.6957134418697669E-2</c:v>
                </c:pt>
                <c:pt idx="737">
                  <c:v>1.7002772085246511E-2</c:v>
                </c:pt>
                <c:pt idx="738">
                  <c:v>1.704816588279787E-2</c:v>
                </c:pt>
                <c:pt idx="739">
                  <c:v>1.7093315794748896E-2</c:v>
                </c:pt>
                <c:pt idx="740">
                  <c:v>1.7141751373738107E-2</c:v>
                </c:pt>
                <c:pt idx="741">
                  <c:v>1.718639815941057E-2</c:v>
                </c:pt>
                <c:pt idx="742">
                  <c:v>1.7230801002918544E-2</c:v>
                </c:pt>
                <c:pt idx="743">
                  <c:v>1.7274959887930038E-2</c:v>
                </c:pt>
                <c:pt idx="744">
                  <c:v>1.7318874798204414E-2</c:v>
                </c:pt>
                <c:pt idx="745">
                  <c:v>1.7359092750305012E-2</c:v>
                </c:pt>
                <c:pt idx="746">
                  <c:v>1.7402535338393643E-2</c:v>
                </c:pt>
                <c:pt idx="747">
                  <c:v>1.7445735907784591E-2</c:v>
                </c:pt>
                <c:pt idx="748">
                  <c:v>1.7488696439352552E-2</c:v>
                </c:pt>
                <c:pt idx="749">
                  <c:v>1.7531418914231454E-2</c:v>
                </c:pt>
                <c:pt idx="750">
                  <c:v>1.7573905313810055E-2</c:v>
                </c:pt>
                <c:pt idx="751">
                  <c:v>1.7616157619729723E-2</c:v>
                </c:pt>
                <c:pt idx="752">
                  <c:v>1.7658177813882677E-2</c:v>
                </c:pt>
                <c:pt idx="753">
                  <c:v>1.7709979453022169E-2</c:v>
                </c:pt>
                <c:pt idx="754">
                  <c:v>1.7751501317626595E-2</c:v>
                </c:pt>
                <c:pt idx="755">
                  <c:v>1.7792797544489487E-2</c:v>
                </c:pt>
                <c:pt idx="756">
                  <c:v>1.7833870084038052E-2</c:v>
                </c:pt>
                <c:pt idx="757">
                  <c:v>1.7874720886942357E-2</c:v>
                </c:pt>
                <c:pt idx="758">
                  <c:v>1.7912080877773989E-2</c:v>
                </c:pt>
                <c:pt idx="759">
                  <c:v>1.7952506632991649E-2</c:v>
                </c:pt>
                <c:pt idx="760">
                  <c:v>1.7992716384837616E-2</c:v>
                </c:pt>
                <c:pt idx="761">
                  <c:v>1.8032712095614127E-2</c:v>
                </c:pt>
                <c:pt idx="762">
                  <c:v>1.8075717141720602E-2</c:v>
                </c:pt>
                <c:pt idx="763">
                  <c:v>1.8115278501962262E-2</c:v>
                </c:pt>
                <c:pt idx="764">
                  <c:v>1.8154631786776166E-2</c:v>
                </c:pt>
                <c:pt idx="765">
                  <c:v>1.8193778948672204E-2</c:v>
                </c:pt>
                <c:pt idx="766">
                  <c:v>1.8229548729925823E-2</c:v>
                </c:pt>
                <c:pt idx="767">
                  <c:v>1.8268301415297322E-2</c:v>
                </c:pt>
                <c:pt idx="768">
                  <c:v>1.8306853802004173E-2</c:v>
                </c:pt>
                <c:pt idx="769">
                  <c:v>1.8345207854121613E-2</c:v>
                </c:pt>
                <c:pt idx="770">
                  <c:v>1.8383365535937179E-2</c:v>
                </c:pt>
                <c:pt idx="771">
                  <c:v>1.8424442705982043E-2</c:v>
                </c:pt>
                <c:pt idx="772">
                  <c:v>1.8462201208072675E-2</c:v>
                </c:pt>
                <c:pt idx="773">
                  <c:v>1.8499766969047197E-2</c:v>
                </c:pt>
                <c:pt idx="774">
                  <c:v>1.8537139977882248E-2</c:v>
                </c:pt>
                <c:pt idx="775">
                  <c:v>1.8574320223608349E-2</c:v>
                </c:pt>
                <c:pt idx="776">
                  <c:v>1.8611307695311184E-2</c:v>
                </c:pt>
                <c:pt idx="777">
                  <c:v>1.8648102382135521E-2</c:v>
                </c:pt>
                <c:pt idx="778">
                  <c:v>1.8684704273280874E-2</c:v>
                </c:pt>
                <c:pt idx="779">
                  <c:v>1.8715074391832783E-2</c:v>
                </c:pt>
                <c:pt idx="780">
                  <c:v>1.8748305315512404E-2</c:v>
                </c:pt>
                <c:pt idx="781">
                  <c:v>1.8784364466648808E-2</c:v>
                </c:pt>
                <c:pt idx="782">
                  <c:v>1.8820230801079852E-2</c:v>
                </c:pt>
                <c:pt idx="783">
                  <c:v>1.8855904308449613E-2</c:v>
                </c:pt>
                <c:pt idx="784">
                  <c:v>1.8894346461656553E-2</c:v>
                </c:pt>
                <c:pt idx="785">
                  <c:v>1.8929622352093847E-2</c:v>
                </c:pt>
                <c:pt idx="786">
                  <c:v>1.8964705377325582E-2</c:v>
                </c:pt>
                <c:pt idx="787">
                  <c:v>1.8999595527165174E-2</c:v>
                </c:pt>
                <c:pt idx="788">
                  <c:v>1.9034292791480948E-2</c:v>
                </c:pt>
                <c:pt idx="789">
                  <c:v>1.9065895411407158E-2</c:v>
                </c:pt>
                <c:pt idx="790">
                  <c:v>1.9100218844029675E-2</c:v>
                </c:pt>
                <c:pt idx="791">
                  <c:v>1.9134349368738018E-2</c:v>
                </c:pt>
                <c:pt idx="792">
                  <c:v>1.9168286975676643E-2</c:v>
                </c:pt>
                <c:pt idx="793">
                  <c:v>1.9204885479542404E-2</c:v>
                </c:pt>
                <c:pt idx="794">
                  <c:v>1.9238425221099656E-2</c:v>
                </c:pt>
                <c:pt idx="795">
                  <c:v>1.9271772007783291E-2</c:v>
                </c:pt>
                <c:pt idx="796">
                  <c:v>1.9304925829908306E-2</c:v>
                </c:pt>
                <c:pt idx="797">
                  <c:v>1.9335080902740436E-2</c:v>
                </c:pt>
                <c:pt idx="798">
                  <c:v>1.9367860486637627E-2</c:v>
                </c:pt>
                <c:pt idx="799">
                  <c:v>1.9400445209976191E-2</c:v>
                </c:pt>
                <c:pt idx="800">
                  <c:v>1.9432833187879785E-2</c:v>
                </c:pt>
                <c:pt idx="801">
                  <c:v>1.9465022535412883E-2</c:v>
                </c:pt>
                <c:pt idx="802">
                  <c:v>1.9497011367573716E-2</c:v>
                </c:pt>
                <c:pt idx="803">
                  <c:v>1.9528797799305317E-2</c:v>
                </c:pt>
                <c:pt idx="804">
                  <c:v>1.9560379945488884E-2</c:v>
                </c:pt>
                <c:pt idx="805">
                  <c:v>1.9599856505557831E-2</c:v>
                </c:pt>
                <c:pt idx="806">
                  <c:v>1.9630982330353243E-2</c:v>
                </c:pt>
                <c:pt idx="807">
                  <c:v>1.9661897669969369E-2</c:v>
                </c:pt>
                <c:pt idx="808">
                  <c:v>1.9692600669179369E-2</c:v>
                </c:pt>
                <c:pt idx="809">
                  <c:v>1.9723089472708608E-2</c:v>
                </c:pt>
                <c:pt idx="810">
                  <c:v>1.9750735258537315E-2</c:v>
                </c:pt>
                <c:pt idx="811">
                  <c:v>1.9780804952456849E-2</c:v>
                </c:pt>
                <c:pt idx="812">
                  <c:v>1.9810655014455423E-2</c:v>
                </c:pt>
                <c:pt idx="813">
                  <c:v>1.9840283579165292E-2</c:v>
                </c:pt>
                <c:pt idx="814">
                  <c:v>1.9872255617528166E-2</c:v>
                </c:pt>
                <c:pt idx="815">
                  <c:v>1.9901420283852739E-2</c:v>
                </c:pt>
                <c:pt idx="816">
                  <c:v>1.9930357766440275E-2</c:v>
                </c:pt>
                <c:pt idx="817">
                  <c:v>1.9959066209715947E-2</c:v>
                </c:pt>
                <c:pt idx="818">
                  <c:v>1.9987543758078426E-2</c:v>
                </c:pt>
                <c:pt idx="819">
                  <c:v>2.0013299059415665E-2</c:v>
                </c:pt>
                <c:pt idx="820">
                  <c:v>2.0041324909984459E-2</c:v>
                </c:pt>
                <c:pt idx="821">
                  <c:v>2.0069114339172859E-2</c:v>
                </c:pt>
                <c:pt idx="822">
                  <c:v>2.0096665481357575E-2</c:v>
                </c:pt>
                <c:pt idx="823">
                  <c:v>2.0126403129320333E-2</c:v>
                </c:pt>
                <c:pt idx="824">
                  <c:v>2.0153456797562919E-2</c:v>
                </c:pt>
                <c:pt idx="825">
                  <c:v>2.0180268690561328E-2</c:v>
                </c:pt>
                <c:pt idx="826">
                  <c:v>2.0206838798466922E-2</c:v>
                </c:pt>
                <c:pt idx="827">
                  <c:v>2.0233167111520116E-2</c:v>
                </c:pt>
                <c:pt idx="828">
                  <c:v>2.0259253620049947E-2</c:v>
                </c:pt>
                <c:pt idx="829">
                  <c:v>2.0285098314474517E-2</c:v>
                </c:pt>
                <c:pt idx="830">
                  <c:v>2.0310701185299682E-2</c:v>
                </c:pt>
                <c:pt idx="831">
                  <c:v>2.0336062223121225E-2</c:v>
                </c:pt>
                <c:pt idx="832">
                  <c:v>2.0356611303563088E-2</c:v>
                </c:pt>
                <c:pt idx="833">
                  <c:v>2.0381520395707176E-2</c:v>
                </c:pt>
                <c:pt idx="834">
                  <c:v>2.0406187652312852E-2</c:v>
                </c:pt>
                <c:pt idx="835">
                  <c:v>2.0430613064416743E-2</c:v>
                </c:pt>
                <c:pt idx="836">
                  <c:v>2.0457018827933705E-2</c:v>
                </c:pt>
                <c:pt idx="837">
                  <c:v>2.0480944600706097E-2</c:v>
                </c:pt>
                <c:pt idx="838">
                  <c:v>2.0504628489875068E-2</c:v>
                </c:pt>
                <c:pt idx="839">
                  <c:v>2.0528070486786558E-2</c:v>
                </c:pt>
                <c:pt idx="840">
                  <c:v>2.0549112149861107E-2</c:v>
                </c:pt>
                <c:pt idx="841">
                  <c:v>2.0572086311653425E-2</c:v>
                </c:pt>
                <c:pt idx="842">
                  <c:v>2.0594818568662507E-2</c:v>
                </c:pt>
                <c:pt idx="843">
                  <c:v>2.0617308912628144E-2</c:v>
                </c:pt>
                <c:pt idx="844">
                  <c:v>2.0639557335378412E-2</c:v>
                </c:pt>
                <c:pt idx="845">
                  <c:v>2.0663642257408094E-2</c:v>
                </c:pt>
                <c:pt idx="846">
                  <c:v>2.0685390773650229E-2</c:v>
                </c:pt>
                <c:pt idx="847">
                  <c:v>2.0706897331589789E-2</c:v>
                </c:pt>
                <c:pt idx="848">
                  <c:v>2.0731179969400246E-2</c:v>
                </c:pt>
                <c:pt idx="849">
                  <c:v>2.0750156131889397E-2</c:v>
                </c:pt>
                <c:pt idx="850">
                  <c:v>2.0770920882004367E-2</c:v>
                </c:pt>
                <c:pt idx="851">
                  <c:v>2.0791455571275118E-2</c:v>
                </c:pt>
                <c:pt idx="852">
                  <c:v>2.0811770619334272E-2</c:v>
                </c:pt>
                <c:pt idx="853">
                  <c:v>2.0831876446312091E-2</c:v>
                </c:pt>
                <c:pt idx="854">
                  <c:v>2.0851783472827224E-2</c:v>
                </c:pt>
                <c:pt idx="855">
                  <c:v>2.0871502119975304E-2</c:v>
                </c:pt>
                <c:pt idx="856">
                  <c:v>2.0891042809317532E-2</c:v>
                </c:pt>
                <c:pt idx="857">
                  <c:v>2.0910415962872759E-2</c:v>
                </c:pt>
                <c:pt idx="858">
                  <c:v>2.0933476437575128E-2</c:v>
                </c:pt>
                <c:pt idx="859">
                  <c:v>2.0952536979726266E-2</c:v>
                </c:pt>
                <c:pt idx="860">
                  <c:v>2.0971463038122837E-2</c:v>
                </c:pt>
                <c:pt idx="861">
                  <c:v>2.0990264924405078E-2</c:v>
                </c:pt>
                <c:pt idx="862">
                  <c:v>2.100704314676961E-2</c:v>
                </c:pt>
                <c:pt idx="863">
                  <c:v>2.1025628775346306E-2</c:v>
                </c:pt>
                <c:pt idx="864">
                  <c:v>2.1044120505425722E-2</c:v>
                </c:pt>
                <c:pt idx="865">
                  <c:v>2.1062528706037201E-2</c:v>
                </c:pt>
                <c:pt idx="866">
                  <c:v>2.1089205892138977E-2</c:v>
                </c:pt>
                <c:pt idx="867">
                  <c:v>2.1107473792093864E-2</c:v>
                </c:pt>
                <c:pt idx="868">
                  <c:v>2.1125692038002287E-2</c:v>
                </c:pt>
                <c:pt idx="869">
                  <c:v>2.1143870835038586E-2</c:v>
                </c:pt>
                <c:pt idx="870">
                  <c:v>2.1156270029639077E-2</c:v>
                </c:pt>
                <c:pt idx="871">
                  <c:v>2.1174392627730125E-2</c:v>
                </c:pt>
                <c:pt idx="872">
                  <c:v>2.1192505772144429E-2</c:v>
                </c:pt>
                <c:pt idx="873">
                  <c:v>2.121061983504631E-2</c:v>
                </c:pt>
                <c:pt idx="874">
                  <c:v>2.1228745188976196E-2</c:v>
                </c:pt>
                <c:pt idx="875">
                  <c:v>2.1252686688936026E-2</c:v>
                </c:pt>
                <c:pt idx="876">
                  <c:v>2.1270871544661358E-2</c:v>
                </c:pt>
                <c:pt idx="877">
                  <c:v>2.1289085482810468E-2</c:v>
                </c:pt>
                <c:pt idx="878">
                  <c:v>2.1307328504191748E-2</c:v>
                </c:pt>
                <c:pt idx="879">
                  <c:v>2.1325600609616586E-2</c:v>
                </c:pt>
                <c:pt idx="880">
                  <c:v>2.134390179989638E-2</c:v>
                </c:pt>
                <c:pt idx="881">
                  <c:v>2.1362232075842952E-2</c:v>
                </c:pt>
                <c:pt idx="882">
                  <c:v>2.1380591438271566E-2</c:v>
                </c:pt>
                <c:pt idx="883">
                  <c:v>2.1393109663454282E-2</c:v>
                </c:pt>
                <c:pt idx="884">
                  <c:v>2.1407599783127871E-2</c:v>
                </c:pt>
                <c:pt idx="885">
                  <c:v>2.1426030566632781E-2</c:v>
                </c:pt>
                <c:pt idx="886">
                  <c:v>2.1444490426311646E-2</c:v>
                </c:pt>
                <c:pt idx="887">
                  <c:v>2.1462979362961619E-2</c:v>
                </c:pt>
                <c:pt idx="888">
                  <c:v>2.1483468834559372E-2</c:v>
                </c:pt>
                <c:pt idx="889">
                  <c:v>2.1502019106188045E-2</c:v>
                </c:pt>
                <c:pt idx="890">
                  <c:v>2.1520598459922231E-2</c:v>
                </c:pt>
                <c:pt idx="891">
                  <c:v>2.1539206896568321E-2</c:v>
                </c:pt>
                <c:pt idx="892">
                  <c:v>2.155586022879943E-2</c:v>
                </c:pt>
                <c:pt idx="893">
                  <c:v>2.1574523644105014E-2</c:v>
                </c:pt>
                <c:pt idx="894">
                  <c:v>2.1593216142002401E-2</c:v>
                </c:pt>
                <c:pt idx="895">
                  <c:v>2.1611937723299349E-2</c:v>
                </c:pt>
                <c:pt idx="896">
                  <c:v>2.1630688388805365E-2</c:v>
                </c:pt>
                <c:pt idx="897">
                  <c:v>2.1651468302980051E-2</c:v>
                </c:pt>
                <c:pt idx="898">
                  <c:v>2.1670280342727988E-2</c:v>
                </c:pt>
                <c:pt idx="899">
                  <c:v>2.1689121471893839E-2</c:v>
                </c:pt>
                <c:pt idx="900">
                  <c:v>2.1710689811686244E-2</c:v>
                </c:pt>
                <c:pt idx="901">
                  <c:v>2.1727579820610462E-2</c:v>
                </c:pt>
                <c:pt idx="902">
                  <c:v>2.1746506839836175E-2</c:v>
                </c:pt>
                <c:pt idx="903">
                  <c:v>2.1765452251025198E-2</c:v>
                </c:pt>
                <c:pt idx="904">
                  <c:v>2.1784406693840498E-2</c:v>
                </c:pt>
                <c:pt idx="905">
                  <c:v>2.1803360807591286E-2</c:v>
                </c:pt>
                <c:pt idx="906">
                  <c:v>2.1822305231234355E-2</c:v>
                </c:pt>
                <c:pt idx="907">
                  <c:v>2.1841230603373181E-2</c:v>
                </c:pt>
                <c:pt idx="908">
                  <c:v>2.1860127562260589E-2</c:v>
                </c:pt>
                <c:pt idx="909">
                  <c:v>2.1880985700061775E-2</c:v>
                </c:pt>
                <c:pt idx="910">
                  <c:v>2.190576382788181E-2</c:v>
                </c:pt>
                <c:pt idx="911">
                  <c:v>2.1924489672644189E-2</c:v>
                </c:pt>
                <c:pt idx="912">
                  <c:v>2.1943146459202225E-2</c:v>
                </c:pt>
                <c:pt idx="913">
                  <c:v>2.1961725024112724E-2</c:v>
                </c:pt>
                <c:pt idx="914">
                  <c:v>2.1980216203595464E-2</c:v>
                </c:pt>
                <c:pt idx="915">
                  <c:v>2.1998610833535357E-2</c:v>
                </c:pt>
                <c:pt idx="916">
                  <c:v>2.2023443431947606E-2</c:v>
                </c:pt>
                <c:pt idx="917">
                  <c:v>2.2041571278817552E-2</c:v>
                </c:pt>
                <c:pt idx="918">
                  <c:v>2.206147541967125E-2</c:v>
                </c:pt>
                <c:pt idx="919">
                  <c:v>2.207932464302842E-2</c:v>
                </c:pt>
                <c:pt idx="920">
                  <c:v>2.2097026617876991E-2</c:v>
                </c:pt>
                <c:pt idx="921">
                  <c:v>2.2114572128839799E-2</c:v>
                </c:pt>
                <c:pt idx="922">
                  <c:v>2.2130099950127106E-2</c:v>
                </c:pt>
                <c:pt idx="923">
                  <c:v>2.2147318716026116E-2</c:v>
                </c:pt>
                <c:pt idx="924">
                  <c:v>2.2164353539207454E-2</c:v>
                </c:pt>
                <c:pt idx="925">
                  <c:v>2.2181195153437007E-2</c:v>
                </c:pt>
                <c:pt idx="926">
                  <c:v>2.2201424756849837E-2</c:v>
                </c:pt>
                <c:pt idx="927">
                  <c:v>2.2216044323054383E-2</c:v>
                </c:pt>
                <c:pt idx="928">
                  <c:v>2.2232245400121239E-2</c:v>
                </c:pt>
                <c:pt idx="929">
                  <c:v>2.2248233388716884E-2</c:v>
                </c:pt>
                <c:pt idx="930">
                  <c:v>2.2264008283675009E-2</c:v>
                </c:pt>
                <c:pt idx="931">
                  <c:v>2.227957007989578E-2</c:v>
                </c:pt>
                <c:pt idx="932">
                  <c:v>2.2294918772351048E-2</c:v>
                </c:pt>
                <c:pt idx="933">
                  <c:v>2.2310054356079131E-2</c:v>
                </c:pt>
                <c:pt idx="934">
                  <c:v>2.2324976826188288E-2</c:v>
                </c:pt>
                <c:pt idx="935">
                  <c:v>2.2334679776540557E-2</c:v>
                </c:pt>
                <c:pt idx="936">
                  <c:v>2.2349218984013437E-2</c:v>
                </c:pt>
                <c:pt idx="937">
                  <c:v>2.2363545102333807E-2</c:v>
                </c:pt>
                <c:pt idx="938">
                  <c:v>2.2377658126946635E-2</c:v>
                </c:pt>
                <c:pt idx="939">
                  <c:v>2.2393170778774167E-2</c:v>
                </c:pt>
                <c:pt idx="940">
                  <c:v>2.2406843226271414E-2</c:v>
                </c:pt>
                <c:pt idx="941">
                  <c:v>2.2420302553817523E-2</c:v>
                </c:pt>
                <c:pt idx="942">
                  <c:v>2.2433548757109126E-2</c:v>
                </c:pt>
                <c:pt idx="943">
                  <c:v>2.2446581831910926E-2</c:v>
                </c:pt>
                <c:pt idx="944">
                  <c:v>2.2457861060227416E-2</c:v>
                </c:pt>
                <c:pt idx="945">
                  <c:v>2.2470482307040171E-2</c:v>
                </c:pt>
                <c:pt idx="946">
                  <c:v>2.2482890426145621E-2</c:v>
                </c:pt>
                <c:pt idx="947">
                  <c:v>2.2495085413597748E-2</c:v>
                </c:pt>
                <c:pt idx="948">
                  <c:v>2.2508550135129844E-2</c:v>
                </c:pt>
                <c:pt idx="949">
                  <c:v>2.2520304353878497E-2</c:v>
                </c:pt>
                <c:pt idx="950">
                  <c:v>2.2531845416400419E-2</c:v>
                </c:pt>
                <c:pt idx="951">
                  <c:v>2.254317331900757E-2</c:v>
                </c:pt>
                <c:pt idx="952">
                  <c:v>2.2554288058076466E-2</c:v>
                </c:pt>
                <c:pt idx="953">
                  <c:v>2.2563779361196266E-2</c:v>
                </c:pt>
                <c:pt idx="954">
                  <c:v>2.2574482322301061E-2</c:v>
                </c:pt>
                <c:pt idx="955">
                  <c:v>2.2584972122629311E-2</c:v>
                </c:pt>
                <c:pt idx="956">
                  <c:v>2.2595248758847112E-2</c:v>
                </c:pt>
                <c:pt idx="957">
                  <c:v>2.2605312227685474E-2</c:v>
                </c:pt>
                <c:pt idx="958">
                  <c:v>2.2615162525946069E-2</c:v>
                </c:pt>
                <c:pt idx="959">
                  <c:v>2.2624799650495055E-2</c:v>
                </c:pt>
                <c:pt idx="960">
                  <c:v>2.2634223598269245E-2</c:v>
                </c:pt>
                <c:pt idx="961">
                  <c:v>2.2647310583584154E-2</c:v>
                </c:pt>
                <c:pt idx="962">
                  <c:v>2.2656264165876693E-2</c:v>
                </c:pt>
                <c:pt idx="963">
                  <c:v>2.2665004522647209E-2</c:v>
                </c:pt>
                <c:pt idx="964">
                  <c:v>2.2673531651069268E-2</c:v>
                </c:pt>
                <c:pt idx="965">
                  <c:v>2.2680613582068021E-2</c:v>
                </c:pt>
                <c:pt idx="966">
                  <c:v>2.2688728968476363E-2</c:v>
                </c:pt>
                <c:pt idx="967">
                  <c:v>2.2696631131838497E-2</c:v>
                </c:pt>
                <c:pt idx="968">
                  <c:v>2.2704320069613496E-2</c:v>
                </c:pt>
                <c:pt idx="969">
                  <c:v>2.2711795779329459E-2</c:v>
                </c:pt>
                <c:pt idx="970">
                  <c:v>2.2720216476777119E-2</c:v>
                </c:pt>
                <c:pt idx="971">
                  <c:v>2.2727250933449499E-2</c:v>
                </c:pt>
                <c:pt idx="972">
                  <c:v>2.2734072141652996E-2</c:v>
                </c:pt>
                <c:pt idx="973">
                  <c:v>2.2740680099183716E-2</c:v>
                </c:pt>
                <c:pt idx="974">
                  <c:v>2.2745975825304212E-2</c:v>
                </c:pt>
                <c:pt idx="975">
                  <c:v>2.2752172118593823E-2</c:v>
                </c:pt>
                <c:pt idx="976">
                  <c:v>2.2758155168440857E-2</c:v>
                </c:pt>
                <c:pt idx="977">
                  <c:v>2.2763924972921169E-2</c:v>
                </c:pt>
                <c:pt idx="978">
                  <c:v>2.2770521054384495E-2</c:v>
                </c:pt>
                <c:pt idx="979">
                  <c:v>2.2775849465429931E-2</c:v>
                </c:pt>
                <c:pt idx="980">
                  <c:v>2.2780964612296874E-2</c:v>
                </c:pt>
                <c:pt idx="981">
                  <c:v>2.2785866493332738E-2</c:v>
                </c:pt>
                <c:pt idx="982">
                  <c:v>2.2790555106952697E-2</c:v>
                </c:pt>
                <c:pt idx="983">
                  <c:v>2.2795030451640576E-2</c:v>
                </c:pt>
                <c:pt idx="984">
                  <c:v>2.2799292525949276E-2</c:v>
                </c:pt>
                <c:pt idx="985">
                  <c:v>2.2803341328502501E-2</c:v>
                </c:pt>
                <c:pt idx="986">
                  <c:v>2.2807176857990431E-2</c:v>
                </c:pt>
                <c:pt idx="987">
                  <c:v>2.2808080027755036E-2</c:v>
                </c:pt>
                <c:pt idx="988">
                  <c:v>2.2811534056918055E-2</c:v>
                </c:pt>
                <c:pt idx="989">
                  <c:v>2.281477484992836E-2</c:v>
                </c:pt>
                <c:pt idx="990">
                  <c:v>2.2817802405755171E-2</c:v>
                </c:pt>
                <c:pt idx="991">
                  <c:v>2.2821464343020372E-2</c:v>
                </c:pt>
                <c:pt idx="992">
                  <c:v>2.2824050353183304E-2</c:v>
                </c:pt>
                <c:pt idx="993">
                  <c:v>2.2826423110002898E-2</c:v>
                </c:pt>
                <c:pt idx="994">
                  <c:v>2.2828582612720645E-2</c:v>
                </c:pt>
                <c:pt idx="995">
                  <c:v>2.2830528860646543E-2</c:v>
                </c:pt>
                <c:pt idx="996">
                  <c:v>2.2831489710699863E-2</c:v>
                </c:pt>
                <c:pt idx="997">
                  <c:v>2.2833024583083308E-2</c:v>
                </c:pt>
                <c:pt idx="998">
                  <c:v>2.2834346212480171E-2</c:v>
                </c:pt>
                <c:pt idx="999">
                  <c:v>2.2835454598471337E-2</c:v>
                </c:pt>
                <c:pt idx="1000">
                  <c:v>2.2837061258993627E-2</c:v>
                </c:pt>
                <c:pt idx="1001">
                  <c:v>2.2837727967482482E-2</c:v>
                </c:pt>
                <c:pt idx="1002">
                  <c:v>2.2838181418255235E-2</c:v>
                </c:pt>
                <c:pt idx="1003">
                  <c:v>2.2838421611165633E-2</c:v>
                </c:pt>
                <c:pt idx="1004">
                  <c:v>2.2838448546137688E-2</c:v>
                </c:pt>
                <c:pt idx="1005">
                  <c:v>2.2837626894003739E-2</c:v>
                </c:pt>
                <c:pt idx="1006">
                  <c:v>2.2837246394579507E-2</c:v>
                </c:pt>
                <c:pt idx="1007">
                  <c:v>2.2836664206879027E-2</c:v>
                </c:pt>
                <c:pt idx="1008">
                  <c:v>2.2835888420314313E-2</c:v>
                </c:pt>
                <c:pt idx="1009">
                  <c:v>2.2834927124339779E-2</c:v>
                </c:pt>
                <c:pt idx="1010">
                  <c:v>2.2833788408448696E-2</c:v>
                </c:pt>
                <c:pt idx="1011">
                  <c:v>2.2832480362163485E-2</c:v>
                </c:pt>
                <c:pt idx="1012">
                  <c:v>2.2831011075029981E-2</c:v>
                </c:pt>
                <c:pt idx="1013">
                  <c:v>2.2831037718937942E-2</c:v>
                </c:pt>
                <c:pt idx="1014">
                  <c:v>2.2829250103264195E-2</c:v>
                </c:pt>
                <c:pt idx="1015">
                  <c:v>2.2827327656803478E-2</c:v>
                </c:pt>
                <c:pt idx="1016">
                  <c:v>2.2825278338747791E-2</c:v>
                </c:pt>
                <c:pt idx="1017">
                  <c:v>2.2823110108283921E-2</c:v>
                </c:pt>
                <c:pt idx="1018">
                  <c:v>2.2820308229258665E-2</c:v>
                </c:pt>
                <c:pt idx="1019">
                  <c:v>2.28179295885832E-2</c:v>
                </c:pt>
                <c:pt idx="1020">
                  <c:v>2.2815455421914061E-2</c:v>
                </c:pt>
                <c:pt idx="1021">
                  <c:v>2.281289373134554E-2</c:v>
                </c:pt>
                <c:pt idx="1022">
                  <c:v>2.2810763840195605E-2</c:v>
                </c:pt>
                <c:pt idx="1023">
                  <c:v>2.2808049277167331E-2</c:v>
                </c:pt>
                <c:pt idx="1024">
                  <c:v>2.2805271515442347E-2</c:v>
                </c:pt>
                <c:pt idx="1025">
                  <c:v>2.2802438513995001E-2</c:v>
                </c:pt>
                <c:pt idx="1026">
                  <c:v>2.279905249117186E-2</c:v>
                </c:pt>
                <c:pt idx="1027">
                  <c:v>2.2796133699385233E-2</c:v>
                </c:pt>
                <c:pt idx="1028">
                  <c:v>2.2793183397394327E-2</c:v>
                </c:pt>
                <c:pt idx="1029">
                  <c:v>2.2790209586988533E-2</c:v>
                </c:pt>
                <c:pt idx="1030">
                  <c:v>2.2787220269908322E-2</c:v>
                </c:pt>
                <c:pt idx="1031">
                  <c:v>2.2784725920870174E-2</c:v>
                </c:pt>
                <c:pt idx="1032">
                  <c:v>2.2781724189329451E-2</c:v>
                </c:pt>
                <c:pt idx="1033">
                  <c:v>2.2778718381894759E-2</c:v>
                </c:pt>
                <c:pt idx="1034">
                  <c:v>2.2775708498583475E-2</c:v>
                </c:pt>
                <c:pt idx="1035">
                  <c:v>2.2772694539415148E-2</c:v>
                </c:pt>
                <c:pt idx="1036">
                  <c:v>2.2769676504407588E-2</c:v>
                </c:pt>
                <c:pt idx="1037">
                  <c:v>2.2766654393579912E-2</c:v>
                </c:pt>
                <c:pt idx="1038">
                  <c:v>2.2763628206951235E-2</c:v>
                </c:pt>
                <c:pt idx="1039">
                  <c:v>2.2759600168399945E-2</c:v>
                </c:pt>
                <c:pt idx="1040">
                  <c:v>2.2756566793826444E-2</c:v>
                </c:pt>
                <c:pt idx="1041">
                  <c:v>2.2753529343966461E-2</c:v>
                </c:pt>
                <c:pt idx="1042">
                  <c:v>2.2750487818839319E-2</c:v>
                </c:pt>
                <c:pt idx="1043">
                  <c:v>2.2747442218462151E-2</c:v>
                </c:pt>
                <c:pt idx="1044">
                  <c:v>2.274488903226439E-2</c:v>
                </c:pt>
                <c:pt idx="1045">
                  <c:v>2.2741834798520225E-2</c:v>
                </c:pt>
                <c:pt idx="1046">
                  <c:v>2.2738776489354091E-2</c:v>
                </c:pt>
                <c:pt idx="1047">
                  <c:v>2.2735714104784335E-2</c:v>
                </c:pt>
                <c:pt idx="1048">
                  <c:v>2.2732153088496566E-2</c:v>
                </c:pt>
                <c:pt idx="1049">
                  <c:v>2.2729083037017154E-2</c:v>
                </c:pt>
                <c:pt idx="1050">
                  <c:v>2.2726008910419919E-2</c:v>
                </c:pt>
                <c:pt idx="1051">
                  <c:v>2.2722930708723305E-2</c:v>
                </c:pt>
                <c:pt idx="1052">
                  <c:v>2.2720341051546068E-2</c:v>
                </c:pt>
                <c:pt idx="1053">
                  <c:v>2.2717254214952954E-2</c:v>
                </c:pt>
                <c:pt idx="1054">
                  <c:v>2.2714163303088574E-2</c:v>
                </c:pt>
                <c:pt idx="1055">
                  <c:v>2.2711068315972145E-2</c:v>
                </c:pt>
                <c:pt idx="1056">
                  <c:v>2.2707969253623325E-2</c:v>
                </c:pt>
                <c:pt idx="1057">
                  <c:v>2.2704375922510761E-2</c:v>
                </c:pt>
                <c:pt idx="1058">
                  <c:v>2.2701269195646422E-2</c:v>
                </c:pt>
                <c:pt idx="1059">
                  <c:v>2.2698158393834236E-2</c:v>
                </c:pt>
                <c:pt idx="1060">
                  <c:v>2.2695043517092641E-2</c:v>
                </c:pt>
                <c:pt idx="1061">
                  <c:v>2.2691924565441408E-2</c:v>
                </c:pt>
                <c:pt idx="1062">
                  <c:v>2.2688801538898538E-2</c:v>
                </c:pt>
                <c:pt idx="1063">
                  <c:v>2.2685674437484243E-2</c:v>
                </c:pt>
                <c:pt idx="1064">
                  <c:v>2.2682543261217401E-2</c:v>
                </c:pt>
                <c:pt idx="1065">
                  <c:v>2.2680380583962264E-2</c:v>
                </c:pt>
                <c:pt idx="1066">
                  <c:v>2.2677240282579419E-2</c:v>
                </c:pt>
                <c:pt idx="1067">
                  <c:v>2.2674095905947742E-2</c:v>
                </c:pt>
                <c:pt idx="1068">
                  <c:v>2.2670947454086345E-2</c:v>
                </c:pt>
                <c:pt idx="1069">
                  <c:v>2.266779492701608E-2</c:v>
                </c:pt>
                <c:pt idx="1070">
                  <c:v>2.2664154491988529E-2</c:v>
                </c:pt>
                <c:pt idx="1071">
                  <c:v>2.2660994303445765E-2</c:v>
                </c:pt>
                <c:pt idx="1072">
                  <c:v>2.2657830039977688E-2</c:v>
                </c:pt>
                <c:pt idx="1073">
                  <c:v>2.2654661701603952E-2</c:v>
                </c:pt>
                <c:pt idx="1074">
                  <c:v>2.2651971164197329E-2</c:v>
                </c:pt>
                <c:pt idx="1075">
                  <c:v>2.2648794186277896E-2</c:v>
                </c:pt>
                <c:pt idx="1076">
                  <c:v>2.2645613133285572E-2</c:v>
                </c:pt>
                <c:pt idx="1077">
                  <c:v>2.2642428005239912E-2</c:v>
                </c:pt>
                <c:pt idx="1078">
                  <c:v>2.2639238802160462E-2</c:v>
                </c:pt>
                <c:pt idx="1079">
                  <c:v>2.2635566099435157E-2</c:v>
                </c:pt>
                <c:pt idx="1080">
                  <c:v>2.2632369237269131E-2</c:v>
                </c:pt>
                <c:pt idx="1081">
                  <c:v>2.262916830035382E-2</c:v>
                </c:pt>
                <c:pt idx="1082">
                  <c:v>2.2625963288708889E-2</c:v>
                </c:pt>
                <c:pt idx="1083">
                  <c:v>2.2623231661953652E-2</c:v>
                </c:pt>
                <c:pt idx="1084">
                  <c:v>2.2620018009088531E-2</c:v>
                </c:pt>
                <c:pt idx="1085">
                  <c:v>2.2616800281328637E-2</c:v>
                </c:pt>
                <c:pt idx="1086">
                  <c:v>2.2613578478693521E-2</c:v>
                </c:pt>
                <c:pt idx="1087">
                  <c:v>2.2610352601203174E-2</c:v>
                </c:pt>
                <c:pt idx="1088">
                  <c:v>2.2607122648877574E-2</c:v>
                </c:pt>
                <c:pt idx="1089">
                  <c:v>2.2603888621736703E-2</c:v>
                </c:pt>
                <c:pt idx="1090">
                  <c:v>2.2600650519800553E-2</c:v>
                </c:pt>
                <c:pt idx="1091">
                  <c:v>2.2596934824342645E-2</c:v>
                </c:pt>
                <c:pt idx="1092">
                  <c:v>2.259274293395544E-2</c:v>
                </c:pt>
                <c:pt idx="1093">
                  <c:v>2.2589494089137956E-2</c:v>
                </c:pt>
                <c:pt idx="1094">
                  <c:v>2.2586241170277275E-2</c:v>
                </c:pt>
                <c:pt idx="1095">
                  <c:v>2.2582984177392379E-2</c:v>
                </c:pt>
                <c:pt idx="1096">
                  <c:v>2.2580194214139454E-2</c:v>
                </c:pt>
                <c:pt idx="1097">
                  <c:v>2.2576928578621848E-2</c:v>
                </c:pt>
                <c:pt idx="1098">
                  <c:v>2.2573658868915783E-2</c:v>
                </c:pt>
                <c:pt idx="1099">
                  <c:v>2.257038508504234E-2</c:v>
                </c:pt>
                <c:pt idx="1100">
                  <c:v>2.2566638103302068E-2</c:v>
                </c:pt>
                <c:pt idx="1101">
                  <c:v>2.2563356666689686E-2</c:v>
                </c:pt>
                <c:pt idx="1102">
                  <c:v>2.2560071156193535E-2</c:v>
                </c:pt>
                <c:pt idx="1103">
                  <c:v>2.2556781571831278E-2</c:v>
                </c:pt>
                <c:pt idx="1104">
                  <c:v>2.2553487913624996E-2</c:v>
                </c:pt>
                <c:pt idx="1105">
                  <c:v>2.2550656825400597E-2</c:v>
                </c:pt>
                <c:pt idx="1106">
                  <c:v>2.254735452291419E-2</c:v>
                </c:pt>
                <c:pt idx="1107">
                  <c:v>2.2544048146421594E-2</c:v>
                </c:pt>
                <c:pt idx="1108">
                  <c:v>2.2540264441874992E-2</c:v>
                </c:pt>
                <c:pt idx="1109">
                  <c:v>2.2536484750625436E-2</c:v>
                </c:pt>
                <c:pt idx="1110">
                  <c:v>2.2533166067812676E-2</c:v>
                </c:pt>
                <c:pt idx="1111">
                  <c:v>2.2529843311298543E-2</c:v>
                </c:pt>
                <c:pt idx="1112">
                  <c:v>2.2526516481102907E-2</c:v>
                </c:pt>
                <c:pt idx="1113">
                  <c:v>2.2523185577247407E-2</c:v>
                </c:pt>
                <c:pt idx="1114">
                  <c:v>2.2519850599750597E-2</c:v>
                </c:pt>
                <c:pt idx="1115">
                  <c:v>2.2516511548633669E-2</c:v>
                </c:pt>
                <c:pt idx="1116">
                  <c:v>2.251316842391738E-2</c:v>
                </c:pt>
                <c:pt idx="1117">
                  <c:v>2.2511202934112691E-2</c:v>
                </c:pt>
                <c:pt idx="1118">
                  <c:v>2.2507850164098026E-2</c:v>
                </c:pt>
                <c:pt idx="1119">
                  <c:v>2.2504493319882822E-2</c:v>
                </c:pt>
                <c:pt idx="1120">
                  <c:v>2.2501132401485754E-2</c:v>
                </c:pt>
                <c:pt idx="1121">
                  <c:v>2.2497767408929854E-2</c:v>
                </c:pt>
                <c:pt idx="1122">
                  <c:v>2.2493940300645221E-2</c:v>
                </c:pt>
                <c:pt idx="1123">
                  <c:v>2.2490567660365383E-2</c:v>
                </c:pt>
                <c:pt idx="1124">
                  <c:v>2.2487190946207696E-2</c:v>
                </c:pt>
                <c:pt idx="1125">
                  <c:v>2.248381015819444E-2</c:v>
                </c:pt>
                <c:pt idx="1126">
                  <c:v>2.2480881334475053E-2</c:v>
                </c:pt>
                <c:pt idx="1127">
                  <c:v>2.2477491897396656E-2</c:v>
                </c:pt>
                <c:pt idx="1128">
                  <c:v>2.2474098386303657E-2</c:v>
                </c:pt>
                <c:pt idx="1129">
                  <c:v>2.2470700801218206E-2</c:v>
                </c:pt>
                <c:pt idx="1130">
                  <c:v>2.2467299142160297E-2</c:v>
                </c:pt>
                <c:pt idx="1131">
                  <c:v>2.2463439880291498E-2</c:v>
                </c:pt>
                <c:pt idx="1132">
                  <c:v>2.2460030575865406E-2</c:v>
                </c:pt>
                <c:pt idx="1133">
                  <c:v>2.2456617197750165E-2</c:v>
                </c:pt>
                <c:pt idx="1134">
                  <c:v>2.245319974596631E-2</c:v>
                </c:pt>
                <c:pt idx="1135">
                  <c:v>2.245022973803101E-2</c:v>
                </c:pt>
                <c:pt idx="1136">
                  <c:v>2.2446803635584045E-2</c:v>
                </c:pt>
                <c:pt idx="1137">
                  <c:v>2.2443373459313631E-2</c:v>
                </c:pt>
                <c:pt idx="1138">
                  <c:v>2.2439939209240613E-2</c:v>
                </c:pt>
                <c:pt idx="1139">
                  <c:v>2.2436500885384982E-2</c:v>
                </c:pt>
                <c:pt idx="1140">
                  <c:v>2.243305848776846E-2</c:v>
                </c:pt>
                <c:pt idx="1141">
                  <c:v>2.2429612016414066E-2</c:v>
                </c:pt>
                <c:pt idx="1142">
                  <c:v>2.2426161471340484E-2</c:v>
                </c:pt>
                <c:pt idx="1143">
                  <c:v>2.2422259368305279E-2</c:v>
                </c:pt>
                <c:pt idx="1144">
                  <c:v>2.2417907133487101E-2</c:v>
                </c:pt>
                <c:pt idx="1145">
                  <c:v>2.2414445883316647E-2</c:v>
                </c:pt>
                <c:pt idx="1146">
                  <c:v>2.2410980560166004E-2</c:v>
                </c:pt>
                <c:pt idx="1147">
                  <c:v>2.2407511164057262E-2</c:v>
                </c:pt>
                <c:pt idx="1148">
                  <c:v>2.2404482711274317E-2</c:v>
                </c:pt>
                <c:pt idx="1149">
                  <c:v>2.2401004663177317E-2</c:v>
                </c:pt>
                <c:pt idx="1150">
                  <c:v>2.2397522541968799E-2</c:v>
                </c:pt>
                <c:pt idx="1151">
                  <c:v>2.2394036347668966E-2</c:v>
                </c:pt>
                <c:pt idx="1152">
                  <c:v>2.2390103089879522E-2</c:v>
                </c:pt>
                <c:pt idx="1153">
                  <c:v>2.2386609256465559E-2</c:v>
                </c:pt>
                <c:pt idx="1154">
                  <c:v>2.2383111350241441E-2</c:v>
                </c:pt>
                <c:pt idx="1155">
                  <c:v>2.2379609371228806E-2</c:v>
                </c:pt>
                <c:pt idx="1156">
                  <c:v>2.2376103319447973E-2</c:v>
                </c:pt>
                <c:pt idx="1157">
                  <c:v>2.2373033648160619E-2</c:v>
                </c:pt>
                <c:pt idx="1158">
                  <c:v>2.2369518942823741E-2</c:v>
                </c:pt>
                <c:pt idx="1159">
                  <c:v>2.2366000164566836E-2</c:v>
                </c:pt>
                <c:pt idx="1160">
                  <c:v>2.2361973716481558E-2</c:v>
                </c:pt>
                <c:pt idx="1161">
                  <c:v>2.2358007862822257E-2</c:v>
                </c:pt>
                <c:pt idx="1162">
                  <c:v>2.23544763411677E-2</c:v>
                </c:pt>
                <c:pt idx="1163">
                  <c:v>2.235093866685774E-2</c:v>
                </c:pt>
                <c:pt idx="1164">
                  <c:v>2.2347393019891876E-2</c:v>
                </c:pt>
                <c:pt idx="1165">
                  <c:v>2.2343837580282411E-2</c:v>
                </c:pt>
                <c:pt idx="1166">
                  <c:v>2.2340270528053568E-2</c:v>
                </c:pt>
                <c:pt idx="1167">
                  <c:v>2.2336690043243273E-2</c:v>
                </c:pt>
                <c:pt idx="1168">
                  <c:v>2.2333094305904012E-2</c:v>
                </c:pt>
                <c:pt idx="1169">
                  <c:v>2.2330334114471852E-2</c:v>
                </c:pt>
                <c:pt idx="1170">
                  <c:v>2.2327967308533106E-2</c:v>
                </c:pt>
                <c:pt idx="1171">
                  <c:v>2.2324301935940136E-2</c:v>
                </c:pt>
                <c:pt idx="1172">
                  <c:v>2.2320613255396329E-2</c:v>
                </c:pt>
                <c:pt idx="1173">
                  <c:v>2.2316899495410773E-2</c:v>
                </c:pt>
                <c:pt idx="1174">
                  <c:v>2.2311923102828961E-2</c:v>
                </c:pt>
                <c:pt idx="1175">
                  <c:v>2.2308163357079695E-2</c:v>
                </c:pt>
                <c:pt idx="1176">
                  <c:v>2.2304373563106408E-2</c:v>
                </c:pt>
                <c:pt idx="1177">
                  <c:v>2.230055192075913E-2</c:v>
                </c:pt>
                <c:pt idx="1178">
                  <c:v>2.2297892502645276E-2</c:v>
                </c:pt>
                <c:pt idx="1179">
                  <c:v>2.2293991065493866E-2</c:v>
                </c:pt>
                <c:pt idx="1180">
                  <c:v>2.229005214887218E-2</c:v>
                </c:pt>
                <c:pt idx="1181">
                  <c:v>2.2286073981411351E-2</c:v>
                </c:pt>
                <c:pt idx="1182">
                  <c:v>2.2280902979283281E-2</c:v>
                </c:pt>
                <c:pt idx="1183">
                  <c:v>2.2276852444438916E-2</c:v>
                </c:pt>
                <c:pt idx="1184">
                  <c:v>2.2272757460622399E-2</c:v>
                </c:pt>
                <c:pt idx="1185">
                  <c:v>2.2268616227815667E-2</c:v>
                </c:pt>
                <c:pt idx="1186">
                  <c:v>2.2264426946020325E-2</c:v>
                </c:pt>
                <c:pt idx="1187">
                  <c:v>2.2261281521334608E-2</c:v>
                </c:pt>
                <c:pt idx="1188">
                  <c:v>2.2256979621743216E-2</c:v>
                </c:pt>
                <c:pt idx="1189">
                  <c:v>2.2252626578712235E-2</c:v>
                </c:pt>
                <c:pt idx="1190">
                  <c:v>2.2248222392582034E-2</c:v>
                </c:pt>
                <c:pt idx="1191">
                  <c:v>2.2243767063699436E-2</c:v>
                </c:pt>
                <c:pt idx="1192">
                  <c:v>2.2239260592412546E-2</c:v>
                </c:pt>
                <c:pt idx="1193">
                  <c:v>2.2234702979074636E-2</c:v>
                </c:pt>
                <c:pt idx="1194">
                  <c:v>2.2230094224043262E-2</c:v>
                </c:pt>
                <c:pt idx="1195">
                  <c:v>2.222443489077958E-2</c:v>
                </c:pt>
                <c:pt idx="1196">
                  <c:v>2.2219075452586039E-2</c:v>
                </c:pt>
                <c:pt idx="1197">
                  <c:v>2.2214332994389727E-2</c:v>
                </c:pt>
                <c:pt idx="1198">
                  <c:v>2.2209539411208502E-2</c:v>
                </c:pt>
                <c:pt idx="1199">
                  <c:v>2.2204694703409369E-2</c:v>
                </c:pt>
                <c:pt idx="1200">
                  <c:v>2.2200113374981113E-2</c:v>
                </c:pt>
                <c:pt idx="1201">
                  <c:v>2.2195162463840713E-2</c:v>
                </c:pt>
                <c:pt idx="1202">
                  <c:v>2.219016042616347E-2</c:v>
                </c:pt>
                <c:pt idx="1203">
                  <c:v>2.2185107262331923E-2</c:v>
                </c:pt>
                <c:pt idx="1204">
                  <c:v>2.2179704308203787E-2</c:v>
                </c:pt>
                <c:pt idx="1205">
                  <c:v>2.2174552860589229E-2</c:v>
                </c:pt>
                <c:pt idx="1206">
                  <c:v>2.2169350291025125E-2</c:v>
                </c:pt>
                <c:pt idx="1207">
                  <c:v>2.2164096599907618E-2</c:v>
                </c:pt>
                <c:pt idx="1208">
                  <c:v>2.2158791787637275E-2</c:v>
                </c:pt>
                <c:pt idx="1209">
                  <c:v>2.2153714652096201E-2</c:v>
                </c:pt>
                <c:pt idx="1210">
                  <c:v>2.2148303616260537E-2</c:v>
                </c:pt>
                <c:pt idx="1211">
                  <c:v>2.2142841457481632E-2</c:v>
                </c:pt>
                <c:pt idx="1212">
                  <c:v>2.2136536391320152E-2</c:v>
                </c:pt>
                <c:pt idx="1213">
                  <c:v>2.213070240577943E-2</c:v>
                </c:pt>
                <c:pt idx="1214">
                  <c:v>2.2125083572596391E-2</c:v>
                </c:pt>
                <c:pt idx="1215">
                  <c:v>2.2119413621235373E-2</c:v>
                </c:pt>
                <c:pt idx="1216">
                  <c:v>2.2113692552130509E-2</c:v>
                </c:pt>
                <c:pt idx="1217">
                  <c:v>2.2107920365717244E-2</c:v>
                </c:pt>
                <c:pt idx="1218">
                  <c:v>2.210209706243545E-2</c:v>
                </c:pt>
                <c:pt idx="1219">
                  <c:v>2.2096222642730742E-2</c:v>
                </c:pt>
                <c:pt idx="1220">
                  <c:v>2.2090297107050048E-2</c:v>
                </c:pt>
                <c:pt idx="1221">
                  <c:v>2.2084550691192639E-2</c:v>
                </c:pt>
                <c:pt idx="1222">
                  <c:v>2.2079195304883743E-2</c:v>
                </c:pt>
                <c:pt idx="1223">
                  <c:v>2.2073100333666714E-2</c:v>
                </c:pt>
                <c:pt idx="1224">
                  <c:v>2.2066954236384575E-2</c:v>
                </c:pt>
                <c:pt idx="1225">
                  <c:v>2.2060757013516077E-2</c:v>
                </c:pt>
                <c:pt idx="1226">
                  <c:v>2.2054508665544727E-2</c:v>
                </c:pt>
                <c:pt idx="1227">
                  <c:v>2.2044180887034505E-2</c:v>
                </c:pt>
                <c:pt idx="1228">
                  <c:v>2.2037809155958193E-2</c:v>
                </c:pt>
                <c:pt idx="1229">
                  <c:v>2.2031386307462947E-2</c:v>
                </c:pt>
                <c:pt idx="1230">
                  <c:v>2.202510323065061E-2</c:v>
                </c:pt>
                <c:pt idx="1231">
                  <c:v>2.2018574100552728E-2</c:v>
                </c:pt>
                <c:pt idx="1232">
                  <c:v>2.2011993851579627E-2</c:v>
                </c:pt>
                <c:pt idx="1233">
                  <c:v>2.2005362484242202E-2</c:v>
                </c:pt>
                <c:pt idx="1234">
                  <c:v>2.1998505321191717E-2</c:v>
                </c:pt>
                <c:pt idx="1235">
                  <c:v>2.1991775778726581E-2</c:v>
                </c:pt>
                <c:pt idx="1236">
                  <c:v>2.198499512239421E-2</c:v>
                </c:pt>
                <c:pt idx="1237">
                  <c:v>2.1978163352715276E-2</c:v>
                </c:pt>
                <c:pt idx="1238">
                  <c:v>2.1971596927635256E-2</c:v>
                </c:pt>
                <c:pt idx="1239">
                  <c:v>2.1964500823625777E-2</c:v>
                </c:pt>
                <c:pt idx="1240">
                  <c:v>2.1957511642352483E-2</c:v>
                </c:pt>
                <c:pt idx="1241">
                  <c:v>2.1950471346938439E-2</c:v>
                </c:pt>
                <c:pt idx="1242">
                  <c:v>2.1943379937929736E-2</c:v>
                </c:pt>
                <c:pt idx="1243">
                  <c:v>2.1936237415875495E-2</c:v>
                </c:pt>
                <c:pt idx="1244">
                  <c:v>2.1929043781330496E-2</c:v>
                </c:pt>
                <c:pt idx="1245">
                  <c:v>2.1921799034851679E-2</c:v>
                </c:pt>
                <c:pt idx="1246">
                  <c:v>2.1914503177001207E-2</c:v>
                </c:pt>
                <c:pt idx="1247">
                  <c:v>2.1906912484677694E-2</c:v>
                </c:pt>
                <c:pt idx="1248">
                  <c:v>2.189952260143873E-2</c:v>
                </c:pt>
                <c:pt idx="1249">
                  <c:v>2.1892081614335764E-2</c:v>
                </c:pt>
                <c:pt idx="1250">
                  <c:v>2.1884589523938458E-2</c:v>
                </c:pt>
                <c:pt idx="1251">
                  <c:v>2.1877151978108481E-2</c:v>
                </c:pt>
                <c:pt idx="1252">
                  <c:v>2.1869553573668189E-2</c:v>
                </c:pt>
                <c:pt idx="1253">
                  <c:v>2.1861904064783944E-2</c:v>
                </c:pt>
                <c:pt idx="1254">
                  <c:v>2.1854203452045435E-2</c:v>
                </c:pt>
                <c:pt idx="1255">
                  <c:v>2.1846451736046286E-2</c:v>
                </c:pt>
                <c:pt idx="1256">
                  <c:v>2.1838563844829639E-2</c:v>
                </c:pt>
                <c:pt idx="1257">
                  <c:v>2.1830714047681516E-2</c:v>
                </c:pt>
                <c:pt idx="1258">
                  <c:v>2.1822813151944741E-2</c:v>
                </c:pt>
                <c:pt idx="1259">
                  <c:v>2.1814861158226291E-2</c:v>
                </c:pt>
                <c:pt idx="1260">
                  <c:v>2.18069266282017E-2</c:v>
                </c:pt>
                <c:pt idx="1261">
                  <c:v>2.1798868305329327E-2</c:v>
                </c:pt>
                <c:pt idx="1262">
                  <c:v>2.1790758883463504E-2</c:v>
                </c:pt>
                <c:pt idx="1263">
                  <c:v>2.1782598363228864E-2</c:v>
                </c:pt>
                <c:pt idx="1264">
                  <c:v>2.1774386745254854E-2</c:v>
                </c:pt>
                <c:pt idx="1265">
                  <c:v>2.1766076172713446E-2</c:v>
                </c:pt>
                <c:pt idx="1266">
                  <c:v>2.1757766510414094E-2</c:v>
                </c:pt>
                <c:pt idx="1267">
                  <c:v>2.1749405755119848E-2</c:v>
                </c:pt>
                <c:pt idx="1268">
                  <c:v>2.1740993907473718E-2</c:v>
                </c:pt>
                <c:pt idx="1269">
                  <c:v>2.1732530968118263E-2</c:v>
                </c:pt>
                <c:pt idx="1270">
                  <c:v>2.1724016937705266E-2</c:v>
                </c:pt>
                <c:pt idx="1271">
                  <c:v>2.1715451816885202E-2</c:v>
                </c:pt>
                <c:pt idx="1272">
                  <c:v>2.1706835606316442E-2</c:v>
                </c:pt>
                <c:pt idx="1273">
                  <c:v>2.1698197077384553E-2</c:v>
                </c:pt>
                <c:pt idx="1274">
                  <c:v>2.1689470345243288E-2</c:v>
                </c:pt>
                <c:pt idx="1275">
                  <c:v>2.168069251974248E-2</c:v>
                </c:pt>
                <c:pt idx="1276">
                  <c:v>2.1671863601561585E-2</c:v>
                </c:pt>
                <c:pt idx="1277">
                  <c:v>2.1662983591385271E-2</c:v>
                </c:pt>
                <c:pt idx="1278">
                  <c:v>2.1654059192723132E-2</c:v>
                </c:pt>
                <c:pt idx="1279">
                  <c:v>2.1645081186842979E-2</c:v>
                </c:pt>
                <c:pt idx="1280">
                  <c:v>2.1636052093826116E-2</c:v>
                </c:pt>
                <c:pt idx="1281">
                  <c:v>2.1626971914369259E-2</c:v>
                </c:pt>
                <c:pt idx="1282">
                  <c:v>2.1617817184806112E-2</c:v>
                </c:pt>
                <c:pt idx="1283">
                  <c:v>2.1608630637252144E-2</c:v>
                </c:pt>
                <c:pt idx="1284">
                  <c:v>2.1599393002605362E-2</c:v>
                </c:pt>
                <c:pt idx="1285">
                  <c:v>2.1590104281580837E-2</c:v>
                </c:pt>
                <c:pt idx="1286">
                  <c:v>2.1580804745121057E-2</c:v>
                </c:pt>
                <c:pt idx="1287">
                  <c:v>2.1571418061862191E-2</c:v>
                </c:pt>
                <c:pt idx="1288">
                  <c:v>2.1561980297147315E-2</c:v>
                </c:pt>
                <c:pt idx="1289">
                  <c:v>2.1552491451701978E-2</c:v>
                </c:pt>
                <c:pt idx="1290">
                  <c:v>2.1542951526259138E-2</c:v>
                </c:pt>
                <c:pt idx="1291">
                  <c:v>2.1533299182112664E-2</c:v>
                </c:pt>
                <c:pt idx="1292">
                  <c:v>2.152365287683029E-2</c:v>
                </c:pt>
                <c:pt idx="1293">
                  <c:v>2.1513955491042434E-2</c:v>
                </c:pt>
                <c:pt idx="1294">
                  <c:v>2.1504207025500672E-2</c:v>
                </c:pt>
                <c:pt idx="1295">
                  <c:v>2.1494407480960057E-2</c:v>
                </c:pt>
                <c:pt idx="1296">
                  <c:v>2.1484556858180411E-2</c:v>
                </c:pt>
                <c:pt idx="1297">
                  <c:v>2.1474655157925904E-2</c:v>
                </c:pt>
                <c:pt idx="1298">
                  <c:v>2.1464702380962885E-2</c:v>
                </c:pt>
                <c:pt idx="1299">
                  <c:v>2.1454982876778127E-2</c:v>
                </c:pt>
                <c:pt idx="1300">
                  <c:v>2.1444940678676982E-2</c:v>
                </c:pt>
                <c:pt idx="1301">
                  <c:v>2.1434847414267971E-2</c:v>
                </c:pt>
                <c:pt idx="1302">
                  <c:v>2.1424703084320419E-2</c:v>
                </c:pt>
                <c:pt idx="1303">
                  <c:v>2.141450768960896E-2</c:v>
                </c:pt>
                <c:pt idx="1304">
                  <c:v>2.1404145615696091E-2</c:v>
                </c:pt>
                <c:pt idx="1305">
                  <c:v>2.1393843837482312E-2</c:v>
                </c:pt>
                <c:pt idx="1306">
                  <c:v>2.138349099417923E-2</c:v>
                </c:pt>
                <c:pt idx="1307">
                  <c:v>2.1373087086580502E-2</c:v>
                </c:pt>
                <c:pt idx="1308">
                  <c:v>2.1362764771926737E-2</c:v>
                </c:pt>
                <c:pt idx="1309">
                  <c:v>2.1352263005089377E-2</c:v>
                </c:pt>
                <c:pt idx="1310">
                  <c:v>2.1341710179011646E-2</c:v>
                </c:pt>
                <c:pt idx="1311">
                  <c:v>2.1331106294497318E-2</c:v>
                </c:pt>
                <c:pt idx="1312">
                  <c:v>2.1320301612212749E-2</c:v>
                </c:pt>
                <c:pt idx="1313">
                  <c:v>2.130959133573079E-2</c:v>
                </c:pt>
                <c:pt idx="1314">
                  <c:v>2.1298830000618538E-2</c:v>
                </c:pt>
                <c:pt idx="1315">
                  <c:v>2.1288017607702589E-2</c:v>
                </c:pt>
                <c:pt idx="1316">
                  <c:v>2.1277154157810851E-2</c:v>
                </c:pt>
                <c:pt idx="1317">
                  <c:v>2.126641080580156E-2</c:v>
                </c:pt>
                <c:pt idx="1318">
                  <c:v>2.1255449535091019E-2</c:v>
                </c:pt>
                <c:pt idx="1319">
                  <c:v>2.1244437212522043E-2</c:v>
                </c:pt>
                <c:pt idx="1320">
                  <c:v>2.1233373838933301E-2</c:v>
                </c:pt>
                <c:pt idx="1321">
                  <c:v>2.1222259415168761E-2</c:v>
                </c:pt>
                <c:pt idx="1322">
                  <c:v>2.1211093942076362E-2</c:v>
                </c:pt>
                <c:pt idx="1323">
                  <c:v>2.1199877420507138E-2</c:v>
                </c:pt>
                <c:pt idx="1324">
                  <c:v>2.1188609851316091E-2</c:v>
                </c:pt>
                <c:pt idx="1325">
                  <c:v>2.117667332053488E-2</c:v>
                </c:pt>
                <c:pt idx="1326">
                  <c:v>2.1165290723446955E-2</c:v>
                </c:pt>
                <c:pt idx="1327">
                  <c:v>2.1153857073630461E-2</c:v>
                </c:pt>
                <c:pt idx="1328">
                  <c:v>2.1142372371972952E-2</c:v>
                </c:pt>
                <c:pt idx="1329">
                  <c:v>2.113083661936415E-2</c:v>
                </c:pt>
                <c:pt idx="1330">
                  <c:v>2.1119477794556241E-2</c:v>
                </c:pt>
                <c:pt idx="1331">
                  <c:v>2.1107844267655086E-2</c:v>
                </c:pt>
                <c:pt idx="1332">
                  <c:v>2.1096159695035897E-2</c:v>
                </c:pt>
                <c:pt idx="1333">
                  <c:v>2.1084424077598498E-2</c:v>
                </c:pt>
                <c:pt idx="1334">
                  <c:v>2.1072392123481706E-2</c:v>
                </c:pt>
                <c:pt idx="1335">
                  <c:v>2.1060550084079151E-2</c:v>
                </c:pt>
                <c:pt idx="1336">
                  <c:v>2.1048657000068055E-2</c:v>
                </c:pt>
                <c:pt idx="1337">
                  <c:v>2.1036712872368121E-2</c:v>
                </c:pt>
                <c:pt idx="1338">
                  <c:v>2.102498034994419E-2</c:v>
                </c:pt>
                <c:pt idx="1339">
                  <c:v>2.1012938482734583E-2</c:v>
                </c:pt>
                <c:pt idx="1340">
                  <c:v>2.1000845577123058E-2</c:v>
                </c:pt>
                <c:pt idx="1341">
                  <c:v>2.0988701634040451E-2</c:v>
                </c:pt>
                <c:pt idx="1342">
                  <c:v>2.0976506654423716E-2</c:v>
                </c:pt>
                <c:pt idx="1343">
                  <c:v>2.0963976240849395E-2</c:v>
                </c:pt>
                <c:pt idx="1344">
                  <c:v>2.0951674833478394E-2</c:v>
                </c:pt>
                <c:pt idx="1345">
                  <c:v>2.0939322389936017E-2</c:v>
                </c:pt>
                <c:pt idx="1346">
                  <c:v>2.0926918911180627E-2</c:v>
                </c:pt>
                <c:pt idx="1347">
                  <c:v>2.0914464398172763E-2</c:v>
                </c:pt>
                <c:pt idx="1348">
                  <c:v>2.0901958851876866E-2</c:v>
                </c:pt>
                <c:pt idx="1349">
                  <c:v>2.0889402273264336E-2</c:v>
                </c:pt>
                <c:pt idx="1350">
                  <c:v>2.087679466330657E-2</c:v>
                </c:pt>
                <c:pt idx="1351">
                  <c:v>2.0864774247136245E-2</c:v>
                </c:pt>
                <c:pt idx="1352">
                  <c:v>2.0852396174191237E-2</c:v>
                </c:pt>
                <c:pt idx="1353">
                  <c:v>2.0839648613477268E-2</c:v>
                </c:pt>
                <c:pt idx="1354">
                  <c:v>2.0826850032606356E-2</c:v>
                </c:pt>
                <c:pt idx="1355">
                  <c:v>2.0814000432554519E-2</c:v>
                </c:pt>
                <c:pt idx="1356">
                  <c:v>2.0800759441885752E-2</c:v>
                </c:pt>
                <c:pt idx="1357">
                  <c:v>2.0787803418030673E-2</c:v>
                </c:pt>
                <c:pt idx="1358">
                  <c:v>2.0774796375548472E-2</c:v>
                </c:pt>
                <c:pt idx="1359">
                  <c:v>2.0761738315436585E-2</c:v>
                </c:pt>
                <c:pt idx="1360">
                  <c:v>2.0748629238696418E-2</c:v>
                </c:pt>
                <c:pt idx="1361">
                  <c:v>2.0735831484574811E-2</c:v>
                </c:pt>
                <c:pt idx="1362">
                  <c:v>2.0722624777902897E-2</c:v>
                </c:pt>
                <c:pt idx="1363">
                  <c:v>2.0709367059995532E-2</c:v>
                </c:pt>
                <c:pt idx="1364">
                  <c:v>2.0696058331864494E-2</c:v>
                </c:pt>
                <c:pt idx="1365">
                  <c:v>2.0682318640873176E-2</c:v>
                </c:pt>
                <c:pt idx="1366">
                  <c:v>2.0668903485600375E-2</c:v>
                </c:pt>
                <c:pt idx="1367">
                  <c:v>2.0655437320815796E-2</c:v>
                </c:pt>
                <c:pt idx="1368">
                  <c:v>2.0641920147550265E-2</c:v>
                </c:pt>
                <c:pt idx="1369">
                  <c:v>2.0628749573485438E-2</c:v>
                </c:pt>
                <c:pt idx="1370">
                  <c:v>2.0615134805448937E-2</c:v>
                </c:pt>
                <c:pt idx="1371">
                  <c:v>2.0601469034371975E-2</c:v>
                </c:pt>
                <c:pt idx="1372">
                  <c:v>2.0587752261295479E-2</c:v>
                </c:pt>
                <c:pt idx="1373">
                  <c:v>2.0573984487266134E-2</c:v>
                </c:pt>
                <c:pt idx="1374">
                  <c:v>2.0560165713331933E-2</c:v>
                </c:pt>
                <c:pt idx="1375">
                  <c:v>2.0546295940548395E-2</c:v>
                </c:pt>
                <c:pt idx="1376">
                  <c:v>2.0532375169970578E-2</c:v>
                </c:pt>
                <c:pt idx="1377">
                  <c:v>2.0517103010346722E-2</c:v>
                </c:pt>
                <c:pt idx="1378">
                  <c:v>2.050306693387953E-2</c:v>
                </c:pt>
                <c:pt idx="1379">
                  <c:v>2.0488979856007498E-2</c:v>
                </c:pt>
                <c:pt idx="1380">
                  <c:v>2.0474841777822796E-2</c:v>
                </c:pt>
                <c:pt idx="1381">
                  <c:v>2.046065270041977E-2</c:v>
                </c:pt>
                <c:pt idx="1382">
                  <c:v>2.0446868742920347E-2</c:v>
                </c:pt>
                <c:pt idx="1383">
                  <c:v>2.0432582119866365E-2</c:v>
                </c:pt>
                <c:pt idx="1384">
                  <c:v>2.0418244503142769E-2</c:v>
                </c:pt>
                <c:pt idx="1385">
                  <c:v>2.0403855893852935E-2</c:v>
                </c:pt>
                <c:pt idx="1386">
                  <c:v>2.0388942363765792E-2</c:v>
                </c:pt>
                <c:pt idx="1387">
                  <c:v>2.0374447314285959E-2</c:v>
                </c:pt>
                <c:pt idx="1388">
                  <c:v>2.035990127336897E-2</c:v>
                </c:pt>
                <c:pt idx="1389">
                  <c:v>2.0345304242140438E-2</c:v>
                </c:pt>
                <c:pt idx="1390">
                  <c:v>2.033065622173251E-2</c:v>
                </c:pt>
                <c:pt idx="1391">
                  <c:v>2.0316453456613322E-2</c:v>
                </c:pt>
                <c:pt idx="1392">
                  <c:v>2.0301707930634499E-2</c:v>
                </c:pt>
                <c:pt idx="1393">
                  <c:v>2.0286911421071547E-2</c:v>
                </c:pt>
                <c:pt idx="1394">
                  <c:v>2.0272063929064534E-2</c:v>
                </c:pt>
                <c:pt idx="1395">
                  <c:v>2.0256651321862138E-2</c:v>
                </c:pt>
                <c:pt idx="1396">
                  <c:v>2.024169739035037E-2</c:v>
                </c:pt>
                <c:pt idx="1397">
                  <c:v>2.022669247768669E-2</c:v>
                </c:pt>
                <c:pt idx="1398">
                  <c:v>2.0211636585034522E-2</c:v>
                </c:pt>
                <c:pt idx="1399">
                  <c:v>2.0196529713559883E-2</c:v>
                </c:pt>
                <c:pt idx="1400">
                  <c:v>2.018137186443358E-2</c:v>
                </c:pt>
                <c:pt idx="1401">
                  <c:v>2.0166163038829892E-2</c:v>
                </c:pt>
                <c:pt idx="1402">
                  <c:v>2.015090323792787E-2</c:v>
                </c:pt>
                <c:pt idx="1403">
                  <c:v>2.0136142481112843E-2</c:v>
                </c:pt>
                <c:pt idx="1404">
                  <c:v>2.0121892904596674E-2</c:v>
                </c:pt>
                <c:pt idx="1405">
                  <c:v>2.0106493675394382E-2</c:v>
                </c:pt>
                <c:pt idx="1406">
                  <c:v>2.0091043481923261E-2</c:v>
                </c:pt>
                <c:pt idx="1407">
                  <c:v>2.0074975216497801E-2</c:v>
                </c:pt>
                <c:pt idx="1408">
                  <c:v>2.0059418595288994E-2</c:v>
                </c:pt>
                <c:pt idx="1409">
                  <c:v>2.0043811011282688E-2</c:v>
                </c:pt>
                <c:pt idx="1410">
                  <c:v>2.0028152465675294E-2</c:v>
                </c:pt>
                <c:pt idx="1411">
                  <c:v>2.0012442959667601E-2</c:v>
                </c:pt>
                <c:pt idx="1412">
                  <c:v>1.9997272137662961E-2</c:v>
                </c:pt>
                <c:pt idx="1413">
                  <c:v>1.9981465227498087E-2</c:v>
                </c:pt>
                <c:pt idx="1414">
                  <c:v>1.9965607362593559E-2</c:v>
                </c:pt>
                <c:pt idx="1415">
                  <c:v>1.9949698544158137E-2</c:v>
                </c:pt>
                <c:pt idx="1416">
                  <c:v>1.9933738773404104E-2</c:v>
                </c:pt>
                <c:pt idx="1417">
                  <c:v>1.9917115822894297E-2</c:v>
                </c:pt>
                <c:pt idx="1418">
                  <c:v>1.990104962800817E-2</c:v>
                </c:pt>
                <c:pt idx="1419">
                  <c:v>1.9884932482462529E-2</c:v>
                </c:pt>
                <c:pt idx="1420">
                  <c:v>1.9866450500574312E-2</c:v>
                </c:pt>
                <c:pt idx="1421">
                  <c:v>1.9850855161911762E-2</c:v>
                </c:pt>
                <c:pt idx="1422">
                  <c:v>1.9834583598333684E-2</c:v>
                </c:pt>
                <c:pt idx="1423">
                  <c:v>1.9818266490888147E-2</c:v>
                </c:pt>
                <c:pt idx="1424">
                  <c:v>1.98019085653834E-2</c:v>
                </c:pt>
                <c:pt idx="1425">
                  <c:v>1.978551454747798E-2</c:v>
                </c:pt>
                <c:pt idx="1426">
                  <c:v>1.9769089162675418E-2</c:v>
                </c:pt>
                <c:pt idx="1427">
                  <c:v>1.9752637136329517E-2</c:v>
                </c:pt>
                <c:pt idx="1428">
                  <c:v>1.9736163193636427E-2</c:v>
                </c:pt>
                <c:pt idx="1429">
                  <c:v>1.9717731541618506E-2</c:v>
                </c:pt>
                <c:pt idx="1430">
                  <c:v>1.9701229090714891E-2</c:v>
                </c:pt>
                <c:pt idx="1431">
                  <c:v>1.9684720186755794E-2</c:v>
                </c:pt>
                <c:pt idx="1432">
                  <c:v>1.966820947801342E-2</c:v>
                </c:pt>
                <c:pt idx="1433">
                  <c:v>1.965170161260444E-2</c:v>
                </c:pt>
                <c:pt idx="1434">
                  <c:v>1.9635841840936922E-2</c:v>
                </c:pt>
                <c:pt idx="1435">
                  <c:v>1.9619351308073754E-2</c:v>
                </c:pt>
                <c:pt idx="1436">
                  <c:v>1.9602877262859426E-2</c:v>
                </c:pt>
                <c:pt idx="1437">
                  <c:v>1.9586424377945715E-2</c:v>
                </c:pt>
                <c:pt idx="1438">
                  <c:v>1.9569367608800556E-2</c:v>
                </c:pt>
                <c:pt idx="1439">
                  <c:v>1.9552974405168171E-2</c:v>
                </c:pt>
                <c:pt idx="1440">
                  <c:v>1.9536616577354147E-2</c:v>
                </c:pt>
                <c:pt idx="1441">
                  <c:v>1.9520298772242668E-2</c:v>
                </c:pt>
                <c:pt idx="1442">
                  <c:v>1.950402563656586E-2</c:v>
                </c:pt>
                <c:pt idx="1443">
                  <c:v>1.9488413084136916E-2</c:v>
                </c:pt>
                <c:pt idx="1444">
                  <c:v>1.9472239142804007E-2</c:v>
                </c:pt>
                <c:pt idx="1445">
                  <c:v>1.945612373752055E-2</c:v>
                </c:pt>
                <c:pt idx="1446">
                  <c:v>1.9440071539582021E-2</c:v>
                </c:pt>
                <c:pt idx="1447">
                  <c:v>1.9423492606841414E-2</c:v>
                </c:pt>
                <c:pt idx="1448">
                  <c:v>1.9407583432630354E-2</c:v>
                </c:pt>
                <c:pt idx="1449">
                  <c:v>1.9391745475567997E-2</c:v>
                </c:pt>
                <c:pt idx="1450">
                  <c:v>1.9375978733945705E-2</c:v>
                </c:pt>
                <c:pt idx="1451">
                  <c:v>1.9360283206059623E-2</c:v>
                </c:pt>
                <c:pt idx="1452">
                  <c:v>1.9344658890215461E-2</c:v>
                </c:pt>
                <c:pt idx="1453">
                  <c:v>1.9329105784724562E-2</c:v>
                </c:pt>
                <c:pt idx="1454">
                  <c:v>1.9313623887909144E-2</c:v>
                </c:pt>
                <c:pt idx="1455">
                  <c:v>1.9298213198095757E-2</c:v>
                </c:pt>
                <c:pt idx="1456">
                  <c:v>1.9283986787978071E-2</c:v>
                </c:pt>
                <c:pt idx="1457">
                  <c:v>1.9268709963847518E-2</c:v>
                </c:pt>
                <c:pt idx="1458">
                  <c:v>1.9253504333120227E-2</c:v>
                </c:pt>
                <c:pt idx="1459">
                  <c:v>1.9238369894172002E-2</c:v>
                </c:pt>
                <c:pt idx="1460">
                  <c:v>1.922276702547011E-2</c:v>
                </c:pt>
                <c:pt idx="1461">
                  <c:v>1.9207779253826888E-2</c:v>
                </c:pt>
                <c:pt idx="1462">
                  <c:v>1.9192862673417556E-2</c:v>
                </c:pt>
                <c:pt idx="1463">
                  <c:v>1.9178017282639896E-2</c:v>
                </c:pt>
                <c:pt idx="1464">
                  <c:v>1.9163765519803217E-2</c:v>
                </c:pt>
                <c:pt idx="1465">
                  <c:v>1.9149058197847752E-2</c:v>
                </c:pt>
                <c:pt idx="1466">
                  <c:v>1.9134422056514565E-2</c:v>
                </c:pt>
                <c:pt idx="1467">
                  <c:v>1.9119857094240508E-2</c:v>
                </c:pt>
                <c:pt idx="1468">
                  <c:v>1.9105363309469901E-2</c:v>
                </c:pt>
                <c:pt idx="1469">
                  <c:v>1.909043983148348E-2</c:v>
                </c:pt>
                <c:pt idx="1470">
                  <c:v>1.9076092723911121E-2</c:v>
                </c:pt>
                <c:pt idx="1471">
                  <c:v>1.9061816793428776E-2</c:v>
                </c:pt>
                <c:pt idx="1472">
                  <c:v>1.9045588597961131E-2</c:v>
                </c:pt>
                <c:pt idx="1473">
                  <c:v>1.9031948101043975E-2</c:v>
                </c:pt>
                <c:pt idx="1474">
                  <c:v>1.9017891515831685E-2</c:v>
                </c:pt>
                <c:pt idx="1475">
                  <c:v>1.9003906097231776E-2</c:v>
                </c:pt>
                <c:pt idx="1476">
                  <c:v>1.8989991843751379E-2</c:v>
                </c:pt>
                <c:pt idx="1477">
                  <c:v>1.8976148753902456E-2</c:v>
                </c:pt>
                <c:pt idx="1478">
                  <c:v>1.8962376826207942E-2</c:v>
                </c:pt>
                <c:pt idx="1479">
                  <c:v>1.8948676059196489E-2</c:v>
                </c:pt>
                <c:pt idx="1480">
                  <c:v>1.893504645140421E-2</c:v>
                </c:pt>
                <c:pt idx="1481">
                  <c:v>1.8921488001376448E-2</c:v>
                </c:pt>
                <c:pt idx="1482">
                  <c:v>1.8906228451132958E-2</c:v>
                </c:pt>
                <c:pt idx="1483">
                  <c:v>1.8892829841703269E-2</c:v>
                </c:pt>
                <c:pt idx="1484">
                  <c:v>1.8879502402141424E-2</c:v>
                </c:pt>
                <c:pt idx="1485">
                  <c:v>1.8866246130993542E-2</c:v>
                </c:pt>
                <c:pt idx="1486">
                  <c:v>1.885433694917267E-2</c:v>
                </c:pt>
                <c:pt idx="1487">
                  <c:v>1.8841209813489065E-2</c:v>
                </c:pt>
                <c:pt idx="1488">
                  <c:v>1.8828153829670628E-2</c:v>
                </c:pt>
                <c:pt idx="1489">
                  <c:v>1.8815168996315634E-2</c:v>
                </c:pt>
                <c:pt idx="1490">
                  <c:v>1.879960178735662E-2</c:v>
                </c:pt>
                <c:pt idx="1491">
                  <c:v>1.8786778245750733E-2</c:v>
                </c:pt>
                <c:pt idx="1492">
                  <c:v>1.8774025858347379E-2</c:v>
                </c:pt>
                <c:pt idx="1493">
                  <c:v>1.8761344623760848E-2</c:v>
                </c:pt>
                <c:pt idx="1494">
                  <c:v>1.8749903876514203E-2</c:v>
                </c:pt>
                <c:pt idx="1495">
                  <c:v>1.8736195607541268E-2</c:v>
                </c:pt>
                <c:pt idx="1496">
                  <c:v>1.8723727823178722E-2</c:v>
                </c:pt>
                <c:pt idx="1497">
                  <c:v>1.8711331186172291E-2</c:v>
                </c:pt>
                <c:pt idx="1498">
                  <c:v>1.8699005695177753E-2</c:v>
                </c:pt>
                <c:pt idx="1499">
                  <c:v>1.868675134885607E-2</c:v>
                </c:pt>
                <c:pt idx="1500">
                  <c:v>1.8674568145877712E-2</c:v>
                </c:pt>
                <c:pt idx="1501">
                  <c:v>1.8662456084918764E-2</c:v>
                </c:pt>
                <c:pt idx="1502">
                  <c:v>1.8650415164666114E-2</c:v>
                </c:pt>
                <c:pt idx="1503">
                  <c:v>1.8638445383811406E-2</c:v>
                </c:pt>
                <c:pt idx="1504">
                  <c:v>1.8626546741056217E-2</c:v>
                </c:pt>
                <c:pt idx="1505">
                  <c:v>1.8614719235108174E-2</c:v>
                </c:pt>
                <c:pt idx="1506">
                  <c:v>1.8602962864682684E-2</c:v>
                </c:pt>
                <c:pt idx="1507">
                  <c:v>1.8592273202686565E-2</c:v>
                </c:pt>
                <c:pt idx="1508">
                  <c:v>1.8580973859350692E-2</c:v>
                </c:pt>
                <c:pt idx="1509">
                  <c:v>1.8569412940411176E-2</c:v>
                </c:pt>
                <c:pt idx="1510">
                  <c:v>1.8557923136221552E-2</c:v>
                </c:pt>
                <c:pt idx="1511">
                  <c:v>1.8546504445561132E-2</c:v>
                </c:pt>
                <c:pt idx="1512">
                  <c:v>1.8533609853519657E-2</c:v>
                </c:pt>
                <c:pt idx="1513">
                  <c:v>1.8523574660072407E-2</c:v>
                </c:pt>
                <c:pt idx="1514">
                  <c:v>1.851237380840294E-2</c:v>
                </c:pt>
                <c:pt idx="1515">
                  <c:v>1.8501244069356521E-2</c:v>
                </c:pt>
                <c:pt idx="1516">
                  <c:v>1.8490477653024064E-2</c:v>
                </c:pt>
                <c:pt idx="1517">
                  <c:v>1.8479485618338728E-2</c:v>
                </c:pt>
                <c:pt idx="1518">
                  <c:v>1.8468564688852909E-2</c:v>
                </c:pt>
                <c:pt idx="1519">
                  <c:v>1.8457714863405989E-2</c:v>
                </c:pt>
                <c:pt idx="1520">
                  <c:v>1.8446662022133447E-2</c:v>
                </c:pt>
                <c:pt idx="1521">
                  <c:v>1.843595893413031E-2</c:v>
                </c:pt>
                <c:pt idx="1522">
                  <c:v>1.8425326950589713E-2</c:v>
                </c:pt>
                <c:pt idx="1523">
                  <c:v>1.8414766070376298E-2</c:v>
                </c:pt>
                <c:pt idx="1524">
                  <c:v>1.8399802438915345E-2</c:v>
                </c:pt>
                <c:pt idx="1525">
                  <c:v>1.8389414233530649E-2</c:v>
                </c:pt>
                <c:pt idx="1526">
                  <c:v>1.8379097127637526E-2</c:v>
                </c:pt>
                <c:pt idx="1527">
                  <c:v>1.836885112013531E-2</c:v>
                </c:pt>
                <c:pt idx="1528">
                  <c:v>1.8358676209929935E-2</c:v>
                </c:pt>
                <c:pt idx="1529">
                  <c:v>1.8348572395933044E-2</c:v>
                </c:pt>
                <c:pt idx="1530">
                  <c:v>1.833853967706725E-2</c:v>
                </c:pt>
                <c:pt idx="1531">
                  <c:v>1.8328578052261329E-2</c:v>
                </c:pt>
                <c:pt idx="1532">
                  <c:v>1.8318687520450634E-2</c:v>
                </c:pt>
                <c:pt idx="1533">
                  <c:v>1.8308443513850255E-2</c:v>
                </c:pt>
                <c:pt idx="1534">
                  <c:v>1.8298704334721874E-2</c:v>
                </c:pt>
                <c:pt idx="1535">
                  <c:v>1.8289036253008404E-2</c:v>
                </c:pt>
                <c:pt idx="1536">
                  <c:v>1.8279439267666332E-2</c:v>
                </c:pt>
                <c:pt idx="1537">
                  <c:v>1.8269913377659965E-2</c:v>
                </c:pt>
                <c:pt idx="1538">
                  <c:v>1.8259302147226906E-2</c:v>
                </c:pt>
                <c:pt idx="1539">
                  <c:v>1.8249923996332362E-2</c:v>
                </c:pt>
                <c:pt idx="1540">
                  <c:v>1.8240616933810166E-2</c:v>
                </c:pt>
                <c:pt idx="1541">
                  <c:v>1.8231380958662641E-2</c:v>
                </c:pt>
                <c:pt idx="1542">
                  <c:v>1.8222046063939387E-2</c:v>
                </c:pt>
                <c:pt idx="1543">
                  <c:v>1.8212956880150295E-2</c:v>
                </c:pt>
                <c:pt idx="1544">
                  <c:v>1.8203938784520042E-2</c:v>
                </c:pt>
                <c:pt idx="1545">
                  <c:v>1.8194991776075059E-2</c:v>
                </c:pt>
                <c:pt idx="1546">
                  <c:v>1.8186267359092279E-2</c:v>
                </c:pt>
                <c:pt idx="1547">
                  <c:v>1.8177457887630023E-2</c:v>
                </c:pt>
                <c:pt idx="1548">
                  <c:v>1.8168719496760542E-2</c:v>
                </c:pt>
                <c:pt idx="1549">
                  <c:v>1.8160052185546012E-2</c:v>
                </c:pt>
                <c:pt idx="1550">
                  <c:v>1.8151323008085998E-2</c:v>
                </c:pt>
                <c:pt idx="1551">
                  <c:v>1.8142802502736029E-2</c:v>
                </c:pt>
                <c:pt idx="1552">
                  <c:v>1.8134353077970955E-2</c:v>
                </c:pt>
                <c:pt idx="1553">
                  <c:v>1.8125974732878899E-2</c:v>
                </c:pt>
                <c:pt idx="1554">
                  <c:v>1.8117667466555368E-2</c:v>
                </c:pt>
                <c:pt idx="1555">
                  <c:v>1.8109431278104118E-2</c:v>
                </c:pt>
                <c:pt idx="1556">
                  <c:v>1.8101266166634995E-2</c:v>
                </c:pt>
                <c:pt idx="1557">
                  <c:v>1.809317213126653E-2</c:v>
                </c:pt>
                <c:pt idx="1558">
                  <c:v>1.8085149171126375E-2</c:v>
                </c:pt>
                <c:pt idx="1559">
                  <c:v>1.8077471521989609E-2</c:v>
                </c:pt>
                <c:pt idx="1560">
                  <c:v>1.8069576663797885E-2</c:v>
                </c:pt>
                <c:pt idx="1561">
                  <c:v>1.8061752867274978E-2</c:v>
                </c:pt>
                <c:pt idx="1562">
                  <c:v>1.8054000131589282E-2</c:v>
                </c:pt>
                <c:pt idx="1563">
                  <c:v>1.8046318455918035E-2</c:v>
                </c:pt>
                <c:pt idx="1564">
                  <c:v>1.8038639427041037E-2</c:v>
                </c:pt>
                <c:pt idx="1565">
                  <c:v>1.8031104568692353E-2</c:v>
                </c:pt>
                <c:pt idx="1566">
                  <c:v>1.802364077157529E-2</c:v>
                </c:pt>
                <c:pt idx="1567">
                  <c:v>1.8016248034892251E-2</c:v>
                </c:pt>
                <c:pt idx="1568">
                  <c:v>1.8008975949491305E-2</c:v>
                </c:pt>
                <c:pt idx="1569">
                  <c:v>1.8001720617040234E-2</c:v>
                </c:pt>
                <c:pt idx="1570">
                  <c:v>1.7994536339052691E-2</c:v>
                </c:pt>
                <c:pt idx="1571">
                  <c:v>1.7987423114764204E-2</c:v>
                </c:pt>
                <c:pt idx="1572">
                  <c:v>1.798035023063561E-2</c:v>
                </c:pt>
                <c:pt idx="1573">
                  <c:v>1.7973383840249737E-2</c:v>
                </c:pt>
                <c:pt idx="1574">
                  <c:v>1.7966488504932068E-2</c:v>
                </c:pt>
                <c:pt idx="1575">
                  <c:v>1.7959664223946924E-2</c:v>
                </c:pt>
                <c:pt idx="1576">
                  <c:v>1.7952910996565662E-2</c:v>
                </c:pt>
                <c:pt idx="1577">
                  <c:v>1.794623585496655E-2</c:v>
                </c:pt>
                <c:pt idx="1578">
                  <c:v>1.7939619985852126E-2</c:v>
                </c:pt>
                <c:pt idx="1579">
                  <c:v>1.7933075164606727E-2</c:v>
                </c:pt>
                <c:pt idx="1580">
                  <c:v>1.7926601390534331E-2</c:v>
                </c:pt>
                <c:pt idx="1581">
                  <c:v>1.7920198662948646E-2</c:v>
                </c:pt>
                <c:pt idx="1582">
                  <c:v>1.7913866981169542E-2</c:v>
                </c:pt>
                <c:pt idx="1583">
                  <c:v>1.7907606344524415E-2</c:v>
                </c:pt>
                <c:pt idx="1584">
                  <c:v>1.7901416752349041E-2</c:v>
                </c:pt>
                <c:pt idx="1585">
                  <c:v>1.7895392700921633E-2</c:v>
                </c:pt>
                <c:pt idx="1586">
                  <c:v>1.7889359523562194E-2</c:v>
                </c:pt>
                <c:pt idx="1587">
                  <c:v>1.78833973994291E-2</c:v>
                </c:pt>
                <c:pt idx="1588">
                  <c:v>1.7877506327879392E-2</c:v>
                </c:pt>
                <c:pt idx="1589">
                  <c:v>1.787168630827618E-2</c:v>
                </c:pt>
                <c:pt idx="1590">
                  <c:v>1.7865881465970932E-2</c:v>
                </c:pt>
                <c:pt idx="1591">
                  <c:v>1.7860198754127983E-2</c:v>
                </c:pt>
                <c:pt idx="1592">
                  <c:v>1.7854587088816314E-2</c:v>
                </c:pt>
                <c:pt idx="1593">
                  <c:v>1.7849046469433128E-2</c:v>
                </c:pt>
                <c:pt idx="1594">
                  <c:v>1.7843651967748914E-2</c:v>
                </c:pt>
                <c:pt idx="1595">
                  <c:v>1.7838258246904607E-2</c:v>
                </c:pt>
                <c:pt idx="1596">
                  <c:v>1.7832935573771056E-2</c:v>
                </c:pt>
                <c:pt idx="1597">
                  <c:v>1.7827683947773509E-2</c:v>
                </c:pt>
                <c:pt idx="1598">
                  <c:v>1.7822409040904406E-2</c:v>
                </c:pt>
                <c:pt idx="1599">
                  <c:v>1.7817294684871521E-2</c:v>
                </c:pt>
                <c:pt idx="1600">
                  <c:v>1.7812251370764642E-2</c:v>
                </c:pt>
                <c:pt idx="1601">
                  <c:v>1.7807279098041685E-2</c:v>
                </c:pt>
                <c:pt idx="1602">
                  <c:v>1.780237786616887E-2</c:v>
                </c:pt>
                <c:pt idx="1603">
                  <c:v>1.7797666150439182E-2</c:v>
                </c:pt>
                <c:pt idx="1604">
                  <c:v>1.7792911838951642E-2</c:v>
                </c:pt>
                <c:pt idx="1605">
                  <c:v>1.778822857028008E-2</c:v>
                </c:pt>
                <c:pt idx="1606">
                  <c:v>1.7783616343918809E-2</c:v>
                </c:pt>
                <c:pt idx="1607">
                  <c:v>1.7779075159370845E-2</c:v>
                </c:pt>
                <c:pt idx="1608">
                  <c:v>1.7774605016144397E-2</c:v>
                </c:pt>
                <c:pt idx="1609">
                  <c:v>1.7770205913758119E-2</c:v>
                </c:pt>
                <c:pt idx="1610">
                  <c:v>1.7765877851737603E-2</c:v>
                </c:pt>
                <c:pt idx="1611">
                  <c:v>1.7761150350694282E-2</c:v>
                </c:pt>
                <c:pt idx="1612">
                  <c:v>1.7756949764392061E-2</c:v>
                </c:pt>
                <c:pt idx="1613">
                  <c:v>1.7752820206562228E-2</c:v>
                </c:pt>
                <c:pt idx="1614">
                  <c:v>1.7748761676766676E-2</c:v>
                </c:pt>
                <c:pt idx="1615">
                  <c:v>1.774477417457393E-2</c:v>
                </c:pt>
                <c:pt idx="1616">
                  <c:v>1.7741038427798436E-2</c:v>
                </c:pt>
                <c:pt idx="1617">
                  <c:v>1.7737197864436158E-2</c:v>
                </c:pt>
                <c:pt idx="1618">
                  <c:v>1.773342833092445E-2</c:v>
                </c:pt>
                <c:pt idx="1619">
                  <c:v>1.7729729826861881E-2</c:v>
                </c:pt>
                <c:pt idx="1620">
                  <c:v>1.7725902063105675E-2</c:v>
                </c:pt>
                <c:pt idx="1621">
                  <c:v>1.7722340717905054E-2</c:v>
                </c:pt>
                <c:pt idx="1622">
                  <c:v>1.7718850397502411E-2</c:v>
                </c:pt>
                <c:pt idx="1623">
                  <c:v>1.7715431101526766E-2</c:v>
                </c:pt>
                <c:pt idx="1624">
                  <c:v>1.7712302734727233E-2</c:v>
                </c:pt>
                <c:pt idx="1625">
                  <c:v>1.7709030399331614E-2</c:v>
                </c:pt>
                <c:pt idx="1626">
                  <c:v>1.7705829090779741E-2</c:v>
                </c:pt>
                <c:pt idx="1627">
                  <c:v>1.7702698808729909E-2</c:v>
                </c:pt>
                <c:pt idx="1628">
                  <c:v>1.7699639552848759E-2</c:v>
                </c:pt>
                <c:pt idx="1629">
                  <c:v>1.7696406818844539E-2</c:v>
                </c:pt>
                <c:pt idx="1630">
                  <c:v>1.7693484684117199E-2</c:v>
                </c:pt>
                <c:pt idx="1631">
                  <c:v>1.7690633571123326E-2</c:v>
                </c:pt>
                <c:pt idx="1632">
                  <c:v>1.7687853479561727E-2</c:v>
                </c:pt>
                <c:pt idx="1633">
                  <c:v>1.7685144409135177E-2</c:v>
                </c:pt>
                <c:pt idx="1634">
                  <c:v>1.7682506359557936E-2</c:v>
                </c:pt>
                <c:pt idx="1635">
                  <c:v>1.7679939330548688E-2</c:v>
                </c:pt>
                <c:pt idx="1636">
                  <c:v>1.7677443321835823E-2</c:v>
                </c:pt>
                <c:pt idx="1637">
                  <c:v>1.7675871910291591E-2</c:v>
                </c:pt>
                <c:pt idx="1638">
                  <c:v>1.7673532816844396E-2</c:v>
                </c:pt>
                <c:pt idx="1639">
                  <c:v>1.7671264753327399E-2</c:v>
                </c:pt>
                <c:pt idx="1640">
                  <c:v>1.7669067719496449E-2</c:v>
                </c:pt>
                <c:pt idx="1641">
                  <c:v>1.7666941715113908E-2</c:v>
                </c:pt>
                <c:pt idx="1642">
                  <c:v>1.7664576901867849E-2</c:v>
                </c:pt>
                <c:pt idx="1643">
                  <c:v>1.7662587979386274E-2</c:v>
                </c:pt>
                <c:pt idx="1644">
                  <c:v>1.7660670082221913E-2</c:v>
                </c:pt>
                <c:pt idx="1645">
                  <c:v>1.7658823210169462E-2</c:v>
                </c:pt>
                <c:pt idx="1646">
                  <c:v>1.7657377127167907E-2</c:v>
                </c:pt>
                <c:pt idx="1647">
                  <c:v>1.7655677294926855E-2</c:v>
                </c:pt>
                <c:pt idx="1648">
                  <c:v>1.7654048490688412E-2</c:v>
                </c:pt>
                <c:pt idx="1649">
                  <c:v>1.765249071427881E-2</c:v>
                </c:pt>
                <c:pt idx="1650">
                  <c:v>1.76506542199132E-2</c:v>
                </c:pt>
                <c:pt idx="1651">
                  <c:v>1.7649233494635014E-2</c:v>
                </c:pt>
                <c:pt idx="1652">
                  <c:v>1.7647883793241302E-2</c:v>
                </c:pt>
                <c:pt idx="1653">
                  <c:v>1.7646605115586616E-2</c:v>
                </c:pt>
                <c:pt idx="1654">
                  <c:v>1.7645397461533791E-2</c:v>
                </c:pt>
                <c:pt idx="1655">
                  <c:v>1.7644635631314291E-2</c:v>
                </c:pt>
                <c:pt idx="1656">
                  <c:v>1.7643575045417796E-2</c:v>
                </c:pt>
                <c:pt idx="1657">
                  <c:v>1.7642585486218863E-2</c:v>
                </c:pt>
                <c:pt idx="1658">
                  <c:v>1.7641666953609327E-2</c:v>
                </c:pt>
                <c:pt idx="1659">
                  <c:v>1.7640819447491431E-2</c:v>
                </c:pt>
                <c:pt idx="1660">
                  <c:v>1.7640042967773082E-2</c:v>
                </c:pt>
                <c:pt idx="1661">
                  <c:v>1.7639337514370433E-2</c:v>
                </c:pt>
                <c:pt idx="1662">
                  <c:v>1.7638703087207889E-2</c:v>
                </c:pt>
                <c:pt idx="1663">
                  <c:v>1.7637724618274238E-2</c:v>
                </c:pt>
                <c:pt idx="1664">
                  <c:v>1.7636807573504061E-2</c:v>
                </c:pt>
                <c:pt idx="1665">
                  <c:v>1.7636376120201962E-2</c:v>
                </c:pt>
                <c:pt idx="1666">
                  <c:v>1.7636015685987182E-2</c:v>
                </c:pt>
                <c:pt idx="1667">
                  <c:v>1.7635726270821942E-2</c:v>
                </c:pt>
                <c:pt idx="1668">
                  <c:v>1.7635947724282293E-2</c:v>
                </c:pt>
                <c:pt idx="1669">
                  <c:v>1.7635805412972452E-2</c:v>
                </c:pt>
                <c:pt idx="1670">
                  <c:v>1.763573412410431E-2</c:v>
                </c:pt>
                <c:pt idx="1671">
                  <c:v>1.7635733857672187E-2</c:v>
                </c:pt>
                <c:pt idx="1672">
                  <c:v>1.7635804613674338E-2</c:v>
                </c:pt>
                <c:pt idx="1673">
                  <c:v>1.7635481178656476E-2</c:v>
                </c:pt>
                <c:pt idx="1674">
                  <c:v>1.7635688896393116E-2</c:v>
                </c:pt>
                <c:pt idx="1675">
                  <c:v>1.763596763314328E-2</c:v>
                </c:pt>
                <c:pt idx="1676">
                  <c:v>1.7636317388937717E-2</c:v>
                </c:pt>
                <c:pt idx="1677">
                  <c:v>1.7637223730744316E-2</c:v>
                </c:pt>
                <c:pt idx="1678">
                  <c:v>1.7637720621783232E-2</c:v>
                </c:pt>
                <c:pt idx="1679">
                  <c:v>1.7638288535470455E-2</c:v>
                </c:pt>
                <c:pt idx="1680">
                  <c:v>1.7638927471865833E-2</c:v>
                </c:pt>
                <c:pt idx="1681">
                  <c:v>1.7639131453775131E-2</c:v>
                </c:pt>
                <c:pt idx="1682">
                  <c:v>1.763990662800104E-2</c:v>
                </c:pt>
                <c:pt idx="1683">
                  <c:v>1.7640749614132051E-2</c:v>
                </c:pt>
                <c:pt idx="1684">
                  <c:v>1.7641657605637771E-2</c:v>
                </c:pt>
                <c:pt idx="1685">
                  <c:v>1.7642627795990001E-2</c:v>
                </c:pt>
                <c:pt idx="1686">
                  <c:v>1.7643657378660551E-2</c:v>
                </c:pt>
                <c:pt idx="1687">
                  <c:v>1.7644743547121658E-2</c:v>
                </c:pt>
                <c:pt idx="1688">
                  <c:v>1.7645883494843809E-2</c:v>
                </c:pt>
                <c:pt idx="1689">
                  <c:v>1.7647074415295734E-2</c:v>
                </c:pt>
                <c:pt idx="1690">
                  <c:v>1.7649387859288039E-2</c:v>
                </c:pt>
                <c:pt idx="1691">
                  <c:v>1.7650676234931165E-2</c:v>
                </c:pt>
                <c:pt idx="1692">
                  <c:v>1.7652006684067679E-2</c:v>
                </c:pt>
                <c:pt idx="1693">
                  <c:v>1.7653376430386222E-2</c:v>
                </c:pt>
                <c:pt idx="1694">
                  <c:v>1.7654239003245455E-2</c:v>
                </c:pt>
                <c:pt idx="1695">
                  <c:v>1.7655677925169144E-2</c:v>
                </c:pt>
                <c:pt idx="1696">
                  <c:v>1.7657147993671921E-2</c:v>
                </c:pt>
                <c:pt idx="1697">
                  <c:v>1.7658646417387083E-2</c:v>
                </c:pt>
                <c:pt idx="1698">
                  <c:v>1.7660937159518993E-2</c:v>
                </c:pt>
                <c:pt idx="1699">
                  <c:v>1.7662487393620949E-2</c:v>
                </c:pt>
                <c:pt idx="1700">
                  <c:v>1.7664057093938503E-2</c:v>
                </c:pt>
                <c:pt idx="1701">
                  <c:v>1.7665643484105126E-2</c:v>
                </c:pt>
                <c:pt idx="1702">
                  <c:v>1.7667243787746034E-2</c:v>
                </c:pt>
                <c:pt idx="1703">
                  <c:v>1.7668306877052085E-2</c:v>
                </c:pt>
                <c:pt idx="1704">
                  <c:v>1.7669926659736462E-2</c:v>
                </c:pt>
                <c:pt idx="1705">
                  <c:v>1.7671552067617755E-2</c:v>
                </c:pt>
                <c:pt idx="1706">
                  <c:v>1.7673180309250646E-2</c:v>
                </c:pt>
                <c:pt idx="1707">
                  <c:v>1.7675356845137588E-2</c:v>
                </c:pt>
                <c:pt idx="1708">
                  <c:v>1.7676983297960445E-2</c:v>
                </c:pt>
                <c:pt idx="1709">
                  <c:v>1.7678607799084933E-2</c:v>
                </c:pt>
                <c:pt idx="1710">
                  <c:v>1.7680230348506711E-2</c:v>
                </c:pt>
                <c:pt idx="1711">
                  <c:v>1.7681850946219692E-2</c:v>
                </c:pt>
                <c:pt idx="1712">
                  <c:v>1.7683469592220839E-2</c:v>
                </c:pt>
                <c:pt idx="1713">
                  <c:v>1.7685086286503632E-2</c:v>
                </c:pt>
                <c:pt idx="1714">
                  <c:v>1.7686701029065034E-2</c:v>
                </c:pt>
                <c:pt idx="1715">
                  <c:v>1.7687766060486523E-2</c:v>
                </c:pt>
                <c:pt idx="1716">
                  <c:v>1.7688281598756628E-2</c:v>
                </c:pt>
                <c:pt idx="1717">
                  <c:v>1.7689890668193438E-2</c:v>
                </c:pt>
                <c:pt idx="1718">
                  <c:v>1.7691497786153917E-2</c:v>
                </c:pt>
                <c:pt idx="1719">
                  <c:v>1.7693102952634977E-2</c:v>
                </c:pt>
                <c:pt idx="1720">
                  <c:v>1.769525359906662E-2</c:v>
                </c:pt>
                <c:pt idx="1721">
                  <c:v>1.7696854801536575E-2</c:v>
                </c:pt>
                <c:pt idx="1722">
                  <c:v>1.7698454052424775E-2</c:v>
                </c:pt>
                <c:pt idx="1723">
                  <c:v>1.7700051351724196E-2</c:v>
                </c:pt>
                <c:pt idx="1724">
                  <c:v>1.7701099512674526E-2</c:v>
                </c:pt>
                <c:pt idx="1725">
                  <c:v>1.7702692970176605E-2</c:v>
                </c:pt>
                <c:pt idx="1726">
                  <c:v>1.7704284476166583E-2</c:v>
                </c:pt>
                <c:pt idx="1727">
                  <c:v>1.770587403063828E-2</c:v>
                </c:pt>
                <c:pt idx="1728">
                  <c:v>1.7707461633588599E-2</c:v>
                </c:pt>
                <c:pt idx="1729">
                  <c:v>1.7709594163921351E-2</c:v>
                </c:pt>
                <c:pt idx="1730">
                  <c:v>1.7711177801977205E-2</c:v>
                </c:pt>
                <c:pt idx="1731">
                  <c:v>1.7712759488408267E-2</c:v>
                </c:pt>
                <c:pt idx="1732">
                  <c:v>1.771456474029251E-2</c:v>
                </c:pt>
                <c:pt idx="1733">
                  <c:v>1.7715595622504382E-2</c:v>
                </c:pt>
                <c:pt idx="1734">
                  <c:v>1.7717171237432192E-2</c:v>
                </c:pt>
                <c:pt idx="1735">
                  <c:v>1.7718744900804623E-2</c:v>
                </c:pt>
                <c:pt idx="1736">
                  <c:v>1.7720316612618137E-2</c:v>
                </c:pt>
                <c:pt idx="1737">
                  <c:v>1.7721886372866997E-2</c:v>
                </c:pt>
                <c:pt idx="1738">
                  <c:v>1.7723454181547225E-2</c:v>
                </c:pt>
                <c:pt idx="1739">
                  <c:v>1.7725020038653966E-2</c:v>
                </c:pt>
                <c:pt idx="1740">
                  <c:v>1.7726583944183243E-2</c:v>
                </c:pt>
                <c:pt idx="1741">
                  <c:v>1.772923815397966E-2</c:v>
                </c:pt>
                <c:pt idx="1742">
                  <c:v>1.7732436314151955E-2</c:v>
                </c:pt>
                <c:pt idx="1743">
                  <c:v>1.7733994049787493E-2</c:v>
                </c:pt>
                <c:pt idx="1744">
                  <c:v>1.7735549833380198E-2</c:v>
                </c:pt>
                <c:pt idx="1745">
                  <c:v>1.7737103664925351E-2</c:v>
                </c:pt>
                <c:pt idx="1746">
                  <c:v>1.7737018018792797E-2</c:v>
                </c:pt>
                <c:pt idx="1747">
                  <c:v>1.7738568136407833E-2</c:v>
                </c:pt>
                <c:pt idx="1748">
                  <c:v>1.7740116302229821E-2</c:v>
                </c:pt>
                <c:pt idx="1749">
                  <c:v>1.7741662516253962E-2</c:v>
                </c:pt>
                <c:pt idx="1750">
                  <c:v>1.7744843541773601E-2</c:v>
                </c:pt>
                <c:pt idx="1751">
                  <c:v>1.7746385660935431E-2</c:v>
                </c:pt>
                <c:pt idx="1752">
                  <c:v>1.7747925828017045E-2</c:v>
                </c:pt>
                <c:pt idx="1753">
                  <c:v>1.7749464043014144E-2</c:v>
                </c:pt>
                <c:pt idx="1754">
                  <c:v>1.7749364309249671E-2</c:v>
                </c:pt>
                <c:pt idx="1755">
                  <c:v>1.7750898812391492E-2</c:v>
                </c:pt>
                <c:pt idx="1756">
                  <c:v>1.7752431363704888E-2</c:v>
                </c:pt>
                <c:pt idx="1757">
                  <c:v>1.7753961963182869E-2</c:v>
                </c:pt>
                <c:pt idx="1758">
                  <c:v>1.7755490610823252E-2</c:v>
                </c:pt>
                <c:pt idx="1759">
                  <c:v>1.7758652338957594E-2</c:v>
                </c:pt>
                <c:pt idx="1760">
                  <c:v>1.7760176889232433E-2</c:v>
                </c:pt>
                <c:pt idx="1761">
                  <c:v>1.7761699487385797E-2</c:v>
                </c:pt>
                <c:pt idx="1762">
                  <c:v>1.7763220133412531E-2</c:v>
                </c:pt>
                <c:pt idx="1763">
                  <c:v>1.7764738827309622E-2</c:v>
                </c:pt>
                <c:pt idx="1764">
                  <c:v>1.7766255569070626E-2</c:v>
                </c:pt>
                <c:pt idx="1765">
                  <c:v>1.7767770358692966E-2</c:v>
                </c:pt>
                <c:pt idx="1766">
                  <c:v>1.7769283196170192E-2</c:v>
                </c:pt>
                <c:pt idx="1767">
                  <c:v>1.7769160606103257E-2</c:v>
                </c:pt>
                <c:pt idx="1768">
                  <c:v>1.7769580939988799E-2</c:v>
                </c:pt>
                <c:pt idx="1769">
                  <c:v>1.7771088247796208E-2</c:v>
                </c:pt>
                <c:pt idx="1770">
                  <c:v>1.7772593603891013E-2</c:v>
                </c:pt>
                <c:pt idx="1771">
                  <c:v>1.7774097008269242E-2</c:v>
                </c:pt>
                <c:pt idx="1772">
                  <c:v>1.777614259079599E-2</c:v>
                </c:pt>
                <c:pt idx="1773">
                  <c:v>1.7777642026027354E-2</c:v>
                </c:pt>
                <c:pt idx="1774">
                  <c:v>1.7779139509439351E-2</c:v>
                </c:pt>
                <c:pt idx="1775">
                  <c:v>1.7780635041026713E-2</c:v>
                </c:pt>
                <c:pt idx="1776">
                  <c:v>1.7781584754254919E-2</c:v>
                </c:pt>
                <c:pt idx="1777">
                  <c:v>1.7783076448240048E-2</c:v>
                </c:pt>
                <c:pt idx="1778">
                  <c:v>1.7784566190478125E-2</c:v>
                </c:pt>
                <c:pt idx="1779">
                  <c:v>1.7786053980964736E-2</c:v>
                </c:pt>
                <c:pt idx="1780">
                  <c:v>1.7787539819695462E-2</c:v>
                </c:pt>
                <c:pt idx="1781">
                  <c:v>1.7789567241993275E-2</c:v>
                </c:pt>
                <c:pt idx="1782">
                  <c:v>1.7791049110687403E-2</c:v>
                </c:pt>
                <c:pt idx="1783">
                  <c:v>1.7792529027522198E-2</c:v>
                </c:pt>
                <c:pt idx="1784">
                  <c:v>1.779421797100968E-2</c:v>
                </c:pt>
                <c:pt idx="1785">
                  <c:v>1.7795150446080918E-2</c:v>
                </c:pt>
                <c:pt idx="1786">
                  <c:v>1.7796624295357794E-2</c:v>
                </c:pt>
                <c:pt idx="1787">
                  <c:v>1.7798096192847432E-2</c:v>
                </c:pt>
                <c:pt idx="1788">
                  <c:v>1.7799566138546295E-2</c:v>
                </c:pt>
                <c:pt idx="1789">
                  <c:v>1.7801034132449527E-2</c:v>
                </c:pt>
                <c:pt idx="1790">
                  <c:v>1.7802500174553156E-2</c:v>
                </c:pt>
                <c:pt idx="1791">
                  <c:v>1.7803964264852316E-2</c:v>
                </c:pt>
                <c:pt idx="1792">
                  <c:v>1.7805426403343483E-2</c:v>
                </c:pt>
                <c:pt idx="1793">
                  <c:v>1.7807429311599544E-2</c:v>
                </c:pt>
                <c:pt idx="1794">
                  <c:v>1.7810515508805712E-2</c:v>
                </c:pt>
                <c:pt idx="1795">
                  <c:v>1.7811971520990909E-2</c:v>
                </c:pt>
                <c:pt idx="1796">
                  <c:v>1.7813425580987211E-2</c:v>
                </c:pt>
                <c:pt idx="1797">
                  <c:v>1.781487768879159E-2</c:v>
                </c:pt>
                <c:pt idx="1798">
                  <c:v>1.7816070884270119E-2</c:v>
                </c:pt>
                <c:pt idx="1799">
                  <c:v>1.7817518108407808E-2</c:v>
                </c:pt>
                <c:pt idx="1800">
                  <c:v>1.7818963380519196E-2</c:v>
                </c:pt>
                <c:pt idx="1801">
                  <c:v>1.7820406700600352E-2</c:v>
                </c:pt>
                <c:pt idx="1802">
                  <c:v>1.7822390161910361E-2</c:v>
                </c:pt>
                <c:pt idx="1803">
                  <c:v>1.7823829509421539E-2</c:v>
                </c:pt>
                <c:pt idx="1804">
                  <c:v>1.7825266904799044E-2</c:v>
                </c:pt>
                <c:pt idx="1805">
                  <c:v>1.7826702348037668E-2</c:v>
                </c:pt>
                <c:pt idx="1806">
                  <c:v>1.7827594020400652E-2</c:v>
                </c:pt>
                <c:pt idx="1807">
                  <c:v>1.7829025628209563E-2</c:v>
                </c:pt>
                <c:pt idx="1808">
                  <c:v>1.7830455283958976E-2</c:v>
                </c:pt>
                <c:pt idx="1809">
                  <c:v>1.7831882987643214E-2</c:v>
                </c:pt>
                <c:pt idx="1810">
                  <c:v>1.7834391835942955E-2</c:v>
                </c:pt>
                <c:pt idx="1811">
                  <c:v>1.78352740123295E-2</c:v>
                </c:pt>
                <c:pt idx="1812">
                  <c:v>1.7836695790481669E-2</c:v>
                </c:pt>
                <c:pt idx="1813">
                  <c:v>1.7838115616461498E-2</c:v>
                </c:pt>
                <c:pt idx="1814">
                  <c:v>1.7839533490265083E-2</c:v>
                </c:pt>
                <c:pt idx="1815">
                  <c:v>1.7840949411888074E-2</c:v>
                </c:pt>
                <c:pt idx="1816">
                  <c:v>1.7842363381325697E-2</c:v>
                </c:pt>
                <c:pt idx="1817">
                  <c:v>1.7843775398575346E-2</c:v>
                </c:pt>
                <c:pt idx="1818">
                  <c:v>1.7845185463630932E-2</c:v>
                </c:pt>
                <c:pt idx="1819">
                  <c:v>1.784497086040265E-2</c:v>
                </c:pt>
                <c:pt idx="1820">
                  <c:v>1.7846377231160403E-2</c:v>
                </c:pt>
                <c:pt idx="1821">
                  <c:v>1.7847781649986058E-2</c:v>
                </c:pt>
                <c:pt idx="1822">
                  <c:v>1.7849184116876082E-2</c:v>
                </c:pt>
                <c:pt idx="1823">
                  <c:v>1.7851125245444844E-2</c:v>
                </c:pt>
                <c:pt idx="1824">
                  <c:v>1.7852523738060622E-2</c:v>
                </c:pt>
                <c:pt idx="1825">
                  <c:v>1.7853920278636113E-2</c:v>
                </c:pt>
                <c:pt idx="1826">
                  <c:v>1.7855314867169118E-2</c:v>
                </c:pt>
                <c:pt idx="1827">
                  <c:v>1.7856707503652612E-2</c:v>
                </c:pt>
                <c:pt idx="1828">
                  <c:v>1.7857557927322899E-2</c:v>
                </c:pt>
                <c:pt idx="1829">
                  <c:v>1.7858946730544716E-2</c:v>
                </c:pt>
                <c:pt idx="1830">
                  <c:v>1.7860333581797339E-2</c:v>
                </c:pt>
                <c:pt idx="1831">
                  <c:v>1.7861718481077676E-2</c:v>
                </c:pt>
                <c:pt idx="1832">
                  <c:v>1.7863641405211472E-2</c:v>
                </c:pt>
                <c:pt idx="1833">
                  <c:v>1.7865022329322359E-2</c:v>
                </c:pt>
                <c:pt idx="1834">
                  <c:v>1.7866401301356499E-2</c:v>
                </c:pt>
                <c:pt idx="1835">
                  <c:v>1.7867778321310389E-2</c:v>
                </c:pt>
                <c:pt idx="1836">
                  <c:v>1.7869153389179628E-2</c:v>
                </c:pt>
                <c:pt idx="1837">
                  <c:v>1.7869986885099689E-2</c:v>
                </c:pt>
                <c:pt idx="1838">
                  <c:v>1.7871358120457436E-2</c:v>
                </c:pt>
                <c:pt idx="1839">
                  <c:v>1.787272740380845E-2</c:v>
                </c:pt>
                <c:pt idx="1840">
                  <c:v>1.7874094735151405E-2</c:v>
                </c:pt>
                <c:pt idx="1841">
                  <c:v>1.7875460114481448E-2</c:v>
                </c:pt>
                <c:pt idx="1842">
                  <c:v>1.7876823541793714E-2</c:v>
                </c:pt>
                <c:pt idx="1843">
                  <c:v>1.7878185017085556E-2</c:v>
                </c:pt>
                <c:pt idx="1844">
                  <c:v>1.7879544540352559E-2</c:v>
                </c:pt>
                <c:pt idx="1845">
                  <c:v>1.7882519275962551E-2</c:v>
                </c:pt>
                <c:pt idx="1846">
                  <c:v>1.7883874677931906E-2</c:v>
                </c:pt>
                <c:pt idx="1847">
                  <c:v>1.7885228127588169E-2</c:v>
                </c:pt>
                <c:pt idx="1848">
                  <c:v>1.7886579624929167E-2</c:v>
                </c:pt>
                <c:pt idx="1849">
                  <c:v>1.788739039454882E-2</c:v>
                </c:pt>
                <c:pt idx="1850">
                  <c:v>1.7888738060034038E-2</c:v>
                </c:pt>
                <c:pt idx="1851">
                  <c:v>1.7890083773283289E-2</c:v>
                </c:pt>
                <c:pt idx="1852">
                  <c:v>1.7891427534291328E-2</c:v>
                </c:pt>
                <c:pt idx="1853">
                  <c:v>1.7892769343055538E-2</c:v>
                </c:pt>
                <c:pt idx="1854">
                  <c:v>1.7894647610107801E-2</c:v>
                </c:pt>
                <c:pt idx="1855">
                  <c:v>1.7895985441123335E-2</c:v>
                </c:pt>
                <c:pt idx="1856">
                  <c:v>1.7897321319790153E-2</c:v>
                </c:pt>
                <c:pt idx="1857">
                  <c:v>1.7898655246105209E-2</c:v>
                </c:pt>
                <c:pt idx="1858">
                  <c:v>1.7899449103073655E-2</c:v>
                </c:pt>
                <c:pt idx="1859">
                  <c:v>1.7900779198289262E-2</c:v>
                </c:pt>
                <c:pt idx="1860">
                  <c:v>1.7902107341233084E-2</c:v>
                </c:pt>
                <c:pt idx="1861">
                  <c:v>1.7903433531900749E-2</c:v>
                </c:pt>
                <c:pt idx="1862">
                  <c:v>1.7905295592260759E-2</c:v>
                </c:pt>
                <c:pt idx="1863">
                  <c:v>1.7906617804379681E-2</c:v>
                </c:pt>
                <c:pt idx="1864">
                  <c:v>1.7907938064119475E-2</c:v>
                </c:pt>
                <c:pt idx="1865">
                  <c:v>1.7909256371476234E-2</c:v>
                </c:pt>
                <c:pt idx="1866">
                  <c:v>1.7910572726445174E-2</c:v>
                </c:pt>
                <c:pt idx="1867">
                  <c:v>1.7911887129022388E-2</c:v>
                </c:pt>
                <c:pt idx="1868">
                  <c:v>1.7913199579204401E-2</c:v>
                </c:pt>
                <c:pt idx="1869">
                  <c:v>1.7914510076987737E-2</c:v>
                </c:pt>
                <c:pt idx="1870">
                  <c:v>1.7915818622367616E-2</c:v>
                </c:pt>
                <c:pt idx="1871">
                  <c:v>1.7916050920353716E-2</c:v>
                </c:pt>
                <c:pt idx="1872">
                  <c:v>1.791735571053555E-2</c:v>
                </c:pt>
                <c:pt idx="1873">
                  <c:v>1.7918658548487797E-2</c:v>
                </c:pt>
                <c:pt idx="1874">
                  <c:v>1.7919959434206066E-2</c:v>
                </c:pt>
                <c:pt idx="1875">
                  <c:v>1.7921258367685523E-2</c:v>
                </c:pt>
                <c:pt idx="1876">
                  <c:v>1.792309211617376E-2</c:v>
                </c:pt>
                <c:pt idx="1877">
                  <c:v>1.792438706990096E-2</c:v>
                </c:pt>
                <c:pt idx="1878">
                  <c:v>1.7925680071286046E-2</c:v>
                </c:pt>
                <c:pt idx="1879">
                  <c:v>1.7926971120325524E-2</c:v>
                </c:pt>
                <c:pt idx="1880">
                  <c:v>1.7927723751388222E-2</c:v>
                </c:pt>
                <c:pt idx="1881">
                  <c:v>1.792901097136191E-2</c:v>
                </c:pt>
                <c:pt idx="1882">
                  <c:v>1.7930296239071754E-2</c:v>
                </c:pt>
                <c:pt idx="1883">
                  <c:v>1.793157955451424E-2</c:v>
                </c:pt>
                <c:pt idx="1884">
                  <c:v>1.7933397080209509E-2</c:v>
                </c:pt>
                <c:pt idx="1885">
                  <c:v>1.7934676415098029E-2</c:v>
                </c:pt>
                <c:pt idx="1886">
                  <c:v>1.7935953797613421E-2</c:v>
                </c:pt>
                <c:pt idx="1887">
                  <c:v>1.793722922775394E-2</c:v>
                </c:pt>
                <c:pt idx="1888">
                  <c:v>1.793850270551434E-2</c:v>
                </c:pt>
                <c:pt idx="1889">
                  <c:v>1.7939238449325344E-2</c:v>
                </c:pt>
                <c:pt idx="1890">
                  <c:v>1.7940508098785196E-2</c:v>
                </c:pt>
                <c:pt idx="1891">
                  <c:v>1.7941775795948262E-2</c:v>
                </c:pt>
                <c:pt idx="1892">
                  <c:v>1.7943041540808835E-2</c:v>
                </c:pt>
                <c:pt idx="1893">
                  <c:v>1.79443053333634E-2</c:v>
                </c:pt>
                <c:pt idx="1894">
                  <c:v>1.7945567173609317E-2</c:v>
                </c:pt>
                <c:pt idx="1895">
                  <c:v>1.7946827061542638E-2</c:v>
                </c:pt>
                <c:pt idx="1896">
                  <c:v>1.7948084997158529E-2</c:v>
                </c:pt>
                <c:pt idx="1897">
                  <c:v>1.795041132520463E-2</c:v>
                </c:pt>
                <c:pt idx="1898">
                  <c:v>1.7951665201742448E-2</c:v>
                </c:pt>
                <c:pt idx="1899">
                  <c:v>1.7952917125766459E-2</c:v>
                </c:pt>
                <c:pt idx="1900">
                  <c:v>1.7954167097274498E-2</c:v>
                </c:pt>
                <c:pt idx="1901">
                  <c:v>1.7955415116261784E-2</c:v>
                </c:pt>
                <c:pt idx="1902">
                  <c:v>1.7956126392224984E-2</c:v>
                </c:pt>
                <c:pt idx="1903">
                  <c:v>1.7957370583845535E-2</c:v>
                </c:pt>
                <c:pt idx="1904">
                  <c:v>1.7958612823027874E-2</c:v>
                </c:pt>
                <c:pt idx="1905">
                  <c:v>1.7959853109766763E-2</c:v>
                </c:pt>
                <c:pt idx="1906">
                  <c:v>1.7961625923254832E-2</c:v>
                </c:pt>
                <c:pt idx="1907">
                  <c:v>1.7962862227039397E-2</c:v>
                </c:pt>
                <c:pt idx="1908">
                  <c:v>1.7964096578277574E-2</c:v>
                </c:pt>
                <c:pt idx="1909">
                  <c:v>1.7965328976965022E-2</c:v>
                </c:pt>
                <c:pt idx="1910">
                  <c:v>1.796602525669758E-2</c:v>
                </c:pt>
                <c:pt idx="1911">
                  <c:v>1.7967253828705423E-2</c:v>
                </c:pt>
                <c:pt idx="1912">
                  <c:v>1.7968480448244478E-2</c:v>
                </c:pt>
                <c:pt idx="1913">
                  <c:v>1.7969705115312123E-2</c:v>
                </c:pt>
                <c:pt idx="1914">
                  <c:v>1.7970927829904431E-2</c:v>
                </c:pt>
                <c:pt idx="1915">
                  <c:v>1.7972682365333236E-2</c:v>
                </c:pt>
                <c:pt idx="1916">
                  <c:v>1.7973901096067828E-2</c:v>
                </c:pt>
                <c:pt idx="1917">
                  <c:v>1.7975117874221715E-2</c:v>
                </c:pt>
                <c:pt idx="1918">
                  <c:v>1.7976332699793592E-2</c:v>
                </c:pt>
                <c:pt idx="1919">
                  <c:v>1.7977545572779117E-2</c:v>
                </c:pt>
                <c:pt idx="1920">
                  <c:v>1.7978756493174812E-2</c:v>
                </c:pt>
                <c:pt idx="1921">
                  <c:v>1.7979965460975897E-2</c:v>
                </c:pt>
                <c:pt idx="1922">
                  <c:v>1.7981172476180203E-2</c:v>
                </c:pt>
                <c:pt idx="1923">
                  <c:v>1.7981311269784531E-2</c:v>
                </c:pt>
                <c:pt idx="1924">
                  <c:v>1.7981981499275386E-2</c:v>
                </c:pt>
                <c:pt idx="1925">
                  <c:v>1.7983182895843913E-2</c:v>
                </c:pt>
                <c:pt idx="1926">
                  <c:v>1.7984382340081106E-2</c:v>
                </c:pt>
                <c:pt idx="1927">
                  <c:v>1.7985579831982988E-2</c:v>
                </c:pt>
                <c:pt idx="1928">
                  <c:v>1.7987308091907364E-2</c:v>
                </c:pt>
                <c:pt idx="1929">
                  <c:v>1.7988501599040047E-2</c:v>
                </c:pt>
                <c:pt idx="1930">
                  <c:v>1.7989693153733645E-2</c:v>
                </c:pt>
                <c:pt idx="1931">
                  <c:v>1.7990882755985073E-2</c:v>
                </c:pt>
                <c:pt idx="1932">
                  <c:v>1.7992070405790827E-2</c:v>
                </c:pt>
                <c:pt idx="1933">
                  <c:v>1.7992723784166397E-2</c:v>
                </c:pt>
                <c:pt idx="1934">
                  <c:v>1.7993907609626599E-2</c:v>
                </c:pt>
                <c:pt idx="1935">
                  <c:v>1.7995089482723225E-2</c:v>
                </c:pt>
                <c:pt idx="1936">
                  <c:v>1.7996269403454952E-2</c:v>
                </c:pt>
                <c:pt idx="1937">
                  <c:v>1.7997979368007497E-2</c:v>
                </c:pt>
                <c:pt idx="1938">
                  <c:v>1.799915530306408E-2</c:v>
                </c:pt>
                <c:pt idx="1939">
                  <c:v>1.8000329285651269E-2</c:v>
                </c:pt>
                <c:pt idx="1940">
                  <c:v>1.8001501315764667E-2</c:v>
                </c:pt>
                <c:pt idx="1941">
                  <c:v>1.8002139721494798E-2</c:v>
                </c:pt>
                <c:pt idx="1942">
                  <c:v>1.8003307749229001E-2</c:v>
                </c:pt>
                <c:pt idx="1943">
                  <c:v>1.8004472752207065E-2</c:v>
                </c:pt>
                <c:pt idx="1944">
                  <c:v>1.8005633658058958E-2</c:v>
                </c:pt>
                <c:pt idx="1945">
                  <c:v>1.8006789394410663E-2</c:v>
                </c:pt>
                <c:pt idx="1946">
                  <c:v>1.80079388888864E-2</c:v>
                </c:pt>
                <c:pt idx="1947">
                  <c:v>1.800908106910774E-2</c:v>
                </c:pt>
                <c:pt idx="1948">
                  <c:v>1.8010214862694492E-2</c:v>
                </c:pt>
                <c:pt idx="1949">
                  <c:v>1.8012918503550999E-2</c:v>
                </c:pt>
                <c:pt idx="1950">
                  <c:v>1.8014028746889569E-2</c:v>
                </c:pt>
                <c:pt idx="1951">
                  <c:v>1.8015127089928262E-2</c:v>
                </c:pt>
                <c:pt idx="1952">
                  <c:v>1.8016212477603218E-2</c:v>
                </c:pt>
                <c:pt idx="1953">
                  <c:v>1.8017283854849266E-2</c:v>
                </c:pt>
                <c:pt idx="1954">
                  <c:v>1.8017820752269691E-2</c:v>
                </c:pt>
                <c:pt idx="1955">
                  <c:v>1.8018862571518267E-2</c:v>
                </c:pt>
                <c:pt idx="1956">
                  <c:v>1.8019887284339967E-2</c:v>
                </c:pt>
                <c:pt idx="1957">
                  <c:v>1.8020893829948793E-2</c:v>
                </c:pt>
                <c:pt idx="1958">
                  <c:v>1.8022393657193995E-2</c:v>
                </c:pt>
                <c:pt idx="1959">
                  <c:v>1.8023358815371721E-2</c:v>
                </c:pt>
                <c:pt idx="1960">
                  <c:v>1.8024302577607041E-2</c:v>
                </c:pt>
                <c:pt idx="1961">
                  <c:v>1.8025223888820014E-2</c:v>
                </c:pt>
                <c:pt idx="1962">
                  <c:v>1.802612169393027E-2</c:v>
                </c:pt>
                <c:pt idx="1963">
                  <c:v>1.8026492187927522E-2</c:v>
                </c:pt>
                <c:pt idx="1964">
                  <c:v>1.8027341860917413E-2</c:v>
                </c:pt>
                <c:pt idx="1965">
                  <c:v>1.8028164880357116E-2</c:v>
                </c:pt>
                <c:pt idx="1966">
                  <c:v>1.8028960185450155E-2</c:v>
                </c:pt>
                <c:pt idx="1967">
                  <c:v>1.8030221200553132E-2</c:v>
                </c:pt>
                <c:pt idx="1968">
                  <c:v>1.803095607426632E-2</c:v>
                </c:pt>
                <c:pt idx="1969">
                  <c:v>1.8031661262061432E-2</c:v>
                </c:pt>
                <c:pt idx="1970">
                  <c:v>1.8032336763908498E-2</c:v>
                </c:pt>
                <c:pt idx="1971">
                  <c:v>1.8032982579774936E-2</c:v>
                </c:pt>
                <c:pt idx="1972">
                  <c:v>1.8033598709632941E-2</c:v>
                </c:pt>
                <c:pt idx="1973">
                  <c:v>1.8034185153455572E-2</c:v>
                </c:pt>
                <c:pt idx="1974">
                  <c:v>1.8034741911213729E-2</c:v>
                </c:pt>
                <c:pt idx="1975">
                  <c:v>1.8034791209173038E-2</c:v>
                </c:pt>
                <c:pt idx="1976">
                  <c:v>1.8034338780667566E-2</c:v>
                </c:pt>
                <c:pt idx="1977">
                  <c:v>1.8034812770496608E-2</c:v>
                </c:pt>
                <c:pt idx="1978">
                  <c:v>1.8035257078612654E-2</c:v>
                </c:pt>
                <c:pt idx="1979">
                  <c:v>1.8036141457773557E-2</c:v>
                </c:pt>
                <c:pt idx="1980">
                  <c:v>1.8036524301374774E-2</c:v>
                </c:pt>
                <c:pt idx="1981">
                  <c:v>1.8036877461726289E-2</c:v>
                </c:pt>
                <c:pt idx="1982">
                  <c:v>1.8037200938814918E-2</c:v>
                </c:pt>
                <c:pt idx="1983">
                  <c:v>1.8037494732624858E-2</c:v>
                </c:pt>
                <c:pt idx="1984">
                  <c:v>1.8037299610346679E-2</c:v>
                </c:pt>
                <c:pt idx="1985">
                  <c:v>1.8037536146000063E-2</c:v>
                </c:pt>
                <c:pt idx="1986">
                  <c:v>1.8037742999821648E-2</c:v>
                </c:pt>
                <c:pt idx="1987">
                  <c:v>1.8037920171800392E-2</c:v>
                </c:pt>
                <c:pt idx="1988">
                  <c:v>1.8038067661930116E-2</c:v>
                </c:pt>
                <c:pt idx="1989">
                  <c:v>1.8038634145995547E-2</c:v>
                </c:pt>
                <c:pt idx="1990">
                  <c:v>1.8038720156563007E-2</c:v>
                </c:pt>
                <c:pt idx="1991">
                  <c:v>1.8038776483784134E-2</c:v>
                </c:pt>
                <c:pt idx="1992">
                  <c:v>1.8038804510794738E-2</c:v>
                </c:pt>
                <c:pt idx="1993">
                  <c:v>1.8038357330322816E-2</c:v>
                </c:pt>
                <c:pt idx="1994">
                  <c:v>1.8038322488995201E-2</c:v>
                </c:pt>
                <c:pt idx="1995">
                  <c:v>1.8038257965798693E-2</c:v>
                </c:pt>
                <c:pt idx="1996">
                  <c:v>1.8038163760738586E-2</c:v>
                </c:pt>
                <c:pt idx="1997">
                  <c:v>1.803803987381665E-2</c:v>
                </c:pt>
                <c:pt idx="1998">
                  <c:v>1.8037886305039948E-2</c:v>
                </c:pt>
                <c:pt idx="1999">
                  <c:v>1.8037703054415107E-2</c:v>
                </c:pt>
                <c:pt idx="2000">
                  <c:v>1.8037490121949634E-2</c:v>
                </c:pt>
                <c:pt idx="2001">
                  <c:v>1.803851558829455E-2</c:v>
                </c:pt>
                <c:pt idx="2002">
                  <c:v>1.8038236890095684E-2</c:v>
                </c:pt>
                <c:pt idx="2003">
                  <c:v>1.8037928505650312E-2</c:v>
                </c:pt>
                <c:pt idx="2004">
                  <c:v>1.8037590434973643E-2</c:v>
                </c:pt>
                <c:pt idx="2005">
                  <c:v>1.8037222678079574E-2</c:v>
                </c:pt>
                <c:pt idx="2006">
                  <c:v>1.8036413417151478E-2</c:v>
                </c:pt>
                <c:pt idx="2007">
                  <c:v>1.8035988429509896E-2</c:v>
                </c:pt>
                <c:pt idx="2008">
                  <c:v>1.8035533757185189E-2</c:v>
                </c:pt>
                <c:pt idx="2009">
                  <c:v>1.80350494001957E-2</c:v>
                </c:pt>
                <c:pt idx="2010">
                  <c:v>1.8034938600991673E-2</c:v>
                </c:pt>
                <c:pt idx="2011">
                  <c:v>1.8034392727194204E-2</c:v>
                </c:pt>
                <c:pt idx="2012">
                  <c:v>1.803381716732444E-2</c:v>
                </c:pt>
                <c:pt idx="2013">
                  <c:v>1.8033211921408446E-2</c:v>
                </c:pt>
                <c:pt idx="2014">
                  <c:v>1.8032576989474025E-2</c:v>
                </c:pt>
                <c:pt idx="2015">
                  <c:v>1.8031519881626702E-2</c:v>
                </c:pt>
                <c:pt idx="2016">
                  <c:v>1.8030827732672595E-2</c:v>
                </c:pt>
                <c:pt idx="2017">
                  <c:v>1.8030105899265996E-2</c:v>
                </c:pt>
                <c:pt idx="2018">
                  <c:v>1.8029354381438354E-2</c:v>
                </c:pt>
                <c:pt idx="2019">
                  <c:v>1.8028957040561226E-2</c:v>
                </c:pt>
                <c:pt idx="2020">
                  <c:v>1.8028143993160082E-2</c:v>
                </c:pt>
                <c:pt idx="2021">
                  <c:v>1.8027301259969028E-2</c:v>
                </c:pt>
                <c:pt idx="2022">
                  <c:v>1.8026428841024116E-2</c:v>
                </c:pt>
                <c:pt idx="2023">
                  <c:v>1.8025526736367054E-2</c:v>
                </c:pt>
                <c:pt idx="2024">
                  <c:v>1.8024594946038246E-2</c:v>
                </c:pt>
                <c:pt idx="2025">
                  <c:v>1.8023633470077658E-2</c:v>
                </c:pt>
                <c:pt idx="2026">
                  <c:v>1.8022642308530474E-2</c:v>
                </c:pt>
                <c:pt idx="2027">
                  <c:v>1.8021254928069379E-2</c:v>
                </c:pt>
                <c:pt idx="2028">
                  <c:v>1.8019477260232068E-2</c:v>
                </c:pt>
                <c:pt idx="2029">
                  <c:v>1.8018403563856061E-2</c:v>
                </c:pt>
                <c:pt idx="2030">
                  <c:v>1.8017300186496193E-2</c:v>
                </c:pt>
                <c:pt idx="2031">
                  <c:v>1.801616712820105E-2</c:v>
                </c:pt>
                <c:pt idx="2032">
                  <c:v>1.8015360437159355E-2</c:v>
                </c:pt>
                <c:pt idx="2033">
                  <c:v>1.8014165837587564E-2</c:v>
                </c:pt>
                <c:pt idx="2034">
                  <c:v>1.8012941555764831E-2</c:v>
                </c:pt>
                <c:pt idx="2035">
                  <c:v>1.8011687591746494E-2</c:v>
                </c:pt>
                <c:pt idx="2036">
                  <c:v>1.8010056624506415E-2</c:v>
                </c:pt>
                <c:pt idx="2037">
                  <c:v>1.8008745481703246E-2</c:v>
                </c:pt>
                <c:pt idx="2038">
                  <c:v>1.8007404658344606E-2</c:v>
                </c:pt>
                <c:pt idx="2039">
                  <c:v>1.8006034154490112E-2</c:v>
                </c:pt>
                <c:pt idx="2040">
                  <c:v>1.8004633970200277E-2</c:v>
                </c:pt>
                <c:pt idx="2041">
                  <c:v>1.8003540484740323E-2</c:v>
                </c:pt>
                <c:pt idx="2042">
                  <c:v>1.8002078746988386E-2</c:v>
                </c:pt>
                <c:pt idx="2043">
                  <c:v>1.8000587327525731E-2</c:v>
                </c:pt>
                <c:pt idx="2044">
                  <c:v>1.799884650327175E-2</c:v>
                </c:pt>
                <c:pt idx="2045">
                  <c:v>1.7996964195080293E-2</c:v>
                </c:pt>
                <c:pt idx="2046">
                  <c:v>1.7995381689530486E-2</c:v>
                </c:pt>
                <c:pt idx="2047">
                  <c:v>1.7993769504016998E-2</c:v>
                </c:pt>
                <c:pt idx="2048">
                  <c:v>1.799212763861226E-2</c:v>
                </c:pt>
                <c:pt idx="2049">
                  <c:v>1.7990456093390023E-2</c:v>
                </c:pt>
                <c:pt idx="2050">
                  <c:v>1.79887548684236E-2</c:v>
                </c:pt>
                <c:pt idx="2051">
                  <c:v>1.7987023963788949E-2</c:v>
                </c:pt>
                <c:pt idx="2052">
                  <c:v>1.7985263379562032E-2</c:v>
                </c:pt>
                <c:pt idx="2053">
                  <c:v>1.7984092221987092E-2</c:v>
                </c:pt>
                <c:pt idx="2054">
                  <c:v>1.7983188376786193E-2</c:v>
                </c:pt>
                <c:pt idx="2055">
                  <c:v>1.7981327692042276E-2</c:v>
                </c:pt>
                <c:pt idx="2056">
                  <c:v>1.797943732072731E-2</c:v>
                </c:pt>
                <c:pt idx="2057">
                  <c:v>1.7977517262926384E-2</c:v>
                </c:pt>
                <c:pt idx="2058">
                  <c:v>1.7974673577582801E-2</c:v>
                </c:pt>
                <c:pt idx="2059">
                  <c:v>1.7972700802555312E-2</c:v>
                </c:pt>
                <c:pt idx="2060">
                  <c:v>1.7970698345682205E-2</c:v>
                </c:pt>
                <c:pt idx="2061">
                  <c:v>1.7968666207053906E-2</c:v>
                </c:pt>
                <c:pt idx="2062">
                  <c:v>1.79674716797542E-2</c:v>
                </c:pt>
                <c:pt idx="2063">
                  <c:v>1.7965373504927631E-2</c:v>
                </c:pt>
                <c:pt idx="2064">
                  <c:v>1.7963245644256741E-2</c:v>
                </c:pt>
                <c:pt idx="2065">
                  <c:v>1.7961088097838657E-2</c:v>
                </c:pt>
                <c:pt idx="2066">
                  <c:v>1.7958060290814669E-2</c:v>
                </c:pt>
                <c:pt idx="2067">
                  <c:v>1.7955850063613409E-2</c:v>
                </c:pt>
                <c:pt idx="2068">
                  <c:v>1.7953610155322212E-2</c:v>
                </c:pt>
                <c:pt idx="2069">
                  <c:v>1.7951340566042858E-2</c:v>
                </c:pt>
                <c:pt idx="2070">
                  <c:v>1.7949041295875372E-2</c:v>
                </c:pt>
                <c:pt idx="2071">
                  <c:v>1.7947519424244926E-2</c:v>
                </c:pt>
                <c:pt idx="2072">
                  <c:v>1.794515408042777E-2</c:v>
                </c:pt>
                <c:pt idx="2073">
                  <c:v>1.7942759051688136E-2</c:v>
                </c:pt>
                <c:pt idx="2074">
                  <c:v>1.7940334338135185E-2</c:v>
                </c:pt>
                <c:pt idx="2075">
                  <c:v>1.7937879939879796E-2</c:v>
                </c:pt>
                <c:pt idx="2076">
                  <c:v>1.7935395857034138E-2</c:v>
                </c:pt>
                <c:pt idx="2077">
                  <c:v>1.7932882089709948E-2</c:v>
                </c:pt>
                <c:pt idx="2078">
                  <c:v>1.7930338638024554E-2</c:v>
                </c:pt>
                <c:pt idx="2079">
                  <c:v>1.7927012241897248E-2</c:v>
                </c:pt>
                <c:pt idx="2080">
                  <c:v>1.7924166917752251E-2</c:v>
                </c:pt>
                <c:pt idx="2081">
                  <c:v>1.7921543414913543E-2</c:v>
                </c:pt>
                <c:pt idx="2082">
                  <c:v>1.791889023395641E-2</c:v>
                </c:pt>
                <c:pt idx="2083">
                  <c:v>1.791620737499856E-2</c:v>
                </c:pt>
                <c:pt idx="2084">
                  <c:v>1.7914693975281379E-2</c:v>
                </c:pt>
                <c:pt idx="2085">
                  <c:v>1.791099061019067E-2</c:v>
                </c:pt>
                <c:pt idx="2086">
                  <c:v>1.7908216460758967E-2</c:v>
                </c:pt>
                <c:pt idx="2087">
                  <c:v>1.7905412632373326E-2</c:v>
                </c:pt>
                <c:pt idx="2088">
                  <c:v>1.7902347914439572E-2</c:v>
                </c:pt>
                <c:pt idx="2089">
                  <c:v>1.7899486990039772E-2</c:v>
                </c:pt>
                <c:pt idx="2090">
                  <c:v>1.7896596388504934E-2</c:v>
                </c:pt>
                <c:pt idx="2091">
                  <c:v>1.7893676109964191E-2</c:v>
                </c:pt>
                <c:pt idx="2092">
                  <c:v>1.7890726154547107E-2</c:v>
                </c:pt>
                <c:pt idx="2093">
                  <c:v>1.7887966411188234E-2</c:v>
                </c:pt>
                <c:pt idx="2094">
                  <c:v>1.7884954833728692E-2</c:v>
                </c:pt>
                <c:pt idx="2095">
                  <c:v>1.7881913578359623E-2</c:v>
                </c:pt>
                <c:pt idx="2096">
                  <c:v>1.7878826395316336E-2</c:v>
                </c:pt>
                <c:pt idx="2097">
                  <c:v>1.7875086186761629E-2</c:v>
                </c:pt>
                <c:pt idx="2098">
                  <c:v>1.7871953933475435E-2</c:v>
                </c:pt>
                <c:pt idx="2099">
                  <c:v>1.7868792004282676E-2</c:v>
                </c:pt>
                <c:pt idx="2100">
                  <c:v>1.7865600399323896E-2</c:v>
                </c:pt>
                <c:pt idx="2101">
                  <c:v>1.7862379118742715E-2</c:v>
                </c:pt>
                <c:pt idx="2102">
                  <c:v>1.785912816268188E-2</c:v>
                </c:pt>
                <c:pt idx="2103">
                  <c:v>1.7855847531287647E-2</c:v>
                </c:pt>
                <c:pt idx="2104">
                  <c:v>1.7852537224704073E-2</c:v>
                </c:pt>
                <c:pt idx="2105">
                  <c:v>1.7849773338364978E-2</c:v>
                </c:pt>
                <c:pt idx="2106">
                  <c:v>1.784639682313497E-2</c:v>
                </c:pt>
                <c:pt idx="2107">
                  <c:v>1.7842990628898034E-2</c:v>
                </c:pt>
                <c:pt idx="2108">
                  <c:v>1.7839554755809291E-2</c:v>
                </c:pt>
                <c:pt idx="2109">
                  <c:v>1.7836089204024286E-2</c:v>
                </c:pt>
                <c:pt idx="2110">
                  <c:v>1.7830225035255814E-2</c:v>
                </c:pt>
                <c:pt idx="2111">
                  <c:v>1.7826687756056208E-2</c:v>
                </c:pt>
                <c:pt idx="2112">
                  <c:v>1.7823120801559629E-2</c:v>
                </c:pt>
                <c:pt idx="2113">
                  <c:v>1.7819524171928568E-2</c:v>
                </c:pt>
                <c:pt idx="2114">
                  <c:v>1.7816067958296686E-2</c:v>
                </c:pt>
                <c:pt idx="2115">
                  <c:v>1.7812409679070183E-2</c:v>
                </c:pt>
                <c:pt idx="2116">
                  <c:v>1.7808721723781635E-2</c:v>
                </c:pt>
                <c:pt idx="2117">
                  <c:v>1.7805004092600475E-2</c:v>
                </c:pt>
                <c:pt idx="2118">
                  <c:v>1.7801095902423656E-2</c:v>
                </c:pt>
                <c:pt idx="2119">
                  <c:v>1.7797321225410733E-2</c:v>
                </c:pt>
                <c:pt idx="2120">
                  <c:v>1.7793516874419123E-2</c:v>
                </c:pt>
                <c:pt idx="2121">
                  <c:v>1.7789682849620059E-2</c:v>
                </c:pt>
                <c:pt idx="2122">
                  <c:v>1.7785970804192947E-2</c:v>
                </c:pt>
                <c:pt idx="2123">
                  <c:v>1.7782075121213263E-2</c:v>
                </c:pt>
                <c:pt idx="2124">
                  <c:v>1.7778149763541314E-2</c:v>
                </c:pt>
                <c:pt idx="2125">
                  <c:v>1.7774194731353908E-2</c:v>
                </c:pt>
                <c:pt idx="2126">
                  <c:v>1.7770210024829602E-2</c:v>
                </c:pt>
                <c:pt idx="2127">
                  <c:v>1.776619564414695E-2</c:v>
                </c:pt>
                <c:pt idx="2128">
                  <c:v>1.7762151589488843E-2</c:v>
                </c:pt>
                <c:pt idx="2129">
                  <c:v>1.7758077861036885E-2</c:v>
                </c:pt>
                <c:pt idx="2130">
                  <c:v>1.7753974458974833E-2</c:v>
                </c:pt>
                <c:pt idx="2131">
                  <c:v>1.7749448322429879E-2</c:v>
                </c:pt>
                <c:pt idx="2132">
                  <c:v>1.7745292544117903E-2</c:v>
                </c:pt>
                <c:pt idx="2133">
                  <c:v>1.7741107096938789E-2</c:v>
                </c:pt>
                <c:pt idx="2134">
                  <c:v>1.7736891981077134E-2</c:v>
                </c:pt>
                <c:pt idx="2135">
                  <c:v>1.7732647196721522E-2</c:v>
                </c:pt>
                <c:pt idx="2136">
                  <c:v>1.7728492351699099E-2</c:v>
                </c:pt>
                <c:pt idx="2137">
                  <c:v>1.7724185900697582E-2</c:v>
                </c:pt>
                <c:pt idx="2138">
                  <c:v>1.7719849780380711E-2</c:v>
                </c:pt>
                <c:pt idx="2139">
                  <c:v>1.7715483990942613E-2</c:v>
                </c:pt>
                <c:pt idx="2140">
                  <c:v>1.771097825416168E-2</c:v>
                </c:pt>
                <c:pt idx="2141">
                  <c:v>1.7706555462838669E-2</c:v>
                </c:pt>
                <c:pt idx="2142">
                  <c:v>1.770210300436692E-2</c:v>
                </c:pt>
                <c:pt idx="2143">
                  <c:v>1.7697620878945167E-2</c:v>
                </c:pt>
                <c:pt idx="2144">
                  <c:v>1.7693210013796822E-2</c:v>
                </c:pt>
                <c:pt idx="2145">
                  <c:v>1.7688666213766965E-2</c:v>
                </c:pt>
                <c:pt idx="2146">
                  <c:v>1.7684092746007293E-2</c:v>
                </c:pt>
                <c:pt idx="2147">
                  <c:v>1.7679489610722045E-2</c:v>
                </c:pt>
                <c:pt idx="2148">
                  <c:v>1.7674856808115449E-2</c:v>
                </c:pt>
                <c:pt idx="2149">
                  <c:v>1.767010513165965E-2</c:v>
                </c:pt>
                <c:pt idx="2150">
                  <c:v>1.7665415343219627E-2</c:v>
                </c:pt>
                <c:pt idx="2151">
                  <c:v>1.7660695889455704E-2</c:v>
                </c:pt>
                <c:pt idx="2152">
                  <c:v>1.76559467705781E-2</c:v>
                </c:pt>
                <c:pt idx="2153">
                  <c:v>1.7651167986795266E-2</c:v>
                </c:pt>
                <c:pt idx="2154">
                  <c:v>1.7646359538322727E-2</c:v>
                </c:pt>
                <c:pt idx="2155">
                  <c:v>1.764152142537069E-2</c:v>
                </c:pt>
                <c:pt idx="2156">
                  <c:v>1.7636653648154685E-2</c:v>
                </c:pt>
                <c:pt idx="2157">
                  <c:v>1.7631966686600557E-2</c:v>
                </c:pt>
                <c:pt idx="2158">
                  <c:v>1.7627032503474561E-2</c:v>
                </c:pt>
                <c:pt idx="2159">
                  <c:v>1.7622068652647663E-2</c:v>
                </c:pt>
                <c:pt idx="2160">
                  <c:v>1.7617075134343591E-2</c:v>
                </c:pt>
                <c:pt idx="2161">
                  <c:v>1.7612051948789127E-2</c:v>
                </c:pt>
                <c:pt idx="2162">
                  <c:v>1.7606940970645003E-2</c:v>
                </c:pt>
                <c:pt idx="2163">
                  <c:v>1.760186081761932E-2</c:v>
                </c:pt>
                <c:pt idx="2164">
                  <c:v>1.7596750999383463E-2</c:v>
                </c:pt>
                <c:pt idx="2165">
                  <c:v>1.7591611516163688E-2</c:v>
                </c:pt>
                <c:pt idx="2166">
                  <c:v>1.7586491020220585E-2</c:v>
                </c:pt>
                <c:pt idx="2167">
                  <c:v>1.7581289835962084E-2</c:v>
                </c:pt>
                <c:pt idx="2168">
                  <c:v>1.7576058986065374E-2</c:v>
                </c:pt>
                <c:pt idx="2169">
                  <c:v>1.7570798470768093E-2</c:v>
                </c:pt>
                <c:pt idx="2170">
                  <c:v>1.7565469133445213E-2</c:v>
                </c:pt>
                <c:pt idx="2171">
                  <c:v>1.7560151665219036E-2</c:v>
                </c:pt>
                <c:pt idx="2172">
                  <c:v>1.7554804533651349E-2</c:v>
                </c:pt>
                <c:pt idx="2173">
                  <c:v>1.7549427738981084E-2</c:v>
                </c:pt>
                <c:pt idx="2174">
                  <c:v>1.7544021281452424E-2</c:v>
                </c:pt>
                <c:pt idx="2175">
                  <c:v>1.7538612418923918E-2</c:v>
                </c:pt>
                <c:pt idx="2176">
                  <c:v>1.7533144252531625E-2</c:v>
                </c:pt>
                <c:pt idx="2177">
                  <c:v>1.7527646422673297E-2</c:v>
                </c:pt>
                <c:pt idx="2178">
                  <c:v>1.7522118929596132E-2</c:v>
                </c:pt>
                <c:pt idx="2179">
                  <c:v>1.7516561773549495E-2</c:v>
                </c:pt>
                <c:pt idx="2180">
                  <c:v>1.751097495478536E-2</c:v>
                </c:pt>
                <c:pt idx="2181">
                  <c:v>1.7505358473553962E-2</c:v>
                </c:pt>
                <c:pt idx="2182">
                  <c:v>1.749971233010944E-2</c:v>
                </c:pt>
                <c:pt idx="2183">
                  <c:v>1.7494011391959198E-2</c:v>
                </c:pt>
                <c:pt idx="2184">
                  <c:v>1.7488313107840162E-2</c:v>
                </c:pt>
                <c:pt idx="2185">
                  <c:v>1.7482585166253485E-2</c:v>
                </c:pt>
                <c:pt idx="2186">
                  <c:v>1.747682756745355E-2</c:v>
                </c:pt>
                <c:pt idx="2187">
                  <c:v>1.7471040311696499E-2</c:v>
                </c:pt>
                <c:pt idx="2188">
                  <c:v>1.7465220021249377E-2</c:v>
                </c:pt>
                <c:pt idx="2189">
                  <c:v>1.7459371051607133E-2</c:v>
                </c:pt>
                <c:pt idx="2190">
                  <c:v>1.745349242446162E-2</c:v>
                </c:pt>
                <c:pt idx="2191">
                  <c:v>1.7447584140076806E-2</c:v>
                </c:pt>
                <c:pt idx="2192">
                  <c:v>1.7441659187573236E-2</c:v>
                </c:pt>
                <c:pt idx="2193">
                  <c:v>1.7435693995506964E-2</c:v>
                </c:pt>
                <c:pt idx="2194">
                  <c:v>1.7429699148306655E-2</c:v>
                </c:pt>
                <c:pt idx="2195">
                  <c:v>1.7423674646239055E-2</c:v>
                </c:pt>
                <c:pt idx="2196">
                  <c:v>1.7417597868819981E-2</c:v>
                </c:pt>
                <c:pt idx="2197">
                  <c:v>1.7411511646575117E-2</c:v>
                </c:pt>
                <c:pt idx="2198">
                  <c:v>1.7405395768961981E-2</c:v>
                </c:pt>
                <c:pt idx="2199">
                  <c:v>1.7399250236255083E-2</c:v>
                </c:pt>
                <c:pt idx="2200">
                  <c:v>1.7393075048726725E-2</c:v>
                </c:pt>
                <c:pt idx="2201">
                  <c:v>1.738690489668188E-2</c:v>
                </c:pt>
                <c:pt idx="2202">
                  <c:v>1.7380673177095553E-2</c:v>
                </c:pt>
                <c:pt idx="2203">
                  <c:v>1.7374413958780189E-2</c:v>
                </c:pt>
                <c:pt idx="2204">
                  <c:v>1.7368129395952038E-2</c:v>
                </c:pt>
                <c:pt idx="2205">
                  <c:v>1.7361821642800854E-2</c:v>
                </c:pt>
                <c:pt idx="2206">
                  <c:v>1.7355492853489897E-2</c:v>
                </c:pt>
                <c:pt idx="2207">
                  <c:v>1.7349145182157685E-2</c:v>
                </c:pt>
                <c:pt idx="2208">
                  <c:v>1.7342780782914485E-2</c:v>
                </c:pt>
                <c:pt idx="2209">
                  <c:v>1.7336266580002535E-2</c:v>
                </c:pt>
                <c:pt idx="2210">
                  <c:v>1.7329874557226673E-2</c:v>
                </c:pt>
                <c:pt idx="2211">
                  <c:v>1.732347285965289E-2</c:v>
                </c:pt>
                <c:pt idx="2212">
                  <c:v>1.7317063606465146E-2</c:v>
                </c:pt>
                <c:pt idx="2213">
                  <c:v>1.731064891681873E-2</c:v>
                </c:pt>
                <c:pt idx="2214">
                  <c:v>1.7304275081466959E-2</c:v>
                </c:pt>
                <c:pt idx="2215">
                  <c:v>1.729785520753133E-2</c:v>
                </c:pt>
                <c:pt idx="2216">
                  <c:v>1.7291436116993967E-2</c:v>
                </c:pt>
                <c:pt idx="2217">
                  <c:v>1.728501994038013E-2</c:v>
                </c:pt>
                <c:pt idx="2218">
                  <c:v>1.7278568090232191E-2</c:v>
                </c:pt>
                <c:pt idx="2219">
                  <c:v>1.7272165282564651E-2</c:v>
                </c:pt>
                <c:pt idx="2220">
                  <c:v>1.7265771871758231E-2</c:v>
                </c:pt>
                <c:pt idx="2221">
                  <c:v>1.725938997674795E-2</c:v>
                </c:pt>
                <c:pt idx="2222">
                  <c:v>1.7253057332627924E-2</c:v>
                </c:pt>
                <c:pt idx="2223">
                  <c:v>1.7246703379048246E-2</c:v>
                </c:pt>
                <c:pt idx="2224">
                  <c:v>1.7240367252301474E-2</c:v>
                </c:pt>
                <c:pt idx="2225">
                  <c:v>1.723405108269534E-2</c:v>
                </c:pt>
                <c:pt idx="2226">
                  <c:v>1.7227757000510061E-2</c:v>
                </c:pt>
                <c:pt idx="2227">
                  <c:v>1.7221459094393776E-2</c:v>
                </c:pt>
                <c:pt idx="2228">
                  <c:v>1.7215216611757751E-2</c:v>
                </c:pt>
                <c:pt idx="2229">
                  <c:v>1.7209000173760775E-2</c:v>
                </c:pt>
                <c:pt idx="2230">
                  <c:v>1.7202809780154794E-2</c:v>
                </c:pt>
                <c:pt idx="2231">
                  <c:v>1.719664543069652E-2</c:v>
                </c:pt>
                <c:pt idx="2232">
                  <c:v>1.7190507125140066E-2</c:v>
                </c:pt>
                <c:pt idx="2233">
                  <c:v>1.7184394863243881E-2</c:v>
                </c:pt>
                <c:pt idx="2234">
                  <c:v>1.7178308644767295E-2</c:v>
                </c:pt>
                <c:pt idx="2235">
                  <c:v>1.7172279618697328E-2</c:v>
                </c:pt>
                <c:pt idx="2236">
                  <c:v>1.7166256565449216E-2</c:v>
                </c:pt>
                <c:pt idx="2237">
                  <c:v>1.7160243751668639E-2</c:v>
                </c:pt>
                <c:pt idx="2238">
                  <c:v>1.7154256976393778E-2</c:v>
                </c:pt>
                <c:pt idx="2239">
                  <c:v>1.7148296239391892E-2</c:v>
                </c:pt>
                <c:pt idx="2240">
                  <c:v>1.7142353620395484E-2</c:v>
                </c:pt>
                <c:pt idx="2241">
                  <c:v>1.713644653904307E-2</c:v>
                </c:pt>
                <c:pt idx="2242">
                  <c:v>1.7130565496583896E-2</c:v>
                </c:pt>
                <c:pt idx="2243">
                  <c:v>1.7124710492788252E-2</c:v>
                </c:pt>
                <c:pt idx="2244">
                  <c:v>1.7118881527427753E-2</c:v>
                </c:pt>
                <c:pt idx="2245">
                  <c:v>1.7113078608206225E-2</c:v>
                </c:pt>
                <c:pt idx="2246">
                  <c:v>1.710730013267964E-2</c:v>
                </c:pt>
                <c:pt idx="2247">
                  <c:v>1.7101547693598985E-2</c:v>
                </c:pt>
                <c:pt idx="2248">
                  <c:v>1.7095821290740349E-2</c:v>
                </c:pt>
                <c:pt idx="2249">
                  <c:v>1.7090127269197033E-2</c:v>
                </c:pt>
                <c:pt idx="2250">
                  <c:v>1.7084454529689888E-2</c:v>
                </c:pt>
                <c:pt idx="2251">
                  <c:v>1.7078807827041565E-2</c:v>
                </c:pt>
                <c:pt idx="2252">
                  <c:v>1.7073187161032021E-2</c:v>
                </c:pt>
                <c:pt idx="2253">
                  <c:v>1.7067579812011714E-2</c:v>
                </c:pt>
                <c:pt idx="2254">
                  <c:v>1.7062009621839621E-2</c:v>
                </c:pt>
                <c:pt idx="2255">
                  <c:v>1.705646546635177E-2</c:v>
                </c:pt>
                <c:pt idx="2256">
                  <c:v>1.705094734532955E-2</c:v>
                </c:pt>
                <c:pt idx="2257">
                  <c:v>1.7045455258561423E-2</c:v>
                </c:pt>
                <c:pt idx="2258">
                  <c:v>1.7039989205831423E-2</c:v>
                </c:pt>
                <c:pt idx="2259">
                  <c:v>1.7034549186927126E-2</c:v>
                </c:pt>
                <c:pt idx="2260">
                  <c:v>1.7029135201638755E-2</c:v>
                </c:pt>
                <c:pt idx="2261">
                  <c:v>1.7023824302541801E-2</c:v>
                </c:pt>
                <c:pt idx="2262">
                  <c:v>1.7018467205773005E-2</c:v>
                </c:pt>
                <c:pt idx="2263">
                  <c:v>1.7013136145858618E-2</c:v>
                </c:pt>
                <c:pt idx="2264">
                  <c:v>1.700783112258621E-2</c:v>
                </c:pt>
                <c:pt idx="2265">
                  <c:v>1.7002552135745936E-2</c:v>
                </c:pt>
                <c:pt idx="2266">
                  <c:v>1.6997265296263955E-2</c:v>
                </c:pt>
                <c:pt idx="2267">
                  <c:v>1.6992036767746271E-2</c:v>
                </c:pt>
                <c:pt idx="2268">
                  <c:v>1.6986834273754817E-2</c:v>
                </c:pt>
                <c:pt idx="2269">
                  <c:v>1.6981657814083416E-2</c:v>
                </c:pt>
                <c:pt idx="2270">
                  <c:v>1.6976547740757724E-2</c:v>
                </c:pt>
                <c:pt idx="2271">
                  <c:v>1.6971424968162469E-2</c:v>
                </c:pt>
                <c:pt idx="2272">
                  <c:v>1.6966328230558336E-2</c:v>
                </c:pt>
                <c:pt idx="2273">
                  <c:v>1.6961257527745917E-2</c:v>
                </c:pt>
                <c:pt idx="2274">
                  <c:v>1.6956212859523197E-2</c:v>
                </c:pt>
                <c:pt idx="2275">
                  <c:v>1.6951145765447095E-2</c:v>
                </c:pt>
                <c:pt idx="2276">
                  <c:v>1.6946151540372507E-2</c:v>
                </c:pt>
                <c:pt idx="2277">
                  <c:v>1.6941183348017506E-2</c:v>
                </c:pt>
                <c:pt idx="2278">
                  <c:v>1.6936241188186402E-2</c:v>
                </c:pt>
                <c:pt idx="2279">
                  <c:v>1.6931380030305903E-2</c:v>
                </c:pt>
                <c:pt idx="2280">
                  <c:v>1.692649156546689E-2</c:v>
                </c:pt>
                <c:pt idx="2281">
                  <c:v>1.692162913384259E-2</c:v>
                </c:pt>
                <c:pt idx="2282">
                  <c:v>1.6916792735239248E-2</c:v>
                </c:pt>
                <c:pt idx="2283">
                  <c:v>1.6911982369467449E-2</c:v>
                </c:pt>
                <c:pt idx="2284">
                  <c:v>1.6907198036335173E-2</c:v>
                </c:pt>
                <c:pt idx="2285">
                  <c:v>1.6902439735654307E-2</c:v>
                </c:pt>
                <c:pt idx="2286">
                  <c:v>1.689770746723631E-2</c:v>
                </c:pt>
                <c:pt idx="2287">
                  <c:v>1.6893001230894808E-2</c:v>
                </c:pt>
                <c:pt idx="2288">
                  <c:v>1.6888181805381503E-2</c:v>
                </c:pt>
                <c:pt idx="2289">
                  <c:v>1.6883524348951309E-2</c:v>
                </c:pt>
                <c:pt idx="2290">
                  <c:v>1.6878892921516335E-2</c:v>
                </c:pt>
                <c:pt idx="2291">
                  <c:v>1.6874287522896513E-2</c:v>
                </c:pt>
                <c:pt idx="2292">
                  <c:v>1.6869784258549663E-2</c:v>
                </c:pt>
                <c:pt idx="2293">
                  <c:v>1.6865232563817938E-2</c:v>
                </c:pt>
                <c:pt idx="2294">
                  <c:v>1.6860706898622332E-2</c:v>
                </c:pt>
                <c:pt idx="2295">
                  <c:v>1.6856207262784199E-2</c:v>
                </c:pt>
                <c:pt idx="2296">
                  <c:v>1.6851650955749621E-2</c:v>
                </c:pt>
                <c:pt idx="2297">
                  <c:v>1.6847201726269835E-2</c:v>
                </c:pt>
                <c:pt idx="2298">
                  <c:v>1.6842778524364867E-2</c:v>
                </c:pt>
                <c:pt idx="2299">
                  <c:v>1.6838381349861674E-2</c:v>
                </c:pt>
                <c:pt idx="2300">
                  <c:v>1.6834010202588959E-2</c:v>
                </c:pt>
                <c:pt idx="2301">
                  <c:v>1.6829756054420445E-2</c:v>
                </c:pt>
                <c:pt idx="2302">
                  <c:v>1.682543861918533E-2</c:v>
                </c:pt>
                <c:pt idx="2303">
                  <c:v>1.6821147211919938E-2</c:v>
                </c:pt>
                <c:pt idx="2304">
                  <c:v>1.6816274617240723E-2</c:v>
                </c:pt>
                <c:pt idx="2305">
                  <c:v>1.6811941134211365E-2</c:v>
                </c:pt>
                <c:pt idx="2306">
                  <c:v>1.6807729864776213E-2</c:v>
                </c:pt>
                <c:pt idx="2307">
                  <c:v>1.6803544621372065E-2</c:v>
                </c:pt>
                <c:pt idx="2308">
                  <c:v>1.679938540383465E-2</c:v>
                </c:pt>
                <c:pt idx="2309">
                  <c:v>1.6795252211999269E-2</c:v>
                </c:pt>
                <c:pt idx="2310">
                  <c:v>1.6791145045706488E-2</c:v>
                </c:pt>
                <c:pt idx="2311">
                  <c:v>1.6787063904794682E-2</c:v>
                </c:pt>
                <c:pt idx="2312">
                  <c:v>1.6783008789105727E-2</c:v>
                </c:pt>
                <c:pt idx="2313">
                  <c:v>1.677897969847756E-2</c:v>
                </c:pt>
                <c:pt idx="2314">
                  <c:v>1.6775202523419758E-2</c:v>
                </c:pt>
                <c:pt idx="2315">
                  <c:v>1.6771228831531614E-2</c:v>
                </c:pt>
                <c:pt idx="2316">
                  <c:v>1.676728116671353E-2</c:v>
                </c:pt>
                <c:pt idx="2317">
                  <c:v>1.6763359528812593E-2</c:v>
                </c:pt>
                <c:pt idx="2318">
                  <c:v>1.6759344184693312E-2</c:v>
                </c:pt>
                <c:pt idx="2319">
                  <c:v>1.6755472920578357E-2</c:v>
                </c:pt>
                <c:pt idx="2320">
                  <c:v>1.6751627681679915E-2</c:v>
                </c:pt>
                <c:pt idx="2321">
                  <c:v>1.6747808467848607E-2</c:v>
                </c:pt>
                <c:pt idx="2322">
                  <c:v>1.6743856111585988E-2</c:v>
                </c:pt>
                <c:pt idx="2323">
                  <c:v>1.6740097719845796E-2</c:v>
                </c:pt>
                <c:pt idx="2324">
                  <c:v>1.6736365356402539E-2</c:v>
                </c:pt>
                <c:pt idx="2325">
                  <c:v>1.6732659021106665E-2</c:v>
                </c:pt>
                <c:pt idx="2326">
                  <c:v>1.6728577880914149E-2</c:v>
                </c:pt>
                <c:pt idx="2327">
                  <c:v>1.672491853208451E-2</c:v>
                </c:pt>
                <c:pt idx="2328">
                  <c:v>1.6721285207269728E-2</c:v>
                </c:pt>
                <c:pt idx="2329">
                  <c:v>1.6717677906326969E-2</c:v>
                </c:pt>
                <c:pt idx="2330">
                  <c:v>1.6714096629114699E-2</c:v>
                </c:pt>
                <c:pt idx="2331">
                  <c:v>1.6710967592197683E-2</c:v>
                </c:pt>
                <c:pt idx="2332">
                  <c:v>1.6707443449839963E-2</c:v>
                </c:pt>
                <c:pt idx="2333">
                  <c:v>1.6703945334474418E-2</c:v>
                </c:pt>
                <c:pt idx="2334">
                  <c:v>1.6700473245959222E-2</c:v>
                </c:pt>
                <c:pt idx="2335">
                  <c:v>1.6697027184155999E-2</c:v>
                </c:pt>
                <c:pt idx="2336">
                  <c:v>1.6693607148926787E-2</c:v>
                </c:pt>
                <c:pt idx="2337">
                  <c:v>1.6690213140135784E-2</c:v>
                </c:pt>
                <c:pt idx="2338">
                  <c:v>1.6686845157645465E-2</c:v>
                </c:pt>
                <c:pt idx="2339">
                  <c:v>1.6683036179130872E-2</c:v>
                </c:pt>
                <c:pt idx="2340">
                  <c:v>1.6679401211150878E-2</c:v>
                </c:pt>
                <c:pt idx="2341">
                  <c:v>1.6676102772819574E-2</c:v>
                </c:pt>
                <c:pt idx="2342">
                  <c:v>1.6672830354152478E-2</c:v>
                </c:pt>
                <c:pt idx="2343">
                  <c:v>1.6669583955021081E-2</c:v>
                </c:pt>
                <c:pt idx="2344">
                  <c:v>1.666652728478419E-2</c:v>
                </c:pt>
                <c:pt idx="2345">
                  <c:v>1.6663334635684375E-2</c:v>
                </c:pt>
                <c:pt idx="2346">
                  <c:v>1.6660168006964692E-2</c:v>
                </c:pt>
                <c:pt idx="2347">
                  <c:v>1.6657027398499533E-2</c:v>
                </c:pt>
                <c:pt idx="2348">
                  <c:v>1.6653742248046798E-2</c:v>
                </c:pt>
                <c:pt idx="2349">
                  <c:v>1.6650651963523493E-2</c:v>
                </c:pt>
                <c:pt idx="2350">
                  <c:v>1.6647587697674254E-2</c:v>
                </c:pt>
                <c:pt idx="2351">
                  <c:v>1.6644549450380283E-2</c:v>
                </c:pt>
                <c:pt idx="2352">
                  <c:v>1.6641537221524099E-2</c:v>
                </c:pt>
                <c:pt idx="2353">
                  <c:v>1.6638730166277871E-2</c:v>
                </c:pt>
                <c:pt idx="2354">
                  <c:v>1.6635771696221244E-2</c:v>
                </c:pt>
                <c:pt idx="2355">
                  <c:v>1.6632839245466054E-2</c:v>
                </c:pt>
                <c:pt idx="2356">
                  <c:v>1.6629519733395999E-2</c:v>
                </c:pt>
                <c:pt idx="2357">
                  <c:v>1.6626456739567422E-2</c:v>
                </c:pt>
                <c:pt idx="2358">
                  <c:v>1.6623604335717069E-2</c:v>
                </c:pt>
                <c:pt idx="2359">
                  <c:v>1.6620777949489244E-2</c:v>
                </c:pt>
                <c:pt idx="2360">
                  <c:v>1.6617977580773543E-2</c:v>
                </c:pt>
                <c:pt idx="2361">
                  <c:v>1.6615203229459998E-2</c:v>
                </c:pt>
                <c:pt idx="2362">
                  <c:v>1.661245489544173E-2</c:v>
                </c:pt>
                <c:pt idx="2363">
                  <c:v>1.6609732578611428E-2</c:v>
                </c:pt>
                <c:pt idx="2364">
                  <c:v>1.6607036278863094E-2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9062784"/>
        <c:axId val="598950272"/>
      </c:lineChart>
      <c:dateAx>
        <c:axId val="59906278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598950272"/>
        <c:crosses val="autoZero"/>
        <c:auto val="1"/>
        <c:lblOffset val="100"/>
        <c:baseTimeUnit val="days"/>
      </c:dateAx>
      <c:valAx>
        <c:axId val="598950272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9906278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3099374999999998"/>
          <c:y val="0.57731861111111116"/>
          <c:w val="0.11256180555555556"/>
          <c:h val="0.127585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(0Y-1Y)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xVal>
          <c:yVal>
            <c:numRef>
              <c:f>EUR1Y!$BC$2:$BC$256</c:f>
              <c:numCache>
                <c:formatCode>0.0000%</c:formatCode>
                <c:ptCount val="255"/>
                <c:pt idx="0">
                  <c:v>1.7019375345652388E-3</c:v>
                </c:pt>
                <c:pt idx="1">
                  <c:v>1.7024861384357483E-3</c:v>
                </c:pt>
                <c:pt idx="2">
                  <c:v>1.7135141884819375E-3</c:v>
                </c:pt>
                <c:pt idx="3">
                  <c:v>1.7159107243544208E-3</c:v>
                </c:pt>
                <c:pt idx="4">
                  <c:v>1.7173426824202047E-3</c:v>
                </c:pt>
                <c:pt idx="5">
                  <c:v>1.7217430547921276E-3</c:v>
                </c:pt>
                <c:pt idx="6">
                  <c:v>1.7232152321659884E-3</c:v>
                </c:pt>
                <c:pt idx="7">
                  <c:v>1.7304932676007964E-3</c:v>
                </c:pt>
                <c:pt idx="8">
                  <c:v>1.733219884969623E-3</c:v>
                </c:pt>
                <c:pt idx="9">
                  <c:v>1.7357688252795916E-3</c:v>
                </c:pt>
                <c:pt idx="10">
                  <c:v>1.742112895884923E-3</c:v>
                </c:pt>
                <c:pt idx="11">
                  <c:v>1.7432953583466654E-3</c:v>
                </c:pt>
                <c:pt idx="12">
                  <c:v>1.750427792816033E-3</c:v>
                </c:pt>
                <c:pt idx="13">
                  <c:v>1.7533417419541915E-3</c:v>
                </c:pt>
                <c:pt idx="14">
                  <c:v>1.7561924990414136E-3</c:v>
                </c:pt>
                <c:pt idx="15">
                  <c:v>1.7629899264600874E-3</c:v>
                </c:pt>
                <c:pt idx="16">
                  <c:v>1.7640134145611541E-3</c:v>
                </c:pt>
                <c:pt idx="17">
                  <c:v>1.7708549654162327E-3</c:v>
                </c:pt>
                <c:pt idx="18">
                  <c:v>1.7737285136444512E-3</c:v>
                </c:pt>
                <c:pt idx="19">
                  <c:v>1.7765639903027295E-3</c:v>
                </c:pt>
                <c:pt idx="20">
                  <c:v>1.7773363282797101E-3</c:v>
                </c:pt>
                <c:pt idx="21">
                  <c:v>1.7780638038015304E-3</c:v>
                </c:pt>
                <c:pt idx="22">
                  <c:v>1.7901702886908189E-3</c:v>
                </c:pt>
                <c:pt idx="23">
                  <c:v>1.7935068255081441E-3</c:v>
                </c:pt>
                <c:pt idx="24">
                  <c:v>1.7968469785506027E-3</c:v>
                </c:pt>
                <c:pt idx="25">
                  <c:v>1.8042772820540411E-3</c:v>
                </c:pt>
                <c:pt idx="26">
                  <c:v>1.8055832191820531E-3</c:v>
                </c:pt>
                <c:pt idx="27">
                  <c:v>1.8136019884330721E-3</c:v>
                </c:pt>
                <c:pt idx="28">
                  <c:v>1.8169638396010128E-3</c:v>
                </c:pt>
                <c:pt idx="29">
                  <c:v>1.8203293072524597E-3</c:v>
                </c:pt>
                <c:pt idx="30">
                  <c:v>1.8278075386192051E-3</c:v>
                </c:pt>
                <c:pt idx="31">
                  <c:v>1.8291274462324269E-3</c:v>
                </c:pt>
                <c:pt idx="32">
                  <c:v>1.8372108940537116E-3</c:v>
                </c:pt>
                <c:pt idx="33">
                  <c:v>1.8405980613826233E-3</c:v>
                </c:pt>
                <c:pt idx="34">
                  <c:v>1.8439888454545056E-3</c:v>
                </c:pt>
                <c:pt idx="35">
                  <c:v>1.8515140531232654E-3</c:v>
                </c:pt>
                <c:pt idx="36">
                  <c:v>1.8528484084200615E-3</c:v>
                </c:pt>
                <c:pt idx="37">
                  <c:v>1.8609970182630077E-3</c:v>
                </c:pt>
                <c:pt idx="38">
                  <c:v>1.8644095035763497E-3</c:v>
                </c:pt>
                <c:pt idx="39">
                  <c:v>1.8678256058940923E-3</c:v>
                </c:pt>
                <c:pt idx="40">
                  <c:v>1.875396838328839E-3</c:v>
                </c:pt>
                <c:pt idx="41">
                  <c:v>1.8767461185153411E-3</c:v>
                </c:pt>
                <c:pt idx="42">
                  <c:v>1.8849603738662361E-3</c:v>
                </c:pt>
                <c:pt idx="43">
                  <c:v>1.8883981790007902E-3</c:v>
                </c:pt>
                <c:pt idx="44">
                  <c:v>1.8918396014035782E-3</c:v>
                </c:pt>
                <c:pt idx="45">
                  <c:v>1.8994842024836287E-3</c:v>
                </c:pt>
                <c:pt idx="46">
                  <c:v>1.9008782071391948E-3</c:v>
                </c:pt>
                <c:pt idx="47">
                  <c:v>1.909251977557847E-3</c:v>
                </c:pt>
                <c:pt idx="48">
                  <c:v>1.9127479319253709E-3</c:v>
                </c:pt>
                <c:pt idx="49">
                  <c:v>1.9162483794497797E-3</c:v>
                </c:pt>
                <c:pt idx="50">
                  <c:v>1.923942019284586E-3</c:v>
                </c:pt>
                <c:pt idx="51">
                  <c:v>1.9253586203786303E-3</c:v>
                </c:pt>
                <c:pt idx="52">
                  <c:v>1.9338180160993848E-3</c:v>
                </c:pt>
                <c:pt idx="53">
                  <c:v>1.9373454235706369E-3</c:v>
                </c:pt>
                <c:pt idx="54">
                  <c:v>1.9401670809184104E-3</c:v>
                </c:pt>
                <c:pt idx="55">
                  <c:v>1.9457741438510367E-3</c:v>
                </c:pt>
                <c:pt idx="56">
                  <c:v>1.9472061950831935E-3</c:v>
                </c:pt>
                <c:pt idx="57">
                  <c:v>1.9542947126585074E-3</c:v>
                </c:pt>
                <c:pt idx="58">
                  <c:v>1.9571241080840003E-3</c:v>
                </c:pt>
                <c:pt idx="59">
                  <c:v>1.9599547932279892E-3</c:v>
                </c:pt>
                <c:pt idx="60">
                  <c:v>1.9655690749031712E-3</c:v>
                </c:pt>
                <c:pt idx="61">
                  <c:v>1.9670110315153804E-3</c:v>
                </c:pt>
                <c:pt idx="62">
                  <c:v>1.9741275651108574E-3</c:v>
                </c:pt>
                <c:pt idx="63">
                  <c:v>1.9769659887975493E-3</c:v>
                </c:pt>
                <c:pt idx="64">
                  <c:v>1.9798057022800521E-3</c:v>
                </c:pt>
                <c:pt idx="65">
                  <c:v>1.9854268648957498E-3</c:v>
                </c:pt>
                <c:pt idx="66">
                  <c:v>1.9868788961390615E-3</c:v>
                </c:pt>
                <c:pt idx="67">
                  <c:v>1.9946034255385972E-3</c:v>
                </c:pt>
                <c:pt idx="68">
                  <c:v>1.9976521197489047E-3</c:v>
                </c:pt>
                <c:pt idx="69">
                  <c:v>2.0007060900019847E-3</c:v>
                </c:pt>
                <c:pt idx="70">
                  <c:v>2.0065365291834251E-3</c:v>
                </c:pt>
                <c:pt idx="71">
                  <c:v>2.0082146567157607E-3</c:v>
                </c:pt>
                <c:pt idx="72">
                  <c:v>2.0160550836306472E-3</c:v>
                </c:pt>
                <c:pt idx="73">
                  <c:v>2.0191407111734131E-3</c:v>
                </c:pt>
                <c:pt idx="74">
                  <c:v>2.02223161510403E-3</c:v>
                </c:pt>
                <c:pt idx="75">
                  <c:v>2.0280876204399915E-3</c:v>
                </c:pt>
                <c:pt idx="76">
                  <c:v>2.0298082502842561E-3</c:v>
                </c:pt>
                <c:pt idx="77">
                  <c:v>2.0377652823103248E-3</c:v>
                </c:pt>
                <c:pt idx="78">
                  <c:v>2.0408878456111492E-3</c:v>
                </c:pt>
                <c:pt idx="79">
                  <c:v>2.044015685648398E-3</c:v>
                </c:pt>
                <c:pt idx="80">
                  <c:v>2.0498958626881452E-3</c:v>
                </c:pt>
                <c:pt idx="81">
                  <c:v>2.0516596938164751E-3</c:v>
                </c:pt>
                <c:pt idx="82">
                  <c:v>2.0597340386415753E-3</c:v>
                </c:pt>
                <c:pt idx="83">
                  <c:v>2.0628935401544512E-3</c:v>
                </c:pt>
                <c:pt idx="84">
                  <c:v>2.0660583187571309E-3</c:v>
                </c:pt>
                <c:pt idx="85">
                  <c:v>2.0719612730691751E-3</c:v>
                </c:pt>
                <c:pt idx="86">
                  <c:v>2.0737690044877804E-3</c:v>
                </c:pt>
                <c:pt idx="87">
                  <c:v>2.0819613698916796E-3</c:v>
                </c:pt>
                <c:pt idx="88">
                  <c:v>2.0855558343655053E-3</c:v>
                </c:pt>
                <c:pt idx="89">
                  <c:v>2.0891618968705001E-3</c:v>
                </c:pt>
                <c:pt idx="90">
                  <c:v>2.0954903223374677E-3</c:v>
                </c:pt>
                <c:pt idx="91">
                  <c:v>2.097761782778991E-3</c:v>
                </c:pt>
                <c:pt idx="92">
                  <c:v>2.1073661843291698E-3</c:v>
                </c:pt>
                <c:pt idx="93">
                  <c:v>2.1110418377066832E-3</c:v>
                </c:pt>
                <c:pt idx="94">
                  <c:v>2.1147290900143186E-3</c:v>
                </c:pt>
                <c:pt idx="95">
                  <c:v>2.1211052098348551E-3</c:v>
                </c:pt>
                <c:pt idx="96">
                  <c:v>2.1234743436925625E-3</c:v>
                </c:pt>
                <c:pt idx="97">
                  <c:v>2.1333393400707339E-3</c:v>
                </c:pt>
                <c:pt idx="98">
                  <c:v>2.1370961887048857E-3</c:v>
                </c:pt>
                <c:pt idx="99">
                  <c:v>2.1408646371879874E-3</c:v>
                </c:pt>
                <c:pt idx="100">
                  <c:v>2.1472853825860658E-3</c:v>
                </c:pt>
                <c:pt idx="101">
                  <c:v>2.1497537296586416E-3</c:v>
                </c:pt>
                <c:pt idx="102">
                  <c:v>2.1598808820081127E-3</c:v>
                </c:pt>
                <c:pt idx="103">
                  <c:v>2.1637189323922877E-3</c:v>
                </c:pt>
                <c:pt idx="104">
                  <c:v>2.1675685835645525E-3</c:v>
                </c:pt>
                <c:pt idx="105">
                  <c:v>2.1740308858412081E-3</c:v>
                </c:pt>
                <c:pt idx="106">
                  <c:v>2.1765999860989876E-3</c:v>
                </c:pt>
                <c:pt idx="107">
                  <c:v>2.1869908560167399E-3</c:v>
                </c:pt>
                <c:pt idx="108">
                  <c:v>2.1909101147843208E-3</c:v>
                </c:pt>
                <c:pt idx="109">
                  <c:v>2.1948409752996609E-3</c:v>
                </c:pt>
                <c:pt idx="110">
                  <c:v>2.241904202557321E-3</c:v>
                </c:pt>
                <c:pt idx="111">
                  <c:v>2.2858819679263871E-3</c:v>
                </c:pt>
                <c:pt idx="112">
                  <c:v>2.4238366215225101E-3</c:v>
                </c:pt>
                <c:pt idx="113">
                  <c:v>2.4712458973181642E-3</c:v>
                </c:pt>
                <c:pt idx="114">
                  <c:v>2.5191920667572416E-3</c:v>
                </c:pt>
                <c:pt idx="115">
                  <c:v>2.5683396972095551E-3</c:v>
                </c:pt>
                <c:pt idx="116">
                  <c:v>2.6168990978695517E-3</c:v>
                </c:pt>
                <c:pt idx="117">
                  <c:v>2.7669790825777291E-3</c:v>
                </c:pt>
                <c:pt idx="118">
                  <c:v>2.8181482845468508E-3</c:v>
                </c:pt>
                <c:pt idx="119">
                  <c:v>2.8698549452415849E-3</c:v>
                </c:pt>
                <c:pt idx="120">
                  <c:v>2.8426774920211088E-3</c:v>
                </c:pt>
                <c:pt idx="121">
                  <c:v>2.8162719379608079E-3</c:v>
                </c:pt>
                <c:pt idx="122">
                  <c:v>2.7336866069688124E-3</c:v>
                </c:pt>
                <c:pt idx="123">
                  <c:v>2.7056275089338178E-3</c:v>
                </c:pt>
                <c:pt idx="124">
                  <c:v>2.67717952721619E-3</c:v>
                </c:pt>
                <c:pt idx="125">
                  <c:v>2.650052354471087E-3</c:v>
                </c:pt>
                <c:pt idx="126">
                  <c:v>2.5291075588395073E-3</c:v>
                </c:pt>
                <c:pt idx="127">
                  <c:v>2.4983269987337324E-3</c:v>
                </c:pt>
                <c:pt idx="128">
                  <c:v>2.4671578004722017E-3</c:v>
                </c:pt>
                <c:pt idx="129">
                  <c:v>2.4343984185273555E-3</c:v>
                </c:pt>
                <c:pt idx="130">
                  <c:v>2.3054835448874512E-3</c:v>
                </c:pt>
                <c:pt idx="131">
                  <c:v>2.3100988536612983E-3</c:v>
                </c:pt>
                <c:pt idx="132">
                  <c:v>2.3147279942113074E-3</c:v>
                </c:pt>
                <c:pt idx="133">
                  <c:v>2.3225343060442765E-3</c:v>
                </c:pt>
                <c:pt idx="134">
                  <c:v>2.3256054836400231E-3</c:v>
                </c:pt>
                <c:pt idx="135">
                  <c:v>2.3380811804398372E-3</c:v>
                </c:pt>
                <c:pt idx="136">
                  <c:v>2.3427933157558786E-3</c:v>
                </c:pt>
                <c:pt idx="137">
                  <c:v>2.3475192842227193E-3</c:v>
                </c:pt>
                <c:pt idx="138">
                  <c:v>2.3553675314844699E-3</c:v>
                </c:pt>
                <c:pt idx="139">
                  <c:v>2.3585626487830271E-3</c:v>
                </c:pt>
                <c:pt idx="140">
                  <c:v>2.3713566307971626E-3</c:v>
                </c:pt>
                <c:pt idx="141">
                  <c:v>2.3761656023632608E-3</c:v>
                </c:pt>
                <c:pt idx="142">
                  <c:v>2.3809884084831892E-3</c:v>
                </c:pt>
                <c:pt idx="143">
                  <c:v>2.3888749362570238E-3</c:v>
                </c:pt>
                <c:pt idx="144">
                  <c:v>2.3921958303849732E-3</c:v>
                </c:pt>
                <c:pt idx="145">
                  <c:v>2.4053099645139882E-3</c:v>
                </c:pt>
                <c:pt idx="146">
                  <c:v>2.4102157822378464E-3</c:v>
                </c:pt>
                <c:pt idx="147">
                  <c:v>2.415135435947395E-3</c:v>
                </c:pt>
                <c:pt idx="148">
                  <c:v>2.4230565893962816E-3</c:v>
                </c:pt>
                <c:pt idx="149">
                  <c:v>2.42799472747386E-3</c:v>
                </c:pt>
                <c:pt idx="150">
                  <c:v>2.4399412515435375E-3</c:v>
                </c:pt>
                <c:pt idx="151">
                  <c:v>2.4449439255324803E-3</c:v>
                </c:pt>
                <c:pt idx="152">
                  <c:v>2.4495707997655193E-3</c:v>
                </c:pt>
                <c:pt idx="153">
                  <c:v>2.4571339501540694E-3</c:v>
                </c:pt>
                <c:pt idx="154">
                  <c:v>2.4603140789230204E-3</c:v>
                </c:pt>
                <c:pt idx="155">
                  <c:v>2.4728590613187955E-3</c:v>
                </c:pt>
                <c:pt idx="156">
                  <c:v>2.4775474927229979E-3</c:v>
                </c:pt>
                <c:pt idx="157">
                  <c:v>2.4822461841657022E-3</c:v>
                </c:pt>
                <c:pt idx="158">
                  <c:v>2.4898270558060989E-3</c:v>
                </c:pt>
                <c:pt idx="159">
                  <c:v>2.4931057834388084E-3</c:v>
                </c:pt>
                <c:pt idx="160">
                  <c:v>2.5058935470883841E-3</c:v>
                </c:pt>
                <c:pt idx="161">
                  <c:v>2.5106538018468453E-3</c:v>
                </c:pt>
                <c:pt idx="162">
                  <c:v>2.5154243176753327E-3</c:v>
                </c:pt>
                <c:pt idx="163">
                  <c:v>2.5230202020140474E-3</c:v>
                </c:pt>
                <c:pt idx="164">
                  <c:v>2.5263988898788273E-3</c:v>
                </c:pt>
                <c:pt idx="165">
                  <c:v>2.5394308180845403E-3</c:v>
                </c:pt>
                <c:pt idx="166">
                  <c:v>2.5442629034675098E-3</c:v>
                </c:pt>
                <c:pt idx="167">
                  <c:v>2.5491052509679737E-3</c:v>
                </c:pt>
                <c:pt idx="168">
                  <c:v>2.5567134394745344E-3</c:v>
                </c:pt>
                <c:pt idx="169">
                  <c:v>2.560193449092211E-3</c:v>
                </c:pt>
                <c:pt idx="170">
                  <c:v>2.572113006216601E-3</c:v>
                </c:pt>
                <c:pt idx="171">
                  <c:v>2.5770214404161849E-3</c:v>
                </c:pt>
                <c:pt idx="172">
                  <c:v>2.5819401657391199E-3</c:v>
                </c:pt>
                <c:pt idx="173">
                  <c:v>2.584685356860118E-3</c:v>
                </c:pt>
                <c:pt idx="174">
                  <c:v>2.5901279857629038E-3</c:v>
                </c:pt>
                <c:pt idx="175">
                  <c:v>2.5955920368330929E-3</c:v>
                </c:pt>
                <c:pt idx="176">
                  <c:v>2.5983001853919774E-3</c:v>
                </c:pt>
                <c:pt idx="177">
                  <c:v>2.601000925255178E-3</c:v>
                </c:pt>
                <c:pt idx="178">
                  <c:v>2.6036942563620303E-3</c:v>
                </c:pt>
                <c:pt idx="179">
                  <c:v>2.609105725898462E-3</c:v>
                </c:pt>
                <c:pt idx="180">
                  <c:v>2.614393492014872E-3</c:v>
                </c:pt>
                <c:pt idx="181">
                  <c:v>2.6170497784337499E-3</c:v>
                </c:pt>
                <c:pt idx="182">
                  <c:v>2.6196986557351434E-3</c:v>
                </c:pt>
                <c:pt idx="183">
                  <c:v>2.6223401238594846E-3</c:v>
                </c:pt>
                <c:pt idx="184">
                  <c:v>2.6277224079592465E-3</c:v>
                </c:pt>
                <c:pt idx="185">
                  <c:v>2.6328319034010779E-3</c:v>
                </c:pt>
                <c:pt idx="186">
                  <c:v>2.6358888633817913E-3</c:v>
                </c:pt>
                <c:pt idx="187">
                  <c:v>2.6389398507741628E-3</c:v>
                </c:pt>
                <c:pt idx="188">
                  <c:v>2.6419848655223469E-3</c:v>
                </c:pt>
                <c:pt idx="189">
                  <c:v>2.6571203476762973E-3</c:v>
                </c:pt>
                <c:pt idx="190">
                  <c:v>2.6601295254052113E-3</c:v>
                </c:pt>
                <c:pt idx="191">
                  <c:v>2.6631327301060263E-3</c:v>
                </c:pt>
                <c:pt idx="192">
                  <c:v>2.6698350044595995E-3</c:v>
                </c:pt>
                <c:pt idx="193">
                  <c:v>2.6750858175394079E-3</c:v>
                </c:pt>
                <c:pt idx="194">
                  <c:v>2.6780591562843774E-3</c:v>
                </c:pt>
                <c:pt idx="195">
                  <c:v>2.6810265216755899E-3</c:v>
                </c:pt>
                <c:pt idx="196">
                  <c:v>2.683987913659828E-3</c:v>
                </c:pt>
                <c:pt idx="197">
                  <c:v>2.6906790045264925E-3</c:v>
                </c:pt>
                <c:pt idx="198">
                  <c:v>2.6957737464517301E-3</c:v>
                </c:pt>
                <c:pt idx="199">
                  <c:v>2.6987052705962598E-3</c:v>
                </c:pt>
                <c:pt idx="200">
                  <c:v>2.7016308210129759E-3</c:v>
                </c:pt>
                <c:pt idx="201">
                  <c:v>2.712077170651115E-3</c:v>
                </c:pt>
                <c:pt idx="202">
                  <c:v>2.7131159709563738E-3</c:v>
                </c:pt>
                <c:pt idx="203">
                  <c:v>2.7161689653243943E-3</c:v>
                </c:pt>
                <c:pt idx="204">
                  <c:v>2.7190586722632254E-3</c:v>
                </c:pt>
                <c:pt idx="205">
                  <c:v>2.7219424051050044E-3</c:v>
                </c:pt>
                <c:pt idx="206">
                  <c:v>2.72482016379717E-3</c:v>
                </c:pt>
                <c:pt idx="207">
                  <c:v>2.7314936668993675E-3</c:v>
                </c:pt>
                <c:pt idx="208">
                  <c:v>2.7362714560307485E-3</c:v>
                </c:pt>
                <c:pt idx="209">
                  <c:v>2.7391193431954156E-3</c:v>
                </c:pt>
                <c:pt idx="210">
                  <c:v>2.7419612558992668E-3</c:v>
                </c:pt>
                <c:pt idx="211">
                  <c:v>2.7447971940903972E-3</c:v>
                </c:pt>
                <c:pt idx="212">
                  <c:v>2.7457084343641804E-3</c:v>
                </c:pt>
                <c:pt idx="213">
                  <c:v>2.7560812007038798E-3</c:v>
                </c:pt>
                <c:pt idx="214">
                  <c:v>2.7588872655633667E-3</c:v>
                </c:pt>
                <c:pt idx="215">
                  <c:v>2.7616873556033099E-3</c:v>
                </c:pt>
                <c:pt idx="216">
                  <c:v>2.7644814707731206E-3</c:v>
                </c:pt>
                <c:pt idx="217">
                  <c:v>2.7711437584403216E-3</c:v>
                </c:pt>
                <c:pt idx="218">
                  <c:v>2.7755981817370505E-3</c:v>
                </c:pt>
                <c:pt idx="219">
                  <c:v>2.7783624217973513E-3</c:v>
                </c:pt>
                <c:pt idx="220">
                  <c:v>2.7811206866848576E-3</c:v>
                </c:pt>
                <c:pt idx="221">
                  <c:v>2.7838729763496359E-3</c:v>
                </c:pt>
                <c:pt idx="222">
                  <c:v>2.7905320459367827E-3</c:v>
                </c:pt>
                <c:pt idx="223">
                  <c:v>2.7948223817839163E-3</c:v>
                </c:pt>
                <c:pt idx="224">
                  <c:v>2.7975447945878191E-3</c:v>
                </c:pt>
                <c:pt idx="225">
                  <c:v>2.8002612318713694E-3</c:v>
                </c:pt>
                <c:pt idx="226">
                  <c:v>2.8029716935848536E-3</c:v>
                </c:pt>
                <c:pt idx="227">
                  <c:v>2.8096291381874529E-3</c:v>
                </c:pt>
                <c:pt idx="228">
                  <c:v>2.8137537837572149E-3</c:v>
                </c:pt>
                <c:pt idx="229">
                  <c:v>2.8164343668853945E-3</c:v>
                </c:pt>
                <c:pt idx="230">
                  <c:v>2.8191089741502629E-3</c:v>
                </c:pt>
                <c:pt idx="231">
                  <c:v>2.821777605503202E-3</c:v>
                </c:pt>
                <c:pt idx="232">
                  <c:v>2.8284350182188793E-3</c:v>
                </c:pt>
                <c:pt idx="233">
                  <c:v>2.8323923708302961E-3</c:v>
                </c:pt>
                <c:pt idx="234">
                  <c:v>2.835031121900001E-3</c:v>
                </c:pt>
                <c:pt idx="235">
                  <c:v>2.8376638967691301E-3</c:v>
                </c:pt>
                <c:pt idx="236">
                  <c:v>2.8402906953899415E-3</c:v>
                </c:pt>
                <c:pt idx="237">
                  <c:v>2.8469496693157141E-3</c:v>
                </c:pt>
                <c:pt idx="238">
                  <c:v>2.8507381264366856E-3</c:v>
                </c:pt>
                <c:pt idx="239">
                  <c:v>2.8533350431023947E-3</c:v>
                </c:pt>
                <c:pt idx="240">
                  <c:v>2.8559259832355204E-3</c:v>
                </c:pt>
                <c:pt idx="241">
                  <c:v>2.8585109467889761E-3</c:v>
                </c:pt>
                <c:pt idx="242">
                  <c:v>2.8651730750215839E-3</c:v>
                </c:pt>
                <c:pt idx="243">
                  <c:v>2.8687910342694283E-3</c:v>
                </c:pt>
                <c:pt idx="244">
                  <c:v>2.8713461142230701E-3</c:v>
                </c:pt>
                <c:pt idx="245">
                  <c:v>2.8738952173173759E-3</c:v>
                </c:pt>
                <c:pt idx="246">
                  <c:v>2.8768066426505231E-3</c:v>
                </c:pt>
                <c:pt idx="247">
                  <c:v>2.8855397609501808E-3</c:v>
                </c:pt>
                <c:pt idx="248">
                  <c:v>2.8923096962482214E-3</c:v>
                </c:pt>
                <c:pt idx="249">
                  <c:v>2.8961868248898117E-3</c:v>
                </c:pt>
                <c:pt idx="250">
                  <c:v>2.9000644996407519E-3</c:v>
                </c:pt>
                <c:pt idx="251">
                  <c:v>2.9039427205073925E-3</c:v>
                </c:pt>
                <c:pt idx="252">
                  <c:v>2.9126903318603902E-3</c:v>
                </c:pt>
                <c:pt idx="253">
                  <c:v>2.9194610652582016E-3</c:v>
                </c:pt>
                <c:pt idx="254">
                  <c:v>2.9233420167983923E-3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EUR1Y!$BA$2:$BA$266</c:f>
              <c:numCache>
                <c:formatCode>ddd\,\ dd\-mmm\-yyyy</c:formatCode>
                <c:ptCount val="2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</c:numCache>
            </c:numRef>
          </c:xVal>
          <c:yVal>
            <c:numRef>
              <c:f>EUR1Y!$BD$2:$BD$266</c:f>
              <c:numCache>
                <c:formatCode>0.0000%</c:formatCode>
                <c:ptCount val="265"/>
                <c:pt idx="0">
                  <c:v>1.7369999999580657E-3</c:v>
                </c:pt>
                <c:pt idx="1">
                  <c:v>1.7374093390430997E-3</c:v>
                </c:pt>
                <c:pt idx="2">
                  <c:v>1.7436683936230967E-3</c:v>
                </c:pt>
                <c:pt idx="3">
                  <c:v>1.7467332631875751E-3</c:v>
                </c:pt>
                <c:pt idx="4">
                  <c:v>1.7498834125202188E-3</c:v>
                </c:pt>
                <c:pt idx="5">
                  <c:v>1.7588341876465809E-3</c:v>
                </c:pt>
                <c:pt idx="6">
                  <c:v>1.7593051061185199E-3</c:v>
                </c:pt>
                <c:pt idx="7">
                  <c:v>1.7666813148760866E-3</c:v>
                </c:pt>
                <c:pt idx="8">
                  <c:v>1.770203917276462E-3</c:v>
                </c:pt>
                <c:pt idx="9">
                  <c:v>1.7737653902002493E-3</c:v>
                </c:pt>
                <c:pt idx="10">
                  <c:v>1.7835243929433761E-3</c:v>
                </c:pt>
                <c:pt idx="11">
                  <c:v>1.7840684790025533E-3</c:v>
                </c:pt>
                <c:pt idx="12">
                  <c:v>1.791923751410104E-3</c:v>
                </c:pt>
                <c:pt idx="13">
                  <c:v>1.7955792093779011E-3</c:v>
                </c:pt>
                <c:pt idx="14">
                  <c:v>1.7992271242682786E-3</c:v>
                </c:pt>
                <c:pt idx="15">
                  <c:v>1.8088087819669574E-3</c:v>
                </c:pt>
                <c:pt idx="16">
                  <c:v>1.8094314710570337E-3</c:v>
                </c:pt>
                <c:pt idx="17">
                  <c:v>1.8171214675222203E-3</c:v>
                </c:pt>
                <c:pt idx="18">
                  <c:v>1.8205848715970099E-3</c:v>
                </c:pt>
                <c:pt idx="19">
                  <c:v>1.8239943142753553E-3</c:v>
                </c:pt>
                <c:pt idx="20">
                  <c:v>1.8246735152771198E-3</c:v>
                </c:pt>
                <c:pt idx="21">
                  <c:v>1.8253586671893426E-3</c:v>
                </c:pt>
                <c:pt idx="22">
                  <c:v>1.8399999999287112E-3</c:v>
                </c:pt>
                <c:pt idx="23">
                  <c:v>1.8429479720591618E-3</c:v>
                </c:pt>
                <c:pt idx="24">
                  <c:v>1.8458049380119369E-3</c:v>
                </c:pt>
                <c:pt idx="25">
                  <c:v>1.8523059729764373E-3</c:v>
                </c:pt>
                <c:pt idx="26">
                  <c:v>1.8530780886299534E-3</c:v>
                </c:pt>
                <c:pt idx="27">
                  <c:v>1.858820774514739E-3</c:v>
                </c:pt>
                <c:pt idx="28">
                  <c:v>1.8611893637616619E-3</c:v>
                </c:pt>
                <c:pt idx="29">
                  <c:v>1.8634861674107909E-3</c:v>
                </c:pt>
                <c:pt idx="30">
                  <c:v>1.868291611582529E-3</c:v>
                </c:pt>
                <c:pt idx="31">
                  <c:v>1.869128492153924E-3</c:v>
                </c:pt>
                <c:pt idx="32">
                  <c:v>1.8739895123728732E-3</c:v>
                </c:pt>
                <c:pt idx="33">
                  <c:v>1.8759132693613361E-3</c:v>
                </c:pt>
                <c:pt idx="34">
                  <c:v>1.8777844633894761E-3</c:v>
                </c:pt>
                <c:pt idx="35">
                  <c:v>1.8813065336697539E-3</c:v>
                </c:pt>
                <c:pt idx="36">
                  <c:v>1.8822039170946316E-3</c:v>
                </c:pt>
                <c:pt idx="37">
                  <c:v>1.8864481078664922E-3</c:v>
                </c:pt>
                <c:pt idx="38">
                  <c:v>1.8880615957409476E-3</c:v>
                </c:pt>
                <c:pt idx="39">
                  <c:v>1.8896417447576083E-3</c:v>
                </c:pt>
                <c:pt idx="40">
                  <c:v>1.8922875793787937E-3</c:v>
                </c:pt>
                <c:pt idx="41">
                  <c:v>1.8932437522004451E-3</c:v>
                </c:pt>
                <c:pt idx="42">
                  <c:v>1.8971385314380089E-3</c:v>
                </c:pt>
                <c:pt idx="43">
                  <c:v>1.8985763222546873E-3</c:v>
                </c:pt>
                <c:pt idx="44">
                  <c:v>1.8999999993688092E-3</c:v>
                </c:pt>
                <c:pt idx="45">
                  <c:v>1.9021618949557292E-3</c:v>
                </c:pt>
                <c:pt idx="46">
                  <c:v>1.9031776660081775E-3</c:v>
                </c:pt>
                <c:pt idx="47">
                  <c:v>1.9069574074152124E-3</c:v>
                </c:pt>
                <c:pt idx="48">
                  <c:v>1.9083210279340092E-3</c:v>
                </c:pt>
                <c:pt idx="49">
                  <c:v>1.9096766851753367E-3</c:v>
                </c:pt>
                <c:pt idx="50">
                  <c:v>1.9115344464953889E-3</c:v>
                </c:pt>
                <c:pt idx="51">
                  <c:v>1.9126122704774024E-3</c:v>
                </c:pt>
                <c:pt idx="52">
                  <c:v>1.9163553788709064E-3</c:v>
                </c:pt>
                <c:pt idx="53">
                  <c:v>1.9176751704822052E-3</c:v>
                </c:pt>
                <c:pt idx="54">
                  <c:v>1.9189909701898659E-3</c:v>
                </c:pt>
                <c:pt idx="55">
                  <c:v>1.9206218906095539E-3</c:v>
                </c:pt>
                <c:pt idx="56">
                  <c:v>1.9217648117143468E-3</c:v>
                </c:pt>
                <c:pt idx="57">
                  <c:v>1.9255299475964055E-3</c:v>
                </c:pt>
                <c:pt idx="58">
                  <c:v>1.9268337103769827E-3</c:v>
                </c:pt>
                <c:pt idx="59">
                  <c:v>1.9281374527799803E-3</c:v>
                </c:pt>
                <c:pt idx="60">
                  <c:v>1.9296177727170468E-3</c:v>
                </c:pt>
                <c:pt idx="61">
                  <c:v>1.9308293617822808E-3</c:v>
                </c:pt>
                <c:pt idx="62">
                  <c:v>1.93467571728618E-3</c:v>
                </c:pt>
                <c:pt idx="63">
                  <c:v>1.9359912523587508E-3</c:v>
                </c:pt>
                <c:pt idx="64">
                  <c:v>1.9373107387274427E-3</c:v>
                </c:pt>
                <c:pt idx="65">
                  <c:v>1.9387156454420131E-3</c:v>
                </c:pt>
                <c:pt idx="66">
                  <c:v>1.9400000000001419E-3</c:v>
                </c:pt>
                <c:pt idx="67">
                  <c:v>1.9439836509725025E-3</c:v>
                </c:pt>
                <c:pt idx="68">
                  <c:v>1.9453325413194629E-3</c:v>
                </c:pt>
                <c:pt idx="69">
                  <c:v>1.9466844590484843E-3</c:v>
                </c:pt>
                <c:pt idx="70">
                  <c:v>1.9480379164808228E-3</c:v>
                </c:pt>
                <c:pt idx="71">
                  <c:v>1.9493880522145637E-3</c:v>
                </c:pt>
                <c:pt idx="72">
                  <c:v>1.9534585091787147E-3</c:v>
                </c:pt>
                <c:pt idx="73">
                  <c:v>1.9548100215843107E-3</c:v>
                </c:pt>
                <c:pt idx="74">
                  <c:v>1.9561583714545368E-3</c:v>
                </c:pt>
                <c:pt idx="75">
                  <c:v>1.957380346287983E-3</c:v>
                </c:pt>
                <c:pt idx="76">
                  <c:v>1.9587738024406309E-3</c:v>
                </c:pt>
                <c:pt idx="77">
                  <c:v>1.9628217323455722E-3</c:v>
                </c:pt>
                <c:pt idx="78">
                  <c:v>1.9641325366795007E-3</c:v>
                </c:pt>
                <c:pt idx="79">
                  <c:v>1.9654339883262797E-3</c:v>
                </c:pt>
                <c:pt idx="80">
                  <c:v>1.9664413592776851E-3</c:v>
                </c:pt>
                <c:pt idx="81">
                  <c:v>1.9678547640468512E-3</c:v>
                </c:pt>
                <c:pt idx="82">
                  <c:v>1.9717700047097494E-3</c:v>
                </c:pt>
                <c:pt idx="83">
                  <c:v>1.9729967692484456E-3</c:v>
                </c:pt>
                <c:pt idx="84">
                  <c:v>1.9742079907333035E-3</c:v>
                </c:pt>
                <c:pt idx="85">
                  <c:v>1.9749192792350508E-3</c:v>
                </c:pt>
                <c:pt idx="86">
                  <c:v>1.9763284394123766E-3</c:v>
                </c:pt>
                <c:pt idx="87">
                  <c:v>1.9799999998541479E-3</c:v>
                </c:pt>
                <c:pt idx="88">
                  <c:v>1.9810997641656787E-3</c:v>
                </c:pt>
                <c:pt idx="89">
                  <c:v>1.9821800310416311E-3</c:v>
                </c:pt>
                <c:pt idx="90">
                  <c:v>1.9825587543038986E-3</c:v>
                </c:pt>
                <c:pt idx="91">
                  <c:v>1.9839387814108169E-3</c:v>
                </c:pt>
                <c:pt idx="92">
                  <c:v>1.9873362169725299E-3</c:v>
                </c:pt>
                <c:pt idx="93">
                  <c:v>1.9883278871774992E-3</c:v>
                </c:pt>
                <c:pt idx="94">
                  <c:v>1.9893095226535735E-3</c:v>
                </c:pt>
                <c:pt idx="95">
                  <c:v>1.9895596150291662E-3</c:v>
                </c:pt>
                <c:pt idx="96">
                  <c:v>1.9908861638530126E-3</c:v>
                </c:pt>
                <c:pt idx="97">
                  <c:v>1.9941144936766056E-3</c:v>
                </c:pt>
                <c:pt idx="98">
                  <c:v>1.995064309601096E-3</c:v>
                </c:pt>
                <c:pt idx="99">
                  <c:v>1.9960135537875202E-3</c:v>
                </c:pt>
                <c:pt idx="100">
                  <c:v>1.9963800613299466E-3</c:v>
                </c:pt>
                <c:pt idx="101">
                  <c:v>1.9976300328630532E-3</c:v>
                </c:pt>
                <c:pt idx="102">
                  <c:v>2.000798514524883E-3</c:v>
                </c:pt>
                <c:pt idx="103">
                  <c:v>2.0017727178830856E-3</c:v>
                </c:pt>
                <c:pt idx="104">
                  <c:v>2.0027558127526405E-3</c:v>
                </c:pt>
                <c:pt idx="105">
                  <c:v>2.0034812718015527E-3</c:v>
                </c:pt>
                <c:pt idx="106">
                  <c:v>2.0046328212146467E-3</c:v>
                </c:pt>
                <c:pt idx="107">
                  <c:v>2.0078519769892579E-3</c:v>
                </c:pt>
                <c:pt idx="108">
                  <c:v>2.0089168113410993E-3</c:v>
                </c:pt>
                <c:pt idx="109">
                  <c:v>2.0100000007330513E-3</c:v>
                </c:pt>
                <c:pt idx="110">
                  <c:v>2.0113207836673099E-3</c:v>
                </c:pt>
                <c:pt idx="111">
                  <c:v>2.0123533101657903E-3</c:v>
                </c:pt>
                <c:pt idx="112">
                  <c:v>2.0157215787789343E-3</c:v>
                </c:pt>
                <c:pt idx="113">
                  <c:v>2.0169309040678051E-3</c:v>
                </c:pt>
                <c:pt idx="114">
                  <c:v>2.0181631483877204E-3</c:v>
                </c:pt>
                <c:pt idx="115">
                  <c:v>2.020235400824816E-3</c:v>
                </c:pt>
                <c:pt idx="116">
                  <c:v>2.0211292189020705E-3</c:v>
                </c:pt>
                <c:pt idx="117">
                  <c:v>2.0246868929552258E-3</c:v>
                </c:pt>
                <c:pt idx="118">
                  <c:v>2.0260678940280676E-3</c:v>
                </c:pt>
                <c:pt idx="119">
                  <c:v>2.0274755616988011E-3</c:v>
                </c:pt>
                <c:pt idx="120">
                  <c:v>2.0304164191427823E-3</c:v>
                </c:pt>
                <c:pt idx="121">
                  <c:v>2.0311523624564464E-3</c:v>
                </c:pt>
                <c:pt idx="122">
                  <c:v>2.0349326377289145E-3</c:v>
                </c:pt>
                <c:pt idx="123">
                  <c:v>2.0365115482909907E-3</c:v>
                </c:pt>
                <c:pt idx="124">
                  <c:v>2.0381208732726834E-3</c:v>
                </c:pt>
                <c:pt idx="125">
                  <c:v>2.0432756775833369E-3</c:v>
                </c:pt>
                <c:pt idx="126">
                  <c:v>2.0466424546483073E-3</c:v>
                </c:pt>
                <c:pt idx="127">
                  <c:v>2.048445510345841E-3</c:v>
                </c:pt>
                <c:pt idx="128">
                  <c:v>2.0502827285926672E-3</c:v>
                </c:pt>
                <c:pt idx="129">
                  <c:v>2.0506702626563521E-3</c:v>
                </c:pt>
                <c:pt idx="130">
                  <c:v>2.0599999999998671E-3</c:v>
                </c:pt>
                <c:pt idx="131">
                  <c:v>2.0620535659628286E-3</c:v>
                </c:pt>
                <c:pt idx="132">
                  <c:v>2.0641458058774814E-3</c:v>
                </c:pt>
                <c:pt idx="133">
                  <c:v>2.0703771025103119E-3</c:v>
                </c:pt>
                <c:pt idx="134">
                  <c:v>2.070538102974149E-3</c:v>
                </c:pt>
                <c:pt idx="135">
                  <c:v>2.0752325608099521E-3</c:v>
                </c:pt>
                <c:pt idx="136">
                  <c:v>2.0775841123206258E-3</c:v>
                </c:pt>
                <c:pt idx="137">
                  <c:v>2.0799834272407021E-3</c:v>
                </c:pt>
                <c:pt idx="138">
                  <c:v>2.0875045069287342E-3</c:v>
                </c:pt>
                <c:pt idx="139">
                  <c:v>2.0875055742929022E-3</c:v>
                </c:pt>
                <c:pt idx="140">
                  <c:v>2.0927419035399733E-3</c:v>
                </c:pt>
                <c:pt idx="141">
                  <c:v>2.0954550695479004E-3</c:v>
                </c:pt>
                <c:pt idx="142">
                  <c:v>2.0982250893793347E-3</c:v>
                </c:pt>
                <c:pt idx="143">
                  <c:v>2.1071192417679179E-3</c:v>
                </c:pt>
                <c:pt idx="144">
                  <c:v>2.1070140326424681E-3</c:v>
                </c:pt>
                <c:pt idx="145">
                  <c:v>2.1129734520512235E-3</c:v>
                </c:pt>
                <c:pt idx="146">
                  <c:v>2.1161118688891099E-3</c:v>
                </c:pt>
                <c:pt idx="147">
                  <c:v>2.1193162311581889E-3</c:v>
                </c:pt>
                <c:pt idx="148">
                  <c:v>2.1296643514570495E-3</c:v>
                </c:pt>
                <c:pt idx="149">
                  <c:v>2.1331501320316698E-3</c:v>
                </c:pt>
                <c:pt idx="150">
                  <c:v>2.136372687059406E-3</c:v>
                </c:pt>
                <c:pt idx="151">
                  <c:v>2.1400000002213728E-3</c:v>
                </c:pt>
                <c:pt idx="152">
                  <c:v>2.1437015740417274E-3</c:v>
                </c:pt>
                <c:pt idx="153">
                  <c:v>2.1555334319178538E-3</c:v>
                </c:pt>
                <c:pt idx="154">
                  <c:v>2.1553813301719714E-3</c:v>
                </c:pt>
                <c:pt idx="155">
                  <c:v>2.1632171403417532E-3</c:v>
                </c:pt>
                <c:pt idx="156">
                  <c:v>2.1672982164231999E-3</c:v>
                </c:pt>
                <c:pt idx="157">
                  <c:v>2.1714307543715451E-3</c:v>
                </c:pt>
                <c:pt idx="158">
                  <c:v>2.1842884621969092E-3</c:v>
                </c:pt>
                <c:pt idx="159">
                  <c:v>2.1841956287953798E-3</c:v>
                </c:pt>
                <c:pt idx="160">
                  <c:v>2.1927474809823062E-3</c:v>
                </c:pt>
                <c:pt idx="161">
                  <c:v>2.1971180547204192E-3</c:v>
                </c:pt>
                <c:pt idx="162">
                  <c:v>2.2015165113562717E-3</c:v>
                </c:pt>
                <c:pt idx="163">
                  <c:v>2.2148012677271891E-3</c:v>
                </c:pt>
                <c:pt idx="164">
                  <c:v>2.2148193866804514E-3</c:v>
                </c:pt>
                <c:pt idx="165">
                  <c:v>2.2238091333614731E-3</c:v>
                </c:pt>
                <c:pt idx="166">
                  <c:v>2.2283041437653663E-3</c:v>
                </c:pt>
                <c:pt idx="167">
                  <c:v>2.2328034553000774E-3</c:v>
                </c:pt>
                <c:pt idx="168">
                  <c:v>2.2459226580163606E-3</c:v>
                </c:pt>
                <c:pt idx="169">
                  <c:v>2.2461002935242049E-3</c:v>
                </c:pt>
                <c:pt idx="170">
                  <c:v>2.2510149993190168E-3</c:v>
                </c:pt>
                <c:pt idx="171">
                  <c:v>2.2555149973333441E-3</c:v>
                </c:pt>
                <c:pt idx="172">
                  <c:v>2.2600000003629109E-3</c:v>
                </c:pt>
                <c:pt idx="173">
                  <c:v>2.2644675346571975E-3</c:v>
                </c:pt>
                <c:pt idx="174">
                  <c:v>2.2769434948194224E-3</c:v>
                </c:pt>
                <c:pt idx="175">
                  <c:v>2.2821949487157596E-3</c:v>
                </c:pt>
                <c:pt idx="176">
                  <c:v>2.2866013750201452E-3</c:v>
                </c:pt>
                <c:pt idx="177">
                  <c:v>2.2910017319980099E-3</c:v>
                </c:pt>
                <c:pt idx="178">
                  <c:v>2.295398070492356E-3</c:v>
                </c:pt>
                <c:pt idx="179">
                  <c:v>2.3072214995691616E-3</c:v>
                </c:pt>
                <c:pt idx="180">
                  <c:v>2.3129842577742339E-3</c:v>
                </c:pt>
                <c:pt idx="181">
                  <c:v>2.3173912677752172E-3</c:v>
                </c:pt>
                <c:pt idx="182">
                  <c:v>2.3218065651178627E-3</c:v>
                </c:pt>
                <c:pt idx="183">
                  <c:v>2.3262322009009683E-3</c:v>
                </c:pt>
                <c:pt idx="184">
                  <c:v>2.3376096268619196E-3</c:v>
                </c:pt>
                <c:pt idx="185">
                  <c:v>2.3440791517264263E-3</c:v>
                </c:pt>
                <c:pt idx="186">
                  <c:v>2.3485872475054047E-3</c:v>
                </c:pt>
                <c:pt idx="187">
                  <c:v>2.3531179891069149E-3</c:v>
                </c:pt>
                <c:pt idx="188">
                  <c:v>2.3576734278956245E-3</c:v>
                </c:pt>
                <c:pt idx="189">
                  <c:v>2.3808928802082781E-3</c:v>
                </c:pt>
                <c:pt idx="190">
                  <c:v>2.385639583031954E-3</c:v>
                </c:pt>
                <c:pt idx="191">
                  <c:v>2.3904253437356288E-3</c:v>
                </c:pt>
                <c:pt idx="192">
                  <c:v>2.4015151570758123E-3</c:v>
                </c:pt>
                <c:pt idx="193">
                  <c:v>2.4099999999979945E-3</c:v>
                </c:pt>
                <c:pt idx="194">
                  <c:v>2.415011076243017E-3</c:v>
                </c:pt>
                <c:pt idx="195">
                  <c:v>2.4200690197323715E-3</c:v>
                </c:pt>
                <c:pt idx="196">
                  <c:v>2.4251713808433068E-3</c:v>
                </c:pt>
                <c:pt idx="197">
                  <c:v>2.4363386759149292E-3</c:v>
                </c:pt>
                <c:pt idx="198">
                  <c:v>2.4459760074804276E-3</c:v>
                </c:pt>
                <c:pt idx="199">
                  <c:v>2.4512637107739509E-3</c:v>
                </c:pt>
                <c:pt idx="200">
                  <c:v>2.4565811329874017E-3</c:v>
                </c:pt>
                <c:pt idx="201">
                  <c:v>2.4733394067473864E-3</c:v>
                </c:pt>
                <c:pt idx="202">
                  <c:v>2.47581952389367E-3</c:v>
                </c:pt>
                <c:pt idx="203">
                  <c:v>2.483528277698102E-3</c:v>
                </c:pt>
                <c:pt idx="204">
                  <c:v>2.4889725626166606E-3</c:v>
                </c:pt>
                <c:pt idx="205">
                  <c:v>2.4944294156987157E-3</c:v>
                </c:pt>
                <c:pt idx="206">
                  <c:v>2.4998963866246487E-3</c:v>
                </c:pt>
                <c:pt idx="207">
                  <c:v>2.5106894964175511E-3</c:v>
                </c:pt>
                <c:pt idx="208">
                  <c:v>2.5218164405045045E-3</c:v>
                </c:pt>
                <c:pt idx="209">
                  <c:v>2.5272972439771618E-3</c:v>
                </c:pt>
                <c:pt idx="210">
                  <c:v>2.5327734622443985E-3</c:v>
                </c:pt>
                <c:pt idx="211">
                  <c:v>2.5382426446081585E-3</c:v>
                </c:pt>
                <c:pt idx="212">
                  <c:v>2.54122423071293E-3</c:v>
                </c:pt>
                <c:pt idx="213">
                  <c:v>2.559999999173829E-3</c:v>
                </c:pt>
                <c:pt idx="214">
                  <c:v>2.5653980389148375E-3</c:v>
                </c:pt>
                <c:pt idx="215">
                  <c:v>2.5707791329923433E-3</c:v>
                </c:pt>
                <c:pt idx="216">
                  <c:v>2.5761456259869859E-3</c:v>
                </c:pt>
                <c:pt idx="217">
                  <c:v>2.5859441804173548E-3</c:v>
                </c:pt>
                <c:pt idx="218">
                  <c:v>2.5975124805604237E-3</c:v>
                </c:pt>
                <c:pt idx="219">
                  <c:v>2.602841138653608E-3</c:v>
                </c:pt>
                <c:pt idx="220">
                  <c:v>2.6081692642248204E-3</c:v>
                </c:pt>
                <c:pt idx="221">
                  <c:v>2.6134992022116754E-3</c:v>
                </c:pt>
                <c:pt idx="222">
                  <c:v>2.6232449303300407E-3</c:v>
                </c:pt>
                <c:pt idx="223">
                  <c:v>2.6348839788377771E-3</c:v>
                </c:pt>
                <c:pt idx="224">
                  <c:v>2.6402581547392235E-3</c:v>
                </c:pt>
                <c:pt idx="225">
                  <c:v>2.6456482137481021E-3</c:v>
                </c:pt>
                <c:pt idx="226">
                  <c:v>2.6510565011590012E-3</c:v>
                </c:pt>
                <c:pt idx="227">
                  <c:v>2.6612588859501883E-3</c:v>
                </c:pt>
                <c:pt idx="228">
                  <c:v>2.6729188425607731E-3</c:v>
                </c:pt>
                <c:pt idx="229">
                  <c:v>2.6784534532513994E-3</c:v>
                </c:pt>
                <c:pt idx="230">
                  <c:v>2.6840203652284929E-3</c:v>
                </c:pt>
                <c:pt idx="231">
                  <c:v>2.689621924164204E-3</c:v>
                </c:pt>
                <c:pt idx="232">
                  <c:v>2.7007861455638428E-3</c:v>
                </c:pt>
                <c:pt idx="233">
                  <c:v>2.7124215449346144E-3</c:v>
                </c:pt>
                <c:pt idx="234">
                  <c:v>2.7182315257571975E-3</c:v>
                </c:pt>
                <c:pt idx="235">
                  <c:v>2.7240902287915805E-3</c:v>
                </c:pt>
                <c:pt idx="236">
                  <c:v>2.7300000001257985E-3</c:v>
                </c:pt>
                <c:pt idx="237">
                  <c:v>2.7425940699340552E-3</c:v>
                </c:pt>
                <c:pt idx="238">
                  <c:v>2.7541183486802768E-3</c:v>
                </c:pt>
                <c:pt idx="239">
                  <c:v>2.7602439827219298E-3</c:v>
                </c:pt>
                <c:pt idx="240">
                  <c:v>2.766398037918109E-3</c:v>
                </c:pt>
                <c:pt idx="241">
                  <c:v>2.7725755152541317E-3</c:v>
                </c:pt>
                <c:pt idx="242">
                  <c:v>2.7863641441850983E-3</c:v>
                </c:pt>
                <c:pt idx="243">
                  <c:v>2.7974196613834183E-3</c:v>
                </c:pt>
                <c:pt idx="244">
                  <c:v>2.8036392598656834E-3</c:v>
                </c:pt>
                <c:pt idx="245">
                  <c:v>2.8098522837902828E-3</c:v>
                </c:pt>
                <c:pt idx="246">
                  <c:v>2.8160537332680572E-3</c:v>
                </c:pt>
                <c:pt idx="247">
                  <c:v>2.8304689276745587E-3</c:v>
                </c:pt>
                <c:pt idx="248">
                  <c:v>2.8406437845789516E-3</c:v>
                </c:pt>
                <c:pt idx="249">
                  <c:v>2.84671235914609E-3</c:v>
                </c:pt>
                <c:pt idx="250">
                  <c:v>2.8527393573412937E-3</c:v>
                </c:pt>
                <c:pt idx="251">
                  <c:v>2.8587197784245766E-3</c:v>
                </c:pt>
                <c:pt idx="252">
                  <c:v>2.873202764521271E-3</c:v>
                </c:pt>
                <c:pt idx="253">
                  <c:v>2.8820756728629923E-3</c:v>
                </c:pt>
                <c:pt idx="254">
                  <c:v>2.8877481933535817E-3</c:v>
                </c:pt>
                <c:pt idx="255">
                  <c:v>2.8933441299744053E-3</c:v>
                </c:pt>
                <c:pt idx="256">
                  <c:v>2.8988584812426176E-3</c:v>
                </c:pt>
                <c:pt idx="257">
                  <c:v>2.9128597064142273E-3</c:v>
                </c:pt>
                <c:pt idx="258">
                  <c:v>2.9199999999965725E-3</c:v>
                </c:pt>
                <c:pt idx="259">
                  <c:v>2.9250333707519422E-3</c:v>
                </c:pt>
                <c:pt idx="260">
                  <c:v>2.9299669749473672E-3</c:v>
                </c:pt>
                <c:pt idx="261">
                  <c:v>2.934807640230993E-3</c:v>
                </c:pt>
                <c:pt idx="262">
                  <c:v>2.9479440388320345E-3</c:v>
                </c:pt>
                <c:pt idx="263">
                  <c:v>2.9533774707216193E-3</c:v>
                </c:pt>
                <c:pt idx="264">
                  <c:v>2.9578558616012349E-3</c:v>
                </c:pt>
              </c:numCache>
            </c:numRef>
          </c:yVal>
          <c:smooth val="0"/>
        </c:ser>
        <c:ser>
          <c:idx val="1"/>
          <c:order val="2"/>
          <c:tx>
            <c:v>1Y Mkt FRA</c:v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EUR1Y!$AU$2:$AU$13</c:f>
              <c:numCache>
                <c:formatCode>ddd\,\ dd\-mmm\-yyyy</c:formatCode>
                <c:ptCount val="12"/>
                <c:pt idx="0">
                  <c:v>42219</c:v>
                </c:pt>
                <c:pt idx="1">
                  <c:v>42249</c:v>
                </c:pt>
                <c:pt idx="2">
                  <c:v>42279</c:v>
                </c:pt>
                <c:pt idx="3">
                  <c:v>42310</c:v>
                </c:pt>
                <c:pt idx="4">
                  <c:v>42340</c:v>
                </c:pt>
                <c:pt idx="5">
                  <c:v>42373</c:v>
                </c:pt>
                <c:pt idx="6">
                  <c:v>42402</c:v>
                </c:pt>
                <c:pt idx="7">
                  <c:v>42431</c:v>
                </c:pt>
                <c:pt idx="8">
                  <c:v>42464</c:v>
                </c:pt>
                <c:pt idx="9">
                  <c:v>42492</c:v>
                </c:pt>
                <c:pt idx="10">
                  <c:v>42523</c:v>
                </c:pt>
                <c:pt idx="11">
                  <c:v>42555</c:v>
                </c:pt>
              </c:numCache>
            </c:numRef>
          </c:xVal>
          <c:yVal>
            <c:numRef>
              <c:f>EUR1Y!$AS$2:$AS$13</c:f>
              <c:numCache>
                <c:formatCode>0.0000%</c:formatCode>
                <c:ptCount val="12"/>
                <c:pt idx="0">
                  <c:v>1.67E-3</c:v>
                </c:pt>
                <c:pt idx="1">
                  <c:v>1.7000000000000001E-3</c:v>
                </c:pt>
                <c:pt idx="2">
                  <c:v>1.75E-3</c:v>
                </c:pt>
                <c:pt idx="3">
                  <c:v>1.8E-3</c:v>
                </c:pt>
                <c:pt idx="4">
                  <c:v>1.8500000000000001E-3</c:v>
                </c:pt>
                <c:pt idx="5">
                  <c:v>1.9500000000000001E-3</c:v>
                </c:pt>
                <c:pt idx="6">
                  <c:v>2.0600000000000002E-3</c:v>
                </c:pt>
                <c:pt idx="7">
                  <c:v>2.1700000000000001E-3</c:v>
                </c:pt>
                <c:pt idx="8">
                  <c:v>2.3499999999999997E-3</c:v>
                </c:pt>
                <c:pt idx="9">
                  <c:v>2.49E-3</c:v>
                </c:pt>
                <c:pt idx="10">
                  <c:v>2.66E-3</c:v>
                </c:pt>
                <c:pt idx="11">
                  <c:v>2.8599999999999997E-3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8245120"/>
        <c:axId val="618246912"/>
      </c:scatterChart>
      <c:valAx>
        <c:axId val="61824512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618246912"/>
        <c:crosses val="autoZero"/>
        <c:crossBetween val="midCat"/>
      </c:valAx>
      <c:valAx>
        <c:axId val="618246912"/>
        <c:scaling>
          <c:orientation val="minMax"/>
          <c:max val="3.0000000000000009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82451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6618333333333331"/>
          <c:y val="0.57717222222222231"/>
          <c:w val="9.7980144781420017E-2"/>
          <c:h val="0.1913775000000000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(0Y-2Y)</a:t>
            </a:r>
          </a:p>
        </c:rich>
      </c:tx>
      <c:layout/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1Y Mx</c:v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EUR1Y!$BC$2:$BC$513</c:f>
              <c:numCache>
                <c:formatCode>0.0000%</c:formatCode>
                <c:ptCount val="512"/>
                <c:pt idx="0">
                  <c:v>1.7019375345652388E-3</c:v>
                </c:pt>
                <c:pt idx="1">
                  <c:v>1.7024861384357483E-3</c:v>
                </c:pt>
                <c:pt idx="2">
                  <c:v>1.7135141884819375E-3</c:v>
                </c:pt>
                <c:pt idx="3">
                  <c:v>1.7159107243544208E-3</c:v>
                </c:pt>
                <c:pt idx="4">
                  <c:v>1.7173426824202047E-3</c:v>
                </c:pt>
                <c:pt idx="5">
                  <c:v>1.7217430547921276E-3</c:v>
                </c:pt>
                <c:pt idx="6">
                  <c:v>1.7232152321659884E-3</c:v>
                </c:pt>
                <c:pt idx="7">
                  <c:v>1.7304932676007964E-3</c:v>
                </c:pt>
                <c:pt idx="8">
                  <c:v>1.733219884969623E-3</c:v>
                </c:pt>
                <c:pt idx="9">
                  <c:v>1.7357688252795916E-3</c:v>
                </c:pt>
                <c:pt idx="10">
                  <c:v>1.742112895884923E-3</c:v>
                </c:pt>
                <c:pt idx="11">
                  <c:v>1.7432953583466654E-3</c:v>
                </c:pt>
                <c:pt idx="12">
                  <c:v>1.750427792816033E-3</c:v>
                </c:pt>
                <c:pt idx="13">
                  <c:v>1.7533417419541915E-3</c:v>
                </c:pt>
                <c:pt idx="14">
                  <c:v>1.7561924990414136E-3</c:v>
                </c:pt>
                <c:pt idx="15">
                  <c:v>1.7629899264600874E-3</c:v>
                </c:pt>
                <c:pt idx="16">
                  <c:v>1.7640134145611541E-3</c:v>
                </c:pt>
                <c:pt idx="17">
                  <c:v>1.7708549654162327E-3</c:v>
                </c:pt>
                <c:pt idx="18">
                  <c:v>1.7737285136444512E-3</c:v>
                </c:pt>
                <c:pt idx="19">
                  <c:v>1.7765639903027295E-3</c:v>
                </c:pt>
                <c:pt idx="20">
                  <c:v>1.7773363282797101E-3</c:v>
                </c:pt>
                <c:pt idx="21">
                  <c:v>1.7780638038015304E-3</c:v>
                </c:pt>
                <c:pt idx="22">
                  <c:v>1.7901702886908189E-3</c:v>
                </c:pt>
                <c:pt idx="23">
                  <c:v>1.7935068255081441E-3</c:v>
                </c:pt>
                <c:pt idx="24">
                  <c:v>1.7968469785506027E-3</c:v>
                </c:pt>
                <c:pt idx="25">
                  <c:v>1.8042772820540411E-3</c:v>
                </c:pt>
                <c:pt idx="26">
                  <c:v>1.8055832191820531E-3</c:v>
                </c:pt>
                <c:pt idx="27">
                  <c:v>1.8136019884330721E-3</c:v>
                </c:pt>
                <c:pt idx="28">
                  <c:v>1.8169638396010128E-3</c:v>
                </c:pt>
                <c:pt idx="29">
                  <c:v>1.8203293072524597E-3</c:v>
                </c:pt>
                <c:pt idx="30">
                  <c:v>1.8278075386192051E-3</c:v>
                </c:pt>
                <c:pt idx="31">
                  <c:v>1.8291274462324269E-3</c:v>
                </c:pt>
                <c:pt idx="32">
                  <c:v>1.8372108940537116E-3</c:v>
                </c:pt>
                <c:pt idx="33">
                  <c:v>1.8405980613826233E-3</c:v>
                </c:pt>
                <c:pt idx="34">
                  <c:v>1.8439888454545056E-3</c:v>
                </c:pt>
                <c:pt idx="35">
                  <c:v>1.8515140531232654E-3</c:v>
                </c:pt>
                <c:pt idx="36">
                  <c:v>1.8528484084200615E-3</c:v>
                </c:pt>
                <c:pt idx="37">
                  <c:v>1.8609970182630077E-3</c:v>
                </c:pt>
                <c:pt idx="38">
                  <c:v>1.8644095035763497E-3</c:v>
                </c:pt>
                <c:pt idx="39">
                  <c:v>1.8678256058940923E-3</c:v>
                </c:pt>
                <c:pt idx="40">
                  <c:v>1.875396838328839E-3</c:v>
                </c:pt>
                <c:pt idx="41">
                  <c:v>1.8767461185153411E-3</c:v>
                </c:pt>
                <c:pt idx="42">
                  <c:v>1.8849603738662361E-3</c:v>
                </c:pt>
                <c:pt idx="43">
                  <c:v>1.8883981790007902E-3</c:v>
                </c:pt>
                <c:pt idx="44">
                  <c:v>1.8918396014035782E-3</c:v>
                </c:pt>
                <c:pt idx="45">
                  <c:v>1.8994842024836287E-3</c:v>
                </c:pt>
                <c:pt idx="46">
                  <c:v>1.9008782071391948E-3</c:v>
                </c:pt>
                <c:pt idx="47">
                  <c:v>1.909251977557847E-3</c:v>
                </c:pt>
                <c:pt idx="48">
                  <c:v>1.9127479319253709E-3</c:v>
                </c:pt>
                <c:pt idx="49">
                  <c:v>1.9162483794497797E-3</c:v>
                </c:pt>
                <c:pt idx="50">
                  <c:v>1.923942019284586E-3</c:v>
                </c:pt>
                <c:pt idx="51">
                  <c:v>1.9253586203786303E-3</c:v>
                </c:pt>
                <c:pt idx="52">
                  <c:v>1.9338180160993848E-3</c:v>
                </c:pt>
                <c:pt idx="53">
                  <c:v>1.9373454235706369E-3</c:v>
                </c:pt>
                <c:pt idx="54">
                  <c:v>1.9401670809184104E-3</c:v>
                </c:pt>
                <c:pt idx="55">
                  <c:v>1.9457741438510367E-3</c:v>
                </c:pt>
                <c:pt idx="56">
                  <c:v>1.9472061950831935E-3</c:v>
                </c:pt>
                <c:pt idx="57">
                  <c:v>1.9542947126585074E-3</c:v>
                </c:pt>
                <c:pt idx="58">
                  <c:v>1.9571241080840003E-3</c:v>
                </c:pt>
                <c:pt idx="59">
                  <c:v>1.9599547932279892E-3</c:v>
                </c:pt>
                <c:pt idx="60">
                  <c:v>1.9655690749031712E-3</c:v>
                </c:pt>
                <c:pt idx="61">
                  <c:v>1.9670110315153804E-3</c:v>
                </c:pt>
                <c:pt idx="62">
                  <c:v>1.9741275651108574E-3</c:v>
                </c:pt>
                <c:pt idx="63">
                  <c:v>1.9769659887975493E-3</c:v>
                </c:pt>
                <c:pt idx="64">
                  <c:v>1.9798057022800521E-3</c:v>
                </c:pt>
                <c:pt idx="65">
                  <c:v>1.9854268648957498E-3</c:v>
                </c:pt>
                <c:pt idx="66">
                  <c:v>1.9868788961390615E-3</c:v>
                </c:pt>
                <c:pt idx="67">
                  <c:v>1.9946034255385972E-3</c:v>
                </c:pt>
                <c:pt idx="68">
                  <c:v>1.9976521197489047E-3</c:v>
                </c:pt>
                <c:pt idx="69">
                  <c:v>2.0007060900019847E-3</c:v>
                </c:pt>
                <c:pt idx="70">
                  <c:v>2.0065365291834251E-3</c:v>
                </c:pt>
                <c:pt idx="71">
                  <c:v>2.0082146567157607E-3</c:v>
                </c:pt>
                <c:pt idx="72">
                  <c:v>2.0160550836306472E-3</c:v>
                </c:pt>
                <c:pt idx="73">
                  <c:v>2.0191407111734131E-3</c:v>
                </c:pt>
                <c:pt idx="74">
                  <c:v>2.02223161510403E-3</c:v>
                </c:pt>
                <c:pt idx="75">
                  <c:v>2.0280876204399915E-3</c:v>
                </c:pt>
                <c:pt idx="76">
                  <c:v>2.0298082502842561E-3</c:v>
                </c:pt>
                <c:pt idx="77">
                  <c:v>2.0377652823103248E-3</c:v>
                </c:pt>
                <c:pt idx="78">
                  <c:v>2.0408878456111492E-3</c:v>
                </c:pt>
                <c:pt idx="79">
                  <c:v>2.044015685648398E-3</c:v>
                </c:pt>
                <c:pt idx="80">
                  <c:v>2.0498958626881452E-3</c:v>
                </c:pt>
                <c:pt idx="81">
                  <c:v>2.0516596938164751E-3</c:v>
                </c:pt>
                <c:pt idx="82">
                  <c:v>2.0597340386415753E-3</c:v>
                </c:pt>
                <c:pt idx="83">
                  <c:v>2.0628935401544512E-3</c:v>
                </c:pt>
                <c:pt idx="84">
                  <c:v>2.0660583187571309E-3</c:v>
                </c:pt>
                <c:pt idx="85">
                  <c:v>2.0719612730691751E-3</c:v>
                </c:pt>
                <c:pt idx="86">
                  <c:v>2.0737690044877804E-3</c:v>
                </c:pt>
                <c:pt idx="87">
                  <c:v>2.0819613698916796E-3</c:v>
                </c:pt>
                <c:pt idx="88">
                  <c:v>2.0855558343655053E-3</c:v>
                </c:pt>
                <c:pt idx="89">
                  <c:v>2.0891618968705001E-3</c:v>
                </c:pt>
                <c:pt idx="90">
                  <c:v>2.0954903223374677E-3</c:v>
                </c:pt>
                <c:pt idx="91">
                  <c:v>2.097761782778991E-3</c:v>
                </c:pt>
                <c:pt idx="92">
                  <c:v>2.1073661843291698E-3</c:v>
                </c:pt>
                <c:pt idx="93">
                  <c:v>2.1110418377066832E-3</c:v>
                </c:pt>
                <c:pt idx="94">
                  <c:v>2.1147290900143186E-3</c:v>
                </c:pt>
                <c:pt idx="95">
                  <c:v>2.1211052098348551E-3</c:v>
                </c:pt>
                <c:pt idx="96">
                  <c:v>2.1234743436925625E-3</c:v>
                </c:pt>
                <c:pt idx="97">
                  <c:v>2.1333393400707339E-3</c:v>
                </c:pt>
                <c:pt idx="98">
                  <c:v>2.1370961887048857E-3</c:v>
                </c:pt>
                <c:pt idx="99">
                  <c:v>2.1408646371879874E-3</c:v>
                </c:pt>
                <c:pt idx="100">
                  <c:v>2.1472853825860658E-3</c:v>
                </c:pt>
                <c:pt idx="101">
                  <c:v>2.1497537296586416E-3</c:v>
                </c:pt>
                <c:pt idx="102">
                  <c:v>2.1598808820081127E-3</c:v>
                </c:pt>
                <c:pt idx="103">
                  <c:v>2.1637189323922877E-3</c:v>
                </c:pt>
                <c:pt idx="104">
                  <c:v>2.1675685835645525E-3</c:v>
                </c:pt>
                <c:pt idx="105">
                  <c:v>2.1740308858412081E-3</c:v>
                </c:pt>
                <c:pt idx="106">
                  <c:v>2.1765999860989876E-3</c:v>
                </c:pt>
                <c:pt idx="107">
                  <c:v>2.1869908560167399E-3</c:v>
                </c:pt>
                <c:pt idx="108">
                  <c:v>2.1909101147843208E-3</c:v>
                </c:pt>
                <c:pt idx="109">
                  <c:v>2.1948409752996609E-3</c:v>
                </c:pt>
                <c:pt idx="110">
                  <c:v>2.241904202557321E-3</c:v>
                </c:pt>
                <c:pt idx="111">
                  <c:v>2.2858819679263871E-3</c:v>
                </c:pt>
                <c:pt idx="112">
                  <c:v>2.4238366215225101E-3</c:v>
                </c:pt>
                <c:pt idx="113">
                  <c:v>2.4712458973181642E-3</c:v>
                </c:pt>
                <c:pt idx="114">
                  <c:v>2.5191920667572416E-3</c:v>
                </c:pt>
                <c:pt idx="115">
                  <c:v>2.5683396972095551E-3</c:v>
                </c:pt>
                <c:pt idx="116">
                  <c:v>2.6168990978695517E-3</c:v>
                </c:pt>
                <c:pt idx="117">
                  <c:v>2.7669790825777291E-3</c:v>
                </c:pt>
                <c:pt idx="118">
                  <c:v>2.8181482845468508E-3</c:v>
                </c:pt>
                <c:pt idx="119">
                  <c:v>2.8698549452415849E-3</c:v>
                </c:pt>
                <c:pt idx="120">
                  <c:v>2.8426774920211088E-3</c:v>
                </c:pt>
                <c:pt idx="121">
                  <c:v>2.8162719379608079E-3</c:v>
                </c:pt>
                <c:pt idx="122">
                  <c:v>2.7336866069688124E-3</c:v>
                </c:pt>
                <c:pt idx="123">
                  <c:v>2.7056275089338178E-3</c:v>
                </c:pt>
                <c:pt idx="124">
                  <c:v>2.67717952721619E-3</c:v>
                </c:pt>
                <c:pt idx="125">
                  <c:v>2.650052354471087E-3</c:v>
                </c:pt>
                <c:pt idx="126">
                  <c:v>2.5291075588395073E-3</c:v>
                </c:pt>
                <c:pt idx="127">
                  <c:v>2.4983269987337324E-3</c:v>
                </c:pt>
                <c:pt idx="128">
                  <c:v>2.4671578004722017E-3</c:v>
                </c:pt>
                <c:pt idx="129">
                  <c:v>2.4343984185273555E-3</c:v>
                </c:pt>
                <c:pt idx="130">
                  <c:v>2.3054835448874512E-3</c:v>
                </c:pt>
                <c:pt idx="131">
                  <c:v>2.3100988536612983E-3</c:v>
                </c:pt>
                <c:pt idx="132">
                  <c:v>2.3147279942113074E-3</c:v>
                </c:pt>
                <c:pt idx="133">
                  <c:v>2.3225343060442765E-3</c:v>
                </c:pt>
                <c:pt idx="134">
                  <c:v>2.3256054836400231E-3</c:v>
                </c:pt>
                <c:pt idx="135">
                  <c:v>2.3380811804398372E-3</c:v>
                </c:pt>
                <c:pt idx="136">
                  <c:v>2.3427933157558786E-3</c:v>
                </c:pt>
                <c:pt idx="137">
                  <c:v>2.3475192842227193E-3</c:v>
                </c:pt>
                <c:pt idx="138">
                  <c:v>2.3553675314844699E-3</c:v>
                </c:pt>
                <c:pt idx="139">
                  <c:v>2.3585626487830271E-3</c:v>
                </c:pt>
                <c:pt idx="140">
                  <c:v>2.3713566307971626E-3</c:v>
                </c:pt>
                <c:pt idx="141">
                  <c:v>2.3761656023632608E-3</c:v>
                </c:pt>
                <c:pt idx="142">
                  <c:v>2.3809884084831892E-3</c:v>
                </c:pt>
                <c:pt idx="143">
                  <c:v>2.3888749362570238E-3</c:v>
                </c:pt>
                <c:pt idx="144">
                  <c:v>2.3921958303849732E-3</c:v>
                </c:pt>
                <c:pt idx="145">
                  <c:v>2.4053099645139882E-3</c:v>
                </c:pt>
                <c:pt idx="146">
                  <c:v>2.4102157822378464E-3</c:v>
                </c:pt>
                <c:pt idx="147">
                  <c:v>2.415135435947395E-3</c:v>
                </c:pt>
                <c:pt idx="148">
                  <c:v>2.4230565893962816E-3</c:v>
                </c:pt>
                <c:pt idx="149">
                  <c:v>2.42799472747386E-3</c:v>
                </c:pt>
                <c:pt idx="150">
                  <c:v>2.4399412515435375E-3</c:v>
                </c:pt>
                <c:pt idx="151">
                  <c:v>2.4449439255324803E-3</c:v>
                </c:pt>
                <c:pt idx="152">
                  <c:v>2.4495707997655193E-3</c:v>
                </c:pt>
                <c:pt idx="153">
                  <c:v>2.4571339501540694E-3</c:v>
                </c:pt>
                <c:pt idx="154">
                  <c:v>2.4603140789230204E-3</c:v>
                </c:pt>
                <c:pt idx="155">
                  <c:v>2.4728590613187955E-3</c:v>
                </c:pt>
                <c:pt idx="156">
                  <c:v>2.4775474927229979E-3</c:v>
                </c:pt>
                <c:pt idx="157">
                  <c:v>2.4822461841657022E-3</c:v>
                </c:pt>
                <c:pt idx="158">
                  <c:v>2.4898270558060989E-3</c:v>
                </c:pt>
                <c:pt idx="159">
                  <c:v>2.4931057834388084E-3</c:v>
                </c:pt>
                <c:pt idx="160">
                  <c:v>2.5058935470883841E-3</c:v>
                </c:pt>
                <c:pt idx="161">
                  <c:v>2.5106538018468453E-3</c:v>
                </c:pt>
                <c:pt idx="162">
                  <c:v>2.5154243176753327E-3</c:v>
                </c:pt>
                <c:pt idx="163">
                  <c:v>2.5230202020140474E-3</c:v>
                </c:pt>
                <c:pt idx="164">
                  <c:v>2.5263988898788273E-3</c:v>
                </c:pt>
                <c:pt idx="165">
                  <c:v>2.5394308180845403E-3</c:v>
                </c:pt>
                <c:pt idx="166">
                  <c:v>2.5442629034675098E-3</c:v>
                </c:pt>
                <c:pt idx="167">
                  <c:v>2.5491052509679737E-3</c:v>
                </c:pt>
                <c:pt idx="168">
                  <c:v>2.5567134394745344E-3</c:v>
                </c:pt>
                <c:pt idx="169">
                  <c:v>2.560193449092211E-3</c:v>
                </c:pt>
                <c:pt idx="170">
                  <c:v>2.572113006216601E-3</c:v>
                </c:pt>
                <c:pt idx="171">
                  <c:v>2.5770214404161849E-3</c:v>
                </c:pt>
                <c:pt idx="172">
                  <c:v>2.5819401657391199E-3</c:v>
                </c:pt>
                <c:pt idx="173">
                  <c:v>2.584685356860118E-3</c:v>
                </c:pt>
                <c:pt idx="174">
                  <c:v>2.5901279857629038E-3</c:v>
                </c:pt>
                <c:pt idx="175">
                  <c:v>2.5955920368330929E-3</c:v>
                </c:pt>
                <c:pt idx="176">
                  <c:v>2.5983001853919774E-3</c:v>
                </c:pt>
                <c:pt idx="177">
                  <c:v>2.601000925255178E-3</c:v>
                </c:pt>
                <c:pt idx="178">
                  <c:v>2.6036942563620303E-3</c:v>
                </c:pt>
                <c:pt idx="179">
                  <c:v>2.609105725898462E-3</c:v>
                </c:pt>
                <c:pt idx="180">
                  <c:v>2.614393492014872E-3</c:v>
                </c:pt>
                <c:pt idx="181">
                  <c:v>2.6170497784337499E-3</c:v>
                </c:pt>
                <c:pt idx="182">
                  <c:v>2.6196986557351434E-3</c:v>
                </c:pt>
                <c:pt idx="183">
                  <c:v>2.6223401238594846E-3</c:v>
                </c:pt>
                <c:pt idx="184">
                  <c:v>2.6277224079592465E-3</c:v>
                </c:pt>
                <c:pt idx="185">
                  <c:v>2.6328319034010779E-3</c:v>
                </c:pt>
                <c:pt idx="186">
                  <c:v>2.6358888633817913E-3</c:v>
                </c:pt>
                <c:pt idx="187">
                  <c:v>2.6389398507741628E-3</c:v>
                </c:pt>
                <c:pt idx="188">
                  <c:v>2.6419848655223469E-3</c:v>
                </c:pt>
                <c:pt idx="189">
                  <c:v>2.6571203476762973E-3</c:v>
                </c:pt>
                <c:pt idx="190">
                  <c:v>2.6601295254052113E-3</c:v>
                </c:pt>
                <c:pt idx="191">
                  <c:v>2.6631327301060263E-3</c:v>
                </c:pt>
                <c:pt idx="192">
                  <c:v>2.6698350044595995E-3</c:v>
                </c:pt>
                <c:pt idx="193">
                  <c:v>2.6750858175394079E-3</c:v>
                </c:pt>
                <c:pt idx="194">
                  <c:v>2.6780591562843774E-3</c:v>
                </c:pt>
                <c:pt idx="195">
                  <c:v>2.6810265216755899E-3</c:v>
                </c:pt>
                <c:pt idx="196">
                  <c:v>2.683987913659828E-3</c:v>
                </c:pt>
                <c:pt idx="197">
                  <c:v>2.6906790045264925E-3</c:v>
                </c:pt>
                <c:pt idx="198">
                  <c:v>2.6957737464517301E-3</c:v>
                </c:pt>
                <c:pt idx="199">
                  <c:v>2.6987052705962598E-3</c:v>
                </c:pt>
                <c:pt idx="200">
                  <c:v>2.7016308210129759E-3</c:v>
                </c:pt>
                <c:pt idx="201">
                  <c:v>2.712077170651115E-3</c:v>
                </c:pt>
                <c:pt idx="202">
                  <c:v>2.7131159709563738E-3</c:v>
                </c:pt>
                <c:pt idx="203">
                  <c:v>2.7161689653243943E-3</c:v>
                </c:pt>
                <c:pt idx="204">
                  <c:v>2.7190586722632254E-3</c:v>
                </c:pt>
                <c:pt idx="205">
                  <c:v>2.7219424051050044E-3</c:v>
                </c:pt>
                <c:pt idx="206">
                  <c:v>2.72482016379717E-3</c:v>
                </c:pt>
                <c:pt idx="207">
                  <c:v>2.7314936668993675E-3</c:v>
                </c:pt>
                <c:pt idx="208">
                  <c:v>2.7362714560307485E-3</c:v>
                </c:pt>
                <c:pt idx="209">
                  <c:v>2.7391193431954156E-3</c:v>
                </c:pt>
                <c:pt idx="210">
                  <c:v>2.7419612558992668E-3</c:v>
                </c:pt>
                <c:pt idx="211">
                  <c:v>2.7447971940903972E-3</c:v>
                </c:pt>
                <c:pt idx="212">
                  <c:v>2.7457084343641804E-3</c:v>
                </c:pt>
                <c:pt idx="213">
                  <c:v>2.7560812007038798E-3</c:v>
                </c:pt>
                <c:pt idx="214">
                  <c:v>2.7588872655633667E-3</c:v>
                </c:pt>
                <c:pt idx="215">
                  <c:v>2.7616873556033099E-3</c:v>
                </c:pt>
                <c:pt idx="216">
                  <c:v>2.7644814707731206E-3</c:v>
                </c:pt>
                <c:pt idx="217">
                  <c:v>2.7711437584403216E-3</c:v>
                </c:pt>
                <c:pt idx="218">
                  <c:v>2.7755981817370505E-3</c:v>
                </c:pt>
                <c:pt idx="219">
                  <c:v>2.7783624217973513E-3</c:v>
                </c:pt>
                <c:pt idx="220">
                  <c:v>2.7811206866848576E-3</c:v>
                </c:pt>
                <c:pt idx="221">
                  <c:v>2.7838729763496359E-3</c:v>
                </c:pt>
                <c:pt idx="222">
                  <c:v>2.7905320459367827E-3</c:v>
                </c:pt>
                <c:pt idx="223">
                  <c:v>2.7948223817839163E-3</c:v>
                </c:pt>
                <c:pt idx="224">
                  <c:v>2.7975447945878191E-3</c:v>
                </c:pt>
                <c:pt idx="225">
                  <c:v>2.8002612318713694E-3</c:v>
                </c:pt>
                <c:pt idx="226">
                  <c:v>2.8029716935848536E-3</c:v>
                </c:pt>
                <c:pt idx="227">
                  <c:v>2.8096291381874529E-3</c:v>
                </c:pt>
                <c:pt idx="228">
                  <c:v>2.8137537837572149E-3</c:v>
                </c:pt>
                <c:pt idx="229">
                  <c:v>2.8164343668853945E-3</c:v>
                </c:pt>
                <c:pt idx="230">
                  <c:v>2.8191089741502629E-3</c:v>
                </c:pt>
                <c:pt idx="231">
                  <c:v>2.821777605503202E-3</c:v>
                </c:pt>
                <c:pt idx="232">
                  <c:v>2.8284350182188793E-3</c:v>
                </c:pt>
                <c:pt idx="233">
                  <c:v>2.8323923708302961E-3</c:v>
                </c:pt>
                <c:pt idx="234">
                  <c:v>2.835031121900001E-3</c:v>
                </c:pt>
                <c:pt idx="235">
                  <c:v>2.8376638967691301E-3</c:v>
                </c:pt>
                <c:pt idx="236">
                  <c:v>2.8402906953899415E-3</c:v>
                </c:pt>
                <c:pt idx="237">
                  <c:v>2.8469496693157141E-3</c:v>
                </c:pt>
                <c:pt idx="238">
                  <c:v>2.8507381264366856E-3</c:v>
                </c:pt>
                <c:pt idx="239">
                  <c:v>2.8533350431023947E-3</c:v>
                </c:pt>
                <c:pt idx="240">
                  <c:v>2.8559259832355204E-3</c:v>
                </c:pt>
                <c:pt idx="241">
                  <c:v>2.8585109467889761E-3</c:v>
                </c:pt>
                <c:pt idx="242">
                  <c:v>2.8651730750215839E-3</c:v>
                </c:pt>
                <c:pt idx="243">
                  <c:v>2.8687910342694283E-3</c:v>
                </c:pt>
                <c:pt idx="244">
                  <c:v>2.8713461142230701E-3</c:v>
                </c:pt>
                <c:pt idx="245">
                  <c:v>2.8738952173173759E-3</c:v>
                </c:pt>
                <c:pt idx="246">
                  <c:v>2.8768066426505231E-3</c:v>
                </c:pt>
                <c:pt idx="247">
                  <c:v>2.8855397609501808E-3</c:v>
                </c:pt>
                <c:pt idx="248">
                  <c:v>2.8923096962482214E-3</c:v>
                </c:pt>
                <c:pt idx="249">
                  <c:v>2.8961868248898117E-3</c:v>
                </c:pt>
                <c:pt idx="250">
                  <c:v>2.9000644996407519E-3</c:v>
                </c:pt>
                <c:pt idx="251">
                  <c:v>2.9039427205073925E-3</c:v>
                </c:pt>
                <c:pt idx="252">
                  <c:v>2.9126903318603902E-3</c:v>
                </c:pt>
                <c:pt idx="253">
                  <c:v>2.9194610652582016E-3</c:v>
                </c:pt>
                <c:pt idx="254">
                  <c:v>2.9233420167983923E-3</c:v>
                </c:pt>
                <c:pt idx="255">
                  <c:v>2.9272235144921712E-3</c:v>
                </c:pt>
                <c:pt idx="256">
                  <c:v>2.9311055583458893E-3</c:v>
                </c:pt>
                <c:pt idx="257">
                  <c:v>2.9398675264885434E-3</c:v>
                </c:pt>
                <c:pt idx="258">
                  <c:v>2.9466391954854239E-3</c:v>
                </c:pt>
                <c:pt idx="259">
                  <c:v>2.950523970233447E-3</c:v>
                </c:pt>
                <c:pt idx="260">
                  <c:v>2.9544092911788591E-3</c:v>
                </c:pt>
                <c:pt idx="261">
                  <c:v>2.958295158328668E-3</c:v>
                </c:pt>
                <c:pt idx="262">
                  <c:v>2.9670713469992309E-3</c:v>
                </c:pt>
                <c:pt idx="263">
                  <c:v>2.9738440890949508E-3</c:v>
                </c:pt>
                <c:pt idx="264">
                  <c:v>2.97773268735982E-3</c:v>
                </c:pt>
                <c:pt idx="265">
                  <c:v>2.9816218318667541E-3</c:v>
                </c:pt>
                <c:pt idx="266">
                  <c:v>2.985511522622105E-3</c:v>
                </c:pt>
                <c:pt idx="267">
                  <c:v>2.9943017955596563E-3</c:v>
                </c:pt>
                <c:pt idx="268">
                  <c:v>3.0010757482531597E-3</c:v>
                </c:pt>
                <c:pt idx="269">
                  <c:v>3.0049681703449823E-3</c:v>
                </c:pt>
                <c:pt idx="270">
                  <c:v>3.0088611387228898E-3</c:v>
                </c:pt>
                <c:pt idx="271">
                  <c:v>3.0127546533936715E-3</c:v>
                </c:pt>
                <c:pt idx="272">
                  <c:v>3.0215588743392019E-3</c:v>
                </c:pt>
                <c:pt idx="273">
                  <c:v>3.0283341751294927E-3</c:v>
                </c:pt>
                <c:pt idx="274">
                  <c:v>3.0322304213581579E-3</c:v>
                </c:pt>
                <c:pt idx="275">
                  <c:v>3.036127213917585E-3</c:v>
                </c:pt>
                <c:pt idx="276">
                  <c:v>3.0400245528136864E-3</c:v>
                </c:pt>
                <c:pt idx="277">
                  <c:v>3.0488425855089911E-3</c:v>
                </c:pt>
                <c:pt idx="278">
                  <c:v>3.0556193718951443E-3</c:v>
                </c:pt>
                <c:pt idx="279">
                  <c:v>3.059519442571199E-3</c:v>
                </c:pt>
                <c:pt idx="280">
                  <c:v>3.0634200596220342E-3</c:v>
                </c:pt>
                <c:pt idx="281">
                  <c:v>3.06732122305444E-3</c:v>
                </c:pt>
                <c:pt idx="282">
                  <c:v>3.0761529312427626E-3</c:v>
                </c:pt>
                <c:pt idx="283">
                  <c:v>3.0829313407235003E-3</c:v>
                </c:pt>
                <c:pt idx="284">
                  <c:v>3.0868352361574894E-3</c:v>
                </c:pt>
                <c:pt idx="285">
                  <c:v>3.0907396780107178E-3</c:v>
                </c:pt>
                <c:pt idx="286">
                  <c:v>3.0946446662897544E-3</c:v>
                </c:pt>
                <c:pt idx="287">
                  <c:v>3.1034899137159966E-3</c:v>
                </c:pt>
                <c:pt idx="288">
                  <c:v>3.1102700837903532E-3</c:v>
                </c:pt>
                <c:pt idx="289">
                  <c:v>3.1141778042932619E-3</c:v>
                </c:pt>
                <c:pt idx="290">
                  <c:v>3.1180860712600855E-3</c:v>
                </c:pt>
                <c:pt idx="291">
                  <c:v>3.1219948846967376E-3</c:v>
                </c:pt>
                <c:pt idx="292">
                  <c:v>3.1308535351070054E-3</c:v>
                </c:pt>
                <c:pt idx="293">
                  <c:v>3.1376356032734687E-3</c:v>
                </c:pt>
                <c:pt idx="294">
                  <c:v>3.1415471491564994E-3</c:v>
                </c:pt>
                <c:pt idx="295">
                  <c:v>3.1454592415481224E-3</c:v>
                </c:pt>
                <c:pt idx="296">
                  <c:v>3.1493718804540306E-3</c:v>
                </c:pt>
                <c:pt idx="297">
                  <c:v>3.1582437975954079E-3</c:v>
                </c:pt>
                <c:pt idx="298">
                  <c:v>3.1650279013525824E-3</c:v>
                </c:pt>
                <c:pt idx="299">
                  <c:v>3.1689432729275955E-3</c:v>
                </c:pt>
                <c:pt idx="300">
                  <c:v>3.1728591910554394E-3</c:v>
                </c:pt>
                <c:pt idx="301">
                  <c:v>3.1767756557424644E-3</c:v>
                </c:pt>
                <c:pt idx="302">
                  <c:v>3.1856607033636541E-3</c:v>
                </c:pt>
                <c:pt idx="303">
                  <c:v>3.1924469802102769E-3</c:v>
                </c:pt>
                <c:pt idx="304">
                  <c:v>3.1963661777889138E-3</c:v>
                </c:pt>
                <c:pt idx="305">
                  <c:v>3.2002859219650574E-3</c:v>
                </c:pt>
                <c:pt idx="306">
                  <c:v>3.2042062127450592E-3</c:v>
                </c:pt>
                <c:pt idx="307">
                  <c:v>3.213104254596155E-3</c:v>
                </c:pt>
                <c:pt idx="308">
                  <c:v>3.2198928420304499E-3</c:v>
                </c:pt>
                <c:pt idx="309">
                  <c:v>3.223815865925008E-3</c:v>
                </c:pt>
                <c:pt idx="310">
                  <c:v>3.2277394364619693E-3</c:v>
                </c:pt>
                <c:pt idx="311">
                  <c:v>3.2316635536470267E-3</c:v>
                </c:pt>
                <c:pt idx="312">
                  <c:v>3.2412837027872851E-3</c:v>
                </c:pt>
                <c:pt idx="313">
                  <c:v>3.2502372766671297E-3</c:v>
                </c:pt>
                <c:pt idx="314">
                  <c:v>3.2548901204300083E-3</c:v>
                </c:pt>
                <c:pt idx="315">
                  <c:v>3.2595467295018282E-3</c:v>
                </c:pt>
                <c:pt idx="316">
                  <c:v>3.2656183138378386E-3</c:v>
                </c:pt>
                <c:pt idx="317">
                  <c:v>3.2794698392988849E-3</c:v>
                </c:pt>
                <c:pt idx="318">
                  <c:v>3.2899770909721564E-3</c:v>
                </c:pt>
                <c:pt idx="319">
                  <c:v>3.296084895869402E-3</c:v>
                </c:pt>
                <c:pt idx="320">
                  <c:v>3.3021999452793635E-3</c:v>
                </c:pt>
                <c:pt idx="321">
                  <c:v>3.3083222393358517E-3</c:v>
                </c:pt>
                <c:pt idx="322">
                  <c:v>3.3105688414779093E-3</c:v>
                </c:pt>
                <c:pt idx="323">
                  <c:v>3.3328838647091975E-3</c:v>
                </c:pt>
                <c:pt idx="324">
                  <c:v>3.3390423840111735E-3</c:v>
                </c:pt>
                <c:pt idx="325">
                  <c:v>3.3452081487660452E-3</c:v>
                </c:pt>
                <c:pt idx="326">
                  <c:v>3.3513811591087176E-3</c:v>
                </c:pt>
                <c:pt idx="327">
                  <c:v>3.3652810191392149E-3</c:v>
                </c:pt>
                <c:pt idx="328">
                  <c:v>3.3761456590612267E-3</c:v>
                </c:pt>
                <c:pt idx="329">
                  <c:v>3.382354899372404E-3</c:v>
                </c:pt>
                <c:pt idx="330">
                  <c:v>3.3885713860843207E-3</c:v>
                </c:pt>
                <c:pt idx="331">
                  <c:v>3.3947951193331973E-3</c:v>
                </c:pt>
                <c:pt idx="332">
                  <c:v>3.4087162954219443E-3</c:v>
                </c:pt>
                <c:pt idx="333">
                  <c:v>3.4197625204237894E-3</c:v>
                </c:pt>
                <c:pt idx="334">
                  <c:v>3.4260224884033884E-3</c:v>
                </c:pt>
                <c:pt idx="335">
                  <c:v>3.4322897037394559E-3</c:v>
                </c:pt>
                <c:pt idx="336">
                  <c:v>3.4385641665693064E-3</c:v>
                </c:pt>
                <c:pt idx="337">
                  <c:v>3.452504757930879E-3</c:v>
                </c:pt>
                <c:pt idx="338">
                  <c:v>3.4637344955750276E-3</c:v>
                </c:pt>
                <c:pt idx="339">
                  <c:v>3.4700451979365826E-3</c:v>
                </c:pt>
                <c:pt idx="340">
                  <c:v>3.476363148618438E-3</c:v>
                </c:pt>
                <c:pt idx="341">
                  <c:v>3.4826883477587839E-3</c:v>
                </c:pt>
                <c:pt idx="342">
                  <c:v>3.4966464536296507E-3</c:v>
                </c:pt>
                <c:pt idx="343">
                  <c:v>3.5080616316750268E-3</c:v>
                </c:pt>
                <c:pt idx="344">
                  <c:v>3.5144230751870411E-3</c:v>
                </c:pt>
                <c:pt idx="345">
                  <c:v>3.5207917679908524E-3</c:v>
                </c:pt>
                <c:pt idx="346">
                  <c:v>3.5271677102255276E-3</c:v>
                </c:pt>
                <c:pt idx="347">
                  <c:v>3.5411414298624046E-3</c:v>
                </c:pt>
                <c:pt idx="348">
                  <c:v>3.552743976266249E-3</c:v>
                </c:pt>
                <c:pt idx="349">
                  <c:v>3.5591561677519772E-3</c:v>
                </c:pt>
                <c:pt idx="350">
                  <c:v>3.5655756095082261E-3</c:v>
                </c:pt>
                <c:pt idx="351">
                  <c:v>3.5720023016758149E-3</c:v>
                </c:pt>
                <c:pt idx="352">
                  <c:v>3.5859897343527096E-3</c:v>
                </c:pt>
                <c:pt idx="353">
                  <c:v>3.5977815772737557E-3</c:v>
                </c:pt>
                <c:pt idx="354">
                  <c:v>3.6042445236107645E-3</c:v>
                </c:pt>
                <c:pt idx="355">
                  <c:v>3.6107147212051213E-3</c:v>
                </c:pt>
                <c:pt idx="356">
                  <c:v>3.6171921701987401E-3</c:v>
                </c:pt>
                <c:pt idx="357">
                  <c:v>3.631191415205519E-3</c:v>
                </c:pt>
                <c:pt idx="358">
                  <c:v>3.643174483004987E-3</c:v>
                </c:pt>
                <c:pt idx="359">
                  <c:v>3.6496881911251564E-3</c:v>
                </c:pt>
                <c:pt idx="360">
                  <c:v>3.6562091514978231E-3</c:v>
                </c:pt>
                <c:pt idx="361">
                  <c:v>3.6627373642657765E-3</c:v>
                </c:pt>
                <c:pt idx="362">
                  <c:v>3.6767465209060807E-3</c:v>
                </c:pt>
                <c:pt idx="363">
                  <c:v>3.6889227421495439E-3</c:v>
                </c:pt>
                <c:pt idx="364">
                  <c:v>3.6954872190401609E-3</c:v>
                </c:pt>
                <c:pt idx="365">
                  <c:v>3.7020589491858708E-3</c:v>
                </c:pt>
                <c:pt idx="366">
                  <c:v>3.7086379327305576E-3</c:v>
                </c:pt>
                <c:pt idx="367">
                  <c:v>3.7226551003197218E-3</c:v>
                </c:pt>
                <c:pt idx="368">
                  <c:v>3.7350264037804997E-3</c:v>
                </c:pt>
                <c:pt idx="369">
                  <c:v>3.7416416564831651E-3</c:v>
                </c:pt>
                <c:pt idx="370">
                  <c:v>3.748264163451183E-3</c:v>
                </c:pt>
                <c:pt idx="371">
                  <c:v>3.7548939248299718E-3</c:v>
                </c:pt>
                <c:pt idx="372">
                  <c:v>3.7689172026933691E-3</c:v>
                </c:pt>
                <c:pt idx="373">
                  <c:v>3.7814855173533089E-3</c:v>
                </c:pt>
                <c:pt idx="374">
                  <c:v>3.7881515529641541E-3</c:v>
                </c:pt>
                <c:pt idx="375">
                  <c:v>3.7948248438589346E-3</c:v>
                </c:pt>
                <c:pt idx="376">
                  <c:v>3.8015053901830683E-3</c:v>
                </c:pt>
                <c:pt idx="377">
                  <c:v>3.8155328776535938E-3</c:v>
                </c:pt>
                <c:pt idx="378">
                  <c:v>3.8283001327060221E-3</c:v>
                </c:pt>
                <c:pt idx="379">
                  <c:v>3.835016958376149E-3</c:v>
                </c:pt>
                <c:pt idx="380">
                  <c:v>3.8417410403560207E-3</c:v>
                </c:pt>
                <c:pt idx="381">
                  <c:v>3.848125813361988E-3</c:v>
                </c:pt>
                <c:pt idx="382">
                  <c:v>3.8690868756141587E-3</c:v>
                </c:pt>
                <c:pt idx="383">
                  <c:v>3.8801392426535864E-3</c:v>
                </c:pt>
                <c:pt idx="384">
                  <c:v>3.8865598421715026E-3</c:v>
                </c:pt>
                <c:pt idx="385">
                  <c:v>3.8929864131788043E-3</c:v>
                </c:pt>
                <c:pt idx="386">
                  <c:v>3.8957826721024024E-3</c:v>
                </c:pt>
                <c:pt idx="387">
                  <c:v>3.918752414418256E-3</c:v>
                </c:pt>
                <c:pt idx="388">
                  <c:v>3.9252088446104904E-3</c:v>
                </c:pt>
                <c:pt idx="389">
                  <c:v>3.9316712469883199E-3</c:v>
                </c:pt>
                <c:pt idx="390">
                  <c:v>3.9381396216678164E-3</c:v>
                </c:pt>
                <c:pt idx="391">
                  <c:v>3.951833371953992E-3</c:v>
                </c:pt>
                <c:pt idx="392">
                  <c:v>3.9640728457348536E-3</c:v>
                </c:pt>
                <c:pt idx="393">
                  <c:v>3.9705710836725177E-3</c:v>
                </c:pt>
                <c:pt idx="394">
                  <c:v>3.9770752946124395E-3</c:v>
                </c:pt>
                <c:pt idx="395">
                  <c:v>3.9835854786720035E-3</c:v>
                </c:pt>
                <c:pt idx="396">
                  <c:v>3.9972809067419408E-3</c:v>
                </c:pt>
                <c:pt idx="397">
                  <c:v>4.0096859484506763E-3</c:v>
                </c:pt>
                <c:pt idx="398">
                  <c:v>4.0162259998679237E-3</c:v>
                </c:pt>
                <c:pt idx="399">
                  <c:v>4.022772025109784E-3</c:v>
                </c:pt>
                <c:pt idx="400">
                  <c:v>4.0293240242940806E-3</c:v>
                </c:pt>
                <c:pt idx="401">
                  <c:v>4.0430195684514787E-3</c:v>
                </c:pt>
                <c:pt idx="402">
                  <c:v>4.0555917628169241E-3</c:v>
                </c:pt>
                <c:pt idx="403">
                  <c:v>4.0621736334851373E-3</c:v>
                </c:pt>
                <c:pt idx="404">
                  <c:v>4.0687614788055756E-3</c:v>
                </c:pt>
                <c:pt idx="405">
                  <c:v>4.0753552988965014E-3</c:v>
                </c:pt>
                <c:pt idx="406">
                  <c:v>4.0890493974457404E-3</c:v>
                </c:pt>
                <c:pt idx="407">
                  <c:v>4.1017903293436575E-3</c:v>
                </c:pt>
                <c:pt idx="408">
                  <c:v>4.1084140250714513E-3</c:v>
                </c:pt>
                <c:pt idx="409">
                  <c:v>4.1150436962839E-3</c:v>
                </c:pt>
                <c:pt idx="410">
                  <c:v>4.1216793431005788E-3</c:v>
                </c:pt>
                <c:pt idx="411">
                  <c:v>4.1353704343459656E-3</c:v>
                </c:pt>
                <c:pt idx="412">
                  <c:v>4.1482816888015516E-3</c:v>
                </c:pt>
                <c:pt idx="413">
                  <c:v>4.1549472154338938E-3</c:v>
                </c:pt>
                <c:pt idx="414">
                  <c:v>4.1616187183894536E-3</c:v>
                </c:pt>
                <c:pt idx="415">
                  <c:v>4.168296197788024E-3</c:v>
                </c:pt>
                <c:pt idx="416">
                  <c:v>4.1819827200323687E-3</c:v>
                </c:pt>
                <c:pt idx="417">
                  <c:v>4.1950658822199234E-3</c:v>
                </c:pt>
                <c:pt idx="418">
                  <c:v>4.2017732456398893E-3</c:v>
                </c:pt>
                <c:pt idx="419">
                  <c:v>4.2084865862260139E-3</c:v>
                </c:pt>
                <c:pt idx="420">
                  <c:v>4.2152059040996255E-3</c:v>
                </c:pt>
                <c:pt idx="421">
                  <c:v>4.228886295643052E-3</c:v>
                </c:pt>
                <c:pt idx="422">
                  <c:v>4.2421429508882657E-3</c:v>
                </c:pt>
                <c:pt idx="423">
                  <c:v>4.2488921570152834E-3</c:v>
                </c:pt>
                <c:pt idx="424">
                  <c:v>4.2556473411577535E-3</c:v>
                </c:pt>
                <c:pt idx="425">
                  <c:v>4.2624085034365664E-3</c:v>
                </c:pt>
                <c:pt idx="426">
                  <c:v>4.2760812025744374E-3</c:v>
                </c:pt>
                <c:pt idx="427">
                  <c:v>4.2895129363560254E-3</c:v>
                </c:pt>
                <c:pt idx="428">
                  <c:v>4.2963039911471943E-3</c:v>
                </c:pt>
                <c:pt idx="429">
                  <c:v>4.3031010248074887E-3</c:v>
                </c:pt>
                <c:pt idx="430">
                  <c:v>4.309904037459112E-3</c:v>
                </c:pt>
                <c:pt idx="431">
                  <c:v>4.3235674824814883E-3</c:v>
                </c:pt>
                <c:pt idx="432">
                  <c:v>4.3371758804323906E-3</c:v>
                </c:pt>
                <c:pt idx="433">
                  <c:v>4.3440087898816001E-3</c:v>
                </c:pt>
                <c:pt idx="434">
                  <c:v>4.350847679059083E-3</c:v>
                </c:pt>
                <c:pt idx="435">
                  <c:v>4.3576925480879204E-3</c:v>
                </c:pt>
                <c:pt idx="436">
                  <c:v>4.3713451772777068E-3</c:v>
                </c:pt>
                <c:pt idx="437">
                  <c:v>4.3851318251865029E-3</c:v>
                </c:pt>
                <c:pt idx="438">
                  <c:v>4.392006595324436E-3</c:v>
                </c:pt>
                <c:pt idx="439">
                  <c:v>4.3988873460554852E-3</c:v>
                </c:pt>
                <c:pt idx="440">
                  <c:v>4.4057740775036072E-3</c:v>
                </c:pt>
                <c:pt idx="441">
                  <c:v>4.4194143291353544E-3</c:v>
                </c:pt>
                <c:pt idx="442">
                  <c:v>4.433380812946806E-3</c:v>
                </c:pt>
                <c:pt idx="443">
                  <c:v>4.4402974498422513E-3</c:v>
                </c:pt>
                <c:pt idx="444">
                  <c:v>4.4467667007043812E-3</c:v>
                </c:pt>
                <c:pt idx="445">
                  <c:v>4.4532404900303624E-3</c:v>
                </c:pt>
                <c:pt idx="446">
                  <c:v>4.4664179414896123E-3</c:v>
                </c:pt>
                <c:pt idx="447">
                  <c:v>4.4791810337430011E-3</c:v>
                </c:pt>
                <c:pt idx="448">
                  <c:v>4.4856775167162726E-3</c:v>
                </c:pt>
                <c:pt idx="449">
                  <c:v>4.4921785386846961E-3</c:v>
                </c:pt>
                <c:pt idx="450">
                  <c:v>4.4953468000874155E-3</c:v>
                </c:pt>
                <c:pt idx="451">
                  <c:v>4.4985222086073549E-3</c:v>
                </c:pt>
                <c:pt idx="452">
                  <c:v>4.5247517365667881E-3</c:v>
                </c:pt>
                <c:pt idx="453">
                  <c:v>4.5312799943740016E-3</c:v>
                </c:pt>
                <c:pt idx="454">
                  <c:v>4.5378127917994312E-3</c:v>
                </c:pt>
                <c:pt idx="455">
                  <c:v>4.5443501289322095E-3</c:v>
                </c:pt>
                <c:pt idx="456">
                  <c:v>4.5575102359996598E-3</c:v>
                </c:pt>
                <c:pt idx="457">
                  <c:v>4.5705448763241055E-3</c:v>
                </c:pt>
                <c:pt idx="458">
                  <c:v>4.5771049133345879E-3</c:v>
                </c:pt>
                <c:pt idx="459">
                  <c:v>4.5836694905889768E-3</c:v>
                </c:pt>
                <c:pt idx="460">
                  <c:v>4.5902386081770642E-3</c:v>
                </c:pt>
                <c:pt idx="461">
                  <c:v>4.6231523042661012E-3</c:v>
                </c:pt>
                <c:pt idx="462">
                  <c:v>4.6297486657428683E-3</c:v>
                </c:pt>
                <c:pt idx="463">
                  <c:v>4.6363495681827471E-3</c:v>
                </c:pt>
                <c:pt idx="464">
                  <c:v>4.6494876040112793E-3</c:v>
                </c:pt>
                <c:pt idx="465">
                  <c:v>4.6627985893777516E-3</c:v>
                </c:pt>
                <c:pt idx="466">
                  <c:v>4.66942219798663E-3</c:v>
                </c:pt>
                <c:pt idx="467">
                  <c:v>4.676050348100873E-3</c:v>
                </c:pt>
                <c:pt idx="468">
                  <c:v>4.6826830398104891E-3</c:v>
                </c:pt>
                <c:pt idx="469">
                  <c:v>4.6958082674363032E-3</c:v>
                </c:pt>
                <c:pt idx="470">
                  <c:v>4.7159146254647172E-3</c:v>
                </c:pt>
                <c:pt idx="471">
                  <c:v>4.722574568652339E-3</c:v>
                </c:pt>
                <c:pt idx="472">
                  <c:v>4.7292390540708811E-3</c:v>
                </c:pt>
                <c:pt idx="473">
                  <c:v>4.7423502917623801E-3</c:v>
                </c:pt>
                <c:pt idx="474">
                  <c:v>4.7559424198774496E-3</c:v>
                </c:pt>
                <c:pt idx="475">
                  <c:v>4.7626296178180467E-3</c:v>
                </c:pt>
                <c:pt idx="476">
                  <c:v>4.7693213585368521E-3</c:v>
                </c:pt>
                <c:pt idx="477">
                  <c:v>4.7760176421251894E-3</c:v>
                </c:pt>
                <c:pt idx="478">
                  <c:v>4.7891137081419212E-3</c:v>
                </c:pt>
                <c:pt idx="479">
                  <c:v>4.8028482070049507E-3</c:v>
                </c:pt>
                <c:pt idx="480">
                  <c:v>4.8095672063145373E-3</c:v>
                </c:pt>
                <c:pt idx="481">
                  <c:v>4.8162907490437923E-3</c:v>
                </c:pt>
                <c:pt idx="482">
                  <c:v>4.8230188352840391E-3</c:v>
                </c:pt>
                <c:pt idx="483">
                  <c:v>4.8360985478767531E-3</c:v>
                </c:pt>
                <c:pt idx="484">
                  <c:v>4.8499766171963251E-3</c:v>
                </c:pt>
                <c:pt idx="485">
                  <c:v>4.8567274223723454E-3</c:v>
                </c:pt>
                <c:pt idx="486">
                  <c:v>4.863482771612122E-3</c:v>
                </c:pt>
                <c:pt idx="487">
                  <c:v>4.8702426650080724E-3</c:v>
                </c:pt>
                <c:pt idx="488">
                  <c:v>4.8833048424179043E-3</c:v>
                </c:pt>
                <c:pt idx="489">
                  <c:v>4.8973276819976267E-3</c:v>
                </c:pt>
                <c:pt idx="490">
                  <c:v>4.9041102975592062E-3</c:v>
                </c:pt>
                <c:pt idx="491">
                  <c:v>4.9108974578319139E-3</c:v>
                </c:pt>
                <c:pt idx="492">
                  <c:v>4.9176891629079487E-3</c:v>
                </c:pt>
                <c:pt idx="493">
                  <c:v>4.9307326233651643E-3</c:v>
                </c:pt>
                <c:pt idx="494">
                  <c:v>4.9449014331058028E-3</c:v>
                </c:pt>
                <c:pt idx="495">
                  <c:v>4.9517158635933086E-3</c:v>
                </c:pt>
                <c:pt idx="496">
                  <c:v>4.9585348394419427E-3</c:v>
                </c:pt>
                <c:pt idx="497">
                  <c:v>4.9653583607452206E-3</c:v>
                </c:pt>
                <c:pt idx="498">
                  <c:v>4.978381922468177E-3</c:v>
                </c:pt>
                <c:pt idx="499">
                  <c:v>4.9926979023673778E-3</c:v>
                </c:pt>
                <c:pt idx="500">
                  <c:v>4.9995441523424215E-3</c:v>
                </c:pt>
                <c:pt idx="501">
                  <c:v>5.0063949483320986E-3</c:v>
                </c:pt>
                <c:pt idx="502">
                  <c:v>5.0132502904299235E-3</c:v>
                </c:pt>
                <c:pt idx="503">
                  <c:v>5.0258856734239233E-3</c:v>
                </c:pt>
                <c:pt idx="504">
                  <c:v>5.0392345258054522E-3</c:v>
                </c:pt>
                <c:pt idx="505">
                  <c:v>5.0457393643796476E-3</c:v>
                </c:pt>
                <c:pt idx="506">
                  <c:v>5.0522477149833036E-3</c:v>
                </c:pt>
                <c:pt idx="507">
                  <c:v>5.0587595776847511E-3</c:v>
                </c:pt>
                <c:pt idx="508">
                  <c:v>5.0713796049845078E-3</c:v>
                </c:pt>
                <c:pt idx="509">
                  <c:v>5.0848421508431288E-3</c:v>
                </c:pt>
                <c:pt idx="510">
                  <c:v>5.0913715750643762E-3</c:v>
                </c:pt>
                <c:pt idx="511">
                  <c:v>5.1430726825152772E-3</c:v>
                </c:pt>
              </c:numCache>
            </c:numRef>
          </c:yVal>
          <c:smooth val="0"/>
        </c:ser>
        <c:ser>
          <c:idx val="2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EUR1Y!$BA$2:$BA$513</c:f>
              <c:numCache>
                <c:formatCode>ddd\,\ dd\-mmm\-yyyy</c:formatCode>
                <c:ptCount val="512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</c:numCache>
            </c:numRef>
          </c:xVal>
          <c:yVal>
            <c:numRef>
              <c:f>EUR1Y!$BD$2:$BD$513</c:f>
              <c:numCache>
                <c:formatCode>0.0000%</c:formatCode>
                <c:ptCount val="512"/>
                <c:pt idx="0">
                  <c:v>1.7369999999580657E-3</c:v>
                </c:pt>
                <c:pt idx="1">
                  <c:v>1.7374093390430997E-3</c:v>
                </c:pt>
                <c:pt idx="2">
                  <c:v>1.7436683936230967E-3</c:v>
                </c:pt>
                <c:pt idx="3">
                  <c:v>1.7467332631875751E-3</c:v>
                </c:pt>
                <c:pt idx="4">
                  <c:v>1.7498834125202188E-3</c:v>
                </c:pt>
                <c:pt idx="5">
                  <c:v>1.7588341876465809E-3</c:v>
                </c:pt>
                <c:pt idx="6">
                  <c:v>1.7593051061185199E-3</c:v>
                </c:pt>
                <c:pt idx="7">
                  <c:v>1.7666813148760866E-3</c:v>
                </c:pt>
                <c:pt idx="8">
                  <c:v>1.770203917276462E-3</c:v>
                </c:pt>
                <c:pt idx="9">
                  <c:v>1.7737653902002493E-3</c:v>
                </c:pt>
                <c:pt idx="10">
                  <c:v>1.7835243929433761E-3</c:v>
                </c:pt>
                <c:pt idx="11">
                  <c:v>1.7840684790025533E-3</c:v>
                </c:pt>
                <c:pt idx="12">
                  <c:v>1.791923751410104E-3</c:v>
                </c:pt>
                <c:pt idx="13">
                  <c:v>1.7955792093779011E-3</c:v>
                </c:pt>
                <c:pt idx="14">
                  <c:v>1.7992271242682786E-3</c:v>
                </c:pt>
                <c:pt idx="15">
                  <c:v>1.8088087819669574E-3</c:v>
                </c:pt>
                <c:pt idx="16">
                  <c:v>1.8094314710570337E-3</c:v>
                </c:pt>
                <c:pt idx="17">
                  <c:v>1.8171214675222203E-3</c:v>
                </c:pt>
                <c:pt idx="18">
                  <c:v>1.8205848715970099E-3</c:v>
                </c:pt>
                <c:pt idx="19">
                  <c:v>1.8239943142753553E-3</c:v>
                </c:pt>
                <c:pt idx="20">
                  <c:v>1.8246735152771198E-3</c:v>
                </c:pt>
                <c:pt idx="21">
                  <c:v>1.8253586671893426E-3</c:v>
                </c:pt>
                <c:pt idx="22">
                  <c:v>1.8399999999287112E-3</c:v>
                </c:pt>
                <c:pt idx="23">
                  <c:v>1.8429479720591618E-3</c:v>
                </c:pt>
                <c:pt idx="24">
                  <c:v>1.8458049380119369E-3</c:v>
                </c:pt>
                <c:pt idx="25">
                  <c:v>1.8523059729764373E-3</c:v>
                </c:pt>
                <c:pt idx="26">
                  <c:v>1.8530780886299534E-3</c:v>
                </c:pt>
                <c:pt idx="27">
                  <c:v>1.858820774514739E-3</c:v>
                </c:pt>
                <c:pt idx="28">
                  <c:v>1.8611893637616619E-3</c:v>
                </c:pt>
                <c:pt idx="29">
                  <c:v>1.8634861674107909E-3</c:v>
                </c:pt>
                <c:pt idx="30">
                  <c:v>1.868291611582529E-3</c:v>
                </c:pt>
                <c:pt idx="31">
                  <c:v>1.869128492153924E-3</c:v>
                </c:pt>
                <c:pt idx="32">
                  <c:v>1.8739895123728732E-3</c:v>
                </c:pt>
                <c:pt idx="33">
                  <c:v>1.8759132693613361E-3</c:v>
                </c:pt>
                <c:pt idx="34">
                  <c:v>1.8777844633894761E-3</c:v>
                </c:pt>
                <c:pt idx="35">
                  <c:v>1.8813065336697539E-3</c:v>
                </c:pt>
                <c:pt idx="36">
                  <c:v>1.8822039170946316E-3</c:v>
                </c:pt>
                <c:pt idx="37">
                  <c:v>1.8864481078664922E-3</c:v>
                </c:pt>
                <c:pt idx="38">
                  <c:v>1.8880615957409476E-3</c:v>
                </c:pt>
                <c:pt idx="39">
                  <c:v>1.8896417447576083E-3</c:v>
                </c:pt>
                <c:pt idx="40">
                  <c:v>1.8922875793787937E-3</c:v>
                </c:pt>
                <c:pt idx="41">
                  <c:v>1.8932437522004451E-3</c:v>
                </c:pt>
                <c:pt idx="42">
                  <c:v>1.8971385314380089E-3</c:v>
                </c:pt>
                <c:pt idx="43">
                  <c:v>1.8985763222546873E-3</c:v>
                </c:pt>
                <c:pt idx="44">
                  <c:v>1.8999999993688092E-3</c:v>
                </c:pt>
                <c:pt idx="45">
                  <c:v>1.9021618949557292E-3</c:v>
                </c:pt>
                <c:pt idx="46">
                  <c:v>1.9031776660081775E-3</c:v>
                </c:pt>
                <c:pt idx="47">
                  <c:v>1.9069574074152124E-3</c:v>
                </c:pt>
                <c:pt idx="48">
                  <c:v>1.9083210279340092E-3</c:v>
                </c:pt>
                <c:pt idx="49">
                  <c:v>1.9096766851753367E-3</c:v>
                </c:pt>
                <c:pt idx="50">
                  <c:v>1.9115344464953889E-3</c:v>
                </c:pt>
                <c:pt idx="51">
                  <c:v>1.9126122704774024E-3</c:v>
                </c:pt>
                <c:pt idx="52">
                  <c:v>1.9163553788709064E-3</c:v>
                </c:pt>
                <c:pt idx="53">
                  <c:v>1.9176751704822052E-3</c:v>
                </c:pt>
                <c:pt idx="54">
                  <c:v>1.9189909701898659E-3</c:v>
                </c:pt>
                <c:pt idx="55">
                  <c:v>1.9206218906095539E-3</c:v>
                </c:pt>
                <c:pt idx="56">
                  <c:v>1.9217648117143468E-3</c:v>
                </c:pt>
                <c:pt idx="57">
                  <c:v>1.9255299475964055E-3</c:v>
                </c:pt>
                <c:pt idx="58">
                  <c:v>1.9268337103769827E-3</c:v>
                </c:pt>
                <c:pt idx="59">
                  <c:v>1.9281374527799803E-3</c:v>
                </c:pt>
                <c:pt idx="60">
                  <c:v>1.9296177727170468E-3</c:v>
                </c:pt>
                <c:pt idx="61">
                  <c:v>1.9308293617822808E-3</c:v>
                </c:pt>
                <c:pt idx="62">
                  <c:v>1.93467571728618E-3</c:v>
                </c:pt>
                <c:pt idx="63">
                  <c:v>1.9359912523587508E-3</c:v>
                </c:pt>
                <c:pt idx="64">
                  <c:v>1.9373107387274427E-3</c:v>
                </c:pt>
                <c:pt idx="65">
                  <c:v>1.9387156454420131E-3</c:v>
                </c:pt>
                <c:pt idx="66">
                  <c:v>1.9400000000001419E-3</c:v>
                </c:pt>
                <c:pt idx="67">
                  <c:v>1.9439836509725025E-3</c:v>
                </c:pt>
                <c:pt idx="68">
                  <c:v>1.9453325413194629E-3</c:v>
                </c:pt>
                <c:pt idx="69">
                  <c:v>1.9466844590484843E-3</c:v>
                </c:pt>
                <c:pt idx="70">
                  <c:v>1.9480379164808228E-3</c:v>
                </c:pt>
                <c:pt idx="71">
                  <c:v>1.9493880522145637E-3</c:v>
                </c:pt>
                <c:pt idx="72">
                  <c:v>1.9534585091787147E-3</c:v>
                </c:pt>
                <c:pt idx="73">
                  <c:v>1.9548100215843107E-3</c:v>
                </c:pt>
                <c:pt idx="74">
                  <c:v>1.9561583714545368E-3</c:v>
                </c:pt>
                <c:pt idx="75">
                  <c:v>1.957380346287983E-3</c:v>
                </c:pt>
                <c:pt idx="76">
                  <c:v>1.9587738024406309E-3</c:v>
                </c:pt>
                <c:pt idx="77">
                  <c:v>1.9628217323455722E-3</c:v>
                </c:pt>
                <c:pt idx="78">
                  <c:v>1.9641325366795007E-3</c:v>
                </c:pt>
                <c:pt idx="79">
                  <c:v>1.9654339883262797E-3</c:v>
                </c:pt>
                <c:pt idx="80">
                  <c:v>1.9664413592776851E-3</c:v>
                </c:pt>
                <c:pt idx="81">
                  <c:v>1.9678547640468512E-3</c:v>
                </c:pt>
                <c:pt idx="82">
                  <c:v>1.9717700047097494E-3</c:v>
                </c:pt>
                <c:pt idx="83">
                  <c:v>1.9729967692484456E-3</c:v>
                </c:pt>
                <c:pt idx="84">
                  <c:v>1.9742079907333035E-3</c:v>
                </c:pt>
                <c:pt idx="85">
                  <c:v>1.9749192792350508E-3</c:v>
                </c:pt>
                <c:pt idx="86">
                  <c:v>1.9763284394123766E-3</c:v>
                </c:pt>
                <c:pt idx="87">
                  <c:v>1.9799999998541479E-3</c:v>
                </c:pt>
                <c:pt idx="88">
                  <c:v>1.9810997641656787E-3</c:v>
                </c:pt>
                <c:pt idx="89">
                  <c:v>1.9821800310416311E-3</c:v>
                </c:pt>
                <c:pt idx="90">
                  <c:v>1.9825587543038986E-3</c:v>
                </c:pt>
                <c:pt idx="91">
                  <c:v>1.9839387814108169E-3</c:v>
                </c:pt>
                <c:pt idx="92">
                  <c:v>1.9873362169725299E-3</c:v>
                </c:pt>
                <c:pt idx="93">
                  <c:v>1.9883278871774992E-3</c:v>
                </c:pt>
                <c:pt idx="94">
                  <c:v>1.9893095226535735E-3</c:v>
                </c:pt>
                <c:pt idx="95">
                  <c:v>1.9895596150291662E-3</c:v>
                </c:pt>
                <c:pt idx="96">
                  <c:v>1.9908861638530126E-3</c:v>
                </c:pt>
                <c:pt idx="97">
                  <c:v>1.9941144936766056E-3</c:v>
                </c:pt>
                <c:pt idx="98">
                  <c:v>1.995064309601096E-3</c:v>
                </c:pt>
                <c:pt idx="99">
                  <c:v>1.9960135537875202E-3</c:v>
                </c:pt>
                <c:pt idx="100">
                  <c:v>1.9963800613299466E-3</c:v>
                </c:pt>
                <c:pt idx="101">
                  <c:v>1.9976300328630532E-3</c:v>
                </c:pt>
                <c:pt idx="102">
                  <c:v>2.000798514524883E-3</c:v>
                </c:pt>
                <c:pt idx="103">
                  <c:v>2.0017727178830856E-3</c:v>
                </c:pt>
                <c:pt idx="104">
                  <c:v>2.0027558127526405E-3</c:v>
                </c:pt>
                <c:pt idx="105">
                  <c:v>2.0034812718015527E-3</c:v>
                </c:pt>
                <c:pt idx="106">
                  <c:v>2.0046328212146467E-3</c:v>
                </c:pt>
                <c:pt idx="107">
                  <c:v>2.0078519769892579E-3</c:v>
                </c:pt>
                <c:pt idx="108">
                  <c:v>2.0089168113410993E-3</c:v>
                </c:pt>
                <c:pt idx="109">
                  <c:v>2.0100000007330513E-3</c:v>
                </c:pt>
                <c:pt idx="110">
                  <c:v>2.0113207836673099E-3</c:v>
                </c:pt>
                <c:pt idx="111">
                  <c:v>2.0123533101657903E-3</c:v>
                </c:pt>
                <c:pt idx="112">
                  <c:v>2.0157215787789343E-3</c:v>
                </c:pt>
                <c:pt idx="113">
                  <c:v>2.0169309040678051E-3</c:v>
                </c:pt>
                <c:pt idx="114">
                  <c:v>2.0181631483877204E-3</c:v>
                </c:pt>
                <c:pt idx="115">
                  <c:v>2.020235400824816E-3</c:v>
                </c:pt>
                <c:pt idx="116">
                  <c:v>2.0211292189020705E-3</c:v>
                </c:pt>
                <c:pt idx="117">
                  <c:v>2.0246868929552258E-3</c:v>
                </c:pt>
                <c:pt idx="118">
                  <c:v>2.0260678940280676E-3</c:v>
                </c:pt>
                <c:pt idx="119">
                  <c:v>2.0274755616988011E-3</c:v>
                </c:pt>
                <c:pt idx="120">
                  <c:v>2.0304164191427823E-3</c:v>
                </c:pt>
                <c:pt idx="121">
                  <c:v>2.0311523624564464E-3</c:v>
                </c:pt>
                <c:pt idx="122">
                  <c:v>2.0349326377289145E-3</c:v>
                </c:pt>
                <c:pt idx="123">
                  <c:v>2.0365115482909907E-3</c:v>
                </c:pt>
                <c:pt idx="124">
                  <c:v>2.0381208732726834E-3</c:v>
                </c:pt>
                <c:pt idx="125">
                  <c:v>2.0432756775833369E-3</c:v>
                </c:pt>
                <c:pt idx="126">
                  <c:v>2.0466424546483073E-3</c:v>
                </c:pt>
                <c:pt idx="127">
                  <c:v>2.048445510345841E-3</c:v>
                </c:pt>
                <c:pt idx="128">
                  <c:v>2.0502827285926672E-3</c:v>
                </c:pt>
                <c:pt idx="129">
                  <c:v>2.0506702626563521E-3</c:v>
                </c:pt>
                <c:pt idx="130">
                  <c:v>2.0599999999998671E-3</c:v>
                </c:pt>
                <c:pt idx="131">
                  <c:v>2.0620535659628286E-3</c:v>
                </c:pt>
                <c:pt idx="132">
                  <c:v>2.0641458058774814E-3</c:v>
                </c:pt>
                <c:pt idx="133">
                  <c:v>2.0703771025103119E-3</c:v>
                </c:pt>
                <c:pt idx="134">
                  <c:v>2.070538102974149E-3</c:v>
                </c:pt>
                <c:pt idx="135">
                  <c:v>2.0752325608099521E-3</c:v>
                </c:pt>
                <c:pt idx="136">
                  <c:v>2.0775841123206258E-3</c:v>
                </c:pt>
                <c:pt idx="137">
                  <c:v>2.0799834272407021E-3</c:v>
                </c:pt>
                <c:pt idx="138">
                  <c:v>2.0875045069287342E-3</c:v>
                </c:pt>
                <c:pt idx="139">
                  <c:v>2.0875055742929022E-3</c:v>
                </c:pt>
                <c:pt idx="140">
                  <c:v>2.0927419035399733E-3</c:v>
                </c:pt>
                <c:pt idx="141">
                  <c:v>2.0954550695479004E-3</c:v>
                </c:pt>
                <c:pt idx="142">
                  <c:v>2.0982250893793347E-3</c:v>
                </c:pt>
                <c:pt idx="143">
                  <c:v>2.1071192417679179E-3</c:v>
                </c:pt>
                <c:pt idx="144">
                  <c:v>2.1070140326424681E-3</c:v>
                </c:pt>
                <c:pt idx="145">
                  <c:v>2.1129734520512235E-3</c:v>
                </c:pt>
                <c:pt idx="146">
                  <c:v>2.1161118688891099E-3</c:v>
                </c:pt>
                <c:pt idx="147">
                  <c:v>2.1193162311581889E-3</c:v>
                </c:pt>
                <c:pt idx="148">
                  <c:v>2.1296643514570495E-3</c:v>
                </c:pt>
                <c:pt idx="149">
                  <c:v>2.1331501320316698E-3</c:v>
                </c:pt>
                <c:pt idx="150">
                  <c:v>2.136372687059406E-3</c:v>
                </c:pt>
                <c:pt idx="151">
                  <c:v>2.1400000002213728E-3</c:v>
                </c:pt>
                <c:pt idx="152">
                  <c:v>2.1437015740417274E-3</c:v>
                </c:pt>
                <c:pt idx="153">
                  <c:v>2.1555334319178538E-3</c:v>
                </c:pt>
                <c:pt idx="154">
                  <c:v>2.1553813301719714E-3</c:v>
                </c:pt>
                <c:pt idx="155">
                  <c:v>2.1632171403417532E-3</c:v>
                </c:pt>
                <c:pt idx="156">
                  <c:v>2.1672982164231999E-3</c:v>
                </c:pt>
                <c:pt idx="157">
                  <c:v>2.1714307543715451E-3</c:v>
                </c:pt>
                <c:pt idx="158">
                  <c:v>2.1842884621969092E-3</c:v>
                </c:pt>
                <c:pt idx="159">
                  <c:v>2.1841956287953798E-3</c:v>
                </c:pt>
                <c:pt idx="160">
                  <c:v>2.1927474809823062E-3</c:v>
                </c:pt>
                <c:pt idx="161">
                  <c:v>2.1971180547204192E-3</c:v>
                </c:pt>
                <c:pt idx="162">
                  <c:v>2.2015165113562717E-3</c:v>
                </c:pt>
                <c:pt idx="163">
                  <c:v>2.2148012677271891E-3</c:v>
                </c:pt>
                <c:pt idx="164">
                  <c:v>2.2148193866804514E-3</c:v>
                </c:pt>
                <c:pt idx="165">
                  <c:v>2.2238091333614731E-3</c:v>
                </c:pt>
                <c:pt idx="166">
                  <c:v>2.2283041437653663E-3</c:v>
                </c:pt>
                <c:pt idx="167">
                  <c:v>2.2328034553000774E-3</c:v>
                </c:pt>
                <c:pt idx="168">
                  <c:v>2.2459226580163606E-3</c:v>
                </c:pt>
                <c:pt idx="169">
                  <c:v>2.2461002935242049E-3</c:v>
                </c:pt>
                <c:pt idx="170">
                  <c:v>2.2510149993190168E-3</c:v>
                </c:pt>
                <c:pt idx="171">
                  <c:v>2.2555149973333441E-3</c:v>
                </c:pt>
                <c:pt idx="172">
                  <c:v>2.2600000003629109E-3</c:v>
                </c:pt>
                <c:pt idx="173">
                  <c:v>2.2644675346571975E-3</c:v>
                </c:pt>
                <c:pt idx="174">
                  <c:v>2.2769434948194224E-3</c:v>
                </c:pt>
                <c:pt idx="175">
                  <c:v>2.2821949487157596E-3</c:v>
                </c:pt>
                <c:pt idx="176">
                  <c:v>2.2866013750201452E-3</c:v>
                </c:pt>
                <c:pt idx="177">
                  <c:v>2.2910017319980099E-3</c:v>
                </c:pt>
                <c:pt idx="178">
                  <c:v>2.295398070492356E-3</c:v>
                </c:pt>
                <c:pt idx="179">
                  <c:v>2.3072214995691616E-3</c:v>
                </c:pt>
                <c:pt idx="180">
                  <c:v>2.3129842577742339E-3</c:v>
                </c:pt>
                <c:pt idx="181">
                  <c:v>2.3173912677752172E-3</c:v>
                </c:pt>
                <c:pt idx="182">
                  <c:v>2.3218065651178627E-3</c:v>
                </c:pt>
                <c:pt idx="183">
                  <c:v>2.3262322009009683E-3</c:v>
                </c:pt>
                <c:pt idx="184">
                  <c:v>2.3376096268619196E-3</c:v>
                </c:pt>
                <c:pt idx="185">
                  <c:v>2.3440791517264263E-3</c:v>
                </c:pt>
                <c:pt idx="186">
                  <c:v>2.3485872475054047E-3</c:v>
                </c:pt>
                <c:pt idx="187">
                  <c:v>2.3531179891069149E-3</c:v>
                </c:pt>
                <c:pt idx="188">
                  <c:v>2.3576734278956245E-3</c:v>
                </c:pt>
                <c:pt idx="189">
                  <c:v>2.3808928802082781E-3</c:v>
                </c:pt>
                <c:pt idx="190">
                  <c:v>2.385639583031954E-3</c:v>
                </c:pt>
                <c:pt idx="191">
                  <c:v>2.3904253437356288E-3</c:v>
                </c:pt>
                <c:pt idx="192">
                  <c:v>2.4015151570758123E-3</c:v>
                </c:pt>
                <c:pt idx="193">
                  <c:v>2.4099999999979945E-3</c:v>
                </c:pt>
                <c:pt idx="194">
                  <c:v>2.415011076243017E-3</c:v>
                </c:pt>
                <c:pt idx="195">
                  <c:v>2.4200690197323715E-3</c:v>
                </c:pt>
                <c:pt idx="196">
                  <c:v>2.4251713808433068E-3</c:v>
                </c:pt>
                <c:pt idx="197">
                  <c:v>2.4363386759149292E-3</c:v>
                </c:pt>
                <c:pt idx="198">
                  <c:v>2.4459760074804276E-3</c:v>
                </c:pt>
                <c:pt idx="199">
                  <c:v>2.4512637107739509E-3</c:v>
                </c:pt>
                <c:pt idx="200">
                  <c:v>2.4565811329874017E-3</c:v>
                </c:pt>
                <c:pt idx="201">
                  <c:v>2.4733394067473864E-3</c:v>
                </c:pt>
                <c:pt idx="202">
                  <c:v>2.47581952389367E-3</c:v>
                </c:pt>
                <c:pt idx="203">
                  <c:v>2.483528277698102E-3</c:v>
                </c:pt>
                <c:pt idx="204">
                  <c:v>2.4889725626166606E-3</c:v>
                </c:pt>
                <c:pt idx="205">
                  <c:v>2.4944294156987157E-3</c:v>
                </c:pt>
                <c:pt idx="206">
                  <c:v>2.4998963866246487E-3</c:v>
                </c:pt>
                <c:pt idx="207">
                  <c:v>2.5106894964175511E-3</c:v>
                </c:pt>
                <c:pt idx="208">
                  <c:v>2.5218164405045045E-3</c:v>
                </c:pt>
                <c:pt idx="209">
                  <c:v>2.5272972439771618E-3</c:v>
                </c:pt>
                <c:pt idx="210">
                  <c:v>2.5327734622443985E-3</c:v>
                </c:pt>
                <c:pt idx="211">
                  <c:v>2.5382426446081585E-3</c:v>
                </c:pt>
                <c:pt idx="212">
                  <c:v>2.54122423071293E-3</c:v>
                </c:pt>
                <c:pt idx="213">
                  <c:v>2.559999999173829E-3</c:v>
                </c:pt>
                <c:pt idx="214">
                  <c:v>2.5653980389148375E-3</c:v>
                </c:pt>
                <c:pt idx="215">
                  <c:v>2.5707791329923433E-3</c:v>
                </c:pt>
                <c:pt idx="216">
                  <c:v>2.5761456259869859E-3</c:v>
                </c:pt>
                <c:pt idx="217">
                  <c:v>2.5859441804173548E-3</c:v>
                </c:pt>
                <c:pt idx="218">
                  <c:v>2.5975124805604237E-3</c:v>
                </c:pt>
                <c:pt idx="219">
                  <c:v>2.602841138653608E-3</c:v>
                </c:pt>
                <c:pt idx="220">
                  <c:v>2.6081692642248204E-3</c:v>
                </c:pt>
                <c:pt idx="221">
                  <c:v>2.6134992022116754E-3</c:v>
                </c:pt>
                <c:pt idx="222">
                  <c:v>2.6232449303300407E-3</c:v>
                </c:pt>
                <c:pt idx="223">
                  <c:v>2.6348839788377771E-3</c:v>
                </c:pt>
                <c:pt idx="224">
                  <c:v>2.6402581547392235E-3</c:v>
                </c:pt>
                <c:pt idx="225">
                  <c:v>2.6456482137481021E-3</c:v>
                </c:pt>
                <c:pt idx="226">
                  <c:v>2.6510565011590012E-3</c:v>
                </c:pt>
                <c:pt idx="227">
                  <c:v>2.6612588859501883E-3</c:v>
                </c:pt>
                <c:pt idx="228">
                  <c:v>2.6729188425607731E-3</c:v>
                </c:pt>
                <c:pt idx="229">
                  <c:v>2.6784534532513994E-3</c:v>
                </c:pt>
                <c:pt idx="230">
                  <c:v>2.6840203652284929E-3</c:v>
                </c:pt>
                <c:pt idx="231">
                  <c:v>2.689621924164204E-3</c:v>
                </c:pt>
                <c:pt idx="232">
                  <c:v>2.7007861455638428E-3</c:v>
                </c:pt>
                <c:pt idx="233">
                  <c:v>2.7124215449346144E-3</c:v>
                </c:pt>
                <c:pt idx="234">
                  <c:v>2.7182315257571975E-3</c:v>
                </c:pt>
                <c:pt idx="235">
                  <c:v>2.7240902287915805E-3</c:v>
                </c:pt>
                <c:pt idx="236">
                  <c:v>2.7300000001257985E-3</c:v>
                </c:pt>
                <c:pt idx="237">
                  <c:v>2.7425940699340552E-3</c:v>
                </c:pt>
                <c:pt idx="238">
                  <c:v>2.7541183486802768E-3</c:v>
                </c:pt>
                <c:pt idx="239">
                  <c:v>2.7602439827219298E-3</c:v>
                </c:pt>
                <c:pt idx="240">
                  <c:v>2.766398037918109E-3</c:v>
                </c:pt>
                <c:pt idx="241">
                  <c:v>2.7725755152541317E-3</c:v>
                </c:pt>
                <c:pt idx="242">
                  <c:v>2.7863641441850983E-3</c:v>
                </c:pt>
                <c:pt idx="243">
                  <c:v>2.7974196613834183E-3</c:v>
                </c:pt>
                <c:pt idx="244">
                  <c:v>2.8036392598656834E-3</c:v>
                </c:pt>
                <c:pt idx="245">
                  <c:v>2.8098522837902828E-3</c:v>
                </c:pt>
                <c:pt idx="246">
                  <c:v>2.8160537332680572E-3</c:v>
                </c:pt>
                <c:pt idx="247">
                  <c:v>2.8304689276745587E-3</c:v>
                </c:pt>
                <c:pt idx="248">
                  <c:v>2.8406437845789516E-3</c:v>
                </c:pt>
                <c:pt idx="249">
                  <c:v>2.84671235914609E-3</c:v>
                </c:pt>
                <c:pt idx="250">
                  <c:v>2.8527393573412937E-3</c:v>
                </c:pt>
                <c:pt idx="251">
                  <c:v>2.8587197784245766E-3</c:v>
                </c:pt>
                <c:pt idx="252">
                  <c:v>2.873202764521271E-3</c:v>
                </c:pt>
                <c:pt idx="253">
                  <c:v>2.8820756728629923E-3</c:v>
                </c:pt>
                <c:pt idx="254">
                  <c:v>2.8877481933535817E-3</c:v>
                </c:pt>
                <c:pt idx="255">
                  <c:v>2.8933441299744053E-3</c:v>
                </c:pt>
                <c:pt idx="256">
                  <c:v>2.8988584812426176E-3</c:v>
                </c:pt>
                <c:pt idx="257">
                  <c:v>2.9128597064142273E-3</c:v>
                </c:pt>
                <c:pt idx="258">
                  <c:v>2.9199999999965725E-3</c:v>
                </c:pt>
                <c:pt idx="259">
                  <c:v>2.9250333707519422E-3</c:v>
                </c:pt>
                <c:pt idx="260">
                  <c:v>2.9299669749473672E-3</c:v>
                </c:pt>
                <c:pt idx="261">
                  <c:v>2.934807640230993E-3</c:v>
                </c:pt>
                <c:pt idx="262">
                  <c:v>2.9479440388320345E-3</c:v>
                </c:pt>
                <c:pt idx="263">
                  <c:v>2.9533774707216193E-3</c:v>
                </c:pt>
                <c:pt idx="264">
                  <c:v>2.9578558616012349E-3</c:v>
                </c:pt>
                <c:pt idx="265">
                  <c:v>2.9622822826422266E-3</c:v>
                </c:pt>
                <c:pt idx="266">
                  <c:v>2.9666635625080367E-3</c:v>
                </c:pt>
                <c:pt idx="267">
                  <c:v>2.9792121801328333E-3</c:v>
                </c:pt>
                <c:pt idx="268">
                  <c:v>2.9838738478953171E-3</c:v>
                </c:pt>
                <c:pt idx="269">
                  <c:v>2.9881318562136371E-3</c:v>
                </c:pt>
                <c:pt idx="270">
                  <c:v>2.9923856979352454E-3</c:v>
                </c:pt>
                <c:pt idx="271">
                  <c:v>2.9966422025741925E-3</c:v>
                </c:pt>
                <c:pt idx="272">
                  <c:v>3.0089551986119205E-3</c:v>
                </c:pt>
                <c:pt idx="273">
                  <c:v>3.0138314447088533E-3</c:v>
                </c:pt>
                <c:pt idx="274">
                  <c:v>3.018203710782868E-3</c:v>
                </c:pt>
                <c:pt idx="275">
                  <c:v>3.0226196193582221E-3</c:v>
                </c:pt>
                <c:pt idx="276">
                  <c:v>3.0270860007967251E-3</c:v>
                </c:pt>
                <c:pt idx="277">
                  <c:v>3.0395028691833212E-3</c:v>
                </c:pt>
                <c:pt idx="278">
                  <c:v>3.0455928670755344E-3</c:v>
                </c:pt>
                <c:pt idx="279">
                  <c:v>3.0504140729692248E-3</c:v>
                </c:pt>
                <c:pt idx="280">
                  <c:v>3.0553267367851374E-3</c:v>
                </c:pt>
                <c:pt idx="281">
                  <c:v>3.0603361207695817E-3</c:v>
                </c:pt>
                <c:pt idx="282">
                  <c:v>3.0731727748257521E-3</c:v>
                </c:pt>
                <c:pt idx="283">
                  <c:v>3.0813048840544282E-3</c:v>
                </c:pt>
                <c:pt idx="284">
                  <c:v>3.0867669651130007E-3</c:v>
                </c:pt>
                <c:pt idx="285">
                  <c:v>3.0923118355160491E-3</c:v>
                </c:pt>
                <c:pt idx="286">
                  <c:v>3.0979369118258903E-3</c:v>
                </c:pt>
                <c:pt idx="287">
                  <c:v>3.1111950422716777E-3</c:v>
                </c:pt>
                <c:pt idx="288">
                  <c:v>3.1211876059871039E-3</c:v>
                </c:pt>
                <c:pt idx="289">
                  <c:v>3.1271749588419272E-3</c:v>
                </c:pt>
                <c:pt idx="290">
                  <c:v>3.1332270160942068E-3</c:v>
                </c:pt>
                <c:pt idx="291">
                  <c:v>3.1393411939939619E-3</c:v>
                </c:pt>
                <c:pt idx="292">
                  <c:v>3.1528834397774081E-3</c:v>
                </c:pt>
                <c:pt idx="293">
                  <c:v>3.1643674352140353E-3</c:v>
                </c:pt>
                <c:pt idx="294">
                  <c:v>3.1707534582280997E-3</c:v>
                </c:pt>
                <c:pt idx="295">
                  <c:v>3.1771860982461198E-3</c:v>
                </c:pt>
                <c:pt idx="296">
                  <c:v>3.1836627711236904E-3</c:v>
                </c:pt>
                <c:pt idx="297">
                  <c:v>3.1973565638173003E-3</c:v>
                </c:pt>
                <c:pt idx="298">
                  <c:v>3.2099581061684232E-3</c:v>
                </c:pt>
                <c:pt idx="299">
                  <c:v>3.2166161789885131E-3</c:v>
                </c:pt>
                <c:pt idx="300">
                  <c:v>3.2233027784732498E-3</c:v>
                </c:pt>
                <c:pt idx="301">
                  <c:v>3.2300153200264248E-3</c:v>
                </c:pt>
                <c:pt idx="302">
                  <c:v>3.2437328808777024E-3</c:v>
                </c:pt>
                <c:pt idx="303">
                  <c:v>3.2570830594268662E-3</c:v>
                </c:pt>
                <c:pt idx="304">
                  <c:v>3.2639000339300004E-3</c:v>
                </c:pt>
                <c:pt idx="305">
                  <c:v>3.2707361945127091E-3</c:v>
                </c:pt>
                <c:pt idx="306">
                  <c:v>3.2775911445013942E-3</c:v>
                </c:pt>
                <c:pt idx="307">
                  <c:v>3.2912551224068801E-3</c:v>
                </c:pt>
                <c:pt idx="308">
                  <c:v>3.3051909046944066E-3</c:v>
                </c:pt>
                <c:pt idx="309">
                  <c:v>3.3121338512592546E-3</c:v>
                </c:pt>
                <c:pt idx="310">
                  <c:v>3.3190932069773714E-3</c:v>
                </c:pt>
                <c:pt idx="311">
                  <c:v>3.3260685751044208E-3</c:v>
                </c:pt>
                <c:pt idx="312">
                  <c:v>3.3396635680765377E-3</c:v>
                </c:pt>
                <c:pt idx="313">
                  <c:v>3.3541222364470865E-3</c:v>
                </c:pt>
                <c:pt idx="314">
                  <c:v>3.361171715084741E-3</c:v>
                </c:pt>
                <c:pt idx="315">
                  <c:v>3.3682348254439011E-3</c:v>
                </c:pt>
                <c:pt idx="316">
                  <c:v>3.3753111707053307E-3</c:v>
                </c:pt>
                <c:pt idx="317">
                  <c:v>3.3888228776449915E-3</c:v>
                </c:pt>
                <c:pt idx="318">
                  <c:v>3.4037409640239723E-3</c:v>
                </c:pt>
                <c:pt idx="319">
                  <c:v>3.4108775311378933E-3</c:v>
                </c:pt>
                <c:pt idx="320">
                  <c:v>3.4180249520137586E-3</c:v>
                </c:pt>
                <c:pt idx="321">
                  <c:v>3.4251828297559004E-3</c:v>
                </c:pt>
                <c:pt idx="322">
                  <c:v>3.4292125057951046E-3</c:v>
                </c:pt>
                <c:pt idx="323">
                  <c:v>3.4539109710888904E-3</c:v>
                </c:pt>
                <c:pt idx="324">
                  <c:v>3.4611153318039006E-3</c:v>
                </c:pt>
                <c:pt idx="325">
                  <c:v>3.4683286825690396E-3</c:v>
                </c:pt>
                <c:pt idx="326">
                  <c:v>3.4755515412260769E-3</c:v>
                </c:pt>
                <c:pt idx="327">
                  <c:v>3.4888623059426771E-3</c:v>
                </c:pt>
                <c:pt idx="328">
                  <c:v>3.5045484121495377E-3</c:v>
                </c:pt>
                <c:pt idx="329">
                  <c:v>3.5118265784339843E-3</c:v>
                </c:pt>
                <c:pt idx="330">
                  <c:v>3.5191173599857279E-3</c:v>
                </c:pt>
                <c:pt idx="331">
                  <c:v>3.5264212747560387E-3</c:v>
                </c:pt>
                <c:pt idx="332">
                  <c:v>3.5396540484524332E-3</c:v>
                </c:pt>
                <c:pt idx="333">
                  <c:v>3.5557786255871224E-3</c:v>
                </c:pt>
                <c:pt idx="334">
                  <c:v>3.5631559762637753E-3</c:v>
                </c:pt>
                <c:pt idx="335">
                  <c:v>3.5705495681966587E-3</c:v>
                </c:pt>
                <c:pt idx="336">
                  <c:v>3.5779599194482965E-3</c:v>
                </c:pt>
                <c:pt idx="337">
                  <c:v>3.591145509023556E-3</c:v>
                </c:pt>
                <c:pt idx="338">
                  <c:v>3.6077792794728032E-3</c:v>
                </c:pt>
                <c:pt idx="339">
                  <c:v>3.6152811988349053E-3</c:v>
                </c:pt>
                <c:pt idx="340">
                  <c:v>3.622802986238685E-3</c:v>
                </c:pt>
                <c:pt idx="341">
                  <c:v>3.6303451598629572E-3</c:v>
                </c:pt>
                <c:pt idx="342">
                  <c:v>3.6435134156916306E-3</c:v>
                </c:pt>
                <c:pt idx="343">
                  <c:v>3.6607280807444036E-3</c:v>
                </c:pt>
                <c:pt idx="344">
                  <c:v>3.6683799587567153E-3</c:v>
                </c:pt>
                <c:pt idx="345">
                  <c:v>3.6760553324248586E-3</c:v>
                </c:pt>
                <c:pt idx="346">
                  <c:v>3.6837543456933069E-3</c:v>
                </c:pt>
                <c:pt idx="347">
                  <c:v>3.6969315574993224E-3</c:v>
                </c:pt>
                <c:pt idx="348">
                  <c:v>3.7147559807923663E-3</c:v>
                </c:pt>
                <c:pt idx="349">
                  <c:v>3.7225491452403795E-3</c:v>
                </c:pt>
                <c:pt idx="350">
                  <c:v>3.730355955838685E-3</c:v>
                </c:pt>
                <c:pt idx="351">
                  <c:v>3.738174684433005E-3</c:v>
                </c:pt>
                <c:pt idx="352">
                  <c:v>3.7513142369190833E-3</c:v>
                </c:pt>
                <c:pt idx="353">
                  <c:v>3.7695342137962066E-3</c:v>
                </c:pt>
                <c:pt idx="354">
                  <c:v>3.7773866081629429E-3</c:v>
                </c:pt>
                <c:pt idx="355">
                  <c:v>3.7852405504609967E-3</c:v>
                </c:pt>
                <c:pt idx="356">
                  <c:v>3.7930943121539306E-3</c:v>
                </c:pt>
                <c:pt idx="357">
                  <c:v>3.806118470357567E-3</c:v>
                </c:pt>
                <c:pt idx="358">
                  <c:v>3.8244729802447762E-3</c:v>
                </c:pt>
                <c:pt idx="359">
                  <c:v>3.8322999089597885E-3</c:v>
                </c:pt>
                <c:pt idx="360">
                  <c:v>3.8401162847058906E-3</c:v>
                </c:pt>
                <c:pt idx="361">
                  <c:v>3.8479203785647051E-3</c:v>
                </c:pt>
                <c:pt idx="362">
                  <c:v>3.8607546058180065E-3</c:v>
                </c:pt>
                <c:pt idx="363">
                  <c:v>3.8789793548774047E-3</c:v>
                </c:pt>
                <c:pt idx="364">
                  <c:v>3.8866961036437453E-3</c:v>
                </c:pt>
                <c:pt idx="365">
                  <c:v>3.8943901958870719E-3</c:v>
                </c:pt>
                <c:pt idx="366">
                  <c:v>3.9020599023169202E-3</c:v>
                </c:pt>
                <c:pt idx="367">
                  <c:v>3.9146328606702568E-3</c:v>
                </c:pt>
                <c:pt idx="368">
                  <c:v>3.9324639743484584E-3</c:v>
                </c:pt>
                <c:pt idx="369">
                  <c:v>3.9399908701205416E-3</c:v>
                </c:pt>
                <c:pt idx="370">
                  <c:v>3.9474862852290696E-3</c:v>
                </c:pt>
                <c:pt idx="371">
                  <c:v>3.954949310583376E-3</c:v>
                </c:pt>
                <c:pt idx="372">
                  <c:v>3.9672099744645041E-3</c:v>
                </c:pt>
                <c:pt idx="373">
                  <c:v>3.9844593317964402E-3</c:v>
                </c:pt>
                <c:pt idx="374">
                  <c:v>3.9917467711773694E-3</c:v>
                </c:pt>
                <c:pt idx="375">
                  <c:v>3.9989963657600996E-3</c:v>
                </c:pt>
                <c:pt idx="376">
                  <c:v>4.0062072062903688E-3</c:v>
                </c:pt>
                <c:pt idx="377">
                  <c:v>4.0181291845900148E-3</c:v>
                </c:pt>
                <c:pt idx="378">
                  <c:v>4.0346448420445335E-3</c:v>
                </c:pt>
                <c:pt idx="379">
                  <c:v>4.041648272745218E-3</c:v>
                </c:pt>
                <c:pt idx="380">
                  <c:v>4.0486074934200159E-3</c:v>
                </c:pt>
                <c:pt idx="381">
                  <c:v>4.0555215946692482E-3</c:v>
                </c:pt>
                <c:pt idx="382">
                  <c:v>4.0717809564422957E-3</c:v>
                </c:pt>
                <c:pt idx="383">
                  <c:v>4.0893834792006777E-3</c:v>
                </c:pt>
                <c:pt idx="384">
                  <c:v>4.0960077654435051E-3</c:v>
                </c:pt>
                <c:pt idx="385">
                  <c:v>4.1025805659437595E-3</c:v>
                </c:pt>
                <c:pt idx="386">
                  <c:v>4.1067795999762081E-3</c:v>
                </c:pt>
                <c:pt idx="387">
                  <c:v>4.1283387194456277E-3</c:v>
                </c:pt>
                <c:pt idx="388">
                  <c:v>4.1346404477944172E-3</c:v>
                </c:pt>
                <c:pt idx="389">
                  <c:v>4.1408852329219998E-3</c:v>
                </c:pt>
                <c:pt idx="390">
                  <c:v>4.1470722756478179E-3</c:v>
                </c:pt>
                <c:pt idx="391">
                  <c:v>4.1578382809900616E-3</c:v>
                </c:pt>
                <c:pt idx="392">
                  <c:v>4.1712369791754161E-3</c:v>
                </c:pt>
                <c:pt idx="393">
                  <c:v>4.1771310535294809E-3</c:v>
                </c:pt>
                <c:pt idx="394">
                  <c:v>4.182965793414371E-3</c:v>
                </c:pt>
                <c:pt idx="395">
                  <c:v>4.188740951910015E-3</c:v>
                </c:pt>
                <c:pt idx="396">
                  <c:v>4.1991028639613709E-3</c:v>
                </c:pt>
                <c:pt idx="397">
                  <c:v>4.2112408337613705E-3</c:v>
                </c:pt>
                <c:pt idx="398">
                  <c:v>4.216714381679843E-3</c:v>
                </c:pt>
                <c:pt idx="399">
                  <c:v>4.2221268667948439E-3</c:v>
                </c:pt>
                <c:pt idx="400">
                  <c:v>4.2274780422241883E-3</c:v>
                </c:pt>
                <c:pt idx="401">
                  <c:v>4.2374489272562861E-3</c:v>
                </c:pt>
                <c:pt idx="402">
                  <c:v>4.2482647096480147E-3</c:v>
                </c:pt>
                <c:pt idx="403">
                  <c:v>4.2533056336271843E-3</c:v>
                </c:pt>
                <c:pt idx="404">
                  <c:v>4.2582837667576694E-3</c:v>
                </c:pt>
                <c:pt idx="405">
                  <c:v>4.2631988622026168E-3</c:v>
                </c:pt>
                <c:pt idx="406">
                  <c:v>4.2727922464579375E-3</c:v>
                </c:pt>
                <c:pt idx="407">
                  <c:v>4.2822239306359285E-3</c:v>
                </c:pt>
                <c:pt idx="408">
                  <c:v>4.2868201353511628E-3</c:v>
                </c:pt>
                <c:pt idx="409">
                  <c:v>4.2913518215134863E-3</c:v>
                </c:pt>
                <c:pt idx="410">
                  <c:v>4.2958187423392637E-3</c:v>
                </c:pt>
                <c:pt idx="411">
                  <c:v>4.3050493895070256E-3</c:v>
                </c:pt>
                <c:pt idx="412">
                  <c:v>4.3130838649885084E-3</c:v>
                </c:pt>
                <c:pt idx="413">
                  <c:v>4.3172709411086309E-3</c:v>
                </c:pt>
                <c:pt idx="414">
                  <c:v>4.321415222626919E-3</c:v>
                </c:pt>
                <c:pt idx="415">
                  <c:v>4.325521153293945E-3</c:v>
                </c:pt>
                <c:pt idx="416">
                  <c:v>4.3345318939021294E-3</c:v>
                </c:pt>
                <c:pt idx="417">
                  <c:v>4.3416502451706137E-3</c:v>
                </c:pt>
                <c:pt idx="418">
                  <c:v>4.3456310805312518E-3</c:v>
                </c:pt>
                <c:pt idx="419">
                  <c:v>4.3496002291414735E-3</c:v>
                </c:pt>
                <c:pt idx="420">
                  <c:v>4.3535621352739544E-3</c:v>
                </c:pt>
                <c:pt idx="421">
                  <c:v>4.3625877490853886E-3</c:v>
                </c:pt>
                <c:pt idx="422">
                  <c:v>4.3694262229772782E-3</c:v>
                </c:pt>
                <c:pt idx="423">
                  <c:v>4.3734185833067315E-3</c:v>
                </c:pt>
                <c:pt idx="424">
                  <c:v>4.3774303682926983E-3</c:v>
                </c:pt>
                <c:pt idx="425">
                  <c:v>4.3814660227095899E-3</c:v>
                </c:pt>
                <c:pt idx="426">
                  <c:v>4.3907330519338339E-3</c:v>
                </c:pt>
                <c:pt idx="427">
                  <c:v>4.3979362327882174E-3</c:v>
                </c:pt>
                <c:pt idx="428">
                  <c:v>4.4021579086094172E-3</c:v>
                </c:pt>
                <c:pt idx="429">
                  <c:v>4.4064301241089222E-3</c:v>
                </c:pt>
                <c:pt idx="430">
                  <c:v>4.4107573246106218E-3</c:v>
                </c:pt>
                <c:pt idx="431">
                  <c:v>4.4204831727127055E-3</c:v>
                </c:pt>
                <c:pt idx="432">
                  <c:v>4.4286468470003263E-3</c:v>
                </c:pt>
                <c:pt idx="433">
                  <c:v>4.4332603363510924E-3</c:v>
                </c:pt>
                <c:pt idx="434">
                  <c:v>4.4379282778997864E-3</c:v>
                </c:pt>
                <c:pt idx="435">
                  <c:v>4.4426496759779853E-3</c:v>
                </c:pt>
                <c:pt idx="436">
                  <c:v>4.4528954718381182E-3</c:v>
                </c:pt>
                <c:pt idx="437">
                  <c:v>4.4620499198577326E-3</c:v>
                </c:pt>
                <c:pt idx="438">
                  <c:v>4.4670236651871906E-3</c:v>
                </c:pt>
                <c:pt idx="439">
                  <c:v>4.4720448928045591E-3</c:v>
                </c:pt>
                <c:pt idx="440">
                  <c:v>4.4771126069592859E-3</c:v>
                </c:pt>
                <c:pt idx="441">
                  <c:v>4.4878251037319267E-3</c:v>
                </c:pt>
                <c:pt idx="442">
                  <c:v>4.4978284134528385E-3</c:v>
                </c:pt>
                <c:pt idx="443">
                  <c:v>4.503113623540062E-3</c:v>
                </c:pt>
                <c:pt idx="444">
                  <c:v>4.5084393453569283E-3</c:v>
                </c:pt>
                <c:pt idx="445">
                  <c:v>4.5138045830475457E-3</c:v>
                </c:pt>
                <c:pt idx="446">
                  <c:v>4.5249323836932722E-3</c:v>
                </c:pt>
                <c:pt idx="447">
                  <c:v>4.5356407748265767E-3</c:v>
                </c:pt>
                <c:pt idx="448">
                  <c:v>4.5411886534418248E-3</c:v>
                </c:pt>
                <c:pt idx="449">
                  <c:v>4.5467700724282113E-3</c:v>
                </c:pt>
                <c:pt idx="450">
                  <c:v>4.549481596149106E-3</c:v>
                </c:pt>
                <c:pt idx="451">
                  <c:v>4.5522155575862342E-3</c:v>
                </c:pt>
                <c:pt idx="452">
                  <c:v>4.5751454128901631E-3</c:v>
                </c:pt>
                <c:pt idx="453">
                  <c:v>4.5809071578045476E-3</c:v>
                </c:pt>
                <c:pt idx="454">
                  <c:v>4.5866957745293521E-3</c:v>
                </c:pt>
                <c:pt idx="455">
                  <c:v>4.5925117855884108E-3</c:v>
                </c:pt>
                <c:pt idx="456">
                  <c:v>4.6043291226312427E-3</c:v>
                </c:pt>
                <c:pt idx="457">
                  <c:v>4.6160662988518845E-3</c:v>
                </c:pt>
                <c:pt idx="458">
                  <c:v>4.6220316760400516E-3</c:v>
                </c:pt>
                <c:pt idx="459">
                  <c:v>4.6280294055022833E-3</c:v>
                </c:pt>
                <c:pt idx="460">
                  <c:v>4.6340603136409792E-3</c:v>
                </c:pt>
                <c:pt idx="461">
                  <c:v>4.6647414602328536E-3</c:v>
                </c:pt>
                <c:pt idx="462">
                  <c:v>4.6709887962179345E-3</c:v>
                </c:pt>
                <c:pt idx="463">
                  <c:v>4.6772750963694834E-3</c:v>
                </c:pt>
                <c:pt idx="464">
                  <c:v>4.6898271907418959E-3</c:v>
                </c:pt>
                <c:pt idx="465">
                  <c:v>4.70282647098824E-3</c:v>
                </c:pt>
                <c:pt idx="466">
                  <c:v>4.7093199914628814E-3</c:v>
                </c:pt>
                <c:pt idx="467">
                  <c:v>4.7158574360857859E-3</c:v>
                </c:pt>
                <c:pt idx="468">
                  <c:v>4.7224396316152334E-3</c:v>
                </c:pt>
                <c:pt idx="469">
                  <c:v>4.7354182849969374E-3</c:v>
                </c:pt>
                <c:pt idx="470">
                  <c:v>4.7560508113647969E-3</c:v>
                </c:pt>
                <c:pt idx="471">
                  <c:v>4.7629180748122281E-3</c:v>
                </c:pt>
                <c:pt idx="472">
                  <c:v>4.7698310710527726E-3</c:v>
                </c:pt>
                <c:pt idx="473">
                  <c:v>4.7832586030984985E-3</c:v>
                </c:pt>
                <c:pt idx="474">
                  <c:v>4.7978607952529782E-3</c:v>
                </c:pt>
                <c:pt idx="475">
                  <c:v>4.8049427629948613E-3</c:v>
                </c:pt>
                <c:pt idx="476">
                  <c:v>4.8120465857809857E-3</c:v>
                </c:pt>
                <c:pt idx="477">
                  <c:v>4.819168283599632E-3</c:v>
                </c:pt>
                <c:pt idx="478">
                  <c:v>4.8328980415720873E-3</c:v>
                </c:pt>
                <c:pt idx="479">
                  <c:v>4.8477542209803375E-3</c:v>
                </c:pt>
                <c:pt idx="480">
                  <c:v>4.8549055897971352E-3</c:v>
                </c:pt>
                <c:pt idx="481">
                  <c:v>4.8620509511787266E-3</c:v>
                </c:pt>
                <c:pt idx="482">
                  <c:v>4.8691863243124998E-3</c:v>
                </c:pt>
                <c:pt idx="483">
                  <c:v>4.8830298763570847E-3</c:v>
                </c:pt>
                <c:pt idx="484">
                  <c:v>4.8975483141210476E-3</c:v>
                </c:pt>
                <c:pt idx="485">
                  <c:v>4.9045740298409319E-3</c:v>
                </c:pt>
                <c:pt idx="486">
                  <c:v>4.9115658700565508E-3</c:v>
                </c:pt>
                <c:pt idx="487">
                  <c:v>4.9185198531701696E-3</c:v>
                </c:pt>
                <c:pt idx="488">
                  <c:v>4.9322961246785401E-3</c:v>
                </c:pt>
                <c:pt idx="489">
                  <c:v>4.9458775789176556E-3</c:v>
                </c:pt>
                <c:pt idx="490">
                  <c:v>4.9525825488468452E-3</c:v>
                </c:pt>
                <c:pt idx="491">
                  <c:v>4.95922576988817E-3</c:v>
                </c:pt>
                <c:pt idx="492">
                  <c:v>4.9658032597295039E-3</c:v>
                </c:pt>
                <c:pt idx="493">
                  <c:v>4.9793385340631286E-3</c:v>
                </c:pt>
                <c:pt idx="494">
                  <c:v>4.9914093837044324E-3</c:v>
                </c:pt>
                <c:pt idx="495">
                  <c:v>4.9976438751570609E-3</c:v>
                </c:pt>
                <c:pt idx="496">
                  <c:v>5.0038181859895312E-3</c:v>
                </c:pt>
                <c:pt idx="497">
                  <c:v>5.0099356953120953E-3</c:v>
                </c:pt>
                <c:pt idx="498">
                  <c:v>5.0232171588414304E-3</c:v>
                </c:pt>
                <c:pt idx="499">
                  <c:v>5.0339053029537272E-3</c:v>
                </c:pt>
                <c:pt idx="500">
                  <c:v>5.0397894945987841E-3</c:v>
                </c:pt>
                <c:pt idx="501">
                  <c:v>5.0456371613014275E-3</c:v>
                </c:pt>
                <c:pt idx="502">
                  <c:v>5.0514516827919074E-3</c:v>
                </c:pt>
                <c:pt idx="503">
                  <c:v>5.0646662015929418E-3</c:v>
                </c:pt>
                <c:pt idx="504">
                  <c:v>5.0744459141188096E-3</c:v>
                </c:pt>
                <c:pt idx="505">
                  <c:v>5.0801454083693916E-3</c:v>
                </c:pt>
                <c:pt idx="506">
                  <c:v>5.0858320374968704E-3</c:v>
                </c:pt>
                <c:pt idx="507">
                  <c:v>5.0915091817930183E-3</c:v>
                </c:pt>
                <c:pt idx="508">
                  <c:v>5.1048386004240668E-3</c:v>
                </c:pt>
                <c:pt idx="509">
                  <c:v>5.1141905192215124E-3</c:v>
                </c:pt>
                <c:pt idx="510">
                  <c:v>5.1198709464560744E-3</c:v>
                </c:pt>
                <c:pt idx="511">
                  <c:v>5.1601254799841798E-3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80544"/>
        <c:axId val="728382464"/>
      </c:scatterChart>
      <c:valAx>
        <c:axId val="728380544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28382464"/>
        <c:crosses val="autoZero"/>
        <c:crossBetween val="midCat"/>
      </c:valAx>
      <c:valAx>
        <c:axId val="728382464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83805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8134015156331835"/>
          <c:y val="0.40431111111111112"/>
          <c:w val="8.7953229122198301E-2"/>
          <c:h val="0.22665527777777777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Euribor 1Y (0Y-60Y)</a:t>
            </a:r>
          </a:p>
        </c:rich>
      </c:tx>
      <c:layout/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1Y Mx</c:v>
          </c:tx>
          <c:spPr>
            <a:ln>
              <a:noFill/>
            </a:ln>
          </c:spPr>
          <c:marker>
            <c:symbol val="circle"/>
            <c:size val="3"/>
          </c:marker>
          <c:cat>
            <c:numRef>
              <c:f>EUR1Y!$BA$2:$BA$2366</c:f>
              <c:numCache>
                <c:formatCode>ddd\,\ dd\-mmm\-yyyy</c:formatCode>
                <c:ptCount val="2365"/>
                <c:pt idx="0">
                  <c:v>42187</c:v>
                </c:pt>
                <c:pt idx="1">
                  <c:v>42188</c:v>
                </c:pt>
                <c:pt idx="2">
                  <c:v>42191</c:v>
                </c:pt>
                <c:pt idx="3">
                  <c:v>42192</c:v>
                </c:pt>
                <c:pt idx="4">
                  <c:v>42193</c:v>
                </c:pt>
                <c:pt idx="5">
                  <c:v>42194</c:v>
                </c:pt>
                <c:pt idx="6">
                  <c:v>42195</c:v>
                </c:pt>
                <c:pt idx="7">
                  <c:v>42198</c:v>
                </c:pt>
                <c:pt idx="8">
                  <c:v>42199</c:v>
                </c:pt>
                <c:pt idx="9">
                  <c:v>42200</c:v>
                </c:pt>
                <c:pt idx="10">
                  <c:v>42201</c:v>
                </c:pt>
                <c:pt idx="11">
                  <c:v>42202</c:v>
                </c:pt>
                <c:pt idx="12">
                  <c:v>42205</c:v>
                </c:pt>
                <c:pt idx="13">
                  <c:v>42206</c:v>
                </c:pt>
                <c:pt idx="14">
                  <c:v>42207</c:v>
                </c:pt>
                <c:pt idx="15">
                  <c:v>42208</c:v>
                </c:pt>
                <c:pt idx="16">
                  <c:v>42209</c:v>
                </c:pt>
                <c:pt idx="17">
                  <c:v>42212</c:v>
                </c:pt>
                <c:pt idx="18">
                  <c:v>42213</c:v>
                </c:pt>
                <c:pt idx="19">
                  <c:v>42214</c:v>
                </c:pt>
                <c:pt idx="20">
                  <c:v>42215</c:v>
                </c:pt>
                <c:pt idx="21">
                  <c:v>42216</c:v>
                </c:pt>
                <c:pt idx="22">
                  <c:v>42219</c:v>
                </c:pt>
                <c:pt idx="23">
                  <c:v>42220</c:v>
                </c:pt>
                <c:pt idx="24">
                  <c:v>42221</c:v>
                </c:pt>
                <c:pt idx="25">
                  <c:v>42222</c:v>
                </c:pt>
                <c:pt idx="26">
                  <c:v>42223</c:v>
                </c:pt>
                <c:pt idx="27">
                  <c:v>42226</c:v>
                </c:pt>
                <c:pt idx="28">
                  <c:v>42227</c:v>
                </c:pt>
                <c:pt idx="29">
                  <c:v>42228</c:v>
                </c:pt>
                <c:pt idx="30">
                  <c:v>42229</c:v>
                </c:pt>
                <c:pt idx="31">
                  <c:v>42230</c:v>
                </c:pt>
                <c:pt idx="32">
                  <c:v>42233</c:v>
                </c:pt>
                <c:pt idx="33">
                  <c:v>42234</c:v>
                </c:pt>
                <c:pt idx="34">
                  <c:v>42235</c:v>
                </c:pt>
                <c:pt idx="35">
                  <c:v>42236</c:v>
                </c:pt>
                <c:pt idx="36">
                  <c:v>42237</c:v>
                </c:pt>
                <c:pt idx="37">
                  <c:v>42240</c:v>
                </c:pt>
                <c:pt idx="38">
                  <c:v>42241</c:v>
                </c:pt>
                <c:pt idx="39">
                  <c:v>42242</c:v>
                </c:pt>
                <c:pt idx="40">
                  <c:v>42243</c:v>
                </c:pt>
                <c:pt idx="41">
                  <c:v>42244</c:v>
                </c:pt>
                <c:pt idx="42">
                  <c:v>42247</c:v>
                </c:pt>
                <c:pt idx="43">
                  <c:v>42248</c:v>
                </c:pt>
                <c:pt idx="44">
                  <c:v>42249</c:v>
                </c:pt>
                <c:pt idx="45">
                  <c:v>42250</c:v>
                </c:pt>
                <c:pt idx="46">
                  <c:v>42251</c:v>
                </c:pt>
                <c:pt idx="47">
                  <c:v>42254</c:v>
                </c:pt>
                <c:pt idx="48">
                  <c:v>42255</c:v>
                </c:pt>
                <c:pt idx="49">
                  <c:v>42256</c:v>
                </c:pt>
                <c:pt idx="50">
                  <c:v>42257</c:v>
                </c:pt>
                <c:pt idx="51">
                  <c:v>42258</c:v>
                </c:pt>
                <c:pt idx="52">
                  <c:v>42261</c:v>
                </c:pt>
                <c:pt idx="53">
                  <c:v>42262</c:v>
                </c:pt>
                <c:pt idx="54">
                  <c:v>42263</c:v>
                </c:pt>
                <c:pt idx="55">
                  <c:v>42264</c:v>
                </c:pt>
                <c:pt idx="56">
                  <c:v>42265</c:v>
                </c:pt>
                <c:pt idx="57">
                  <c:v>42268</c:v>
                </c:pt>
                <c:pt idx="58">
                  <c:v>42269</c:v>
                </c:pt>
                <c:pt idx="59">
                  <c:v>42270</c:v>
                </c:pt>
                <c:pt idx="60">
                  <c:v>42271</c:v>
                </c:pt>
                <c:pt idx="61">
                  <c:v>42272</c:v>
                </c:pt>
                <c:pt idx="62">
                  <c:v>42275</c:v>
                </c:pt>
                <c:pt idx="63">
                  <c:v>42276</c:v>
                </c:pt>
                <c:pt idx="64">
                  <c:v>42277</c:v>
                </c:pt>
                <c:pt idx="65">
                  <c:v>42278</c:v>
                </c:pt>
                <c:pt idx="66">
                  <c:v>42279</c:v>
                </c:pt>
                <c:pt idx="67">
                  <c:v>42282</c:v>
                </c:pt>
                <c:pt idx="68">
                  <c:v>42283</c:v>
                </c:pt>
                <c:pt idx="69">
                  <c:v>42284</c:v>
                </c:pt>
                <c:pt idx="70">
                  <c:v>42285</c:v>
                </c:pt>
                <c:pt idx="71">
                  <c:v>42286</c:v>
                </c:pt>
                <c:pt idx="72">
                  <c:v>42289</c:v>
                </c:pt>
                <c:pt idx="73">
                  <c:v>42290</c:v>
                </c:pt>
                <c:pt idx="74">
                  <c:v>42291</c:v>
                </c:pt>
                <c:pt idx="75">
                  <c:v>42292</c:v>
                </c:pt>
                <c:pt idx="76">
                  <c:v>42293</c:v>
                </c:pt>
                <c:pt idx="77">
                  <c:v>42296</c:v>
                </c:pt>
                <c:pt idx="78">
                  <c:v>42297</c:v>
                </c:pt>
                <c:pt idx="79">
                  <c:v>42298</c:v>
                </c:pt>
                <c:pt idx="80">
                  <c:v>42299</c:v>
                </c:pt>
                <c:pt idx="81">
                  <c:v>42300</c:v>
                </c:pt>
                <c:pt idx="82">
                  <c:v>42303</c:v>
                </c:pt>
                <c:pt idx="83">
                  <c:v>42304</c:v>
                </c:pt>
                <c:pt idx="84">
                  <c:v>42305</c:v>
                </c:pt>
                <c:pt idx="85">
                  <c:v>42306</c:v>
                </c:pt>
                <c:pt idx="86">
                  <c:v>42307</c:v>
                </c:pt>
                <c:pt idx="87">
                  <c:v>42310</c:v>
                </c:pt>
                <c:pt idx="88">
                  <c:v>42311</c:v>
                </c:pt>
                <c:pt idx="89">
                  <c:v>42312</c:v>
                </c:pt>
                <c:pt idx="90">
                  <c:v>42313</c:v>
                </c:pt>
                <c:pt idx="91">
                  <c:v>42314</c:v>
                </c:pt>
                <c:pt idx="92">
                  <c:v>42317</c:v>
                </c:pt>
                <c:pt idx="93">
                  <c:v>42318</c:v>
                </c:pt>
                <c:pt idx="94">
                  <c:v>42319</c:v>
                </c:pt>
                <c:pt idx="95">
                  <c:v>42320</c:v>
                </c:pt>
                <c:pt idx="96">
                  <c:v>42321</c:v>
                </c:pt>
                <c:pt idx="97">
                  <c:v>42324</c:v>
                </c:pt>
                <c:pt idx="98">
                  <c:v>42325</c:v>
                </c:pt>
                <c:pt idx="99">
                  <c:v>42326</c:v>
                </c:pt>
                <c:pt idx="100">
                  <c:v>42327</c:v>
                </c:pt>
                <c:pt idx="101">
                  <c:v>42328</c:v>
                </c:pt>
                <c:pt idx="102">
                  <c:v>42331</c:v>
                </c:pt>
                <c:pt idx="103">
                  <c:v>42332</c:v>
                </c:pt>
                <c:pt idx="104">
                  <c:v>42333</c:v>
                </c:pt>
                <c:pt idx="105">
                  <c:v>42334</c:v>
                </c:pt>
                <c:pt idx="106">
                  <c:v>42335</c:v>
                </c:pt>
                <c:pt idx="107">
                  <c:v>42338</c:v>
                </c:pt>
                <c:pt idx="108">
                  <c:v>42339</c:v>
                </c:pt>
                <c:pt idx="109">
                  <c:v>42340</c:v>
                </c:pt>
                <c:pt idx="110">
                  <c:v>42341</c:v>
                </c:pt>
                <c:pt idx="111">
                  <c:v>42342</c:v>
                </c:pt>
                <c:pt idx="112">
                  <c:v>42345</c:v>
                </c:pt>
                <c:pt idx="113">
                  <c:v>42346</c:v>
                </c:pt>
                <c:pt idx="114">
                  <c:v>42347</c:v>
                </c:pt>
                <c:pt idx="115">
                  <c:v>42348</c:v>
                </c:pt>
                <c:pt idx="116">
                  <c:v>42349</c:v>
                </c:pt>
                <c:pt idx="117">
                  <c:v>42352</c:v>
                </c:pt>
                <c:pt idx="118">
                  <c:v>42353</c:v>
                </c:pt>
                <c:pt idx="119">
                  <c:v>42354</c:v>
                </c:pt>
                <c:pt idx="120">
                  <c:v>42355</c:v>
                </c:pt>
                <c:pt idx="121">
                  <c:v>42356</c:v>
                </c:pt>
                <c:pt idx="122">
                  <c:v>42359</c:v>
                </c:pt>
                <c:pt idx="123">
                  <c:v>42360</c:v>
                </c:pt>
                <c:pt idx="124">
                  <c:v>42361</c:v>
                </c:pt>
                <c:pt idx="125">
                  <c:v>42362</c:v>
                </c:pt>
                <c:pt idx="126">
                  <c:v>42366</c:v>
                </c:pt>
                <c:pt idx="127">
                  <c:v>42367</c:v>
                </c:pt>
                <c:pt idx="128">
                  <c:v>42368</c:v>
                </c:pt>
                <c:pt idx="129">
                  <c:v>42369</c:v>
                </c:pt>
                <c:pt idx="130">
                  <c:v>42373</c:v>
                </c:pt>
                <c:pt idx="131">
                  <c:v>42374</c:v>
                </c:pt>
                <c:pt idx="132">
                  <c:v>42375</c:v>
                </c:pt>
                <c:pt idx="133">
                  <c:v>42376</c:v>
                </c:pt>
                <c:pt idx="134">
                  <c:v>42377</c:v>
                </c:pt>
                <c:pt idx="135">
                  <c:v>42380</c:v>
                </c:pt>
                <c:pt idx="136">
                  <c:v>42381</c:v>
                </c:pt>
                <c:pt idx="137">
                  <c:v>42382</c:v>
                </c:pt>
                <c:pt idx="138">
                  <c:v>42383</c:v>
                </c:pt>
                <c:pt idx="139">
                  <c:v>42384</c:v>
                </c:pt>
                <c:pt idx="140">
                  <c:v>42387</c:v>
                </c:pt>
                <c:pt idx="141">
                  <c:v>42388</c:v>
                </c:pt>
                <c:pt idx="142">
                  <c:v>42389</c:v>
                </c:pt>
                <c:pt idx="143">
                  <c:v>42390</c:v>
                </c:pt>
                <c:pt idx="144">
                  <c:v>42391</c:v>
                </c:pt>
                <c:pt idx="145">
                  <c:v>42394</c:v>
                </c:pt>
                <c:pt idx="146">
                  <c:v>42395</c:v>
                </c:pt>
                <c:pt idx="147">
                  <c:v>42396</c:v>
                </c:pt>
                <c:pt idx="148">
                  <c:v>42397</c:v>
                </c:pt>
                <c:pt idx="149">
                  <c:v>42398</c:v>
                </c:pt>
                <c:pt idx="150">
                  <c:v>42401</c:v>
                </c:pt>
                <c:pt idx="151">
                  <c:v>42402</c:v>
                </c:pt>
                <c:pt idx="152">
                  <c:v>42403</c:v>
                </c:pt>
                <c:pt idx="153">
                  <c:v>42404</c:v>
                </c:pt>
                <c:pt idx="154">
                  <c:v>42405</c:v>
                </c:pt>
                <c:pt idx="155">
                  <c:v>42408</c:v>
                </c:pt>
                <c:pt idx="156">
                  <c:v>42409</c:v>
                </c:pt>
                <c:pt idx="157">
                  <c:v>42410</c:v>
                </c:pt>
                <c:pt idx="158">
                  <c:v>42411</c:v>
                </c:pt>
                <c:pt idx="159">
                  <c:v>42412</c:v>
                </c:pt>
                <c:pt idx="160">
                  <c:v>42415</c:v>
                </c:pt>
                <c:pt idx="161">
                  <c:v>42416</c:v>
                </c:pt>
                <c:pt idx="162">
                  <c:v>42417</c:v>
                </c:pt>
                <c:pt idx="163">
                  <c:v>42418</c:v>
                </c:pt>
                <c:pt idx="164">
                  <c:v>42419</c:v>
                </c:pt>
                <c:pt idx="165">
                  <c:v>42422</c:v>
                </c:pt>
                <c:pt idx="166">
                  <c:v>42423</c:v>
                </c:pt>
                <c:pt idx="167">
                  <c:v>42424</c:v>
                </c:pt>
                <c:pt idx="168">
                  <c:v>42425</c:v>
                </c:pt>
                <c:pt idx="169">
                  <c:v>42426</c:v>
                </c:pt>
                <c:pt idx="170">
                  <c:v>42429</c:v>
                </c:pt>
                <c:pt idx="171">
                  <c:v>42430</c:v>
                </c:pt>
                <c:pt idx="172">
                  <c:v>42431</c:v>
                </c:pt>
                <c:pt idx="173">
                  <c:v>42432</c:v>
                </c:pt>
                <c:pt idx="174">
                  <c:v>42433</c:v>
                </c:pt>
                <c:pt idx="175">
                  <c:v>42436</c:v>
                </c:pt>
                <c:pt idx="176">
                  <c:v>42437</c:v>
                </c:pt>
                <c:pt idx="177">
                  <c:v>42438</c:v>
                </c:pt>
                <c:pt idx="178">
                  <c:v>42439</c:v>
                </c:pt>
                <c:pt idx="179">
                  <c:v>42440</c:v>
                </c:pt>
                <c:pt idx="180">
                  <c:v>42443</c:v>
                </c:pt>
                <c:pt idx="181">
                  <c:v>42444</c:v>
                </c:pt>
                <c:pt idx="182">
                  <c:v>42445</c:v>
                </c:pt>
                <c:pt idx="183">
                  <c:v>42446</c:v>
                </c:pt>
                <c:pt idx="184">
                  <c:v>42447</c:v>
                </c:pt>
                <c:pt idx="185">
                  <c:v>42450</c:v>
                </c:pt>
                <c:pt idx="186">
                  <c:v>42451</c:v>
                </c:pt>
                <c:pt idx="187">
                  <c:v>42452</c:v>
                </c:pt>
                <c:pt idx="188">
                  <c:v>42453</c:v>
                </c:pt>
                <c:pt idx="189">
                  <c:v>42458</c:v>
                </c:pt>
                <c:pt idx="190">
                  <c:v>42459</c:v>
                </c:pt>
                <c:pt idx="191">
                  <c:v>42460</c:v>
                </c:pt>
                <c:pt idx="192">
                  <c:v>42461</c:v>
                </c:pt>
                <c:pt idx="193">
                  <c:v>42464</c:v>
                </c:pt>
                <c:pt idx="194">
                  <c:v>42465</c:v>
                </c:pt>
                <c:pt idx="195">
                  <c:v>42466</c:v>
                </c:pt>
                <c:pt idx="196">
                  <c:v>42467</c:v>
                </c:pt>
                <c:pt idx="197">
                  <c:v>42468</c:v>
                </c:pt>
                <c:pt idx="198">
                  <c:v>42471</c:v>
                </c:pt>
                <c:pt idx="199">
                  <c:v>42472</c:v>
                </c:pt>
                <c:pt idx="200">
                  <c:v>42473</c:v>
                </c:pt>
                <c:pt idx="201">
                  <c:v>42474</c:v>
                </c:pt>
                <c:pt idx="202">
                  <c:v>42475</c:v>
                </c:pt>
                <c:pt idx="203">
                  <c:v>42478</c:v>
                </c:pt>
                <c:pt idx="204">
                  <c:v>42479</c:v>
                </c:pt>
                <c:pt idx="205">
                  <c:v>42480</c:v>
                </c:pt>
                <c:pt idx="206">
                  <c:v>42481</c:v>
                </c:pt>
                <c:pt idx="207">
                  <c:v>42482</c:v>
                </c:pt>
                <c:pt idx="208">
                  <c:v>42485</c:v>
                </c:pt>
                <c:pt idx="209">
                  <c:v>42486</c:v>
                </c:pt>
                <c:pt idx="210">
                  <c:v>42487</c:v>
                </c:pt>
                <c:pt idx="211">
                  <c:v>42488</c:v>
                </c:pt>
                <c:pt idx="212">
                  <c:v>42489</c:v>
                </c:pt>
                <c:pt idx="213">
                  <c:v>42492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42552</c:v>
                </c:pt>
                <c:pt idx="258">
                  <c:v>42555</c:v>
                </c:pt>
                <c:pt idx="259">
                  <c:v>42556</c:v>
                </c:pt>
                <c:pt idx="260">
                  <c:v>42557</c:v>
                </c:pt>
                <c:pt idx="261">
                  <c:v>42558</c:v>
                </c:pt>
                <c:pt idx="262">
                  <c:v>42559</c:v>
                </c:pt>
                <c:pt idx="263">
                  <c:v>42562</c:v>
                </c:pt>
                <c:pt idx="264">
                  <c:v>42563</c:v>
                </c:pt>
                <c:pt idx="265">
                  <c:v>42564</c:v>
                </c:pt>
                <c:pt idx="266">
                  <c:v>42565</c:v>
                </c:pt>
                <c:pt idx="267">
                  <c:v>42566</c:v>
                </c:pt>
                <c:pt idx="268">
                  <c:v>42569</c:v>
                </c:pt>
                <c:pt idx="269">
                  <c:v>42570</c:v>
                </c:pt>
                <c:pt idx="270">
                  <c:v>42571</c:v>
                </c:pt>
                <c:pt idx="271">
                  <c:v>42572</c:v>
                </c:pt>
                <c:pt idx="272">
                  <c:v>42573</c:v>
                </c:pt>
                <c:pt idx="273">
                  <c:v>42576</c:v>
                </c:pt>
                <c:pt idx="274">
                  <c:v>42577</c:v>
                </c:pt>
                <c:pt idx="275">
                  <c:v>42578</c:v>
                </c:pt>
                <c:pt idx="276">
                  <c:v>42579</c:v>
                </c:pt>
                <c:pt idx="277">
                  <c:v>42580</c:v>
                </c:pt>
                <c:pt idx="278">
                  <c:v>42583</c:v>
                </c:pt>
                <c:pt idx="279">
                  <c:v>42584</c:v>
                </c:pt>
                <c:pt idx="280">
                  <c:v>42585</c:v>
                </c:pt>
                <c:pt idx="281">
                  <c:v>42586</c:v>
                </c:pt>
                <c:pt idx="282">
                  <c:v>42587</c:v>
                </c:pt>
                <c:pt idx="283">
                  <c:v>42590</c:v>
                </c:pt>
                <c:pt idx="284">
                  <c:v>42591</c:v>
                </c:pt>
                <c:pt idx="285">
                  <c:v>42592</c:v>
                </c:pt>
                <c:pt idx="286">
                  <c:v>42593</c:v>
                </c:pt>
                <c:pt idx="287">
                  <c:v>42594</c:v>
                </c:pt>
                <c:pt idx="288">
                  <c:v>42597</c:v>
                </c:pt>
                <c:pt idx="289">
                  <c:v>42598</c:v>
                </c:pt>
                <c:pt idx="290">
                  <c:v>42599</c:v>
                </c:pt>
                <c:pt idx="291">
                  <c:v>42600</c:v>
                </c:pt>
                <c:pt idx="292">
                  <c:v>42601</c:v>
                </c:pt>
                <c:pt idx="293">
                  <c:v>42604</c:v>
                </c:pt>
                <c:pt idx="294">
                  <c:v>42605</c:v>
                </c:pt>
                <c:pt idx="295">
                  <c:v>42606</c:v>
                </c:pt>
                <c:pt idx="296">
                  <c:v>42607</c:v>
                </c:pt>
                <c:pt idx="297">
                  <c:v>42608</c:v>
                </c:pt>
                <c:pt idx="298">
                  <c:v>42611</c:v>
                </c:pt>
                <c:pt idx="299">
                  <c:v>42612</c:v>
                </c:pt>
                <c:pt idx="300">
                  <c:v>42613</c:v>
                </c:pt>
                <c:pt idx="301">
                  <c:v>42614</c:v>
                </c:pt>
                <c:pt idx="302">
                  <c:v>42615</c:v>
                </c:pt>
                <c:pt idx="303">
                  <c:v>42618</c:v>
                </c:pt>
                <c:pt idx="304">
                  <c:v>42619</c:v>
                </c:pt>
                <c:pt idx="305">
                  <c:v>42620</c:v>
                </c:pt>
                <c:pt idx="306">
                  <c:v>42621</c:v>
                </c:pt>
                <c:pt idx="307">
                  <c:v>42622</c:v>
                </c:pt>
                <c:pt idx="308">
                  <c:v>42625</c:v>
                </c:pt>
                <c:pt idx="309">
                  <c:v>42626</c:v>
                </c:pt>
                <c:pt idx="310">
                  <c:v>42627</c:v>
                </c:pt>
                <c:pt idx="311">
                  <c:v>42628</c:v>
                </c:pt>
                <c:pt idx="312">
                  <c:v>42629</c:v>
                </c:pt>
                <c:pt idx="313">
                  <c:v>42632</c:v>
                </c:pt>
                <c:pt idx="314">
                  <c:v>42633</c:v>
                </c:pt>
                <c:pt idx="315">
                  <c:v>42634</c:v>
                </c:pt>
                <c:pt idx="316">
                  <c:v>42635</c:v>
                </c:pt>
                <c:pt idx="317">
                  <c:v>42636</c:v>
                </c:pt>
                <c:pt idx="318">
                  <c:v>42639</c:v>
                </c:pt>
                <c:pt idx="319">
                  <c:v>42640</c:v>
                </c:pt>
                <c:pt idx="320">
                  <c:v>42641</c:v>
                </c:pt>
                <c:pt idx="321">
                  <c:v>42642</c:v>
                </c:pt>
                <c:pt idx="322">
                  <c:v>42643</c:v>
                </c:pt>
                <c:pt idx="323">
                  <c:v>42646</c:v>
                </c:pt>
                <c:pt idx="324">
                  <c:v>42647</c:v>
                </c:pt>
                <c:pt idx="325">
                  <c:v>42648</c:v>
                </c:pt>
                <c:pt idx="326">
                  <c:v>42649</c:v>
                </c:pt>
                <c:pt idx="327">
                  <c:v>42650</c:v>
                </c:pt>
                <c:pt idx="328">
                  <c:v>42653</c:v>
                </c:pt>
                <c:pt idx="329">
                  <c:v>42654</c:v>
                </c:pt>
                <c:pt idx="330">
                  <c:v>42655</c:v>
                </c:pt>
                <c:pt idx="331">
                  <c:v>42656</c:v>
                </c:pt>
                <c:pt idx="332">
                  <c:v>42657</c:v>
                </c:pt>
                <c:pt idx="333">
                  <c:v>42660</c:v>
                </c:pt>
                <c:pt idx="334">
                  <c:v>42661</c:v>
                </c:pt>
                <c:pt idx="335">
                  <c:v>42662</c:v>
                </c:pt>
                <c:pt idx="336">
                  <c:v>42663</c:v>
                </c:pt>
                <c:pt idx="337">
                  <c:v>42664</c:v>
                </c:pt>
                <c:pt idx="338">
                  <c:v>42667</c:v>
                </c:pt>
                <c:pt idx="339">
                  <c:v>42668</c:v>
                </c:pt>
                <c:pt idx="340">
                  <c:v>42669</c:v>
                </c:pt>
                <c:pt idx="341">
                  <c:v>42670</c:v>
                </c:pt>
                <c:pt idx="342">
                  <c:v>42671</c:v>
                </c:pt>
                <c:pt idx="343">
                  <c:v>42674</c:v>
                </c:pt>
                <c:pt idx="344">
                  <c:v>42675</c:v>
                </c:pt>
                <c:pt idx="345">
                  <c:v>42676</c:v>
                </c:pt>
                <c:pt idx="346">
                  <c:v>42677</c:v>
                </c:pt>
                <c:pt idx="347">
                  <c:v>42678</c:v>
                </c:pt>
                <c:pt idx="348">
                  <c:v>42681</c:v>
                </c:pt>
                <c:pt idx="349">
                  <c:v>42682</c:v>
                </c:pt>
                <c:pt idx="350">
                  <c:v>42683</c:v>
                </c:pt>
                <c:pt idx="351">
                  <c:v>42684</c:v>
                </c:pt>
                <c:pt idx="352">
                  <c:v>42685</c:v>
                </c:pt>
                <c:pt idx="353">
                  <c:v>42688</c:v>
                </c:pt>
                <c:pt idx="354">
                  <c:v>42689</c:v>
                </c:pt>
                <c:pt idx="355">
                  <c:v>42690</c:v>
                </c:pt>
                <c:pt idx="356">
                  <c:v>42691</c:v>
                </c:pt>
                <c:pt idx="357">
                  <c:v>42692</c:v>
                </c:pt>
                <c:pt idx="358">
                  <c:v>42695</c:v>
                </c:pt>
                <c:pt idx="359">
                  <c:v>42696</c:v>
                </c:pt>
                <c:pt idx="360">
                  <c:v>42697</c:v>
                </c:pt>
                <c:pt idx="361">
                  <c:v>42698</c:v>
                </c:pt>
                <c:pt idx="362">
                  <c:v>42699</c:v>
                </c:pt>
                <c:pt idx="363">
                  <c:v>42702</c:v>
                </c:pt>
                <c:pt idx="364">
                  <c:v>42703</c:v>
                </c:pt>
                <c:pt idx="365">
                  <c:v>42704</c:v>
                </c:pt>
                <c:pt idx="366">
                  <c:v>42705</c:v>
                </c:pt>
                <c:pt idx="367">
                  <c:v>42706</c:v>
                </c:pt>
                <c:pt idx="368">
                  <c:v>42709</c:v>
                </c:pt>
                <c:pt idx="369">
                  <c:v>42710</c:v>
                </c:pt>
                <c:pt idx="370">
                  <c:v>42711</c:v>
                </c:pt>
                <c:pt idx="371">
                  <c:v>42712</c:v>
                </c:pt>
                <c:pt idx="372">
                  <c:v>42713</c:v>
                </c:pt>
                <c:pt idx="373">
                  <c:v>42716</c:v>
                </c:pt>
                <c:pt idx="374">
                  <c:v>42717</c:v>
                </c:pt>
                <c:pt idx="375">
                  <c:v>42718</c:v>
                </c:pt>
                <c:pt idx="376">
                  <c:v>42719</c:v>
                </c:pt>
                <c:pt idx="377">
                  <c:v>42720</c:v>
                </c:pt>
                <c:pt idx="378">
                  <c:v>42723</c:v>
                </c:pt>
                <c:pt idx="379">
                  <c:v>42724</c:v>
                </c:pt>
                <c:pt idx="380">
                  <c:v>42725</c:v>
                </c:pt>
                <c:pt idx="381">
                  <c:v>42726</c:v>
                </c:pt>
                <c:pt idx="382">
                  <c:v>42727</c:v>
                </c:pt>
                <c:pt idx="383">
                  <c:v>42731</c:v>
                </c:pt>
                <c:pt idx="384">
                  <c:v>42732</c:v>
                </c:pt>
                <c:pt idx="385">
                  <c:v>42733</c:v>
                </c:pt>
                <c:pt idx="386">
                  <c:v>42734</c:v>
                </c:pt>
                <c:pt idx="387">
                  <c:v>42737</c:v>
                </c:pt>
                <c:pt idx="388">
                  <c:v>42738</c:v>
                </c:pt>
                <c:pt idx="389">
                  <c:v>42739</c:v>
                </c:pt>
                <c:pt idx="390">
                  <c:v>42740</c:v>
                </c:pt>
                <c:pt idx="391">
                  <c:v>42741</c:v>
                </c:pt>
                <c:pt idx="392">
                  <c:v>42744</c:v>
                </c:pt>
                <c:pt idx="393">
                  <c:v>42745</c:v>
                </c:pt>
                <c:pt idx="394">
                  <c:v>42746</c:v>
                </c:pt>
                <c:pt idx="395">
                  <c:v>42747</c:v>
                </c:pt>
                <c:pt idx="396">
                  <c:v>42748</c:v>
                </c:pt>
                <c:pt idx="397">
                  <c:v>42751</c:v>
                </c:pt>
                <c:pt idx="398">
                  <c:v>42752</c:v>
                </c:pt>
                <c:pt idx="399">
                  <c:v>42753</c:v>
                </c:pt>
                <c:pt idx="400">
                  <c:v>42754</c:v>
                </c:pt>
                <c:pt idx="401">
                  <c:v>42755</c:v>
                </c:pt>
                <c:pt idx="402">
                  <c:v>42758</c:v>
                </c:pt>
                <c:pt idx="403">
                  <c:v>42759</c:v>
                </c:pt>
                <c:pt idx="404">
                  <c:v>42760</c:v>
                </c:pt>
                <c:pt idx="405">
                  <c:v>42761</c:v>
                </c:pt>
                <c:pt idx="406">
                  <c:v>42762</c:v>
                </c:pt>
                <c:pt idx="407">
                  <c:v>42765</c:v>
                </c:pt>
                <c:pt idx="408">
                  <c:v>42766</c:v>
                </c:pt>
                <c:pt idx="409">
                  <c:v>42767</c:v>
                </c:pt>
                <c:pt idx="410">
                  <c:v>42768</c:v>
                </c:pt>
                <c:pt idx="411">
                  <c:v>42769</c:v>
                </c:pt>
                <c:pt idx="412">
                  <c:v>42772</c:v>
                </c:pt>
                <c:pt idx="413">
                  <c:v>42773</c:v>
                </c:pt>
                <c:pt idx="414">
                  <c:v>42774</c:v>
                </c:pt>
                <c:pt idx="415">
                  <c:v>42775</c:v>
                </c:pt>
                <c:pt idx="416">
                  <c:v>42776</c:v>
                </c:pt>
                <c:pt idx="417">
                  <c:v>42779</c:v>
                </c:pt>
                <c:pt idx="418">
                  <c:v>42780</c:v>
                </c:pt>
                <c:pt idx="419">
                  <c:v>42781</c:v>
                </c:pt>
                <c:pt idx="420">
                  <c:v>42782</c:v>
                </c:pt>
                <c:pt idx="421">
                  <c:v>42783</c:v>
                </c:pt>
                <c:pt idx="422">
                  <c:v>42786</c:v>
                </c:pt>
                <c:pt idx="423">
                  <c:v>42787</c:v>
                </c:pt>
                <c:pt idx="424">
                  <c:v>42788</c:v>
                </c:pt>
                <c:pt idx="425">
                  <c:v>42789</c:v>
                </c:pt>
                <c:pt idx="426">
                  <c:v>42790</c:v>
                </c:pt>
                <c:pt idx="427">
                  <c:v>42793</c:v>
                </c:pt>
                <c:pt idx="428">
                  <c:v>42794</c:v>
                </c:pt>
                <c:pt idx="429">
                  <c:v>42795</c:v>
                </c:pt>
                <c:pt idx="430">
                  <c:v>42796</c:v>
                </c:pt>
                <c:pt idx="431">
                  <c:v>42797</c:v>
                </c:pt>
                <c:pt idx="432">
                  <c:v>42800</c:v>
                </c:pt>
                <c:pt idx="433">
                  <c:v>42801</c:v>
                </c:pt>
                <c:pt idx="434">
                  <c:v>42802</c:v>
                </c:pt>
                <c:pt idx="435">
                  <c:v>42803</c:v>
                </c:pt>
                <c:pt idx="436">
                  <c:v>42804</c:v>
                </c:pt>
                <c:pt idx="437">
                  <c:v>42807</c:v>
                </c:pt>
                <c:pt idx="438">
                  <c:v>42808</c:v>
                </c:pt>
                <c:pt idx="439">
                  <c:v>42809</c:v>
                </c:pt>
                <c:pt idx="440">
                  <c:v>42810</c:v>
                </c:pt>
                <c:pt idx="441">
                  <c:v>42811</c:v>
                </c:pt>
                <c:pt idx="442">
                  <c:v>42814</c:v>
                </c:pt>
                <c:pt idx="443">
                  <c:v>42815</c:v>
                </c:pt>
                <c:pt idx="444">
                  <c:v>42816</c:v>
                </c:pt>
                <c:pt idx="445">
                  <c:v>42817</c:v>
                </c:pt>
                <c:pt idx="446">
                  <c:v>42818</c:v>
                </c:pt>
                <c:pt idx="447">
                  <c:v>42821</c:v>
                </c:pt>
                <c:pt idx="448">
                  <c:v>42822</c:v>
                </c:pt>
                <c:pt idx="449">
                  <c:v>42823</c:v>
                </c:pt>
                <c:pt idx="450">
                  <c:v>42824</c:v>
                </c:pt>
                <c:pt idx="451">
                  <c:v>42825</c:v>
                </c:pt>
                <c:pt idx="452">
                  <c:v>42828</c:v>
                </c:pt>
                <c:pt idx="453">
                  <c:v>42829</c:v>
                </c:pt>
                <c:pt idx="454">
                  <c:v>42830</c:v>
                </c:pt>
                <c:pt idx="455">
                  <c:v>42831</c:v>
                </c:pt>
                <c:pt idx="456">
                  <c:v>42832</c:v>
                </c:pt>
                <c:pt idx="457">
                  <c:v>42835</c:v>
                </c:pt>
                <c:pt idx="458">
                  <c:v>42836</c:v>
                </c:pt>
                <c:pt idx="459">
                  <c:v>42837</c:v>
                </c:pt>
                <c:pt idx="460">
                  <c:v>42838</c:v>
                </c:pt>
                <c:pt idx="461">
                  <c:v>42843</c:v>
                </c:pt>
                <c:pt idx="462">
                  <c:v>42844</c:v>
                </c:pt>
                <c:pt idx="463">
                  <c:v>42845</c:v>
                </c:pt>
                <c:pt idx="464">
                  <c:v>42846</c:v>
                </c:pt>
                <c:pt idx="465">
                  <c:v>42849</c:v>
                </c:pt>
                <c:pt idx="466">
                  <c:v>42850</c:v>
                </c:pt>
                <c:pt idx="467">
                  <c:v>42851</c:v>
                </c:pt>
                <c:pt idx="468">
                  <c:v>42852</c:v>
                </c:pt>
                <c:pt idx="469">
                  <c:v>42853</c:v>
                </c:pt>
                <c:pt idx="470">
                  <c:v>42857</c:v>
                </c:pt>
                <c:pt idx="471">
                  <c:v>42858</c:v>
                </c:pt>
                <c:pt idx="472">
                  <c:v>42859</c:v>
                </c:pt>
                <c:pt idx="473">
                  <c:v>42860</c:v>
                </c:pt>
                <c:pt idx="474">
                  <c:v>42863</c:v>
                </c:pt>
                <c:pt idx="475">
                  <c:v>42864</c:v>
                </c:pt>
                <c:pt idx="476">
                  <c:v>42865</c:v>
                </c:pt>
                <c:pt idx="477">
                  <c:v>42866</c:v>
                </c:pt>
                <c:pt idx="478">
                  <c:v>42867</c:v>
                </c:pt>
                <c:pt idx="479">
                  <c:v>42870</c:v>
                </c:pt>
                <c:pt idx="480">
                  <c:v>42871</c:v>
                </c:pt>
                <c:pt idx="481">
                  <c:v>42872</c:v>
                </c:pt>
                <c:pt idx="482">
                  <c:v>42873</c:v>
                </c:pt>
                <c:pt idx="483">
                  <c:v>42874</c:v>
                </c:pt>
                <c:pt idx="484">
                  <c:v>42877</c:v>
                </c:pt>
                <c:pt idx="485">
                  <c:v>42878</c:v>
                </c:pt>
                <c:pt idx="486">
                  <c:v>42879</c:v>
                </c:pt>
                <c:pt idx="487">
                  <c:v>42880</c:v>
                </c:pt>
                <c:pt idx="488">
                  <c:v>42881</c:v>
                </c:pt>
                <c:pt idx="489">
                  <c:v>42884</c:v>
                </c:pt>
                <c:pt idx="490">
                  <c:v>42885</c:v>
                </c:pt>
                <c:pt idx="491">
                  <c:v>42886</c:v>
                </c:pt>
                <c:pt idx="492">
                  <c:v>42887</c:v>
                </c:pt>
                <c:pt idx="493">
                  <c:v>42888</c:v>
                </c:pt>
                <c:pt idx="494">
                  <c:v>42891</c:v>
                </c:pt>
                <c:pt idx="495">
                  <c:v>42892</c:v>
                </c:pt>
                <c:pt idx="496">
                  <c:v>42893</c:v>
                </c:pt>
                <c:pt idx="497">
                  <c:v>42894</c:v>
                </c:pt>
                <c:pt idx="498">
                  <c:v>42895</c:v>
                </c:pt>
                <c:pt idx="499">
                  <c:v>42898</c:v>
                </c:pt>
                <c:pt idx="500">
                  <c:v>42899</c:v>
                </c:pt>
                <c:pt idx="501">
                  <c:v>42900</c:v>
                </c:pt>
                <c:pt idx="502">
                  <c:v>42901</c:v>
                </c:pt>
                <c:pt idx="503">
                  <c:v>42902</c:v>
                </c:pt>
                <c:pt idx="504">
                  <c:v>42905</c:v>
                </c:pt>
                <c:pt idx="505">
                  <c:v>42906</c:v>
                </c:pt>
                <c:pt idx="506">
                  <c:v>42907</c:v>
                </c:pt>
                <c:pt idx="507">
                  <c:v>42908</c:v>
                </c:pt>
                <c:pt idx="508">
                  <c:v>42909</c:v>
                </c:pt>
                <c:pt idx="509">
                  <c:v>42912</c:v>
                </c:pt>
                <c:pt idx="510">
                  <c:v>42913</c:v>
                </c:pt>
                <c:pt idx="511">
                  <c:v>42920</c:v>
                </c:pt>
                <c:pt idx="512">
                  <c:v>42927</c:v>
                </c:pt>
                <c:pt idx="513">
                  <c:v>42934</c:v>
                </c:pt>
                <c:pt idx="514">
                  <c:v>42941</c:v>
                </c:pt>
                <c:pt idx="515">
                  <c:v>42948</c:v>
                </c:pt>
                <c:pt idx="516">
                  <c:v>42955</c:v>
                </c:pt>
                <c:pt idx="517">
                  <c:v>42962</c:v>
                </c:pt>
                <c:pt idx="518">
                  <c:v>42969</c:v>
                </c:pt>
                <c:pt idx="519">
                  <c:v>42976</c:v>
                </c:pt>
                <c:pt idx="520">
                  <c:v>42983</c:v>
                </c:pt>
                <c:pt idx="521">
                  <c:v>42990</c:v>
                </c:pt>
                <c:pt idx="522">
                  <c:v>42997</c:v>
                </c:pt>
                <c:pt idx="523">
                  <c:v>43004</c:v>
                </c:pt>
                <c:pt idx="524">
                  <c:v>43011</c:v>
                </c:pt>
                <c:pt idx="525">
                  <c:v>43018</c:v>
                </c:pt>
                <c:pt idx="526">
                  <c:v>43025</c:v>
                </c:pt>
                <c:pt idx="527">
                  <c:v>43032</c:v>
                </c:pt>
                <c:pt idx="528">
                  <c:v>43039</c:v>
                </c:pt>
                <c:pt idx="529">
                  <c:v>43046</c:v>
                </c:pt>
                <c:pt idx="530">
                  <c:v>43053</c:v>
                </c:pt>
                <c:pt idx="531">
                  <c:v>43060</c:v>
                </c:pt>
                <c:pt idx="532">
                  <c:v>43067</c:v>
                </c:pt>
                <c:pt idx="533">
                  <c:v>43074</c:v>
                </c:pt>
                <c:pt idx="534">
                  <c:v>43081</c:v>
                </c:pt>
                <c:pt idx="535">
                  <c:v>43088</c:v>
                </c:pt>
                <c:pt idx="536">
                  <c:v>43096</c:v>
                </c:pt>
                <c:pt idx="537">
                  <c:v>43103</c:v>
                </c:pt>
                <c:pt idx="538">
                  <c:v>43110</c:v>
                </c:pt>
                <c:pt idx="539">
                  <c:v>43117</c:v>
                </c:pt>
                <c:pt idx="540">
                  <c:v>43124</c:v>
                </c:pt>
                <c:pt idx="541">
                  <c:v>43131</c:v>
                </c:pt>
                <c:pt idx="542">
                  <c:v>43138</c:v>
                </c:pt>
                <c:pt idx="543">
                  <c:v>43145</c:v>
                </c:pt>
                <c:pt idx="544">
                  <c:v>43152</c:v>
                </c:pt>
                <c:pt idx="545">
                  <c:v>43159</c:v>
                </c:pt>
                <c:pt idx="546">
                  <c:v>43166</c:v>
                </c:pt>
                <c:pt idx="547">
                  <c:v>43173</c:v>
                </c:pt>
                <c:pt idx="548">
                  <c:v>43180</c:v>
                </c:pt>
                <c:pt idx="549">
                  <c:v>43187</c:v>
                </c:pt>
                <c:pt idx="550">
                  <c:v>43194</c:v>
                </c:pt>
                <c:pt idx="551">
                  <c:v>43201</c:v>
                </c:pt>
                <c:pt idx="552">
                  <c:v>43208</c:v>
                </c:pt>
                <c:pt idx="553">
                  <c:v>43215</c:v>
                </c:pt>
                <c:pt idx="554">
                  <c:v>43222</c:v>
                </c:pt>
                <c:pt idx="555">
                  <c:v>43229</c:v>
                </c:pt>
                <c:pt idx="556">
                  <c:v>43236</c:v>
                </c:pt>
                <c:pt idx="557">
                  <c:v>43243</c:v>
                </c:pt>
                <c:pt idx="558">
                  <c:v>43250</c:v>
                </c:pt>
                <c:pt idx="559">
                  <c:v>43257</c:v>
                </c:pt>
                <c:pt idx="560">
                  <c:v>43264</c:v>
                </c:pt>
                <c:pt idx="561">
                  <c:v>43271</c:v>
                </c:pt>
                <c:pt idx="562">
                  <c:v>43278</c:v>
                </c:pt>
                <c:pt idx="563">
                  <c:v>43285</c:v>
                </c:pt>
                <c:pt idx="564">
                  <c:v>43292</c:v>
                </c:pt>
                <c:pt idx="565">
                  <c:v>43299</c:v>
                </c:pt>
                <c:pt idx="566">
                  <c:v>43306</c:v>
                </c:pt>
                <c:pt idx="567">
                  <c:v>43313</c:v>
                </c:pt>
                <c:pt idx="568">
                  <c:v>43320</c:v>
                </c:pt>
                <c:pt idx="569">
                  <c:v>43327</c:v>
                </c:pt>
                <c:pt idx="570">
                  <c:v>43334</c:v>
                </c:pt>
                <c:pt idx="571">
                  <c:v>43341</c:v>
                </c:pt>
                <c:pt idx="572">
                  <c:v>43348</c:v>
                </c:pt>
                <c:pt idx="573">
                  <c:v>43355</c:v>
                </c:pt>
                <c:pt idx="574">
                  <c:v>43362</c:v>
                </c:pt>
                <c:pt idx="575">
                  <c:v>43369</c:v>
                </c:pt>
                <c:pt idx="576">
                  <c:v>43376</c:v>
                </c:pt>
                <c:pt idx="577">
                  <c:v>43383</c:v>
                </c:pt>
                <c:pt idx="578">
                  <c:v>43390</c:v>
                </c:pt>
                <c:pt idx="579">
                  <c:v>43397</c:v>
                </c:pt>
                <c:pt idx="580">
                  <c:v>43404</c:v>
                </c:pt>
                <c:pt idx="581">
                  <c:v>43411</c:v>
                </c:pt>
                <c:pt idx="582">
                  <c:v>43418</c:v>
                </c:pt>
                <c:pt idx="583">
                  <c:v>43425</c:v>
                </c:pt>
                <c:pt idx="584">
                  <c:v>43432</c:v>
                </c:pt>
                <c:pt idx="585">
                  <c:v>43439</c:v>
                </c:pt>
                <c:pt idx="586">
                  <c:v>43446</c:v>
                </c:pt>
                <c:pt idx="587">
                  <c:v>43453</c:v>
                </c:pt>
                <c:pt idx="588">
                  <c:v>43461</c:v>
                </c:pt>
                <c:pt idx="589">
                  <c:v>43468</c:v>
                </c:pt>
                <c:pt idx="590">
                  <c:v>43475</c:v>
                </c:pt>
                <c:pt idx="591">
                  <c:v>43482</c:v>
                </c:pt>
                <c:pt idx="592">
                  <c:v>43489</c:v>
                </c:pt>
                <c:pt idx="593">
                  <c:v>43496</c:v>
                </c:pt>
                <c:pt idx="594">
                  <c:v>43503</c:v>
                </c:pt>
                <c:pt idx="595">
                  <c:v>43510</c:v>
                </c:pt>
                <c:pt idx="596">
                  <c:v>43517</c:v>
                </c:pt>
                <c:pt idx="597">
                  <c:v>43524</c:v>
                </c:pt>
                <c:pt idx="598">
                  <c:v>43531</c:v>
                </c:pt>
                <c:pt idx="599">
                  <c:v>43538</c:v>
                </c:pt>
                <c:pt idx="600">
                  <c:v>43545</c:v>
                </c:pt>
                <c:pt idx="601">
                  <c:v>43552</c:v>
                </c:pt>
                <c:pt idx="602">
                  <c:v>43559</c:v>
                </c:pt>
                <c:pt idx="603">
                  <c:v>43566</c:v>
                </c:pt>
                <c:pt idx="604">
                  <c:v>43573</c:v>
                </c:pt>
                <c:pt idx="605">
                  <c:v>43580</c:v>
                </c:pt>
                <c:pt idx="606">
                  <c:v>43587</c:v>
                </c:pt>
                <c:pt idx="607">
                  <c:v>43594</c:v>
                </c:pt>
                <c:pt idx="608">
                  <c:v>43601</c:v>
                </c:pt>
                <c:pt idx="609">
                  <c:v>43608</c:v>
                </c:pt>
                <c:pt idx="610">
                  <c:v>43615</c:v>
                </c:pt>
                <c:pt idx="611">
                  <c:v>43622</c:v>
                </c:pt>
                <c:pt idx="612">
                  <c:v>43629</c:v>
                </c:pt>
                <c:pt idx="613">
                  <c:v>43636</c:v>
                </c:pt>
                <c:pt idx="614">
                  <c:v>43643</c:v>
                </c:pt>
                <c:pt idx="615">
                  <c:v>43650</c:v>
                </c:pt>
                <c:pt idx="616">
                  <c:v>43657</c:v>
                </c:pt>
                <c:pt idx="617">
                  <c:v>43664</c:v>
                </c:pt>
                <c:pt idx="618">
                  <c:v>43671</c:v>
                </c:pt>
                <c:pt idx="619">
                  <c:v>43678</c:v>
                </c:pt>
                <c:pt idx="620">
                  <c:v>43685</c:v>
                </c:pt>
                <c:pt idx="621">
                  <c:v>43692</c:v>
                </c:pt>
                <c:pt idx="622">
                  <c:v>43699</c:v>
                </c:pt>
                <c:pt idx="623">
                  <c:v>43706</c:v>
                </c:pt>
                <c:pt idx="624">
                  <c:v>43713</c:v>
                </c:pt>
                <c:pt idx="625">
                  <c:v>43720</c:v>
                </c:pt>
                <c:pt idx="626">
                  <c:v>43727</c:v>
                </c:pt>
                <c:pt idx="627">
                  <c:v>43734</c:v>
                </c:pt>
                <c:pt idx="628">
                  <c:v>43741</c:v>
                </c:pt>
                <c:pt idx="629">
                  <c:v>43748</c:v>
                </c:pt>
                <c:pt idx="630">
                  <c:v>43755</c:v>
                </c:pt>
                <c:pt idx="631">
                  <c:v>43762</c:v>
                </c:pt>
                <c:pt idx="632">
                  <c:v>43769</c:v>
                </c:pt>
                <c:pt idx="633">
                  <c:v>43776</c:v>
                </c:pt>
                <c:pt idx="634">
                  <c:v>43783</c:v>
                </c:pt>
                <c:pt idx="635">
                  <c:v>43790</c:v>
                </c:pt>
                <c:pt idx="636">
                  <c:v>43797</c:v>
                </c:pt>
                <c:pt idx="637">
                  <c:v>43804</c:v>
                </c:pt>
                <c:pt idx="638">
                  <c:v>43811</c:v>
                </c:pt>
                <c:pt idx="639">
                  <c:v>43818</c:v>
                </c:pt>
                <c:pt idx="640">
                  <c:v>43826</c:v>
                </c:pt>
                <c:pt idx="641">
                  <c:v>43833</c:v>
                </c:pt>
                <c:pt idx="642">
                  <c:v>43840</c:v>
                </c:pt>
                <c:pt idx="643">
                  <c:v>43847</c:v>
                </c:pt>
                <c:pt idx="644">
                  <c:v>43854</c:v>
                </c:pt>
                <c:pt idx="645">
                  <c:v>43861</c:v>
                </c:pt>
                <c:pt idx="646">
                  <c:v>43868</c:v>
                </c:pt>
                <c:pt idx="647">
                  <c:v>43875</c:v>
                </c:pt>
                <c:pt idx="648">
                  <c:v>43882</c:v>
                </c:pt>
                <c:pt idx="649">
                  <c:v>43889</c:v>
                </c:pt>
                <c:pt idx="650">
                  <c:v>43896</c:v>
                </c:pt>
                <c:pt idx="651">
                  <c:v>43903</c:v>
                </c:pt>
                <c:pt idx="652">
                  <c:v>43910</c:v>
                </c:pt>
                <c:pt idx="653">
                  <c:v>43917</c:v>
                </c:pt>
                <c:pt idx="654">
                  <c:v>43924</c:v>
                </c:pt>
                <c:pt idx="655">
                  <c:v>43935</c:v>
                </c:pt>
                <c:pt idx="656">
                  <c:v>43942</c:v>
                </c:pt>
                <c:pt idx="657">
                  <c:v>43949</c:v>
                </c:pt>
                <c:pt idx="658">
                  <c:v>43956</c:v>
                </c:pt>
                <c:pt idx="659">
                  <c:v>43963</c:v>
                </c:pt>
                <c:pt idx="660">
                  <c:v>43970</c:v>
                </c:pt>
                <c:pt idx="661">
                  <c:v>43977</c:v>
                </c:pt>
                <c:pt idx="662">
                  <c:v>43984</c:v>
                </c:pt>
                <c:pt idx="663">
                  <c:v>43991</c:v>
                </c:pt>
                <c:pt idx="664">
                  <c:v>43998</c:v>
                </c:pt>
                <c:pt idx="665">
                  <c:v>44005</c:v>
                </c:pt>
                <c:pt idx="666">
                  <c:v>44012</c:v>
                </c:pt>
                <c:pt idx="667">
                  <c:v>44019</c:v>
                </c:pt>
                <c:pt idx="668">
                  <c:v>44026</c:v>
                </c:pt>
                <c:pt idx="669">
                  <c:v>44033</c:v>
                </c:pt>
                <c:pt idx="670">
                  <c:v>44040</c:v>
                </c:pt>
                <c:pt idx="671">
                  <c:v>44047</c:v>
                </c:pt>
                <c:pt idx="672">
                  <c:v>44054</c:v>
                </c:pt>
                <c:pt idx="673">
                  <c:v>44061</c:v>
                </c:pt>
                <c:pt idx="674">
                  <c:v>44068</c:v>
                </c:pt>
                <c:pt idx="675">
                  <c:v>44075</c:v>
                </c:pt>
                <c:pt idx="676">
                  <c:v>44082</c:v>
                </c:pt>
                <c:pt idx="677">
                  <c:v>44089</c:v>
                </c:pt>
                <c:pt idx="678">
                  <c:v>44096</c:v>
                </c:pt>
                <c:pt idx="679">
                  <c:v>44103</c:v>
                </c:pt>
                <c:pt idx="680">
                  <c:v>44110</c:v>
                </c:pt>
                <c:pt idx="681">
                  <c:v>44117</c:v>
                </c:pt>
                <c:pt idx="682">
                  <c:v>44124</c:v>
                </c:pt>
                <c:pt idx="683">
                  <c:v>44131</c:v>
                </c:pt>
                <c:pt idx="684">
                  <c:v>44138</c:v>
                </c:pt>
                <c:pt idx="685">
                  <c:v>44145</c:v>
                </c:pt>
                <c:pt idx="686">
                  <c:v>44152</c:v>
                </c:pt>
                <c:pt idx="687">
                  <c:v>44159</c:v>
                </c:pt>
                <c:pt idx="688">
                  <c:v>44166</c:v>
                </c:pt>
                <c:pt idx="689">
                  <c:v>44173</c:v>
                </c:pt>
                <c:pt idx="690">
                  <c:v>44180</c:v>
                </c:pt>
                <c:pt idx="691">
                  <c:v>44187</c:v>
                </c:pt>
                <c:pt idx="692">
                  <c:v>44194</c:v>
                </c:pt>
                <c:pt idx="693">
                  <c:v>44201</c:v>
                </c:pt>
                <c:pt idx="694">
                  <c:v>44208</c:v>
                </c:pt>
                <c:pt idx="695">
                  <c:v>44215</c:v>
                </c:pt>
                <c:pt idx="696">
                  <c:v>44222</c:v>
                </c:pt>
                <c:pt idx="697">
                  <c:v>44229</c:v>
                </c:pt>
                <c:pt idx="698">
                  <c:v>44236</c:v>
                </c:pt>
                <c:pt idx="699">
                  <c:v>44243</c:v>
                </c:pt>
                <c:pt idx="700">
                  <c:v>44250</c:v>
                </c:pt>
                <c:pt idx="701">
                  <c:v>44257</c:v>
                </c:pt>
                <c:pt idx="702">
                  <c:v>44264</c:v>
                </c:pt>
                <c:pt idx="703">
                  <c:v>44271</c:v>
                </c:pt>
                <c:pt idx="704">
                  <c:v>44278</c:v>
                </c:pt>
                <c:pt idx="705">
                  <c:v>44285</c:v>
                </c:pt>
                <c:pt idx="706">
                  <c:v>44292</c:v>
                </c:pt>
                <c:pt idx="707">
                  <c:v>44299</c:v>
                </c:pt>
                <c:pt idx="708">
                  <c:v>44306</c:v>
                </c:pt>
                <c:pt idx="709">
                  <c:v>44313</c:v>
                </c:pt>
                <c:pt idx="710">
                  <c:v>44320</c:v>
                </c:pt>
                <c:pt idx="711">
                  <c:v>44327</c:v>
                </c:pt>
                <c:pt idx="712">
                  <c:v>44334</c:v>
                </c:pt>
                <c:pt idx="713">
                  <c:v>44341</c:v>
                </c:pt>
                <c:pt idx="714">
                  <c:v>44348</c:v>
                </c:pt>
                <c:pt idx="715">
                  <c:v>44355</c:v>
                </c:pt>
                <c:pt idx="716">
                  <c:v>44362</c:v>
                </c:pt>
                <c:pt idx="717">
                  <c:v>44369</c:v>
                </c:pt>
                <c:pt idx="718">
                  <c:v>44376</c:v>
                </c:pt>
                <c:pt idx="719">
                  <c:v>44383</c:v>
                </c:pt>
                <c:pt idx="720">
                  <c:v>44390</c:v>
                </c:pt>
                <c:pt idx="721">
                  <c:v>44397</c:v>
                </c:pt>
                <c:pt idx="722">
                  <c:v>44404</c:v>
                </c:pt>
                <c:pt idx="723">
                  <c:v>44411</c:v>
                </c:pt>
                <c:pt idx="724">
                  <c:v>44418</c:v>
                </c:pt>
                <c:pt idx="725">
                  <c:v>44425</c:v>
                </c:pt>
                <c:pt idx="726">
                  <c:v>44432</c:v>
                </c:pt>
                <c:pt idx="727">
                  <c:v>44439</c:v>
                </c:pt>
                <c:pt idx="728">
                  <c:v>44446</c:v>
                </c:pt>
                <c:pt idx="729">
                  <c:v>44453</c:v>
                </c:pt>
                <c:pt idx="730">
                  <c:v>44460</c:v>
                </c:pt>
                <c:pt idx="731">
                  <c:v>44467</c:v>
                </c:pt>
                <c:pt idx="732">
                  <c:v>44474</c:v>
                </c:pt>
                <c:pt idx="733">
                  <c:v>44481</c:v>
                </c:pt>
                <c:pt idx="734">
                  <c:v>44488</c:v>
                </c:pt>
                <c:pt idx="735">
                  <c:v>44495</c:v>
                </c:pt>
                <c:pt idx="736">
                  <c:v>44502</c:v>
                </c:pt>
                <c:pt idx="737">
                  <c:v>44509</c:v>
                </c:pt>
                <c:pt idx="738">
                  <c:v>44516</c:v>
                </c:pt>
                <c:pt idx="739">
                  <c:v>44523</c:v>
                </c:pt>
                <c:pt idx="740">
                  <c:v>44530</c:v>
                </c:pt>
                <c:pt idx="741">
                  <c:v>44537</c:v>
                </c:pt>
                <c:pt idx="742">
                  <c:v>44544</c:v>
                </c:pt>
                <c:pt idx="743">
                  <c:v>44551</c:v>
                </c:pt>
                <c:pt idx="744">
                  <c:v>44558</c:v>
                </c:pt>
                <c:pt idx="745">
                  <c:v>44565</c:v>
                </c:pt>
                <c:pt idx="746">
                  <c:v>44572</c:v>
                </c:pt>
                <c:pt idx="747">
                  <c:v>44579</c:v>
                </c:pt>
                <c:pt idx="748">
                  <c:v>44586</c:v>
                </c:pt>
                <c:pt idx="749">
                  <c:v>44593</c:v>
                </c:pt>
                <c:pt idx="750">
                  <c:v>44600</c:v>
                </c:pt>
                <c:pt idx="751">
                  <c:v>44607</c:v>
                </c:pt>
                <c:pt idx="752">
                  <c:v>44614</c:v>
                </c:pt>
                <c:pt idx="753">
                  <c:v>44621</c:v>
                </c:pt>
                <c:pt idx="754">
                  <c:v>44628</c:v>
                </c:pt>
                <c:pt idx="755">
                  <c:v>44635</c:v>
                </c:pt>
                <c:pt idx="756">
                  <c:v>44642</c:v>
                </c:pt>
                <c:pt idx="757">
                  <c:v>44649</c:v>
                </c:pt>
                <c:pt idx="758">
                  <c:v>44656</c:v>
                </c:pt>
                <c:pt idx="759">
                  <c:v>44663</c:v>
                </c:pt>
                <c:pt idx="760">
                  <c:v>44670</c:v>
                </c:pt>
                <c:pt idx="761">
                  <c:v>44677</c:v>
                </c:pt>
                <c:pt idx="762">
                  <c:v>44684</c:v>
                </c:pt>
                <c:pt idx="763">
                  <c:v>44691</c:v>
                </c:pt>
                <c:pt idx="764">
                  <c:v>44698</c:v>
                </c:pt>
                <c:pt idx="765">
                  <c:v>44705</c:v>
                </c:pt>
                <c:pt idx="766">
                  <c:v>44712</c:v>
                </c:pt>
                <c:pt idx="767">
                  <c:v>44719</c:v>
                </c:pt>
                <c:pt idx="768">
                  <c:v>44726</c:v>
                </c:pt>
                <c:pt idx="769">
                  <c:v>44733</c:v>
                </c:pt>
                <c:pt idx="770">
                  <c:v>44740</c:v>
                </c:pt>
                <c:pt idx="771">
                  <c:v>44747</c:v>
                </c:pt>
                <c:pt idx="772">
                  <c:v>44754</c:v>
                </c:pt>
                <c:pt idx="773">
                  <c:v>44761</c:v>
                </c:pt>
                <c:pt idx="774">
                  <c:v>44768</c:v>
                </c:pt>
                <c:pt idx="775">
                  <c:v>44775</c:v>
                </c:pt>
                <c:pt idx="776">
                  <c:v>44782</c:v>
                </c:pt>
                <c:pt idx="777">
                  <c:v>44789</c:v>
                </c:pt>
                <c:pt idx="778">
                  <c:v>44796</c:v>
                </c:pt>
                <c:pt idx="779">
                  <c:v>44803</c:v>
                </c:pt>
                <c:pt idx="780">
                  <c:v>44810</c:v>
                </c:pt>
                <c:pt idx="781">
                  <c:v>44817</c:v>
                </c:pt>
                <c:pt idx="782">
                  <c:v>44824</c:v>
                </c:pt>
                <c:pt idx="783">
                  <c:v>44831</c:v>
                </c:pt>
                <c:pt idx="784">
                  <c:v>44838</c:v>
                </c:pt>
                <c:pt idx="785">
                  <c:v>44845</c:v>
                </c:pt>
                <c:pt idx="786">
                  <c:v>44852</c:v>
                </c:pt>
                <c:pt idx="787">
                  <c:v>44859</c:v>
                </c:pt>
                <c:pt idx="788">
                  <c:v>44866</c:v>
                </c:pt>
                <c:pt idx="789">
                  <c:v>44873</c:v>
                </c:pt>
                <c:pt idx="790">
                  <c:v>44880</c:v>
                </c:pt>
                <c:pt idx="791">
                  <c:v>44887</c:v>
                </c:pt>
                <c:pt idx="792">
                  <c:v>44894</c:v>
                </c:pt>
                <c:pt idx="793">
                  <c:v>44901</c:v>
                </c:pt>
                <c:pt idx="794">
                  <c:v>44908</c:v>
                </c:pt>
                <c:pt idx="795">
                  <c:v>44915</c:v>
                </c:pt>
                <c:pt idx="796">
                  <c:v>44922</c:v>
                </c:pt>
                <c:pt idx="797">
                  <c:v>44929</c:v>
                </c:pt>
                <c:pt idx="798">
                  <c:v>44936</c:v>
                </c:pt>
                <c:pt idx="799">
                  <c:v>44943</c:v>
                </c:pt>
                <c:pt idx="800">
                  <c:v>44950</c:v>
                </c:pt>
                <c:pt idx="801">
                  <c:v>44957</c:v>
                </c:pt>
                <c:pt idx="802">
                  <c:v>44964</c:v>
                </c:pt>
                <c:pt idx="803">
                  <c:v>44971</c:v>
                </c:pt>
                <c:pt idx="804">
                  <c:v>44978</c:v>
                </c:pt>
                <c:pt idx="805">
                  <c:v>44985</c:v>
                </c:pt>
                <c:pt idx="806">
                  <c:v>44992</c:v>
                </c:pt>
                <c:pt idx="807">
                  <c:v>44999</c:v>
                </c:pt>
                <c:pt idx="808">
                  <c:v>45006</c:v>
                </c:pt>
                <c:pt idx="809">
                  <c:v>45013</c:v>
                </c:pt>
                <c:pt idx="810">
                  <c:v>45020</c:v>
                </c:pt>
                <c:pt idx="811">
                  <c:v>45027</c:v>
                </c:pt>
                <c:pt idx="812">
                  <c:v>45034</c:v>
                </c:pt>
                <c:pt idx="813">
                  <c:v>45041</c:v>
                </c:pt>
                <c:pt idx="814">
                  <c:v>45048</c:v>
                </c:pt>
                <c:pt idx="815">
                  <c:v>45055</c:v>
                </c:pt>
                <c:pt idx="816">
                  <c:v>45062</c:v>
                </c:pt>
                <c:pt idx="817">
                  <c:v>45069</c:v>
                </c:pt>
                <c:pt idx="818">
                  <c:v>45076</c:v>
                </c:pt>
                <c:pt idx="819">
                  <c:v>45083</c:v>
                </c:pt>
                <c:pt idx="820">
                  <c:v>45090</c:v>
                </c:pt>
                <c:pt idx="821">
                  <c:v>45097</c:v>
                </c:pt>
                <c:pt idx="822">
                  <c:v>45104</c:v>
                </c:pt>
                <c:pt idx="823">
                  <c:v>45111</c:v>
                </c:pt>
                <c:pt idx="824">
                  <c:v>45118</c:v>
                </c:pt>
                <c:pt idx="825">
                  <c:v>45125</c:v>
                </c:pt>
                <c:pt idx="826">
                  <c:v>45132</c:v>
                </c:pt>
                <c:pt idx="827">
                  <c:v>45139</c:v>
                </c:pt>
                <c:pt idx="828">
                  <c:v>45146</c:v>
                </c:pt>
                <c:pt idx="829">
                  <c:v>45153</c:v>
                </c:pt>
                <c:pt idx="830">
                  <c:v>45160</c:v>
                </c:pt>
                <c:pt idx="831">
                  <c:v>45167</c:v>
                </c:pt>
                <c:pt idx="832">
                  <c:v>45174</c:v>
                </c:pt>
                <c:pt idx="833">
                  <c:v>45181</c:v>
                </c:pt>
                <c:pt idx="834">
                  <c:v>45188</c:v>
                </c:pt>
                <c:pt idx="835">
                  <c:v>45195</c:v>
                </c:pt>
                <c:pt idx="836">
                  <c:v>45202</c:v>
                </c:pt>
                <c:pt idx="837">
                  <c:v>45209</c:v>
                </c:pt>
                <c:pt idx="838">
                  <c:v>45216</c:v>
                </c:pt>
                <c:pt idx="839">
                  <c:v>45223</c:v>
                </c:pt>
                <c:pt idx="840">
                  <c:v>45230</c:v>
                </c:pt>
                <c:pt idx="841">
                  <c:v>45237</c:v>
                </c:pt>
                <c:pt idx="842">
                  <c:v>45244</c:v>
                </c:pt>
                <c:pt idx="843">
                  <c:v>45251</c:v>
                </c:pt>
                <c:pt idx="844">
                  <c:v>45258</c:v>
                </c:pt>
                <c:pt idx="845">
                  <c:v>45265</c:v>
                </c:pt>
                <c:pt idx="846">
                  <c:v>45272</c:v>
                </c:pt>
                <c:pt idx="847">
                  <c:v>45279</c:v>
                </c:pt>
                <c:pt idx="848">
                  <c:v>45287</c:v>
                </c:pt>
                <c:pt idx="849">
                  <c:v>45294</c:v>
                </c:pt>
                <c:pt idx="850">
                  <c:v>45301</c:v>
                </c:pt>
                <c:pt idx="851">
                  <c:v>45308</c:v>
                </c:pt>
                <c:pt idx="852">
                  <c:v>45315</c:v>
                </c:pt>
                <c:pt idx="853">
                  <c:v>45322</c:v>
                </c:pt>
                <c:pt idx="854">
                  <c:v>45329</c:v>
                </c:pt>
                <c:pt idx="855">
                  <c:v>45336</c:v>
                </c:pt>
                <c:pt idx="856">
                  <c:v>45343</c:v>
                </c:pt>
                <c:pt idx="857">
                  <c:v>45350</c:v>
                </c:pt>
                <c:pt idx="858">
                  <c:v>45357</c:v>
                </c:pt>
                <c:pt idx="859">
                  <c:v>45364</c:v>
                </c:pt>
                <c:pt idx="860">
                  <c:v>45371</c:v>
                </c:pt>
                <c:pt idx="861">
                  <c:v>45378</c:v>
                </c:pt>
                <c:pt idx="862">
                  <c:v>45385</c:v>
                </c:pt>
                <c:pt idx="863">
                  <c:v>45392</c:v>
                </c:pt>
                <c:pt idx="864">
                  <c:v>45399</c:v>
                </c:pt>
                <c:pt idx="865">
                  <c:v>45406</c:v>
                </c:pt>
                <c:pt idx="866">
                  <c:v>45414</c:v>
                </c:pt>
                <c:pt idx="867">
                  <c:v>45421</c:v>
                </c:pt>
                <c:pt idx="868">
                  <c:v>45428</c:v>
                </c:pt>
                <c:pt idx="869">
                  <c:v>45435</c:v>
                </c:pt>
                <c:pt idx="870">
                  <c:v>45442</c:v>
                </c:pt>
                <c:pt idx="871">
                  <c:v>45449</c:v>
                </c:pt>
                <c:pt idx="872">
                  <c:v>45456</c:v>
                </c:pt>
                <c:pt idx="873">
                  <c:v>45463</c:v>
                </c:pt>
                <c:pt idx="874">
                  <c:v>45470</c:v>
                </c:pt>
                <c:pt idx="875">
                  <c:v>45477</c:v>
                </c:pt>
                <c:pt idx="876">
                  <c:v>45484</c:v>
                </c:pt>
                <c:pt idx="877">
                  <c:v>45491</c:v>
                </c:pt>
                <c:pt idx="878">
                  <c:v>45498</c:v>
                </c:pt>
                <c:pt idx="879">
                  <c:v>45505</c:v>
                </c:pt>
                <c:pt idx="880">
                  <c:v>45512</c:v>
                </c:pt>
                <c:pt idx="881">
                  <c:v>45519</c:v>
                </c:pt>
                <c:pt idx="882">
                  <c:v>45526</c:v>
                </c:pt>
                <c:pt idx="883">
                  <c:v>45533</c:v>
                </c:pt>
                <c:pt idx="884">
                  <c:v>45540</c:v>
                </c:pt>
                <c:pt idx="885">
                  <c:v>45547</c:v>
                </c:pt>
                <c:pt idx="886">
                  <c:v>45554</c:v>
                </c:pt>
                <c:pt idx="887">
                  <c:v>45561</c:v>
                </c:pt>
                <c:pt idx="888">
                  <c:v>45568</c:v>
                </c:pt>
                <c:pt idx="889">
                  <c:v>45575</c:v>
                </c:pt>
                <c:pt idx="890">
                  <c:v>45582</c:v>
                </c:pt>
                <c:pt idx="891">
                  <c:v>45589</c:v>
                </c:pt>
                <c:pt idx="892">
                  <c:v>45596</c:v>
                </c:pt>
                <c:pt idx="893">
                  <c:v>45603</c:v>
                </c:pt>
                <c:pt idx="894">
                  <c:v>45610</c:v>
                </c:pt>
                <c:pt idx="895">
                  <c:v>45617</c:v>
                </c:pt>
                <c:pt idx="896">
                  <c:v>45624</c:v>
                </c:pt>
                <c:pt idx="897">
                  <c:v>45631</c:v>
                </c:pt>
                <c:pt idx="898">
                  <c:v>45638</c:v>
                </c:pt>
                <c:pt idx="899">
                  <c:v>45645</c:v>
                </c:pt>
                <c:pt idx="900">
                  <c:v>45653</c:v>
                </c:pt>
                <c:pt idx="901">
                  <c:v>45660</c:v>
                </c:pt>
                <c:pt idx="902">
                  <c:v>45667</c:v>
                </c:pt>
                <c:pt idx="903">
                  <c:v>45674</c:v>
                </c:pt>
                <c:pt idx="904">
                  <c:v>45681</c:v>
                </c:pt>
                <c:pt idx="905">
                  <c:v>45688</c:v>
                </c:pt>
                <c:pt idx="906">
                  <c:v>45695</c:v>
                </c:pt>
                <c:pt idx="907">
                  <c:v>45702</c:v>
                </c:pt>
                <c:pt idx="908">
                  <c:v>45709</c:v>
                </c:pt>
                <c:pt idx="909">
                  <c:v>45716</c:v>
                </c:pt>
                <c:pt idx="910">
                  <c:v>45723</c:v>
                </c:pt>
                <c:pt idx="911">
                  <c:v>45730</c:v>
                </c:pt>
                <c:pt idx="912">
                  <c:v>45737</c:v>
                </c:pt>
                <c:pt idx="913">
                  <c:v>45744</c:v>
                </c:pt>
                <c:pt idx="914">
                  <c:v>45751</c:v>
                </c:pt>
                <c:pt idx="915">
                  <c:v>45758</c:v>
                </c:pt>
                <c:pt idx="916">
                  <c:v>45769</c:v>
                </c:pt>
                <c:pt idx="917">
                  <c:v>45776</c:v>
                </c:pt>
                <c:pt idx="918">
                  <c:v>45783</c:v>
                </c:pt>
                <c:pt idx="919">
                  <c:v>45790</c:v>
                </c:pt>
                <c:pt idx="920">
                  <c:v>45797</c:v>
                </c:pt>
                <c:pt idx="921">
                  <c:v>45804</c:v>
                </c:pt>
                <c:pt idx="922">
                  <c:v>45811</c:v>
                </c:pt>
                <c:pt idx="923">
                  <c:v>45818</c:v>
                </c:pt>
                <c:pt idx="924">
                  <c:v>45825</c:v>
                </c:pt>
                <c:pt idx="925">
                  <c:v>45832</c:v>
                </c:pt>
                <c:pt idx="926">
                  <c:v>45839</c:v>
                </c:pt>
                <c:pt idx="927">
                  <c:v>45846</c:v>
                </c:pt>
                <c:pt idx="928">
                  <c:v>45853</c:v>
                </c:pt>
                <c:pt idx="929">
                  <c:v>45860</c:v>
                </c:pt>
                <c:pt idx="930">
                  <c:v>45867</c:v>
                </c:pt>
                <c:pt idx="931">
                  <c:v>45874</c:v>
                </c:pt>
                <c:pt idx="932">
                  <c:v>45881</c:v>
                </c:pt>
                <c:pt idx="933">
                  <c:v>45888</c:v>
                </c:pt>
                <c:pt idx="934">
                  <c:v>45895</c:v>
                </c:pt>
                <c:pt idx="935">
                  <c:v>45902</c:v>
                </c:pt>
                <c:pt idx="936">
                  <c:v>45909</c:v>
                </c:pt>
                <c:pt idx="937">
                  <c:v>45916</c:v>
                </c:pt>
                <c:pt idx="938">
                  <c:v>45923</c:v>
                </c:pt>
                <c:pt idx="939">
                  <c:v>45930</c:v>
                </c:pt>
                <c:pt idx="940">
                  <c:v>45937</c:v>
                </c:pt>
                <c:pt idx="941">
                  <c:v>45944</c:v>
                </c:pt>
                <c:pt idx="942">
                  <c:v>45951</c:v>
                </c:pt>
                <c:pt idx="943">
                  <c:v>45958</c:v>
                </c:pt>
                <c:pt idx="944">
                  <c:v>45965</c:v>
                </c:pt>
                <c:pt idx="945">
                  <c:v>45972</c:v>
                </c:pt>
                <c:pt idx="946">
                  <c:v>45979</c:v>
                </c:pt>
                <c:pt idx="947">
                  <c:v>45986</c:v>
                </c:pt>
                <c:pt idx="948">
                  <c:v>45993</c:v>
                </c:pt>
                <c:pt idx="949">
                  <c:v>46000</c:v>
                </c:pt>
                <c:pt idx="950">
                  <c:v>46007</c:v>
                </c:pt>
                <c:pt idx="951">
                  <c:v>46014</c:v>
                </c:pt>
                <c:pt idx="952">
                  <c:v>46021</c:v>
                </c:pt>
                <c:pt idx="953">
                  <c:v>46028</c:v>
                </c:pt>
                <c:pt idx="954">
                  <c:v>46035</c:v>
                </c:pt>
                <c:pt idx="955">
                  <c:v>46042</c:v>
                </c:pt>
                <c:pt idx="956">
                  <c:v>46049</c:v>
                </c:pt>
                <c:pt idx="957">
                  <c:v>46056</c:v>
                </c:pt>
                <c:pt idx="958">
                  <c:v>46063</c:v>
                </c:pt>
                <c:pt idx="959">
                  <c:v>46070</c:v>
                </c:pt>
                <c:pt idx="960">
                  <c:v>46077</c:v>
                </c:pt>
                <c:pt idx="961">
                  <c:v>46084</c:v>
                </c:pt>
                <c:pt idx="962">
                  <c:v>46091</c:v>
                </c:pt>
                <c:pt idx="963">
                  <c:v>46098</c:v>
                </c:pt>
                <c:pt idx="964">
                  <c:v>46105</c:v>
                </c:pt>
                <c:pt idx="965">
                  <c:v>46112</c:v>
                </c:pt>
                <c:pt idx="966">
                  <c:v>46119</c:v>
                </c:pt>
                <c:pt idx="967">
                  <c:v>46126</c:v>
                </c:pt>
                <c:pt idx="968">
                  <c:v>46133</c:v>
                </c:pt>
                <c:pt idx="969">
                  <c:v>46140</c:v>
                </c:pt>
                <c:pt idx="970">
                  <c:v>46147</c:v>
                </c:pt>
                <c:pt idx="971">
                  <c:v>46154</c:v>
                </c:pt>
                <c:pt idx="972">
                  <c:v>46161</c:v>
                </c:pt>
                <c:pt idx="973">
                  <c:v>46168</c:v>
                </c:pt>
                <c:pt idx="974">
                  <c:v>46175</c:v>
                </c:pt>
                <c:pt idx="975">
                  <c:v>46182</c:v>
                </c:pt>
                <c:pt idx="976">
                  <c:v>46189</c:v>
                </c:pt>
                <c:pt idx="977">
                  <c:v>46196</c:v>
                </c:pt>
                <c:pt idx="978">
                  <c:v>46203</c:v>
                </c:pt>
                <c:pt idx="979">
                  <c:v>46210</c:v>
                </c:pt>
                <c:pt idx="980">
                  <c:v>46217</c:v>
                </c:pt>
                <c:pt idx="981">
                  <c:v>46224</c:v>
                </c:pt>
                <c:pt idx="982">
                  <c:v>46231</c:v>
                </c:pt>
                <c:pt idx="983">
                  <c:v>46238</c:v>
                </c:pt>
                <c:pt idx="984">
                  <c:v>46245</c:v>
                </c:pt>
                <c:pt idx="985">
                  <c:v>46252</c:v>
                </c:pt>
                <c:pt idx="986">
                  <c:v>46259</c:v>
                </c:pt>
                <c:pt idx="987">
                  <c:v>46266</c:v>
                </c:pt>
                <c:pt idx="988">
                  <c:v>46273</c:v>
                </c:pt>
                <c:pt idx="989">
                  <c:v>46280</c:v>
                </c:pt>
                <c:pt idx="990">
                  <c:v>46287</c:v>
                </c:pt>
                <c:pt idx="991">
                  <c:v>46294</c:v>
                </c:pt>
                <c:pt idx="992">
                  <c:v>46301</c:v>
                </c:pt>
                <c:pt idx="993">
                  <c:v>46308</c:v>
                </c:pt>
                <c:pt idx="994">
                  <c:v>46315</c:v>
                </c:pt>
                <c:pt idx="995">
                  <c:v>46322</c:v>
                </c:pt>
                <c:pt idx="996">
                  <c:v>46329</c:v>
                </c:pt>
                <c:pt idx="997">
                  <c:v>46336</c:v>
                </c:pt>
                <c:pt idx="998">
                  <c:v>46343</c:v>
                </c:pt>
                <c:pt idx="999">
                  <c:v>46350</c:v>
                </c:pt>
                <c:pt idx="1000">
                  <c:v>46357</c:v>
                </c:pt>
                <c:pt idx="1001">
                  <c:v>46364</c:v>
                </c:pt>
                <c:pt idx="1002">
                  <c:v>46371</c:v>
                </c:pt>
                <c:pt idx="1003">
                  <c:v>46378</c:v>
                </c:pt>
                <c:pt idx="1004">
                  <c:v>46385</c:v>
                </c:pt>
                <c:pt idx="1005">
                  <c:v>46392</c:v>
                </c:pt>
                <c:pt idx="1006">
                  <c:v>46399</c:v>
                </c:pt>
                <c:pt idx="1007">
                  <c:v>46406</c:v>
                </c:pt>
                <c:pt idx="1008">
                  <c:v>46413</c:v>
                </c:pt>
                <c:pt idx="1009">
                  <c:v>46420</c:v>
                </c:pt>
                <c:pt idx="1010">
                  <c:v>46427</c:v>
                </c:pt>
                <c:pt idx="1011">
                  <c:v>46434</c:v>
                </c:pt>
                <c:pt idx="1012">
                  <c:v>46441</c:v>
                </c:pt>
                <c:pt idx="1013">
                  <c:v>46448</c:v>
                </c:pt>
                <c:pt idx="1014">
                  <c:v>46455</c:v>
                </c:pt>
                <c:pt idx="1015">
                  <c:v>46462</c:v>
                </c:pt>
                <c:pt idx="1016">
                  <c:v>46469</c:v>
                </c:pt>
                <c:pt idx="1017">
                  <c:v>46476</c:v>
                </c:pt>
                <c:pt idx="1018">
                  <c:v>46483</c:v>
                </c:pt>
                <c:pt idx="1019">
                  <c:v>46490</c:v>
                </c:pt>
                <c:pt idx="1020">
                  <c:v>46497</c:v>
                </c:pt>
                <c:pt idx="1021">
                  <c:v>46504</c:v>
                </c:pt>
                <c:pt idx="1022">
                  <c:v>46511</c:v>
                </c:pt>
                <c:pt idx="1023">
                  <c:v>46518</c:v>
                </c:pt>
                <c:pt idx="1024">
                  <c:v>46525</c:v>
                </c:pt>
                <c:pt idx="1025">
                  <c:v>46532</c:v>
                </c:pt>
                <c:pt idx="1026">
                  <c:v>46539</c:v>
                </c:pt>
                <c:pt idx="1027">
                  <c:v>46546</c:v>
                </c:pt>
                <c:pt idx="1028">
                  <c:v>46553</c:v>
                </c:pt>
                <c:pt idx="1029">
                  <c:v>46560</c:v>
                </c:pt>
                <c:pt idx="1030">
                  <c:v>46567</c:v>
                </c:pt>
                <c:pt idx="1031">
                  <c:v>46574</c:v>
                </c:pt>
                <c:pt idx="1032">
                  <c:v>46581</c:v>
                </c:pt>
                <c:pt idx="1033">
                  <c:v>46588</c:v>
                </c:pt>
                <c:pt idx="1034">
                  <c:v>46595</c:v>
                </c:pt>
                <c:pt idx="1035">
                  <c:v>46602</c:v>
                </c:pt>
                <c:pt idx="1036">
                  <c:v>46609</c:v>
                </c:pt>
                <c:pt idx="1037">
                  <c:v>46616</c:v>
                </c:pt>
                <c:pt idx="1038">
                  <c:v>46623</c:v>
                </c:pt>
                <c:pt idx="1039">
                  <c:v>46630</c:v>
                </c:pt>
                <c:pt idx="1040">
                  <c:v>46637</c:v>
                </c:pt>
                <c:pt idx="1041">
                  <c:v>46644</c:v>
                </c:pt>
                <c:pt idx="1042">
                  <c:v>46651</c:v>
                </c:pt>
                <c:pt idx="1043">
                  <c:v>46658</c:v>
                </c:pt>
                <c:pt idx="1044">
                  <c:v>46665</c:v>
                </c:pt>
                <c:pt idx="1045">
                  <c:v>46672</c:v>
                </c:pt>
                <c:pt idx="1046">
                  <c:v>46679</c:v>
                </c:pt>
                <c:pt idx="1047">
                  <c:v>46686</c:v>
                </c:pt>
                <c:pt idx="1048">
                  <c:v>46693</c:v>
                </c:pt>
                <c:pt idx="1049">
                  <c:v>46700</c:v>
                </c:pt>
                <c:pt idx="1050">
                  <c:v>46707</c:v>
                </c:pt>
                <c:pt idx="1051">
                  <c:v>46714</c:v>
                </c:pt>
                <c:pt idx="1052">
                  <c:v>46721</c:v>
                </c:pt>
                <c:pt idx="1053">
                  <c:v>46728</c:v>
                </c:pt>
                <c:pt idx="1054">
                  <c:v>46735</c:v>
                </c:pt>
                <c:pt idx="1055">
                  <c:v>46742</c:v>
                </c:pt>
                <c:pt idx="1056">
                  <c:v>46749</c:v>
                </c:pt>
                <c:pt idx="1057">
                  <c:v>46756</c:v>
                </c:pt>
                <c:pt idx="1058">
                  <c:v>46763</c:v>
                </c:pt>
                <c:pt idx="1059">
                  <c:v>46770</c:v>
                </c:pt>
                <c:pt idx="1060">
                  <c:v>46777</c:v>
                </c:pt>
                <c:pt idx="1061">
                  <c:v>46784</c:v>
                </c:pt>
                <c:pt idx="1062">
                  <c:v>46791</c:v>
                </c:pt>
                <c:pt idx="1063">
                  <c:v>46798</c:v>
                </c:pt>
                <c:pt idx="1064">
                  <c:v>46805</c:v>
                </c:pt>
                <c:pt idx="1065">
                  <c:v>46812</c:v>
                </c:pt>
                <c:pt idx="1066">
                  <c:v>46819</c:v>
                </c:pt>
                <c:pt idx="1067">
                  <c:v>46826</c:v>
                </c:pt>
                <c:pt idx="1068">
                  <c:v>46833</c:v>
                </c:pt>
                <c:pt idx="1069">
                  <c:v>46840</c:v>
                </c:pt>
                <c:pt idx="1070">
                  <c:v>46847</c:v>
                </c:pt>
                <c:pt idx="1071">
                  <c:v>46854</c:v>
                </c:pt>
                <c:pt idx="1072">
                  <c:v>46861</c:v>
                </c:pt>
                <c:pt idx="1073">
                  <c:v>46868</c:v>
                </c:pt>
                <c:pt idx="1074">
                  <c:v>46875</c:v>
                </c:pt>
                <c:pt idx="1075">
                  <c:v>46882</c:v>
                </c:pt>
                <c:pt idx="1076">
                  <c:v>46889</c:v>
                </c:pt>
                <c:pt idx="1077">
                  <c:v>46896</c:v>
                </c:pt>
                <c:pt idx="1078">
                  <c:v>46903</c:v>
                </c:pt>
                <c:pt idx="1079">
                  <c:v>46910</c:v>
                </c:pt>
                <c:pt idx="1080">
                  <c:v>46917</c:v>
                </c:pt>
                <c:pt idx="1081">
                  <c:v>46924</c:v>
                </c:pt>
                <c:pt idx="1082">
                  <c:v>46931</c:v>
                </c:pt>
                <c:pt idx="1083">
                  <c:v>46938</c:v>
                </c:pt>
                <c:pt idx="1084">
                  <c:v>46945</c:v>
                </c:pt>
                <c:pt idx="1085">
                  <c:v>46952</c:v>
                </c:pt>
                <c:pt idx="1086">
                  <c:v>46959</c:v>
                </c:pt>
                <c:pt idx="1087">
                  <c:v>46966</c:v>
                </c:pt>
                <c:pt idx="1088">
                  <c:v>46973</c:v>
                </c:pt>
                <c:pt idx="1089">
                  <c:v>46980</c:v>
                </c:pt>
                <c:pt idx="1090">
                  <c:v>46987</c:v>
                </c:pt>
                <c:pt idx="1091">
                  <c:v>46994</c:v>
                </c:pt>
                <c:pt idx="1092">
                  <c:v>47001</c:v>
                </c:pt>
                <c:pt idx="1093">
                  <c:v>47008</c:v>
                </c:pt>
                <c:pt idx="1094">
                  <c:v>47015</c:v>
                </c:pt>
                <c:pt idx="1095">
                  <c:v>47022</c:v>
                </c:pt>
                <c:pt idx="1096">
                  <c:v>47029</c:v>
                </c:pt>
                <c:pt idx="1097">
                  <c:v>47036</c:v>
                </c:pt>
                <c:pt idx="1098">
                  <c:v>47043</c:v>
                </c:pt>
                <c:pt idx="1099">
                  <c:v>47050</c:v>
                </c:pt>
                <c:pt idx="1100">
                  <c:v>47057</c:v>
                </c:pt>
                <c:pt idx="1101">
                  <c:v>47064</c:v>
                </c:pt>
                <c:pt idx="1102">
                  <c:v>47071</c:v>
                </c:pt>
                <c:pt idx="1103">
                  <c:v>47078</c:v>
                </c:pt>
                <c:pt idx="1104">
                  <c:v>47085</c:v>
                </c:pt>
                <c:pt idx="1105">
                  <c:v>47092</c:v>
                </c:pt>
                <c:pt idx="1106">
                  <c:v>47099</c:v>
                </c:pt>
                <c:pt idx="1107">
                  <c:v>47106</c:v>
                </c:pt>
                <c:pt idx="1108">
                  <c:v>47114</c:v>
                </c:pt>
                <c:pt idx="1109">
                  <c:v>47121</c:v>
                </c:pt>
                <c:pt idx="1110">
                  <c:v>47128</c:v>
                </c:pt>
                <c:pt idx="1111">
                  <c:v>47135</c:v>
                </c:pt>
                <c:pt idx="1112">
                  <c:v>47142</c:v>
                </c:pt>
                <c:pt idx="1113">
                  <c:v>47149</c:v>
                </c:pt>
                <c:pt idx="1114">
                  <c:v>47156</c:v>
                </c:pt>
                <c:pt idx="1115">
                  <c:v>47163</c:v>
                </c:pt>
                <c:pt idx="1116">
                  <c:v>47170</c:v>
                </c:pt>
                <c:pt idx="1117">
                  <c:v>47177</c:v>
                </c:pt>
                <c:pt idx="1118">
                  <c:v>47184</c:v>
                </c:pt>
                <c:pt idx="1119">
                  <c:v>47191</c:v>
                </c:pt>
                <c:pt idx="1120">
                  <c:v>47198</c:v>
                </c:pt>
                <c:pt idx="1121">
                  <c:v>47205</c:v>
                </c:pt>
                <c:pt idx="1122">
                  <c:v>47212</c:v>
                </c:pt>
                <c:pt idx="1123">
                  <c:v>47219</c:v>
                </c:pt>
                <c:pt idx="1124">
                  <c:v>47226</c:v>
                </c:pt>
                <c:pt idx="1125">
                  <c:v>47233</c:v>
                </c:pt>
                <c:pt idx="1126">
                  <c:v>47240</c:v>
                </c:pt>
                <c:pt idx="1127">
                  <c:v>47247</c:v>
                </c:pt>
                <c:pt idx="1128">
                  <c:v>47254</c:v>
                </c:pt>
                <c:pt idx="1129">
                  <c:v>47261</c:v>
                </c:pt>
                <c:pt idx="1130">
                  <c:v>47268</c:v>
                </c:pt>
                <c:pt idx="1131">
                  <c:v>47275</c:v>
                </c:pt>
                <c:pt idx="1132">
                  <c:v>47282</c:v>
                </c:pt>
                <c:pt idx="1133">
                  <c:v>47289</c:v>
                </c:pt>
                <c:pt idx="1134">
                  <c:v>47296</c:v>
                </c:pt>
                <c:pt idx="1135">
                  <c:v>47303</c:v>
                </c:pt>
                <c:pt idx="1136">
                  <c:v>47310</c:v>
                </c:pt>
                <c:pt idx="1137">
                  <c:v>47317</c:v>
                </c:pt>
                <c:pt idx="1138">
                  <c:v>47324</c:v>
                </c:pt>
                <c:pt idx="1139">
                  <c:v>47331</c:v>
                </c:pt>
                <c:pt idx="1140">
                  <c:v>47338</c:v>
                </c:pt>
                <c:pt idx="1141">
                  <c:v>47345</c:v>
                </c:pt>
                <c:pt idx="1142">
                  <c:v>47352</c:v>
                </c:pt>
                <c:pt idx="1143">
                  <c:v>47359</c:v>
                </c:pt>
                <c:pt idx="1144">
                  <c:v>47366</c:v>
                </c:pt>
                <c:pt idx="1145">
                  <c:v>47373</c:v>
                </c:pt>
                <c:pt idx="1146">
                  <c:v>47380</c:v>
                </c:pt>
                <c:pt idx="1147">
                  <c:v>47387</c:v>
                </c:pt>
                <c:pt idx="1148">
                  <c:v>47394</c:v>
                </c:pt>
                <c:pt idx="1149">
                  <c:v>47401</c:v>
                </c:pt>
                <c:pt idx="1150">
                  <c:v>47408</c:v>
                </c:pt>
                <c:pt idx="1151">
                  <c:v>47415</c:v>
                </c:pt>
                <c:pt idx="1152">
                  <c:v>47422</c:v>
                </c:pt>
                <c:pt idx="1153">
                  <c:v>47429</c:v>
                </c:pt>
                <c:pt idx="1154">
                  <c:v>47436</c:v>
                </c:pt>
                <c:pt idx="1155">
                  <c:v>47443</c:v>
                </c:pt>
                <c:pt idx="1156">
                  <c:v>47450</c:v>
                </c:pt>
                <c:pt idx="1157">
                  <c:v>47457</c:v>
                </c:pt>
                <c:pt idx="1158">
                  <c:v>47464</c:v>
                </c:pt>
                <c:pt idx="1159">
                  <c:v>47471</c:v>
                </c:pt>
                <c:pt idx="1160">
                  <c:v>47479</c:v>
                </c:pt>
                <c:pt idx="1161">
                  <c:v>47486</c:v>
                </c:pt>
                <c:pt idx="1162">
                  <c:v>47493</c:v>
                </c:pt>
                <c:pt idx="1163">
                  <c:v>47500</c:v>
                </c:pt>
                <c:pt idx="1164">
                  <c:v>47507</c:v>
                </c:pt>
                <c:pt idx="1165">
                  <c:v>47514</c:v>
                </c:pt>
                <c:pt idx="1166">
                  <c:v>47521</c:v>
                </c:pt>
                <c:pt idx="1167">
                  <c:v>47528</c:v>
                </c:pt>
                <c:pt idx="1168">
                  <c:v>47535</c:v>
                </c:pt>
                <c:pt idx="1169">
                  <c:v>47542</c:v>
                </c:pt>
                <c:pt idx="1170">
                  <c:v>47549</c:v>
                </c:pt>
                <c:pt idx="1171">
                  <c:v>47556</c:v>
                </c:pt>
                <c:pt idx="1172">
                  <c:v>47563</c:v>
                </c:pt>
                <c:pt idx="1173">
                  <c:v>47570</c:v>
                </c:pt>
                <c:pt idx="1174">
                  <c:v>47577</c:v>
                </c:pt>
                <c:pt idx="1175">
                  <c:v>47584</c:v>
                </c:pt>
                <c:pt idx="1176">
                  <c:v>47591</c:v>
                </c:pt>
                <c:pt idx="1177">
                  <c:v>47598</c:v>
                </c:pt>
                <c:pt idx="1178">
                  <c:v>47605</c:v>
                </c:pt>
                <c:pt idx="1179">
                  <c:v>47612</c:v>
                </c:pt>
                <c:pt idx="1180">
                  <c:v>47619</c:v>
                </c:pt>
                <c:pt idx="1181">
                  <c:v>47626</c:v>
                </c:pt>
                <c:pt idx="1182">
                  <c:v>47633</c:v>
                </c:pt>
                <c:pt idx="1183">
                  <c:v>47640</c:v>
                </c:pt>
                <c:pt idx="1184">
                  <c:v>47647</c:v>
                </c:pt>
                <c:pt idx="1185">
                  <c:v>47654</c:v>
                </c:pt>
                <c:pt idx="1186">
                  <c:v>47661</c:v>
                </c:pt>
                <c:pt idx="1187">
                  <c:v>47668</c:v>
                </c:pt>
                <c:pt idx="1188">
                  <c:v>47675</c:v>
                </c:pt>
                <c:pt idx="1189">
                  <c:v>47682</c:v>
                </c:pt>
                <c:pt idx="1190">
                  <c:v>47689</c:v>
                </c:pt>
                <c:pt idx="1191">
                  <c:v>47696</c:v>
                </c:pt>
                <c:pt idx="1192">
                  <c:v>47703</c:v>
                </c:pt>
                <c:pt idx="1193">
                  <c:v>47710</c:v>
                </c:pt>
                <c:pt idx="1194">
                  <c:v>47717</c:v>
                </c:pt>
                <c:pt idx="1195">
                  <c:v>47724</c:v>
                </c:pt>
                <c:pt idx="1196">
                  <c:v>47731</c:v>
                </c:pt>
                <c:pt idx="1197">
                  <c:v>47738</c:v>
                </c:pt>
                <c:pt idx="1198">
                  <c:v>47745</c:v>
                </c:pt>
                <c:pt idx="1199">
                  <c:v>47752</c:v>
                </c:pt>
                <c:pt idx="1200">
                  <c:v>47759</c:v>
                </c:pt>
                <c:pt idx="1201">
                  <c:v>47766</c:v>
                </c:pt>
                <c:pt idx="1202">
                  <c:v>47773</c:v>
                </c:pt>
                <c:pt idx="1203">
                  <c:v>47780</c:v>
                </c:pt>
                <c:pt idx="1204">
                  <c:v>47787</c:v>
                </c:pt>
                <c:pt idx="1205">
                  <c:v>47794</c:v>
                </c:pt>
                <c:pt idx="1206">
                  <c:v>47801</c:v>
                </c:pt>
                <c:pt idx="1207">
                  <c:v>47808</c:v>
                </c:pt>
                <c:pt idx="1208">
                  <c:v>47815</c:v>
                </c:pt>
                <c:pt idx="1209">
                  <c:v>47822</c:v>
                </c:pt>
                <c:pt idx="1210">
                  <c:v>47829</c:v>
                </c:pt>
                <c:pt idx="1211">
                  <c:v>47836</c:v>
                </c:pt>
                <c:pt idx="1212">
                  <c:v>47844</c:v>
                </c:pt>
                <c:pt idx="1213">
                  <c:v>47851</c:v>
                </c:pt>
                <c:pt idx="1214">
                  <c:v>47858</c:v>
                </c:pt>
                <c:pt idx="1215">
                  <c:v>47865</c:v>
                </c:pt>
                <c:pt idx="1216">
                  <c:v>47872</c:v>
                </c:pt>
                <c:pt idx="1217">
                  <c:v>47879</c:v>
                </c:pt>
                <c:pt idx="1218">
                  <c:v>47886</c:v>
                </c:pt>
                <c:pt idx="1219">
                  <c:v>47893</c:v>
                </c:pt>
                <c:pt idx="1220">
                  <c:v>47900</c:v>
                </c:pt>
                <c:pt idx="1221">
                  <c:v>47907</c:v>
                </c:pt>
                <c:pt idx="1222">
                  <c:v>47914</c:v>
                </c:pt>
                <c:pt idx="1223">
                  <c:v>47921</c:v>
                </c:pt>
                <c:pt idx="1224">
                  <c:v>47928</c:v>
                </c:pt>
                <c:pt idx="1225">
                  <c:v>47935</c:v>
                </c:pt>
                <c:pt idx="1226">
                  <c:v>47942</c:v>
                </c:pt>
                <c:pt idx="1227">
                  <c:v>47953</c:v>
                </c:pt>
                <c:pt idx="1228">
                  <c:v>47960</c:v>
                </c:pt>
                <c:pt idx="1229">
                  <c:v>47967</c:v>
                </c:pt>
                <c:pt idx="1230">
                  <c:v>47974</c:v>
                </c:pt>
                <c:pt idx="1231">
                  <c:v>47981</c:v>
                </c:pt>
                <c:pt idx="1232">
                  <c:v>47988</c:v>
                </c:pt>
                <c:pt idx="1233">
                  <c:v>47995</c:v>
                </c:pt>
                <c:pt idx="1234">
                  <c:v>48002</c:v>
                </c:pt>
                <c:pt idx="1235">
                  <c:v>48009</c:v>
                </c:pt>
                <c:pt idx="1236">
                  <c:v>48016</c:v>
                </c:pt>
                <c:pt idx="1237">
                  <c:v>48023</c:v>
                </c:pt>
                <c:pt idx="1238">
                  <c:v>48030</c:v>
                </c:pt>
                <c:pt idx="1239">
                  <c:v>48037</c:v>
                </c:pt>
                <c:pt idx="1240">
                  <c:v>48044</c:v>
                </c:pt>
                <c:pt idx="1241">
                  <c:v>48051</c:v>
                </c:pt>
                <c:pt idx="1242">
                  <c:v>48058</c:v>
                </c:pt>
                <c:pt idx="1243">
                  <c:v>48065</c:v>
                </c:pt>
                <c:pt idx="1244">
                  <c:v>48072</c:v>
                </c:pt>
                <c:pt idx="1245">
                  <c:v>48079</c:v>
                </c:pt>
                <c:pt idx="1246">
                  <c:v>48086</c:v>
                </c:pt>
                <c:pt idx="1247">
                  <c:v>48093</c:v>
                </c:pt>
                <c:pt idx="1248">
                  <c:v>48100</c:v>
                </c:pt>
                <c:pt idx="1249">
                  <c:v>48107</c:v>
                </c:pt>
                <c:pt idx="1250">
                  <c:v>48114</c:v>
                </c:pt>
                <c:pt idx="1251">
                  <c:v>48121</c:v>
                </c:pt>
                <c:pt idx="1252">
                  <c:v>48128</c:v>
                </c:pt>
                <c:pt idx="1253">
                  <c:v>48135</c:v>
                </c:pt>
                <c:pt idx="1254">
                  <c:v>48142</c:v>
                </c:pt>
                <c:pt idx="1255">
                  <c:v>48149</c:v>
                </c:pt>
                <c:pt idx="1256">
                  <c:v>48156</c:v>
                </c:pt>
                <c:pt idx="1257">
                  <c:v>48163</c:v>
                </c:pt>
                <c:pt idx="1258">
                  <c:v>48170</c:v>
                </c:pt>
                <c:pt idx="1259">
                  <c:v>48177</c:v>
                </c:pt>
                <c:pt idx="1260">
                  <c:v>48184</c:v>
                </c:pt>
                <c:pt idx="1261">
                  <c:v>48191</c:v>
                </c:pt>
                <c:pt idx="1262">
                  <c:v>48198</c:v>
                </c:pt>
                <c:pt idx="1263">
                  <c:v>48205</c:v>
                </c:pt>
                <c:pt idx="1264">
                  <c:v>48212</c:v>
                </c:pt>
                <c:pt idx="1265">
                  <c:v>48219</c:v>
                </c:pt>
                <c:pt idx="1266">
                  <c:v>48226</c:v>
                </c:pt>
                <c:pt idx="1267">
                  <c:v>48233</c:v>
                </c:pt>
                <c:pt idx="1268">
                  <c:v>48240</c:v>
                </c:pt>
                <c:pt idx="1269">
                  <c:v>48247</c:v>
                </c:pt>
                <c:pt idx="1270">
                  <c:v>48254</c:v>
                </c:pt>
                <c:pt idx="1271">
                  <c:v>48261</c:v>
                </c:pt>
                <c:pt idx="1272">
                  <c:v>48268</c:v>
                </c:pt>
                <c:pt idx="1273">
                  <c:v>48275</c:v>
                </c:pt>
                <c:pt idx="1274">
                  <c:v>48282</c:v>
                </c:pt>
                <c:pt idx="1275">
                  <c:v>48289</c:v>
                </c:pt>
                <c:pt idx="1276">
                  <c:v>48296</c:v>
                </c:pt>
                <c:pt idx="1277">
                  <c:v>48303</c:v>
                </c:pt>
                <c:pt idx="1278">
                  <c:v>48310</c:v>
                </c:pt>
                <c:pt idx="1279">
                  <c:v>48317</c:v>
                </c:pt>
                <c:pt idx="1280">
                  <c:v>48324</c:v>
                </c:pt>
                <c:pt idx="1281">
                  <c:v>48331</c:v>
                </c:pt>
                <c:pt idx="1282">
                  <c:v>48338</c:v>
                </c:pt>
                <c:pt idx="1283">
                  <c:v>48345</c:v>
                </c:pt>
                <c:pt idx="1284">
                  <c:v>48352</c:v>
                </c:pt>
                <c:pt idx="1285">
                  <c:v>48359</c:v>
                </c:pt>
                <c:pt idx="1286">
                  <c:v>48366</c:v>
                </c:pt>
                <c:pt idx="1287">
                  <c:v>48373</c:v>
                </c:pt>
                <c:pt idx="1288">
                  <c:v>48380</c:v>
                </c:pt>
                <c:pt idx="1289">
                  <c:v>48387</c:v>
                </c:pt>
                <c:pt idx="1290">
                  <c:v>48394</c:v>
                </c:pt>
                <c:pt idx="1291">
                  <c:v>48401</c:v>
                </c:pt>
                <c:pt idx="1292">
                  <c:v>48408</c:v>
                </c:pt>
                <c:pt idx="1293">
                  <c:v>48415</c:v>
                </c:pt>
                <c:pt idx="1294">
                  <c:v>48422</c:v>
                </c:pt>
                <c:pt idx="1295">
                  <c:v>48429</c:v>
                </c:pt>
                <c:pt idx="1296">
                  <c:v>48436</c:v>
                </c:pt>
                <c:pt idx="1297">
                  <c:v>48443</c:v>
                </c:pt>
                <c:pt idx="1298">
                  <c:v>48450</c:v>
                </c:pt>
                <c:pt idx="1299">
                  <c:v>48457</c:v>
                </c:pt>
                <c:pt idx="1300">
                  <c:v>48464</c:v>
                </c:pt>
                <c:pt idx="1301">
                  <c:v>48471</c:v>
                </c:pt>
                <c:pt idx="1302">
                  <c:v>48478</c:v>
                </c:pt>
                <c:pt idx="1303">
                  <c:v>48485</c:v>
                </c:pt>
                <c:pt idx="1304">
                  <c:v>48492</c:v>
                </c:pt>
                <c:pt idx="1305">
                  <c:v>48499</c:v>
                </c:pt>
                <c:pt idx="1306">
                  <c:v>48506</c:v>
                </c:pt>
                <c:pt idx="1307">
                  <c:v>48513</c:v>
                </c:pt>
                <c:pt idx="1308">
                  <c:v>48520</c:v>
                </c:pt>
                <c:pt idx="1309">
                  <c:v>48527</c:v>
                </c:pt>
                <c:pt idx="1310">
                  <c:v>48534</c:v>
                </c:pt>
                <c:pt idx="1311">
                  <c:v>48541</c:v>
                </c:pt>
                <c:pt idx="1312">
                  <c:v>48548</c:v>
                </c:pt>
                <c:pt idx="1313">
                  <c:v>48555</c:v>
                </c:pt>
                <c:pt idx="1314">
                  <c:v>48562</c:v>
                </c:pt>
                <c:pt idx="1315">
                  <c:v>48569</c:v>
                </c:pt>
                <c:pt idx="1316">
                  <c:v>48576</c:v>
                </c:pt>
                <c:pt idx="1317">
                  <c:v>48583</c:v>
                </c:pt>
                <c:pt idx="1318">
                  <c:v>48590</c:v>
                </c:pt>
                <c:pt idx="1319">
                  <c:v>48597</c:v>
                </c:pt>
                <c:pt idx="1320">
                  <c:v>48604</c:v>
                </c:pt>
                <c:pt idx="1321">
                  <c:v>48611</c:v>
                </c:pt>
                <c:pt idx="1322">
                  <c:v>48618</c:v>
                </c:pt>
                <c:pt idx="1323">
                  <c:v>48625</c:v>
                </c:pt>
                <c:pt idx="1324">
                  <c:v>48632</c:v>
                </c:pt>
                <c:pt idx="1325">
                  <c:v>48639</c:v>
                </c:pt>
                <c:pt idx="1326">
                  <c:v>48646</c:v>
                </c:pt>
                <c:pt idx="1327">
                  <c:v>48653</c:v>
                </c:pt>
                <c:pt idx="1328">
                  <c:v>48660</c:v>
                </c:pt>
                <c:pt idx="1329">
                  <c:v>48667</c:v>
                </c:pt>
                <c:pt idx="1330">
                  <c:v>48674</c:v>
                </c:pt>
                <c:pt idx="1331">
                  <c:v>48681</c:v>
                </c:pt>
                <c:pt idx="1332">
                  <c:v>48688</c:v>
                </c:pt>
                <c:pt idx="1333">
                  <c:v>48695</c:v>
                </c:pt>
                <c:pt idx="1334">
                  <c:v>48702</c:v>
                </c:pt>
                <c:pt idx="1335">
                  <c:v>48709</c:v>
                </c:pt>
                <c:pt idx="1336">
                  <c:v>48716</c:v>
                </c:pt>
                <c:pt idx="1337">
                  <c:v>48723</c:v>
                </c:pt>
                <c:pt idx="1338">
                  <c:v>48730</c:v>
                </c:pt>
                <c:pt idx="1339">
                  <c:v>48737</c:v>
                </c:pt>
                <c:pt idx="1340">
                  <c:v>48744</c:v>
                </c:pt>
                <c:pt idx="1341">
                  <c:v>48751</c:v>
                </c:pt>
                <c:pt idx="1342">
                  <c:v>48758</c:v>
                </c:pt>
                <c:pt idx="1343">
                  <c:v>48765</c:v>
                </c:pt>
                <c:pt idx="1344">
                  <c:v>48772</c:v>
                </c:pt>
                <c:pt idx="1345">
                  <c:v>48779</c:v>
                </c:pt>
                <c:pt idx="1346">
                  <c:v>48786</c:v>
                </c:pt>
                <c:pt idx="1347">
                  <c:v>48793</c:v>
                </c:pt>
                <c:pt idx="1348">
                  <c:v>48800</c:v>
                </c:pt>
                <c:pt idx="1349">
                  <c:v>48807</c:v>
                </c:pt>
                <c:pt idx="1350">
                  <c:v>48814</c:v>
                </c:pt>
                <c:pt idx="1351">
                  <c:v>48821</c:v>
                </c:pt>
                <c:pt idx="1352">
                  <c:v>48828</c:v>
                </c:pt>
                <c:pt idx="1353">
                  <c:v>48835</c:v>
                </c:pt>
                <c:pt idx="1354">
                  <c:v>48842</c:v>
                </c:pt>
                <c:pt idx="1355">
                  <c:v>48849</c:v>
                </c:pt>
                <c:pt idx="1356">
                  <c:v>48856</c:v>
                </c:pt>
                <c:pt idx="1357">
                  <c:v>48863</c:v>
                </c:pt>
                <c:pt idx="1358">
                  <c:v>48870</c:v>
                </c:pt>
                <c:pt idx="1359">
                  <c:v>48877</c:v>
                </c:pt>
                <c:pt idx="1360">
                  <c:v>48884</c:v>
                </c:pt>
                <c:pt idx="1361">
                  <c:v>48891</c:v>
                </c:pt>
                <c:pt idx="1362">
                  <c:v>48898</c:v>
                </c:pt>
                <c:pt idx="1363">
                  <c:v>48905</c:v>
                </c:pt>
                <c:pt idx="1364">
                  <c:v>48912</c:v>
                </c:pt>
                <c:pt idx="1365">
                  <c:v>48919</c:v>
                </c:pt>
                <c:pt idx="1366">
                  <c:v>48926</c:v>
                </c:pt>
                <c:pt idx="1367">
                  <c:v>48933</c:v>
                </c:pt>
                <c:pt idx="1368">
                  <c:v>48940</c:v>
                </c:pt>
                <c:pt idx="1369">
                  <c:v>48947</c:v>
                </c:pt>
                <c:pt idx="1370">
                  <c:v>48954</c:v>
                </c:pt>
                <c:pt idx="1371">
                  <c:v>48961</c:v>
                </c:pt>
                <c:pt idx="1372">
                  <c:v>48968</c:v>
                </c:pt>
                <c:pt idx="1373">
                  <c:v>48975</c:v>
                </c:pt>
                <c:pt idx="1374">
                  <c:v>48982</c:v>
                </c:pt>
                <c:pt idx="1375">
                  <c:v>48989</c:v>
                </c:pt>
                <c:pt idx="1376">
                  <c:v>48996</c:v>
                </c:pt>
                <c:pt idx="1377">
                  <c:v>49003</c:v>
                </c:pt>
                <c:pt idx="1378">
                  <c:v>49010</c:v>
                </c:pt>
                <c:pt idx="1379">
                  <c:v>49017</c:v>
                </c:pt>
                <c:pt idx="1380">
                  <c:v>49024</c:v>
                </c:pt>
                <c:pt idx="1381">
                  <c:v>49031</c:v>
                </c:pt>
                <c:pt idx="1382">
                  <c:v>49038</c:v>
                </c:pt>
                <c:pt idx="1383">
                  <c:v>49045</c:v>
                </c:pt>
                <c:pt idx="1384">
                  <c:v>49052</c:v>
                </c:pt>
                <c:pt idx="1385">
                  <c:v>49059</c:v>
                </c:pt>
                <c:pt idx="1386">
                  <c:v>49066</c:v>
                </c:pt>
                <c:pt idx="1387">
                  <c:v>49073</c:v>
                </c:pt>
                <c:pt idx="1388">
                  <c:v>49080</c:v>
                </c:pt>
                <c:pt idx="1389">
                  <c:v>49087</c:v>
                </c:pt>
                <c:pt idx="1390">
                  <c:v>49094</c:v>
                </c:pt>
                <c:pt idx="1391">
                  <c:v>49101</c:v>
                </c:pt>
                <c:pt idx="1392">
                  <c:v>49108</c:v>
                </c:pt>
                <c:pt idx="1393">
                  <c:v>49115</c:v>
                </c:pt>
                <c:pt idx="1394">
                  <c:v>49122</c:v>
                </c:pt>
                <c:pt idx="1395">
                  <c:v>49129</c:v>
                </c:pt>
                <c:pt idx="1396">
                  <c:v>49136</c:v>
                </c:pt>
                <c:pt idx="1397">
                  <c:v>49143</c:v>
                </c:pt>
                <c:pt idx="1398">
                  <c:v>49150</c:v>
                </c:pt>
                <c:pt idx="1399">
                  <c:v>49157</c:v>
                </c:pt>
                <c:pt idx="1400">
                  <c:v>49164</c:v>
                </c:pt>
                <c:pt idx="1401">
                  <c:v>49171</c:v>
                </c:pt>
                <c:pt idx="1402">
                  <c:v>49178</c:v>
                </c:pt>
                <c:pt idx="1403">
                  <c:v>49185</c:v>
                </c:pt>
                <c:pt idx="1404">
                  <c:v>49192</c:v>
                </c:pt>
                <c:pt idx="1405">
                  <c:v>49199</c:v>
                </c:pt>
                <c:pt idx="1406">
                  <c:v>49206</c:v>
                </c:pt>
                <c:pt idx="1407">
                  <c:v>49213</c:v>
                </c:pt>
                <c:pt idx="1408">
                  <c:v>49220</c:v>
                </c:pt>
                <c:pt idx="1409">
                  <c:v>49227</c:v>
                </c:pt>
                <c:pt idx="1410">
                  <c:v>49234</c:v>
                </c:pt>
                <c:pt idx="1411">
                  <c:v>49241</c:v>
                </c:pt>
                <c:pt idx="1412">
                  <c:v>49248</c:v>
                </c:pt>
                <c:pt idx="1413">
                  <c:v>49255</c:v>
                </c:pt>
                <c:pt idx="1414">
                  <c:v>49262</c:v>
                </c:pt>
                <c:pt idx="1415">
                  <c:v>49269</c:v>
                </c:pt>
                <c:pt idx="1416">
                  <c:v>49276</c:v>
                </c:pt>
                <c:pt idx="1417">
                  <c:v>49283</c:v>
                </c:pt>
                <c:pt idx="1418">
                  <c:v>49290</c:v>
                </c:pt>
                <c:pt idx="1419">
                  <c:v>49297</c:v>
                </c:pt>
                <c:pt idx="1420">
                  <c:v>49305</c:v>
                </c:pt>
                <c:pt idx="1421">
                  <c:v>49312</c:v>
                </c:pt>
                <c:pt idx="1422">
                  <c:v>49319</c:v>
                </c:pt>
                <c:pt idx="1423">
                  <c:v>49326</c:v>
                </c:pt>
                <c:pt idx="1424">
                  <c:v>49333</c:v>
                </c:pt>
                <c:pt idx="1425">
                  <c:v>49340</c:v>
                </c:pt>
                <c:pt idx="1426">
                  <c:v>49347</c:v>
                </c:pt>
                <c:pt idx="1427">
                  <c:v>49354</c:v>
                </c:pt>
                <c:pt idx="1428">
                  <c:v>49361</c:v>
                </c:pt>
                <c:pt idx="1429">
                  <c:v>49368</c:v>
                </c:pt>
                <c:pt idx="1430">
                  <c:v>49375</c:v>
                </c:pt>
                <c:pt idx="1431">
                  <c:v>49382</c:v>
                </c:pt>
                <c:pt idx="1432">
                  <c:v>49389</c:v>
                </c:pt>
                <c:pt idx="1433">
                  <c:v>49396</c:v>
                </c:pt>
                <c:pt idx="1434">
                  <c:v>49403</c:v>
                </c:pt>
                <c:pt idx="1435">
                  <c:v>49410</c:v>
                </c:pt>
                <c:pt idx="1436">
                  <c:v>49417</c:v>
                </c:pt>
                <c:pt idx="1437">
                  <c:v>49424</c:v>
                </c:pt>
                <c:pt idx="1438">
                  <c:v>49431</c:v>
                </c:pt>
                <c:pt idx="1439">
                  <c:v>49438</c:v>
                </c:pt>
                <c:pt idx="1440">
                  <c:v>49445</c:v>
                </c:pt>
                <c:pt idx="1441">
                  <c:v>49452</c:v>
                </c:pt>
                <c:pt idx="1442">
                  <c:v>49459</c:v>
                </c:pt>
                <c:pt idx="1443">
                  <c:v>49466</c:v>
                </c:pt>
                <c:pt idx="1444">
                  <c:v>49473</c:v>
                </c:pt>
                <c:pt idx="1445">
                  <c:v>49480</c:v>
                </c:pt>
                <c:pt idx="1446">
                  <c:v>49487</c:v>
                </c:pt>
                <c:pt idx="1447">
                  <c:v>49494</c:v>
                </c:pt>
                <c:pt idx="1448">
                  <c:v>49501</c:v>
                </c:pt>
                <c:pt idx="1449">
                  <c:v>49508</c:v>
                </c:pt>
                <c:pt idx="1450">
                  <c:v>49515</c:v>
                </c:pt>
                <c:pt idx="1451">
                  <c:v>49522</c:v>
                </c:pt>
                <c:pt idx="1452">
                  <c:v>49529</c:v>
                </c:pt>
                <c:pt idx="1453">
                  <c:v>49536</c:v>
                </c:pt>
                <c:pt idx="1454">
                  <c:v>49543</c:v>
                </c:pt>
                <c:pt idx="1455">
                  <c:v>49550</c:v>
                </c:pt>
                <c:pt idx="1456">
                  <c:v>49557</c:v>
                </c:pt>
                <c:pt idx="1457">
                  <c:v>49564</c:v>
                </c:pt>
                <c:pt idx="1458">
                  <c:v>49571</c:v>
                </c:pt>
                <c:pt idx="1459">
                  <c:v>49578</c:v>
                </c:pt>
                <c:pt idx="1460">
                  <c:v>49585</c:v>
                </c:pt>
                <c:pt idx="1461">
                  <c:v>49592</c:v>
                </c:pt>
                <c:pt idx="1462">
                  <c:v>49599</c:v>
                </c:pt>
                <c:pt idx="1463">
                  <c:v>49606</c:v>
                </c:pt>
                <c:pt idx="1464">
                  <c:v>49613</c:v>
                </c:pt>
                <c:pt idx="1465">
                  <c:v>49620</c:v>
                </c:pt>
                <c:pt idx="1466">
                  <c:v>49627</c:v>
                </c:pt>
                <c:pt idx="1467">
                  <c:v>49634</c:v>
                </c:pt>
                <c:pt idx="1468">
                  <c:v>49641</c:v>
                </c:pt>
                <c:pt idx="1469">
                  <c:v>49648</c:v>
                </c:pt>
                <c:pt idx="1470">
                  <c:v>49655</c:v>
                </c:pt>
                <c:pt idx="1471">
                  <c:v>49662</c:v>
                </c:pt>
                <c:pt idx="1472">
                  <c:v>49670</c:v>
                </c:pt>
                <c:pt idx="1473">
                  <c:v>49677</c:v>
                </c:pt>
                <c:pt idx="1474">
                  <c:v>49684</c:v>
                </c:pt>
                <c:pt idx="1475">
                  <c:v>49691</c:v>
                </c:pt>
                <c:pt idx="1476">
                  <c:v>49698</c:v>
                </c:pt>
                <c:pt idx="1477">
                  <c:v>49705</c:v>
                </c:pt>
                <c:pt idx="1478">
                  <c:v>49712</c:v>
                </c:pt>
                <c:pt idx="1479">
                  <c:v>49719</c:v>
                </c:pt>
                <c:pt idx="1480">
                  <c:v>49726</c:v>
                </c:pt>
                <c:pt idx="1481">
                  <c:v>49733</c:v>
                </c:pt>
                <c:pt idx="1482">
                  <c:v>49740</c:v>
                </c:pt>
                <c:pt idx="1483">
                  <c:v>49747</c:v>
                </c:pt>
                <c:pt idx="1484">
                  <c:v>49754</c:v>
                </c:pt>
                <c:pt idx="1485">
                  <c:v>49761</c:v>
                </c:pt>
                <c:pt idx="1486">
                  <c:v>49768</c:v>
                </c:pt>
                <c:pt idx="1487">
                  <c:v>49775</c:v>
                </c:pt>
                <c:pt idx="1488">
                  <c:v>49782</c:v>
                </c:pt>
                <c:pt idx="1489">
                  <c:v>49789</c:v>
                </c:pt>
                <c:pt idx="1490">
                  <c:v>49797</c:v>
                </c:pt>
                <c:pt idx="1491">
                  <c:v>49804</c:v>
                </c:pt>
                <c:pt idx="1492">
                  <c:v>49811</c:v>
                </c:pt>
                <c:pt idx="1493">
                  <c:v>49818</c:v>
                </c:pt>
                <c:pt idx="1494">
                  <c:v>49825</c:v>
                </c:pt>
                <c:pt idx="1495">
                  <c:v>49832</c:v>
                </c:pt>
                <c:pt idx="1496">
                  <c:v>49839</c:v>
                </c:pt>
                <c:pt idx="1497">
                  <c:v>49846</c:v>
                </c:pt>
                <c:pt idx="1498">
                  <c:v>49853</c:v>
                </c:pt>
                <c:pt idx="1499">
                  <c:v>49860</c:v>
                </c:pt>
                <c:pt idx="1500">
                  <c:v>49867</c:v>
                </c:pt>
                <c:pt idx="1501">
                  <c:v>49874</c:v>
                </c:pt>
                <c:pt idx="1502">
                  <c:v>49881</c:v>
                </c:pt>
                <c:pt idx="1503">
                  <c:v>49888</c:v>
                </c:pt>
                <c:pt idx="1504">
                  <c:v>49895</c:v>
                </c:pt>
                <c:pt idx="1505">
                  <c:v>49902</c:v>
                </c:pt>
                <c:pt idx="1506">
                  <c:v>49909</c:v>
                </c:pt>
                <c:pt idx="1507">
                  <c:v>49916</c:v>
                </c:pt>
                <c:pt idx="1508">
                  <c:v>49923</c:v>
                </c:pt>
                <c:pt idx="1509">
                  <c:v>49930</c:v>
                </c:pt>
                <c:pt idx="1510">
                  <c:v>49937</c:v>
                </c:pt>
                <c:pt idx="1511">
                  <c:v>49944</c:v>
                </c:pt>
                <c:pt idx="1512">
                  <c:v>49951</c:v>
                </c:pt>
                <c:pt idx="1513">
                  <c:v>49958</c:v>
                </c:pt>
                <c:pt idx="1514">
                  <c:v>49965</c:v>
                </c:pt>
                <c:pt idx="1515">
                  <c:v>49972</c:v>
                </c:pt>
                <c:pt idx="1516">
                  <c:v>49979</c:v>
                </c:pt>
                <c:pt idx="1517">
                  <c:v>49986</c:v>
                </c:pt>
                <c:pt idx="1518">
                  <c:v>49993</c:v>
                </c:pt>
                <c:pt idx="1519">
                  <c:v>50000</c:v>
                </c:pt>
                <c:pt idx="1520">
                  <c:v>50007</c:v>
                </c:pt>
                <c:pt idx="1521">
                  <c:v>50014</c:v>
                </c:pt>
                <c:pt idx="1522">
                  <c:v>50021</c:v>
                </c:pt>
                <c:pt idx="1523">
                  <c:v>50028</c:v>
                </c:pt>
                <c:pt idx="1524">
                  <c:v>50038</c:v>
                </c:pt>
                <c:pt idx="1525">
                  <c:v>50045</c:v>
                </c:pt>
                <c:pt idx="1526">
                  <c:v>50052</c:v>
                </c:pt>
                <c:pt idx="1527">
                  <c:v>50059</c:v>
                </c:pt>
                <c:pt idx="1528">
                  <c:v>50066</c:v>
                </c:pt>
                <c:pt idx="1529">
                  <c:v>50073</c:v>
                </c:pt>
                <c:pt idx="1530">
                  <c:v>50080</c:v>
                </c:pt>
                <c:pt idx="1531">
                  <c:v>50087</c:v>
                </c:pt>
                <c:pt idx="1532">
                  <c:v>50094</c:v>
                </c:pt>
                <c:pt idx="1533">
                  <c:v>50101</c:v>
                </c:pt>
                <c:pt idx="1534">
                  <c:v>50108</c:v>
                </c:pt>
                <c:pt idx="1535">
                  <c:v>50115</c:v>
                </c:pt>
                <c:pt idx="1536">
                  <c:v>50122</c:v>
                </c:pt>
                <c:pt idx="1537">
                  <c:v>50129</c:v>
                </c:pt>
                <c:pt idx="1538">
                  <c:v>50137</c:v>
                </c:pt>
                <c:pt idx="1539">
                  <c:v>50144</c:v>
                </c:pt>
                <c:pt idx="1540">
                  <c:v>50151</c:v>
                </c:pt>
                <c:pt idx="1541">
                  <c:v>50158</c:v>
                </c:pt>
                <c:pt idx="1542">
                  <c:v>50165</c:v>
                </c:pt>
                <c:pt idx="1543">
                  <c:v>50172</c:v>
                </c:pt>
                <c:pt idx="1544">
                  <c:v>50179</c:v>
                </c:pt>
                <c:pt idx="1545">
                  <c:v>50186</c:v>
                </c:pt>
                <c:pt idx="1546">
                  <c:v>50193</c:v>
                </c:pt>
                <c:pt idx="1547">
                  <c:v>50200</c:v>
                </c:pt>
                <c:pt idx="1548">
                  <c:v>50207</c:v>
                </c:pt>
                <c:pt idx="1549">
                  <c:v>50214</c:v>
                </c:pt>
                <c:pt idx="1550">
                  <c:v>50221</c:v>
                </c:pt>
                <c:pt idx="1551">
                  <c:v>50228</c:v>
                </c:pt>
                <c:pt idx="1552">
                  <c:v>50235</c:v>
                </c:pt>
                <c:pt idx="1553">
                  <c:v>50242</c:v>
                </c:pt>
                <c:pt idx="1554">
                  <c:v>50249</c:v>
                </c:pt>
                <c:pt idx="1555">
                  <c:v>50256</c:v>
                </c:pt>
                <c:pt idx="1556">
                  <c:v>50263</c:v>
                </c:pt>
                <c:pt idx="1557">
                  <c:v>50270</c:v>
                </c:pt>
                <c:pt idx="1558">
                  <c:v>50277</c:v>
                </c:pt>
                <c:pt idx="1559">
                  <c:v>50284</c:v>
                </c:pt>
                <c:pt idx="1560">
                  <c:v>50291</c:v>
                </c:pt>
                <c:pt idx="1561">
                  <c:v>50298</c:v>
                </c:pt>
                <c:pt idx="1562">
                  <c:v>50305</c:v>
                </c:pt>
                <c:pt idx="1563">
                  <c:v>50312</c:v>
                </c:pt>
                <c:pt idx="1564">
                  <c:v>50319</c:v>
                </c:pt>
                <c:pt idx="1565">
                  <c:v>50326</c:v>
                </c:pt>
                <c:pt idx="1566">
                  <c:v>50333</c:v>
                </c:pt>
                <c:pt idx="1567">
                  <c:v>50340</c:v>
                </c:pt>
                <c:pt idx="1568">
                  <c:v>50347</c:v>
                </c:pt>
                <c:pt idx="1569">
                  <c:v>50354</c:v>
                </c:pt>
                <c:pt idx="1570">
                  <c:v>50361</c:v>
                </c:pt>
                <c:pt idx="1571">
                  <c:v>50368</c:v>
                </c:pt>
                <c:pt idx="1572">
                  <c:v>50375</c:v>
                </c:pt>
                <c:pt idx="1573">
                  <c:v>50382</c:v>
                </c:pt>
                <c:pt idx="1574">
                  <c:v>50389</c:v>
                </c:pt>
                <c:pt idx="1575">
                  <c:v>50396</c:v>
                </c:pt>
                <c:pt idx="1576">
                  <c:v>50403</c:v>
                </c:pt>
                <c:pt idx="1577">
                  <c:v>50410</c:v>
                </c:pt>
                <c:pt idx="1578">
                  <c:v>50417</c:v>
                </c:pt>
                <c:pt idx="1579">
                  <c:v>50424</c:v>
                </c:pt>
                <c:pt idx="1580">
                  <c:v>50431</c:v>
                </c:pt>
                <c:pt idx="1581">
                  <c:v>50438</c:v>
                </c:pt>
                <c:pt idx="1582">
                  <c:v>50445</c:v>
                </c:pt>
                <c:pt idx="1583">
                  <c:v>50452</c:v>
                </c:pt>
                <c:pt idx="1584">
                  <c:v>50459</c:v>
                </c:pt>
                <c:pt idx="1585">
                  <c:v>50466</c:v>
                </c:pt>
                <c:pt idx="1586">
                  <c:v>50473</c:v>
                </c:pt>
                <c:pt idx="1587">
                  <c:v>50480</c:v>
                </c:pt>
                <c:pt idx="1588">
                  <c:v>50487</c:v>
                </c:pt>
                <c:pt idx="1589">
                  <c:v>50494</c:v>
                </c:pt>
                <c:pt idx="1590">
                  <c:v>50501</c:v>
                </c:pt>
                <c:pt idx="1591">
                  <c:v>50508</c:v>
                </c:pt>
                <c:pt idx="1592">
                  <c:v>50515</c:v>
                </c:pt>
                <c:pt idx="1593">
                  <c:v>50522</c:v>
                </c:pt>
                <c:pt idx="1594">
                  <c:v>50529</c:v>
                </c:pt>
                <c:pt idx="1595">
                  <c:v>50536</c:v>
                </c:pt>
                <c:pt idx="1596">
                  <c:v>50543</c:v>
                </c:pt>
                <c:pt idx="1597">
                  <c:v>50550</c:v>
                </c:pt>
                <c:pt idx="1598">
                  <c:v>50557</c:v>
                </c:pt>
                <c:pt idx="1599">
                  <c:v>50564</c:v>
                </c:pt>
                <c:pt idx="1600">
                  <c:v>50571</c:v>
                </c:pt>
                <c:pt idx="1601">
                  <c:v>50578</c:v>
                </c:pt>
                <c:pt idx="1602">
                  <c:v>50585</c:v>
                </c:pt>
                <c:pt idx="1603">
                  <c:v>50592</c:v>
                </c:pt>
                <c:pt idx="1604">
                  <c:v>50599</c:v>
                </c:pt>
                <c:pt idx="1605">
                  <c:v>50606</c:v>
                </c:pt>
                <c:pt idx="1606">
                  <c:v>50613</c:v>
                </c:pt>
                <c:pt idx="1607">
                  <c:v>50620</c:v>
                </c:pt>
                <c:pt idx="1608">
                  <c:v>50627</c:v>
                </c:pt>
                <c:pt idx="1609">
                  <c:v>50634</c:v>
                </c:pt>
                <c:pt idx="1610">
                  <c:v>50641</c:v>
                </c:pt>
                <c:pt idx="1611">
                  <c:v>50648</c:v>
                </c:pt>
                <c:pt idx="1612">
                  <c:v>50655</c:v>
                </c:pt>
                <c:pt idx="1613">
                  <c:v>50662</c:v>
                </c:pt>
                <c:pt idx="1614">
                  <c:v>50669</c:v>
                </c:pt>
                <c:pt idx="1615">
                  <c:v>50676</c:v>
                </c:pt>
                <c:pt idx="1616">
                  <c:v>50683</c:v>
                </c:pt>
                <c:pt idx="1617">
                  <c:v>50690</c:v>
                </c:pt>
                <c:pt idx="1618">
                  <c:v>50697</c:v>
                </c:pt>
                <c:pt idx="1619">
                  <c:v>50704</c:v>
                </c:pt>
                <c:pt idx="1620">
                  <c:v>50711</c:v>
                </c:pt>
                <c:pt idx="1621">
                  <c:v>50718</c:v>
                </c:pt>
                <c:pt idx="1622">
                  <c:v>50725</c:v>
                </c:pt>
                <c:pt idx="1623">
                  <c:v>50732</c:v>
                </c:pt>
                <c:pt idx="1624">
                  <c:v>50739</c:v>
                </c:pt>
                <c:pt idx="1625">
                  <c:v>50746</c:v>
                </c:pt>
                <c:pt idx="1626">
                  <c:v>50753</c:v>
                </c:pt>
                <c:pt idx="1627">
                  <c:v>50760</c:v>
                </c:pt>
                <c:pt idx="1628">
                  <c:v>50767</c:v>
                </c:pt>
                <c:pt idx="1629">
                  <c:v>50774</c:v>
                </c:pt>
                <c:pt idx="1630">
                  <c:v>50781</c:v>
                </c:pt>
                <c:pt idx="1631">
                  <c:v>50788</c:v>
                </c:pt>
                <c:pt idx="1632">
                  <c:v>50795</c:v>
                </c:pt>
                <c:pt idx="1633">
                  <c:v>50802</c:v>
                </c:pt>
                <c:pt idx="1634">
                  <c:v>50809</c:v>
                </c:pt>
                <c:pt idx="1635">
                  <c:v>50816</c:v>
                </c:pt>
                <c:pt idx="1636">
                  <c:v>50823</c:v>
                </c:pt>
                <c:pt idx="1637">
                  <c:v>50830</c:v>
                </c:pt>
                <c:pt idx="1638">
                  <c:v>50837</c:v>
                </c:pt>
                <c:pt idx="1639">
                  <c:v>50844</c:v>
                </c:pt>
                <c:pt idx="1640">
                  <c:v>50851</c:v>
                </c:pt>
                <c:pt idx="1641">
                  <c:v>50858</c:v>
                </c:pt>
                <c:pt idx="1642">
                  <c:v>50865</c:v>
                </c:pt>
                <c:pt idx="1643">
                  <c:v>50872</c:v>
                </c:pt>
                <c:pt idx="1644">
                  <c:v>50879</c:v>
                </c:pt>
                <c:pt idx="1645">
                  <c:v>50886</c:v>
                </c:pt>
                <c:pt idx="1646">
                  <c:v>50893</c:v>
                </c:pt>
                <c:pt idx="1647">
                  <c:v>50900</c:v>
                </c:pt>
                <c:pt idx="1648">
                  <c:v>50907</c:v>
                </c:pt>
                <c:pt idx="1649">
                  <c:v>50914</c:v>
                </c:pt>
                <c:pt idx="1650">
                  <c:v>50921</c:v>
                </c:pt>
                <c:pt idx="1651">
                  <c:v>50928</c:v>
                </c:pt>
                <c:pt idx="1652">
                  <c:v>50935</c:v>
                </c:pt>
                <c:pt idx="1653">
                  <c:v>50942</c:v>
                </c:pt>
                <c:pt idx="1654">
                  <c:v>50949</c:v>
                </c:pt>
                <c:pt idx="1655">
                  <c:v>50956</c:v>
                </c:pt>
                <c:pt idx="1656">
                  <c:v>50963</c:v>
                </c:pt>
                <c:pt idx="1657">
                  <c:v>50970</c:v>
                </c:pt>
                <c:pt idx="1658">
                  <c:v>50977</c:v>
                </c:pt>
                <c:pt idx="1659">
                  <c:v>50984</c:v>
                </c:pt>
                <c:pt idx="1660">
                  <c:v>50991</c:v>
                </c:pt>
                <c:pt idx="1661">
                  <c:v>50998</c:v>
                </c:pt>
                <c:pt idx="1662">
                  <c:v>51005</c:v>
                </c:pt>
                <c:pt idx="1663">
                  <c:v>51012</c:v>
                </c:pt>
                <c:pt idx="1664">
                  <c:v>51019</c:v>
                </c:pt>
                <c:pt idx="1665">
                  <c:v>51026</c:v>
                </c:pt>
                <c:pt idx="1666">
                  <c:v>51033</c:v>
                </c:pt>
                <c:pt idx="1667">
                  <c:v>51040</c:v>
                </c:pt>
                <c:pt idx="1668">
                  <c:v>51047</c:v>
                </c:pt>
                <c:pt idx="1669">
                  <c:v>51054</c:v>
                </c:pt>
                <c:pt idx="1670">
                  <c:v>51061</c:v>
                </c:pt>
                <c:pt idx="1671">
                  <c:v>51068</c:v>
                </c:pt>
                <c:pt idx="1672">
                  <c:v>51075</c:v>
                </c:pt>
                <c:pt idx="1673">
                  <c:v>51082</c:v>
                </c:pt>
                <c:pt idx="1674">
                  <c:v>51089</c:v>
                </c:pt>
                <c:pt idx="1675">
                  <c:v>51096</c:v>
                </c:pt>
                <c:pt idx="1676">
                  <c:v>51103</c:v>
                </c:pt>
                <c:pt idx="1677">
                  <c:v>51110</c:v>
                </c:pt>
                <c:pt idx="1678">
                  <c:v>51117</c:v>
                </c:pt>
                <c:pt idx="1679">
                  <c:v>51124</c:v>
                </c:pt>
                <c:pt idx="1680">
                  <c:v>51131</c:v>
                </c:pt>
                <c:pt idx="1681">
                  <c:v>51138</c:v>
                </c:pt>
                <c:pt idx="1682">
                  <c:v>51145</c:v>
                </c:pt>
                <c:pt idx="1683">
                  <c:v>51152</c:v>
                </c:pt>
                <c:pt idx="1684">
                  <c:v>51159</c:v>
                </c:pt>
                <c:pt idx="1685">
                  <c:v>51166</c:v>
                </c:pt>
                <c:pt idx="1686">
                  <c:v>51173</c:v>
                </c:pt>
                <c:pt idx="1687">
                  <c:v>51180</c:v>
                </c:pt>
                <c:pt idx="1688">
                  <c:v>51187</c:v>
                </c:pt>
                <c:pt idx="1689">
                  <c:v>51194</c:v>
                </c:pt>
                <c:pt idx="1690">
                  <c:v>51201</c:v>
                </c:pt>
                <c:pt idx="1691">
                  <c:v>51208</c:v>
                </c:pt>
                <c:pt idx="1692">
                  <c:v>51215</c:v>
                </c:pt>
                <c:pt idx="1693">
                  <c:v>51222</c:v>
                </c:pt>
                <c:pt idx="1694">
                  <c:v>51229</c:v>
                </c:pt>
                <c:pt idx="1695">
                  <c:v>51236</c:v>
                </c:pt>
                <c:pt idx="1696">
                  <c:v>51243</c:v>
                </c:pt>
                <c:pt idx="1697">
                  <c:v>51250</c:v>
                </c:pt>
                <c:pt idx="1698">
                  <c:v>51258</c:v>
                </c:pt>
                <c:pt idx="1699">
                  <c:v>51265</c:v>
                </c:pt>
                <c:pt idx="1700">
                  <c:v>51272</c:v>
                </c:pt>
                <c:pt idx="1701">
                  <c:v>51279</c:v>
                </c:pt>
                <c:pt idx="1702">
                  <c:v>51286</c:v>
                </c:pt>
                <c:pt idx="1703">
                  <c:v>51293</c:v>
                </c:pt>
                <c:pt idx="1704">
                  <c:v>51300</c:v>
                </c:pt>
                <c:pt idx="1705">
                  <c:v>51307</c:v>
                </c:pt>
                <c:pt idx="1706">
                  <c:v>51314</c:v>
                </c:pt>
                <c:pt idx="1707">
                  <c:v>51321</c:v>
                </c:pt>
                <c:pt idx="1708">
                  <c:v>51328</c:v>
                </c:pt>
                <c:pt idx="1709">
                  <c:v>51335</c:v>
                </c:pt>
                <c:pt idx="1710">
                  <c:v>51342</c:v>
                </c:pt>
                <c:pt idx="1711">
                  <c:v>51349</c:v>
                </c:pt>
                <c:pt idx="1712">
                  <c:v>51356</c:v>
                </c:pt>
                <c:pt idx="1713">
                  <c:v>51363</c:v>
                </c:pt>
                <c:pt idx="1714">
                  <c:v>51370</c:v>
                </c:pt>
                <c:pt idx="1715">
                  <c:v>51377</c:v>
                </c:pt>
                <c:pt idx="1716">
                  <c:v>51384</c:v>
                </c:pt>
                <c:pt idx="1717">
                  <c:v>51391</c:v>
                </c:pt>
                <c:pt idx="1718">
                  <c:v>51398</c:v>
                </c:pt>
                <c:pt idx="1719">
                  <c:v>51405</c:v>
                </c:pt>
                <c:pt idx="1720">
                  <c:v>51412</c:v>
                </c:pt>
                <c:pt idx="1721">
                  <c:v>51419</c:v>
                </c:pt>
                <c:pt idx="1722">
                  <c:v>51426</c:v>
                </c:pt>
                <c:pt idx="1723">
                  <c:v>51433</c:v>
                </c:pt>
                <c:pt idx="1724">
                  <c:v>51440</c:v>
                </c:pt>
                <c:pt idx="1725">
                  <c:v>51447</c:v>
                </c:pt>
                <c:pt idx="1726">
                  <c:v>51454</c:v>
                </c:pt>
                <c:pt idx="1727">
                  <c:v>51461</c:v>
                </c:pt>
                <c:pt idx="1728">
                  <c:v>51468</c:v>
                </c:pt>
                <c:pt idx="1729">
                  <c:v>51475</c:v>
                </c:pt>
                <c:pt idx="1730">
                  <c:v>51482</c:v>
                </c:pt>
                <c:pt idx="1731">
                  <c:v>51489</c:v>
                </c:pt>
                <c:pt idx="1732">
                  <c:v>51497</c:v>
                </c:pt>
                <c:pt idx="1733">
                  <c:v>51504</c:v>
                </c:pt>
                <c:pt idx="1734">
                  <c:v>51511</c:v>
                </c:pt>
                <c:pt idx="1735">
                  <c:v>51518</c:v>
                </c:pt>
                <c:pt idx="1736">
                  <c:v>51525</c:v>
                </c:pt>
                <c:pt idx="1737">
                  <c:v>51532</c:v>
                </c:pt>
                <c:pt idx="1738">
                  <c:v>51539</c:v>
                </c:pt>
                <c:pt idx="1739">
                  <c:v>51546</c:v>
                </c:pt>
                <c:pt idx="1740">
                  <c:v>51553</c:v>
                </c:pt>
                <c:pt idx="1741">
                  <c:v>51560</c:v>
                </c:pt>
                <c:pt idx="1742">
                  <c:v>51567</c:v>
                </c:pt>
                <c:pt idx="1743">
                  <c:v>51574</c:v>
                </c:pt>
                <c:pt idx="1744">
                  <c:v>51581</c:v>
                </c:pt>
                <c:pt idx="1745">
                  <c:v>51588</c:v>
                </c:pt>
                <c:pt idx="1746">
                  <c:v>51595</c:v>
                </c:pt>
                <c:pt idx="1747">
                  <c:v>51602</c:v>
                </c:pt>
                <c:pt idx="1748">
                  <c:v>51609</c:v>
                </c:pt>
                <c:pt idx="1749">
                  <c:v>51616</c:v>
                </c:pt>
                <c:pt idx="1750">
                  <c:v>51623</c:v>
                </c:pt>
                <c:pt idx="1751">
                  <c:v>51630</c:v>
                </c:pt>
                <c:pt idx="1752">
                  <c:v>51637</c:v>
                </c:pt>
                <c:pt idx="1753">
                  <c:v>51644</c:v>
                </c:pt>
                <c:pt idx="1754">
                  <c:v>51651</c:v>
                </c:pt>
                <c:pt idx="1755">
                  <c:v>51658</c:v>
                </c:pt>
                <c:pt idx="1756">
                  <c:v>51665</c:v>
                </c:pt>
                <c:pt idx="1757">
                  <c:v>51672</c:v>
                </c:pt>
                <c:pt idx="1758">
                  <c:v>51679</c:v>
                </c:pt>
                <c:pt idx="1759">
                  <c:v>51686</c:v>
                </c:pt>
                <c:pt idx="1760">
                  <c:v>51693</c:v>
                </c:pt>
                <c:pt idx="1761">
                  <c:v>51700</c:v>
                </c:pt>
                <c:pt idx="1762">
                  <c:v>51707</c:v>
                </c:pt>
                <c:pt idx="1763">
                  <c:v>51714</c:v>
                </c:pt>
                <c:pt idx="1764">
                  <c:v>51721</c:v>
                </c:pt>
                <c:pt idx="1765">
                  <c:v>51728</c:v>
                </c:pt>
                <c:pt idx="1766">
                  <c:v>51735</c:v>
                </c:pt>
                <c:pt idx="1767">
                  <c:v>51742</c:v>
                </c:pt>
                <c:pt idx="1768">
                  <c:v>51749</c:v>
                </c:pt>
                <c:pt idx="1769">
                  <c:v>51756</c:v>
                </c:pt>
                <c:pt idx="1770">
                  <c:v>51763</c:v>
                </c:pt>
                <c:pt idx="1771">
                  <c:v>51770</c:v>
                </c:pt>
                <c:pt idx="1772">
                  <c:v>51777</c:v>
                </c:pt>
                <c:pt idx="1773">
                  <c:v>51784</c:v>
                </c:pt>
                <c:pt idx="1774">
                  <c:v>51791</c:v>
                </c:pt>
                <c:pt idx="1775">
                  <c:v>51798</c:v>
                </c:pt>
                <c:pt idx="1776">
                  <c:v>51805</c:v>
                </c:pt>
                <c:pt idx="1777">
                  <c:v>51812</c:v>
                </c:pt>
                <c:pt idx="1778">
                  <c:v>51819</c:v>
                </c:pt>
                <c:pt idx="1779">
                  <c:v>51826</c:v>
                </c:pt>
                <c:pt idx="1780">
                  <c:v>51833</c:v>
                </c:pt>
                <c:pt idx="1781">
                  <c:v>51840</c:v>
                </c:pt>
                <c:pt idx="1782">
                  <c:v>51847</c:v>
                </c:pt>
                <c:pt idx="1783">
                  <c:v>51854</c:v>
                </c:pt>
                <c:pt idx="1784">
                  <c:v>51862</c:v>
                </c:pt>
                <c:pt idx="1785">
                  <c:v>51869</c:v>
                </c:pt>
                <c:pt idx="1786">
                  <c:v>51876</c:v>
                </c:pt>
                <c:pt idx="1787">
                  <c:v>51883</c:v>
                </c:pt>
                <c:pt idx="1788">
                  <c:v>51890</c:v>
                </c:pt>
                <c:pt idx="1789">
                  <c:v>51897</c:v>
                </c:pt>
                <c:pt idx="1790">
                  <c:v>51904</c:v>
                </c:pt>
                <c:pt idx="1791">
                  <c:v>51911</c:v>
                </c:pt>
                <c:pt idx="1792">
                  <c:v>51918</c:v>
                </c:pt>
                <c:pt idx="1793">
                  <c:v>51925</c:v>
                </c:pt>
                <c:pt idx="1794">
                  <c:v>51932</c:v>
                </c:pt>
                <c:pt idx="1795">
                  <c:v>51939</c:v>
                </c:pt>
                <c:pt idx="1796">
                  <c:v>51946</c:v>
                </c:pt>
                <c:pt idx="1797">
                  <c:v>51953</c:v>
                </c:pt>
                <c:pt idx="1798">
                  <c:v>51964</c:v>
                </c:pt>
                <c:pt idx="1799">
                  <c:v>51971</c:v>
                </c:pt>
                <c:pt idx="1800">
                  <c:v>51978</c:v>
                </c:pt>
                <c:pt idx="1801">
                  <c:v>51985</c:v>
                </c:pt>
                <c:pt idx="1802">
                  <c:v>51992</c:v>
                </c:pt>
                <c:pt idx="1803">
                  <c:v>51999</c:v>
                </c:pt>
                <c:pt idx="1804">
                  <c:v>52006</c:v>
                </c:pt>
                <c:pt idx="1805">
                  <c:v>52013</c:v>
                </c:pt>
                <c:pt idx="1806">
                  <c:v>52020</c:v>
                </c:pt>
                <c:pt idx="1807">
                  <c:v>52027</c:v>
                </c:pt>
                <c:pt idx="1808">
                  <c:v>52034</c:v>
                </c:pt>
                <c:pt idx="1809">
                  <c:v>52041</c:v>
                </c:pt>
                <c:pt idx="1810">
                  <c:v>52048</c:v>
                </c:pt>
                <c:pt idx="1811">
                  <c:v>52055</c:v>
                </c:pt>
                <c:pt idx="1812">
                  <c:v>52062</c:v>
                </c:pt>
                <c:pt idx="1813">
                  <c:v>52069</c:v>
                </c:pt>
                <c:pt idx="1814">
                  <c:v>52076</c:v>
                </c:pt>
                <c:pt idx="1815">
                  <c:v>52083</c:v>
                </c:pt>
                <c:pt idx="1816">
                  <c:v>52090</c:v>
                </c:pt>
                <c:pt idx="1817">
                  <c:v>52097</c:v>
                </c:pt>
                <c:pt idx="1818">
                  <c:v>52104</c:v>
                </c:pt>
                <c:pt idx="1819">
                  <c:v>52111</c:v>
                </c:pt>
                <c:pt idx="1820">
                  <c:v>52118</c:v>
                </c:pt>
                <c:pt idx="1821">
                  <c:v>52125</c:v>
                </c:pt>
                <c:pt idx="1822">
                  <c:v>52132</c:v>
                </c:pt>
                <c:pt idx="1823">
                  <c:v>52139</c:v>
                </c:pt>
                <c:pt idx="1824">
                  <c:v>52146</c:v>
                </c:pt>
                <c:pt idx="1825">
                  <c:v>52153</c:v>
                </c:pt>
                <c:pt idx="1826">
                  <c:v>52160</c:v>
                </c:pt>
                <c:pt idx="1827">
                  <c:v>52167</c:v>
                </c:pt>
                <c:pt idx="1828">
                  <c:v>52174</c:v>
                </c:pt>
                <c:pt idx="1829">
                  <c:v>52181</c:v>
                </c:pt>
                <c:pt idx="1830">
                  <c:v>52188</c:v>
                </c:pt>
                <c:pt idx="1831">
                  <c:v>52195</c:v>
                </c:pt>
                <c:pt idx="1832">
                  <c:v>52202</c:v>
                </c:pt>
                <c:pt idx="1833">
                  <c:v>52209</c:v>
                </c:pt>
                <c:pt idx="1834">
                  <c:v>52216</c:v>
                </c:pt>
                <c:pt idx="1835">
                  <c:v>52223</c:v>
                </c:pt>
                <c:pt idx="1836">
                  <c:v>52230</c:v>
                </c:pt>
                <c:pt idx="1837">
                  <c:v>52237</c:v>
                </c:pt>
                <c:pt idx="1838">
                  <c:v>52244</c:v>
                </c:pt>
                <c:pt idx="1839">
                  <c:v>52251</c:v>
                </c:pt>
                <c:pt idx="1840">
                  <c:v>52258</c:v>
                </c:pt>
                <c:pt idx="1841">
                  <c:v>52265</c:v>
                </c:pt>
                <c:pt idx="1842">
                  <c:v>52272</c:v>
                </c:pt>
                <c:pt idx="1843">
                  <c:v>52279</c:v>
                </c:pt>
                <c:pt idx="1844">
                  <c:v>52286</c:v>
                </c:pt>
                <c:pt idx="1845">
                  <c:v>52293</c:v>
                </c:pt>
                <c:pt idx="1846">
                  <c:v>52300</c:v>
                </c:pt>
                <c:pt idx="1847">
                  <c:v>52307</c:v>
                </c:pt>
                <c:pt idx="1848">
                  <c:v>52314</c:v>
                </c:pt>
                <c:pt idx="1849">
                  <c:v>52321</c:v>
                </c:pt>
                <c:pt idx="1850">
                  <c:v>52328</c:v>
                </c:pt>
                <c:pt idx="1851">
                  <c:v>52335</c:v>
                </c:pt>
                <c:pt idx="1852">
                  <c:v>52342</c:v>
                </c:pt>
                <c:pt idx="1853">
                  <c:v>52349</c:v>
                </c:pt>
                <c:pt idx="1854">
                  <c:v>52356</c:v>
                </c:pt>
                <c:pt idx="1855">
                  <c:v>52363</c:v>
                </c:pt>
                <c:pt idx="1856">
                  <c:v>52370</c:v>
                </c:pt>
                <c:pt idx="1857">
                  <c:v>52377</c:v>
                </c:pt>
                <c:pt idx="1858">
                  <c:v>52384</c:v>
                </c:pt>
                <c:pt idx="1859">
                  <c:v>52391</c:v>
                </c:pt>
                <c:pt idx="1860">
                  <c:v>52398</c:v>
                </c:pt>
                <c:pt idx="1861">
                  <c:v>52405</c:v>
                </c:pt>
                <c:pt idx="1862">
                  <c:v>52412</c:v>
                </c:pt>
                <c:pt idx="1863">
                  <c:v>52419</c:v>
                </c:pt>
                <c:pt idx="1864">
                  <c:v>52426</c:v>
                </c:pt>
                <c:pt idx="1865">
                  <c:v>52433</c:v>
                </c:pt>
                <c:pt idx="1866">
                  <c:v>52440</c:v>
                </c:pt>
                <c:pt idx="1867">
                  <c:v>52447</c:v>
                </c:pt>
                <c:pt idx="1868">
                  <c:v>52454</c:v>
                </c:pt>
                <c:pt idx="1869">
                  <c:v>52461</c:v>
                </c:pt>
                <c:pt idx="1870">
                  <c:v>52468</c:v>
                </c:pt>
                <c:pt idx="1871">
                  <c:v>52475</c:v>
                </c:pt>
                <c:pt idx="1872">
                  <c:v>52482</c:v>
                </c:pt>
                <c:pt idx="1873">
                  <c:v>52489</c:v>
                </c:pt>
                <c:pt idx="1874">
                  <c:v>52496</c:v>
                </c:pt>
                <c:pt idx="1875">
                  <c:v>52503</c:v>
                </c:pt>
                <c:pt idx="1876">
                  <c:v>52510</c:v>
                </c:pt>
                <c:pt idx="1877">
                  <c:v>52517</c:v>
                </c:pt>
                <c:pt idx="1878">
                  <c:v>52524</c:v>
                </c:pt>
                <c:pt idx="1879">
                  <c:v>52531</c:v>
                </c:pt>
                <c:pt idx="1880">
                  <c:v>52538</c:v>
                </c:pt>
                <c:pt idx="1881">
                  <c:v>52545</c:v>
                </c:pt>
                <c:pt idx="1882">
                  <c:v>52552</c:v>
                </c:pt>
                <c:pt idx="1883">
                  <c:v>52559</c:v>
                </c:pt>
                <c:pt idx="1884">
                  <c:v>52566</c:v>
                </c:pt>
                <c:pt idx="1885">
                  <c:v>52573</c:v>
                </c:pt>
                <c:pt idx="1886">
                  <c:v>52580</c:v>
                </c:pt>
                <c:pt idx="1887">
                  <c:v>52587</c:v>
                </c:pt>
                <c:pt idx="1888">
                  <c:v>52594</c:v>
                </c:pt>
                <c:pt idx="1889">
                  <c:v>52601</c:v>
                </c:pt>
                <c:pt idx="1890">
                  <c:v>52608</c:v>
                </c:pt>
                <c:pt idx="1891">
                  <c:v>52615</c:v>
                </c:pt>
                <c:pt idx="1892">
                  <c:v>52622</c:v>
                </c:pt>
                <c:pt idx="1893">
                  <c:v>52629</c:v>
                </c:pt>
                <c:pt idx="1894">
                  <c:v>52636</c:v>
                </c:pt>
                <c:pt idx="1895">
                  <c:v>52643</c:v>
                </c:pt>
                <c:pt idx="1896">
                  <c:v>52650</c:v>
                </c:pt>
                <c:pt idx="1897">
                  <c:v>52657</c:v>
                </c:pt>
                <c:pt idx="1898">
                  <c:v>52664</c:v>
                </c:pt>
                <c:pt idx="1899">
                  <c:v>52671</c:v>
                </c:pt>
                <c:pt idx="1900">
                  <c:v>52678</c:v>
                </c:pt>
                <c:pt idx="1901">
                  <c:v>52685</c:v>
                </c:pt>
                <c:pt idx="1902">
                  <c:v>52692</c:v>
                </c:pt>
                <c:pt idx="1903">
                  <c:v>52699</c:v>
                </c:pt>
                <c:pt idx="1904">
                  <c:v>52706</c:v>
                </c:pt>
                <c:pt idx="1905">
                  <c:v>52713</c:v>
                </c:pt>
                <c:pt idx="1906">
                  <c:v>52720</c:v>
                </c:pt>
                <c:pt idx="1907">
                  <c:v>52727</c:v>
                </c:pt>
                <c:pt idx="1908">
                  <c:v>52734</c:v>
                </c:pt>
                <c:pt idx="1909">
                  <c:v>52741</c:v>
                </c:pt>
                <c:pt idx="1910">
                  <c:v>52748</c:v>
                </c:pt>
                <c:pt idx="1911">
                  <c:v>52755</c:v>
                </c:pt>
                <c:pt idx="1912">
                  <c:v>52762</c:v>
                </c:pt>
                <c:pt idx="1913">
                  <c:v>52769</c:v>
                </c:pt>
                <c:pt idx="1914">
                  <c:v>52776</c:v>
                </c:pt>
                <c:pt idx="1915">
                  <c:v>52783</c:v>
                </c:pt>
                <c:pt idx="1916">
                  <c:v>52790</c:v>
                </c:pt>
                <c:pt idx="1917">
                  <c:v>52797</c:v>
                </c:pt>
                <c:pt idx="1918">
                  <c:v>52804</c:v>
                </c:pt>
                <c:pt idx="1919">
                  <c:v>52811</c:v>
                </c:pt>
                <c:pt idx="1920">
                  <c:v>52818</c:v>
                </c:pt>
                <c:pt idx="1921">
                  <c:v>52825</c:v>
                </c:pt>
                <c:pt idx="1922">
                  <c:v>52832</c:v>
                </c:pt>
                <c:pt idx="1923">
                  <c:v>52839</c:v>
                </c:pt>
                <c:pt idx="1924">
                  <c:v>52846</c:v>
                </c:pt>
                <c:pt idx="1925">
                  <c:v>52853</c:v>
                </c:pt>
                <c:pt idx="1926">
                  <c:v>52860</c:v>
                </c:pt>
                <c:pt idx="1927">
                  <c:v>52867</c:v>
                </c:pt>
                <c:pt idx="1928">
                  <c:v>52874</c:v>
                </c:pt>
                <c:pt idx="1929">
                  <c:v>52881</c:v>
                </c:pt>
                <c:pt idx="1930">
                  <c:v>52888</c:v>
                </c:pt>
                <c:pt idx="1931">
                  <c:v>52895</c:v>
                </c:pt>
                <c:pt idx="1932">
                  <c:v>52902</c:v>
                </c:pt>
                <c:pt idx="1933">
                  <c:v>52909</c:v>
                </c:pt>
                <c:pt idx="1934">
                  <c:v>52916</c:v>
                </c:pt>
                <c:pt idx="1935">
                  <c:v>52923</c:v>
                </c:pt>
                <c:pt idx="1936">
                  <c:v>52930</c:v>
                </c:pt>
                <c:pt idx="1937">
                  <c:v>52937</c:v>
                </c:pt>
                <c:pt idx="1938">
                  <c:v>52944</c:v>
                </c:pt>
                <c:pt idx="1939">
                  <c:v>52951</c:v>
                </c:pt>
                <c:pt idx="1940">
                  <c:v>52958</c:v>
                </c:pt>
                <c:pt idx="1941">
                  <c:v>52965</c:v>
                </c:pt>
                <c:pt idx="1942">
                  <c:v>52972</c:v>
                </c:pt>
                <c:pt idx="1943">
                  <c:v>52979</c:v>
                </c:pt>
                <c:pt idx="1944">
                  <c:v>52986</c:v>
                </c:pt>
                <c:pt idx="1945">
                  <c:v>52993</c:v>
                </c:pt>
                <c:pt idx="1946">
                  <c:v>53000</c:v>
                </c:pt>
                <c:pt idx="1947">
                  <c:v>53007</c:v>
                </c:pt>
                <c:pt idx="1948">
                  <c:v>53014</c:v>
                </c:pt>
                <c:pt idx="1949">
                  <c:v>53021</c:v>
                </c:pt>
                <c:pt idx="1950">
                  <c:v>53028</c:v>
                </c:pt>
                <c:pt idx="1951">
                  <c:v>53035</c:v>
                </c:pt>
                <c:pt idx="1952">
                  <c:v>53042</c:v>
                </c:pt>
                <c:pt idx="1953">
                  <c:v>53049</c:v>
                </c:pt>
                <c:pt idx="1954">
                  <c:v>53056</c:v>
                </c:pt>
                <c:pt idx="1955">
                  <c:v>53063</c:v>
                </c:pt>
                <c:pt idx="1956">
                  <c:v>53070</c:v>
                </c:pt>
                <c:pt idx="1957">
                  <c:v>53077</c:v>
                </c:pt>
                <c:pt idx="1958">
                  <c:v>53084</c:v>
                </c:pt>
                <c:pt idx="1959">
                  <c:v>53091</c:v>
                </c:pt>
                <c:pt idx="1960">
                  <c:v>53098</c:v>
                </c:pt>
                <c:pt idx="1961">
                  <c:v>53105</c:v>
                </c:pt>
                <c:pt idx="1962">
                  <c:v>53112</c:v>
                </c:pt>
                <c:pt idx="1963">
                  <c:v>53119</c:v>
                </c:pt>
                <c:pt idx="1964">
                  <c:v>53126</c:v>
                </c:pt>
                <c:pt idx="1965">
                  <c:v>53133</c:v>
                </c:pt>
                <c:pt idx="1966">
                  <c:v>53140</c:v>
                </c:pt>
                <c:pt idx="1967">
                  <c:v>53147</c:v>
                </c:pt>
                <c:pt idx="1968">
                  <c:v>53154</c:v>
                </c:pt>
                <c:pt idx="1969">
                  <c:v>53161</c:v>
                </c:pt>
                <c:pt idx="1970">
                  <c:v>53168</c:v>
                </c:pt>
                <c:pt idx="1971">
                  <c:v>53175</c:v>
                </c:pt>
                <c:pt idx="1972">
                  <c:v>53182</c:v>
                </c:pt>
                <c:pt idx="1973">
                  <c:v>53189</c:v>
                </c:pt>
                <c:pt idx="1974">
                  <c:v>53196</c:v>
                </c:pt>
                <c:pt idx="1975">
                  <c:v>53203</c:v>
                </c:pt>
                <c:pt idx="1976">
                  <c:v>53210</c:v>
                </c:pt>
                <c:pt idx="1977">
                  <c:v>53217</c:v>
                </c:pt>
                <c:pt idx="1978">
                  <c:v>53224</c:v>
                </c:pt>
                <c:pt idx="1979">
                  <c:v>53231</c:v>
                </c:pt>
                <c:pt idx="1980">
                  <c:v>53238</c:v>
                </c:pt>
                <c:pt idx="1981">
                  <c:v>53245</c:v>
                </c:pt>
                <c:pt idx="1982">
                  <c:v>53252</c:v>
                </c:pt>
                <c:pt idx="1983">
                  <c:v>53259</c:v>
                </c:pt>
                <c:pt idx="1984">
                  <c:v>53266</c:v>
                </c:pt>
                <c:pt idx="1985">
                  <c:v>53273</c:v>
                </c:pt>
                <c:pt idx="1986">
                  <c:v>53280</c:v>
                </c:pt>
                <c:pt idx="1987">
                  <c:v>53287</c:v>
                </c:pt>
                <c:pt idx="1988">
                  <c:v>53294</c:v>
                </c:pt>
                <c:pt idx="1989">
                  <c:v>53301</c:v>
                </c:pt>
                <c:pt idx="1990">
                  <c:v>53308</c:v>
                </c:pt>
                <c:pt idx="1991">
                  <c:v>53315</c:v>
                </c:pt>
                <c:pt idx="1992">
                  <c:v>53323</c:v>
                </c:pt>
                <c:pt idx="1993">
                  <c:v>53330</c:v>
                </c:pt>
                <c:pt idx="1994">
                  <c:v>53337</c:v>
                </c:pt>
                <c:pt idx="1995">
                  <c:v>53344</c:v>
                </c:pt>
                <c:pt idx="1996">
                  <c:v>53351</c:v>
                </c:pt>
                <c:pt idx="1997">
                  <c:v>53358</c:v>
                </c:pt>
                <c:pt idx="1998">
                  <c:v>53365</c:v>
                </c:pt>
                <c:pt idx="1999">
                  <c:v>53372</c:v>
                </c:pt>
                <c:pt idx="2000">
                  <c:v>53379</c:v>
                </c:pt>
                <c:pt idx="2001">
                  <c:v>53386</c:v>
                </c:pt>
                <c:pt idx="2002">
                  <c:v>53393</c:v>
                </c:pt>
                <c:pt idx="2003">
                  <c:v>53400</c:v>
                </c:pt>
                <c:pt idx="2004">
                  <c:v>53407</c:v>
                </c:pt>
                <c:pt idx="2005">
                  <c:v>53414</c:v>
                </c:pt>
                <c:pt idx="2006">
                  <c:v>53421</c:v>
                </c:pt>
                <c:pt idx="2007">
                  <c:v>53428</c:v>
                </c:pt>
                <c:pt idx="2008">
                  <c:v>53435</c:v>
                </c:pt>
                <c:pt idx="2009">
                  <c:v>53442</c:v>
                </c:pt>
                <c:pt idx="2010">
                  <c:v>53449</c:v>
                </c:pt>
                <c:pt idx="2011">
                  <c:v>53456</c:v>
                </c:pt>
                <c:pt idx="2012">
                  <c:v>53463</c:v>
                </c:pt>
                <c:pt idx="2013">
                  <c:v>53470</c:v>
                </c:pt>
                <c:pt idx="2014">
                  <c:v>53477</c:v>
                </c:pt>
                <c:pt idx="2015">
                  <c:v>53484</c:v>
                </c:pt>
                <c:pt idx="2016">
                  <c:v>53491</c:v>
                </c:pt>
                <c:pt idx="2017">
                  <c:v>53498</c:v>
                </c:pt>
                <c:pt idx="2018">
                  <c:v>53505</c:v>
                </c:pt>
                <c:pt idx="2019">
                  <c:v>53512</c:v>
                </c:pt>
                <c:pt idx="2020">
                  <c:v>53519</c:v>
                </c:pt>
                <c:pt idx="2021">
                  <c:v>53526</c:v>
                </c:pt>
                <c:pt idx="2022">
                  <c:v>53533</c:v>
                </c:pt>
                <c:pt idx="2023">
                  <c:v>53540</c:v>
                </c:pt>
                <c:pt idx="2024">
                  <c:v>53547</c:v>
                </c:pt>
                <c:pt idx="2025">
                  <c:v>53554</c:v>
                </c:pt>
                <c:pt idx="2026">
                  <c:v>53561</c:v>
                </c:pt>
                <c:pt idx="2027">
                  <c:v>53568</c:v>
                </c:pt>
                <c:pt idx="2028">
                  <c:v>53575</c:v>
                </c:pt>
                <c:pt idx="2029">
                  <c:v>53582</c:v>
                </c:pt>
                <c:pt idx="2030">
                  <c:v>53589</c:v>
                </c:pt>
                <c:pt idx="2031">
                  <c:v>53596</c:v>
                </c:pt>
                <c:pt idx="2032">
                  <c:v>53603</c:v>
                </c:pt>
                <c:pt idx="2033">
                  <c:v>53610</c:v>
                </c:pt>
                <c:pt idx="2034">
                  <c:v>53617</c:v>
                </c:pt>
                <c:pt idx="2035">
                  <c:v>53624</c:v>
                </c:pt>
                <c:pt idx="2036">
                  <c:v>53631</c:v>
                </c:pt>
                <c:pt idx="2037">
                  <c:v>53638</c:v>
                </c:pt>
                <c:pt idx="2038">
                  <c:v>53645</c:v>
                </c:pt>
                <c:pt idx="2039">
                  <c:v>53652</c:v>
                </c:pt>
                <c:pt idx="2040">
                  <c:v>53659</c:v>
                </c:pt>
                <c:pt idx="2041">
                  <c:v>53666</c:v>
                </c:pt>
                <c:pt idx="2042">
                  <c:v>53673</c:v>
                </c:pt>
                <c:pt idx="2043">
                  <c:v>53680</c:v>
                </c:pt>
                <c:pt idx="2044">
                  <c:v>53688</c:v>
                </c:pt>
                <c:pt idx="2045">
                  <c:v>53695</c:v>
                </c:pt>
                <c:pt idx="2046">
                  <c:v>53702</c:v>
                </c:pt>
                <c:pt idx="2047">
                  <c:v>53709</c:v>
                </c:pt>
                <c:pt idx="2048">
                  <c:v>53716</c:v>
                </c:pt>
                <c:pt idx="2049">
                  <c:v>53723</c:v>
                </c:pt>
                <c:pt idx="2050">
                  <c:v>53730</c:v>
                </c:pt>
                <c:pt idx="2051">
                  <c:v>53737</c:v>
                </c:pt>
                <c:pt idx="2052">
                  <c:v>53744</c:v>
                </c:pt>
                <c:pt idx="2053">
                  <c:v>53751</c:v>
                </c:pt>
                <c:pt idx="2054">
                  <c:v>53758</c:v>
                </c:pt>
                <c:pt idx="2055">
                  <c:v>53765</c:v>
                </c:pt>
                <c:pt idx="2056">
                  <c:v>53772</c:v>
                </c:pt>
                <c:pt idx="2057">
                  <c:v>53779</c:v>
                </c:pt>
                <c:pt idx="2058">
                  <c:v>53786</c:v>
                </c:pt>
                <c:pt idx="2059">
                  <c:v>53793</c:v>
                </c:pt>
                <c:pt idx="2060">
                  <c:v>53800</c:v>
                </c:pt>
                <c:pt idx="2061">
                  <c:v>53807</c:v>
                </c:pt>
                <c:pt idx="2062">
                  <c:v>53814</c:v>
                </c:pt>
                <c:pt idx="2063">
                  <c:v>53821</c:v>
                </c:pt>
                <c:pt idx="2064">
                  <c:v>53828</c:v>
                </c:pt>
                <c:pt idx="2065">
                  <c:v>53835</c:v>
                </c:pt>
                <c:pt idx="2066">
                  <c:v>53842</c:v>
                </c:pt>
                <c:pt idx="2067">
                  <c:v>53849</c:v>
                </c:pt>
                <c:pt idx="2068">
                  <c:v>53856</c:v>
                </c:pt>
                <c:pt idx="2069">
                  <c:v>53863</c:v>
                </c:pt>
                <c:pt idx="2070">
                  <c:v>53870</c:v>
                </c:pt>
                <c:pt idx="2071">
                  <c:v>53877</c:v>
                </c:pt>
                <c:pt idx="2072">
                  <c:v>53884</c:v>
                </c:pt>
                <c:pt idx="2073">
                  <c:v>53891</c:v>
                </c:pt>
                <c:pt idx="2074">
                  <c:v>53898</c:v>
                </c:pt>
                <c:pt idx="2075">
                  <c:v>53905</c:v>
                </c:pt>
                <c:pt idx="2076">
                  <c:v>53912</c:v>
                </c:pt>
                <c:pt idx="2077">
                  <c:v>53919</c:v>
                </c:pt>
                <c:pt idx="2078">
                  <c:v>53926</c:v>
                </c:pt>
                <c:pt idx="2079">
                  <c:v>53933</c:v>
                </c:pt>
                <c:pt idx="2080">
                  <c:v>53940</c:v>
                </c:pt>
                <c:pt idx="2081">
                  <c:v>53947</c:v>
                </c:pt>
                <c:pt idx="2082">
                  <c:v>53954</c:v>
                </c:pt>
                <c:pt idx="2083">
                  <c:v>53961</c:v>
                </c:pt>
                <c:pt idx="2084">
                  <c:v>53968</c:v>
                </c:pt>
                <c:pt idx="2085">
                  <c:v>53975</c:v>
                </c:pt>
                <c:pt idx="2086">
                  <c:v>53982</c:v>
                </c:pt>
                <c:pt idx="2087">
                  <c:v>53989</c:v>
                </c:pt>
                <c:pt idx="2088">
                  <c:v>53996</c:v>
                </c:pt>
                <c:pt idx="2089">
                  <c:v>54003</c:v>
                </c:pt>
                <c:pt idx="2090">
                  <c:v>54010</c:v>
                </c:pt>
                <c:pt idx="2091">
                  <c:v>54017</c:v>
                </c:pt>
                <c:pt idx="2092">
                  <c:v>54024</c:v>
                </c:pt>
                <c:pt idx="2093">
                  <c:v>54031</c:v>
                </c:pt>
                <c:pt idx="2094">
                  <c:v>54038</c:v>
                </c:pt>
                <c:pt idx="2095">
                  <c:v>54045</c:v>
                </c:pt>
                <c:pt idx="2096">
                  <c:v>54053</c:v>
                </c:pt>
                <c:pt idx="2097">
                  <c:v>54060</c:v>
                </c:pt>
                <c:pt idx="2098">
                  <c:v>54067</c:v>
                </c:pt>
                <c:pt idx="2099">
                  <c:v>54074</c:v>
                </c:pt>
                <c:pt idx="2100">
                  <c:v>54081</c:v>
                </c:pt>
                <c:pt idx="2101">
                  <c:v>54088</c:v>
                </c:pt>
                <c:pt idx="2102">
                  <c:v>54095</c:v>
                </c:pt>
                <c:pt idx="2103">
                  <c:v>54102</c:v>
                </c:pt>
                <c:pt idx="2104">
                  <c:v>54109</c:v>
                </c:pt>
                <c:pt idx="2105">
                  <c:v>54116</c:v>
                </c:pt>
                <c:pt idx="2106">
                  <c:v>54123</c:v>
                </c:pt>
                <c:pt idx="2107">
                  <c:v>54130</c:v>
                </c:pt>
                <c:pt idx="2108">
                  <c:v>54137</c:v>
                </c:pt>
                <c:pt idx="2109">
                  <c:v>54144</c:v>
                </c:pt>
                <c:pt idx="2110">
                  <c:v>54155</c:v>
                </c:pt>
                <c:pt idx="2111">
                  <c:v>54162</c:v>
                </c:pt>
                <c:pt idx="2112">
                  <c:v>54169</c:v>
                </c:pt>
                <c:pt idx="2113">
                  <c:v>54176</c:v>
                </c:pt>
                <c:pt idx="2114">
                  <c:v>54183</c:v>
                </c:pt>
                <c:pt idx="2115">
                  <c:v>54190</c:v>
                </c:pt>
                <c:pt idx="2116">
                  <c:v>54197</c:v>
                </c:pt>
                <c:pt idx="2117">
                  <c:v>54204</c:v>
                </c:pt>
                <c:pt idx="2118">
                  <c:v>54211</c:v>
                </c:pt>
                <c:pt idx="2119">
                  <c:v>54218</c:v>
                </c:pt>
                <c:pt idx="2120">
                  <c:v>54225</c:v>
                </c:pt>
                <c:pt idx="2121">
                  <c:v>54232</c:v>
                </c:pt>
                <c:pt idx="2122">
                  <c:v>54239</c:v>
                </c:pt>
                <c:pt idx="2123">
                  <c:v>54246</c:v>
                </c:pt>
                <c:pt idx="2124">
                  <c:v>54253</c:v>
                </c:pt>
                <c:pt idx="2125">
                  <c:v>54260</c:v>
                </c:pt>
                <c:pt idx="2126">
                  <c:v>54267</c:v>
                </c:pt>
                <c:pt idx="2127">
                  <c:v>54274</c:v>
                </c:pt>
                <c:pt idx="2128">
                  <c:v>54281</c:v>
                </c:pt>
                <c:pt idx="2129">
                  <c:v>54288</c:v>
                </c:pt>
                <c:pt idx="2130">
                  <c:v>54295</c:v>
                </c:pt>
                <c:pt idx="2131">
                  <c:v>54302</c:v>
                </c:pt>
                <c:pt idx="2132">
                  <c:v>54309</c:v>
                </c:pt>
                <c:pt idx="2133">
                  <c:v>54316</c:v>
                </c:pt>
                <c:pt idx="2134">
                  <c:v>54323</c:v>
                </c:pt>
                <c:pt idx="2135">
                  <c:v>54330</c:v>
                </c:pt>
                <c:pt idx="2136">
                  <c:v>54337</c:v>
                </c:pt>
                <c:pt idx="2137">
                  <c:v>54344</c:v>
                </c:pt>
                <c:pt idx="2138">
                  <c:v>54351</c:v>
                </c:pt>
                <c:pt idx="2139">
                  <c:v>54358</c:v>
                </c:pt>
                <c:pt idx="2140">
                  <c:v>54365</c:v>
                </c:pt>
                <c:pt idx="2141">
                  <c:v>54372</c:v>
                </c:pt>
                <c:pt idx="2142">
                  <c:v>54379</c:v>
                </c:pt>
                <c:pt idx="2143">
                  <c:v>54386</c:v>
                </c:pt>
                <c:pt idx="2144">
                  <c:v>54393</c:v>
                </c:pt>
                <c:pt idx="2145">
                  <c:v>54400</c:v>
                </c:pt>
                <c:pt idx="2146">
                  <c:v>54407</c:v>
                </c:pt>
                <c:pt idx="2147">
                  <c:v>54414</c:v>
                </c:pt>
                <c:pt idx="2148">
                  <c:v>54421</c:v>
                </c:pt>
                <c:pt idx="2149">
                  <c:v>54428</c:v>
                </c:pt>
                <c:pt idx="2150">
                  <c:v>54435</c:v>
                </c:pt>
                <c:pt idx="2151">
                  <c:v>54442</c:v>
                </c:pt>
                <c:pt idx="2152">
                  <c:v>54449</c:v>
                </c:pt>
                <c:pt idx="2153">
                  <c:v>54456</c:v>
                </c:pt>
                <c:pt idx="2154">
                  <c:v>54463</c:v>
                </c:pt>
                <c:pt idx="2155">
                  <c:v>54470</c:v>
                </c:pt>
                <c:pt idx="2156">
                  <c:v>54477</c:v>
                </c:pt>
                <c:pt idx="2157">
                  <c:v>54484</c:v>
                </c:pt>
                <c:pt idx="2158">
                  <c:v>54491</c:v>
                </c:pt>
                <c:pt idx="2159">
                  <c:v>54498</c:v>
                </c:pt>
                <c:pt idx="2160">
                  <c:v>54505</c:v>
                </c:pt>
                <c:pt idx="2161">
                  <c:v>54512</c:v>
                </c:pt>
                <c:pt idx="2162">
                  <c:v>54519</c:v>
                </c:pt>
                <c:pt idx="2163">
                  <c:v>54526</c:v>
                </c:pt>
                <c:pt idx="2164">
                  <c:v>54533</c:v>
                </c:pt>
                <c:pt idx="2165">
                  <c:v>54540</c:v>
                </c:pt>
                <c:pt idx="2166">
                  <c:v>54547</c:v>
                </c:pt>
                <c:pt idx="2167">
                  <c:v>54554</c:v>
                </c:pt>
                <c:pt idx="2168">
                  <c:v>54561</c:v>
                </c:pt>
                <c:pt idx="2169">
                  <c:v>54568</c:v>
                </c:pt>
                <c:pt idx="2170">
                  <c:v>54575</c:v>
                </c:pt>
                <c:pt idx="2171">
                  <c:v>54582</c:v>
                </c:pt>
                <c:pt idx="2172">
                  <c:v>54589</c:v>
                </c:pt>
                <c:pt idx="2173">
                  <c:v>54596</c:v>
                </c:pt>
                <c:pt idx="2174">
                  <c:v>54603</c:v>
                </c:pt>
                <c:pt idx="2175">
                  <c:v>54610</c:v>
                </c:pt>
                <c:pt idx="2176">
                  <c:v>54617</c:v>
                </c:pt>
                <c:pt idx="2177">
                  <c:v>54624</c:v>
                </c:pt>
                <c:pt idx="2178">
                  <c:v>54631</c:v>
                </c:pt>
                <c:pt idx="2179">
                  <c:v>54638</c:v>
                </c:pt>
                <c:pt idx="2180">
                  <c:v>54645</c:v>
                </c:pt>
                <c:pt idx="2181">
                  <c:v>54652</c:v>
                </c:pt>
                <c:pt idx="2182">
                  <c:v>54659</c:v>
                </c:pt>
                <c:pt idx="2183">
                  <c:v>54666</c:v>
                </c:pt>
                <c:pt idx="2184">
                  <c:v>54673</c:v>
                </c:pt>
                <c:pt idx="2185">
                  <c:v>54680</c:v>
                </c:pt>
                <c:pt idx="2186">
                  <c:v>54687</c:v>
                </c:pt>
                <c:pt idx="2187">
                  <c:v>54694</c:v>
                </c:pt>
                <c:pt idx="2188">
                  <c:v>54701</c:v>
                </c:pt>
                <c:pt idx="2189">
                  <c:v>54708</c:v>
                </c:pt>
                <c:pt idx="2190">
                  <c:v>54715</c:v>
                </c:pt>
                <c:pt idx="2191">
                  <c:v>54722</c:v>
                </c:pt>
                <c:pt idx="2192">
                  <c:v>54729</c:v>
                </c:pt>
                <c:pt idx="2193">
                  <c:v>54736</c:v>
                </c:pt>
                <c:pt idx="2194">
                  <c:v>54743</c:v>
                </c:pt>
                <c:pt idx="2195">
                  <c:v>54750</c:v>
                </c:pt>
                <c:pt idx="2196">
                  <c:v>54757</c:v>
                </c:pt>
                <c:pt idx="2197">
                  <c:v>54764</c:v>
                </c:pt>
                <c:pt idx="2198">
                  <c:v>54771</c:v>
                </c:pt>
                <c:pt idx="2199">
                  <c:v>54778</c:v>
                </c:pt>
                <c:pt idx="2200">
                  <c:v>54785</c:v>
                </c:pt>
                <c:pt idx="2201">
                  <c:v>54792</c:v>
                </c:pt>
                <c:pt idx="2202">
                  <c:v>54799</c:v>
                </c:pt>
                <c:pt idx="2203">
                  <c:v>54806</c:v>
                </c:pt>
                <c:pt idx="2204">
                  <c:v>54813</c:v>
                </c:pt>
                <c:pt idx="2205">
                  <c:v>54820</c:v>
                </c:pt>
                <c:pt idx="2206">
                  <c:v>54827</c:v>
                </c:pt>
                <c:pt idx="2207">
                  <c:v>54834</c:v>
                </c:pt>
                <c:pt idx="2208">
                  <c:v>54841</c:v>
                </c:pt>
                <c:pt idx="2209">
                  <c:v>54848</c:v>
                </c:pt>
                <c:pt idx="2210">
                  <c:v>54855</c:v>
                </c:pt>
                <c:pt idx="2211">
                  <c:v>54862</c:v>
                </c:pt>
                <c:pt idx="2212">
                  <c:v>54869</c:v>
                </c:pt>
                <c:pt idx="2213">
                  <c:v>54876</c:v>
                </c:pt>
                <c:pt idx="2214">
                  <c:v>54883</c:v>
                </c:pt>
                <c:pt idx="2215">
                  <c:v>54890</c:v>
                </c:pt>
                <c:pt idx="2216">
                  <c:v>54897</c:v>
                </c:pt>
                <c:pt idx="2217">
                  <c:v>54904</c:v>
                </c:pt>
                <c:pt idx="2218">
                  <c:v>54911</c:v>
                </c:pt>
                <c:pt idx="2219">
                  <c:v>54918</c:v>
                </c:pt>
                <c:pt idx="2220">
                  <c:v>54925</c:v>
                </c:pt>
                <c:pt idx="2221">
                  <c:v>54932</c:v>
                </c:pt>
                <c:pt idx="2222">
                  <c:v>54939</c:v>
                </c:pt>
                <c:pt idx="2223">
                  <c:v>54946</c:v>
                </c:pt>
                <c:pt idx="2224">
                  <c:v>54953</c:v>
                </c:pt>
                <c:pt idx="2225">
                  <c:v>54960</c:v>
                </c:pt>
                <c:pt idx="2226">
                  <c:v>54967</c:v>
                </c:pt>
                <c:pt idx="2227">
                  <c:v>54974</c:v>
                </c:pt>
                <c:pt idx="2228">
                  <c:v>54981</c:v>
                </c:pt>
                <c:pt idx="2229">
                  <c:v>54988</c:v>
                </c:pt>
                <c:pt idx="2230">
                  <c:v>54995</c:v>
                </c:pt>
                <c:pt idx="2231">
                  <c:v>55002</c:v>
                </c:pt>
                <c:pt idx="2232">
                  <c:v>55009</c:v>
                </c:pt>
                <c:pt idx="2233">
                  <c:v>55016</c:v>
                </c:pt>
                <c:pt idx="2234">
                  <c:v>55023</c:v>
                </c:pt>
                <c:pt idx="2235">
                  <c:v>55030</c:v>
                </c:pt>
                <c:pt idx="2236">
                  <c:v>55037</c:v>
                </c:pt>
                <c:pt idx="2237">
                  <c:v>55044</c:v>
                </c:pt>
                <c:pt idx="2238">
                  <c:v>55051</c:v>
                </c:pt>
                <c:pt idx="2239">
                  <c:v>55058</c:v>
                </c:pt>
                <c:pt idx="2240">
                  <c:v>55065</c:v>
                </c:pt>
                <c:pt idx="2241">
                  <c:v>55072</c:v>
                </c:pt>
                <c:pt idx="2242">
                  <c:v>55079</c:v>
                </c:pt>
                <c:pt idx="2243">
                  <c:v>55086</c:v>
                </c:pt>
                <c:pt idx="2244">
                  <c:v>55093</c:v>
                </c:pt>
                <c:pt idx="2245">
                  <c:v>55100</c:v>
                </c:pt>
                <c:pt idx="2246">
                  <c:v>55107</c:v>
                </c:pt>
                <c:pt idx="2247">
                  <c:v>55114</c:v>
                </c:pt>
                <c:pt idx="2248">
                  <c:v>55121</c:v>
                </c:pt>
                <c:pt idx="2249">
                  <c:v>55128</c:v>
                </c:pt>
                <c:pt idx="2250">
                  <c:v>55135</c:v>
                </c:pt>
                <c:pt idx="2251">
                  <c:v>55142</c:v>
                </c:pt>
                <c:pt idx="2252">
                  <c:v>55149</c:v>
                </c:pt>
                <c:pt idx="2253">
                  <c:v>55156</c:v>
                </c:pt>
                <c:pt idx="2254">
                  <c:v>55163</c:v>
                </c:pt>
                <c:pt idx="2255">
                  <c:v>55170</c:v>
                </c:pt>
                <c:pt idx="2256">
                  <c:v>55177</c:v>
                </c:pt>
                <c:pt idx="2257">
                  <c:v>55184</c:v>
                </c:pt>
                <c:pt idx="2258">
                  <c:v>55191</c:v>
                </c:pt>
                <c:pt idx="2259">
                  <c:v>55198</c:v>
                </c:pt>
                <c:pt idx="2260">
                  <c:v>55205</c:v>
                </c:pt>
                <c:pt idx="2261">
                  <c:v>55212</c:v>
                </c:pt>
                <c:pt idx="2262">
                  <c:v>55219</c:v>
                </c:pt>
                <c:pt idx="2263">
                  <c:v>55226</c:v>
                </c:pt>
                <c:pt idx="2264">
                  <c:v>55233</c:v>
                </c:pt>
                <c:pt idx="2265">
                  <c:v>55240</c:v>
                </c:pt>
                <c:pt idx="2266">
                  <c:v>55247</c:v>
                </c:pt>
                <c:pt idx="2267">
                  <c:v>55254</c:v>
                </c:pt>
                <c:pt idx="2268">
                  <c:v>55261</c:v>
                </c:pt>
                <c:pt idx="2269">
                  <c:v>55268</c:v>
                </c:pt>
                <c:pt idx="2270">
                  <c:v>55275</c:v>
                </c:pt>
                <c:pt idx="2271">
                  <c:v>55282</c:v>
                </c:pt>
                <c:pt idx="2272">
                  <c:v>55289</c:v>
                </c:pt>
                <c:pt idx="2273">
                  <c:v>55296</c:v>
                </c:pt>
                <c:pt idx="2274">
                  <c:v>55303</c:v>
                </c:pt>
                <c:pt idx="2275">
                  <c:v>55310</c:v>
                </c:pt>
                <c:pt idx="2276">
                  <c:v>55317</c:v>
                </c:pt>
                <c:pt idx="2277">
                  <c:v>55324</c:v>
                </c:pt>
                <c:pt idx="2278">
                  <c:v>55331</c:v>
                </c:pt>
                <c:pt idx="2279">
                  <c:v>55338</c:v>
                </c:pt>
                <c:pt idx="2280">
                  <c:v>55345</c:v>
                </c:pt>
                <c:pt idx="2281">
                  <c:v>55352</c:v>
                </c:pt>
                <c:pt idx="2282">
                  <c:v>55359</c:v>
                </c:pt>
                <c:pt idx="2283">
                  <c:v>55366</c:v>
                </c:pt>
                <c:pt idx="2284">
                  <c:v>55373</c:v>
                </c:pt>
                <c:pt idx="2285">
                  <c:v>55380</c:v>
                </c:pt>
                <c:pt idx="2286">
                  <c:v>55387</c:v>
                </c:pt>
                <c:pt idx="2287">
                  <c:v>55394</c:v>
                </c:pt>
                <c:pt idx="2288">
                  <c:v>55401</c:v>
                </c:pt>
                <c:pt idx="2289">
                  <c:v>55408</c:v>
                </c:pt>
                <c:pt idx="2290">
                  <c:v>55415</c:v>
                </c:pt>
                <c:pt idx="2291">
                  <c:v>55422</c:v>
                </c:pt>
                <c:pt idx="2292">
                  <c:v>55429</c:v>
                </c:pt>
                <c:pt idx="2293">
                  <c:v>55436</c:v>
                </c:pt>
                <c:pt idx="2294">
                  <c:v>55443</c:v>
                </c:pt>
                <c:pt idx="2295">
                  <c:v>55450</c:v>
                </c:pt>
                <c:pt idx="2296">
                  <c:v>55457</c:v>
                </c:pt>
                <c:pt idx="2297">
                  <c:v>55464</c:v>
                </c:pt>
                <c:pt idx="2298">
                  <c:v>55471</c:v>
                </c:pt>
                <c:pt idx="2299">
                  <c:v>55478</c:v>
                </c:pt>
                <c:pt idx="2300">
                  <c:v>55485</c:v>
                </c:pt>
                <c:pt idx="2301">
                  <c:v>55492</c:v>
                </c:pt>
                <c:pt idx="2302">
                  <c:v>55499</c:v>
                </c:pt>
                <c:pt idx="2303">
                  <c:v>55506</c:v>
                </c:pt>
                <c:pt idx="2304">
                  <c:v>55514</c:v>
                </c:pt>
                <c:pt idx="2305">
                  <c:v>55521</c:v>
                </c:pt>
                <c:pt idx="2306">
                  <c:v>55528</c:v>
                </c:pt>
                <c:pt idx="2307">
                  <c:v>55535</c:v>
                </c:pt>
                <c:pt idx="2308">
                  <c:v>55542</c:v>
                </c:pt>
                <c:pt idx="2309">
                  <c:v>55549</c:v>
                </c:pt>
                <c:pt idx="2310">
                  <c:v>55556</c:v>
                </c:pt>
                <c:pt idx="2311">
                  <c:v>55563</c:v>
                </c:pt>
                <c:pt idx="2312">
                  <c:v>55570</c:v>
                </c:pt>
                <c:pt idx="2313">
                  <c:v>55577</c:v>
                </c:pt>
                <c:pt idx="2314">
                  <c:v>55584</c:v>
                </c:pt>
                <c:pt idx="2315">
                  <c:v>55591</c:v>
                </c:pt>
                <c:pt idx="2316">
                  <c:v>55598</c:v>
                </c:pt>
                <c:pt idx="2317">
                  <c:v>55605</c:v>
                </c:pt>
                <c:pt idx="2318">
                  <c:v>55612</c:v>
                </c:pt>
                <c:pt idx="2319">
                  <c:v>55619</c:v>
                </c:pt>
                <c:pt idx="2320">
                  <c:v>55626</c:v>
                </c:pt>
                <c:pt idx="2321">
                  <c:v>55633</c:v>
                </c:pt>
                <c:pt idx="2322">
                  <c:v>55641</c:v>
                </c:pt>
                <c:pt idx="2323">
                  <c:v>55648</c:v>
                </c:pt>
                <c:pt idx="2324">
                  <c:v>55655</c:v>
                </c:pt>
                <c:pt idx="2325">
                  <c:v>55662</c:v>
                </c:pt>
                <c:pt idx="2326">
                  <c:v>55669</c:v>
                </c:pt>
                <c:pt idx="2327">
                  <c:v>55676</c:v>
                </c:pt>
                <c:pt idx="2328">
                  <c:v>55683</c:v>
                </c:pt>
                <c:pt idx="2329">
                  <c:v>55690</c:v>
                </c:pt>
                <c:pt idx="2330">
                  <c:v>55697</c:v>
                </c:pt>
                <c:pt idx="2331">
                  <c:v>55704</c:v>
                </c:pt>
                <c:pt idx="2332">
                  <c:v>55711</c:v>
                </c:pt>
                <c:pt idx="2333">
                  <c:v>55718</c:v>
                </c:pt>
                <c:pt idx="2334">
                  <c:v>55725</c:v>
                </c:pt>
                <c:pt idx="2335">
                  <c:v>55732</c:v>
                </c:pt>
                <c:pt idx="2336">
                  <c:v>55739</c:v>
                </c:pt>
                <c:pt idx="2337">
                  <c:v>55746</c:v>
                </c:pt>
                <c:pt idx="2338">
                  <c:v>55753</c:v>
                </c:pt>
                <c:pt idx="2339">
                  <c:v>55760</c:v>
                </c:pt>
                <c:pt idx="2340">
                  <c:v>55767</c:v>
                </c:pt>
                <c:pt idx="2341">
                  <c:v>55774</c:v>
                </c:pt>
                <c:pt idx="2342">
                  <c:v>55781</c:v>
                </c:pt>
                <c:pt idx="2343">
                  <c:v>55788</c:v>
                </c:pt>
                <c:pt idx="2344">
                  <c:v>55795</c:v>
                </c:pt>
                <c:pt idx="2345">
                  <c:v>55802</c:v>
                </c:pt>
                <c:pt idx="2346">
                  <c:v>55809</c:v>
                </c:pt>
                <c:pt idx="2347">
                  <c:v>55816</c:v>
                </c:pt>
                <c:pt idx="2348">
                  <c:v>55823</c:v>
                </c:pt>
                <c:pt idx="2349">
                  <c:v>55830</c:v>
                </c:pt>
                <c:pt idx="2350">
                  <c:v>55837</c:v>
                </c:pt>
                <c:pt idx="2351">
                  <c:v>55844</c:v>
                </c:pt>
                <c:pt idx="2352">
                  <c:v>55851</c:v>
                </c:pt>
                <c:pt idx="2353">
                  <c:v>55858</c:v>
                </c:pt>
                <c:pt idx="2354">
                  <c:v>55865</c:v>
                </c:pt>
                <c:pt idx="2355">
                  <c:v>55872</c:v>
                </c:pt>
                <c:pt idx="2356">
                  <c:v>55880</c:v>
                </c:pt>
                <c:pt idx="2357">
                  <c:v>55887</c:v>
                </c:pt>
                <c:pt idx="2358">
                  <c:v>55894</c:v>
                </c:pt>
                <c:pt idx="2359">
                  <c:v>55901</c:v>
                </c:pt>
                <c:pt idx="2360">
                  <c:v>55908</c:v>
                </c:pt>
                <c:pt idx="2361">
                  <c:v>55915</c:v>
                </c:pt>
                <c:pt idx="2362">
                  <c:v>55922</c:v>
                </c:pt>
                <c:pt idx="2363">
                  <c:v>55929</c:v>
                </c:pt>
                <c:pt idx="2364">
                  <c:v>55936</c:v>
                </c:pt>
              </c:numCache>
            </c:numRef>
          </c:cat>
          <c:val>
            <c:numRef>
              <c:f>EUR1Y!$BC$2:$BC$2366</c:f>
              <c:numCache>
                <c:formatCode>0.0000%</c:formatCode>
                <c:ptCount val="2365"/>
                <c:pt idx="0">
                  <c:v>1.7019375345652388E-3</c:v>
                </c:pt>
                <c:pt idx="1">
                  <c:v>1.7024861384357483E-3</c:v>
                </c:pt>
                <c:pt idx="2">
                  <c:v>1.7135141884819375E-3</c:v>
                </c:pt>
                <c:pt idx="3">
                  <c:v>1.7159107243544208E-3</c:v>
                </c:pt>
                <c:pt idx="4">
                  <c:v>1.7173426824202047E-3</c:v>
                </c:pt>
                <c:pt idx="5">
                  <c:v>1.7217430547921276E-3</c:v>
                </c:pt>
                <c:pt idx="6">
                  <c:v>1.7232152321659884E-3</c:v>
                </c:pt>
                <c:pt idx="7">
                  <c:v>1.7304932676007964E-3</c:v>
                </c:pt>
                <c:pt idx="8">
                  <c:v>1.733219884969623E-3</c:v>
                </c:pt>
                <c:pt idx="9">
                  <c:v>1.7357688252795916E-3</c:v>
                </c:pt>
                <c:pt idx="10">
                  <c:v>1.742112895884923E-3</c:v>
                </c:pt>
                <c:pt idx="11">
                  <c:v>1.7432953583466654E-3</c:v>
                </c:pt>
                <c:pt idx="12">
                  <c:v>1.750427792816033E-3</c:v>
                </c:pt>
                <c:pt idx="13">
                  <c:v>1.7533417419541915E-3</c:v>
                </c:pt>
                <c:pt idx="14">
                  <c:v>1.7561924990414136E-3</c:v>
                </c:pt>
                <c:pt idx="15">
                  <c:v>1.7629899264600874E-3</c:v>
                </c:pt>
                <c:pt idx="16">
                  <c:v>1.7640134145611541E-3</c:v>
                </c:pt>
                <c:pt idx="17">
                  <c:v>1.7708549654162327E-3</c:v>
                </c:pt>
                <c:pt idx="18">
                  <c:v>1.7737285136444512E-3</c:v>
                </c:pt>
                <c:pt idx="19">
                  <c:v>1.7765639903027295E-3</c:v>
                </c:pt>
                <c:pt idx="20">
                  <c:v>1.7773363282797101E-3</c:v>
                </c:pt>
                <c:pt idx="21">
                  <c:v>1.7780638038015304E-3</c:v>
                </c:pt>
                <c:pt idx="22">
                  <c:v>1.7901702886908189E-3</c:v>
                </c:pt>
                <c:pt idx="23">
                  <c:v>1.7935068255081441E-3</c:v>
                </c:pt>
                <c:pt idx="24">
                  <c:v>1.7968469785506027E-3</c:v>
                </c:pt>
                <c:pt idx="25">
                  <c:v>1.8042772820540411E-3</c:v>
                </c:pt>
                <c:pt idx="26">
                  <c:v>1.8055832191820531E-3</c:v>
                </c:pt>
                <c:pt idx="27">
                  <c:v>1.8136019884330721E-3</c:v>
                </c:pt>
                <c:pt idx="28">
                  <c:v>1.8169638396010128E-3</c:v>
                </c:pt>
                <c:pt idx="29">
                  <c:v>1.8203293072524597E-3</c:v>
                </c:pt>
                <c:pt idx="30">
                  <c:v>1.8278075386192051E-3</c:v>
                </c:pt>
                <c:pt idx="31">
                  <c:v>1.8291274462324269E-3</c:v>
                </c:pt>
                <c:pt idx="32">
                  <c:v>1.8372108940537116E-3</c:v>
                </c:pt>
                <c:pt idx="33">
                  <c:v>1.8405980613826233E-3</c:v>
                </c:pt>
                <c:pt idx="34">
                  <c:v>1.8439888454545056E-3</c:v>
                </c:pt>
                <c:pt idx="35">
                  <c:v>1.8515140531232654E-3</c:v>
                </c:pt>
                <c:pt idx="36">
                  <c:v>1.8528484084200615E-3</c:v>
                </c:pt>
                <c:pt idx="37">
                  <c:v>1.8609970182630077E-3</c:v>
                </c:pt>
                <c:pt idx="38">
                  <c:v>1.8644095035763497E-3</c:v>
                </c:pt>
                <c:pt idx="39">
                  <c:v>1.8678256058940923E-3</c:v>
                </c:pt>
                <c:pt idx="40">
                  <c:v>1.875396838328839E-3</c:v>
                </c:pt>
                <c:pt idx="41">
                  <c:v>1.8767461185153411E-3</c:v>
                </c:pt>
                <c:pt idx="42">
                  <c:v>1.8849603738662361E-3</c:v>
                </c:pt>
                <c:pt idx="43">
                  <c:v>1.8883981790007902E-3</c:v>
                </c:pt>
                <c:pt idx="44">
                  <c:v>1.8918396014035782E-3</c:v>
                </c:pt>
                <c:pt idx="45">
                  <c:v>1.8994842024836287E-3</c:v>
                </c:pt>
                <c:pt idx="46">
                  <c:v>1.9008782071391948E-3</c:v>
                </c:pt>
                <c:pt idx="47">
                  <c:v>1.909251977557847E-3</c:v>
                </c:pt>
                <c:pt idx="48">
                  <c:v>1.9127479319253709E-3</c:v>
                </c:pt>
                <c:pt idx="49">
                  <c:v>1.9162483794497797E-3</c:v>
                </c:pt>
                <c:pt idx="50">
                  <c:v>1.923942019284586E-3</c:v>
                </c:pt>
                <c:pt idx="51">
                  <c:v>1.9253586203786303E-3</c:v>
                </c:pt>
                <c:pt idx="52">
                  <c:v>1.9338180160993848E-3</c:v>
                </c:pt>
                <c:pt idx="53">
                  <c:v>1.9373454235706369E-3</c:v>
                </c:pt>
                <c:pt idx="54">
                  <c:v>1.9401670809184104E-3</c:v>
                </c:pt>
                <c:pt idx="55">
                  <c:v>1.9457741438510367E-3</c:v>
                </c:pt>
                <c:pt idx="56">
                  <c:v>1.9472061950831935E-3</c:v>
                </c:pt>
                <c:pt idx="57">
                  <c:v>1.9542947126585074E-3</c:v>
                </c:pt>
                <c:pt idx="58">
                  <c:v>1.9571241080840003E-3</c:v>
                </c:pt>
                <c:pt idx="59">
                  <c:v>1.9599547932279892E-3</c:v>
                </c:pt>
                <c:pt idx="60">
                  <c:v>1.9655690749031712E-3</c:v>
                </c:pt>
                <c:pt idx="61">
                  <c:v>1.9670110315153804E-3</c:v>
                </c:pt>
                <c:pt idx="62">
                  <c:v>1.9741275651108574E-3</c:v>
                </c:pt>
                <c:pt idx="63">
                  <c:v>1.9769659887975493E-3</c:v>
                </c:pt>
                <c:pt idx="64">
                  <c:v>1.9798057022800521E-3</c:v>
                </c:pt>
                <c:pt idx="65">
                  <c:v>1.9854268648957498E-3</c:v>
                </c:pt>
                <c:pt idx="66">
                  <c:v>1.9868788961390615E-3</c:v>
                </c:pt>
                <c:pt idx="67">
                  <c:v>1.9946034255385972E-3</c:v>
                </c:pt>
                <c:pt idx="68">
                  <c:v>1.9976521197489047E-3</c:v>
                </c:pt>
                <c:pt idx="69">
                  <c:v>2.0007060900019847E-3</c:v>
                </c:pt>
                <c:pt idx="70">
                  <c:v>2.0065365291834251E-3</c:v>
                </c:pt>
                <c:pt idx="71">
                  <c:v>2.0082146567157607E-3</c:v>
                </c:pt>
                <c:pt idx="72">
                  <c:v>2.0160550836306472E-3</c:v>
                </c:pt>
                <c:pt idx="73">
                  <c:v>2.0191407111734131E-3</c:v>
                </c:pt>
                <c:pt idx="74">
                  <c:v>2.02223161510403E-3</c:v>
                </c:pt>
                <c:pt idx="75">
                  <c:v>2.0280876204399915E-3</c:v>
                </c:pt>
                <c:pt idx="76">
                  <c:v>2.0298082502842561E-3</c:v>
                </c:pt>
                <c:pt idx="77">
                  <c:v>2.0377652823103248E-3</c:v>
                </c:pt>
                <c:pt idx="78">
                  <c:v>2.0408878456111492E-3</c:v>
                </c:pt>
                <c:pt idx="79">
                  <c:v>2.044015685648398E-3</c:v>
                </c:pt>
                <c:pt idx="80">
                  <c:v>2.0498958626881452E-3</c:v>
                </c:pt>
                <c:pt idx="81">
                  <c:v>2.0516596938164751E-3</c:v>
                </c:pt>
                <c:pt idx="82">
                  <c:v>2.0597340386415753E-3</c:v>
                </c:pt>
                <c:pt idx="83">
                  <c:v>2.0628935401544512E-3</c:v>
                </c:pt>
                <c:pt idx="84">
                  <c:v>2.0660583187571309E-3</c:v>
                </c:pt>
                <c:pt idx="85">
                  <c:v>2.0719612730691751E-3</c:v>
                </c:pt>
                <c:pt idx="86">
                  <c:v>2.0737690044877804E-3</c:v>
                </c:pt>
                <c:pt idx="87">
                  <c:v>2.0819613698916796E-3</c:v>
                </c:pt>
                <c:pt idx="88">
                  <c:v>2.0855558343655053E-3</c:v>
                </c:pt>
                <c:pt idx="89">
                  <c:v>2.0891618968705001E-3</c:v>
                </c:pt>
                <c:pt idx="90">
                  <c:v>2.0954903223374677E-3</c:v>
                </c:pt>
                <c:pt idx="91">
                  <c:v>2.097761782778991E-3</c:v>
                </c:pt>
                <c:pt idx="92">
                  <c:v>2.1073661843291698E-3</c:v>
                </c:pt>
                <c:pt idx="93">
                  <c:v>2.1110418377066832E-3</c:v>
                </c:pt>
                <c:pt idx="94">
                  <c:v>2.1147290900143186E-3</c:v>
                </c:pt>
                <c:pt idx="95">
                  <c:v>2.1211052098348551E-3</c:v>
                </c:pt>
                <c:pt idx="96">
                  <c:v>2.1234743436925625E-3</c:v>
                </c:pt>
                <c:pt idx="97">
                  <c:v>2.1333393400707339E-3</c:v>
                </c:pt>
                <c:pt idx="98">
                  <c:v>2.1370961887048857E-3</c:v>
                </c:pt>
                <c:pt idx="99">
                  <c:v>2.1408646371879874E-3</c:v>
                </c:pt>
                <c:pt idx="100">
                  <c:v>2.1472853825860658E-3</c:v>
                </c:pt>
                <c:pt idx="101">
                  <c:v>2.1497537296586416E-3</c:v>
                </c:pt>
                <c:pt idx="102">
                  <c:v>2.1598808820081127E-3</c:v>
                </c:pt>
                <c:pt idx="103">
                  <c:v>2.1637189323922877E-3</c:v>
                </c:pt>
                <c:pt idx="104">
                  <c:v>2.1675685835645525E-3</c:v>
                </c:pt>
                <c:pt idx="105">
                  <c:v>2.1740308858412081E-3</c:v>
                </c:pt>
                <c:pt idx="106">
                  <c:v>2.1765999860989876E-3</c:v>
                </c:pt>
                <c:pt idx="107">
                  <c:v>2.1869908560167399E-3</c:v>
                </c:pt>
                <c:pt idx="108">
                  <c:v>2.1909101147843208E-3</c:v>
                </c:pt>
                <c:pt idx="109">
                  <c:v>2.1948409752996609E-3</c:v>
                </c:pt>
                <c:pt idx="110">
                  <c:v>2.241904202557321E-3</c:v>
                </c:pt>
                <c:pt idx="111">
                  <c:v>2.2858819679263871E-3</c:v>
                </c:pt>
                <c:pt idx="112">
                  <c:v>2.4238366215225101E-3</c:v>
                </c:pt>
                <c:pt idx="113">
                  <c:v>2.4712458973181642E-3</c:v>
                </c:pt>
                <c:pt idx="114">
                  <c:v>2.5191920667572416E-3</c:v>
                </c:pt>
                <c:pt idx="115">
                  <c:v>2.5683396972095551E-3</c:v>
                </c:pt>
                <c:pt idx="116">
                  <c:v>2.6168990978695517E-3</c:v>
                </c:pt>
                <c:pt idx="117">
                  <c:v>2.7669790825777291E-3</c:v>
                </c:pt>
                <c:pt idx="118">
                  <c:v>2.8181482845468508E-3</c:v>
                </c:pt>
                <c:pt idx="119">
                  <c:v>2.8698549452415849E-3</c:v>
                </c:pt>
                <c:pt idx="120">
                  <c:v>2.8426774920211088E-3</c:v>
                </c:pt>
                <c:pt idx="121">
                  <c:v>2.8162719379608079E-3</c:v>
                </c:pt>
                <c:pt idx="122">
                  <c:v>2.7336866069688124E-3</c:v>
                </c:pt>
                <c:pt idx="123">
                  <c:v>2.7056275089338178E-3</c:v>
                </c:pt>
                <c:pt idx="124">
                  <c:v>2.67717952721619E-3</c:v>
                </c:pt>
                <c:pt idx="125">
                  <c:v>2.650052354471087E-3</c:v>
                </c:pt>
                <c:pt idx="126">
                  <c:v>2.5291075588395073E-3</c:v>
                </c:pt>
                <c:pt idx="127">
                  <c:v>2.4983269987337324E-3</c:v>
                </c:pt>
                <c:pt idx="128">
                  <c:v>2.4671578004722017E-3</c:v>
                </c:pt>
                <c:pt idx="129">
                  <c:v>2.4343984185273555E-3</c:v>
                </c:pt>
                <c:pt idx="130">
                  <c:v>2.3054835448874512E-3</c:v>
                </c:pt>
                <c:pt idx="131">
                  <c:v>2.3100988536612983E-3</c:v>
                </c:pt>
                <c:pt idx="132">
                  <c:v>2.3147279942113074E-3</c:v>
                </c:pt>
                <c:pt idx="133">
                  <c:v>2.3225343060442765E-3</c:v>
                </c:pt>
                <c:pt idx="134">
                  <c:v>2.3256054836400231E-3</c:v>
                </c:pt>
                <c:pt idx="135">
                  <c:v>2.3380811804398372E-3</c:v>
                </c:pt>
                <c:pt idx="136">
                  <c:v>2.3427933157558786E-3</c:v>
                </c:pt>
                <c:pt idx="137">
                  <c:v>2.3475192842227193E-3</c:v>
                </c:pt>
                <c:pt idx="138">
                  <c:v>2.3553675314844699E-3</c:v>
                </c:pt>
                <c:pt idx="139">
                  <c:v>2.3585626487830271E-3</c:v>
                </c:pt>
                <c:pt idx="140">
                  <c:v>2.3713566307971626E-3</c:v>
                </c:pt>
                <c:pt idx="141">
                  <c:v>2.3761656023632608E-3</c:v>
                </c:pt>
                <c:pt idx="142">
                  <c:v>2.3809884084831892E-3</c:v>
                </c:pt>
                <c:pt idx="143">
                  <c:v>2.3888749362570238E-3</c:v>
                </c:pt>
                <c:pt idx="144">
                  <c:v>2.3921958303849732E-3</c:v>
                </c:pt>
                <c:pt idx="145">
                  <c:v>2.4053099645139882E-3</c:v>
                </c:pt>
                <c:pt idx="146">
                  <c:v>2.4102157822378464E-3</c:v>
                </c:pt>
                <c:pt idx="147">
                  <c:v>2.415135435947395E-3</c:v>
                </c:pt>
                <c:pt idx="148">
                  <c:v>2.4230565893962816E-3</c:v>
                </c:pt>
                <c:pt idx="149">
                  <c:v>2.42799472747386E-3</c:v>
                </c:pt>
                <c:pt idx="150">
                  <c:v>2.4399412515435375E-3</c:v>
                </c:pt>
                <c:pt idx="151">
                  <c:v>2.4449439255324803E-3</c:v>
                </c:pt>
                <c:pt idx="152">
                  <c:v>2.4495707997655193E-3</c:v>
                </c:pt>
                <c:pt idx="153">
                  <c:v>2.4571339501540694E-3</c:v>
                </c:pt>
                <c:pt idx="154">
                  <c:v>2.4603140789230204E-3</c:v>
                </c:pt>
                <c:pt idx="155">
                  <c:v>2.4728590613187955E-3</c:v>
                </c:pt>
                <c:pt idx="156">
                  <c:v>2.4775474927229979E-3</c:v>
                </c:pt>
                <c:pt idx="157">
                  <c:v>2.4822461841657022E-3</c:v>
                </c:pt>
                <c:pt idx="158">
                  <c:v>2.4898270558060989E-3</c:v>
                </c:pt>
                <c:pt idx="159">
                  <c:v>2.4931057834388084E-3</c:v>
                </c:pt>
                <c:pt idx="160">
                  <c:v>2.5058935470883841E-3</c:v>
                </c:pt>
                <c:pt idx="161">
                  <c:v>2.5106538018468453E-3</c:v>
                </c:pt>
                <c:pt idx="162">
                  <c:v>2.5154243176753327E-3</c:v>
                </c:pt>
                <c:pt idx="163">
                  <c:v>2.5230202020140474E-3</c:v>
                </c:pt>
                <c:pt idx="164">
                  <c:v>2.5263988898788273E-3</c:v>
                </c:pt>
                <c:pt idx="165">
                  <c:v>2.5394308180845403E-3</c:v>
                </c:pt>
                <c:pt idx="166">
                  <c:v>2.5442629034675098E-3</c:v>
                </c:pt>
                <c:pt idx="167">
                  <c:v>2.5491052509679737E-3</c:v>
                </c:pt>
                <c:pt idx="168">
                  <c:v>2.5567134394745344E-3</c:v>
                </c:pt>
                <c:pt idx="169">
                  <c:v>2.560193449092211E-3</c:v>
                </c:pt>
                <c:pt idx="170">
                  <c:v>2.572113006216601E-3</c:v>
                </c:pt>
                <c:pt idx="171">
                  <c:v>2.5770214404161849E-3</c:v>
                </c:pt>
                <c:pt idx="172">
                  <c:v>2.5819401657391199E-3</c:v>
                </c:pt>
                <c:pt idx="173">
                  <c:v>2.584685356860118E-3</c:v>
                </c:pt>
                <c:pt idx="174">
                  <c:v>2.5901279857629038E-3</c:v>
                </c:pt>
                <c:pt idx="175">
                  <c:v>2.5955920368330929E-3</c:v>
                </c:pt>
                <c:pt idx="176">
                  <c:v>2.5983001853919774E-3</c:v>
                </c:pt>
                <c:pt idx="177">
                  <c:v>2.601000925255178E-3</c:v>
                </c:pt>
                <c:pt idx="178">
                  <c:v>2.6036942563620303E-3</c:v>
                </c:pt>
                <c:pt idx="179">
                  <c:v>2.609105725898462E-3</c:v>
                </c:pt>
                <c:pt idx="180">
                  <c:v>2.614393492014872E-3</c:v>
                </c:pt>
                <c:pt idx="181">
                  <c:v>2.6170497784337499E-3</c:v>
                </c:pt>
                <c:pt idx="182">
                  <c:v>2.6196986557351434E-3</c:v>
                </c:pt>
                <c:pt idx="183">
                  <c:v>2.6223401238594846E-3</c:v>
                </c:pt>
                <c:pt idx="184">
                  <c:v>2.6277224079592465E-3</c:v>
                </c:pt>
                <c:pt idx="185">
                  <c:v>2.6328319034010779E-3</c:v>
                </c:pt>
                <c:pt idx="186">
                  <c:v>2.6358888633817913E-3</c:v>
                </c:pt>
                <c:pt idx="187">
                  <c:v>2.6389398507741628E-3</c:v>
                </c:pt>
                <c:pt idx="188">
                  <c:v>2.6419848655223469E-3</c:v>
                </c:pt>
                <c:pt idx="189">
                  <c:v>2.6571203476762973E-3</c:v>
                </c:pt>
                <c:pt idx="190">
                  <c:v>2.6601295254052113E-3</c:v>
                </c:pt>
                <c:pt idx="191">
                  <c:v>2.6631327301060263E-3</c:v>
                </c:pt>
                <c:pt idx="192">
                  <c:v>2.6698350044595995E-3</c:v>
                </c:pt>
                <c:pt idx="193">
                  <c:v>2.6750858175394079E-3</c:v>
                </c:pt>
                <c:pt idx="194">
                  <c:v>2.6780591562843774E-3</c:v>
                </c:pt>
                <c:pt idx="195">
                  <c:v>2.6810265216755899E-3</c:v>
                </c:pt>
                <c:pt idx="196">
                  <c:v>2.683987913659828E-3</c:v>
                </c:pt>
                <c:pt idx="197">
                  <c:v>2.6906790045264925E-3</c:v>
                </c:pt>
                <c:pt idx="198">
                  <c:v>2.6957737464517301E-3</c:v>
                </c:pt>
                <c:pt idx="199">
                  <c:v>2.6987052705962598E-3</c:v>
                </c:pt>
                <c:pt idx="200">
                  <c:v>2.7016308210129759E-3</c:v>
                </c:pt>
                <c:pt idx="201">
                  <c:v>2.712077170651115E-3</c:v>
                </c:pt>
                <c:pt idx="202">
                  <c:v>2.7131159709563738E-3</c:v>
                </c:pt>
                <c:pt idx="203">
                  <c:v>2.7161689653243943E-3</c:v>
                </c:pt>
                <c:pt idx="204">
                  <c:v>2.7190586722632254E-3</c:v>
                </c:pt>
                <c:pt idx="205">
                  <c:v>2.7219424051050044E-3</c:v>
                </c:pt>
                <c:pt idx="206">
                  <c:v>2.72482016379717E-3</c:v>
                </c:pt>
                <c:pt idx="207">
                  <c:v>2.7314936668993675E-3</c:v>
                </c:pt>
                <c:pt idx="208">
                  <c:v>2.7362714560307485E-3</c:v>
                </c:pt>
                <c:pt idx="209">
                  <c:v>2.7391193431954156E-3</c:v>
                </c:pt>
                <c:pt idx="210">
                  <c:v>2.7419612558992668E-3</c:v>
                </c:pt>
                <c:pt idx="211">
                  <c:v>2.7447971940903972E-3</c:v>
                </c:pt>
                <c:pt idx="212">
                  <c:v>2.7457084343641804E-3</c:v>
                </c:pt>
                <c:pt idx="213">
                  <c:v>2.7560812007038798E-3</c:v>
                </c:pt>
                <c:pt idx="214">
                  <c:v>2.7588872655633667E-3</c:v>
                </c:pt>
                <c:pt idx="215">
                  <c:v>2.7616873556033099E-3</c:v>
                </c:pt>
                <c:pt idx="216">
                  <c:v>2.7644814707731206E-3</c:v>
                </c:pt>
                <c:pt idx="217">
                  <c:v>2.7711437584403216E-3</c:v>
                </c:pt>
                <c:pt idx="218">
                  <c:v>2.7755981817370505E-3</c:v>
                </c:pt>
                <c:pt idx="219">
                  <c:v>2.7783624217973513E-3</c:v>
                </c:pt>
                <c:pt idx="220">
                  <c:v>2.7811206866848576E-3</c:v>
                </c:pt>
                <c:pt idx="221">
                  <c:v>2.7838729763496359E-3</c:v>
                </c:pt>
                <c:pt idx="222">
                  <c:v>2.7905320459367827E-3</c:v>
                </c:pt>
                <c:pt idx="223">
                  <c:v>2.7948223817839163E-3</c:v>
                </c:pt>
                <c:pt idx="224">
                  <c:v>2.7975447945878191E-3</c:v>
                </c:pt>
                <c:pt idx="225">
                  <c:v>2.8002612318713694E-3</c:v>
                </c:pt>
                <c:pt idx="226">
                  <c:v>2.8029716935848536E-3</c:v>
                </c:pt>
                <c:pt idx="227">
                  <c:v>2.8096291381874529E-3</c:v>
                </c:pt>
                <c:pt idx="228">
                  <c:v>2.8137537837572149E-3</c:v>
                </c:pt>
                <c:pt idx="229">
                  <c:v>2.8164343668853945E-3</c:v>
                </c:pt>
                <c:pt idx="230">
                  <c:v>2.8191089741502629E-3</c:v>
                </c:pt>
                <c:pt idx="231">
                  <c:v>2.821777605503202E-3</c:v>
                </c:pt>
                <c:pt idx="232">
                  <c:v>2.8284350182188793E-3</c:v>
                </c:pt>
                <c:pt idx="233">
                  <c:v>2.8323923708302961E-3</c:v>
                </c:pt>
                <c:pt idx="234">
                  <c:v>2.835031121900001E-3</c:v>
                </c:pt>
                <c:pt idx="235">
                  <c:v>2.8376638967691301E-3</c:v>
                </c:pt>
                <c:pt idx="236">
                  <c:v>2.8402906953899415E-3</c:v>
                </c:pt>
                <c:pt idx="237">
                  <c:v>2.8469496693157141E-3</c:v>
                </c:pt>
                <c:pt idx="238">
                  <c:v>2.8507381264366856E-3</c:v>
                </c:pt>
                <c:pt idx="239">
                  <c:v>2.8533350431023947E-3</c:v>
                </c:pt>
                <c:pt idx="240">
                  <c:v>2.8559259832355204E-3</c:v>
                </c:pt>
                <c:pt idx="241">
                  <c:v>2.8585109467889761E-3</c:v>
                </c:pt>
                <c:pt idx="242">
                  <c:v>2.8651730750215839E-3</c:v>
                </c:pt>
                <c:pt idx="243">
                  <c:v>2.8687910342694283E-3</c:v>
                </c:pt>
                <c:pt idx="244">
                  <c:v>2.8713461142230701E-3</c:v>
                </c:pt>
                <c:pt idx="245">
                  <c:v>2.8738952173173759E-3</c:v>
                </c:pt>
                <c:pt idx="246">
                  <c:v>2.8768066426505231E-3</c:v>
                </c:pt>
                <c:pt idx="247">
                  <c:v>2.8855397609501808E-3</c:v>
                </c:pt>
                <c:pt idx="248">
                  <c:v>2.8923096962482214E-3</c:v>
                </c:pt>
                <c:pt idx="249">
                  <c:v>2.8961868248898117E-3</c:v>
                </c:pt>
                <c:pt idx="250">
                  <c:v>2.9000644996407519E-3</c:v>
                </c:pt>
                <c:pt idx="251">
                  <c:v>2.9039427205073925E-3</c:v>
                </c:pt>
                <c:pt idx="252">
                  <c:v>2.9126903318603902E-3</c:v>
                </c:pt>
                <c:pt idx="253">
                  <c:v>2.9194610652582016E-3</c:v>
                </c:pt>
                <c:pt idx="254">
                  <c:v>2.9233420167983923E-3</c:v>
                </c:pt>
                <c:pt idx="255">
                  <c:v>2.9272235144921712E-3</c:v>
                </c:pt>
                <c:pt idx="256">
                  <c:v>2.9311055583458893E-3</c:v>
                </c:pt>
                <c:pt idx="257">
                  <c:v>2.9398675264885434E-3</c:v>
                </c:pt>
                <c:pt idx="258">
                  <c:v>2.9466391954854239E-3</c:v>
                </c:pt>
                <c:pt idx="259">
                  <c:v>2.950523970233447E-3</c:v>
                </c:pt>
                <c:pt idx="260">
                  <c:v>2.9544092911788591E-3</c:v>
                </c:pt>
                <c:pt idx="261">
                  <c:v>2.958295158328668E-3</c:v>
                </c:pt>
                <c:pt idx="262">
                  <c:v>2.9670713469992309E-3</c:v>
                </c:pt>
                <c:pt idx="263">
                  <c:v>2.9738440890949508E-3</c:v>
                </c:pt>
                <c:pt idx="264">
                  <c:v>2.97773268735982E-3</c:v>
                </c:pt>
                <c:pt idx="265">
                  <c:v>2.9816218318667541E-3</c:v>
                </c:pt>
                <c:pt idx="266">
                  <c:v>2.985511522622105E-3</c:v>
                </c:pt>
                <c:pt idx="267">
                  <c:v>2.9943017955596563E-3</c:v>
                </c:pt>
                <c:pt idx="268">
                  <c:v>3.0010757482531597E-3</c:v>
                </c:pt>
                <c:pt idx="269">
                  <c:v>3.0049681703449823E-3</c:v>
                </c:pt>
                <c:pt idx="270">
                  <c:v>3.0088611387228898E-3</c:v>
                </c:pt>
                <c:pt idx="271">
                  <c:v>3.0127546533936715E-3</c:v>
                </c:pt>
                <c:pt idx="272">
                  <c:v>3.0215588743392019E-3</c:v>
                </c:pt>
                <c:pt idx="273">
                  <c:v>3.0283341751294927E-3</c:v>
                </c:pt>
                <c:pt idx="274">
                  <c:v>3.0322304213581579E-3</c:v>
                </c:pt>
                <c:pt idx="275">
                  <c:v>3.036127213917585E-3</c:v>
                </c:pt>
                <c:pt idx="276">
                  <c:v>3.0400245528136864E-3</c:v>
                </c:pt>
                <c:pt idx="277">
                  <c:v>3.0488425855089911E-3</c:v>
                </c:pt>
                <c:pt idx="278">
                  <c:v>3.0556193718951443E-3</c:v>
                </c:pt>
                <c:pt idx="279">
                  <c:v>3.059519442571199E-3</c:v>
                </c:pt>
                <c:pt idx="280">
                  <c:v>3.0634200596220342E-3</c:v>
                </c:pt>
                <c:pt idx="281">
                  <c:v>3.06732122305444E-3</c:v>
                </c:pt>
                <c:pt idx="282">
                  <c:v>3.0761529312427626E-3</c:v>
                </c:pt>
                <c:pt idx="283">
                  <c:v>3.0829313407235003E-3</c:v>
                </c:pt>
                <c:pt idx="284">
                  <c:v>3.0868352361574894E-3</c:v>
                </c:pt>
                <c:pt idx="285">
                  <c:v>3.0907396780107178E-3</c:v>
                </c:pt>
                <c:pt idx="286">
                  <c:v>3.0946446662897544E-3</c:v>
                </c:pt>
                <c:pt idx="287">
                  <c:v>3.1034899137159966E-3</c:v>
                </c:pt>
                <c:pt idx="288">
                  <c:v>3.1102700837903532E-3</c:v>
                </c:pt>
                <c:pt idx="289">
                  <c:v>3.1141778042932619E-3</c:v>
                </c:pt>
                <c:pt idx="290">
                  <c:v>3.1180860712600855E-3</c:v>
                </c:pt>
                <c:pt idx="291">
                  <c:v>3.1219948846967376E-3</c:v>
                </c:pt>
                <c:pt idx="292">
                  <c:v>3.1308535351070054E-3</c:v>
                </c:pt>
                <c:pt idx="293">
                  <c:v>3.1376356032734687E-3</c:v>
                </c:pt>
                <c:pt idx="294">
                  <c:v>3.1415471491564994E-3</c:v>
                </c:pt>
                <c:pt idx="295">
                  <c:v>3.1454592415481224E-3</c:v>
                </c:pt>
                <c:pt idx="296">
                  <c:v>3.1493718804540306E-3</c:v>
                </c:pt>
                <c:pt idx="297">
                  <c:v>3.1582437975954079E-3</c:v>
                </c:pt>
                <c:pt idx="298">
                  <c:v>3.1650279013525824E-3</c:v>
                </c:pt>
                <c:pt idx="299">
                  <c:v>3.1689432729275955E-3</c:v>
                </c:pt>
                <c:pt idx="300">
                  <c:v>3.1728591910554394E-3</c:v>
                </c:pt>
                <c:pt idx="301">
                  <c:v>3.1767756557424644E-3</c:v>
                </c:pt>
                <c:pt idx="302">
                  <c:v>3.1856607033636541E-3</c:v>
                </c:pt>
                <c:pt idx="303">
                  <c:v>3.1924469802102769E-3</c:v>
                </c:pt>
                <c:pt idx="304">
                  <c:v>3.1963661777889138E-3</c:v>
                </c:pt>
                <c:pt idx="305">
                  <c:v>3.2002859219650574E-3</c:v>
                </c:pt>
                <c:pt idx="306">
                  <c:v>3.2042062127450592E-3</c:v>
                </c:pt>
                <c:pt idx="307">
                  <c:v>3.213104254596155E-3</c:v>
                </c:pt>
                <c:pt idx="308">
                  <c:v>3.2198928420304499E-3</c:v>
                </c:pt>
                <c:pt idx="309">
                  <c:v>3.223815865925008E-3</c:v>
                </c:pt>
                <c:pt idx="310">
                  <c:v>3.2277394364619693E-3</c:v>
                </c:pt>
                <c:pt idx="311">
                  <c:v>3.2316635536470267E-3</c:v>
                </c:pt>
                <c:pt idx="312">
                  <c:v>3.2412837027872851E-3</c:v>
                </c:pt>
                <c:pt idx="313">
                  <c:v>3.2502372766671297E-3</c:v>
                </c:pt>
                <c:pt idx="314">
                  <c:v>3.2548901204300083E-3</c:v>
                </c:pt>
                <c:pt idx="315">
                  <c:v>3.2595467295018282E-3</c:v>
                </c:pt>
                <c:pt idx="316">
                  <c:v>3.2656183138378386E-3</c:v>
                </c:pt>
                <c:pt idx="317">
                  <c:v>3.2794698392988849E-3</c:v>
                </c:pt>
                <c:pt idx="318">
                  <c:v>3.2899770909721564E-3</c:v>
                </c:pt>
                <c:pt idx="319">
                  <c:v>3.296084895869402E-3</c:v>
                </c:pt>
                <c:pt idx="320">
                  <c:v>3.3021999452793635E-3</c:v>
                </c:pt>
                <c:pt idx="321">
                  <c:v>3.3083222393358517E-3</c:v>
                </c:pt>
                <c:pt idx="322">
                  <c:v>3.3105688414779093E-3</c:v>
                </c:pt>
                <c:pt idx="323">
                  <c:v>3.3328838647091975E-3</c:v>
                </c:pt>
                <c:pt idx="324">
                  <c:v>3.3390423840111735E-3</c:v>
                </c:pt>
                <c:pt idx="325">
                  <c:v>3.3452081487660452E-3</c:v>
                </c:pt>
                <c:pt idx="326">
                  <c:v>3.3513811591087176E-3</c:v>
                </c:pt>
                <c:pt idx="327">
                  <c:v>3.3652810191392149E-3</c:v>
                </c:pt>
                <c:pt idx="328">
                  <c:v>3.3761456590612267E-3</c:v>
                </c:pt>
                <c:pt idx="329">
                  <c:v>3.382354899372404E-3</c:v>
                </c:pt>
                <c:pt idx="330">
                  <c:v>3.3885713860843207E-3</c:v>
                </c:pt>
                <c:pt idx="331">
                  <c:v>3.3947951193331973E-3</c:v>
                </c:pt>
                <c:pt idx="332">
                  <c:v>3.4087162954219443E-3</c:v>
                </c:pt>
                <c:pt idx="333">
                  <c:v>3.4197625204237894E-3</c:v>
                </c:pt>
                <c:pt idx="334">
                  <c:v>3.4260224884033884E-3</c:v>
                </c:pt>
                <c:pt idx="335">
                  <c:v>3.4322897037394559E-3</c:v>
                </c:pt>
                <c:pt idx="336">
                  <c:v>3.4385641665693064E-3</c:v>
                </c:pt>
                <c:pt idx="337">
                  <c:v>3.452504757930879E-3</c:v>
                </c:pt>
                <c:pt idx="338">
                  <c:v>3.4637344955750276E-3</c:v>
                </c:pt>
                <c:pt idx="339">
                  <c:v>3.4700451979365826E-3</c:v>
                </c:pt>
                <c:pt idx="340">
                  <c:v>3.476363148618438E-3</c:v>
                </c:pt>
                <c:pt idx="341">
                  <c:v>3.4826883477587839E-3</c:v>
                </c:pt>
                <c:pt idx="342">
                  <c:v>3.4966464536296507E-3</c:v>
                </c:pt>
                <c:pt idx="343">
                  <c:v>3.5080616316750268E-3</c:v>
                </c:pt>
                <c:pt idx="344">
                  <c:v>3.5144230751870411E-3</c:v>
                </c:pt>
                <c:pt idx="345">
                  <c:v>3.5207917679908524E-3</c:v>
                </c:pt>
                <c:pt idx="346">
                  <c:v>3.5271677102255276E-3</c:v>
                </c:pt>
                <c:pt idx="347">
                  <c:v>3.5411414298624046E-3</c:v>
                </c:pt>
                <c:pt idx="348">
                  <c:v>3.552743976266249E-3</c:v>
                </c:pt>
                <c:pt idx="349">
                  <c:v>3.5591561677519772E-3</c:v>
                </c:pt>
                <c:pt idx="350">
                  <c:v>3.5655756095082261E-3</c:v>
                </c:pt>
                <c:pt idx="351">
                  <c:v>3.5720023016758149E-3</c:v>
                </c:pt>
                <c:pt idx="352">
                  <c:v>3.5859897343527096E-3</c:v>
                </c:pt>
                <c:pt idx="353">
                  <c:v>3.5977815772737557E-3</c:v>
                </c:pt>
                <c:pt idx="354">
                  <c:v>3.6042445236107645E-3</c:v>
                </c:pt>
                <c:pt idx="355">
                  <c:v>3.6107147212051213E-3</c:v>
                </c:pt>
                <c:pt idx="356">
                  <c:v>3.6171921701987401E-3</c:v>
                </c:pt>
                <c:pt idx="357">
                  <c:v>3.631191415205519E-3</c:v>
                </c:pt>
                <c:pt idx="358">
                  <c:v>3.643174483004987E-3</c:v>
                </c:pt>
                <c:pt idx="359">
                  <c:v>3.6496881911251564E-3</c:v>
                </c:pt>
                <c:pt idx="360">
                  <c:v>3.6562091514978231E-3</c:v>
                </c:pt>
                <c:pt idx="361">
                  <c:v>3.6627373642657765E-3</c:v>
                </c:pt>
                <c:pt idx="362">
                  <c:v>3.6767465209060807E-3</c:v>
                </c:pt>
                <c:pt idx="363">
                  <c:v>3.6889227421495439E-3</c:v>
                </c:pt>
                <c:pt idx="364">
                  <c:v>3.6954872190401609E-3</c:v>
                </c:pt>
                <c:pt idx="365">
                  <c:v>3.7020589491858708E-3</c:v>
                </c:pt>
                <c:pt idx="366">
                  <c:v>3.7086379327305576E-3</c:v>
                </c:pt>
                <c:pt idx="367">
                  <c:v>3.7226551003197218E-3</c:v>
                </c:pt>
                <c:pt idx="368">
                  <c:v>3.7350264037804997E-3</c:v>
                </c:pt>
                <c:pt idx="369">
                  <c:v>3.7416416564831651E-3</c:v>
                </c:pt>
                <c:pt idx="370">
                  <c:v>3.748264163451183E-3</c:v>
                </c:pt>
                <c:pt idx="371">
                  <c:v>3.7548939248299718E-3</c:v>
                </c:pt>
                <c:pt idx="372">
                  <c:v>3.7689172026933691E-3</c:v>
                </c:pt>
                <c:pt idx="373">
                  <c:v>3.7814855173533089E-3</c:v>
                </c:pt>
                <c:pt idx="374">
                  <c:v>3.7881515529641541E-3</c:v>
                </c:pt>
                <c:pt idx="375">
                  <c:v>3.7948248438589346E-3</c:v>
                </c:pt>
                <c:pt idx="376">
                  <c:v>3.8015053901830683E-3</c:v>
                </c:pt>
                <c:pt idx="377">
                  <c:v>3.8155328776535938E-3</c:v>
                </c:pt>
                <c:pt idx="378">
                  <c:v>3.8283001327060221E-3</c:v>
                </c:pt>
                <c:pt idx="379">
                  <c:v>3.835016958376149E-3</c:v>
                </c:pt>
                <c:pt idx="380">
                  <c:v>3.8417410403560207E-3</c:v>
                </c:pt>
                <c:pt idx="381">
                  <c:v>3.848125813361988E-3</c:v>
                </c:pt>
                <c:pt idx="382">
                  <c:v>3.8690868756141587E-3</c:v>
                </c:pt>
                <c:pt idx="383">
                  <c:v>3.8801392426535864E-3</c:v>
                </c:pt>
                <c:pt idx="384">
                  <c:v>3.8865598421715026E-3</c:v>
                </c:pt>
                <c:pt idx="385">
                  <c:v>3.8929864131788043E-3</c:v>
                </c:pt>
                <c:pt idx="386">
                  <c:v>3.8957826721024024E-3</c:v>
                </c:pt>
                <c:pt idx="387">
                  <c:v>3.918752414418256E-3</c:v>
                </c:pt>
                <c:pt idx="388">
                  <c:v>3.9252088446104904E-3</c:v>
                </c:pt>
                <c:pt idx="389">
                  <c:v>3.9316712469883199E-3</c:v>
                </c:pt>
                <c:pt idx="390">
                  <c:v>3.9381396216678164E-3</c:v>
                </c:pt>
                <c:pt idx="391">
                  <c:v>3.951833371953992E-3</c:v>
                </c:pt>
                <c:pt idx="392">
                  <c:v>3.9640728457348536E-3</c:v>
                </c:pt>
                <c:pt idx="393">
                  <c:v>3.9705710836725177E-3</c:v>
                </c:pt>
                <c:pt idx="394">
                  <c:v>3.9770752946124395E-3</c:v>
                </c:pt>
                <c:pt idx="395">
                  <c:v>3.9835854786720035E-3</c:v>
                </c:pt>
                <c:pt idx="396">
                  <c:v>3.9972809067419408E-3</c:v>
                </c:pt>
                <c:pt idx="397">
                  <c:v>4.0096859484506763E-3</c:v>
                </c:pt>
                <c:pt idx="398">
                  <c:v>4.0162259998679237E-3</c:v>
                </c:pt>
                <c:pt idx="399">
                  <c:v>4.022772025109784E-3</c:v>
                </c:pt>
                <c:pt idx="400">
                  <c:v>4.0293240242940806E-3</c:v>
                </c:pt>
                <c:pt idx="401">
                  <c:v>4.0430195684514787E-3</c:v>
                </c:pt>
                <c:pt idx="402">
                  <c:v>4.0555917628169241E-3</c:v>
                </c:pt>
                <c:pt idx="403">
                  <c:v>4.0621736334851373E-3</c:v>
                </c:pt>
                <c:pt idx="404">
                  <c:v>4.0687614788055756E-3</c:v>
                </c:pt>
                <c:pt idx="405">
                  <c:v>4.0753552988965014E-3</c:v>
                </c:pt>
                <c:pt idx="406">
                  <c:v>4.0890493974457404E-3</c:v>
                </c:pt>
                <c:pt idx="407">
                  <c:v>4.1017903293436575E-3</c:v>
                </c:pt>
                <c:pt idx="408">
                  <c:v>4.1084140250714513E-3</c:v>
                </c:pt>
                <c:pt idx="409">
                  <c:v>4.1150436962839E-3</c:v>
                </c:pt>
                <c:pt idx="410">
                  <c:v>4.1216793431005788E-3</c:v>
                </c:pt>
                <c:pt idx="411">
                  <c:v>4.1353704343459656E-3</c:v>
                </c:pt>
                <c:pt idx="412">
                  <c:v>4.1482816888015516E-3</c:v>
                </c:pt>
                <c:pt idx="413">
                  <c:v>4.1549472154338938E-3</c:v>
                </c:pt>
                <c:pt idx="414">
                  <c:v>4.1616187183894536E-3</c:v>
                </c:pt>
                <c:pt idx="415">
                  <c:v>4.168296197788024E-3</c:v>
                </c:pt>
                <c:pt idx="416">
                  <c:v>4.1819827200323687E-3</c:v>
                </c:pt>
                <c:pt idx="417">
                  <c:v>4.1950658822199234E-3</c:v>
                </c:pt>
                <c:pt idx="418">
                  <c:v>4.2017732456398893E-3</c:v>
                </c:pt>
                <c:pt idx="419">
                  <c:v>4.2084865862260139E-3</c:v>
                </c:pt>
                <c:pt idx="420">
                  <c:v>4.2152059040996255E-3</c:v>
                </c:pt>
                <c:pt idx="421">
                  <c:v>4.228886295643052E-3</c:v>
                </c:pt>
                <c:pt idx="422">
                  <c:v>4.2421429508882657E-3</c:v>
                </c:pt>
                <c:pt idx="423">
                  <c:v>4.2488921570152834E-3</c:v>
                </c:pt>
                <c:pt idx="424">
                  <c:v>4.2556473411577535E-3</c:v>
                </c:pt>
                <c:pt idx="425">
                  <c:v>4.2624085034365664E-3</c:v>
                </c:pt>
                <c:pt idx="426">
                  <c:v>4.2760812025744374E-3</c:v>
                </c:pt>
                <c:pt idx="427">
                  <c:v>4.2895129363560254E-3</c:v>
                </c:pt>
                <c:pt idx="428">
                  <c:v>4.2963039911471943E-3</c:v>
                </c:pt>
                <c:pt idx="429">
                  <c:v>4.3031010248074887E-3</c:v>
                </c:pt>
                <c:pt idx="430">
                  <c:v>4.309904037459112E-3</c:v>
                </c:pt>
                <c:pt idx="431">
                  <c:v>4.3235674824814883E-3</c:v>
                </c:pt>
                <c:pt idx="432">
                  <c:v>4.3371758804323906E-3</c:v>
                </c:pt>
                <c:pt idx="433">
                  <c:v>4.3440087898816001E-3</c:v>
                </c:pt>
                <c:pt idx="434">
                  <c:v>4.350847679059083E-3</c:v>
                </c:pt>
                <c:pt idx="435">
                  <c:v>4.3576925480879204E-3</c:v>
                </c:pt>
                <c:pt idx="436">
                  <c:v>4.3713451772777068E-3</c:v>
                </c:pt>
                <c:pt idx="437">
                  <c:v>4.3851318251865029E-3</c:v>
                </c:pt>
                <c:pt idx="438">
                  <c:v>4.392006595324436E-3</c:v>
                </c:pt>
                <c:pt idx="439">
                  <c:v>4.3988873460554852E-3</c:v>
                </c:pt>
                <c:pt idx="440">
                  <c:v>4.4057740775036072E-3</c:v>
                </c:pt>
                <c:pt idx="441">
                  <c:v>4.4194143291353544E-3</c:v>
                </c:pt>
                <c:pt idx="442">
                  <c:v>4.433380812946806E-3</c:v>
                </c:pt>
                <c:pt idx="443">
                  <c:v>4.4402974498422513E-3</c:v>
                </c:pt>
                <c:pt idx="444">
                  <c:v>4.4467667007043812E-3</c:v>
                </c:pt>
                <c:pt idx="445">
                  <c:v>4.4532404900303624E-3</c:v>
                </c:pt>
                <c:pt idx="446">
                  <c:v>4.4664179414896123E-3</c:v>
                </c:pt>
                <c:pt idx="447">
                  <c:v>4.4791810337430011E-3</c:v>
                </c:pt>
                <c:pt idx="448">
                  <c:v>4.4856775167162726E-3</c:v>
                </c:pt>
                <c:pt idx="449">
                  <c:v>4.4921785386846961E-3</c:v>
                </c:pt>
                <c:pt idx="450">
                  <c:v>4.4953468000874155E-3</c:v>
                </c:pt>
                <c:pt idx="451">
                  <c:v>4.4985222086073549E-3</c:v>
                </c:pt>
                <c:pt idx="452">
                  <c:v>4.5247517365667881E-3</c:v>
                </c:pt>
                <c:pt idx="453">
                  <c:v>4.5312799943740016E-3</c:v>
                </c:pt>
                <c:pt idx="454">
                  <c:v>4.5378127917994312E-3</c:v>
                </c:pt>
                <c:pt idx="455">
                  <c:v>4.5443501289322095E-3</c:v>
                </c:pt>
                <c:pt idx="456">
                  <c:v>4.5575102359996598E-3</c:v>
                </c:pt>
                <c:pt idx="457">
                  <c:v>4.5705448763241055E-3</c:v>
                </c:pt>
                <c:pt idx="458">
                  <c:v>4.5771049133345879E-3</c:v>
                </c:pt>
                <c:pt idx="459">
                  <c:v>4.5836694905889768E-3</c:v>
                </c:pt>
                <c:pt idx="460">
                  <c:v>4.5902386081770642E-3</c:v>
                </c:pt>
                <c:pt idx="461">
                  <c:v>4.6231523042661012E-3</c:v>
                </c:pt>
                <c:pt idx="462">
                  <c:v>4.6297486657428683E-3</c:v>
                </c:pt>
                <c:pt idx="463">
                  <c:v>4.6363495681827471E-3</c:v>
                </c:pt>
                <c:pt idx="464">
                  <c:v>4.6494876040112793E-3</c:v>
                </c:pt>
                <c:pt idx="465">
                  <c:v>4.6627985893777516E-3</c:v>
                </c:pt>
                <c:pt idx="466">
                  <c:v>4.66942219798663E-3</c:v>
                </c:pt>
                <c:pt idx="467">
                  <c:v>4.676050348100873E-3</c:v>
                </c:pt>
                <c:pt idx="468">
                  <c:v>4.6826830398104891E-3</c:v>
                </c:pt>
                <c:pt idx="469">
                  <c:v>4.6958082674363032E-3</c:v>
                </c:pt>
                <c:pt idx="470">
                  <c:v>4.7159146254647172E-3</c:v>
                </c:pt>
                <c:pt idx="471">
                  <c:v>4.722574568652339E-3</c:v>
                </c:pt>
                <c:pt idx="472">
                  <c:v>4.7292390540708811E-3</c:v>
                </c:pt>
                <c:pt idx="473">
                  <c:v>4.7423502917623801E-3</c:v>
                </c:pt>
                <c:pt idx="474">
                  <c:v>4.7559424198774496E-3</c:v>
                </c:pt>
                <c:pt idx="475">
                  <c:v>4.7626296178180467E-3</c:v>
                </c:pt>
                <c:pt idx="476">
                  <c:v>4.7693213585368521E-3</c:v>
                </c:pt>
                <c:pt idx="477">
                  <c:v>4.7760176421251894E-3</c:v>
                </c:pt>
                <c:pt idx="478">
                  <c:v>4.7891137081419212E-3</c:v>
                </c:pt>
                <c:pt idx="479">
                  <c:v>4.8028482070049507E-3</c:v>
                </c:pt>
                <c:pt idx="480">
                  <c:v>4.8095672063145373E-3</c:v>
                </c:pt>
                <c:pt idx="481">
                  <c:v>4.8162907490437923E-3</c:v>
                </c:pt>
                <c:pt idx="482">
                  <c:v>4.8230188352840391E-3</c:v>
                </c:pt>
                <c:pt idx="483">
                  <c:v>4.8360985478767531E-3</c:v>
                </c:pt>
                <c:pt idx="484">
                  <c:v>4.8499766171963251E-3</c:v>
                </c:pt>
                <c:pt idx="485">
                  <c:v>4.8567274223723454E-3</c:v>
                </c:pt>
                <c:pt idx="486">
                  <c:v>4.863482771612122E-3</c:v>
                </c:pt>
                <c:pt idx="487">
                  <c:v>4.8702426650080724E-3</c:v>
                </c:pt>
                <c:pt idx="488">
                  <c:v>4.8833048424179043E-3</c:v>
                </c:pt>
                <c:pt idx="489">
                  <c:v>4.8973276819976267E-3</c:v>
                </c:pt>
                <c:pt idx="490">
                  <c:v>4.9041102975592062E-3</c:v>
                </c:pt>
                <c:pt idx="491">
                  <c:v>4.9108974578319139E-3</c:v>
                </c:pt>
                <c:pt idx="492">
                  <c:v>4.9176891629079487E-3</c:v>
                </c:pt>
                <c:pt idx="493">
                  <c:v>4.9307326233651643E-3</c:v>
                </c:pt>
                <c:pt idx="494">
                  <c:v>4.9449014331058028E-3</c:v>
                </c:pt>
                <c:pt idx="495">
                  <c:v>4.9517158635933086E-3</c:v>
                </c:pt>
                <c:pt idx="496">
                  <c:v>4.9585348394419427E-3</c:v>
                </c:pt>
                <c:pt idx="497">
                  <c:v>4.9653583607452206E-3</c:v>
                </c:pt>
                <c:pt idx="498">
                  <c:v>4.978381922468177E-3</c:v>
                </c:pt>
                <c:pt idx="499">
                  <c:v>4.9926979023673778E-3</c:v>
                </c:pt>
                <c:pt idx="500">
                  <c:v>4.9995441523424215E-3</c:v>
                </c:pt>
                <c:pt idx="501">
                  <c:v>5.0063949483320986E-3</c:v>
                </c:pt>
                <c:pt idx="502">
                  <c:v>5.0132502904299235E-3</c:v>
                </c:pt>
                <c:pt idx="503">
                  <c:v>5.0258856734239233E-3</c:v>
                </c:pt>
                <c:pt idx="504">
                  <c:v>5.0392345258054522E-3</c:v>
                </c:pt>
                <c:pt idx="505">
                  <c:v>5.0457393643796476E-3</c:v>
                </c:pt>
                <c:pt idx="506">
                  <c:v>5.0522477149833036E-3</c:v>
                </c:pt>
                <c:pt idx="507">
                  <c:v>5.0587595776847511E-3</c:v>
                </c:pt>
                <c:pt idx="508">
                  <c:v>5.0713796049845078E-3</c:v>
                </c:pt>
                <c:pt idx="509">
                  <c:v>5.0848421508431288E-3</c:v>
                </c:pt>
                <c:pt idx="510">
                  <c:v>5.0913715750643762E-3</c:v>
                </c:pt>
                <c:pt idx="511">
                  <c:v>5.1430726825152772E-3</c:v>
                </c:pt>
                <c:pt idx="512">
                  <c:v>5.2098582670830028E-3</c:v>
                </c:pt>
                <c:pt idx="513">
                  <c:v>5.2770810981041293E-3</c:v>
                </c:pt>
                <c:pt idx="514">
                  <c:v>5.3447412639005534E-3</c:v>
                </c:pt>
                <c:pt idx="515">
                  <c:v>5.4128388533723412E-3</c:v>
                </c:pt>
                <c:pt idx="516">
                  <c:v>5.4813739559990398E-3</c:v>
                </c:pt>
                <c:pt idx="517">
                  <c:v>5.5503466618388011E-3</c:v>
                </c:pt>
                <c:pt idx="518">
                  <c:v>5.6197570615290418E-3</c:v>
                </c:pt>
                <c:pt idx="519">
                  <c:v>5.6896052462862192E-3</c:v>
                </c:pt>
                <c:pt idx="520">
                  <c:v>5.7598913079073702E-3</c:v>
                </c:pt>
                <c:pt idx="521">
                  <c:v>5.8306153387683553E-3</c:v>
                </c:pt>
                <c:pt idx="522">
                  <c:v>5.9017774318256113E-3</c:v>
                </c:pt>
                <c:pt idx="523">
                  <c:v>5.9662676183086898E-3</c:v>
                </c:pt>
                <c:pt idx="524">
                  <c:v>6.0282050204453382E-3</c:v>
                </c:pt>
                <c:pt idx="525">
                  <c:v>6.0904092153666722E-3</c:v>
                </c:pt>
                <c:pt idx="526">
                  <c:v>6.1528802527587561E-3</c:v>
                </c:pt>
                <c:pt idx="527">
                  <c:v>6.2156181825227148E-3</c:v>
                </c:pt>
                <c:pt idx="528">
                  <c:v>6.2786230547751702E-3</c:v>
                </c:pt>
                <c:pt idx="529">
                  <c:v>6.3418949198480266E-3</c:v>
                </c:pt>
                <c:pt idx="530">
                  <c:v>6.4054338282884659E-3</c:v>
                </c:pt>
                <c:pt idx="531">
                  <c:v>6.469239830859389E-3</c:v>
                </c:pt>
                <c:pt idx="532">
                  <c:v>6.5333129785389767E-3</c:v>
                </c:pt>
                <c:pt idx="533">
                  <c:v>6.5976533225215652E-3</c:v>
                </c:pt>
                <c:pt idx="534">
                  <c:v>6.6622609142161148E-3</c:v>
                </c:pt>
                <c:pt idx="535">
                  <c:v>6.7271358052488342E-3</c:v>
                </c:pt>
                <c:pt idx="536">
                  <c:v>6.8016059096808329E-3</c:v>
                </c:pt>
                <c:pt idx="537">
                  <c:v>6.8670537598531922E-3</c:v>
                </c:pt>
                <c:pt idx="538">
                  <c:v>6.9327690730199894E-3</c:v>
                </c:pt>
                <c:pt idx="539">
                  <c:v>6.9987519017014029E-3</c:v>
                </c:pt>
                <c:pt idx="540">
                  <c:v>7.0650022986335501E-3</c:v>
                </c:pt>
                <c:pt idx="541">
                  <c:v>7.1315203167684853E-3</c:v>
                </c:pt>
                <c:pt idx="542">
                  <c:v>7.1983060092752939E-3</c:v>
                </c:pt>
                <c:pt idx="543">
                  <c:v>7.26535942953856E-3</c:v>
                </c:pt>
                <c:pt idx="544">
                  <c:v>7.3326806311596803E-3</c:v>
                </c:pt>
                <c:pt idx="545">
                  <c:v>7.4002696679564281E-3</c:v>
                </c:pt>
                <c:pt idx="546">
                  <c:v>7.4681265939629503E-3</c:v>
                </c:pt>
                <c:pt idx="547">
                  <c:v>7.536251463430425E-3</c:v>
                </c:pt>
                <c:pt idx="548">
                  <c:v>7.6046443308266255E-3</c:v>
                </c:pt>
                <c:pt idx="549">
                  <c:v>7.6733052508354809E-3</c:v>
                </c:pt>
                <c:pt idx="550">
                  <c:v>7.7422342783586076E-3</c:v>
                </c:pt>
                <c:pt idx="551">
                  <c:v>7.8114314685139982E-3</c:v>
                </c:pt>
                <c:pt idx="552">
                  <c:v>7.8808968766368968E-3</c:v>
                </c:pt>
                <c:pt idx="553">
                  <c:v>7.9506305582793587E-3</c:v>
                </c:pt>
                <c:pt idx="554">
                  <c:v>8.0206325692104719E-3</c:v>
                </c:pt>
                <c:pt idx="555">
                  <c:v>8.0909029654172328E-3</c:v>
                </c:pt>
                <c:pt idx="556">
                  <c:v>8.1614418031027928E-3</c:v>
                </c:pt>
                <c:pt idx="557">
                  <c:v>8.2322491386888682E-3</c:v>
                </c:pt>
                <c:pt idx="558">
                  <c:v>8.3033250288137711E-3</c:v>
                </c:pt>
                <c:pt idx="559">
                  <c:v>8.3746695303332785E-3</c:v>
                </c:pt>
                <c:pt idx="560">
                  <c:v>8.4462827003215207E-3</c:v>
                </c:pt>
                <c:pt idx="561">
                  <c:v>8.5181645960696519E-3</c:v>
                </c:pt>
                <c:pt idx="562">
                  <c:v>8.5903152750863038E-3</c:v>
                </c:pt>
                <c:pt idx="563">
                  <c:v>8.6608965862637645E-3</c:v>
                </c:pt>
                <c:pt idx="564">
                  <c:v>8.727068945759673E-3</c:v>
                </c:pt>
                <c:pt idx="565">
                  <c:v>8.7933821723780413E-3</c:v>
                </c:pt>
                <c:pt idx="566">
                  <c:v>8.8598362936961536E-3</c:v>
                </c:pt>
                <c:pt idx="567">
                  <c:v>8.9264313373504205E-3</c:v>
                </c:pt>
                <c:pt idx="568">
                  <c:v>8.9931673310374837E-3</c:v>
                </c:pt>
                <c:pt idx="569">
                  <c:v>9.0600443025137724E-3</c:v>
                </c:pt>
                <c:pt idx="570">
                  <c:v>9.1270622795952775E-3</c:v>
                </c:pt>
                <c:pt idx="571">
                  <c:v>9.1942212901582263E-3</c:v>
                </c:pt>
                <c:pt idx="572">
                  <c:v>9.2615213621386246E-3</c:v>
                </c:pt>
                <c:pt idx="573">
                  <c:v>9.3289625235324913E-3</c:v>
                </c:pt>
                <c:pt idx="574">
                  <c:v>9.3965448023956288E-3</c:v>
                </c:pt>
                <c:pt idx="575">
                  <c:v>9.4642682268440692E-3</c:v>
                </c:pt>
                <c:pt idx="576">
                  <c:v>9.5321328250531894E-3</c:v>
                </c:pt>
                <c:pt idx="577">
                  <c:v>9.6001386252590366E-3</c:v>
                </c:pt>
                <c:pt idx="578">
                  <c:v>9.6682856557578772E-3</c:v>
                </c:pt>
                <c:pt idx="579">
                  <c:v>9.736573944904894E-3</c:v>
                </c:pt>
                <c:pt idx="580">
                  <c:v>9.8050035211165888E-3</c:v>
                </c:pt>
                <c:pt idx="581">
                  <c:v>9.8735744128688133E-3</c:v>
                </c:pt>
                <c:pt idx="582">
                  <c:v>9.9422866486974255E-3</c:v>
                </c:pt>
                <c:pt idx="583">
                  <c:v>1.0011140257199168E-2</c:v>
                </c:pt>
                <c:pt idx="584">
                  <c:v>1.0080135267030133E-2</c:v>
                </c:pt>
                <c:pt idx="585">
                  <c:v>1.0149271706906852E-2</c:v>
                </c:pt>
                <c:pt idx="586">
                  <c:v>1.0218549605606092E-2</c:v>
                </c:pt>
                <c:pt idx="587">
                  <c:v>1.0287968991964836E-2</c:v>
                </c:pt>
                <c:pt idx="588">
                  <c:v>1.0367478720784995E-2</c:v>
                </c:pt>
                <c:pt idx="589">
                  <c:v>1.0437201392369278E-2</c:v>
                </c:pt>
                <c:pt idx="590">
                  <c:v>1.0507065642635706E-2</c:v>
                </c:pt>
                <c:pt idx="591">
                  <c:v>1.0577071500670497E-2</c:v>
                </c:pt>
                <c:pt idx="592">
                  <c:v>1.0647218995620744E-2</c:v>
                </c:pt>
                <c:pt idx="593">
                  <c:v>1.0717508156693329E-2</c:v>
                </c:pt>
                <c:pt idx="594">
                  <c:v>1.0787939013156023E-2</c:v>
                </c:pt>
                <c:pt idx="595">
                  <c:v>1.0858511594336593E-2</c:v>
                </c:pt>
                <c:pt idx="596">
                  <c:v>1.0929225929623044E-2</c:v>
                </c:pt>
                <c:pt idx="597">
                  <c:v>1.1000082048464253E-2</c:v>
                </c:pt>
                <c:pt idx="598">
                  <c:v>1.1086038125014892E-2</c:v>
                </c:pt>
                <c:pt idx="599">
                  <c:v>1.1157087026665364E-2</c:v>
                </c:pt>
                <c:pt idx="600">
                  <c:v>1.1228276728041846E-2</c:v>
                </c:pt>
                <c:pt idx="601">
                  <c:v>1.12996072588017E-2</c:v>
                </c:pt>
                <c:pt idx="602">
                  <c:v>1.1371078648661806E-2</c:v>
                </c:pt>
                <c:pt idx="603">
                  <c:v>1.1447517926420491E-2</c:v>
                </c:pt>
                <c:pt idx="604">
                  <c:v>1.1514444124852238E-2</c:v>
                </c:pt>
                <c:pt idx="605">
                  <c:v>1.1586338270917823E-2</c:v>
                </c:pt>
                <c:pt idx="606">
                  <c:v>1.1658373395553964E-2</c:v>
                </c:pt>
                <c:pt idx="607">
                  <c:v>1.1730549528778391E-2</c:v>
                </c:pt>
                <c:pt idx="608">
                  <c:v>1.1802866700669431E-2</c:v>
                </c:pt>
                <c:pt idx="609">
                  <c:v>1.1875324941365152E-2</c:v>
                </c:pt>
                <c:pt idx="610">
                  <c:v>1.1934127406086086E-2</c:v>
                </c:pt>
                <c:pt idx="611">
                  <c:v>1.2020664750025703E-2</c:v>
                </c:pt>
                <c:pt idx="612">
                  <c:v>1.2093546378568815E-2</c:v>
                </c:pt>
                <c:pt idx="613">
                  <c:v>1.216656919707252E-2</c:v>
                </c:pt>
                <c:pt idx="614">
                  <c:v>1.2239733235977249E-2</c:v>
                </c:pt>
                <c:pt idx="615">
                  <c:v>1.2306502287090709E-2</c:v>
                </c:pt>
                <c:pt idx="616">
                  <c:v>1.2361287847424915E-2</c:v>
                </c:pt>
                <c:pt idx="617">
                  <c:v>1.2416043356869083E-2</c:v>
                </c:pt>
                <c:pt idx="618">
                  <c:v>1.2470768810105077E-2</c:v>
                </c:pt>
                <c:pt idx="619">
                  <c:v>1.2525464201817367E-2</c:v>
                </c:pt>
                <c:pt idx="620">
                  <c:v>1.2580129526694113E-2</c:v>
                </c:pt>
                <c:pt idx="621">
                  <c:v>1.2634764779424781E-2</c:v>
                </c:pt>
                <c:pt idx="622">
                  <c:v>1.2689369954702963E-2</c:v>
                </c:pt>
                <c:pt idx="623">
                  <c:v>1.2743945047223775E-2</c:v>
                </c:pt>
                <c:pt idx="624">
                  <c:v>1.2798490051686019E-2</c:v>
                </c:pt>
                <c:pt idx="625">
                  <c:v>1.2853004962790458E-2</c:v>
                </c:pt>
                <c:pt idx="626">
                  <c:v>1.2907489775240893E-2</c:v>
                </c:pt>
                <c:pt idx="627">
                  <c:v>1.2961944483743951E-2</c:v>
                </c:pt>
                <c:pt idx="628">
                  <c:v>1.3016369083009077E-2</c:v>
                </c:pt>
                <c:pt idx="629">
                  <c:v>1.3070763567748115E-2</c:v>
                </c:pt>
                <c:pt idx="630">
                  <c:v>1.3125127932675725E-2</c:v>
                </c:pt>
                <c:pt idx="631">
                  <c:v>1.3179462172509393E-2</c:v>
                </c:pt>
                <c:pt idx="632">
                  <c:v>1.3221806840454781E-2</c:v>
                </c:pt>
                <c:pt idx="633">
                  <c:v>1.3288040255778321E-2</c:v>
                </c:pt>
                <c:pt idx="634">
                  <c:v>1.334228408866202E-2</c:v>
                </c:pt>
                <c:pt idx="635">
                  <c:v>1.3396497775348876E-2</c:v>
                </c:pt>
                <c:pt idx="636">
                  <c:v>1.3450681310569841E-2</c:v>
                </c:pt>
                <c:pt idx="637">
                  <c:v>1.3504834689059131E-2</c:v>
                </c:pt>
                <c:pt idx="638">
                  <c:v>1.355895790555291E-2</c:v>
                </c:pt>
                <c:pt idx="639">
                  <c:v>1.3613050954790389E-2</c:v>
                </c:pt>
                <c:pt idx="640">
                  <c:v>1.3670754592444403E-2</c:v>
                </c:pt>
                <c:pt idx="641">
                  <c:v>1.3724771317974628E-2</c:v>
                </c:pt>
                <c:pt idx="642">
                  <c:v>1.3778757761719274E-2</c:v>
                </c:pt>
                <c:pt idx="643">
                  <c:v>1.3832713918429131E-2</c:v>
                </c:pt>
                <c:pt idx="644">
                  <c:v>1.388663978285761E-2</c:v>
                </c:pt>
                <c:pt idx="645">
                  <c:v>1.3928127052956556E-2</c:v>
                </c:pt>
                <c:pt idx="646">
                  <c:v>1.3994400613899512E-2</c:v>
                </c:pt>
                <c:pt idx="647">
                  <c:v>1.4048235570033691E-2</c:v>
                </c:pt>
                <c:pt idx="648">
                  <c:v>1.4102040212928648E-2</c:v>
                </c:pt>
                <c:pt idx="649">
                  <c:v>1.414325738598741E-2</c:v>
                </c:pt>
                <c:pt idx="650">
                  <c:v>1.4209558538072683E-2</c:v>
                </c:pt>
                <c:pt idx="651">
                  <c:v>1.4263272209864945E-2</c:v>
                </c:pt>
                <c:pt idx="652">
                  <c:v>1.4316955547503927E-2</c:v>
                </c:pt>
                <c:pt idx="653">
                  <c:v>1.4370608545768082E-2</c:v>
                </c:pt>
                <c:pt idx="654">
                  <c:v>1.4428483428786521E-2</c:v>
                </c:pt>
                <c:pt idx="655">
                  <c:v>1.4499891658737519E-2</c:v>
                </c:pt>
                <c:pt idx="656">
                  <c:v>1.4553409712207374E-2</c:v>
                </c:pt>
                <c:pt idx="657">
                  <c:v>1.4606897204989224E-2</c:v>
                </c:pt>
                <c:pt idx="658">
                  <c:v>1.4660354131877584E-2</c:v>
                </c:pt>
                <c:pt idx="659">
                  <c:v>1.4713780487669826E-2</c:v>
                </c:pt>
                <c:pt idx="660">
                  <c:v>1.476717626716594E-2</c:v>
                </c:pt>
                <c:pt idx="661">
                  <c:v>1.4820541465168773E-2</c:v>
                </c:pt>
                <c:pt idx="662">
                  <c:v>1.4873876076484232E-2</c:v>
                </c:pt>
                <c:pt idx="663">
                  <c:v>1.4927180095920633E-2</c:v>
                </c:pt>
                <c:pt idx="664">
                  <c:v>1.4980453518289359E-2</c:v>
                </c:pt>
                <c:pt idx="665">
                  <c:v>1.5033696338404422E-2</c:v>
                </c:pt>
                <c:pt idx="666">
                  <c:v>1.5086908551082683E-2</c:v>
                </c:pt>
                <c:pt idx="667">
                  <c:v>1.5139935795164228E-2</c:v>
                </c:pt>
                <c:pt idx="668">
                  <c:v>1.5192874238017049E-2</c:v>
                </c:pt>
                <c:pt idx="669">
                  <c:v>1.524578621063433E-2</c:v>
                </c:pt>
                <c:pt idx="670">
                  <c:v>1.5298671708524763E-2</c:v>
                </c:pt>
                <c:pt idx="671">
                  <c:v>1.5351530727199664E-2</c:v>
                </c:pt>
                <c:pt idx="672">
                  <c:v>1.5404363262171443E-2</c:v>
                </c:pt>
                <c:pt idx="673">
                  <c:v>1.5457169308956019E-2</c:v>
                </c:pt>
                <c:pt idx="674">
                  <c:v>1.550994886306996E-2</c:v>
                </c:pt>
                <c:pt idx="675">
                  <c:v>1.5562701920032907E-2</c:v>
                </c:pt>
                <c:pt idx="676">
                  <c:v>1.5615428475366252E-2</c:v>
                </c:pt>
                <c:pt idx="677">
                  <c:v>1.5668128524593136E-2</c:v>
                </c:pt>
                <c:pt idx="678">
                  <c:v>1.5720802063239551E-2</c:v>
                </c:pt>
                <c:pt idx="679">
                  <c:v>1.5773449086833015E-2</c:v>
                </c:pt>
                <c:pt idx="680">
                  <c:v>1.5826069590902807E-2</c:v>
                </c:pt>
                <c:pt idx="681">
                  <c:v>1.5878663570981489E-2</c:v>
                </c:pt>
                <c:pt idx="682">
                  <c:v>1.5931231022602712E-2</c:v>
                </c:pt>
                <c:pt idx="683">
                  <c:v>1.5983771941302318E-2</c:v>
                </c:pt>
                <c:pt idx="684">
                  <c:v>1.6036286322618568E-2</c:v>
                </c:pt>
                <c:pt idx="685">
                  <c:v>1.6088774162091465E-2</c:v>
                </c:pt>
                <c:pt idx="686">
                  <c:v>1.614123545526364E-2</c:v>
                </c:pt>
                <c:pt idx="687">
                  <c:v>1.6193670197679047E-2</c:v>
                </c:pt>
                <c:pt idx="688">
                  <c:v>1.6246078384884476E-2</c:v>
                </c:pt>
                <c:pt idx="689">
                  <c:v>1.6298460012428694E-2</c:v>
                </c:pt>
                <c:pt idx="690">
                  <c:v>1.6350815075861783E-2</c:v>
                </c:pt>
                <c:pt idx="691">
                  <c:v>1.6403143570737109E-2</c:v>
                </c:pt>
                <c:pt idx="692">
                  <c:v>1.6455445492609126E-2</c:v>
                </c:pt>
                <c:pt idx="693">
                  <c:v>1.6507720837034931E-2</c:v>
                </c:pt>
                <c:pt idx="694">
                  <c:v>1.6559969599573579E-2</c:v>
                </c:pt>
                <c:pt idx="695">
                  <c:v>1.6612191775786316E-2</c:v>
                </c:pt>
                <c:pt idx="696">
                  <c:v>1.6664387361236366E-2</c:v>
                </c:pt>
                <c:pt idx="697">
                  <c:v>1.6716556351488922E-2</c:v>
                </c:pt>
                <c:pt idx="698">
                  <c:v>1.6768698742111579E-2</c:v>
                </c:pt>
                <c:pt idx="699">
                  <c:v>1.6820814528674132E-2</c:v>
                </c:pt>
                <c:pt idx="700">
                  <c:v>1.6872903706747901E-2</c:v>
                </c:pt>
                <c:pt idx="701">
                  <c:v>1.6924966271906622E-2</c:v>
                </c:pt>
                <c:pt idx="702">
                  <c:v>1.6977002219726436E-2</c:v>
                </c:pt>
                <c:pt idx="703">
                  <c:v>1.7029011545785015E-2</c:v>
                </c:pt>
                <c:pt idx="704">
                  <c:v>1.7080994245662881E-2</c:v>
                </c:pt>
                <c:pt idx="705">
                  <c:v>1.7132950314941869E-2</c:v>
                </c:pt>
                <c:pt idx="706">
                  <c:v>1.7184879749206228E-2</c:v>
                </c:pt>
                <c:pt idx="707">
                  <c:v>1.7236782544042605E-2</c:v>
                </c:pt>
                <c:pt idx="708">
                  <c:v>1.7288658695039413E-2</c:v>
                </c:pt>
                <c:pt idx="709">
                  <c:v>1.7340508197787239E-2</c:v>
                </c:pt>
                <c:pt idx="710">
                  <c:v>1.739233104787866E-2</c:v>
                </c:pt>
                <c:pt idx="711">
                  <c:v>1.7444127240908859E-2</c:v>
                </c:pt>
                <c:pt idx="712">
                  <c:v>1.7495896772474137E-2</c:v>
                </c:pt>
                <c:pt idx="713">
                  <c:v>1.7547639638174278E-2</c:v>
                </c:pt>
                <c:pt idx="714">
                  <c:v>1.7599355833610178E-2</c:v>
                </c:pt>
                <c:pt idx="715">
                  <c:v>1.7651045354385133E-2</c:v>
                </c:pt>
                <c:pt idx="716">
                  <c:v>1.7702708196104189E-2</c:v>
                </c:pt>
                <c:pt idx="717">
                  <c:v>1.775434435437525E-2</c:v>
                </c:pt>
                <c:pt idx="718">
                  <c:v>1.7805953824807957E-2</c:v>
                </c:pt>
                <c:pt idx="719">
                  <c:v>1.7856267155181821E-2</c:v>
                </c:pt>
                <c:pt idx="720">
                  <c:v>1.7898747620840927E-2</c:v>
                </c:pt>
                <c:pt idx="721">
                  <c:v>1.7941155275911135E-2</c:v>
                </c:pt>
                <c:pt idx="722">
                  <c:v>1.7983490111016267E-2</c:v>
                </c:pt>
                <c:pt idx="723">
                  <c:v>1.802575211679593E-2</c:v>
                </c:pt>
                <c:pt idx="724">
                  <c:v>1.8067941283906135E-2</c:v>
                </c:pt>
                <c:pt idx="725">
                  <c:v>1.8110057603017586E-2</c:v>
                </c:pt>
                <c:pt idx="726">
                  <c:v>1.8152101064817839E-2</c:v>
                </c:pt>
                <c:pt idx="727">
                  <c:v>1.8194071660010441E-2</c:v>
                </c:pt>
                <c:pt idx="728">
                  <c:v>1.8235969379313828E-2</c:v>
                </c:pt>
                <c:pt idx="729">
                  <c:v>1.8277794213463087E-2</c:v>
                </c:pt>
                <c:pt idx="730">
                  <c:v>1.8319546153209063E-2</c:v>
                </c:pt>
                <c:pt idx="731">
                  <c:v>1.8361225189317938E-2</c:v>
                </c:pt>
                <c:pt idx="732">
                  <c:v>1.8402831312572102E-2</c:v>
                </c:pt>
                <c:pt idx="733">
                  <c:v>1.8444364513770364E-2</c:v>
                </c:pt>
                <c:pt idx="734">
                  <c:v>1.8485824783726432E-2</c:v>
                </c:pt>
                <c:pt idx="735">
                  <c:v>1.8527212113270432E-2</c:v>
                </c:pt>
                <c:pt idx="736">
                  <c:v>1.8568526493248045E-2</c:v>
                </c:pt>
                <c:pt idx="737">
                  <c:v>1.8609767914521812E-2</c:v>
                </c:pt>
                <c:pt idx="738">
                  <c:v>1.865093636796851E-2</c:v>
                </c:pt>
                <c:pt idx="739">
                  <c:v>1.8692031844482218E-2</c:v>
                </c:pt>
                <c:pt idx="740">
                  <c:v>1.8733054334972347E-2</c:v>
                </c:pt>
                <c:pt idx="741">
                  <c:v>1.8774003830363852E-2</c:v>
                </c:pt>
                <c:pt idx="742">
                  <c:v>1.8814880321598556E-2</c:v>
                </c:pt>
                <c:pt idx="743">
                  <c:v>1.8855683799633389E-2</c:v>
                </c:pt>
                <c:pt idx="744">
                  <c:v>1.8896414255441491E-2</c:v>
                </c:pt>
                <c:pt idx="745">
                  <c:v>1.8937071680011769E-2</c:v>
                </c:pt>
                <c:pt idx="746">
                  <c:v>1.8977656064348897E-2</c:v>
                </c:pt>
                <c:pt idx="747">
                  <c:v>1.9018167399473977E-2</c:v>
                </c:pt>
                <c:pt idx="748">
                  <c:v>1.9058605676423437E-2</c:v>
                </c:pt>
                <c:pt idx="749">
                  <c:v>1.9098970886250354E-2</c:v>
                </c:pt>
                <c:pt idx="750">
                  <c:v>1.9139263020022911E-2</c:v>
                </c:pt>
                <c:pt idx="751">
                  <c:v>1.9179482068825724E-2</c:v>
                </c:pt>
                <c:pt idx="752">
                  <c:v>1.9219628023759164E-2</c:v>
                </c:pt>
                <c:pt idx="753">
                  <c:v>1.9259700875939825E-2</c:v>
                </c:pt>
                <c:pt idx="754">
                  <c:v>1.9299700616499837E-2</c:v>
                </c:pt>
                <c:pt idx="755">
                  <c:v>1.9339627236587324E-2</c:v>
                </c:pt>
                <c:pt idx="756">
                  <c:v>1.9379480727366831E-2</c:v>
                </c:pt>
                <c:pt idx="757">
                  <c:v>1.9419261080018235E-2</c:v>
                </c:pt>
                <c:pt idx="758">
                  <c:v>1.9458968285737621E-2</c:v>
                </c:pt>
                <c:pt idx="759">
                  <c:v>1.949860233573706E-2</c:v>
                </c:pt>
                <c:pt idx="760">
                  <c:v>1.953816322124461E-2</c:v>
                </c:pt>
                <c:pt idx="761">
                  <c:v>1.9577650933504314E-2</c:v>
                </c:pt>
                <c:pt idx="762">
                  <c:v>1.9617065463775771E-2</c:v>
                </c:pt>
                <c:pt idx="763">
                  <c:v>1.9656406803335431E-2</c:v>
                </c:pt>
                <c:pt idx="764">
                  <c:v>1.9695674943474871E-2</c:v>
                </c:pt>
                <c:pt idx="765">
                  <c:v>1.9734869875501642E-2</c:v>
                </c:pt>
                <c:pt idx="766">
                  <c:v>1.9773991590739944E-2</c:v>
                </c:pt>
                <c:pt idx="767">
                  <c:v>1.9813040080529528E-2</c:v>
                </c:pt>
                <c:pt idx="768">
                  <c:v>1.9852015336226349E-2</c:v>
                </c:pt>
                <c:pt idx="769">
                  <c:v>1.9890917349201696E-2</c:v>
                </c:pt>
                <c:pt idx="770">
                  <c:v>1.9929746110843711E-2</c:v>
                </c:pt>
                <c:pt idx="771">
                  <c:v>1.9964646052953009E-2</c:v>
                </c:pt>
                <c:pt idx="772">
                  <c:v>1.9996654023974717E-2</c:v>
                </c:pt>
                <c:pt idx="773">
                  <c:v>2.002856574452494E-2</c:v>
                </c:pt>
                <c:pt idx="774">
                  <c:v>2.0060381205382127E-2</c:v>
                </c:pt>
                <c:pt idx="775">
                  <c:v>2.009210039735275E-2</c:v>
                </c:pt>
                <c:pt idx="776">
                  <c:v>2.0123723311270447E-2</c:v>
                </c:pt>
                <c:pt idx="777">
                  <c:v>2.0155249937996663E-2</c:v>
                </c:pt>
                <c:pt idx="778">
                  <c:v>2.0186680268420881E-2</c:v>
                </c:pt>
                <c:pt idx="779">
                  <c:v>2.0218014293459732E-2</c:v>
                </c:pt>
                <c:pt idx="780">
                  <c:v>2.0249252004057885E-2</c:v>
                </c:pt>
                <c:pt idx="781">
                  <c:v>2.0280393391186948E-2</c:v>
                </c:pt>
                <c:pt idx="782">
                  <c:v>2.0311438445846996E-2</c:v>
                </c:pt>
                <c:pt idx="783">
                  <c:v>2.0342387159065039E-2</c:v>
                </c:pt>
                <c:pt idx="784">
                  <c:v>2.0373239521896784E-2</c:v>
                </c:pt>
                <c:pt idx="785">
                  <c:v>2.0403995525424434E-2</c:v>
                </c:pt>
                <c:pt idx="786">
                  <c:v>2.0434655160758437E-2</c:v>
                </c:pt>
                <c:pt idx="787">
                  <c:v>2.0465218419036844E-2</c:v>
                </c:pt>
                <c:pt idx="788">
                  <c:v>2.0495685291425515E-2</c:v>
                </c:pt>
                <c:pt idx="789">
                  <c:v>2.0526055769117906E-2</c:v>
                </c:pt>
                <c:pt idx="790">
                  <c:v>2.0556329843334852E-2</c:v>
                </c:pt>
                <c:pt idx="791">
                  <c:v>2.0586507505325209E-2</c:v>
                </c:pt>
                <c:pt idx="792">
                  <c:v>2.0616588746365874E-2</c:v>
                </c:pt>
                <c:pt idx="793">
                  <c:v>2.0646573557760464E-2</c:v>
                </c:pt>
                <c:pt idx="794">
                  <c:v>2.0676461930841064E-2</c:v>
                </c:pt>
                <c:pt idx="795">
                  <c:v>2.0706253856967349E-2</c:v>
                </c:pt>
                <c:pt idx="796">
                  <c:v>2.0735949327526593E-2</c:v>
                </c:pt>
                <c:pt idx="797">
                  <c:v>2.0765548333933882E-2</c:v>
                </c:pt>
                <c:pt idx="798">
                  <c:v>2.0795050867631681E-2</c:v>
                </c:pt>
                <c:pt idx="799">
                  <c:v>2.08244569200907E-2</c:v>
                </c:pt>
                <c:pt idx="800">
                  <c:v>2.0853766482809032E-2</c:v>
                </c:pt>
                <c:pt idx="801">
                  <c:v>2.0882979547312788E-2</c:v>
                </c:pt>
                <c:pt idx="802">
                  <c:v>2.0912096105155476E-2</c:v>
                </c:pt>
                <c:pt idx="803">
                  <c:v>2.0941116147918395E-2</c:v>
                </c:pt>
                <c:pt idx="804">
                  <c:v>2.0970039667210678E-2</c:v>
                </c:pt>
                <c:pt idx="805">
                  <c:v>2.1001909301395439E-2</c:v>
                </c:pt>
                <c:pt idx="806">
                  <c:v>2.1030692443610235E-2</c:v>
                </c:pt>
                <c:pt idx="807">
                  <c:v>2.1059379302728127E-2</c:v>
                </c:pt>
                <c:pt idx="808">
                  <c:v>2.1087969870454765E-2</c:v>
                </c:pt>
                <c:pt idx="809">
                  <c:v>2.111646413852223E-2</c:v>
                </c:pt>
                <c:pt idx="810">
                  <c:v>2.1144862098691642E-2</c:v>
                </c:pt>
                <c:pt idx="811">
                  <c:v>2.1173163742750776E-2</c:v>
                </c:pt>
                <c:pt idx="812">
                  <c:v>2.1201369062515359E-2</c:v>
                </c:pt>
                <c:pt idx="813">
                  <c:v>2.1229478049828852E-2</c:v>
                </c:pt>
                <c:pt idx="814">
                  <c:v>2.1257490696562902E-2</c:v>
                </c:pt>
                <c:pt idx="815">
                  <c:v>2.1285406994616E-2</c:v>
                </c:pt>
                <c:pt idx="816">
                  <c:v>2.1313226935915051E-2</c:v>
                </c:pt>
                <c:pt idx="817">
                  <c:v>2.1340950512414462E-2</c:v>
                </c:pt>
                <c:pt idx="818">
                  <c:v>2.1368577716095953E-2</c:v>
                </c:pt>
                <c:pt idx="819">
                  <c:v>2.1396108538969845E-2</c:v>
                </c:pt>
                <c:pt idx="820">
                  <c:v>2.1423542973073331E-2</c:v>
                </c:pt>
                <c:pt idx="821">
                  <c:v>2.1450881010471552E-2</c:v>
                </c:pt>
                <c:pt idx="822">
                  <c:v>2.147812264325805E-2</c:v>
                </c:pt>
                <c:pt idx="823">
                  <c:v>2.1500536113920016E-2</c:v>
                </c:pt>
                <c:pt idx="824">
                  <c:v>2.1521158249374599E-2</c:v>
                </c:pt>
                <c:pt idx="825">
                  <c:v>2.1541667198721484E-2</c:v>
                </c:pt>
                <c:pt idx="826">
                  <c:v>2.1562062955015407E-2</c:v>
                </c:pt>
                <c:pt idx="827">
                  <c:v>2.1582345511348668E-2</c:v>
                </c:pt>
                <c:pt idx="828">
                  <c:v>2.1602514860852441E-2</c:v>
                </c:pt>
                <c:pt idx="829">
                  <c:v>2.1622570996695258E-2</c:v>
                </c:pt>
                <c:pt idx="830">
                  <c:v>2.1642513912084514E-2</c:v>
                </c:pt>
                <c:pt idx="831">
                  <c:v>2.1662343600266271E-2</c:v>
                </c:pt>
                <c:pt idx="832">
                  <c:v>2.168206005452393E-2</c:v>
                </c:pt>
                <c:pt idx="833">
                  <c:v>2.170166326817978E-2</c:v>
                </c:pt>
                <c:pt idx="834">
                  <c:v>2.1721153234593879E-2</c:v>
                </c:pt>
                <c:pt idx="835">
                  <c:v>2.1740529947165171E-2</c:v>
                </c:pt>
                <c:pt idx="836">
                  <c:v>2.1759793399330381E-2</c:v>
                </c:pt>
                <c:pt idx="837">
                  <c:v>2.1778943584564895E-2</c:v>
                </c:pt>
                <c:pt idx="838">
                  <c:v>2.1797980496382097E-2</c:v>
                </c:pt>
                <c:pt idx="839">
                  <c:v>2.181690412833337E-2</c:v>
                </c:pt>
                <c:pt idx="840">
                  <c:v>2.1835714474009421E-2</c:v>
                </c:pt>
                <c:pt idx="841">
                  <c:v>2.1854411527038081E-2</c:v>
                </c:pt>
                <c:pt idx="842">
                  <c:v>2.187299528108605E-2</c:v>
                </c:pt>
                <c:pt idx="843">
                  <c:v>2.1891465729858471E-2</c:v>
                </c:pt>
                <c:pt idx="844">
                  <c:v>2.1909822867098496E-2</c:v>
                </c:pt>
                <c:pt idx="845">
                  <c:v>2.1928066686587495E-2</c:v>
                </c:pt>
                <c:pt idx="846">
                  <c:v>2.1946197182145705E-2</c:v>
                </c:pt>
                <c:pt idx="847">
                  <c:v>2.1964214347630941E-2</c:v>
                </c:pt>
                <c:pt idx="848">
                  <c:v>2.1984666614554262E-2</c:v>
                </c:pt>
                <c:pt idx="849">
                  <c:v>2.2002440909379736E-2</c:v>
                </c:pt>
                <c:pt idx="850">
                  <c:v>2.2020101855079063E-2</c:v>
                </c:pt>
                <c:pt idx="851">
                  <c:v>2.2037649445669261E-2</c:v>
                </c:pt>
                <c:pt idx="852">
                  <c:v>2.2055083675205148E-2</c:v>
                </c:pt>
                <c:pt idx="853">
                  <c:v>2.2072404537780626E-2</c:v>
                </c:pt>
                <c:pt idx="854">
                  <c:v>2.2089612027527603E-2</c:v>
                </c:pt>
                <c:pt idx="855">
                  <c:v>2.2106706138616202E-2</c:v>
                </c:pt>
                <c:pt idx="856">
                  <c:v>2.2123686865255433E-2</c:v>
                </c:pt>
                <c:pt idx="857">
                  <c:v>2.2140554201692083E-2</c:v>
                </c:pt>
                <c:pt idx="858">
                  <c:v>2.215485702838953E-2</c:v>
                </c:pt>
                <c:pt idx="859">
                  <c:v>2.2171428431962729E-2</c:v>
                </c:pt>
                <c:pt idx="860">
                  <c:v>2.2187886120997428E-2</c:v>
                </c:pt>
                <c:pt idx="861">
                  <c:v>2.2204230089918037E-2</c:v>
                </c:pt>
                <c:pt idx="862">
                  <c:v>2.2220460333186844E-2</c:v>
                </c:pt>
                <c:pt idx="863">
                  <c:v>2.2236576845304251E-2</c:v>
                </c:pt>
                <c:pt idx="864">
                  <c:v>2.2252579620809856E-2</c:v>
                </c:pt>
                <c:pt idx="865">
                  <c:v>2.2268468654281372E-2</c:v>
                </c:pt>
                <c:pt idx="866">
                  <c:v>2.2286488266813131E-2</c:v>
                </c:pt>
                <c:pt idx="867">
                  <c:v>2.2302133549274693E-2</c:v>
                </c:pt>
                <c:pt idx="868">
                  <c:v>2.2317665072911868E-2</c:v>
                </c:pt>
                <c:pt idx="869">
                  <c:v>2.2333082832461361E-2</c:v>
                </c:pt>
                <c:pt idx="870">
                  <c:v>2.234838682269907E-2</c:v>
                </c:pt>
                <c:pt idx="871">
                  <c:v>2.2363577038439011E-2</c:v>
                </c:pt>
                <c:pt idx="872">
                  <c:v>2.2378653474533744E-2</c:v>
                </c:pt>
                <c:pt idx="873">
                  <c:v>2.2393616125875239E-2</c:v>
                </c:pt>
                <c:pt idx="874">
                  <c:v>2.2408464987392483E-2</c:v>
                </c:pt>
                <c:pt idx="875">
                  <c:v>2.2423585434898058E-2</c:v>
                </c:pt>
                <c:pt idx="876">
                  <c:v>2.2439566196061755E-2</c:v>
                </c:pt>
                <c:pt idx="877">
                  <c:v>2.2455449737064981E-2</c:v>
                </c:pt>
                <c:pt idx="878">
                  <c:v>2.2471236053306923E-2</c:v>
                </c:pt>
                <c:pt idx="879">
                  <c:v>2.2486925140215896E-2</c:v>
                </c:pt>
                <c:pt idx="880">
                  <c:v>2.2502516993246936E-2</c:v>
                </c:pt>
                <c:pt idx="881">
                  <c:v>2.2518011607884639E-2</c:v>
                </c:pt>
                <c:pt idx="882">
                  <c:v>2.2533408979640755E-2</c:v>
                </c:pt>
                <c:pt idx="883">
                  <c:v>2.2548709104055518E-2</c:v>
                </c:pt>
                <c:pt idx="884">
                  <c:v>2.256391197669718E-2</c:v>
                </c:pt>
                <c:pt idx="885">
                  <c:v>2.2579017593162248E-2</c:v>
                </c:pt>
                <c:pt idx="886">
                  <c:v>2.2594025949075485E-2</c:v>
                </c:pt>
                <c:pt idx="887">
                  <c:v>2.2608937040089028E-2</c:v>
                </c:pt>
                <c:pt idx="888">
                  <c:v>2.2623750861883916E-2</c:v>
                </c:pt>
                <c:pt idx="889">
                  <c:v>2.2638467410169231E-2</c:v>
                </c:pt>
                <c:pt idx="890">
                  <c:v>2.2653086680682076E-2</c:v>
                </c:pt>
                <c:pt idx="891">
                  <c:v>2.2667608669187378E-2</c:v>
                </c:pt>
                <c:pt idx="892">
                  <c:v>2.2682033371478744E-2</c:v>
                </c:pt>
                <c:pt idx="893">
                  <c:v>2.2696360783377601E-2</c:v>
                </c:pt>
                <c:pt idx="894">
                  <c:v>2.2710590900733626E-2</c:v>
                </c:pt>
                <c:pt idx="895">
                  <c:v>2.2724723719424526E-2</c:v>
                </c:pt>
                <c:pt idx="896">
                  <c:v>2.2738759235356037E-2</c:v>
                </c:pt>
                <c:pt idx="897">
                  <c:v>2.2752697444462601E-2</c:v>
                </c:pt>
                <c:pt idx="898">
                  <c:v>2.2766538342706231E-2</c:v>
                </c:pt>
                <c:pt idx="899">
                  <c:v>2.2780281926077211E-2</c:v>
                </c:pt>
                <c:pt idx="900">
                  <c:v>2.2798991124929925E-2</c:v>
                </c:pt>
                <c:pt idx="901">
                  <c:v>2.2812652694409751E-2</c:v>
                </c:pt>
                <c:pt idx="902">
                  <c:v>2.2826217460037886E-2</c:v>
                </c:pt>
                <c:pt idx="903">
                  <c:v>2.2839685417884826E-2</c:v>
                </c:pt>
                <c:pt idx="904">
                  <c:v>2.2853056564048738E-2</c:v>
                </c:pt>
                <c:pt idx="905">
                  <c:v>2.2860704102426552E-2</c:v>
                </c:pt>
                <c:pt idx="906">
                  <c:v>2.2879508405860824E-2</c:v>
                </c:pt>
                <c:pt idx="907">
                  <c:v>2.2892589093845811E-2</c:v>
                </c:pt>
                <c:pt idx="908">
                  <c:v>2.2905572954820735E-2</c:v>
                </c:pt>
                <c:pt idx="909">
                  <c:v>2.2912051531376834E-2</c:v>
                </c:pt>
                <c:pt idx="910">
                  <c:v>2.2931250180724182E-2</c:v>
                </c:pt>
                <c:pt idx="911">
                  <c:v>2.2943943538213208E-2</c:v>
                </c:pt>
                <c:pt idx="912">
                  <c:v>2.2956540053814267E-2</c:v>
                </c:pt>
                <c:pt idx="913">
                  <c:v>2.2969039723877521E-2</c:v>
                </c:pt>
                <c:pt idx="914">
                  <c:v>2.2983920177594385E-2</c:v>
                </c:pt>
                <c:pt idx="915">
                  <c:v>2.2993748512934831E-2</c:v>
                </c:pt>
                <c:pt idx="916">
                  <c:v>2.3007605043418252E-2</c:v>
                </c:pt>
                <c:pt idx="917">
                  <c:v>2.3019526744682352E-2</c:v>
                </c:pt>
                <c:pt idx="918">
                  <c:v>2.3031351057777909E-2</c:v>
                </c:pt>
                <c:pt idx="919">
                  <c:v>2.304307797927994E-2</c:v>
                </c:pt>
                <c:pt idx="920">
                  <c:v>2.3054707505789952E-2</c:v>
                </c:pt>
                <c:pt idx="921">
                  <c:v>2.3066239633938151E-2</c:v>
                </c:pt>
                <c:pt idx="922">
                  <c:v>2.3077674360383646E-2</c:v>
                </c:pt>
                <c:pt idx="923">
                  <c:v>2.3089011681812922E-2</c:v>
                </c:pt>
                <c:pt idx="924">
                  <c:v>2.3100251594940939E-2</c:v>
                </c:pt>
                <c:pt idx="925">
                  <c:v>2.3111394096510904E-2</c:v>
                </c:pt>
                <c:pt idx="926">
                  <c:v>2.3122439183293837E-2</c:v>
                </c:pt>
                <c:pt idx="927">
                  <c:v>2.3130453945556139E-2</c:v>
                </c:pt>
                <c:pt idx="928">
                  <c:v>2.3137879573854693E-2</c:v>
                </c:pt>
                <c:pt idx="929">
                  <c:v>2.3145204660985526E-2</c:v>
                </c:pt>
                <c:pt idx="930">
                  <c:v>2.3152429204759486E-2</c:v>
                </c:pt>
                <c:pt idx="931">
                  <c:v>2.3159553203016547E-2</c:v>
                </c:pt>
                <c:pt idx="932">
                  <c:v>2.3166576653627344E-2</c:v>
                </c:pt>
                <c:pt idx="933">
                  <c:v>2.3173499554492299E-2</c:v>
                </c:pt>
                <c:pt idx="934">
                  <c:v>2.3180321903542706E-2</c:v>
                </c:pt>
                <c:pt idx="935">
                  <c:v>2.3187043698738773E-2</c:v>
                </c:pt>
                <c:pt idx="936">
                  <c:v>2.3193664938071151E-2</c:v>
                </c:pt>
                <c:pt idx="937">
                  <c:v>2.3200185619560929E-2</c:v>
                </c:pt>
                <c:pt idx="938">
                  <c:v>2.3206605741258542E-2</c:v>
                </c:pt>
                <c:pt idx="939">
                  <c:v>2.3212925301245305E-2</c:v>
                </c:pt>
                <c:pt idx="940">
                  <c:v>2.3219144297631882E-2</c:v>
                </c:pt>
                <c:pt idx="941">
                  <c:v>2.3225262728559376E-2</c:v>
                </c:pt>
                <c:pt idx="942">
                  <c:v>2.3231280592198672E-2</c:v>
                </c:pt>
                <c:pt idx="943">
                  <c:v>2.3237197886750886E-2</c:v>
                </c:pt>
                <c:pt idx="944">
                  <c:v>2.3243014610447345E-2</c:v>
                </c:pt>
                <c:pt idx="945">
                  <c:v>2.3248730761549166E-2</c:v>
                </c:pt>
                <c:pt idx="946">
                  <c:v>2.3254346338347692E-2</c:v>
                </c:pt>
                <c:pt idx="947">
                  <c:v>2.3259861339164047E-2</c:v>
                </c:pt>
                <c:pt idx="948">
                  <c:v>2.3265275762349574E-2</c:v>
                </c:pt>
                <c:pt idx="949">
                  <c:v>2.3270589606286064E-2</c:v>
                </c:pt>
                <c:pt idx="950">
                  <c:v>2.3275802869384864E-2</c:v>
                </c:pt>
                <c:pt idx="951">
                  <c:v>2.3280915550087336E-2</c:v>
                </c:pt>
                <c:pt idx="952">
                  <c:v>2.3285927646865278E-2</c:v>
                </c:pt>
                <c:pt idx="953">
                  <c:v>2.3290839158220489E-2</c:v>
                </c:pt>
                <c:pt idx="954">
                  <c:v>2.3295650082684336E-2</c:v>
                </c:pt>
                <c:pt idx="955">
                  <c:v>2.330036041881928E-2</c:v>
                </c:pt>
                <c:pt idx="956">
                  <c:v>2.3304970165216484E-2</c:v>
                </c:pt>
                <c:pt idx="957">
                  <c:v>2.3309479320498632E-2</c:v>
                </c:pt>
                <c:pt idx="958">
                  <c:v>2.3313887883316887E-2</c:v>
                </c:pt>
                <c:pt idx="959">
                  <c:v>2.3318195852354166E-2</c:v>
                </c:pt>
                <c:pt idx="960">
                  <c:v>2.3322403226322296E-2</c:v>
                </c:pt>
                <c:pt idx="961">
                  <c:v>2.3326510003963317E-2</c:v>
                </c:pt>
                <c:pt idx="962">
                  <c:v>2.3330516184049726E-2</c:v>
                </c:pt>
                <c:pt idx="963">
                  <c:v>2.3334421765383792E-2</c:v>
                </c:pt>
                <c:pt idx="964">
                  <c:v>2.3338226746798012E-2</c:v>
                </c:pt>
                <c:pt idx="965">
                  <c:v>2.3341931127154887E-2</c:v>
                </c:pt>
                <c:pt idx="966">
                  <c:v>2.3345534905346913E-2</c:v>
                </c:pt>
                <c:pt idx="967">
                  <c:v>2.3349038080297039E-2</c:v>
                </c:pt>
                <c:pt idx="968">
                  <c:v>2.3352440650957554E-2</c:v>
                </c:pt>
                <c:pt idx="969">
                  <c:v>2.3355742616311188E-2</c:v>
                </c:pt>
                <c:pt idx="970">
                  <c:v>2.3358943975371336E-2</c:v>
                </c:pt>
                <c:pt idx="971">
                  <c:v>2.3362044727180731E-2</c:v>
                </c:pt>
                <c:pt idx="972">
                  <c:v>2.336504487081234E-2</c:v>
                </c:pt>
                <c:pt idx="973">
                  <c:v>2.3367944405369125E-2</c:v>
                </c:pt>
                <c:pt idx="974">
                  <c:v>2.337074332998449E-2</c:v>
                </c:pt>
                <c:pt idx="975">
                  <c:v>2.3373441643821623E-2</c:v>
                </c:pt>
                <c:pt idx="976">
                  <c:v>2.3376039346073723E-2</c:v>
                </c:pt>
                <c:pt idx="977">
                  <c:v>2.3378536435964204E-2</c:v>
                </c:pt>
                <c:pt idx="978">
                  <c:v>2.3380932912746701E-2</c:v>
                </c:pt>
                <c:pt idx="979">
                  <c:v>2.3380929921843176E-2</c:v>
                </c:pt>
                <c:pt idx="980">
                  <c:v>2.3379905144977071E-2</c:v>
                </c:pt>
                <c:pt idx="981">
                  <c:v>2.3378777852261567E-2</c:v>
                </c:pt>
                <c:pt idx="982">
                  <c:v>2.3377548044040498E-2</c:v>
                </c:pt>
                <c:pt idx="983">
                  <c:v>2.3376215720688362E-2</c:v>
                </c:pt>
                <c:pt idx="984">
                  <c:v>2.337478088261075E-2</c:v>
                </c:pt>
                <c:pt idx="985">
                  <c:v>2.3373243530244794E-2</c:v>
                </c:pt>
                <c:pt idx="986">
                  <c:v>2.3371603664058719E-2</c:v>
                </c:pt>
                <c:pt idx="987">
                  <c:v>2.3369861284552509E-2</c:v>
                </c:pt>
                <c:pt idx="988">
                  <c:v>2.336801639225615E-2</c:v>
                </c:pt>
                <c:pt idx="989">
                  <c:v>2.3366068987732046E-2</c:v>
                </c:pt>
                <c:pt idx="990">
                  <c:v>2.3364019071573254E-2</c:v>
                </c:pt>
                <c:pt idx="991">
                  <c:v>2.3361866644404154E-2</c:v>
                </c:pt>
                <c:pt idx="992">
                  <c:v>2.3359611706880654E-2</c:v>
                </c:pt>
                <c:pt idx="993">
                  <c:v>2.335725425968933E-2</c:v>
                </c:pt>
                <c:pt idx="994">
                  <c:v>2.3354794303548296E-2</c:v>
                </c:pt>
                <c:pt idx="995">
                  <c:v>2.3352231839206539E-2</c:v>
                </c:pt>
                <c:pt idx="996">
                  <c:v>2.3349566867445243E-2</c:v>
                </c:pt>
                <c:pt idx="997">
                  <c:v>2.3346799389075377E-2</c:v>
                </c:pt>
                <c:pt idx="998">
                  <c:v>2.334392940494032E-2</c:v>
                </c:pt>
                <c:pt idx="999">
                  <c:v>2.3340956915914767E-2</c:v>
                </c:pt>
                <c:pt idx="1000">
                  <c:v>2.3337881922902988E-2</c:v>
                </c:pt>
                <c:pt idx="1001">
                  <c:v>2.3334704426842524E-2</c:v>
                </c:pt>
                <c:pt idx="1002">
                  <c:v>2.3331424428700721E-2</c:v>
                </c:pt>
                <c:pt idx="1003">
                  <c:v>2.3328041929476885E-2</c:v>
                </c:pt>
                <c:pt idx="1004">
                  <c:v>2.3324556930201423E-2</c:v>
                </c:pt>
                <c:pt idx="1005">
                  <c:v>2.3320969431935186E-2</c:v>
                </c:pt>
                <c:pt idx="1006">
                  <c:v>2.3317279435771658E-2</c:v>
                </c:pt>
                <c:pt idx="1007">
                  <c:v>2.3313486942834319E-2</c:v>
                </c:pt>
                <c:pt idx="1008">
                  <c:v>2.3309591954278414E-2</c:v>
                </c:pt>
                <c:pt idx="1009">
                  <c:v>2.3305594471290499E-2</c:v>
                </c:pt>
                <c:pt idx="1010">
                  <c:v>2.3301494495087574E-2</c:v>
                </c:pt>
                <c:pt idx="1011">
                  <c:v>2.3297292026919266E-2</c:v>
                </c:pt>
                <c:pt idx="1012">
                  <c:v>2.3292987068064777E-2</c:v>
                </c:pt>
                <c:pt idx="1013">
                  <c:v>2.3289687971239686E-2</c:v>
                </c:pt>
                <c:pt idx="1014">
                  <c:v>2.3285260732433526E-2</c:v>
                </c:pt>
                <c:pt idx="1015">
                  <c:v>2.3280731279774682E-2</c:v>
                </c:pt>
                <c:pt idx="1016">
                  <c:v>2.327609961464238E-2</c:v>
                </c:pt>
                <c:pt idx="1017">
                  <c:v>2.3271365738447736E-2</c:v>
                </c:pt>
                <c:pt idx="1018">
                  <c:v>2.3266529652632428E-2</c:v>
                </c:pt>
                <c:pt idx="1019">
                  <c:v>2.3261591358669387E-2</c:v>
                </c:pt>
                <c:pt idx="1020">
                  <c:v>2.3256550858062761E-2</c:v>
                </c:pt>
                <c:pt idx="1021">
                  <c:v>2.3251408152347712E-2</c:v>
                </c:pt>
                <c:pt idx="1022">
                  <c:v>2.3246163243090642E-2</c:v>
                </c:pt>
                <c:pt idx="1023">
                  <c:v>2.3240816131888737E-2</c:v>
                </c:pt>
                <c:pt idx="1024">
                  <c:v>2.3235366820371302E-2</c:v>
                </c:pt>
                <c:pt idx="1025">
                  <c:v>2.3229815310197337E-2</c:v>
                </c:pt>
                <c:pt idx="1026">
                  <c:v>2.3224161603057944E-2</c:v>
                </c:pt>
                <c:pt idx="1027">
                  <c:v>2.3218405700675029E-2</c:v>
                </c:pt>
                <c:pt idx="1028">
                  <c:v>2.3212547604801719E-2</c:v>
                </c:pt>
                <c:pt idx="1029">
                  <c:v>2.3206587317222166E-2</c:v>
                </c:pt>
                <c:pt idx="1030">
                  <c:v>2.3200524839751747E-2</c:v>
                </c:pt>
                <c:pt idx="1031">
                  <c:v>2.3200592970897937E-2</c:v>
                </c:pt>
                <c:pt idx="1032">
                  <c:v>2.3198207811328631E-2</c:v>
                </c:pt>
                <c:pt idx="1033">
                  <c:v>2.3195739668024254E-2</c:v>
                </c:pt>
                <c:pt idx="1034">
                  <c:v>2.3193188541594582E-2</c:v>
                </c:pt>
                <c:pt idx="1035">
                  <c:v>2.3190554432671252E-2</c:v>
                </c:pt>
                <c:pt idx="1036">
                  <c:v>2.3187837341905319E-2</c:v>
                </c:pt>
                <c:pt idx="1037">
                  <c:v>2.3185037269968161E-2</c:v>
                </c:pt>
                <c:pt idx="1038">
                  <c:v>2.3182154217553E-2</c:v>
                </c:pt>
                <c:pt idx="1039">
                  <c:v>2.3179188185372263E-2</c:v>
                </c:pt>
                <c:pt idx="1040">
                  <c:v>2.3176139174159355E-2</c:v>
                </c:pt>
                <c:pt idx="1041">
                  <c:v>2.3173007184668647E-2</c:v>
                </c:pt>
                <c:pt idx="1042">
                  <c:v>2.3169792217674165E-2</c:v>
                </c:pt>
                <c:pt idx="1043">
                  <c:v>2.3166494273970901E-2</c:v>
                </c:pt>
                <c:pt idx="1044">
                  <c:v>2.3163113354374591E-2</c:v>
                </c:pt>
                <c:pt idx="1045">
                  <c:v>2.3159649459721078E-2</c:v>
                </c:pt>
                <c:pt idx="1046">
                  <c:v>2.3156102590867155E-2</c:v>
                </c:pt>
                <c:pt idx="1047">
                  <c:v>2.3152472748689503E-2</c:v>
                </c:pt>
                <c:pt idx="1048">
                  <c:v>2.314875993408598E-2</c:v>
                </c:pt>
                <c:pt idx="1049">
                  <c:v>2.3144964147974543E-2</c:v>
                </c:pt>
                <c:pt idx="1050">
                  <c:v>2.3141085391293673E-2</c:v>
                </c:pt>
                <c:pt idx="1051">
                  <c:v>2.3137123665002826E-2</c:v>
                </c:pt>
                <c:pt idx="1052">
                  <c:v>2.3133078970081104E-2</c:v>
                </c:pt>
                <c:pt idx="1053">
                  <c:v>2.3128951307529018E-2</c:v>
                </c:pt>
                <c:pt idx="1054">
                  <c:v>2.3124740678366961E-2</c:v>
                </c:pt>
                <c:pt idx="1055">
                  <c:v>2.3120447083636496E-2</c:v>
                </c:pt>
                <c:pt idx="1056">
                  <c:v>2.3116070524398857E-2</c:v>
                </c:pt>
                <c:pt idx="1057">
                  <c:v>2.3111611001736452E-2</c:v>
                </c:pt>
                <c:pt idx="1058">
                  <c:v>2.3107068516752007E-2</c:v>
                </c:pt>
                <c:pt idx="1059">
                  <c:v>2.3102443070568558E-2</c:v>
                </c:pt>
                <c:pt idx="1060">
                  <c:v>2.3097734664329891E-2</c:v>
                </c:pt>
                <c:pt idx="1061">
                  <c:v>2.3092943299200322E-2</c:v>
                </c:pt>
                <c:pt idx="1062">
                  <c:v>2.3088068976364253E-2</c:v>
                </c:pt>
                <c:pt idx="1063">
                  <c:v>2.3083111697027283E-2</c:v>
                </c:pt>
                <c:pt idx="1064">
                  <c:v>2.3078071462415094E-2</c:v>
                </c:pt>
                <c:pt idx="1065">
                  <c:v>2.3072019262447195E-2</c:v>
                </c:pt>
                <c:pt idx="1066">
                  <c:v>2.3066740236992393E-2</c:v>
                </c:pt>
                <c:pt idx="1067">
                  <c:v>2.3061378038706778E-2</c:v>
                </c:pt>
                <c:pt idx="1068">
                  <c:v>2.3055932668915969E-2</c:v>
                </c:pt>
                <c:pt idx="1069">
                  <c:v>2.3050404128966404E-2</c:v>
                </c:pt>
                <c:pt idx="1070">
                  <c:v>2.3044792420225314E-2</c:v>
                </c:pt>
                <c:pt idx="1071">
                  <c:v>2.3039097544079644E-2</c:v>
                </c:pt>
                <c:pt idx="1072">
                  <c:v>2.30333195019378E-2</c:v>
                </c:pt>
                <c:pt idx="1073">
                  <c:v>2.3027458295228783E-2</c:v>
                </c:pt>
                <c:pt idx="1074">
                  <c:v>2.3021513925401069E-2</c:v>
                </c:pt>
                <c:pt idx="1075">
                  <c:v>2.3015486393925047E-2</c:v>
                </c:pt>
                <c:pt idx="1076">
                  <c:v>2.3009375702290596E-2</c:v>
                </c:pt>
                <c:pt idx="1077">
                  <c:v>2.3003181852008617E-2</c:v>
                </c:pt>
                <c:pt idx="1078">
                  <c:v>2.2996904844611029E-2</c:v>
                </c:pt>
                <c:pt idx="1079">
                  <c:v>2.2990544681649037E-2</c:v>
                </c:pt>
                <c:pt idx="1080">
                  <c:v>2.2984101364695957E-2</c:v>
                </c:pt>
                <c:pt idx="1081">
                  <c:v>2.2977574895344372E-2</c:v>
                </c:pt>
                <c:pt idx="1082">
                  <c:v>2.2970965275207682E-2</c:v>
                </c:pt>
                <c:pt idx="1083">
                  <c:v>2.2961568483160083E-2</c:v>
                </c:pt>
                <c:pt idx="1084">
                  <c:v>2.2959456437144084E-2</c:v>
                </c:pt>
                <c:pt idx="1085">
                  <c:v>2.2957279877800149E-2</c:v>
                </c:pt>
                <c:pt idx="1086">
                  <c:v>2.295503880554613E-2</c:v>
                </c:pt>
                <c:pt idx="1087">
                  <c:v>2.2952733220811712E-2</c:v>
                </c:pt>
                <c:pt idx="1088">
                  <c:v>2.2950363124038843E-2</c:v>
                </c:pt>
                <c:pt idx="1089">
                  <c:v>2.2947928515681955E-2</c:v>
                </c:pt>
                <c:pt idx="1090">
                  <c:v>2.2945429396208181E-2</c:v>
                </c:pt>
                <c:pt idx="1091">
                  <c:v>2.2942865766097133E-2</c:v>
                </c:pt>
                <c:pt idx="1092">
                  <c:v>2.2940237625839605E-2</c:v>
                </c:pt>
                <c:pt idx="1093">
                  <c:v>2.293754497594017E-2</c:v>
                </c:pt>
                <c:pt idx="1094">
                  <c:v>2.2934787816915242E-2</c:v>
                </c:pt>
                <c:pt idx="1095">
                  <c:v>2.2931966149293059E-2</c:v>
                </c:pt>
                <c:pt idx="1096">
                  <c:v>2.2929079973615211E-2</c:v>
                </c:pt>
                <c:pt idx="1097">
                  <c:v>2.2926129290434898E-2</c:v>
                </c:pt>
                <c:pt idx="1098">
                  <c:v>2.2923114100318245E-2</c:v>
                </c:pt>
                <c:pt idx="1099">
                  <c:v>2.2920034403843201E-2</c:v>
                </c:pt>
                <c:pt idx="1100">
                  <c:v>2.2916890201600416E-2</c:v>
                </c:pt>
                <c:pt idx="1101">
                  <c:v>2.2913681494193022E-2</c:v>
                </c:pt>
                <c:pt idx="1102">
                  <c:v>2.29104082822362E-2</c:v>
                </c:pt>
                <c:pt idx="1103">
                  <c:v>2.2907070566357615E-2</c:v>
                </c:pt>
                <c:pt idx="1104">
                  <c:v>2.2903668347197408E-2</c:v>
                </c:pt>
                <c:pt idx="1105">
                  <c:v>2.2900201625407991E-2</c:v>
                </c:pt>
                <c:pt idx="1106">
                  <c:v>2.2896670401654259E-2</c:v>
                </c:pt>
                <c:pt idx="1107">
                  <c:v>2.2893074676613143E-2</c:v>
                </c:pt>
                <c:pt idx="1108">
                  <c:v>2.2888886296283023E-2</c:v>
                </c:pt>
                <c:pt idx="1109">
                  <c:v>2.2885152356535817E-2</c:v>
                </c:pt>
                <c:pt idx="1110">
                  <c:v>2.2881353917709658E-2</c:v>
                </c:pt>
                <c:pt idx="1111">
                  <c:v>2.2877490980533821E-2</c:v>
                </c:pt>
                <c:pt idx="1112">
                  <c:v>2.2873563545748325E-2</c:v>
                </c:pt>
                <c:pt idx="1113">
                  <c:v>2.286957161410675E-2</c:v>
                </c:pt>
                <c:pt idx="1114">
                  <c:v>2.2865515186374297E-2</c:v>
                </c:pt>
                <c:pt idx="1115">
                  <c:v>2.2861394263329303E-2</c:v>
                </c:pt>
                <c:pt idx="1116">
                  <c:v>2.2857208845761708E-2</c:v>
                </c:pt>
                <c:pt idx="1117">
                  <c:v>2.2852958934474161E-2</c:v>
                </c:pt>
                <c:pt idx="1118">
                  <c:v>2.2848644530281129E-2</c:v>
                </c:pt>
                <c:pt idx="1119">
                  <c:v>2.2844265634010669E-2</c:v>
                </c:pt>
                <c:pt idx="1120">
                  <c:v>2.2839822246502432E-2</c:v>
                </c:pt>
                <c:pt idx="1121">
                  <c:v>2.2835314368608122E-2</c:v>
                </c:pt>
                <c:pt idx="1122">
                  <c:v>2.2830742001191926E-2</c:v>
                </c:pt>
                <c:pt idx="1123">
                  <c:v>2.2826105145131389E-2</c:v>
                </c:pt>
                <c:pt idx="1124">
                  <c:v>2.2821403801315004E-2</c:v>
                </c:pt>
                <c:pt idx="1125">
                  <c:v>2.2816637970644406E-2</c:v>
                </c:pt>
                <c:pt idx="1126">
                  <c:v>2.2811807654033713E-2</c:v>
                </c:pt>
                <c:pt idx="1127">
                  <c:v>2.2806912852409086E-2</c:v>
                </c:pt>
                <c:pt idx="1128">
                  <c:v>2.2801953566708957E-2</c:v>
                </c:pt>
                <c:pt idx="1129">
                  <c:v>2.2796929797884453E-2</c:v>
                </c:pt>
                <c:pt idx="1130">
                  <c:v>2.2791841546898971E-2</c:v>
                </c:pt>
                <c:pt idx="1131">
                  <c:v>2.2786688814727944E-2</c:v>
                </c:pt>
                <c:pt idx="1132">
                  <c:v>2.2781471602359299E-2</c:v>
                </c:pt>
                <c:pt idx="1133">
                  <c:v>2.2776189910794099E-2</c:v>
                </c:pt>
                <c:pt idx="1134">
                  <c:v>2.2770843741044568E-2</c:v>
                </c:pt>
                <c:pt idx="1135">
                  <c:v>2.2766365647886033E-2</c:v>
                </c:pt>
                <c:pt idx="1136">
                  <c:v>2.2764162565022717E-2</c:v>
                </c:pt>
                <c:pt idx="1137">
                  <c:v>2.2761907609720564E-2</c:v>
                </c:pt>
                <c:pt idx="1138">
                  <c:v>2.2759600782327347E-2</c:v>
                </c:pt>
                <c:pt idx="1139">
                  <c:v>2.2757242083198952E-2</c:v>
                </c:pt>
                <c:pt idx="1140">
                  <c:v>2.2754831512698918E-2</c:v>
                </c:pt>
                <c:pt idx="1141">
                  <c:v>2.2752369071199555E-2</c:v>
                </c:pt>
                <c:pt idx="1142">
                  <c:v>2.274985475908017E-2</c:v>
                </c:pt>
                <c:pt idx="1143">
                  <c:v>2.2747288576728406E-2</c:v>
                </c:pt>
                <c:pt idx="1144">
                  <c:v>2.2744670524540652E-2</c:v>
                </c:pt>
                <c:pt idx="1145">
                  <c:v>2.2742000602920094E-2</c:v>
                </c:pt>
                <c:pt idx="1146">
                  <c:v>2.2739278812278677E-2</c:v>
                </c:pt>
                <c:pt idx="1147">
                  <c:v>2.2736505153036449E-2</c:v>
                </c:pt>
                <c:pt idx="1148">
                  <c:v>2.2733679625621121E-2</c:v>
                </c:pt>
                <c:pt idx="1149">
                  <c:v>2.273080223046807E-2</c:v>
                </c:pt>
                <c:pt idx="1150">
                  <c:v>2.2727872968021218E-2</c:v>
                </c:pt>
                <c:pt idx="1151">
                  <c:v>2.2724891838732587E-2</c:v>
                </c:pt>
                <c:pt idx="1152">
                  <c:v>2.2721858843061424E-2</c:v>
                </c:pt>
                <c:pt idx="1153">
                  <c:v>2.2718773981476398E-2</c:v>
                </c:pt>
                <c:pt idx="1154">
                  <c:v>2.2715637254452303E-2</c:v>
                </c:pt>
                <c:pt idx="1155">
                  <c:v>2.2712448662473357E-2</c:v>
                </c:pt>
                <c:pt idx="1156">
                  <c:v>2.2709208206031659E-2</c:v>
                </c:pt>
                <c:pt idx="1157">
                  <c:v>2.2705915885626315E-2</c:v>
                </c:pt>
                <c:pt idx="1158">
                  <c:v>2.2702571701765196E-2</c:v>
                </c:pt>
                <c:pt idx="1159">
                  <c:v>2.2699175654964272E-2</c:v>
                </c:pt>
                <c:pt idx="1160">
                  <c:v>2.2695230953651935E-2</c:v>
                </c:pt>
                <c:pt idx="1161">
                  <c:v>2.2691723773753763E-2</c:v>
                </c:pt>
                <c:pt idx="1162">
                  <c:v>2.268816473258875E-2</c:v>
                </c:pt>
                <c:pt idx="1163">
                  <c:v>2.2684553830705716E-2</c:v>
                </c:pt>
                <c:pt idx="1164">
                  <c:v>2.2680891068661366E-2</c:v>
                </c:pt>
                <c:pt idx="1165">
                  <c:v>2.2677176447020948E-2</c:v>
                </c:pt>
                <c:pt idx="1166">
                  <c:v>2.2673409966357149E-2</c:v>
                </c:pt>
                <c:pt idx="1167">
                  <c:v>2.2669591627250772E-2</c:v>
                </c:pt>
                <c:pt idx="1168">
                  <c:v>2.2665721430290494E-2</c:v>
                </c:pt>
                <c:pt idx="1169">
                  <c:v>2.2661799376073752E-2</c:v>
                </c:pt>
                <c:pt idx="1170">
                  <c:v>2.2657825465204999E-2</c:v>
                </c:pt>
                <c:pt idx="1171">
                  <c:v>2.2653799698296999E-2</c:v>
                </c:pt>
                <c:pt idx="1172">
                  <c:v>2.2649722075970633E-2</c:v>
                </c:pt>
                <c:pt idx="1173">
                  <c:v>2.264559259885509E-2</c:v>
                </c:pt>
                <c:pt idx="1174">
                  <c:v>2.2641411267587012E-2</c:v>
                </c:pt>
                <c:pt idx="1175">
                  <c:v>2.2641875634125473E-2</c:v>
                </c:pt>
                <c:pt idx="1176">
                  <c:v>2.263289304518034E-2</c:v>
                </c:pt>
                <c:pt idx="1177">
                  <c:v>2.2628556155355323E-2</c:v>
                </c:pt>
                <c:pt idx="1178">
                  <c:v>2.262416741400515E-2</c:v>
                </c:pt>
                <c:pt idx="1179">
                  <c:v>2.2619726821806543E-2</c:v>
                </c:pt>
                <c:pt idx="1180">
                  <c:v>2.2615234379444099E-2</c:v>
                </c:pt>
                <c:pt idx="1181">
                  <c:v>2.261069008761097E-2</c:v>
                </c:pt>
                <c:pt idx="1182">
                  <c:v>2.2606093947007518E-2</c:v>
                </c:pt>
                <c:pt idx="1183">
                  <c:v>2.2601445958343101E-2</c:v>
                </c:pt>
                <c:pt idx="1184">
                  <c:v>2.2596746122333852E-2</c:v>
                </c:pt>
                <c:pt idx="1185">
                  <c:v>2.2591994439704898E-2</c:v>
                </c:pt>
                <c:pt idx="1186">
                  <c:v>2.2587190911189013E-2</c:v>
                </c:pt>
                <c:pt idx="1187">
                  <c:v>2.2582378098764039E-2</c:v>
                </c:pt>
                <c:pt idx="1188">
                  <c:v>2.2577622154491769E-2</c:v>
                </c:pt>
                <c:pt idx="1189">
                  <c:v>2.2572817959012635E-2</c:v>
                </c:pt>
                <c:pt idx="1190">
                  <c:v>2.25679655130154E-2</c:v>
                </c:pt>
                <c:pt idx="1191">
                  <c:v>2.2563064817196929E-2</c:v>
                </c:pt>
                <c:pt idx="1192">
                  <c:v>2.2558115872260882E-2</c:v>
                </c:pt>
                <c:pt idx="1193">
                  <c:v>2.2553118678916607E-2</c:v>
                </c:pt>
                <c:pt idx="1194">
                  <c:v>2.2548073237882212E-2</c:v>
                </c:pt>
                <c:pt idx="1195">
                  <c:v>2.254297954988151E-2</c:v>
                </c:pt>
                <c:pt idx="1196">
                  <c:v>2.2537837615645522E-2</c:v>
                </c:pt>
                <c:pt idx="1197">
                  <c:v>2.2532647435912077E-2</c:v>
                </c:pt>
                <c:pt idx="1198">
                  <c:v>2.2527409011426438E-2</c:v>
                </c:pt>
                <c:pt idx="1199">
                  <c:v>2.2522122342940001E-2</c:v>
                </c:pt>
                <c:pt idx="1200">
                  <c:v>2.251678743121184E-2</c:v>
                </c:pt>
                <c:pt idx="1201">
                  <c:v>2.2511404277007797E-2</c:v>
                </c:pt>
                <c:pt idx="1202">
                  <c:v>2.2505972881099866E-2</c:v>
                </c:pt>
                <c:pt idx="1203">
                  <c:v>2.250049324426813E-2</c:v>
                </c:pt>
                <c:pt idx="1204">
                  <c:v>2.2494965367298371E-2</c:v>
                </c:pt>
                <c:pt idx="1205">
                  <c:v>2.2489389250984478E-2</c:v>
                </c:pt>
                <c:pt idx="1206">
                  <c:v>2.2483764896126465E-2</c:v>
                </c:pt>
                <c:pt idx="1207">
                  <c:v>2.247809230353158E-2</c:v>
                </c:pt>
                <c:pt idx="1208">
                  <c:v>2.2472371474013857E-2</c:v>
                </c:pt>
                <c:pt idx="1209">
                  <c:v>2.2466602408394553E-2</c:v>
                </c:pt>
                <c:pt idx="1210">
                  <c:v>2.2460785107501723E-2</c:v>
                </c:pt>
                <c:pt idx="1211">
                  <c:v>2.2454919572169541E-2</c:v>
                </c:pt>
                <c:pt idx="1212">
                  <c:v>2.2448551735157345E-2</c:v>
                </c:pt>
                <c:pt idx="1213">
                  <c:v>2.2442685067265149E-2</c:v>
                </c:pt>
                <c:pt idx="1214">
                  <c:v>2.2436770423742949E-2</c:v>
                </c:pt>
                <c:pt idx="1215">
                  <c:v>2.2430807805439979E-2</c:v>
                </c:pt>
                <c:pt idx="1216">
                  <c:v>2.2424797213211358E-2</c:v>
                </c:pt>
                <c:pt idx="1217">
                  <c:v>2.2417385655878072E-2</c:v>
                </c:pt>
                <c:pt idx="1218">
                  <c:v>2.2412632110435766E-2</c:v>
                </c:pt>
                <c:pt idx="1219">
                  <c:v>2.2406477601634535E-2</c:v>
                </c:pt>
                <c:pt idx="1220">
                  <c:v>2.2400275122399792E-2</c:v>
                </c:pt>
                <c:pt idx="1221">
                  <c:v>2.2392046662471927E-2</c:v>
                </c:pt>
                <c:pt idx="1222">
                  <c:v>2.2387726256196189E-2</c:v>
                </c:pt>
                <c:pt idx="1223">
                  <c:v>2.2381379871028392E-2</c:v>
                </c:pt>
                <c:pt idx="1224">
                  <c:v>2.2374985519028782E-2</c:v>
                </c:pt>
                <c:pt idx="1225">
                  <c:v>2.2369421107749837E-2</c:v>
                </c:pt>
                <c:pt idx="1226">
                  <c:v>2.2362052918210737E-2</c:v>
                </c:pt>
                <c:pt idx="1227">
                  <c:v>2.2350747552172496E-2</c:v>
                </c:pt>
                <c:pt idx="1228">
                  <c:v>2.2344080972518936E-2</c:v>
                </c:pt>
                <c:pt idx="1229">
                  <c:v>2.23373663036283E-2</c:v>
                </c:pt>
                <c:pt idx="1230">
                  <c:v>2.2330603546464635E-2</c:v>
                </c:pt>
                <c:pt idx="1231">
                  <c:v>2.2323792701998083E-2</c:v>
                </c:pt>
                <c:pt idx="1232">
                  <c:v>2.2316933771206228E-2</c:v>
                </c:pt>
                <c:pt idx="1233">
                  <c:v>2.2310026755073199E-2</c:v>
                </c:pt>
                <c:pt idx="1234">
                  <c:v>2.2303071654590115E-2</c:v>
                </c:pt>
                <c:pt idx="1235">
                  <c:v>2.2296068470755305E-2</c:v>
                </c:pt>
                <c:pt idx="1236">
                  <c:v>2.2289017204573651E-2</c:v>
                </c:pt>
                <c:pt idx="1237">
                  <c:v>2.2281917857056795E-2</c:v>
                </c:pt>
                <c:pt idx="1238">
                  <c:v>2.2274770429223385E-2</c:v>
                </c:pt>
                <c:pt idx="1239">
                  <c:v>2.2267264478092581E-2</c:v>
                </c:pt>
                <c:pt idx="1240">
                  <c:v>2.225966058640972E-2</c:v>
                </c:pt>
                <c:pt idx="1241">
                  <c:v>2.225201064037767E-2</c:v>
                </c:pt>
                <c:pt idx="1242">
                  <c:v>2.2244314641048271E-2</c:v>
                </c:pt>
                <c:pt idx="1243">
                  <c:v>2.2236572589479472E-2</c:v>
                </c:pt>
                <c:pt idx="1244">
                  <c:v>2.2228784486735775E-2</c:v>
                </c:pt>
                <c:pt idx="1245">
                  <c:v>2.222095033388715E-2</c:v>
                </c:pt>
                <c:pt idx="1246">
                  <c:v>2.2213070132011417E-2</c:v>
                </c:pt>
                <c:pt idx="1247">
                  <c:v>2.2205143882191431E-2</c:v>
                </c:pt>
                <c:pt idx="1248">
                  <c:v>2.2197171585516592E-2</c:v>
                </c:pt>
                <c:pt idx="1249">
                  <c:v>2.2189153243082852E-2</c:v>
                </c:pt>
                <c:pt idx="1250">
                  <c:v>2.2181088855993153E-2</c:v>
                </c:pt>
                <c:pt idx="1251">
                  <c:v>2.2172978425355247E-2</c:v>
                </c:pt>
                <c:pt idx="1252">
                  <c:v>2.2164821952284523E-2</c:v>
                </c:pt>
                <c:pt idx="1253">
                  <c:v>2.2156619437901617E-2</c:v>
                </c:pt>
                <c:pt idx="1254">
                  <c:v>2.2148370883335024E-2</c:v>
                </c:pt>
                <c:pt idx="1255">
                  <c:v>2.2140076289717824E-2</c:v>
                </c:pt>
                <c:pt idx="1256">
                  <c:v>2.2131735658190311E-2</c:v>
                </c:pt>
                <c:pt idx="1257">
                  <c:v>2.2123348989899323E-2</c:v>
                </c:pt>
                <c:pt idx="1258">
                  <c:v>2.2114916285997387E-2</c:v>
                </c:pt>
                <c:pt idx="1259">
                  <c:v>2.2106437547644006E-2</c:v>
                </c:pt>
                <c:pt idx="1260">
                  <c:v>2.2097912776004373E-2</c:v>
                </c:pt>
                <c:pt idx="1261">
                  <c:v>2.2089341972250008E-2</c:v>
                </c:pt>
                <c:pt idx="1262">
                  <c:v>2.208072513755964E-2</c:v>
                </c:pt>
                <c:pt idx="1263">
                  <c:v>2.2072062273117459E-2</c:v>
                </c:pt>
                <c:pt idx="1264">
                  <c:v>2.2063353380114423E-2</c:v>
                </c:pt>
                <c:pt idx="1265">
                  <c:v>2.2054598459746954E-2</c:v>
                </c:pt>
                <c:pt idx="1266">
                  <c:v>2.2045797513218897E-2</c:v>
                </c:pt>
                <c:pt idx="1267">
                  <c:v>2.2036950541740215E-2</c:v>
                </c:pt>
                <c:pt idx="1268">
                  <c:v>2.2028057546526328E-2</c:v>
                </c:pt>
                <c:pt idx="1269">
                  <c:v>2.2019118528800299E-2</c:v>
                </c:pt>
                <c:pt idx="1270">
                  <c:v>2.201013348979022E-2</c:v>
                </c:pt>
                <c:pt idx="1271">
                  <c:v>2.2001102430731383E-2</c:v>
                </c:pt>
                <c:pt idx="1272">
                  <c:v>2.1992025352865204E-2</c:v>
                </c:pt>
                <c:pt idx="1273">
                  <c:v>2.1982443170490688E-2</c:v>
                </c:pt>
                <c:pt idx="1274">
                  <c:v>2.1973220711186833E-2</c:v>
                </c:pt>
                <c:pt idx="1275">
                  <c:v>2.196395211407379E-2</c:v>
                </c:pt>
                <c:pt idx="1276">
                  <c:v>2.1954637380425718E-2</c:v>
                </c:pt>
                <c:pt idx="1277">
                  <c:v>2.1945276511522685E-2</c:v>
                </c:pt>
                <c:pt idx="1278">
                  <c:v>2.1935869508651555E-2</c:v>
                </c:pt>
                <c:pt idx="1279">
                  <c:v>2.19264163731051E-2</c:v>
                </c:pt>
                <c:pt idx="1280">
                  <c:v>2.1916917106182446E-2</c:v>
                </c:pt>
                <c:pt idx="1281">
                  <c:v>2.1907371709189292E-2</c:v>
                </c:pt>
                <c:pt idx="1282">
                  <c:v>2.1897780183437462E-2</c:v>
                </c:pt>
                <c:pt idx="1283">
                  <c:v>2.188814253024535E-2</c:v>
                </c:pt>
                <c:pt idx="1284">
                  <c:v>2.1878458750937711E-2</c:v>
                </c:pt>
                <c:pt idx="1285">
                  <c:v>2.1868728846845202E-2</c:v>
                </c:pt>
                <c:pt idx="1286">
                  <c:v>2.1858952819305059E-2</c:v>
                </c:pt>
                <c:pt idx="1287">
                  <c:v>2.1849130669660859E-2</c:v>
                </c:pt>
                <c:pt idx="1288">
                  <c:v>2.1839262399262541E-2</c:v>
                </c:pt>
                <c:pt idx="1289">
                  <c:v>2.1829348009466388E-2</c:v>
                </c:pt>
                <c:pt idx="1290">
                  <c:v>2.1819387501635035E-2</c:v>
                </c:pt>
                <c:pt idx="1291">
                  <c:v>2.1815112238453095E-2</c:v>
                </c:pt>
                <c:pt idx="1292">
                  <c:v>2.1804607278131639E-2</c:v>
                </c:pt>
                <c:pt idx="1293">
                  <c:v>2.1794057797968339E-2</c:v>
                </c:pt>
                <c:pt idx="1294">
                  <c:v>2.1783463799363505E-2</c:v>
                </c:pt>
                <c:pt idx="1295">
                  <c:v>2.1772825283722475E-2</c:v>
                </c:pt>
                <c:pt idx="1296">
                  <c:v>2.176214225245782E-2</c:v>
                </c:pt>
                <c:pt idx="1297">
                  <c:v>2.1751414706986053E-2</c:v>
                </c:pt>
                <c:pt idx="1298">
                  <c:v>2.1740642648731781E-2</c:v>
                </c:pt>
                <c:pt idx="1299">
                  <c:v>2.1729826079123785E-2</c:v>
                </c:pt>
                <c:pt idx="1300">
                  <c:v>2.1718964999597409E-2</c:v>
                </c:pt>
                <c:pt idx="1301">
                  <c:v>2.1708059411594566E-2</c:v>
                </c:pt>
                <c:pt idx="1302">
                  <c:v>2.169710931656155E-2</c:v>
                </c:pt>
                <c:pt idx="1303">
                  <c:v>2.1686114715951669E-2</c:v>
                </c:pt>
                <c:pt idx="1304">
                  <c:v>2.1675075611223914E-2</c:v>
                </c:pt>
                <c:pt idx="1305">
                  <c:v>2.1663992003843204E-2</c:v>
                </c:pt>
                <c:pt idx="1306">
                  <c:v>2.1652863895279914E-2</c:v>
                </c:pt>
                <c:pt idx="1307">
                  <c:v>2.164169128701101E-2</c:v>
                </c:pt>
                <c:pt idx="1308">
                  <c:v>2.1630474180518694E-2</c:v>
                </c:pt>
                <c:pt idx="1309">
                  <c:v>2.1619212577291318E-2</c:v>
                </c:pt>
                <c:pt idx="1310">
                  <c:v>2.1607906478823352E-2</c:v>
                </c:pt>
                <c:pt idx="1311">
                  <c:v>2.1596555886614969E-2</c:v>
                </c:pt>
                <c:pt idx="1312">
                  <c:v>2.158516080217247E-2</c:v>
                </c:pt>
                <c:pt idx="1313">
                  <c:v>2.1573721227007191E-2</c:v>
                </c:pt>
                <c:pt idx="1314">
                  <c:v>2.1562237162637266E-2</c:v>
                </c:pt>
                <c:pt idx="1315">
                  <c:v>2.1550708610586732E-2</c:v>
                </c:pt>
                <c:pt idx="1316">
                  <c:v>2.1539135572384672E-2</c:v>
                </c:pt>
                <c:pt idx="1317">
                  <c:v>2.1527518049567165E-2</c:v>
                </c:pt>
                <c:pt idx="1318">
                  <c:v>2.1515856043675119E-2</c:v>
                </c:pt>
                <c:pt idx="1319">
                  <c:v>2.1504149556256229E-2</c:v>
                </c:pt>
                <c:pt idx="1320">
                  <c:v>2.149239858886344E-2</c:v>
                </c:pt>
                <c:pt idx="1321">
                  <c:v>2.1480603143056057E-2</c:v>
                </c:pt>
                <c:pt idx="1322">
                  <c:v>2.1468763220398857E-2</c:v>
                </c:pt>
                <c:pt idx="1323">
                  <c:v>2.1456878822462742E-2</c:v>
                </c:pt>
                <c:pt idx="1324">
                  <c:v>2.1444949950824539E-2</c:v>
                </c:pt>
                <c:pt idx="1325">
                  <c:v>2.1432976607066539E-2</c:v>
                </c:pt>
                <c:pt idx="1326">
                  <c:v>2.142095879277783E-2</c:v>
                </c:pt>
                <c:pt idx="1327">
                  <c:v>2.1408896509552536E-2</c:v>
                </c:pt>
                <c:pt idx="1328">
                  <c:v>2.1396789758990904E-2</c:v>
                </c:pt>
                <c:pt idx="1329">
                  <c:v>2.1384638542699105E-2</c:v>
                </c:pt>
                <c:pt idx="1330">
                  <c:v>2.1372442862289443E-2</c:v>
                </c:pt>
                <c:pt idx="1331">
                  <c:v>2.1360202719379467E-2</c:v>
                </c:pt>
                <c:pt idx="1332">
                  <c:v>2.1347918115593084E-2</c:v>
                </c:pt>
                <c:pt idx="1333">
                  <c:v>2.1335589052560559E-2</c:v>
                </c:pt>
                <c:pt idx="1334">
                  <c:v>2.1323215531916958E-2</c:v>
                </c:pt>
                <c:pt idx="1335">
                  <c:v>2.1310797555303931E-2</c:v>
                </c:pt>
                <c:pt idx="1336">
                  <c:v>2.1298335124369034E-2</c:v>
                </c:pt>
                <c:pt idx="1337">
                  <c:v>2.1285828240765307E-2</c:v>
                </c:pt>
                <c:pt idx="1338">
                  <c:v>2.1273276906151911E-2</c:v>
                </c:pt>
                <c:pt idx="1339">
                  <c:v>2.1260681122193929E-2</c:v>
                </c:pt>
                <c:pt idx="1340">
                  <c:v>2.1248040890562127E-2</c:v>
                </c:pt>
                <c:pt idx="1341">
                  <c:v>2.1235356212933636E-2</c:v>
                </c:pt>
                <c:pt idx="1342">
                  <c:v>2.1222627090990834E-2</c:v>
                </c:pt>
                <c:pt idx="1343">
                  <c:v>2.1206702288099677E-2</c:v>
                </c:pt>
                <c:pt idx="1344">
                  <c:v>2.1193334400771084E-2</c:v>
                </c:pt>
                <c:pt idx="1345">
                  <c:v>2.1179923329068057E-2</c:v>
                </c:pt>
                <c:pt idx="1346">
                  <c:v>2.1166469074719408E-2</c:v>
                </c:pt>
                <c:pt idx="1347">
                  <c:v>2.1152971639460297E-2</c:v>
                </c:pt>
                <c:pt idx="1348">
                  <c:v>2.1139431025030915E-2</c:v>
                </c:pt>
                <c:pt idx="1349">
                  <c:v>2.1125847233177161E-2</c:v>
                </c:pt>
                <c:pt idx="1350">
                  <c:v>2.1112220265651054E-2</c:v>
                </c:pt>
                <c:pt idx="1351">
                  <c:v>2.1098550124208779E-2</c:v>
                </c:pt>
                <c:pt idx="1352">
                  <c:v>2.1084836810613308E-2</c:v>
                </c:pt>
                <c:pt idx="1353">
                  <c:v>2.1071080326632654E-2</c:v>
                </c:pt>
                <c:pt idx="1354">
                  <c:v>2.1057280674040738E-2</c:v>
                </c:pt>
                <c:pt idx="1355">
                  <c:v>2.1043437854616303E-2</c:v>
                </c:pt>
                <c:pt idx="1356">
                  <c:v>2.102955187014444E-2</c:v>
                </c:pt>
                <c:pt idx="1357">
                  <c:v>2.1015622722415282E-2</c:v>
                </c:pt>
                <c:pt idx="1358">
                  <c:v>2.1001650413225086E-2</c:v>
                </c:pt>
                <c:pt idx="1359">
                  <c:v>2.0987634944374719E-2</c:v>
                </c:pt>
                <c:pt idx="1360">
                  <c:v>2.0973576317671168E-2</c:v>
                </c:pt>
                <c:pt idx="1361">
                  <c:v>2.0959474534927341E-2</c:v>
                </c:pt>
                <c:pt idx="1362">
                  <c:v>2.0945329597961401E-2</c:v>
                </c:pt>
                <c:pt idx="1363">
                  <c:v>2.0931141508596325E-2</c:v>
                </c:pt>
                <c:pt idx="1364">
                  <c:v>2.0916910268661451E-2</c:v>
                </c:pt>
                <c:pt idx="1365">
                  <c:v>2.0902635879991797E-2</c:v>
                </c:pt>
                <c:pt idx="1366">
                  <c:v>2.0888318344427212E-2</c:v>
                </c:pt>
                <c:pt idx="1367">
                  <c:v>2.0873957663813669E-2</c:v>
                </c:pt>
                <c:pt idx="1368">
                  <c:v>2.0859553840002397E-2</c:v>
                </c:pt>
                <c:pt idx="1369">
                  <c:v>2.0845106874850326E-2</c:v>
                </c:pt>
                <c:pt idx="1370">
                  <c:v>2.0830616770220071E-2</c:v>
                </c:pt>
                <c:pt idx="1371">
                  <c:v>2.0816083527978854E-2</c:v>
                </c:pt>
                <c:pt idx="1372">
                  <c:v>2.0801507150001123E-2</c:v>
                </c:pt>
                <c:pt idx="1373">
                  <c:v>2.0786887638165257E-2</c:v>
                </c:pt>
                <c:pt idx="1374">
                  <c:v>2.0772224994356225E-2</c:v>
                </c:pt>
                <c:pt idx="1375">
                  <c:v>2.0757519220463795E-2</c:v>
                </c:pt>
                <c:pt idx="1376">
                  <c:v>2.0742770318383879E-2</c:v>
                </c:pt>
                <c:pt idx="1377">
                  <c:v>2.0727978290017643E-2</c:v>
                </c:pt>
                <c:pt idx="1378">
                  <c:v>2.0713143137271718E-2</c:v>
                </c:pt>
                <c:pt idx="1379">
                  <c:v>2.0698264862058446E-2</c:v>
                </c:pt>
                <c:pt idx="1380">
                  <c:v>2.0683343466295852E-2</c:v>
                </c:pt>
                <c:pt idx="1381">
                  <c:v>2.0668378951906777E-2</c:v>
                </c:pt>
                <c:pt idx="1382">
                  <c:v>2.0653371320820641E-2</c:v>
                </c:pt>
                <c:pt idx="1383">
                  <c:v>2.0638320574971898E-2</c:v>
                </c:pt>
                <c:pt idx="1384">
                  <c:v>2.0623226716300253E-2</c:v>
                </c:pt>
                <c:pt idx="1385">
                  <c:v>2.0608089746751108E-2</c:v>
                </c:pt>
                <c:pt idx="1386">
                  <c:v>2.0592909668275781E-2</c:v>
                </c:pt>
                <c:pt idx="1387">
                  <c:v>2.0577686482830846E-2</c:v>
                </c:pt>
                <c:pt idx="1388">
                  <c:v>2.0562420192378347E-2</c:v>
                </c:pt>
                <c:pt idx="1389">
                  <c:v>2.0547110798886027E-2</c:v>
                </c:pt>
                <c:pt idx="1390">
                  <c:v>2.0531758304327099E-2</c:v>
                </c:pt>
                <c:pt idx="1391">
                  <c:v>2.0516362710680035E-2</c:v>
                </c:pt>
                <c:pt idx="1392">
                  <c:v>2.0500924019929225E-2</c:v>
                </c:pt>
                <c:pt idx="1393">
                  <c:v>2.0485442234064746E-2</c:v>
                </c:pt>
                <c:pt idx="1394">
                  <c:v>2.0469917355081715E-2</c:v>
                </c:pt>
                <c:pt idx="1395">
                  <c:v>2.045143649559765E-2</c:v>
                </c:pt>
                <c:pt idx="1396">
                  <c:v>2.0436375285730213E-2</c:v>
                </c:pt>
                <c:pt idx="1397">
                  <c:v>2.0421274190946585E-2</c:v>
                </c:pt>
                <c:pt idx="1398">
                  <c:v>2.0406133213048717E-2</c:v>
                </c:pt>
                <c:pt idx="1399">
                  <c:v>2.0390952353842733E-2</c:v>
                </c:pt>
                <c:pt idx="1400">
                  <c:v>2.0375731615139565E-2</c:v>
                </c:pt>
                <c:pt idx="1401">
                  <c:v>2.0360470998755185E-2</c:v>
                </c:pt>
                <c:pt idx="1402">
                  <c:v>2.0345170506509729E-2</c:v>
                </c:pt>
                <c:pt idx="1403">
                  <c:v>2.0329830140229457E-2</c:v>
                </c:pt>
                <c:pt idx="1404">
                  <c:v>2.031444990174348E-2</c:v>
                </c:pt>
                <c:pt idx="1405">
                  <c:v>2.0299029792886832E-2</c:v>
                </c:pt>
                <c:pt idx="1406">
                  <c:v>2.028356981549935E-2</c:v>
                </c:pt>
                <c:pt idx="1407">
                  <c:v>2.0268069971424819E-2</c:v>
                </c:pt>
                <c:pt idx="1408">
                  <c:v>2.0252530262512499E-2</c:v>
                </c:pt>
                <c:pt idx="1409">
                  <c:v>2.0236950690616037E-2</c:v>
                </c:pt>
                <c:pt idx="1410">
                  <c:v>2.0221331257593667E-2</c:v>
                </c:pt>
                <c:pt idx="1411">
                  <c:v>2.0205671965308883E-2</c:v>
                </c:pt>
                <c:pt idx="1412">
                  <c:v>2.0189972815629346E-2</c:v>
                </c:pt>
                <c:pt idx="1413">
                  <c:v>2.0174233810427749E-2</c:v>
                </c:pt>
                <c:pt idx="1414">
                  <c:v>2.0158454951581823E-2</c:v>
                </c:pt>
                <c:pt idx="1415">
                  <c:v>2.0142636240973458E-2</c:v>
                </c:pt>
                <c:pt idx="1416">
                  <c:v>2.0126777680489365E-2</c:v>
                </c:pt>
                <c:pt idx="1417">
                  <c:v>2.0110879272021289E-2</c:v>
                </c:pt>
                <c:pt idx="1418">
                  <c:v>2.0094941017465583E-2</c:v>
                </c:pt>
                <c:pt idx="1419">
                  <c:v>2.0078962918723183E-2</c:v>
                </c:pt>
                <c:pt idx="1420">
                  <c:v>2.0060653448091159E-2</c:v>
                </c:pt>
                <c:pt idx="1421">
                  <c:v>2.0044589975372378E-2</c:v>
                </c:pt>
                <c:pt idx="1422">
                  <c:v>2.0028486664472406E-2</c:v>
                </c:pt>
                <c:pt idx="1423">
                  <c:v>2.0012343517312337E-2</c:v>
                </c:pt>
                <c:pt idx="1424">
                  <c:v>1.9996160535816983E-2</c:v>
                </c:pt>
                <c:pt idx="1425">
                  <c:v>1.9979937721916856E-2</c:v>
                </c:pt>
                <c:pt idx="1426">
                  <c:v>1.9963675077546629E-2</c:v>
                </c:pt>
                <c:pt idx="1427">
                  <c:v>1.9947372604646012E-2</c:v>
                </c:pt>
                <c:pt idx="1428">
                  <c:v>1.9931030305158873E-2</c:v>
                </c:pt>
                <c:pt idx="1429">
                  <c:v>1.991447205068066E-2</c:v>
                </c:pt>
                <c:pt idx="1430">
                  <c:v>1.9898104502958688E-2</c:v>
                </c:pt>
                <c:pt idx="1431">
                  <c:v>1.9881697240824413E-2</c:v>
                </c:pt>
                <c:pt idx="1432">
                  <c:v>1.9865250266234737E-2</c:v>
                </c:pt>
                <c:pt idx="1433">
                  <c:v>1.9848763581150931E-2</c:v>
                </c:pt>
                <c:pt idx="1434">
                  <c:v>1.9832237187539729E-2</c:v>
                </c:pt>
                <c:pt idx="1435">
                  <c:v>1.9816314096025103E-2</c:v>
                </c:pt>
                <c:pt idx="1436">
                  <c:v>1.9799065282621511E-2</c:v>
                </c:pt>
                <c:pt idx="1437">
                  <c:v>1.978241977527111E-2</c:v>
                </c:pt>
                <c:pt idx="1438">
                  <c:v>1.9765734567304367E-2</c:v>
                </c:pt>
                <c:pt idx="1439">
                  <c:v>1.9749009660711157E-2</c:v>
                </c:pt>
                <c:pt idx="1440">
                  <c:v>1.9732245057486171E-2</c:v>
                </c:pt>
                <c:pt idx="1441">
                  <c:v>1.9715440759628472E-2</c:v>
                </c:pt>
                <c:pt idx="1442">
                  <c:v>1.9698596769141916E-2</c:v>
                </c:pt>
                <c:pt idx="1443">
                  <c:v>1.9681713088035169E-2</c:v>
                </c:pt>
                <c:pt idx="1444">
                  <c:v>1.9664789718321269E-2</c:v>
                </c:pt>
                <c:pt idx="1445">
                  <c:v>1.9647826662018489E-2</c:v>
                </c:pt>
                <c:pt idx="1446">
                  <c:v>1.9630823921149256E-2</c:v>
                </c:pt>
                <c:pt idx="1447">
                  <c:v>1.9615082325934598E-2</c:v>
                </c:pt>
                <c:pt idx="1448">
                  <c:v>1.9602559598480691E-2</c:v>
                </c:pt>
                <c:pt idx="1449">
                  <c:v>1.9590007268403698E-2</c:v>
                </c:pt>
                <c:pt idx="1450">
                  <c:v>1.9577425336818794E-2</c:v>
                </c:pt>
                <c:pt idx="1451">
                  <c:v>1.9564813804843772E-2</c:v>
                </c:pt>
                <c:pt idx="1452">
                  <c:v>1.9552172673598829E-2</c:v>
                </c:pt>
                <c:pt idx="1453">
                  <c:v>1.953950194420722E-2</c:v>
                </c:pt>
                <c:pt idx="1454">
                  <c:v>1.9526801617794388E-2</c:v>
                </c:pt>
                <c:pt idx="1455">
                  <c:v>1.9514071695488383E-2</c:v>
                </c:pt>
                <c:pt idx="1456">
                  <c:v>1.9501312178419893E-2</c:v>
                </c:pt>
                <c:pt idx="1457">
                  <c:v>1.9488523067722651E-2</c:v>
                </c:pt>
                <c:pt idx="1458">
                  <c:v>1.9475704364532585E-2</c:v>
                </c:pt>
                <c:pt idx="1459">
                  <c:v>1.946285606998845E-2</c:v>
                </c:pt>
                <c:pt idx="1460">
                  <c:v>1.9449978185231413E-2</c:v>
                </c:pt>
                <c:pt idx="1461">
                  <c:v>1.9437070711405692E-2</c:v>
                </c:pt>
                <c:pt idx="1462">
                  <c:v>1.942413364965748E-2</c:v>
                </c:pt>
                <c:pt idx="1463">
                  <c:v>1.9411167001136015E-2</c:v>
                </c:pt>
                <c:pt idx="1464">
                  <c:v>1.9398170766992948E-2</c:v>
                </c:pt>
                <c:pt idx="1465">
                  <c:v>1.9385144948382983E-2</c:v>
                </c:pt>
                <c:pt idx="1466">
                  <c:v>1.937208954646279E-2</c:v>
                </c:pt>
                <c:pt idx="1467">
                  <c:v>1.9359004562392101E-2</c:v>
                </c:pt>
                <c:pt idx="1468">
                  <c:v>1.9345889997333256E-2</c:v>
                </c:pt>
                <c:pt idx="1469">
                  <c:v>1.9332745852451014E-2</c:v>
                </c:pt>
                <c:pt idx="1470">
                  <c:v>1.9319572128912964E-2</c:v>
                </c:pt>
                <c:pt idx="1471">
                  <c:v>1.9306368827889095E-2</c:v>
                </c:pt>
                <c:pt idx="1472">
                  <c:v>1.9290270419093855E-2</c:v>
                </c:pt>
                <c:pt idx="1473">
                  <c:v>1.9277086721764584E-2</c:v>
                </c:pt>
                <c:pt idx="1474">
                  <c:v>1.9263873607983217E-2</c:v>
                </c:pt>
                <c:pt idx="1475">
                  <c:v>1.9250631078923594E-2</c:v>
                </c:pt>
                <c:pt idx="1476">
                  <c:v>1.9237359135761727E-2</c:v>
                </c:pt>
                <c:pt idx="1477">
                  <c:v>1.9224899831320617E-2</c:v>
                </c:pt>
                <c:pt idx="1478">
                  <c:v>1.9210727011848804E-2</c:v>
                </c:pt>
                <c:pt idx="1479">
                  <c:v>1.9197366833463028E-2</c:v>
                </c:pt>
                <c:pt idx="1480">
                  <c:v>1.9183977245705794E-2</c:v>
                </c:pt>
                <c:pt idx="1481">
                  <c:v>1.9170894908285163E-2</c:v>
                </c:pt>
                <c:pt idx="1482">
                  <c:v>1.9157319565629133E-2</c:v>
                </c:pt>
                <c:pt idx="1483">
                  <c:v>1.9143714580621626E-2</c:v>
                </c:pt>
                <c:pt idx="1484">
                  <c:v>1.9130079954470882E-2</c:v>
                </c:pt>
                <c:pt idx="1485">
                  <c:v>1.9116415688387765E-2</c:v>
                </c:pt>
                <c:pt idx="1486">
                  <c:v>1.9103128394527737E-2</c:v>
                </c:pt>
                <c:pt idx="1487">
                  <c:v>1.9088998241281022E-2</c:v>
                </c:pt>
                <c:pt idx="1488">
                  <c:v>1.9075245062692054E-2</c:v>
                </c:pt>
                <c:pt idx="1489">
                  <c:v>1.9061462249040682E-2</c:v>
                </c:pt>
                <c:pt idx="1490">
                  <c:v>1.9046227247431713E-2</c:v>
                </c:pt>
                <c:pt idx="1491">
                  <c:v>1.9032467236187938E-2</c:v>
                </c:pt>
                <c:pt idx="1492">
                  <c:v>1.9018677751800672E-2</c:v>
                </c:pt>
                <c:pt idx="1493">
                  <c:v>1.9004858795494659E-2</c:v>
                </c:pt>
                <c:pt idx="1494">
                  <c:v>1.8989663267829086E-2</c:v>
                </c:pt>
                <c:pt idx="1495">
                  <c:v>1.8977132472036907E-2</c:v>
                </c:pt>
                <c:pt idx="1496">
                  <c:v>1.8963225107347281E-2</c:v>
                </c:pt>
                <c:pt idx="1497">
                  <c:v>1.8949288275663147E-2</c:v>
                </c:pt>
                <c:pt idx="1498">
                  <c:v>1.8935321978221873E-2</c:v>
                </c:pt>
                <c:pt idx="1499">
                  <c:v>1.8919625348159434E-2</c:v>
                </c:pt>
                <c:pt idx="1500">
                  <c:v>1.8910757340283506E-2</c:v>
                </c:pt>
                <c:pt idx="1501">
                  <c:v>1.8901870076693167E-2</c:v>
                </c:pt>
                <c:pt idx="1502">
                  <c:v>1.8892963557903323E-2</c:v>
                </c:pt>
                <c:pt idx="1503">
                  <c:v>1.8884037784430183E-2</c:v>
                </c:pt>
                <c:pt idx="1504">
                  <c:v>1.8875092756790172E-2</c:v>
                </c:pt>
                <c:pt idx="1505">
                  <c:v>1.8866128475502328E-2</c:v>
                </c:pt>
                <c:pt idx="1506">
                  <c:v>1.8857144941085476E-2</c:v>
                </c:pt>
                <c:pt idx="1507">
                  <c:v>1.8848142154059961E-2</c:v>
                </c:pt>
                <c:pt idx="1508">
                  <c:v>1.8839120114947872E-2</c:v>
                </c:pt>
                <c:pt idx="1509">
                  <c:v>1.8830078824271301E-2</c:v>
                </c:pt>
                <c:pt idx="1510">
                  <c:v>1.8821018282554509E-2</c:v>
                </c:pt>
                <c:pt idx="1511">
                  <c:v>1.881193849032177E-2</c:v>
                </c:pt>
                <c:pt idx="1512">
                  <c:v>1.8802839448099743E-2</c:v>
                </c:pt>
                <c:pt idx="1513">
                  <c:v>1.8793721156415095E-2</c:v>
                </c:pt>
                <c:pt idx="1514">
                  <c:v>1.8784583615796446E-2</c:v>
                </c:pt>
                <c:pt idx="1515">
                  <c:v>1.8775426826772419E-2</c:v>
                </c:pt>
                <c:pt idx="1516">
                  <c:v>1.8767618498529193E-2</c:v>
                </c:pt>
                <c:pt idx="1517">
                  <c:v>1.8757055505632971E-2</c:v>
                </c:pt>
                <c:pt idx="1518">
                  <c:v>1.8747840974581546E-2</c:v>
                </c:pt>
                <c:pt idx="1519">
                  <c:v>1.8738607197253832E-2</c:v>
                </c:pt>
                <c:pt idx="1520">
                  <c:v>1.8729354174184115E-2</c:v>
                </c:pt>
                <c:pt idx="1521">
                  <c:v>1.8720081905909076E-2</c:v>
                </c:pt>
                <c:pt idx="1522">
                  <c:v>1.8710790392965401E-2</c:v>
                </c:pt>
                <c:pt idx="1523">
                  <c:v>1.8701479635891732E-2</c:v>
                </c:pt>
                <c:pt idx="1524">
                  <c:v>1.8688574156013306E-2</c:v>
                </c:pt>
                <c:pt idx="1525">
                  <c:v>1.8679159554641934E-2</c:v>
                </c:pt>
                <c:pt idx="1526">
                  <c:v>1.8669725607647378E-2</c:v>
                </c:pt>
                <c:pt idx="1527">
                  <c:v>1.8660272315575831E-2</c:v>
                </c:pt>
                <c:pt idx="1528">
                  <c:v>1.8650799678975455E-2</c:v>
                </c:pt>
                <c:pt idx="1529">
                  <c:v>1.8641307698394415E-2</c:v>
                </c:pt>
                <c:pt idx="1530">
                  <c:v>1.8631796374382625E-2</c:v>
                </c:pt>
                <c:pt idx="1531">
                  <c:v>1.8622265707491321E-2</c:v>
                </c:pt>
                <c:pt idx="1532">
                  <c:v>1.8612715698272168E-2</c:v>
                </c:pt>
                <c:pt idx="1533">
                  <c:v>1.8603146347278585E-2</c:v>
                </c:pt>
                <c:pt idx="1534">
                  <c:v>1.8593557655064871E-2</c:v>
                </c:pt>
                <c:pt idx="1535">
                  <c:v>1.8583949622186412E-2</c:v>
                </c:pt>
                <c:pt idx="1536">
                  <c:v>1.8574322249199485E-2</c:v>
                </c:pt>
                <c:pt idx="1537">
                  <c:v>1.8564675536661662E-2</c:v>
                </c:pt>
                <c:pt idx="1538">
                  <c:v>1.8553627041967186E-2</c:v>
                </c:pt>
                <c:pt idx="1539">
                  <c:v>1.8543938889418271E-2</c:v>
                </c:pt>
                <c:pt idx="1540">
                  <c:v>1.8534231399078151E-2</c:v>
                </c:pt>
                <c:pt idx="1541">
                  <c:v>1.8524504571509667E-2</c:v>
                </c:pt>
                <c:pt idx="1542">
                  <c:v>1.851475840727565E-2</c:v>
                </c:pt>
                <c:pt idx="1543">
                  <c:v>1.8504992906941131E-2</c:v>
                </c:pt>
                <c:pt idx="1544">
                  <c:v>1.8495208071071578E-2</c:v>
                </c:pt>
                <c:pt idx="1545">
                  <c:v>1.8485403900233333E-2</c:v>
                </c:pt>
                <c:pt idx="1546">
                  <c:v>1.8475580394994702E-2</c:v>
                </c:pt>
                <c:pt idx="1547">
                  <c:v>1.8465737555924223E-2</c:v>
                </c:pt>
                <c:pt idx="1548">
                  <c:v>1.8455875383591957E-2</c:v>
                </c:pt>
                <c:pt idx="1549">
                  <c:v>1.8445993878569721E-2</c:v>
                </c:pt>
                <c:pt idx="1550">
                  <c:v>1.8436093041429333E-2</c:v>
                </c:pt>
                <c:pt idx="1551">
                  <c:v>1.8429452450941974E-2</c:v>
                </c:pt>
                <c:pt idx="1552">
                  <c:v>1.8424111576719311E-2</c:v>
                </c:pt>
                <c:pt idx="1553">
                  <c:v>1.8418759790353133E-2</c:v>
                </c:pt>
                <c:pt idx="1554">
                  <c:v>1.84133970920182E-2</c:v>
                </c:pt>
                <c:pt idx="1555">
                  <c:v>1.8408023481889715E-2</c:v>
                </c:pt>
                <c:pt idx="1556">
                  <c:v>1.840263896014354E-2</c:v>
                </c:pt>
                <c:pt idx="1557">
                  <c:v>1.8397243526954658E-2</c:v>
                </c:pt>
                <c:pt idx="1558">
                  <c:v>1.8391837182499583E-2</c:v>
                </c:pt>
                <c:pt idx="1559">
                  <c:v>1.8386419926954611E-2</c:v>
                </c:pt>
                <c:pt idx="1560">
                  <c:v>1.8380991760496481E-2</c:v>
                </c:pt>
                <c:pt idx="1561">
                  <c:v>1.8375552683302585E-2</c:v>
                </c:pt>
                <c:pt idx="1562">
                  <c:v>1.8370102695550315E-2</c:v>
                </c:pt>
                <c:pt idx="1563">
                  <c:v>1.8364641797417501E-2</c:v>
                </c:pt>
                <c:pt idx="1564">
                  <c:v>1.8359169989082408E-2</c:v>
                </c:pt>
                <c:pt idx="1565">
                  <c:v>1.8353687270723968E-2</c:v>
                </c:pt>
                <c:pt idx="1566">
                  <c:v>1.8348193642520442E-2</c:v>
                </c:pt>
                <c:pt idx="1567">
                  <c:v>1.834268910465164E-2</c:v>
                </c:pt>
                <c:pt idx="1568">
                  <c:v>1.8337173657297135E-2</c:v>
                </c:pt>
                <c:pt idx="1569">
                  <c:v>1.8331647300636737E-2</c:v>
                </c:pt>
                <c:pt idx="1570">
                  <c:v>1.8326110034851118E-2</c:v>
                </c:pt>
                <c:pt idx="1571">
                  <c:v>1.8320561860120734E-2</c:v>
                </c:pt>
                <c:pt idx="1572">
                  <c:v>1.831500277662693E-2</c:v>
                </c:pt>
                <c:pt idx="1573">
                  <c:v>1.830943278455081E-2</c:v>
                </c:pt>
                <c:pt idx="1574">
                  <c:v>1.830385188407415E-2</c:v>
                </c:pt>
                <c:pt idx="1575">
                  <c:v>1.8298260075379165E-2</c:v>
                </c:pt>
                <c:pt idx="1576">
                  <c:v>1.8292657358648719E-2</c:v>
                </c:pt>
                <c:pt idx="1577">
                  <c:v>1.8287043734065676E-2</c:v>
                </c:pt>
                <c:pt idx="1578">
                  <c:v>1.828141920181247E-2</c:v>
                </c:pt>
                <c:pt idx="1579">
                  <c:v>1.827578376207328E-2</c:v>
                </c:pt>
                <c:pt idx="1580">
                  <c:v>1.8270137415031851E-2</c:v>
                </c:pt>
                <c:pt idx="1581">
                  <c:v>1.8264480160872367E-2</c:v>
                </c:pt>
                <c:pt idx="1582">
                  <c:v>1.8258811999780099E-2</c:v>
                </c:pt>
                <c:pt idx="1583">
                  <c:v>1.8253132931938792E-2</c:v>
                </c:pt>
                <c:pt idx="1584">
                  <c:v>1.824744295753504E-2</c:v>
                </c:pt>
                <c:pt idx="1585">
                  <c:v>1.8241742076753893E-2</c:v>
                </c:pt>
                <c:pt idx="1586">
                  <c:v>1.8236030289781512E-2</c:v>
                </c:pt>
                <c:pt idx="1587">
                  <c:v>1.8230307596804045E-2</c:v>
                </c:pt>
                <c:pt idx="1588">
                  <c:v>1.8224573998008742E-2</c:v>
                </c:pt>
                <c:pt idx="1589">
                  <c:v>1.8218829493582625E-2</c:v>
                </c:pt>
                <c:pt idx="1590">
                  <c:v>1.8213074083712949E-2</c:v>
                </c:pt>
                <c:pt idx="1591">
                  <c:v>1.8207307768587398E-2</c:v>
                </c:pt>
                <c:pt idx="1592">
                  <c:v>1.820153054839431E-2</c:v>
                </c:pt>
                <c:pt idx="1593">
                  <c:v>1.819574242332269E-2</c:v>
                </c:pt>
                <c:pt idx="1594">
                  <c:v>1.818994339356066E-2</c:v>
                </c:pt>
                <c:pt idx="1595">
                  <c:v>1.8184133459298091E-2</c:v>
                </c:pt>
                <c:pt idx="1596">
                  <c:v>1.8178312620724207E-2</c:v>
                </c:pt>
                <c:pt idx="1597">
                  <c:v>1.817248087802888E-2</c:v>
                </c:pt>
                <c:pt idx="1598">
                  <c:v>1.8166638231402864E-2</c:v>
                </c:pt>
                <c:pt idx="1599">
                  <c:v>1.8160784681036473E-2</c:v>
                </c:pt>
                <c:pt idx="1600">
                  <c:v>1.8154920227120896E-2</c:v>
                </c:pt>
                <c:pt idx="1601">
                  <c:v>1.81490448698471E-2</c:v>
                </c:pt>
                <c:pt idx="1602">
                  <c:v>1.8143158609407812E-2</c:v>
                </c:pt>
                <c:pt idx="1603">
                  <c:v>1.8140340652884342E-2</c:v>
                </c:pt>
                <c:pt idx="1604">
                  <c:v>1.8138647997015065E-2</c:v>
                </c:pt>
                <c:pt idx="1605">
                  <c:v>1.8136951579556613E-2</c:v>
                </c:pt>
                <c:pt idx="1606">
                  <c:v>1.8135251400528695E-2</c:v>
                </c:pt>
                <c:pt idx="1607">
                  <c:v>1.8133547459949703E-2</c:v>
                </c:pt>
                <c:pt idx="1608">
                  <c:v>1.8131839757839132E-2</c:v>
                </c:pt>
                <c:pt idx="1609">
                  <c:v>1.8130128294216039E-2</c:v>
                </c:pt>
                <c:pt idx="1610">
                  <c:v>1.8128413069099687E-2</c:v>
                </c:pt>
                <c:pt idx="1611">
                  <c:v>1.8126694082509796E-2</c:v>
                </c:pt>
                <c:pt idx="1612">
                  <c:v>1.812497133446541E-2</c:v>
                </c:pt>
                <c:pt idx="1613">
                  <c:v>1.8123244824985372E-2</c:v>
                </c:pt>
                <c:pt idx="1614">
                  <c:v>1.8121514554089824E-2</c:v>
                </c:pt>
                <c:pt idx="1615">
                  <c:v>1.8119780521797604E-2</c:v>
                </c:pt>
                <c:pt idx="1616">
                  <c:v>1.8118042728128857E-2</c:v>
                </c:pt>
                <c:pt idx="1617">
                  <c:v>1.8116301173102638E-2</c:v>
                </c:pt>
                <c:pt idx="1618">
                  <c:v>1.8114555856738875E-2</c:v>
                </c:pt>
                <c:pt idx="1619">
                  <c:v>1.8112806779056845E-2</c:v>
                </c:pt>
                <c:pt idx="1620">
                  <c:v>1.811105394007647E-2</c:v>
                </c:pt>
                <c:pt idx="1621">
                  <c:v>1.810929733981681E-2</c:v>
                </c:pt>
                <c:pt idx="1622">
                  <c:v>1.8107536978298665E-2</c:v>
                </c:pt>
                <c:pt idx="1623">
                  <c:v>1.8105772855541092E-2</c:v>
                </c:pt>
                <c:pt idx="1624">
                  <c:v>1.8104004971564239E-2</c:v>
                </c:pt>
                <c:pt idx="1625">
                  <c:v>1.8102233326387811E-2</c:v>
                </c:pt>
                <c:pt idx="1626">
                  <c:v>1.8100457920031305E-2</c:v>
                </c:pt>
                <c:pt idx="1627">
                  <c:v>1.8098678752515744E-2</c:v>
                </c:pt>
                <c:pt idx="1628">
                  <c:v>1.8096895823860183E-2</c:v>
                </c:pt>
                <c:pt idx="1629">
                  <c:v>1.8095109134085203E-2</c:v>
                </c:pt>
                <c:pt idx="1630">
                  <c:v>1.8093318683210298E-2</c:v>
                </c:pt>
                <c:pt idx="1631">
                  <c:v>1.8091524471256497E-2</c:v>
                </c:pt>
                <c:pt idx="1632">
                  <c:v>1.8089726498243062E-2</c:v>
                </c:pt>
                <c:pt idx="1633">
                  <c:v>1.8087924764190591E-2</c:v>
                </c:pt>
                <c:pt idx="1634">
                  <c:v>1.8086119269119221E-2</c:v>
                </c:pt>
                <c:pt idx="1635">
                  <c:v>1.8084310013049765E-2</c:v>
                </c:pt>
                <c:pt idx="1636">
                  <c:v>1.8082496996001934E-2</c:v>
                </c:pt>
                <c:pt idx="1637">
                  <c:v>1.8081051831783886E-2</c:v>
                </c:pt>
                <c:pt idx="1638">
                  <c:v>1.8079237466847996E-2</c:v>
                </c:pt>
                <c:pt idx="1639">
                  <c:v>1.8077419351080332E-2</c:v>
                </c:pt>
                <c:pt idx="1640">
                  <c:v>1.807559748450055E-2</c:v>
                </c:pt>
                <c:pt idx="1641">
                  <c:v>1.807377186712961E-2</c:v>
                </c:pt>
                <c:pt idx="1642">
                  <c:v>1.8071942498987831E-2</c:v>
                </c:pt>
                <c:pt idx="1643">
                  <c:v>1.807010938009574E-2</c:v>
                </c:pt>
                <c:pt idx="1644">
                  <c:v>1.8068272510474086E-2</c:v>
                </c:pt>
                <c:pt idx="1645">
                  <c:v>1.8066431890143401E-2</c:v>
                </c:pt>
                <c:pt idx="1646">
                  <c:v>1.806458751912465E-2</c:v>
                </c:pt>
                <c:pt idx="1647">
                  <c:v>1.8062739397437924E-2</c:v>
                </c:pt>
                <c:pt idx="1648">
                  <c:v>1.8060887525104846E-2</c:v>
                </c:pt>
                <c:pt idx="1649">
                  <c:v>1.8059031902145514E-2</c:v>
                </c:pt>
                <c:pt idx="1650">
                  <c:v>1.8057172528581106E-2</c:v>
                </c:pt>
                <c:pt idx="1651">
                  <c:v>1.8055309404432594E-2</c:v>
                </c:pt>
                <c:pt idx="1652">
                  <c:v>1.8053442529720506E-2</c:v>
                </c:pt>
                <c:pt idx="1653">
                  <c:v>1.8051571904466466E-2</c:v>
                </c:pt>
                <c:pt idx="1654">
                  <c:v>1.8049697528690782E-2</c:v>
                </c:pt>
                <c:pt idx="1655">
                  <c:v>1.8048573580837526E-2</c:v>
                </c:pt>
                <c:pt idx="1656">
                  <c:v>1.8050022590407781E-2</c:v>
                </c:pt>
                <c:pt idx="1657">
                  <c:v>1.8051473097211411E-2</c:v>
                </c:pt>
                <c:pt idx="1658">
                  <c:v>1.8052925101254967E-2</c:v>
                </c:pt>
                <c:pt idx="1659">
                  <c:v>1.8054378602544788E-2</c:v>
                </c:pt>
                <c:pt idx="1660">
                  <c:v>1.805583360108742E-2</c:v>
                </c:pt>
                <c:pt idx="1661">
                  <c:v>1.8057290096889639E-2</c:v>
                </c:pt>
                <c:pt idx="1662">
                  <c:v>1.8058748089957773E-2</c:v>
                </c:pt>
                <c:pt idx="1663">
                  <c:v>1.8060207580298377E-2</c:v>
                </c:pt>
                <c:pt idx="1664">
                  <c:v>1.8061668567918004E-2</c:v>
                </c:pt>
                <c:pt idx="1665">
                  <c:v>1.8063131052822985E-2</c:v>
                </c:pt>
                <c:pt idx="1666">
                  <c:v>1.8064595035019879E-2</c:v>
                </c:pt>
                <c:pt idx="1667">
                  <c:v>1.8066060514515665E-2</c:v>
                </c:pt>
                <c:pt idx="1668">
                  <c:v>1.80675274913169E-2</c:v>
                </c:pt>
                <c:pt idx="1669">
                  <c:v>1.8068995965429702E-2</c:v>
                </c:pt>
                <c:pt idx="1670">
                  <c:v>1.8070465936860618E-2</c:v>
                </c:pt>
                <c:pt idx="1671">
                  <c:v>1.8071937405616859E-2</c:v>
                </c:pt>
                <c:pt idx="1672">
                  <c:v>1.807341037170454E-2</c:v>
                </c:pt>
                <c:pt idx="1673">
                  <c:v>1.8074884835130211E-2</c:v>
                </c:pt>
                <c:pt idx="1674">
                  <c:v>1.8076360795900866E-2</c:v>
                </c:pt>
                <c:pt idx="1675">
                  <c:v>1.8077838254022611E-2</c:v>
                </c:pt>
                <c:pt idx="1676">
                  <c:v>1.8079317209502663E-2</c:v>
                </c:pt>
                <c:pt idx="1677">
                  <c:v>1.8080797662346913E-2</c:v>
                </c:pt>
                <c:pt idx="1678">
                  <c:v>1.8082279612562788E-2</c:v>
                </c:pt>
                <c:pt idx="1679">
                  <c:v>1.8083763060156188E-2</c:v>
                </c:pt>
                <c:pt idx="1680">
                  <c:v>1.8085248005134096E-2</c:v>
                </c:pt>
                <c:pt idx="1681">
                  <c:v>1.8086734447503725E-2</c:v>
                </c:pt>
                <c:pt idx="1682">
                  <c:v>1.8088222387270751E-2</c:v>
                </c:pt>
                <c:pt idx="1683">
                  <c:v>1.808971182444238E-2</c:v>
                </c:pt>
                <c:pt idx="1684">
                  <c:v>1.809120275902517E-2</c:v>
                </c:pt>
                <c:pt idx="1685">
                  <c:v>1.8092695191025666E-2</c:v>
                </c:pt>
                <c:pt idx="1686">
                  <c:v>1.8094189120450861E-2</c:v>
                </c:pt>
                <c:pt idx="1687">
                  <c:v>1.8095684547307304E-2</c:v>
                </c:pt>
                <c:pt idx="1688">
                  <c:v>1.809718147160155E-2</c:v>
                </c:pt>
                <c:pt idx="1689">
                  <c:v>1.8098679893340588E-2</c:v>
                </c:pt>
                <c:pt idx="1690">
                  <c:v>1.8099643784671628E-2</c:v>
                </c:pt>
                <c:pt idx="1691">
                  <c:v>1.81011477319095E-2</c:v>
                </c:pt>
                <c:pt idx="1692">
                  <c:v>1.8102653180635617E-2</c:v>
                </c:pt>
                <c:pt idx="1693">
                  <c:v>1.8104160130856119E-2</c:v>
                </c:pt>
                <c:pt idx="1694">
                  <c:v>1.8105668582578446E-2</c:v>
                </c:pt>
                <c:pt idx="1695">
                  <c:v>1.8107178535808947E-2</c:v>
                </c:pt>
                <c:pt idx="1696">
                  <c:v>1.810868999055442E-2</c:v>
                </c:pt>
                <c:pt idx="1697">
                  <c:v>1.8110202946821648E-2</c:v>
                </c:pt>
                <c:pt idx="1698">
                  <c:v>1.8111933878305272E-2</c:v>
                </c:pt>
                <c:pt idx="1699">
                  <c:v>1.8113450052141836E-2</c:v>
                </c:pt>
                <c:pt idx="1700">
                  <c:v>1.8114967727521834E-2</c:v>
                </c:pt>
                <c:pt idx="1701">
                  <c:v>1.8116486904451622E-2</c:v>
                </c:pt>
                <c:pt idx="1702">
                  <c:v>1.8118007582937769E-2</c:v>
                </c:pt>
                <c:pt idx="1703">
                  <c:v>1.8119529762987939E-2</c:v>
                </c:pt>
                <c:pt idx="1704">
                  <c:v>1.8121053444608268E-2</c:v>
                </c:pt>
                <c:pt idx="1705">
                  <c:v>1.8122578627805759E-2</c:v>
                </c:pt>
                <c:pt idx="1706">
                  <c:v>1.8124105312587201E-2</c:v>
                </c:pt>
                <c:pt idx="1707">
                  <c:v>1.8125692907571114E-2</c:v>
                </c:pt>
                <c:pt idx="1708">
                  <c:v>1.8127430686055514E-2</c:v>
                </c:pt>
                <c:pt idx="1709">
                  <c:v>1.8129170215616788E-2</c:v>
                </c:pt>
                <c:pt idx="1710">
                  <c:v>1.8130911496263693E-2</c:v>
                </c:pt>
                <c:pt idx="1711">
                  <c:v>1.8132654528005429E-2</c:v>
                </c:pt>
                <c:pt idx="1712">
                  <c:v>1.8134399310851413E-2</c:v>
                </c:pt>
                <c:pt idx="1713">
                  <c:v>1.8136145844809964E-2</c:v>
                </c:pt>
                <c:pt idx="1714">
                  <c:v>1.8137894129891381E-2</c:v>
                </c:pt>
                <c:pt idx="1715">
                  <c:v>1.8139644166103766E-2</c:v>
                </c:pt>
                <c:pt idx="1716">
                  <c:v>1.814139595345653E-2</c:v>
                </c:pt>
                <c:pt idx="1717">
                  <c:v>1.8143149491959099E-2</c:v>
                </c:pt>
                <c:pt idx="1718">
                  <c:v>1.8144904781620445E-2</c:v>
                </c:pt>
                <c:pt idx="1719">
                  <c:v>1.8146661822449769E-2</c:v>
                </c:pt>
                <c:pt idx="1720">
                  <c:v>1.8148420614456269E-2</c:v>
                </c:pt>
                <c:pt idx="1721">
                  <c:v>1.8150181157649142E-2</c:v>
                </c:pt>
                <c:pt idx="1722">
                  <c:v>1.815194345203737E-2</c:v>
                </c:pt>
                <c:pt idx="1723">
                  <c:v>1.8153707497630588E-2</c:v>
                </c:pt>
                <c:pt idx="1724">
                  <c:v>1.8155473294437553E-2</c:v>
                </c:pt>
                <c:pt idx="1725">
                  <c:v>1.8157240842467903E-2</c:v>
                </c:pt>
                <c:pt idx="1726">
                  <c:v>1.815901014173062E-2</c:v>
                </c:pt>
                <c:pt idx="1727">
                  <c:v>1.8160781192234899E-2</c:v>
                </c:pt>
                <c:pt idx="1728">
                  <c:v>1.8162553993989718E-2</c:v>
                </c:pt>
                <c:pt idx="1729">
                  <c:v>1.8164328547005372E-2</c:v>
                </c:pt>
                <c:pt idx="1730">
                  <c:v>1.8166104851290187E-2</c:v>
                </c:pt>
                <c:pt idx="1731">
                  <c:v>1.8167882906853571E-2</c:v>
                </c:pt>
                <c:pt idx="1732">
                  <c:v>1.8169917114789696E-2</c:v>
                </c:pt>
                <c:pt idx="1733">
                  <c:v>1.8171698923124546E-2</c:v>
                </c:pt>
                <c:pt idx="1734">
                  <c:v>1.8173482482767317E-2</c:v>
                </c:pt>
                <c:pt idx="1735">
                  <c:v>1.8175267793727863E-2</c:v>
                </c:pt>
                <c:pt idx="1736">
                  <c:v>1.8177054856014289E-2</c:v>
                </c:pt>
                <c:pt idx="1737">
                  <c:v>1.8178843669637325E-2</c:v>
                </c:pt>
                <c:pt idx="1738">
                  <c:v>1.8180634234605073E-2</c:v>
                </c:pt>
                <c:pt idx="1739">
                  <c:v>1.8182426550927829E-2</c:v>
                </c:pt>
                <c:pt idx="1740">
                  <c:v>1.8184220618614348E-2</c:v>
                </c:pt>
                <c:pt idx="1741">
                  <c:v>1.8186016437674271E-2</c:v>
                </c:pt>
                <c:pt idx="1742">
                  <c:v>1.8187814008116795E-2</c:v>
                </c:pt>
                <c:pt idx="1743">
                  <c:v>1.8189613329951775E-2</c:v>
                </c:pt>
                <c:pt idx="1744">
                  <c:v>1.8191414403188191E-2</c:v>
                </c:pt>
                <c:pt idx="1745">
                  <c:v>1.8193217227835456E-2</c:v>
                </c:pt>
                <c:pt idx="1746">
                  <c:v>1.8197195247852915E-2</c:v>
                </c:pt>
                <c:pt idx="1747">
                  <c:v>1.8196828131400652E-2</c:v>
                </c:pt>
                <c:pt idx="1748">
                  <c:v>1.8198636210337415E-2</c:v>
                </c:pt>
                <c:pt idx="1749">
                  <c:v>1.8200446040722698E-2</c:v>
                </c:pt>
                <c:pt idx="1750">
                  <c:v>1.8202257622566359E-2</c:v>
                </c:pt>
                <c:pt idx="1751">
                  <c:v>1.8204070955877154E-2</c:v>
                </c:pt>
                <c:pt idx="1752">
                  <c:v>1.8205886040665378E-2</c:v>
                </c:pt>
                <c:pt idx="1753">
                  <c:v>1.8207702876940009E-2</c:v>
                </c:pt>
                <c:pt idx="1754">
                  <c:v>1.8209521464711123E-2</c:v>
                </c:pt>
                <c:pt idx="1755">
                  <c:v>1.8211341803987039E-2</c:v>
                </c:pt>
                <c:pt idx="1756">
                  <c:v>1.8213163894778495E-2</c:v>
                </c:pt>
                <c:pt idx="1757">
                  <c:v>1.821498773709446E-2</c:v>
                </c:pt>
                <c:pt idx="1758">
                  <c:v>1.8216813330944579E-2</c:v>
                </c:pt>
                <c:pt idx="1759">
                  <c:v>1.8218550451135396E-2</c:v>
                </c:pt>
                <c:pt idx="1760">
                  <c:v>1.8220063429549072E-2</c:v>
                </c:pt>
                <c:pt idx="1761">
                  <c:v>1.8221577645685879E-2</c:v>
                </c:pt>
                <c:pt idx="1762">
                  <c:v>1.822309309955129E-2</c:v>
                </c:pt>
                <c:pt idx="1763">
                  <c:v>1.8224609791151439E-2</c:v>
                </c:pt>
                <c:pt idx="1764">
                  <c:v>1.8226127720491141E-2</c:v>
                </c:pt>
                <c:pt idx="1765">
                  <c:v>1.8227646887576748E-2</c:v>
                </c:pt>
                <c:pt idx="1766">
                  <c:v>1.8229167292413299E-2</c:v>
                </c:pt>
                <c:pt idx="1767">
                  <c:v>1.8230688935006706E-2</c:v>
                </c:pt>
                <c:pt idx="1768">
                  <c:v>1.8232211815362442E-2</c:v>
                </c:pt>
                <c:pt idx="1769">
                  <c:v>1.8233735933486206E-2</c:v>
                </c:pt>
                <c:pt idx="1770">
                  <c:v>1.8235261289383686E-2</c:v>
                </c:pt>
                <c:pt idx="1771">
                  <c:v>1.8236787883060362E-2</c:v>
                </c:pt>
                <c:pt idx="1772">
                  <c:v>1.8238315714522148E-2</c:v>
                </c:pt>
                <c:pt idx="1773">
                  <c:v>1.8239844783774512E-2</c:v>
                </c:pt>
                <c:pt idx="1774">
                  <c:v>1.8241375090822937E-2</c:v>
                </c:pt>
                <c:pt idx="1775">
                  <c:v>1.8242906635672893E-2</c:v>
                </c:pt>
                <c:pt idx="1776">
                  <c:v>1.8244439418330951E-2</c:v>
                </c:pt>
                <c:pt idx="1777">
                  <c:v>1.8245973438801927E-2</c:v>
                </c:pt>
                <c:pt idx="1778">
                  <c:v>1.8247508697091522E-2</c:v>
                </c:pt>
                <c:pt idx="1779">
                  <c:v>1.8249045193205863E-2</c:v>
                </c:pt>
                <c:pt idx="1780">
                  <c:v>1.8250582927150424E-2</c:v>
                </c:pt>
                <c:pt idx="1781">
                  <c:v>1.8252121898930464E-2</c:v>
                </c:pt>
                <c:pt idx="1782">
                  <c:v>1.8253662108552334E-2</c:v>
                </c:pt>
                <c:pt idx="1783">
                  <c:v>1.8255203556021508E-2</c:v>
                </c:pt>
                <c:pt idx="1784">
                  <c:v>1.8258112180836211E-2</c:v>
                </c:pt>
                <c:pt idx="1785">
                  <c:v>1.8259651868618387E-2</c:v>
                </c:pt>
                <c:pt idx="1786">
                  <c:v>1.8261192787655877E-2</c:v>
                </c:pt>
                <c:pt idx="1787">
                  <c:v>1.8262734937953693E-2</c:v>
                </c:pt>
                <c:pt idx="1788">
                  <c:v>1.8264278319518368E-2</c:v>
                </c:pt>
                <c:pt idx="1789">
                  <c:v>1.8264137561562848E-2</c:v>
                </c:pt>
                <c:pt idx="1790">
                  <c:v>1.8267368776469645E-2</c:v>
                </c:pt>
                <c:pt idx="1791">
                  <c:v>1.8268915851867788E-2</c:v>
                </c:pt>
                <c:pt idx="1792">
                  <c:v>1.8270464158555662E-2</c:v>
                </c:pt>
                <c:pt idx="1793">
                  <c:v>1.8270355131588714E-2</c:v>
                </c:pt>
                <c:pt idx="1794">
                  <c:v>1.8273564465821724E-2</c:v>
                </c:pt>
                <c:pt idx="1795">
                  <c:v>1.8275116466411674E-2</c:v>
                </c:pt>
                <c:pt idx="1796">
                  <c:v>1.8276669698313791E-2</c:v>
                </c:pt>
                <c:pt idx="1797">
                  <c:v>1.8278767724693362E-2</c:v>
                </c:pt>
                <c:pt idx="1798">
                  <c:v>1.827958886856991E-2</c:v>
                </c:pt>
                <c:pt idx="1799">
                  <c:v>1.8281151006616665E-2</c:v>
                </c:pt>
                <c:pt idx="1800">
                  <c:v>1.8282714382612558E-2</c:v>
                </c:pt>
                <c:pt idx="1801">
                  <c:v>1.8284278996563069E-2</c:v>
                </c:pt>
                <c:pt idx="1802">
                  <c:v>1.8285844848473669E-2</c:v>
                </c:pt>
                <c:pt idx="1803">
                  <c:v>1.8287411938350054E-2</c:v>
                </c:pt>
                <c:pt idx="1804">
                  <c:v>1.8288980266198355E-2</c:v>
                </c:pt>
                <c:pt idx="1805">
                  <c:v>1.8290549832024487E-2</c:v>
                </c:pt>
                <c:pt idx="1806">
                  <c:v>1.8292120635833922E-2</c:v>
                </c:pt>
                <c:pt idx="1807">
                  <c:v>1.8293692677632357E-2</c:v>
                </c:pt>
                <c:pt idx="1808">
                  <c:v>1.8295265957426143E-2</c:v>
                </c:pt>
                <c:pt idx="1809">
                  <c:v>1.8296840475220753E-2</c:v>
                </c:pt>
                <c:pt idx="1810">
                  <c:v>1.8298416231021665E-2</c:v>
                </c:pt>
                <c:pt idx="1811">
                  <c:v>1.8299772339734548E-2</c:v>
                </c:pt>
                <c:pt idx="1812">
                  <c:v>1.8301092503359654E-2</c:v>
                </c:pt>
                <c:pt idx="1813">
                  <c:v>1.8302413507705347E-2</c:v>
                </c:pt>
                <c:pt idx="1814">
                  <c:v>1.8303735352774912E-2</c:v>
                </c:pt>
                <c:pt idx="1815">
                  <c:v>1.8305058038571197E-2</c:v>
                </c:pt>
                <c:pt idx="1816">
                  <c:v>1.8306381565098367E-2</c:v>
                </c:pt>
                <c:pt idx="1817">
                  <c:v>1.8307705932359048E-2</c:v>
                </c:pt>
                <c:pt idx="1818">
                  <c:v>1.8309031140356962E-2</c:v>
                </c:pt>
                <c:pt idx="1819">
                  <c:v>1.8310357189095173E-2</c:v>
                </c:pt>
                <c:pt idx="1820">
                  <c:v>1.8311684078577188E-2</c:v>
                </c:pt>
                <c:pt idx="1821">
                  <c:v>1.8313011808806075E-2</c:v>
                </c:pt>
                <c:pt idx="1822">
                  <c:v>1.8314340379785552E-2</c:v>
                </c:pt>
                <c:pt idx="1823">
                  <c:v>1.8315669791518687E-2</c:v>
                </c:pt>
                <c:pt idx="1824">
                  <c:v>1.8317000044008765E-2</c:v>
                </c:pt>
                <c:pt idx="1825">
                  <c:v>1.8318331137259513E-2</c:v>
                </c:pt>
                <c:pt idx="1826">
                  <c:v>1.8319663071273553E-2</c:v>
                </c:pt>
                <c:pt idx="1827">
                  <c:v>1.8320995846055049E-2</c:v>
                </c:pt>
                <c:pt idx="1828">
                  <c:v>1.832232946160663E-2</c:v>
                </c:pt>
                <c:pt idx="1829">
                  <c:v>1.8323663917932016E-2</c:v>
                </c:pt>
                <c:pt idx="1830">
                  <c:v>1.8324999215034495E-2</c:v>
                </c:pt>
                <c:pt idx="1831">
                  <c:v>1.8326335352917569E-2</c:v>
                </c:pt>
                <c:pt idx="1832">
                  <c:v>1.8327672331584305E-2</c:v>
                </c:pt>
                <c:pt idx="1833">
                  <c:v>1.8329010151038206E-2</c:v>
                </c:pt>
                <c:pt idx="1834">
                  <c:v>1.8330348811282558E-2</c:v>
                </c:pt>
                <c:pt idx="1835">
                  <c:v>1.8331688312320866E-2</c:v>
                </c:pt>
                <c:pt idx="1836">
                  <c:v>1.8333028654156196E-2</c:v>
                </c:pt>
                <c:pt idx="1837">
                  <c:v>1.8334369836792271E-2</c:v>
                </c:pt>
                <c:pt idx="1838">
                  <c:v>1.8335711860231932E-2</c:v>
                </c:pt>
                <c:pt idx="1839">
                  <c:v>1.833705472447935E-2</c:v>
                </c:pt>
                <c:pt idx="1840">
                  <c:v>1.8338398429537366E-2</c:v>
                </c:pt>
                <c:pt idx="1841">
                  <c:v>1.8339742975409048E-2</c:v>
                </c:pt>
                <c:pt idx="1842">
                  <c:v>1.8341088362098773E-2</c:v>
                </c:pt>
                <c:pt idx="1843">
                  <c:v>1.8342434589608735E-2</c:v>
                </c:pt>
                <c:pt idx="1844">
                  <c:v>1.8343781657942874E-2</c:v>
                </c:pt>
                <c:pt idx="1845">
                  <c:v>1.8345676297253768E-2</c:v>
                </c:pt>
                <c:pt idx="1846">
                  <c:v>1.8347023478923811E-2</c:v>
                </c:pt>
                <c:pt idx="1847">
                  <c:v>1.8348371499178579E-2</c:v>
                </c:pt>
                <c:pt idx="1848">
                  <c:v>1.8349720358021557E-2</c:v>
                </c:pt>
                <c:pt idx="1849">
                  <c:v>1.8351070055456029E-2</c:v>
                </c:pt>
                <c:pt idx="1850">
                  <c:v>1.8352420591485487E-2</c:v>
                </c:pt>
                <c:pt idx="1851">
                  <c:v>1.8353771966113427E-2</c:v>
                </c:pt>
                <c:pt idx="1852">
                  <c:v>1.8355124179343121E-2</c:v>
                </c:pt>
                <c:pt idx="1853">
                  <c:v>1.8356477231177847E-2</c:v>
                </c:pt>
                <c:pt idx="1854">
                  <c:v>1.83578311216211E-2</c:v>
                </c:pt>
                <c:pt idx="1855">
                  <c:v>1.8359185850676595E-2</c:v>
                </c:pt>
                <c:pt idx="1856">
                  <c:v>1.8360541418347386E-2</c:v>
                </c:pt>
                <c:pt idx="1857">
                  <c:v>1.8361897824636531E-2</c:v>
                </c:pt>
                <c:pt idx="1858">
                  <c:v>1.8363255069548182E-2</c:v>
                </c:pt>
                <c:pt idx="1859">
                  <c:v>1.8364613153085393E-2</c:v>
                </c:pt>
                <c:pt idx="1860">
                  <c:v>1.8365972075251445E-2</c:v>
                </c:pt>
                <c:pt idx="1861">
                  <c:v>1.8367331836049612E-2</c:v>
                </c:pt>
                <c:pt idx="1862">
                  <c:v>1.8368692435483825E-2</c:v>
                </c:pt>
                <c:pt idx="1863">
                  <c:v>1.8369772120225655E-2</c:v>
                </c:pt>
                <c:pt idx="1864">
                  <c:v>1.8370884392544275E-2</c:v>
                </c:pt>
                <c:pt idx="1865">
                  <c:v>1.8371997144299494E-2</c:v>
                </c:pt>
                <c:pt idx="1866">
                  <c:v>1.837311037549328E-2</c:v>
                </c:pt>
                <c:pt idx="1867">
                  <c:v>1.837422408612694E-2</c:v>
                </c:pt>
                <c:pt idx="1868">
                  <c:v>1.8375338276202444E-2</c:v>
                </c:pt>
                <c:pt idx="1869">
                  <c:v>1.8376452945720659E-2</c:v>
                </c:pt>
                <c:pt idx="1870">
                  <c:v>1.837756809468356E-2</c:v>
                </c:pt>
                <c:pt idx="1871">
                  <c:v>1.8378683723092884E-2</c:v>
                </c:pt>
                <c:pt idx="1872">
                  <c:v>1.8379799830950387E-2</c:v>
                </c:pt>
                <c:pt idx="1873">
                  <c:v>1.8380916418257155E-2</c:v>
                </c:pt>
                <c:pt idx="1874">
                  <c:v>1.8382033485015156E-2</c:v>
                </c:pt>
                <c:pt idx="1875">
                  <c:v>1.8383151031225918E-2</c:v>
                </c:pt>
                <c:pt idx="1876">
                  <c:v>1.8384269056890973E-2</c:v>
                </c:pt>
                <c:pt idx="1877">
                  <c:v>1.8385387562011843E-2</c:v>
                </c:pt>
                <c:pt idx="1878">
                  <c:v>1.8386506546590284E-2</c:v>
                </c:pt>
                <c:pt idx="1879">
                  <c:v>1.8387626010627819E-2</c:v>
                </c:pt>
                <c:pt idx="1880">
                  <c:v>1.8388745954126196E-2</c:v>
                </c:pt>
                <c:pt idx="1881">
                  <c:v>1.8389866377086943E-2</c:v>
                </c:pt>
                <c:pt idx="1882">
                  <c:v>1.8390987279511373E-2</c:v>
                </c:pt>
                <c:pt idx="1883">
                  <c:v>1.839210866140167E-2</c:v>
                </c:pt>
                <c:pt idx="1884">
                  <c:v>1.8393230522758708E-2</c:v>
                </c:pt>
                <c:pt idx="1885">
                  <c:v>1.8394352863585102E-2</c:v>
                </c:pt>
                <c:pt idx="1886">
                  <c:v>1.8395475683881515E-2</c:v>
                </c:pt>
                <c:pt idx="1887">
                  <c:v>1.8396598983649908E-2</c:v>
                </c:pt>
                <c:pt idx="1888">
                  <c:v>1.8397722762892029E-2</c:v>
                </c:pt>
                <c:pt idx="1889">
                  <c:v>1.8398847021608971E-2</c:v>
                </c:pt>
                <c:pt idx="1890">
                  <c:v>1.8399971759803135E-2</c:v>
                </c:pt>
                <c:pt idx="1891">
                  <c:v>1.8401096977475835E-2</c:v>
                </c:pt>
                <c:pt idx="1892">
                  <c:v>1.8402222674628158E-2</c:v>
                </c:pt>
                <c:pt idx="1893">
                  <c:v>1.8403348851262512E-2</c:v>
                </c:pt>
                <c:pt idx="1894">
                  <c:v>1.8404475507379763E-2</c:v>
                </c:pt>
                <c:pt idx="1895">
                  <c:v>1.840560264298232E-2</c:v>
                </c:pt>
                <c:pt idx="1896">
                  <c:v>1.8406730258070835E-2</c:v>
                </c:pt>
                <c:pt idx="1897">
                  <c:v>1.8407317798865373E-2</c:v>
                </c:pt>
                <c:pt idx="1898">
                  <c:v>1.8408447284606472E-2</c:v>
                </c:pt>
                <c:pt idx="1899">
                  <c:v>1.8409577251123757E-2</c:v>
                </c:pt>
                <c:pt idx="1900">
                  <c:v>1.8410707698418106E-2</c:v>
                </c:pt>
                <c:pt idx="1901">
                  <c:v>1.8411838626491706E-2</c:v>
                </c:pt>
                <c:pt idx="1902">
                  <c:v>1.8412970035346091E-2</c:v>
                </c:pt>
                <c:pt idx="1903">
                  <c:v>1.8414101924982797E-2</c:v>
                </c:pt>
                <c:pt idx="1904">
                  <c:v>1.841523429540335E-2</c:v>
                </c:pt>
                <c:pt idx="1905">
                  <c:v>1.8416367146609727E-2</c:v>
                </c:pt>
                <c:pt idx="1906">
                  <c:v>1.8417500478602803E-2</c:v>
                </c:pt>
                <c:pt idx="1907">
                  <c:v>1.8418634291385204E-2</c:v>
                </c:pt>
                <c:pt idx="1908">
                  <c:v>1.8419768584957807E-2</c:v>
                </c:pt>
                <c:pt idx="1909">
                  <c:v>1.8420903359322581E-2</c:v>
                </c:pt>
                <c:pt idx="1910">
                  <c:v>1.8422038614480846E-2</c:v>
                </c:pt>
                <c:pt idx="1911">
                  <c:v>1.8423174350434567E-2</c:v>
                </c:pt>
                <c:pt idx="1912">
                  <c:v>1.8424310567185281E-2</c:v>
                </c:pt>
                <c:pt idx="1913">
                  <c:v>1.8425447264734739E-2</c:v>
                </c:pt>
                <c:pt idx="1914">
                  <c:v>1.8426584443084249E-2</c:v>
                </c:pt>
                <c:pt idx="1915">
                  <c:v>1.8427688109177342E-2</c:v>
                </c:pt>
                <c:pt idx="1916">
                  <c:v>1.8428525554086816E-2</c:v>
                </c:pt>
                <c:pt idx="1917">
                  <c:v>1.8429363079534605E-2</c:v>
                </c:pt>
                <c:pt idx="1918">
                  <c:v>1.8430200685521148E-2</c:v>
                </c:pt>
                <c:pt idx="1919">
                  <c:v>1.8431038372046224E-2</c:v>
                </c:pt>
                <c:pt idx="1920">
                  <c:v>1.8431876139110275E-2</c:v>
                </c:pt>
                <c:pt idx="1921">
                  <c:v>1.8432713986713735E-2</c:v>
                </c:pt>
                <c:pt idx="1922">
                  <c:v>1.8433551914856825E-2</c:v>
                </c:pt>
                <c:pt idx="1923">
                  <c:v>1.8434389923539327E-2</c:v>
                </c:pt>
                <c:pt idx="1924">
                  <c:v>1.8435228012761238E-2</c:v>
                </c:pt>
                <c:pt idx="1925">
                  <c:v>1.8436066182523438E-2</c:v>
                </c:pt>
                <c:pt idx="1926">
                  <c:v>1.8436904432825925E-2</c:v>
                </c:pt>
                <c:pt idx="1927">
                  <c:v>1.8437742763668916E-2</c:v>
                </c:pt>
                <c:pt idx="1928">
                  <c:v>1.8438581175052194E-2</c:v>
                </c:pt>
                <c:pt idx="1929">
                  <c:v>1.8439419666976636E-2</c:v>
                </c:pt>
                <c:pt idx="1930">
                  <c:v>1.8440258239442019E-2</c:v>
                </c:pt>
                <c:pt idx="1931">
                  <c:v>1.8441096892448567E-2</c:v>
                </c:pt>
                <c:pt idx="1932">
                  <c:v>1.8441935625996279E-2</c:v>
                </c:pt>
                <c:pt idx="1933">
                  <c:v>1.8442774440085807E-2</c:v>
                </c:pt>
                <c:pt idx="1934">
                  <c:v>1.8443613334717158E-2</c:v>
                </c:pt>
                <c:pt idx="1935">
                  <c:v>1.8444452309890547E-2</c:v>
                </c:pt>
                <c:pt idx="1936">
                  <c:v>1.8445291365606194E-2</c:v>
                </c:pt>
                <c:pt idx="1937">
                  <c:v>1.8446130501864097E-2</c:v>
                </c:pt>
                <c:pt idx="1938">
                  <c:v>1.8446969718664698E-2</c:v>
                </c:pt>
                <c:pt idx="1939">
                  <c:v>1.8447809016007774E-2</c:v>
                </c:pt>
                <c:pt idx="1940">
                  <c:v>1.8448648393894422E-2</c:v>
                </c:pt>
                <c:pt idx="1941">
                  <c:v>1.8449487852323986E-2</c:v>
                </c:pt>
                <c:pt idx="1942">
                  <c:v>1.8450327391297122E-2</c:v>
                </c:pt>
                <c:pt idx="1943">
                  <c:v>1.8451167010814049E-2</c:v>
                </c:pt>
                <c:pt idx="1944">
                  <c:v>1.8452006710874328E-2</c:v>
                </c:pt>
                <c:pt idx="1945">
                  <c:v>1.8452846491478617E-2</c:v>
                </c:pt>
                <c:pt idx="1946">
                  <c:v>1.845368635262757E-2</c:v>
                </c:pt>
                <c:pt idx="1947">
                  <c:v>1.8454526294320758E-2</c:v>
                </c:pt>
                <c:pt idx="1948">
                  <c:v>1.8455366316558388E-2</c:v>
                </c:pt>
                <c:pt idx="1949">
                  <c:v>1.8456206419341124E-2</c:v>
                </c:pt>
                <c:pt idx="1950">
                  <c:v>1.8457046602668527E-2</c:v>
                </c:pt>
                <c:pt idx="1951">
                  <c:v>1.8457886866541696E-2</c:v>
                </c:pt>
                <c:pt idx="1952">
                  <c:v>1.8458727210959966E-2</c:v>
                </c:pt>
                <c:pt idx="1953">
                  <c:v>1.845956763592356E-2</c:v>
                </c:pt>
                <c:pt idx="1954">
                  <c:v>1.8460408141433356E-2</c:v>
                </c:pt>
                <c:pt idx="1955">
                  <c:v>1.8461248727489131E-2</c:v>
                </c:pt>
                <c:pt idx="1956">
                  <c:v>1.8462089394090886E-2</c:v>
                </c:pt>
                <c:pt idx="1957">
                  <c:v>1.846293014123928E-2</c:v>
                </c:pt>
                <c:pt idx="1958">
                  <c:v>1.8463770968934531E-2</c:v>
                </c:pt>
                <c:pt idx="1959">
                  <c:v>1.8464611877176199E-2</c:v>
                </c:pt>
                <c:pt idx="1960">
                  <c:v>1.8465452865965164E-2</c:v>
                </c:pt>
                <c:pt idx="1961">
                  <c:v>1.8466293935301203E-2</c:v>
                </c:pt>
                <c:pt idx="1962">
                  <c:v>1.8467135085184758E-2</c:v>
                </c:pt>
                <c:pt idx="1963">
                  <c:v>1.8467976315616044E-2</c:v>
                </c:pt>
                <c:pt idx="1964">
                  <c:v>1.8468817626595066E-2</c:v>
                </c:pt>
                <c:pt idx="1965">
                  <c:v>1.8469659018122038E-2</c:v>
                </c:pt>
                <c:pt idx="1966">
                  <c:v>1.8470500490197397E-2</c:v>
                </c:pt>
                <c:pt idx="1967">
                  <c:v>1.8471014903239096E-2</c:v>
                </c:pt>
                <c:pt idx="1968">
                  <c:v>1.8470679358130029E-2</c:v>
                </c:pt>
                <c:pt idx="1969">
                  <c:v>1.8470342436581175E-2</c:v>
                </c:pt>
                <c:pt idx="1970">
                  <c:v>1.8470004138593635E-2</c:v>
                </c:pt>
                <c:pt idx="1971">
                  <c:v>1.8469664464169158E-2</c:v>
                </c:pt>
                <c:pt idx="1972">
                  <c:v>1.8469323413308838E-2</c:v>
                </c:pt>
                <c:pt idx="1973">
                  <c:v>1.8468980986014207E-2</c:v>
                </c:pt>
                <c:pt idx="1974">
                  <c:v>1.8468637182287022E-2</c:v>
                </c:pt>
                <c:pt idx="1975">
                  <c:v>1.8468292002128375E-2</c:v>
                </c:pt>
                <c:pt idx="1976">
                  <c:v>1.8467945445539796E-2</c:v>
                </c:pt>
                <c:pt idx="1977">
                  <c:v>1.8467597512522166E-2</c:v>
                </c:pt>
                <c:pt idx="1978">
                  <c:v>1.8467248203077675E-2</c:v>
                </c:pt>
                <c:pt idx="1979">
                  <c:v>1.846689751720763E-2</c:v>
                </c:pt>
                <c:pt idx="1980">
                  <c:v>1.8466545454913136E-2</c:v>
                </c:pt>
                <c:pt idx="1981">
                  <c:v>1.846619201619594E-2</c:v>
                </c:pt>
                <c:pt idx="1982">
                  <c:v>1.8465837201056916E-2</c:v>
                </c:pt>
                <c:pt idx="1983">
                  <c:v>1.8465481009498477E-2</c:v>
                </c:pt>
                <c:pt idx="1984">
                  <c:v>1.8465123441521274E-2</c:v>
                </c:pt>
                <c:pt idx="1985">
                  <c:v>1.8464764497127289E-2</c:v>
                </c:pt>
                <c:pt idx="1986">
                  <c:v>1.8464404176317825E-2</c:v>
                </c:pt>
                <c:pt idx="1987">
                  <c:v>1.8464042479094198E-2</c:v>
                </c:pt>
                <c:pt idx="1988">
                  <c:v>1.846367940545773E-2</c:v>
                </c:pt>
                <c:pt idx="1989">
                  <c:v>1.8463314955410603E-2</c:v>
                </c:pt>
                <c:pt idx="1990">
                  <c:v>1.8462949128953694E-2</c:v>
                </c:pt>
                <c:pt idx="1991">
                  <c:v>1.8462581926088975E-2</c:v>
                </c:pt>
                <c:pt idx="1992">
                  <c:v>1.8462160580276381E-2</c:v>
                </c:pt>
                <c:pt idx="1993">
                  <c:v>1.8461790427971081E-2</c:v>
                </c:pt>
                <c:pt idx="1994">
                  <c:v>1.8461418899261912E-2</c:v>
                </c:pt>
                <c:pt idx="1995">
                  <c:v>1.8461045994151284E-2</c:v>
                </c:pt>
                <c:pt idx="1996">
                  <c:v>1.8460671712640295E-2</c:v>
                </c:pt>
                <c:pt idx="1997">
                  <c:v>1.8460296054730915E-2</c:v>
                </c:pt>
                <c:pt idx="1998">
                  <c:v>1.8459919020424015E-2</c:v>
                </c:pt>
                <c:pt idx="1999">
                  <c:v>1.845954060972179E-2</c:v>
                </c:pt>
                <c:pt idx="2000">
                  <c:v>1.8459160822625553E-2</c:v>
                </c:pt>
                <c:pt idx="2001">
                  <c:v>1.8458779659136615E-2</c:v>
                </c:pt>
                <c:pt idx="2002">
                  <c:v>1.8458397119256953E-2</c:v>
                </c:pt>
                <c:pt idx="2003">
                  <c:v>1.8458013202987657E-2</c:v>
                </c:pt>
                <c:pt idx="2004">
                  <c:v>1.84576279103307E-2</c:v>
                </c:pt>
                <c:pt idx="2005">
                  <c:v>1.8457241241287833E-2</c:v>
                </c:pt>
                <c:pt idx="2006">
                  <c:v>1.8456853195859935E-2</c:v>
                </c:pt>
                <c:pt idx="2007">
                  <c:v>1.8456463774049629E-2</c:v>
                </c:pt>
                <c:pt idx="2008">
                  <c:v>1.8456072975857354E-2</c:v>
                </c:pt>
                <c:pt idx="2009">
                  <c:v>1.8455680801285526E-2</c:v>
                </c:pt>
                <c:pt idx="2010">
                  <c:v>1.8455287250335451E-2</c:v>
                </c:pt>
                <c:pt idx="2011">
                  <c:v>1.8454892323008881E-2</c:v>
                </c:pt>
                <c:pt idx="2012">
                  <c:v>1.8454496019307574E-2</c:v>
                </c:pt>
                <c:pt idx="2013">
                  <c:v>1.8454098339232623E-2</c:v>
                </c:pt>
                <c:pt idx="2014">
                  <c:v>1.8453699282785996E-2</c:v>
                </c:pt>
                <c:pt idx="2015">
                  <c:v>1.8453298849969445E-2</c:v>
                </c:pt>
                <c:pt idx="2016">
                  <c:v>1.8452897040784726E-2</c:v>
                </c:pt>
                <c:pt idx="2017">
                  <c:v>1.8452493855232933E-2</c:v>
                </c:pt>
                <c:pt idx="2018">
                  <c:v>1.8452089293316033E-2</c:v>
                </c:pt>
                <c:pt idx="2019">
                  <c:v>1.8451384495262253E-2</c:v>
                </c:pt>
                <c:pt idx="2020">
                  <c:v>1.844993039511128E-2</c:v>
                </c:pt>
                <c:pt idx="2021">
                  <c:v>1.8448473711027018E-2</c:v>
                </c:pt>
                <c:pt idx="2022">
                  <c:v>1.8447014443021739E-2</c:v>
                </c:pt>
                <c:pt idx="2023">
                  <c:v>1.8445552591105505E-2</c:v>
                </c:pt>
                <c:pt idx="2024">
                  <c:v>1.8444088155290812E-2</c:v>
                </c:pt>
                <c:pt idx="2025">
                  <c:v>1.8442621135587943E-2</c:v>
                </c:pt>
                <c:pt idx="2026">
                  <c:v>1.8441151532008294E-2</c:v>
                </c:pt>
                <c:pt idx="2027">
                  <c:v>1.8439679344563902E-2</c:v>
                </c:pt>
                <c:pt idx="2028">
                  <c:v>1.8438204573265726E-2</c:v>
                </c:pt>
                <c:pt idx="2029">
                  <c:v>1.8436727218125146E-2</c:v>
                </c:pt>
                <c:pt idx="2030">
                  <c:v>1.8435247279153556E-2</c:v>
                </c:pt>
                <c:pt idx="2031">
                  <c:v>1.8433764756362343E-2</c:v>
                </c:pt>
                <c:pt idx="2032">
                  <c:v>1.8432279649763111E-2</c:v>
                </c:pt>
                <c:pt idx="2033">
                  <c:v>1.8430791959367251E-2</c:v>
                </c:pt>
                <c:pt idx="2034">
                  <c:v>1.842930168518615E-2</c:v>
                </c:pt>
                <c:pt idx="2035">
                  <c:v>1.8427808827231416E-2</c:v>
                </c:pt>
                <c:pt idx="2036">
                  <c:v>1.8426313385514655E-2</c:v>
                </c:pt>
                <c:pt idx="2037">
                  <c:v>1.8424815360047257E-2</c:v>
                </c:pt>
                <c:pt idx="2038">
                  <c:v>1.8423314750840827E-2</c:v>
                </c:pt>
                <c:pt idx="2039">
                  <c:v>1.8421811557906755E-2</c:v>
                </c:pt>
                <c:pt idx="2040">
                  <c:v>1.8420305781257303E-2</c:v>
                </c:pt>
                <c:pt idx="2041">
                  <c:v>1.8418797420902987E-2</c:v>
                </c:pt>
                <c:pt idx="2042">
                  <c:v>1.8417286476856726E-2</c:v>
                </c:pt>
                <c:pt idx="2043">
                  <c:v>1.8415772949129248E-2</c:v>
                </c:pt>
                <c:pt idx="2044">
                  <c:v>1.841404003947917E-2</c:v>
                </c:pt>
                <c:pt idx="2045">
                  <c:v>1.8412520975331931E-2</c:v>
                </c:pt>
                <c:pt idx="2046">
                  <c:v>1.8410999327540492E-2</c:v>
                </c:pt>
                <c:pt idx="2047">
                  <c:v>1.8409475096116894E-2</c:v>
                </c:pt>
                <c:pt idx="2048">
                  <c:v>1.8407948281072745E-2</c:v>
                </c:pt>
                <c:pt idx="2049">
                  <c:v>1.8406418882419433E-2</c:v>
                </c:pt>
                <c:pt idx="2050">
                  <c:v>1.8404886900169882E-2</c:v>
                </c:pt>
                <c:pt idx="2051">
                  <c:v>1.8403352334334166E-2</c:v>
                </c:pt>
                <c:pt idx="2052">
                  <c:v>1.8401815184925421E-2</c:v>
                </c:pt>
                <c:pt idx="2053">
                  <c:v>1.8400275451955255E-2</c:v>
                </c:pt>
                <c:pt idx="2054">
                  <c:v>1.8399966354083936E-2</c:v>
                </c:pt>
                <c:pt idx="2055">
                  <c:v>1.8398438482829856E-2</c:v>
                </c:pt>
                <c:pt idx="2056">
                  <c:v>1.8396908048707812E-2</c:v>
                </c:pt>
                <c:pt idx="2057">
                  <c:v>1.8395375051730192E-2</c:v>
                </c:pt>
                <c:pt idx="2058">
                  <c:v>1.8394274138717099E-2</c:v>
                </c:pt>
                <c:pt idx="2059">
                  <c:v>1.8392301369254696E-2</c:v>
                </c:pt>
                <c:pt idx="2060">
                  <c:v>1.8390760683780497E-2</c:v>
                </c:pt>
                <c:pt idx="2061">
                  <c:v>1.8389217435498286E-2</c:v>
                </c:pt>
                <c:pt idx="2062">
                  <c:v>1.8387671624419583E-2</c:v>
                </c:pt>
                <c:pt idx="2063">
                  <c:v>1.8386123250556108E-2</c:v>
                </c:pt>
                <c:pt idx="2064">
                  <c:v>1.8384572313920034E-2</c:v>
                </c:pt>
                <c:pt idx="2065">
                  <c:v>1.8383018814523738E-2</c:v>
                </c:pt>
                <c:pt idx="2066">
                  <c:v>1.8380023824683886E-2</c:v>
                </c:pt>
                <c:pt idx="2067">
                  <c:v>1.837990412749653E-2</c:v>
                </c:pt>
                <c:pt idx="2068">
                  <c:v>1.8378342939890165E-2</c:v>
                </c:pt>
                <c:pt idx="2069">
                  <c:v>1.8376779189571583E-2</c:v>
                </c:pt>
                <c:pt idx="2070">
                  <c:v>1.8375212876552079E-2</c:v>
                </c:pt>
                <c:pt idx="2071">
                  <c:v>1.8372486009865061E-2</c:v>
                </c:pt>
                <c:pt idx="2072">
                  <c:v>1.8369958047997181E-2</c:v>
                </c:pt>
                <c:pt idx="2073">
                  <c:v>1.8367426496654713E-2</c:v>
                </c:pt>
                <c:pt idx="2074">
                  <c:v>1.8364891355865245E-2</c:v>
                </c:pt>
                <c:pt idx="2075">
                  <c:v>1.8362352625656362E-2</c:v>
                </c:pt>
                <c:pt idx="2076">
                  <c:v>1.8359810306055217E-2</c:v>
                </c:pt>
                <c:pt idx="2077">
                  <c:v>1.8357264397089616E-2</c:v>
                </c:pt>
                <c:pt idx="2078">
                  <c:v>1.8354714898786924E-2</c:v>
                </c:pt>
                <c:pt idx="2079">
                  <c:v>1.8352161811174734E-2</c:v>
                </c:pt>
                <c:pt idx="2080">
                  <c:v>1.8349605134280841E-2</c:v>
                </c:pt>
                <c:pt idx="2081">
                  <c:v>1.8347044868132406E-2</c:v>
                </c:pt>
                <c:pt idx="2082">
                  <c:v>1.8344481012757662E-2</c:v>
                </c:pt>
                <c:pt idx="2083">
                  <c:v>1.8341913568184199E-2</c:v>
                </c:pt>
                <c:pt idx="2084">
                  <c:v>1.8339342534440035E-2</c:v>
                </c:pt>
                <c:pt idx="2085">
                  <c:v>1.8336767911552324E-2</c:v>
                </c:pt>
                <c:pt idx="2086">
                  <c:v>1.833418969954952E-2</c:v>
                </c:pt>
                <c:pt idx="2087">
                  <c:v>1.833160789845921E-2</c:v>
                </c:pt>
                <c:pt idx="2088">
                  <c:v>1.8328421813980231E-2</c:v>
                </c:pt>
                <c:pt idx="2089">
                  <c:v>1.8326433529127724E-2</c:v>
                </c:pt>
                <c:pt idx="2090">
                  <c:v>1.832384096094259E-2</c:v>
                </c:pt>
                <c:pt idx="2091">
                  <c:v>1.8321244803782472E-2</c:v>
                </c:pt>
                <c:pt idx="2092">
                  <c:v>1.8318645057674301E-2</c:v>
                </c:pt>
                <c:pt idx="2093">
                  <c:v>1.8316041722647398E-2</c:v>
                </c:pt>
                <c:pt idx="2094">
                  <c:v>1.8313434798729142E-2</c:v>
                </c:pt>
                <c:pt idx="2095">
                  <c:v>1.8310824285947984E-2</c:v>
                </c:pt>
                <c:pt idx="2096">
                  <c:v>1.8307569474418587E-2</c:v>
                </c:pt>
                <c:pt idx="2097">
                  <c:v>1.8304943224348856E-2</c:v>
                </c:pt>
                <c:pt idx="2098">
                  <c:v>1.8302313375912833E-2</c:v>
                </c:pt>
                <c:pt idx="2099">
                  <c:v>1.8299679929138179E-2</c:v>
                </c:pt>
                <c:pt idx="2100">
                  <c:v>1.8297042884054086E-2</c:v>
                </c:pt>
                <c:pt idx="2101">
                  <c:v>1.8293486327749617E-2</c:v>
                </c:pt>
                <c:pt idx="2102">
                  <c:v>1.8291757999070606E-2</c:v>
                </c:pt>
                <c:pt idx="2103">
                  <c:v>1.8289110159228943E-2</c:v>
                </c:pt>
                <c:pt idx="2104">
                  <c:v>1.8286458721191751E-2</c:v>
                </c:pt>
                <c:pt idx="2105">
                  <c:v>1.8282789393296677E-2</c:v>
                </c:pt>
                <c:pt idx="2106">
                  <c:v>1.8281145050646E-2</c:v>
                </c:pt>
                <c:pt idx="2107">
                  <c:v>1.8278482818195163E-2</c:v>
                </c:pt>
                <c:pt idx="2108">
                  <c:v>1.827581698766358E-2</c:v>
                </c:pt>
                <c:pt idx="2109">
                  <c:v>1.827314755908066E-2</c:v>
                </c:pt>
                <c:pt idx="2110">
                  <c:v>1.8268176832220137E-2</c:v>
                </c:pt>
                <c:pt idx="2111">
                  <c:v>1.8265481643891839E-2</c:v>
                </c:pt>
                <c:pt idx="2112">
                  <c:v>1.8262782838275156E-2</c:v>
                </c:pt>
                <c:pt idx="2113">
                  <c:v>1.8260080415398772E-2</c:v>
                </c:pt>
                <c:pt idx="2114">
                  <c:v>1.82573743752927E-2</c:v>
                </c:pt>
                <c:pt idx="2115">
                  <c:v>1.8254664717985619E-2</c:v>
                </c:pt>
                <c:pt idx="2116">
                  <c:v>1.8251951443506883E-2</c:v>
                </c:pt>
                <c:pt idx="2117">
                  <c:v>1.824923455188605E-2</c:v>
                </c:pt>
                <c:pt idx="2118">
                  <c:v>1.8246514043152692E-2</c:v>
                </c:pt>
                <c:pt idx="2119">
                  <c:v>1.8243789917335718E-2</c:v>
                </c:pt>
                <c:pt idx="2120">
                  <c:v>1.8241062174464907E-2</c:v>
                </c:pt>
                <c:pt idx="2121">
                  <c:v>1.8238330814569607E-2</c:v>
                </c:pt>
                <c:pt idx="2122">
                  <c:v>1.8235595837679603E-2</c:v>
                </c:pt>
                <c:pt idx="2123">
                  <c:v>1.8232106167365352E-2</c:v>
                </c:pt>
                <c:pt idx="2124">
                  <c:v>1.8228311531195793E-2</c:v>
                </c:pt>
                <c:pt idx="2125">
                  <c:v>1.822451220674929E-2</c:v>
                </c:pt>
                <c:pt idx="2126">
                  <c:v>1.8220708194079279E-2</c:v>
                </c:pt>
                <c:pt idx="2127">
                  <c:v>1.8216899493238757E-2</c:v>
                </c:pt>
                <c:pt idx="2128">
                  <c:v>1.8213086104281819E-2</c:v>
                </c:pt>
                <c:pt idx="2129">
                  <c:v>1.8209268027261246E-2</c:v>
                </c:pt>
                <c:pt idx="2130">
                  <c:v>1.8205445262231352E-2</c:v>
                </c:pt>
                <c:pt idx="2131">
                  <c:v>1.8201617809245129E-2</c:v>
                </c:pt>
                <c:pt idx="2132">
                  <c:v>1.819778566835668E-2</c:v>
                </c:pt>
                <c:pt idx="2133">
                  <c:v>1.8193948839619434E-2</c:v>
                </c:pt>
                <c:pt idx="2134">
                  <c:v>1.8190107323087269E-2</c:v>
                </c:pt>
                <c:pt idx="2135">
                  <c:v>1.8186261118814499E-2</c:v>
                </c:pt>
                <c:pt idx="2136">
                  <c:v>1.8182410226854774E-2</c:v>
                </c:pt>
                <c:pt idx="2137">
                  <c:v>1.8178554647262195E-2</c:v>
                </c:pt>
                <c:pt idx="2138">
                  <c:v>1.8174694380090416E-2</c:v>
                </c:pt>
                <c:pt idx="2139">
                  <c:v>1.8170829425394185E-2</c:v>
                </c:pt>
                <c:pt idx="2140">
                  <c:v>1.8166959783227594E-2</c:v>
                </c:pt>
                <c:pt idx="2141">
                  <c:v>1.8163085453645179E-2</c:v>
                </c:pt>
                <c:pt idx="2142">
                  <c:v>1.8159206436700378E-2</c:v>
                </c:pt>
                <c:pt idx="2143">
                  <c:v>1.8155322732448374E-2</c:v>
                </c:pt>
                <c:pt idx="2144">
                  <c:v>1.8151434340943483E-2</c:v>
                </c:pt>
                <c:pt idx="2145">
                  <c:v>1.8147541262240458E-2</c:v>
                </c:pt>
                <c:pt idx="2146">
                  <c:v>1.8143643496393826E-2</c:v>
                </c:pt>
                <c:pt idx="2147">
                  <c:v>1.8139741043457905E-2</c:v>
                </c:pt>
                <c:pt idx="2148">
                  <c:v>1.8135833903487438E-2</c:v>
                </c:pt>
                <c:pt idx="2149">
                  <c:v>1.813192207653784E-2</c:v>
                </c:pt>
                <c:pt idx="2150">
                  <c:v>1.8128005562663422E-2</c:v>
                </c:pt>
                <c:pt idx="2151">
                  <c:v>1.8124084361919809E-2</c:v>
                </c:pt>
                <c:pt idx="2152">
                  <c:v>1.8120158474361096E-2</c:v>
                </c:pt>
                <c:pt idx="2153">
                  <c:v>1.8116227900043125E-2</c:v>
                </c:pt>
                <c:pt idx="2154">
                  <c:v>1.8112292639020436E-2</c:v>
                </c:pt>
                <c:pt idx="2155">
                  <c:v>1.810835269134865E-2</c:v>
                </c:pt>
                <c:pt idx="2156">
                  <c:v>1.8104408057083174E-2</c:v>
                </c:pt>
                <c:pt idx="2157">
                  <c:v>1.8100458736278979E-2</c:v>
                </c:pt>
                <c:pt idx="2158">
                  <c:v>1.8096504728991474E-2</c:v>
                </c:pt>
                <c:pt idx="2159">
                  <c:v>1.8092546035276283E-2</c:v>
                </c:pt>
                <c:pt idx="2160">
                  <c:v>1.8088582655188815E-2</c:v>
                </c:pt>
                <c:pt idx="2161">
                  <c:v>1.8084614588784919E-2</c:v>
                </c:pt>
                <c:pt idx="2162">
                  <c:v>1.8080641836119779E-2</c:v>
                </c:pt>
                <c:pt idx="2163">
                  <c:v>1.8076664397249684E-2</c:v>
                </c:pt>
                <c:pt idx="2164">
                  <c:v>1.8072682272230252E-2</c:v>
                </c:pt>
                <c:pt idx="2165">
                  <c:v>1.8068695461117338E-2</c:v>
                </c:pt>
                <c:pt idx="2166">
                  <c:v>1.8064703963966783E-2</c:v>
                </c:pt>
                <c:pt idx="2167">
                  <c:v>1.8060707780834434E-2</c:v>
                </c:pt>
                <c:pt idx="2168">
                  <c:v>1.8056706911776792E-2</c:v>
                </c:pt>
                <c:pt idx="2169">
                  <c:v>1.8052701356849707E-2</c:v>
                </c:pt>
                <c:pt idx="2170">
                  <c:v>1.8048691116109017E-2</c:v>
                </c:pt>
                <c:pt idx="2171">
                  <c:v>1.804467618961211E-2</c:v>
                </c:pt>
                <c:pt idx="2172">
                  <c:v>1.8040656577413949E-2</c:v>
                </c:pt>
                <c:pt idx="2173">
                  <c:v>1.8036632279571477E-2</c:v>
                </c:pt>
                <c:pt idx="2174">
                  <c:v>1.80326032961412E-2</c:v>
                </c:pt>
                <c:pt idx="2175">
                  <c:v>1.8029520067746194E-2</c:v>
                </c:pt>
                <c:pt idx="2176">
                  <c:v>1.8024635662011308E-2</c:v>
                </c:pt>
                <c:pt idx="2177">
                  <c:v>1.8019745786292722E-2</c:v>
                </c:pt>
                <c:pt idx="2178">
                  <c:v>1.8014850440670593E-2</c:v>
                </c:pt>
                <c:pt idx="2179">
                  <c:v>1.800994962522573E-2</c:v>
                </c:pt>
                <c:pt idx="2180">
                  <c:v>1.8005043340037854E-2</c:v>
                </c:pt>
                <c:pt idx="2181">
                  <c:v>1.8000131585187339E-2</c:v>
                </c:pt>
                <c:pt idx="2182">
                  <c:v>1.7995214360754776E-2</c:v>
                </c:pt>
                <c:pt idx="2183">
                  <c:v>1.7990291666820975E-2</c:v>
                </c:pt>
                <c:pt idx="2184">
                  <c:v>1.7985363503466533E-2</c:v>
                </c:pt>
                <c:pt idx="2185">
                  <c:v>1.7980429870771603E-2</c:v>
                </c:pt>
                <c:pt idx="2186">
                  <c:v>1.7975490768818096E-2</c:v>
                </c:pt>
                <c:pt idx="2187">
                  <c:v>1.7970546197685941E-2</c:v>
                </c:pt>
                <c:pt idx="2188">
                  <c:v>1.7965596157456833E-2</c:v>
                </c:pt>
                <c:pt idx="2189">
                  <c:v>1.7960640648211797E-2</c:v>
                </c:pt>
                <c:pt idx="2190">
                  <c:v>1.795567967003165E-2</c:v>
                </c:pt>
                <c:pt idx="2191">
                  <c:v>1.7950713222997856E-2</c:v>
                </c:pt>
                <c:pt idx="2192">
                  <c:v>1.7945741307191891E-2</c:v>
                </c:pt>
                <c:pt idx="2193">
                  <c:v>1.7940763922695436E-2</c:v>
                </c:pt>
                <c:pt idx="2194">
                  <c:v>1.793578106958953E-2</c:v>
                </c:pt>
                <c:pt idx="2195">
                  <c:v>1.793079274795607E-2</c:v>
                </c:pt>
                <c:pt idx="2196">
                  <c:v>1.7925798957876972E-2</c:v>
                </c:pt>
                <c:pt idx="2197">
                  <c:v>1.79207996994337E-2</c:v>
                </c:pt>
                <c:pt idx="2198">
                  <c:v>1.79157949727086E-2</c:v>
                </c:pt>
                <c:pt idx="2199">
                  <c:v>1.7910784777783142E-2</c:v>
                </c:pt>
                <c:pt idx="2200">
                  <c:v>1.7905769114739893E-2</c:v>
                </c:pt>
                <c:pt idx="2201">
                  <c:v>1.7900747983660974E-2</c:v>
                </c:pt>
                <c:pt idx="2202">
                  <c:v>1.7895721384628731E-2</c:v>
                </c:pt>
                <c:pt idx="2203">
                  <c:v>1.7890689317725073E-2</c:v>
                </c:pt>
                <c:pt idx="2204">
                  <c:v>1.7885651783032561E-2</c:v>
                </c:pt>
                <c:pt idx="2205">
                  <c:v>1.7880608780633984E-2</c:v>
                </c:pt>
                <c:pt idx="2206">
                  <c:v>1.7875560310611899E-2</c:v>
                </c:pt>
                <c:pt idx="2207">
                  <c:v>1.7870506373049093E-2</c:v>
                </c:pt>
                <c:pt idx="2208">
                  <c:v>1.7865446968028352E-2</c:v>
                </c:pt>
                <c:pt idx="2209">
                  <c:v>1.7860382095632451E-2</c:v>
                </c:pt>
                <c:pt idx="2210">
                  <c:v>1.7855311755944181E-2</c:v>
                </c:pt>
                <c:pt idx="2211">
                  <c:v>1.7850235949047197E-2</c:v>
                </c:pt>
                <c:pt idx="2212">
                  <c:v>1.7845154675024281E-2</c:v>
                </c:pt>
                <c:pt idx="2213">
                  <c:v>1.7840067933958658E-2</c:v>
                </c:pt>
                <c:pt idx="2214">
                  <c:v>1.7834975725933767E-2</c:v>
                </c:pt>
                <c:pt idx="2215">
                  <c:v>1.7829878051033265E-2</c:v>
                </c:pt>
                <c:pt idx="2216">
                  <c:v>1.7824774909340375E-2</c:v>
                </c:pt>
                <c:pt idx="2217">
                  <c:v>1.7819666300938973E-2</c:v>
                </c:pt>
                <c:pt idx="2218">
                  <c:v>1.7814552225912283E-2</c:v>
                </c:pt>
                <c:pt idx="2219">
                  <c:v>1.7809432684344182E-2</c:v>
                </c:pt>
                <c:pt idx="2220">
                  <c:v>1.7804307676318985E-2</c:v>
                </c:pt>
                <c:pt idx="2221">
                  <c:v>1.779917720192057E-2</c:v>
                </c:pt>
                <c:pt idx="2222">
                  <c:v>1.7794041261232817E-2</c:v>
                </c:pt>
                <c:pt idx="2223">
                  <c:v>1.7788899854339603E-2</c:v>
                </c:pt>
                <c:pt idx="2224">
                  <c:v>1.7783752981325684E-2</c:v>
                </c:pt>
                <c:pt idx="2225">
                  <c:v>1.7778600642275152E-2</c:v>
                </c:pt>
                <c:pt idx="2226">
                  <c:v>1.7773442837272547E-2</c:v>
                </c:pt>
                <c:pt idx="2227">
                  <c:v>1.7767283052328733E-2</c:v>
                </c:pt>
                <c:pt idx="2228">
                  <c:v>1.7761134198602712E-2</c:v>
                </c:pt>
                <c:pt idx="2229">
                  <c:v>1.7754979000517573E-2</c:v>
                </c:pt>
                <c:pt idx="2230">
                  <c:v>1.7748817458191134E-2</c:v>
                </c:pt>
                <c:pt idx="2231">
                  <c:v>1.7742649571739693E-2</c:v>
                </c:pt>
                <c:pt idx="2232">
                  <c:v>1.7736475341281286E-2</c:v>
                </c:pt>
                <c:pt idx="2233">
                  <c:v>1.773029476693308E-2</c:v>
                </c:pt>
                <c:pt idx="2234">
                  <c:v>1.7724107848812905E-2</c:v>
                </c:pt>
                <c:pt idx="2235">
                  <c:v>1.7717914587038138E-2</c:v>
                </c:pt>
                <c:pt idx="2236">
                  <c:v>1.7711714981727484E-2</c:v>
                </c:pt>
                <c:pt idx="2237">
                  <c:v>1.770550903299789E-2</c:v>
                </c:pt>
                <c:pt idx="2238">
                  <c:v>1.7699296740967835E-2</c:v>
                </c:pt>
                <c:pt idx="2239">
                  <c:v>1.7693078105755801E-2</c:v>
                </c:pt>
                <c:pt idx="2240">
                  <c:v>1.7686853127480268E-2</c:v>
                </c:pt>
                <c:pt idx="2241">
                  <c:v>1.7680621806259279E-2</c:v>
                </c:pt>
                <c:pt idx="2242">
                  <c:v>1.767438414221131E-2</c:v>
                </c:pt>
                <c:pt idx="2243">
                  <c:v>1.7668140135455507E-2</c:v>
                </c:pt>
                <c:pt idx="2244">
                  <c:v>1.7661889786110344E-2</c:v>
                </c:pt>
                <c:pt idx="2245">
                  <c:v>1.765563309429518E-2</c:v>
                </c:pt>
                <c:pt idx="2246">
                  <c:v>1.7649370060128716E-2</c:v>
                </c:pt>
                <c:pt idx="2247">
                  <c:v>1.7643100683730307E-2</c:v>
                </c:pt>
                <c:pt idx="2248">
                  <c:v>1.7636824965219088E-2</c:v>
                </c:pt>
                <c:pt idx="2249">
                  <c:v>1.7630542904714202E-2</c:v>
                </c:pt>
                <c:pt idx="2250">
                  <c:v>1.7624254502335877E-2</c:v>
                </c:pt>
                <c:pt idx="2251">
                  <c:v>1.7617959758203031E-2</c:v>
                </c:pt>
                <c:pt idx="2252">
                  <c:v>1.7611658672436557E-2</c:v>
                </c:pt>
                <c:pt idx="2253">
                  <c:v>1.7605351245155155E-2</c:v>
                </c:pt>
                <c:pt idx="2254">
                  <c:v>1.7599037476479711E-2</c:v>
                </c:pt>
                <c:pt idx="2255">
                  <c:v>1.7592717366530244E-2</c:v>
                </c:pt>
                <c:pt idx="2256">
                  <c:v>1.7586390915426322E-2</c:v>
                </c:pt>
                <c:pt idx="2257">
                  <c:v>1.7580058123289062E-2</c:v>
                </c:pt>
                <c:pt idx="2258">
                  <c:v>1.7573718990238907E-2</c:v>
                </c:pt>
                <c:pt idx="2259">
                  <c:v>1.7567373516395878E-2</c:v>
                </c:pt>
                <c:pt idx="2260">
                  <c:v>1.7561021701881299E-2</c:v>
                </c:pt>
                <c:pt idx="2261">
                  <c:v>1.7554764991506707E-2</c:v>
                </c:pt>
                <c:pt idx="2262">
                  <c:v>1.7548416266300829E-2</c:v>
                </c:pt>
                <c:pt idx="2263">
                  <c:v>1.7542061217822116E-2</c:v>
                </c:pt>
                <c:pt idx="2264">
                  <c:v>1.7535699846192219E-2</c:v>
                </c:pt>
                <c:pt idx="2265">
                  <c:v>1.7529332151531917E-2</c:v>
                </c:pt>
                <c:pt idx="2266">
                  <c:v>1.7522958133962423E-2</c:v>
                </c:pt>
                <c:pt idx="2267">
                  <c:v>1.7516577793604736E-2</c:v>
                </c:pt>
                <c:pt idx="2268">
                  <c:v>1.7510191130580943E-2</c:v>
                </c:pt>
                <c:pt idx="2269">
                  <c:v>1.7503798145011601E-2</c:v>
                </c:pt>
                <c:pt idx="2270">
                  <c:v>1.7497398837019239E-2</c:v>
                </c:pt>
                <c:pt idx="2271">
                  <c:v>1.7490993206724849E-2</c:v>
                </c:pt>
                <c:pt idx="2272">
                  <c:v>1.7484581254251397E-2</c:v>
                </c:pt>
                <c:pt idx="2273">
                  <c:v>1.7478162979719873E-2</c:v>
                </c:pt>
                <c:pt idx="2274">
                  <c:v>1.7471738383252371E-2</c:v>
                </c:pt>
                <c:pt idx="2275">
                  <c:v>1.7465307464972286E-2</c:v>
                </c:pt>
                <c:pt idx="2276">
                  <c:v>1.7458870225000617E-2</c:v>
                </c:pt>
                <c:pt idx="2277">
                  <c:v>1.7452426663460762E-2</c:v>
                </c:pt>
                <c:pt idx="2278">
                  <c:v>1.7445976780474586E-2</c:v>
                </c:pt>
                <c:pt idx="2279">
                  <c:v>1.7438507654961095E-2</c:v>
                </c:pt>
                <c:pt idx="2280">
                  <c:v>1.7431488163171957E-2</c:v>
                </c:pt>
                <c:pt idx="2281">
                  <c:v>1.7424461954034388E-2</c:v>
                </c:pt>
                <c:pt idx="2282">
                  <c:v>1.7417429027689921E-2</c:v>
                </c:pt>
                <c:pt idx="2283">
                  <c:v>1.7410389384280738E-2</c:v>
                </c:pt>
                <c:pt idx="2284">
                  <c:v>1.740334302394967E-2</c:v>
                </c:pt>
                <c:pt idx="2285">
                  <c:v>1.7396289946839123E-2</c:v>
                </c:pt>
                <c:pt idx="2286">
                  <c:v>1.7389230153091489E-2</c:v>
                </c:pt>
                <c:pt idx="2287">
                  <c:v>1.7382163642849831E-2</c:v>
                </c:pt>
                <c:pt idx="2288">
                  <c:v>1.7375090416257198E-2</c:v>
                </c:pt>
                <c:pt idx="2289">
                  <c:v>1.7368010473456649E-2</c:v>
                </c:pt>
                <c:pt idx="2290">
                  <c:v>1.7360923814591235E-2</c:v>
                </c:pt>
                <c:pt idx="2291">
                  <c:v>1.7353830439804017E-2</c:v>
                </c:pt>
                <c:pt idx="2292">
                  <c:v>1.7346730349239354E-2</c:v>
                </c:pt>
                <c:pt idx="2293">
                  <c:v>1.7339623543040084E-2</c:v>
                </c:pt>
                <c:pt idx="2294">
                  <c:v>1.7332510021350139E-2</c:v>
                </c:pt>
                <c:pt idx="2295">
                  <c:v>1.7325389784313663E-2</c:v>
                </c:pt>
                <c:pt idx="2296">
                  <c:v>1.7318262832074587E-2</c:v>
                </c:pt>
                <c:pt idx="2297">
                  <c:v>1.7311129164777055E-2</c:v>
                </c:pt>
                <c:pt idx="2298">
                  <c:v>1.7303988782565213E-2</c:v>
                </c:pt>
                <c:pt idx="2299">
                  <c:v>1.7296841685583868E-2</c:v>
                </c:pt>
                <c:pt idx="2300">
                  <c:v>1.7289687873976948E-2</c:v>
                </c:pt>
                <c:pt idx="2301">
                  <c:v>1.7282527347889685E-2</c:v>
                </c:pt>
                <c:pt idx="2302">
                  <c:v>1.7275360107466671E-2</c:v>
                </c:pt>
                <c:pt idx="2303">
                  <c:v>1.7268186152853363E-2</c:v>
                </c:pt>
                <c:pt idx="2304">
                  <c:v>1.7259979126308882E-2</c:v>
                </c:pt>
                <c:pt idx="2305">
                  <c:v>1.7252790784632883E-2</c:v>
                </c:pt>
                <c:pt idx="2306">
                  <c:v>1.7245595729222834E-2</c:v>
                </c:pt>
                <c:pt idx="2307">
                  <c:v>1.7238393960223756E-2</c:v>
                </c:pt>
                <c:pt idx="2308">
                  <c:v>1.723118547778198E-2</c:v>
                </c:pt>
                <c:pt idx="2309">
                  <c:v>1.7223970282042964E-2</c:v>
                </c:pt>
                <c:pt idx="2310">
                  <c:v>1.7216748373153037E-2</c:v>
                </c:pt>
                <c:pt idx="2311">
                  <c:v>1.7209519751257878E-2</c:v>
                </c:pt>
                <c:pt idx="2312">
                  <c:v>1.7202284416503597E-2</c:v>
                </c:pt>
                <c:pt idx="2313">
                  <c:v>1.7195042369036965E-2</c:v>
                </c:pt>
                <c:pt idx="2314">
                  <c:v>1.7187744295190533E-2</c:v>
                </c:pt>
                <c:pt idx="2315">
                  <c:v>1.718047157285954E-2</c:v>
                </c:pt>
                <c:pt idx="2316">
                  <c:v>1.7173192120149002E-2</c:v>
                </c:pt>
                <c:pt idx="2317">
                  <c:v>1.7165905937206533E-2</c:v>
                </c:pt>
                <c:pt idx="2318">
                  <c:v>1.7158613024179082E-2</c:v>
                </c:pt>
                <c:pt idx="2319">
                  <c:v>1.7151313381214037E-2</c:v>
                </c:pt>
                <c:pt idx="2320">
                  <c:v>1.7144007008459007E-2</c:v>
                </c:pt>
                <c:pt idx="2321">
                  <c:v>1.7136693906062695E-2</c:v>
                </c:pt>
                <c:pt idx="2322">
                  <c:v>1.7128327834563785E-2</c:v>
                </c:pt>
                <c:pt idx="2323">
                  <c:v>1.7121000312003996E-2</c:v>
                </c:pt>
                <c:pt idx="2324">
                  <c:v>1.7113666060267214E-2</c:v>
                </c:pt>
                <c:pt idx="2325">
                  <c:v>1.7106325079502573E-2</c:v>
                </c:pt>
                <c:pt idx="2326">
                  <c:v>1.7098977369857906E-2</c:v>
                </c:pt>
                <c:pt idx="2327">
                  <c:v>1.7091622931481691E-2</c:v>
                </c:pt>
                <c:pt idx="2328">
                  <c:v>1.7084261764523514E-2</c:v>
                </c:pt>
                <c:pt idx="2329">
                  <c:v>1.7076893869131197E-2</c:v>
                </c:pt>
                <c:pt idx="2330">
                  <c:v>1.7069519245454978E-2</c:v>
                </c:pt>
                <c:pt idx="2331">
                  <c:v>1.7061922697638982E-2</c:v>
                </c:pt>
                <c:pt idx="2332">
                  <c:v>1.705378106571144E-2</c:v>
                </c:pt>
                <c:pt idx="2333">
                  <c:v>1.7045632136455567E-2</c:v>
                </c:pt>
                <c:pt idx="2334">
                  <c:v>1.7037475910049629E-2</c:v>
                </c:pt>
                <c:pt idx="2335">
                  <c:v>1.7029312386672997E-2</c:v>
                </c:pt>
                <c:pt idx="2336">
                  <c:v>1.7021141566505027E-2</c:v>
                </c:pt>
                <c:pt idx="2337">
                  <c:v>1.7012963449724645E-2</c:v>
                </c:pt>
                <c:pt idx="2338">
                  <c:v>1.7004778036511656E-2</c:v>
                </c:pt>
                <c:pt idx="2339">
                  <c:v>1.6996585327045861E-2</c:v>
                </c:pt>
                <c:pt idx="2340">
                  <c:v>1.698838532150684E-2</c:v>
                </c:pt>
                <c:pt idx="2341">
                  <c:v>1.6980178020074396E-2</c:v>
                </c:pt>
                <c:pt idx="2342">
                  <c:v>1.6971963422928983E-2</c:v>
                </c:pt>
                <c:pt idx="2343">
                  <c:v>1.6963741530250848E-2</c:v>
                </c:pt>
                <c:pt idx="2344">
                  <c:v>1.6955512342220227E-2</c:v>
                </c:pt>
                <c:pt idx="2345">
                  <c:v>1.6947275859018233E-2</c:v>
                </c:pt>
                <c:pt idx="2346">
                  <c:v>1.6939032080825544E-2</c:v>
                </c:pt>
                <c:pt idx="2347">
                  <c:v>1.693078100782262E-2</c:v>
                </c:pt>
                <c:pt idx="2348">
                  <c:v>1.6922522640190799E-2</c:v>
                </c:pt>
                <c:pt idx="2349">
                  <c:v>1.6914256978111407E-2</c:v>
                </c:pt>
                <c:pt idx="2350">
                  <c:v>1.6905984021766005E-2</c:v>
                </c:pt>
                <c:pt idx="2351">
                  <c:v>1.6897703771335922E-2</c:v>
                </c:pt>
                <c:pt idx="2352">
                  <c:v>1.6889416227003153E-2</c:v>
                </c:pt>
                <c:pt idx="2353">
                  <c:v>1.6881121388949469E-2</c:v>
                </c:pt>
                <c:pt idx="2354">
                  <c:v>1.6872819257357081E-2</c:v>
                </c:pt>
                <c:pt idx="2355">
                  <c:v>1.6864509832407538E-2</c:v>
                </c:pt>
                <c:pt idx="2356">
                  <c:v>1.6854566569681973E-2</c:v>
                </c:pt>
                <c:pt idx="2357">
                  <c:v>1.6846279487333672E-2</c:v>
                </c:pt>
                <c:pt idx="2358">
                  <c:v>1.6837985151390369E-2</c:v>
                </c:pt>
                <c:pt idx="2359">
                  <c:v>1.6829683562034809E-2</c:v>
                </c:pt>
                <c:pt idx="2360">
                  <c:v>1.682137471944908E-2</c:v>
                </c:pt>
                <c:pt idx="2361">
                  <c:v>1.6813433493961426E-2</c:v>
                </c:pt>
                <c:pt idx="2362">
                  <c:v>1.680473527531634E-2</c:v>
                </c:pt>
                <c:pt idx="2363">
                  <c:v>1.6796404674134378E-2</c:v>
                </c:pt>
                <c:pt idx="2364">
                  <c:v>1.6788066820452998E-2</c:v>
                </c:pt>
              </c:numCache>
            </c:numRef>
          </c:val>
          <c:smooth val="0"/>
        </c:ser>
        <c:ser>
          <c:idx val="1"/>
          <c:order val="1"/>
          <c:tx>
            <c:v>1Y QL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B050"/>
              </a:solidFill>
              <a:ln>
                <a:noFill/>
              </a:ln>
            </c:spPr>
          </c:marker>
          <c:val>
            <c:numRef>
              <c:f>EUR1Y!$BD$2:$BD$2366</c:f>
              <c:numCache>
                <c:formatCode>0.0000%</c:formatCode>
                <c:ptCount val="2365"/>
                <c:pt idx="0">
                  <c:v>1.7369999999580657E-3</c:v>
                </c:pt>
                <c:pt idx="1">
                  <c:v>1.7374093390430997E-3</c:v>
                </c:pt>
                <c:pt idx="2">
                  <c:v>1.7436683936230967E-3</c:v>
                </c:pt>
                <c:pt idx="3">
                  <c:v>1.7467332631875751E-3</c:v>
                </c:pt>
                <c:pt idx="4">
                  <c:v>1.7498834125202188E-3</c:v>
                </c:pt>
                <c:pt idx="5">
                  <c:v>1.7588341876465809E-3</c:v>
                </c:pt>
                <c:pt idx="6">
                  <c:v>1.7593051061185199E-3</c:v>
                </c:pt>
                <c:pt idx="7">
                  <c:v>1.7666813148760866E-3</c:v>
                </c:pt>
                <c:pt idx="8">
                  <c:v>1.770203917276462E-3</c:v>
                </c:pt>
                <c:pt idx="9">
                  <c:v>1.7737653902002493E-3</c:v>
                </c:pt>
                <c:pt idx="10">
                  <c:v>1.7835243929433761E-3</c:v>
                </c:pt>
                <c:pt idx="11">
                  <c:v>1.7840684790025533E-3</c:v>
                </c:pt>
                <c:pt idx="12">
                  <c:v>1.791923751410104E-3</c:v>
                </c:pt>
                <c:pt idx="13">
                  <c:v>1.7955792093779011E-3</c:v>
                </c:pt>
                <c:pt idx="14">
                  <c:v>1.7992271242682786E-3</c:v>
                </c:pt>
                <c:pt idx="15">
                  <c:v>1.8088087819669574E-3</c:v>
                </c:pt>
                <c:pt idx="16">
                  <c:v>1.8094314710570337E-3</c:v>
                </c:pt>
                <c:pt idx="17">
                  <c:v>1.8171214675222203E-3</c:v>
                </c:pt>
                <c:pt idx="18">
                  <c:v>1.8205848715970099E-3</c:v>
                </c:pt>
                <c:pt idx="19">
                  <c:v>1.8239943142753553E-3</c:v>
                </c:pt>
                <c:pt idx="20">
                  <c:v>1.8246735152771198E-3</c:v>
                </c:pt>
                <c:pt idx="21">
                  <c:v>1.8253586671893426E-3</c:v>
                </c:pt>
                <c:pt idx="22">
                  <c:v>1.8399999999287112E-3</c:v>
                </c:pt>
                <c:pt idx="23">
                  <c:v>1.8429479720591618E-3</c:v>
                </c:pt>
                <c:pt idx="24">
                  <c:v>1.8458049380119369E-3</c:v>
                </c:pt>
                <c:pt idx="25">
                  <c:v>1.8523059729764373E-3</c:v>
                </c:pt>
                <c:pt idx="26">
                  <c:v>1.8530780886299534E-3</c:v>
                </c:pt>
                <c:pt idx="27">
                  <c:v>1.858820774514739E-3</c:v>
                </c:pt>
                <c:pt idx="28">
                  <c:v>1.8611893637616619E-3</c:v>
                </c:pt>
                <c:pt idx="29">
                  <c:v>1.8634861674107909E-3</c:v>
                </c:pt>
                <c:pt idx="30">
                  <c:v>1.868291611582529E-3</c:v>
                </c:pt>
                <c:pt idx="31">
                  <c:v>1.869128492153924E-3</c:v>
                </c:pt>
                <c:pt idx="32">
                  <c:v>1.8739895123728732E-3</c:v>
                </c:pt>
                <c:pt idx="33">
                  <c:v>1.8759132693613361E-3</c:v>
                </c:pt>
                <c:pt idx="34">
                  <c:v>1.8777844633894761E-3</c:v>
                </c:pt>
                <c:pt idx="35">
                  <c:v>1.8813065336697539E-3</c:v>
                </c:pt>
                <c:pt idx="36">
                  <c:v>1.8822039170946316E-3</c:v>
                </c:pt>
                <c:pt idx="37">
                  <c:v>1.8864481078664922E-3</c:v>
                </c:pt>
                <c:pt idx="38">
                  <c:v>1.8880615957409476E-3</c:v>
                </c:pt>
                <c:pt idx="39">
                  <c:v>1.8896417447576083E-3</c:v>
                </c:pt>
                <c:pt idx="40">
                  <c:v>1.8922875793787937E-3</c:v>
                </c:pt>
                <c:pt idx="41">
                  <c:v>1.8932437522004451E-3</c:v>
                </c:pt>
                <c:pt idx="42">
                  <c:v>1.8971385314380089E-3</c:v>
                </c:pt>
                <c:pt idx="43">
                  <c:v>1.8985763222546873E-3</c:v>
                </c:pt>
                <c:pt idx="44">
                  <c:v>1.8999999993688092E-3</c:v>
                </c:pt>
                <c:pt idx="45">
                  <c:v>1.9021618949557292E-3</c:v>
                </c:pt>
                <c:pt idx="46">
                  <c:v>1.9031776660081775E-3</c:v>
                </c:pt>
                <c:pt idx="47">
                  <c:v>1.9069574074152124E-3</c:v>
                </c:pt>
                <c:pt idx="48">
                  <c:v>1.9083210279340092E-3</c:v>
                </c:pt>
                <c:pt idx="49">
                  <c:v>1.9096766851753367E-3</c:v>
                </c:pt>
                <c:pt idx="50">
                  <c:v>1.9115344464953889E-3</c:v>
                </c:pt>
                <c:pt idx="51">
                  <c:v>1.9126122704774024E-3</c:v>
                </c:pt>
                <c:pt idx="52">
                  <c:v>1.9163553788709064E-3</c:v>
                </c:pt>
                <c:pt idx="53">
                  <c:v>1.9176751704822052E-3</c:v>
                </c:pt>
                <c:pt idx="54">
                  <c:v>1.9189909701898659E-3</c:v>
                </c:pt>
                <c:pt idx="55">
                  <c:v>1.9206218906095539E-3</c:v>
                </c:pt>
                <c:pt idx="56">
                  <c:v>1.9217648117143468E-3</c:v>
                </c:pt>
                <c:pt idx="57">
                  <c:v>1.9255299475964055E-3</c:v>
                </c:pt>
                <c:pt idx="58">
                  <c:v>1.9268337103769827E-3</c:v>
                </c:pt>
                <c:pt idx="59">
                  <c:v>1.9281374527799803E-3</c:v>
                </c:pt>
                <c:pt idx="60">
                  <c:v>1.9296177727170468E-3</c:v>
                </c:pt>
                <c:pt idx="61">
                  <c:v>1.9308293617822808E-3</c:v>
                </c:pt>
                <c:pt idx="62">
                  <c:v>1.93467571728618E-3</c:v>
                </c:pt>
                <c:pt idx="63">
                  <c:v>1.9359912523587508E-3</c:v>
                </c:pt>
                <c:pt idx="64">
                  <c:v>1.9373107387274427E-3</c:v>
                </c:pt>
                <c:pt idx="65">
                  <c:v>1.9387156454420131E-3</c:v>
                </c:pt>
                <c:pt idx="66">
                  <c:v>1.9400000000001419E-3</c:v>
                </c:pt>
                <c:pt idx="67">
                  <c:v>1.9439836509725025E-3</c:v>
                </c:pt>
                <c:pt idx="68">
                  <c:v>1.9453325413194629E-3</c:v>
                </c:pt>
                <c:pt idx="69">
                  <c:v>1.9466844590484843E-3</c:v>
                </c:pt>
                <c:pt idx="70">
                  <c:v>1.9480379164808228E-3</c:v>
                </c:pt>
                <c:pt idx="71">
                  <c:v>1.9493880522145637E-3</c:v>
                </c:pt>
                <c:pt idx="72">
                  <c:v>1.9534585091787147E-3</c:v>
                </c:pt>
                <c:pt idx="73">
                  <c:v>1.9548100215843107E-3</c:v>
                </c:pt>
                <c:pt idx="74">
                  <c:v>1.9561583714545368E-3</c:v>
                </c:pt>
                <c:pt idx="75">
                  <c:v>1.957380346287983E-3</c:v>
                </c:pt>
                <c:pt idx="76">
                  <c:v>1.9587738024406309E-3</c:v>
                </c:pt>
                <c:pt idx="77">
                  <c:v>1.9628217323455722E-3</c:v>
                </c:pt>
                <c:pt idx="78">
                  <c:v>1.9641325366795007E-3</c:v>
                </c:pt>
                <c:pt idx="79">
                  <c:v>1.9654339883262797E-3</c:v>
                </c:pt>
                <c:pt idx="80">
                  <c:v>1.9664413592776851E-3</c:v>
                </c:pt>
                <c:pt idx="81">
                  <c:v>1.9678547640468512E-3</c:v>
                </c:pt>
                <c:pt idx="82">
                  <c:v>1.9717700047097494E-3</c:v>
                </c:pt>
                <c:pt idx="83">
                  <c:v>1.9729967692484456E-3</c:v>
                </c:pt>
                <c:pt idx="84">
                  <c:v>1.9742079907333035E-3</c:v>
                </c:pt>
                <c:pt idx="85">
                  <c:v>1.9749192792350508E-3</c:v>
                </c:pt>
                <c:pt idx="86">
                  <c:v>1.9763284394123766E-3</c:v>
                </c:pt>
                <c:pt idx="87">
                  <c:v>1.9799999998541479E-3</c:v>
                </c:pt>
                <c:pt idx="88">
                  <c:v>1.9810997641656787E-3</c:v>
                </c:pt>
                <c:pt idx="89">
                  <c:v>1.9821800310416311E-3</c:v>
                </c:pt>
                <c:pt idx="90">
                  <c:v>1.9825587543038986E-3</c:v>
                </c:pt>
                <c:pt idx="91">
                  <c:v>1.9839387814108169E-3</c:v>
                </c:pt>
                <c:pt idx="92">
                  <c:v>1.9873362169725299E-3</c:v>
                </c:pt>
                <c:pt idx="93">
                  <c:v>1.9883278871774992E-3</c:v>
                </c:pt>
                <c:pt idx="94">
                  <c:v>1.9893095226535735E-3</c:v>
                </c:pt>
                <c:pt idx="95">
                  <c:v>1.9895596150291662E-3</c:v>
                </c:pt>
                <c:pt idx="96">
                  <c:v>1.9908861638530126E-3</c:v>
                </c:pt>
                <c:pt idx="97">
                  <c:v>1.9941144936766056E-3</c:v>
                </c:pt>
                <c:pt idx="98">
                  <c:v>1.995064309601096E-3</c:v>
                </c:pt>
                <c:pt idx="99">
                  <c:v>1.9960135537875202E-3</c:v>
                </c:pt>
                <c:pt idx="100">
                  <c:v>1.9963800613299466E-3</c:v>
                </c:pt>
                <c:pt idx="101">
                  <c:v>1.9976300328630532E-3</c:v>
                </c:pt>
                <c:pt idx="102">
                  <c:v>2.000798514524883E-3</c:v>
                </c:pt>
                <c:pt idx="103">
                  <c:v>2.0017727178830856E-3</c:v>
                </c:pt>
                <c:pt idx="104">
                  <c:v>2.0027558127526405E-3</c:v>
                </c:pt>
                <c:pt idx="105">
                  <c:v>2.0034812718015527E-3</c:v>
                </c:pt>
                <c:pt idx="106">
                  <c:v>2.0046328212146467E-3</c:v>
                </c:pt>
                <c:pt idx="107">
                  <c:v>2.0078519769892579E-3</c:v>
                </c:pt>
                <c:pt idx="108">
                  <c:v>2.0089168113410993E-3</c:v>
                </c:pt>
                <c:pt idx="109">
                  <c:v>2.0100000007330513E-3</c:v>
                </c:pt>
                <c:pt idx="110">
                  <c:v>2.0113207836673099E-3</c:v>
                </c:pt>
                <c:pt idx="111">
                  <c:v>2.0123533101657903E-3</c:v>
                </c:pt>
                <c:pt idx="112">
                  <c:v>2.0157215787789343E-3</c:v>
                </c:pt>
                <c:pt idx="113">
                  <c:v>2.0169309040678051E-3</c:v>
                </c:pt>
                <c:pt idx="114">
                  <c:v>2.0181631483877204E-3</c:v>
                </c:pt>
                <c:pt idx="115">
                  <c:v>2.020235400824816E-3</c:v>
                </c:pt>
                <c:pt idx="116">
                  <c:v>2.0211292189020705E-3</c:v>
                </c:pt>
                <c:pt idx="117">
                  <c:v>2.0246868929552258E-3</c:v>
                </c:pt>
                <c:pt idx="118">
                  <c:v>2.0260678940280676E-3</c:v>
                </c:pt>
                <c:pt idx="119">
                  <c:v>2.0274755616988011E-3</c:v>
                </c:pt>
                <c:pt idx="120">
                  <c:v>2.0304164191427823E-3</c:v>
                </c:pt>
                <c:pt idx="121">
                  <c:v>2.0311523624564464E-3</c:v>
                </c:pt>
                <c:pt idx="122">
                  <c:v>2.0349326377289145E-3</c:v>
                </c:pt>
                <c:pt idx="123">
                  <c:v>2.0365115482909907E-3</c:v>
                </c:pt>
                <c:pt idx="124">
                  <c:v>2.0381208732726834E-3</c:v>
                </c:pt>
                <c:pt idx="125">
                  <c:v>2.0432756775833369E-3</c:v>
                </c:pt>
                <c:pt idx="126">
                  <c:v>2.0466424546483073E-3</c:v>
                </c:pt>
                <c:pt idx="127">
                  <c:v>2.048445510345841E-3</c:v>
                </c:pt>
                <c:pt idx="128">
                  <c:v>2.0502827285926672E-3</c:v>
                </c:pt>
                <c:pt idx="129">
                  <c:v>2.0506702626563521E-3</c:v>
                </c:pt>
                <c:pt idx="130">
                  <c:v>2.0599999999998671E-3</c:v>
                </c:pt>
                <c:pt idx="131">
                  <c:v>2.0620535659628286E-3</c:v>
                </c:pt>
                <c:pt idx="132">
                  <c:v>2.0641458058774814E-3</c:v>
                </c:pt>
                <c:pt idx="133">
                  <c:v>2.0703771025103119E-3</c:v>
                </c:pt>
                <c:pt idx="134">
                  <c:v>2.070538102974149E-3</c:v>
                </c:pt>
                <c:pt idx="135">
                  <c:v>2.0752325608099521E-3</c:v>
                </c:pt>
                <c:pt idx="136">
                  <c:v>2.0775841123206258E-3</c:v>
                </c:pt>
                <c:pt idx="137">
                  <c:v>2.0799834272407021E-3</c:v>
                </c:pt>
                <c:pt idx="138">
                  <c:v>2.0875045069287342E-3</c:v>
                </c:pt>
                <c:pt idx="139">
                  <c:v>2.0875055742929022E-3</c:v>
                </c:pt>
                <c:pt idx="140">
                  <c:v>2.0927419035399733E-3</c:v>
                </c:pt>
                <c:pt idx="141">
                  <c:v>2.0954550695479004E-3</c:v>
                </c:pt>
                <c:pt idx="142">
                  <c:v>2.0982250893793347E-3</c:v>
                </c:pt>
                <c:pt idx="143">
                  <c:v>2.1071192417679179E-3</c:v>
                </c:pt>
                <c:pt idx="144">
                  <c:v>2.1070140326424681E-3</c:v>
                </c:pt>
                <c:pt idx="145">
                  <c:v>2.1129734520512235E-3</c:v>
                </c:pt>
                <c:pt idx="146">
                  <c:v>2.1161118688891099E-3</c:v>
                </c:pt>
                <c:pt idx="147">
                  <c:v>2.1193162311581889E-3</c:v>
                </c:pt>
                <c:pt idx="148">
                  <c:v>2.1296643514570495E-3</c:v>
                </c:pt>
                <c:pt idx="149">
                  <c:v>2.1331501320316698E-3</c:v>
                </c:pt>
                <c:pt idx="150">
                  <c:v>2.136372687059406E-3</c:v>
                </c:pt>
                <c:pt idx="151">
                  <c:v>2.1400000002213728E-3</c:v>
                </c:pt>
                <c:pt idx="152">
                  <c:v>2.1437015740417274E-3</c:v>
                </c:pt>
                <c:pt idx="153">
                  <c:v>2.1555334319178538E-3</c:v>
                </c:pt>
                <c:pt idx="154">
                  <c:v>2.1553813301719714E-3</c:v>
                </c:pt>
                <c:pt idx="155">
                  <c:v>2.1632171403417532E-3</c:v>
                </c:pt>
                <c:pt idx="156">
                  <c:v>2.1672982164231999E-3</c:v>
                </c:pt>
                <c:pt idx="157">
                  <c:v>2.1714307543715451E-3</c:v>
                </c:pt>
                <c:pt idx="158">
                  <c:v>2.1842884621969092E-3</c:v>
                </c:pt>
                <c:pt idx="159">
                  <c:v>2.1841956287953798E-3</c:v>
                </c:pt>
                <c:pt idx="160">
                  <c:v>2.1927474809823062E-3</c:v>
                </c:pt>
                <c:pt idx="161">
                  <c:v>2.1971180547204192E-3</c:v>
                </c:pt>
                <c:pt idx="162">
                  <c:v>2.2015165113562717E-3</c:v>
                </c:pt>
                <c:pt idx="163">
                  <c:v>2.2148012677271891E-3</c:v>
                </c:pt>
                <c:pt idx="164">
                  <c:v>2.2148193866804514E-3</c:v>
                </c:pt>
                <c:pt idx="165">
                  <c:v>2.2238091333614731E-3</c:v>
                </c:pt>
                <c:pt idx="166">
                  <c:v>2.2283041437653663E-3</c:v>
                </c:pt>
                <c:pt idx="167">
                  <c:v>2.2328034553000774E-3</c:v>
                </c:pt>
                <c:pt idx="168">
                  <c:v>2.2459226580163606E-3</c:v>
                </c:pt>
                <c:pt idx="169">
                  <c:v>2.2461002935242049E-3</c:v>
                </c:pt>
                <c:pt idx="170">
                  <c:v>2.2510149993190168E-3</c:v>
                </c:pt>
                <c:pt idx="171">
                  <c:v>2.2555149973333441E-3</c:v>
                </c:pt>
                <c:pt idx="172">
                  <c:v>2.2600000003629109E-3</c:v>
                </c:pt>
                <c:pt idx="173">
                  <c:v>2.2644675346571975E-3</c:v>
                </c:pt>
                <c:pt idx="174">
                  <c:v>2.2769434948194224E-3</c:v>
                </c:pt>
                <c:pt idx="175">
                  <c:v>2.2821949487157596E-3</c:v>
                </c:pt>
                <c:pt idx="176">
                  <c:v>2.2866013750201452E-3</c:v>
                </c:pt>
                <c:pt idx="177">
                  <c:v>2.2910017319980099E-3</c:v>
                </c:pt>
                <c:pt idx="178">
                  <c:v>2.295398070492356E-3</c:v>
                </c:pt>
                <c:pt idx="179">
                  <c:v>2.3072214995691616E-3</c:v>
                </c:pt>
                <c:pt idx="180">
                  <c:v>2.3129842577742339E-3</c:v>
                </c:pt>
                <c:pt idx="181">
                  <c:v>2.3173912677752172E-3</c:v>
                </c:pt>
                <c:pt idx="182">
                  <c:v>2.3218065651178627E-3</c:v>
                </c:pt>
                <c:pt idx="183">
                  <c:v>2.3262322009009683E-3</c:v>
                </c:pt>
                <c:pt idx="184">
                  <c:v>2.3376096268619196E-3</c:v>
                </c:pt>
                <c:pt idx="185">
                  <c:v>2.3440791517264263E-3</c:v>
                </c:pt>
                <c:pt idx="186">
                  <c:v>2.3485872475054047E-3</c:v>
                </c:pt>
                <c:pt idx="187">
                  <c:v>2.3531179891069149E-3</c:v>
                </c:pt>
                <c:pt idx="188">
                  <c:v>2.3576734278956245E-3</c:v>
                </c:pt>
                <c:pt idx="189">
                  <c:v>2.3808928802082781E-3</c:v>
                </c:pt>
                <c:pt idx="190">
                  <c:v>2.385639583031954E-3</c:v>
                </c:pt>
                <c:pt idx="191">
                  <c:v>2.3904253437356288E-3</c:v>
                </c:pt>
                <c:pt idx="192">
                  <c:v>2.4015151570758123E-3</c:v>
                </c:pt>
                <c:pt idx="193">
                  <c:v>2.4099999999979945E-3</c:v>
                </c:pt>
                <c:pt idx="194">
                  <c:v>2.415011076243017E-3</c:v>
                </c:pt>
                <c:pt idx="195">
                  <c:v>2.4200690197323715E-3</c:v>
                </c:pt>
                <c:pt idx="196">
                  <c:v>2.4251713808433068E-3</c:v>
                </c:pt>
                <c:pt idx="197">
                  <c:v>2.4363386759149292E-3</c:v>
                </c:pt>
                <c:pt idx="198">
                  <c:v>2.4459760074804276E-3</c:v>
                </c:pt>
                <c:pt idx="199">
                  <c:v>2.4512637107739509E-3</c:v>
                </c:pt>
                <c:pt idx="200">
                  <c:v>2.4565811329874017E-3</c:v>
                </c:pt>
                <c:pt idx="201">
                  <c:v>2.4733394067473864E-3</c:v>
                </c:pt>
                <c:pt idx="202">
                  <c:v>2.47581952389367E-3</c:v>
                </c:pt>
                <c:pt idx="203">
                  <c:v>2.483528277698102E-3</c:v>
                </c:pt>
                <c:pt idx="204">
                  <c:v>2.4889725626166606E-3</c:v>
                </c:pt>
                <c:pt idx="205">
                  <c:v>2.4944294156987157E-3</c:v>
                </c:pt>
                <c:pt idx="206">
                  <c:v>2.4998963866246487E-3</c:v>
                </c:pt>
                <c:pt idx="207">
                  <c:v>2.5106894964175511E-3</c:v>
                </c:pt>
                <c:pt idx="208">
                  <c:v>2.5218164405045045E-3</c:v>
                </c:pt>
                <c:pt idx="209">
                  <c:v>2.5272972439771618E-3</c:v>
                </c:pt>
                <c:pt idx="210">
                  <c:v>2.5327734622443985E-3</c:v>
                </c:pt>
                <c:pt idx="211">
                  <c:v>2.5382426446081585E-3</c:v>
                </c:pt>
                <c:pt idx="212">
                  <c:v>2.54122423071293E-3</c:v>
                </c:pt>
                <c:pt idx="213">
                  <c:v>2.559999999173829E-3</c:v>
                </c:pt>
                <c:pt idx="214">
                  <c:v>2.5653980389148375E-3</c:v>
                </c:pt>
                <c:pt idx="215">
                  <c:v>2.5707791329923433E-3</c:v>
                </c:pt>
                <c:pt idx="216">
                  <c:v>2.5761456259869859E-3</c:v>
                </c:pt>
                <c:pt idx="217">
                  <c:v>2.5859441804173548E-3</c:v>
                </c:pt>
                <c:pt idx="218">
                  <c:v>2.5975124805604237E-3</c:v>
                </c:pt>
                <c:pt idx="219">
                  <c:v>2.602841138653608E-3</c:v>
                </c:pt>
                <c:pt idx="220">
                  <c:v>2.6081692642248204E-3</c:v>
                </c:pt>
                <c:pt idx="221">
                  <c:v>2.6134992022116754E-3</c:v>
                </c:pt>
                <c:pt idx="222">
                  <c:v>2.6232449303300407E-3</c:v>
                </c:pt>
                <c:pt idx="223">
                  <c:v>2.6348839788377771E-3</c:v>
                </c:pt>
                <c:pt idx="224">
                  <c:v>2.6402581547392235E-3</c:v>
                </c:pt>
                <c:pt idx="225">
                  <c:v>2.6456482137481021E-3</c:v>
                </c:pt>
                <c:pt idx="226">
                  <c:v>2.6510565011590012E-3</c:v>
                </c:pt>
                <c:pt idx="227">
                  <c:v>2.6612588859501883E-3</c:v>
                </c:pt>
                <c:pt idx="228">
                  <c:v>2.6729188425607731E-3</c:v>
                </c:pt>
                <c:pt idx="229">
                  <c:v>2.6784534532513994E-3</c:v>
                </c:pt>
                <c:pt idx="230">
                  <c:v>2.6840203652284929E-3</c:v>
                </c:pt>
                <c:pt idx="231">
                  <c:v>2.689621924164204E-3</c:v>
                </c:pt>
                <c:pt idx="232">
                  <c:v>2.7007861455638428E-3</c:v>
                </c:pt>
                <c:pt idx="233">
                  <c:v>2.7124215449346144E-3</c:v>
                </c:pt>
                <c:pt idx="234">
                  <c:v>2.7182315257571975E-3</c:v>
                </c:pt>
                <c:pt idx="235">
                  <c:v>2.7240902287915805E-3</c:v>
                </c:pt>
                <c:pt idx="236">
                  <c:v>2.7300000001257985E-3</c:v>
                </c:pt>
                <c:pt idx="237">
                  <c:v>2.7425940699340552E-3</c:v>
                </c:pt>
                <c:pt idx="238">
                  <c:v>2.7541183486802768E-3</c:v>
                </c:pt>
                <c:pt idx="239">
                  <c:v>2.7602439827219298E-3</c:v>
                </c:pt>
                <c:pt idx="240">
                  <c:v>2.766398037918109E-3</c:v>
                </c:pt>
                <c:pt idx="241">
                  <c:v>2.7725755152541317E-3</c:v>
                </c:pt>
                <c:pt idx="242">
                  <c:v>2.7863641441850983E-3</c:v>
                </c:pt>
                <c:pt idx="243">
                  <c:v>2.7974196613834183E-3</c:v>
                </c:pt>
                <c:pt idx="244">
                  <c:v>2.8036392598656834E-3</c:v>
                </c:pt>
                <c:pt idx="245">
                  <c:v>2.8098522837902828E-3</c:v>
                </c:pt>
                <c:pt idx="246">
                  <c:v>2.8160537332680572E-3</c:v>
                </c:pt>
                <c:pt idx="247">
                  <c:v>2.8304689276745587E-3</c:v>
                </c:pt>
                <c:pt idx="248">
                  <c:v>2.8406437845789516E-3</c:v>
                </c:pt>
                <c:pt idx="249">
                  <c:v>2.84671235914609E-3</c:v>
                </c:pt>
                <c:pt idx="250">
                  <c:v>2.8527393573412937E-3</c:v>
                </c:pt>
                <c:pt idx="251">
                  <c:v>2.8587197784245766E-3</c:v>
                </c:pt>
                <c:pt idx="252">
                  <c:v>2.873202764521271E-3</c:v>
                </c:pt>
                <c:pt idx="253">
                  <c:v>2.8820756728629923E-3</c:v>
                </c:pt>
                <c:pt idx="254">
                  <c:v>2.8877481933535817E-3</c:v>
                </c:pt>
                <c:pt idx="255">
                  <c:v>2.8933441299744053E-3</c:v>
                </c:pt>
                <c:pt idx="256">
                  <c:v>2.8988584812426176E-3</c:v>
                </c:pt>
                <c:pt idx="257">
                  <c:v>2.9128597064142273E-3</c:v>
                </c:pt>
                <c:pt idx="258">
                  <c:v>2.9199999999965725E-3</c:v>
                </c:pt>
                <c:pt idx="259">
                  <c:v>2.9250333707519422E-3</c:v>
                </c:pt>
                <c:pt idx="260">
                  <c:v>2.9299669749473672E-3</c:v>
                </c:pt>
                <c:pt idx="261">
                  <c:v>2.934807640230993E-3</c:v>
                </c:pt>
                <c:pt idx="262">
                  <c:v>2.9479440388320345E-3</c:v>
                </c:pt>
                <c:pt idx="263">
                  <c:v>2.9533774707216193E-3</c:v>
                </c:pt>
                <c:pt idx="264">
                  <c:v>2.9578558616012349E-3</c:v>
                </c:pt>
                <c:pt idx="265">
                  <c:v>2.9622822826422266E-3</c:v>
                </c:pt>
                <c:pt idx="266">
                  <c:v>2.9666635625080367E-3</c:v>
                </c:pt>
                <c:pt idx="267">
                  <c:v>2.9792121801328333E-3</c:v>
                </c:pt>
                <c:pt idx="268">
                  <c:v>2.9838738478953171E-3</c:v>
                </c:pt>
                <c:pt idx="269">
                  <c:v>2.9881318562136371E-3</c:v>
                </c:pt>
                <c:pt idx="270">
                  <c:v>2.9923856979352454E-3</c:v>
                </c:pt>
                <c:pt idx="271">
                  <c:v>2.9966422025741925E-3</c:v>
                </c:pt>
                <c:pt idx="272">
                  <c:v>3.0089551986119205E-3</c:v>
                </c:pt>
                <c:pt idx="273">
                  <c:v>3.0138314447088533E-3</c:v>
                </c:pt>
                <c:pt idx="274">
                  <c:v>3.018203710782868E-3</c:v>
                </c:pt>
                <c:pt idx="275">
                  <c:v>3.0226196193582221E-3</c:v>
                </c:pt>
                <c:pt idx="276">
                  <c:v>3.0270860007967251E-3</c:v>
                </c:pt>
                <c:pt idx="277">
                  <c:v>3.0395028691833212E-3</c:v>
                </c:pt>
                <c:pt idx="278">
                  <c:v>3.0455928670755344E-3</c:v>
                </c:pt>
                <c:pt idx="279">
                  <c:v>3.0504140729692248E-3</c:v>
                </c:pt>
                <c:pt idx="280">
                  <c:v>3.0553267367851374E-3</c:v>
                </c:pt>
                <c:pt idx="281">
                  <c:v>3.0603361207695817E-3</c:v>
                </c:pt>
                <c:pt idx="282">
                  <c:v>3.0731727748257521E-3</c:v>
                </c:pt>
                <c:pt idx="283">
                  <c:v>3.0813048840544282E-3</c:v>
                </c:pt>
                <c:pt idx="284">
                  <c:v>3.0867669651130007E-3</c:v>
                </c:pt>
                <c:pt idx="285">
                  <c:v>3.0923118355160491E-3</c:v>
                </c:pt>
                <c:pt idx="286">
                  <c:v>3.0979369118258903E-3</c:v>
                </c:pt>
                <c:pt idx="287">
                  <c:v>3.1111950422716777E-3</c:v>
                </c:pt>
                <c:pt idx="288">
                  <c:v>3.1211876059871039E-3</c:v>
                </c:pt>
                <c:pt idx="289">
                  <c:v>3.1271749588419272E-3</c:v>
                </c:pt>
                <c:pt idx="290">
                  <c:v>3.1332270160942068E-3</c:v>
                </c:pt>
                <c:pt idx="291">
                  <c:v>3.1393411939939619E-3</c:v>
                </c:pt>
                <c:pt idx="292">
                  <c:v>3.1528834397774081E-3</c:v>
                </c:pt>
                <c:pt idx="293">
                  <c:v>3.1643674352140353E-3</c:v>
                </c:pt>
                <c:pt idx="294">
                  <c:v>3.1707534582280997E-3</c:v>
                </c:pt>
                <c:pt idx="295">
                  <c:v>3.1771860982461198E-3</c:v>
                </c:pt>
                <c:pt idx="296">
                  <c:v>3.1836627711236904E-3</c:v>
                </c:pt>
                <c:pt idx="297">
                  <c:v>3.1973565638173003E-3</c:v>
                </c:pt>
                <c:pt idx="298">
                  <c:v>3.2099581061684232E-3</c:v>
                </c:pt>
                <c:pt idx="299">
                  <c:v>3.2166161789885131E-3</c:v>
                </c:pt>
                <c:pt idx="300">
                  <c:v>3.2233027784732498E-3</c:v>
                </c:pt>
                <c:pt idx="301">
                  <c:v>3.2300153200264248E-3</c:v>
                </c:pt>
                <c:pt idx="302">
                  <c:v>3.2437328808777024E-3</c:v>
                </c:pt>
                <c:pt idx="303">
                  <c:v>3.2570830594268662E-3</c:v>
                </c:pt>
                <c:pt idx="304">
                  <c:v>3.2639000339300004E-3</c:v>
                </c:pt>
                <c:pt idx="305">
                  <c:v>3.2707361945127091E-3</c:v>
                </c:pt>
                <c:pt idx="306">
                  <c:v>3.2775911445013942E-3</c:v>
                </c:pt>
                <c:pt idx="307">
                  <c:v>3.2912551224068801E-3</c:v>
                </c:pt>
                <c:pt idx="308">
                  <c:v>3.3051909046944066E-3</c:v>
                </c:pt>
                <c:pt idx="309">
                  <c:v>3.3121338512592546E-3</c:v>
                </c:pt>
                <c:pt idx="310">
                  <c:v>3.3190932069773714E-3</c:v>
                </c:pt>
                <c:pt idx="311">
                  <c:v>3.3260685751044208E-3</c:v>
                </c:pt>
                <c:pt idx="312">
                  <c:v>3.3396635680765377E-3</c:v>
                </c:pt>
                <c:pt idx="313">
                  <c:v>3.3541222364470865E-3</c:v>
                </c:pt>
                <c:pt idx="314">
                  <c:v>3.361171715084741E-3</c:v>
                </c:pt>
                <c:pt idx="315">
                  <c:v>3.3682348254439011E-3</c:v>
                </c:pt>
                <c:pt idx="316">
                  <c:v>3.3753111707053307E-3</c:v>
                </c:pt>
                <c:pt idx="317">
                  <c:v>3.3888228776449915E-3</c:v>
                </c:pt>
                <c:pt idx="318">
                  <c:v>3.4037409640239723E-3</c:v>
                </c:pt>
                <c:pt idx="319">
                  <c:v>3.4108775311378933E-3</c:v>
                </c:pt>
                <c:pt idx="320">
                  <c:v>3.4180249520137586E-3</c:v>
                </c:pt>
                <c:pt idx="321">
                  <c:v>3.4251828297559004E-3</c:v>
                </c:pt>
                <c:pt idx="322">
                  <c:v>3.4292125057951046E-3</c:v>
                </c:pt>
                <c:pt idx="323">
                  <c:v>3.4539109710888904E-3</c:v>
                </c:pt>
                <c:pt idx="324">
                  <c:v>3.4611153318039006E-3</c:v>
                </c:pt>
                <c:pt idx="325">
                  <c:v>3.4683286825690396E-3</c:v>
                </c:pt>
                <c:pt idx="326">
                  <c:v>3.4755515412260769E-3</c:v>
                </c:pt>
                <c:pt idx="327">
                  <c:v>3.4888623059426771E-3</c:v>
                </c:pt>
                <c:pt idx="328">
                  <c:v>3.5045484121495377E-3</c:v>
                </c:pt>
                <c:pt idx="329">
                  <c:v>3.5118265784339843E-3</c:v>
                </c:pt>
                <c:pt idx="330">
                  <c:v>3.5191173599857279E-3</c:v>
                </c:pt>
                <c:pt idx="331">
                  <c:v>3.5264212747560387E-3</c:v>
                </c:pt>
                <c:pt idx="332">
                  <c:v>3.5396540484524332E-3</c:v>
                </c:pt>
                <c:pt idx="333">
                  <c:v>3.5557786255871224E-3</c:v>
                </c:pt>
                <c:pt idx="334">
                  <c:v>3.5631559762637753E-3</c:v>
                </c:pt>
                <c:pt idx="335">
                  <c:v>3.5705495681966587E-3</c:v>
                </c:pt>
                <c:pt idx="336">
                  <c:v>3.5779599194482965E-3</c:v>
                </c:pt>
                <c:pt idx="337">
                  <c:v>3.591145509023556E-3</c:v>
                </c:pt>
                <c:pt idx="338">
                  <c:v>3.6077792794728032E-3</c:v>
                </c:pt>
                <c:pt idx="339">
                  <c:v>3.6152811988349053E-3</c:v>
                </c:pt>
                <c:pt idx="340">
                  <c:v>3.622802986238685E-3</c:v>
                </c:pt>
                <c:pt idx="341">
                  <c:v>3.6303451598629572E-3</c:v>
                </c:pt>
                <c:pt idx="342">
                  <c:v>3.6435134156916306E-3</c:v>
                </c:pt>
                <c:pt idx="343">
                  <c:v>3.6607280807444036E-3</c:v>
                </c:pt>
                <c:pt idx="344">
                  <c:v>3.6683799587567153E-3</c:v>
                </c:pt>
                <c:pt idx="345">
                  <c:v>3.6760553324248586E-3</c:v>
                </c:pt>
                <c:pt idx="346">
                  <c:v>3.6837543456933069E-3</c:v>
                </c:pt>
                <c:pt idx="347">
                  <c:v>3.6969315574993224E-3</c:v>
                </c:pt>
                <c:pt idx="348">
                  <c:v>3.7147559807923663E-3</c:v>
                </c:pt>
                <c:pt idx="349">
                  <c:v>3.7225491452403795E-3</c:v>
                </c:pt>
                <c:pt idx="350">
                  <c:v>3.730355955838685E-3</c:v>
                </c:pt>
                <c:pt idx="351">
                  <c:v>3.738174684433005E-3</c:v>
                </c:pt>
                <c:pt idx="352">
                  <c:v>3.7513142369190833E-3</c:v>
                </c:pt>
                <c:pt idx="353">
                  <c:v>3.7695342137962066E-3</c:v>
                </c:pt>
                <c:pt idx="354">
                  <c:v>3.7773866081629429E-3</c:v>
                </c:pt>
                <c:pt idx="355">
                  <c:v>3.7852405504609967E-3</c:v>
                </c:pt>
                <c:pt idx="356">
                  <c:v>3.7930943121539306E-3</c:v>
                </c:pt>
                <c:pt idx="357">
                  <c:v>3.806118470357567E-3</c:v>
                </c:pt>
                <c:pt idx="358">
                  <c:v>3.8244729802447762E-3</c:v>
                </c:pt>
                <c:pt idx="359">
                  <c:v>3.8322999089597885E-3</c:v>
                </c:pt>
                <c:pt idx="360">
                  <c:v>3.8401162847058906E-3</c:v>
                </c:pt>
                <c:pt idx="361">
                  <c:v>3.8479203785647051E-3</c:v>
                </c:pt>
                <c:pt idx="362">
                  <c:v>3.8607546058180065E-3</c:v>
                </c:pt>
                <c:pt idx="363">
                  <c:v>3.8789793548774047E-3</c:v>
                </c:pt>
                <c:pt idx="364">
                  <c:v>3.8866961036437453E-3</c:v>
                </c:pt>
                <c:pt idx="365">
                  <c:v>3.8943901958870719E-3</c:v>
                </c:pt>
                <c:pt idx="366">
                  <c:v>3.9020599023169202E-3</c:v>
                </c:pt>
                <c:pt idx="367">
                  <c:v>3.9146328606702568E-3</c:v>
                </c:pt>
                <c:pt idx="368">
                  <c:v>3.9324639743484584E-3</c:v>
                </c:pt>
                <c:pt idx="369">
                  <c:v>3.9399908701205416E-3</c:v>
                </c:pt>
                <c:pt idx="370">
                  <c:v>3.9474862852290696E-3</c:v>
                </c:pt>
                <c:pt idx="371">
                  <c:v>3.954949310583376E-3</c:v>
                </c:pt>
                <c:pt idx="372">
                  <c:v>3.9672099744645041E-3</c:v>
                </c:pt>
                <c:pt idx="373">
                  <c:v>3.9844593317964402E-3</c:v>
                </c:pt>
                <c:pt idx="374">
                  <c:v>3.9917467711773694E-3</c:v>
                </c:pt>
                <c:pt idx="375">
                  <c:v>3.9989963657600996E-3</c:v>
                </c:pt>
                <c:pt idx="376">
                  <c:v>4.0062072062903688E-3</c:v>
                </c:pt>
                <c:pt idx="377">
                  <c:v>4.0181291845900148E-3</c:v>
                </c:pt>
                <c:pt idx="378">
                  <c:v>4.0346448420445335E-3</c:v>
                </c:pt>
                <c:pt idx="379">
                  <c:v>4.041648272745218E-3</c:v>
                </c:pt>
                <c:pt idx="380">
                  <c:v>4.0486074934200159E-3</c:v>
                </c:pt>
                <c:pt idx="381">
                  <c:v>4.0555215946692482E-3</c:v>
                </c:pt>
                <c:pt idx="382">
                  <c:v>4.0717809564422957E-3</c:v>
                </c:pt>
                <c:pt idx="383">
                  <c:v>4.0893834792006777E-3</c:v>
                </c:pt>
                <c:pt idx="384">
                  <c:v>4.0960077654435051E-3</c:v>
                </c:pt>
                <c:pt idx="385">
                  <c:v>4.1025805659437595E-3</c:v>
                </c:pt>
                <c:pt idx="386">
                  <c:v>4.1067795999762081E-3</c:v>
                </c:pt>
                <c:pt idx="387">
                  <c:v>4.1283387194456277E-3</c:v>
                </c:pt>
                <c:pt idx="388">
                  <c:v>4.1346404477944172E-3</c:v>
                </c:pt>
                <c:pt idx="389">
                  <c:v>4.1408852329219998E-3</c:v>
                </c:pt>
                <c:pt idx="390">
                  <c:v>4.1470722756478179E-3</c:v>
                </c:pt>
                <c:pt idx="391">
                  <c:v>4.1578382809900616E-3</c:v>
                </c:pt>
                <c:pt idx="392">
                  <c:v>4.1712369791754161E-3</c:v>
                </c:pt>
                <c:pt idx="393">
                  <c:v>4.1771310535294809E-3</c:v>
                </c:pt>
                <c:pt idx="394">
                  <c:v>4.182965793414371E-3</c:v>
                </c:pt>
                <c:pt idx="395">
                  <c:v>4.188740951910015E-3</c:v>
                </c:pt>
                <c:pt idx="396">
                  <c:v>4.1991028639613709E-3</c:v>
                </c:pt>
                <c:pt idx="397">
                  <c:v>4.2112408337613705E-3</c:v>
                </c:pt>
                <c:pt idx="398">
                  <c:v>4.216714381679843E-3</c:v>
                </c:pt>
                <c:pt idx="399">
                  <c:v>4.2221268667948439E-3</c:v>
                </c:pt>
                <c:pt idx="400">
                  <c:v>4.2274780422241883E-3</c:v>
                </c:pt>
                <c:pt idx="401">
                  <c:v>4.2374489272562861E-3</c:v>
                </c:pt>
                <c:pt idx="402">
                  <c:v>4.2482647096480147E-3</c:v>
                </c:pt>
                <c:pt idx="403">
                  <c:v>4.2533056336271843E-3</c:v>
                </c:pt>
                <c:pt idx="404">
                  <c:v>4.2582837667576694E-3</c:v>
                </c:pt>
                <c:pt idx="405">
                  <c:v>4.2631988622026168E-3</c:v>
                </c:pt>
                <c:pt idx="406">
                  <c:v>4.2727922464579375E-3</c:v>
                </c:pt>
                <c:pt idx="407">
                  <c:v>4.2822239306359285E-3</c:v>
                </c:pt>
                <c:pt idx="408">
                  <c:v>4.2868201353511628E-3</c:v>
                </c:pt>
                <c:pt idx="409">
                  <c:v>4.2913518215134863E-3</c:v>
                </c:pt>
                <c:pt idx="410">
                  <c:v>4.2958187423392637E-3</c:v>
                </c:pt>
                <c:pt idx="411">
                  <c:v>4.3050493895070256E-3</c:v>
                </c:pt>
                <c:pt idx="412">
                  <c:v>4.3130838649885084E-3</c:v>
                </c:pt>
                <c:pt idx="413">
                  <c:v>4.3172709411086309E-3</c:v>
                </c:pt>
                <c:pt idx="414">
                  <c:v>4.321415222626919E-3</c:v>
                </c:pt>
                <c:pt idx="415">
                  <c:v>4.325521153293945E-3</c:v>
                </c:pt>
                <c:pt idx="416">
                  <c:v>4.3345318939021294E-3</c:v>
                </c:pt>
                <c:pt idx="417">
                  <c:v>4.3416502451706137E-3</c:v>
                </c:pt>
                <c:pt idx="418">
                  <c:v>4.3456310805312518E-3</c:v>
                </c:pt>
                <c:pt idx="419">
                  <c:v>4.3496002291414735E-3</c:v>
                </c:pt>
                <c:pt idx="420">
                  <c:v>4.3535621352739544E-3</c:v>
                </c:pt>
                <c:pt idx="421">
                  <c:v>4.3625877490853886E-3</c:v>
                </c:pt>
                <c:pt idx="422">
                  <c:v>4.3694262229772782E-3</c:v>
                </c:pt>
                <c:pt idx="423">
                  <c:v>4.3734185833067315E-3</c:v>
                </c:pt>
                <c:pt idx="424">
                  <c:v>4.3774303682926983E-3</c:v>
                </c:pt>
                <c:pt idx="425">
                  <c:v>4.3814660227095899E-3</c:v>
                </c:pt>
                <c:pt idx="426">
                  <c:v>4.3907330519338339E-3</c:v>
                </c:pt>
                <c:pt idx="427">
                  <c:v>4.3979362327882174E-3</c:v>
                </c:pt>
                <c:pt idx="428">
                  <c:v>4.4021579086094172E-3</c:v>
                </c:pt>
                <c:pt idx="429">
                  <c:v>4.4064301241089222E-3</c:v>
                </c:pt>
                <c:pt idx="430">
                  <c:v>4.4107573246106218E-3</c:v>
                </c:pt>
                <c:pt idx="431">
                  <c:v>4.4204831727127055E-3</c:v>
                </c:pt>
                <c:pt idx="432">
                  <c:v>4.4286468470003263E-3</c:v>
                </c:pt>
                <c:pt idx="433">
                  <c:v>4.4332603363510924E-3</c:v>
                </c:pt>
                <c:pt idx="434">
                  <c:v>4.4379282778997864E-3</c:v>
                </c:pt>
                <c:pt idx="435">
                  <c:v>4.4426496759779853E-3</c:v>
                </c:pt>
                <c:pt idx="436">
                  <c:v>4.4528954718381182E-3</c:v>
                </c:pt>
                <c:pt idx="437">
                  <c:v>4.4620499198577326E-3</c:v>
                </c:pt>
                <c:pt idx="438">
                  <c:v>4.4670236651871906E-3</c:v>
                </c:pt>
                <c:pt idx="439">
                  <c:v>4.4720448928045591E-3</c:v>
                </c:pt>
                <c:pt idx="440">
                  <c:v>4.4771126069592859E-3</c:v>
                </c:pt>
                <c:pt idx="441">
                  <c:v>4.4878251037319267E-3</c:v>
                </c:pt>
                <c:pt idx="442">
                  <c:v>4.4978284134528385E-3</c:v>
                </c:pt>
                <c:pt idx="443">
                  <c:v>4.503113623540062E-3</c:v>
                </c:pt>
                <c:pt idx="444">
                  <c:v>4.5084393453569283E-3</c:v>
                </c:pt>
                <c:pt idx="445">
                  <c:v>4.5138045830475457E-3</c:v>
                </c:pt>
                <c:pt idx="446">
                  <c:v>4.5249323836932722E-3</c:v>
                </c:pt>
                <c:pt idx="447">
                  <c:v>4.5356407748265767E-3</c:v>
                </c:pt>
                <c:pt idx="448">
                  <c:v>4.5411886534418248E-3</c:v>
                </c:pt>
                <c:pt idx="449">
                  <c:v>4.5467700724282113E-3</c:v>
                </c:pt>
                <c:pt idx="450">
                  <c:v>4.549481596149106E-3</c:v>
                </c:pt>
                <c:pt idx="451">
                  <c:v>4.5522155575862342E-3</c:v>
                </c:pt>
                <c:pt idx="452">
                  <c:v>4.5751454128901631E-3</c:v>
                </c:pt>
                <c:pt idx="453">
                  <c:v>4.5809071578045476E-3</c:v>
                </c:pt>
                <c:pt idx="454">
                  <c:v>4.5866957745293521E-3</c:v>
                </c:pt>
                <c:pt idx="455">
                  <c:v>4.5925117855884108E-3</c:v>
                </c:pt>
                <c:pt idx="456">
                  <c:v>4.6043291226312427E-3</c:v>
                </c:pt>
                <c:pt idx="457">
                  <c:v>4.6160662988518845E-3</c:v>
                </c:pt>
                <c:pt idx="458">
                  <c:v>4.6220316760400516E-3</c:v>
                </c:pt>
                <c:pt idx="459">
                  <c:v>4.6280294055022833E-3</c:v>
                </c:pt>
                <c:pt idx="460">
                  <c:v>4.6340603136409792E-3</c:v>
                </c:pt>
                <c:pt idx="461">
                  <c:v>4.6647414602328536E-3</c:v>
                </c:pt>
                <c:pt idx="462">
                  <c:v>4.6709887962179345E-3</c:v>
                </c:pt>
                <c:pt idx="463">
                  <c:v>4.6772750963694834E-3</c:v>
                </c:pt>
                <c:pt idx="464">
                  <c:v>4.6898271907418959E-3</c:v>
                </c:pt>
                <c:pt idx="465">
                  <c:v>4.70282647098824E-3</c:v>
                </c:pt>
                <c:pt idx="466">
                  <c:v>4.7093199914628814E-3</c:v>
                </c:pt>
                <c:pt idx="467">
                  <c:v>4.7158574360857859E-3</c:v>
                </c:pt>
                <c:pt idx="468">
                  <c:v>4.7224396316152334E-3</c:v>
                </c:pt>
                <c:pt idx="469">
                  <c:v>4.7354182849969374E-3</c:v>
                </c:pt>
                <c:pt idx="470">
                  <c:v>4.7560508113647969E-3</c:v>
                </c:pt>
                <c:pt idx="471">
                  <c:v>4.7629180748122281E-3</c:v>
                </c:pt>
                <c:pt idx="472">
                  <c:v>4.7698310710527726E-3</c:v>
                </c:pt>
                <c:pt idx="473">
                  <c:v>4.7832586030984985E-3</c:v>
                </c:pt>
                <c:pt idx="474">
                  <c:v>4.7978607952529782E-3</c:v>
                </c:pt>
                <c:pt idx="475">
                  <c:v>4.8049427629948613E-3</c:v>
                </c:pt>
                <c:pt idx="476">
                  <c:v>4.8120465857809857E-3</c:v>
                </c:pt>
                <c:pt idx="477">
                  <c:v>4.819168283599632E-3</c:v>
                </c:pt>
                <c:pt idx="478">
                  <c:v>4.8328980415720873E-3</c:v>
                </c:pt>
                <c:pt idx="479">
                  <c:v>4.8477542209803375E-3</c:v>
                </c:pt>
                <c:pt idx="480">
                  <c:v>4.8549055897971352E-3</c:v>
                </c:pt>
                <c:pt idx="481">
                  <c:v>4.8620509511787266E-3</c:v>
                </c:pt>
                <c:pt idx="482">
                  <c:v>4.8691863243124998E-3</c:v>
                </c:pt>
                <c:pt idx="483">
                  <c:v>4.8830298763570847E-3</c:v>
                </c:pt>
                <c:pt idx="484">
                  <c:v>4.8975483141210476E-3</c:v>
                </c:pt>
                <c:pt idx="485">
                  <c:v>4.9045740298409319E-3</c:v>
                </c:pt>
                <c:pt idx="486">
                  <c:v>4.9115658700565508E-3</c:v>
                </c:pt>
                <c:pt idx="487">
                  <c:v>4.9185198531701696E-3</c:v>
                </c:pt>
                <c:pt idx="488">
                  <c:v>4.9322961246785401E-3</c:v>
                </c:pt>
                <c:pt idx="489">
                  <c:v>4.9458775789176556E-3</c:v>
                </c:pt>
                <c:pt idx="490">
                  <c:v>4.9525825488468452E-3</c:v>
                </c:pt>
                <c:pt idx="491">
                  <c:v>4.95922576988817E-3</c:v>
                </c:pt>
                <c:pt idx="492">
                  <c:v>4.9658032597295039E-3</c:v>
                </c:pt>
                <c:pt idx="493">
                  <c:v>4.9793385340631286E-3</c:v>
                </c:pt>
                <c:pt idx="494">
                  <c:v>4.9914093837044324E-3</c:v>
                </c:pt>
                <c:pt idx="495">
                  <c:v>4.9976438751570609E-3</c:v>
                </c:pt>
                <c:pt idx="496">
                  <c:v>5.0038181859895312E-3</c:v>
                </c:pt>
                <c:pt idx="497">
                  <c:v>5.0099356953120953E-3</c:v>
                </c:pt>
                <c:pt idx="498">
                  <c:v>5.0232171588414304E-3</c:v>
                </c:pt>
                <c:pt idx="499">
                  <c:v>5.0339053029537272E-3</c:v>
                </c:pt>
                <c:pt idx="500">
                  <c:v>5.0397894945987841E-3</c:v>
                </c:pt>
                <c:pt idx="501">
                  <c:v>5.0456371613014275E-3</c:v>
                </c:pt>
                <c:pt idx="502">
                  <c:v>5.0514516827919074E-3</c:v>
                </c:pt>
                <c:pt idx="503">
                  <c:v>5.0646662015929418E-3</c:v>
                </c:pt>
                <c:pt idx="504">
                  <c:v>5.0744459141188096E-3</c:v>
                </c:pt>
                <c:pt idx="505">
                  <c:v>5.0801454083693916E-3</c:v>
                </c:pt>
                <c:pt idx="506">
                  <c:v>5.0858320374968704E-3</c:v>
                </c:pt>
                <c:pt idx="507">
                  <c:v>5.0915091817930183E-3</c:v>
                </c:pt>
                <c:pt idx="508">
                  <c:v>5.1048386004240668E-3</c:v>
                </c:pt>
                <c:pt idx="509">
                  <c:v>5.1141905192215124E-3</c:v>
                </c:pt>
                <c:pt idx="510">
                  <c:v>5.1198709464560744E-3</c:v>
                </c:pt>
                <c:pt idx="511">
                  <c:v>5.1601254799841798E-3</c:v>
                </c:pt>
                <c:pt idx="512">
                  <c:v>5.201862335290376E-3</c:v>
                </c:pt>
                <c:pt idx="513">
                  <c:v>5.2452390388607658E-3</c:v>
                </c:pt>
                <c:pt idx="514">
                  <c:v>5.2902175364793495E-3</c:v>
                </c:pt>
                <c:pt idx="515">
                  <c:v>5.3367597748735958E-3</c:v>
                </c:pt>
                <c:pt idx="516">
                  <c:v>5.3848277011067022E-3</c:v>
                </c:pt>
                <c:pt idx="517">
                  <c:v>5.4343832619830057E-3</c:v>
                </c:pt>
                <c:pt idx="518">
                  <c:v>5.4853884034671866E-3</c:v>
                </c:pt>
                <c:pt idx="519">
                  <c:v>5.5378050701196781E-3</c:v>
                </c:pt>
                <c:pt idx="520">
                  <c:v>5.5915952045467506E-3</c:v>
                </c:pt>
                <c:pt idx="521">
                  <c:v>5.6467207468637358E-3</c:v>
                </c:pt>
                <c:pt idx="522">
                  <c:v>5.7031436341740179E-3</c:v>
                </c:pt>
                <c:pt idx="523">
                  <c:v>5.7608258000629185E-3</c:v>
                </c:pt>
                <c:pt idx="524">
                  <c:v>5.8197291741053795E-3</c:v>
                </c:pt>
                <c:pt idx="525">
                  <c:v>5.879815681388097E-3</c:v>
                </c:pt>
                <c:pt idx="526">
                  <c:v>5.94104724204808E-3</c:v>
                </c:pt>
                <c:pt idx="527">
                  <c:v>6.0033857708237017E-3</c:v>
                </c:pt>
                <c:pt idx="528">
                  <c:v>6.066793176621503E-3</c:v>
                </c:pt>
                <c:pt idx="529">
                  <c:v>6.1312313620979029E-3</c:v>
                </c:pt>
                <c:pt idx="530">
                  <c:v>6.196662223253822E-3</c:v>
                </c:pt>
                <c:pt idx="531">
                  <c:v>6.2630476490470478E-3</c:v>
                </c:pt>
                <c:pt idx="532">
                  <c:v>6.3303495210159889E-3</c:v>
                </c:pt>
                <c:pt idx="533">
                  <c:v>6.3985297129200676E-3</c:v>
                </c:pt>
                <c:pt idx="534">
                  <c:v>6.4675500903939214E-3</c:v>
                </c:pt>
                <c:pt idx="535">
                  <c:v>6.5373725106169225E-3</c:v>
                </c:pt>
                <c:pt idx="536">
                  <c:v>6.6181027142311853E-3</c:v>
                </c:pt>
                <c:pt idx="537">
                  <c:v>6.689515316188421E-3</c:v>
                </c:pt>
                <c:pt idx="538">
                  <c:v>6.7616100249703786E-3</c:v>
                </c:pt>
                <c:pt idx="539">
                  <c:v>6.8343486595224658E-3</c:v>
                </c:pt>
                <c:pt idx="540">
                  <c:v>6.907693028863785E-3</c:v>
                </c:pt>
                <c:pt idx="541">
                  <c:v>6.9816049318479796E-3</c:v>
                </c:pt>
                <c:pt idx="542">
                  <c:v>7.0560461569365686E-3</c:v>
                </c:pt>
                <c:pt idx="543">
                  <c:v>7.1309784819876074E-3</c:v>
                </c:pt>
                <c:pt idx="544">
                  <c:v>7.2063636740590234E-3</c:v>
                </c:pt>
                <c:pt idx="545">
                  <c:v>7.282163489227062E-3</c:v>
                </c:pt>
                <c:pt idx="546">
                  <c:v>7.3583396724191908E-3</c:v>
                </c:pt>
                <c:pt idx="547">
                  <c:v>7.4348539572603525E-3</c:v>
                </c:pt>
                <c:pt idx="548">
                  <c:v>7.5116680659371915E-3</c:v>
                </c:pt>
                <c:pt idx="549">
                  <c:v>7.5887437090734347E-3</c:v>
                </c:pt>
                <c:pt idx="550">
                  <c:v>7.6660425856225839E-3</c:v>
                </c:pt>
                <c:pt idx="551">
                  <c:v>7.7435263827746173E-3</c:v>
                </c:pt>
                <c:pt idx="552">
                  <c:v>7.8211567758756199E-3</c:v>
                </c:pt>
                <c:pt idx="553">
                  <c:v>7.8988954283662396E-3</c:v>
                </c:pt>
                <c:pt idx="554">
                  <c:v>7.9767039917310999E-3</c:v>
                </c:pt>
                <c:pt idx="555">
                  <c:v>8.0545441054639781E-3</c:v>
                </c:pt>
                <c:pt idx="556">
                  <c:v>8.1323773970496237E-3</c:v>
                </c:pt>
                <c:pt idx="557">
                  <c:v>8.2101654819578557E-3</c:v>
                </c:pt>
                <c:pt idx="558">
                  <c:v>8.2878699636545015E-3</c:v>
                </c:pt>
                <c:pt idx="559">
                  <c:v>8.3654524336254921E-3</c:v>
                </c:pt>
                <c:pt idx="560">
                  <c:v>8.4428744714165026E-3</c:v>
                </c:pt>
                <c:pt idx="561">
                  <c:v>8.5200976446883608E-3</c:v>
                </c:pt>
                <c:pt idx="562">
                  <c:v>8.5970835092858081E-3</c:v>
                </c:pt>
                <c:pt idx="563">
                  <c:v>8.6737937594106428E-3</c:v>
                </c:pt>
                <c:pt idx="564">
                  <c:v>8.7502031551860426E-3</c:v>
                </c:pt>
                <c:pt idx="565">
                  <c:v>8.8263094914532159E-3</c:v>
                </c:pt>
                <c:pt idx="566">
                  <c:v>8.902112908353646E-3</c:v>
                </c:pt>
                <c:pt idx="567">
                  <c:v>8.977613546371126E-3</c:v>
                </c:pt>
                <c:pt idx="568">
                  <c:v>9.0528115463284573E-3</c:v>
                </c:pt>
                <c:pt idx="569">
                  <c:v>9.1277070493887801E-3</c:v>
                </c:pt>
                <c:pt idx="570">
                  <c:v>9.2023001970542428E-3</c:v>
                </c:pt>
                <c:pt idx="571">
                  <c:v>9.2765911311662366E-3</c:v>
                </c:pt>
                <c:pt idx="572">
                  <c:v>9.3505799939038511E-3</c:v>
                </c:pt>
                <c:pt idx="573">
                  <c:v>9.4242669277838781E-3</c:v>
                </c:pt>
                <c:pt idx="574">
                  <c:v>9.4976520756601575E-3</c:v>
                </c:pt>
                <c:pt idx="575">
                  <c:v>9.5707355807237906E-3</c:v>
                </c:pt>
                <c:pt idx="576">
                  <c:v>9.6435175865005156E-3</c:v>
                </c:pt>
                <c:pt idx="577">
                  <c:v>9.7159982368531204E-3</c:v>
                </c:pt>
                <c:pt idx="578">
                  <c:v>9.7881776759781488E-3</c:v>
                </c:pt>
                <c:pt idx="579">
                  <c:v>9.8600560484074385E-3</c:v>
                </c:pt>
                <c:pt idx="580">
                  <c:v>9.9316334990061511E-3</c:v>
                </c:pt>
                <c:pt idx="581">
                  <c:v>1.0002910172973428E-2</c:v>
                </c:pt>
                <c:pt idx="582">
                  <c:v>1.0073886215840416E-2</c:v>
                </c:pt>
                <c:pt idx="583">
                  <c:v>1.014456177347115E-2</c:v>
                </c:pt>
                <c:pt idx="584">
                  <c:v>1.0214936992061451E-2</c:v>
                </c:pt>
                <c:pt idx="585">
                  <c:v>1.0285012018138055E-2</c:v>
                </c:pt>
                <c:pt idx="586">
                  <c:v>1.0354786998558175E-2</c:v>
                </c:pt>
                <c:pt idx="587">
                  <c:v>1.0424262080509936E-2</c:v>
                </c:pt>
                <c:pt idx="588">
                  <c:v>1.0503295140804511E-2</c:v>
                </c:pt>
                <c:pt idx="589">
                  <c:v>1.0572128080344478E-2</c:v>
                </c:pt>
                <c:pt idx="590">
                  <c:v>1.0640661586148995E-2</c:v>
                </c:pt>
                <c:pt idx="591">
                  <c:v>1.0708895806767947E-2</c:v>
                </c:pt>
                <c:pt idx="592">
                  <c:v>1.0776830891077749E-2</c:v>
                </c:pt>
                <c:pt idx="593">
                  <c:v>1.0844466988282671E-2</c:v>
                </c:pt>
                <c:pt idx="594">
                  <c:v>1.0911804247912851E-2</c:v>
                </c:pt>
                <c:pt idx="595">
                  <c:v>1.097884281982409E-2</c:v>
                </c:pt>
                <c:pt idx="596">
                  <c:v>1.1045582854197624E-2</c:v>
                </c:pt>
                <c:pt idx="597">
                  <c:v>1.1112024501539473E-2</c:v>
                </c:pt>
                <c:pt idx="598">
                  <c:v>1.1192258800937313E-2</c:v>
                </c:pt>
                <c:pt idx="599">
                  <c:v>1.1258046855124255E-2</c:v>
                </c:pt>
                <c:pt idx="600">
                  <c:v>1.1323536997987542E-2</c:v>
                </c:pt>
                <c:pt idx="601">
                  <c:v>1.1388729379199625E-2</c:v>
                </c:pt>
                <c:pt idx="602">
                  <c:v>1.1453624148757691E-2</c:v>
                </c:pt>
                <c:pt idx="603">
                  <c:v>1.1522819572244235E-2</c:v>
                </c:pt>
                <c:pt idx="604">
                  <c:v>1.1582521454515106E-2</c:v>
                </c:pt>
                <c:pt idx="605">
                  <c:v>1.1646524292323625E-2</c:v>
                </c:pt>
                <c:pt idx="606">
                  <c:v>1.1710230121694521E-2</c:v>
                </c:pt>
                <c:pt idx="607">
                  <c:v>1.1773639094236947E-2</c:v>
                </c:pt>
                <c:pt idx="608">
                  <c:v>1.1836751361880464E-2</c:v>
                </c:pt>
                <c:pt idx="609">
                  <c:v>1.1899567076875455E-2</c:v>
                </c:pt>
                <c:pt idx="610">
                  <c:v>1.1948681764780327E-2</c:v>
                </c:pt>
                <c:pt idx="611">
                  <c:v>1.2024309459516873E-2</c:v>
                </c:pt>
                <c:pt idx="612">
                  <c:v>1.2086236433259968E-2</c:v>
                </c:pt>
                <c:pt idx="613">
                  <c:v>1.2147867466546142E-2</c:v>
                </c:pt>
                <c:pt idx="614">
                  <c:v>1.2209202713218417E-2</c:v>
                </c:pt>
                <c:pt idx="615">
                  <c:v>1.2270242507855897E-2</c:v>
                </c:pt>
                <c:pt idx="616">
                  <c:v>1.233099015874853E-2</c:v>
                </c:pt>
                <c:pt idx="617">
                  <c:v>1.2391451376444002E-2</c:v>
                </c:pt>
                <c:pt idx="618">
                  <c:v>1.2451631936887688E-2</c:v>
                </c:pt>
                <c:pt idx="619">
                  <c:v>1.2511537617683418E-2</c:v>
                </c:pt>
                <c:pt idx="620">
                  <c:v>1.2571174198077403E-2</c:v>
                </c:pt>
                <c:pt idx="621">
                  <c:v>1.2630547458940858E-2</c:v>
                </c:pt>
                <c:pt idx="622">
                  <c:v>1.2689663182756324E-2</c:v>
                </c:pt>
                <c:pt idx="623">
                  <c:v>1.2748527153600276E-2</c:v>
                </c:pt>
                <c:pt idx="624">
                  <c:v>1.2807145157130103E-2</c:v>
                </c:pt>
                <c:pt idx="625">
                  <c:v>1.2865522980568679E-2</c:v>
                </c:pt>
                <c:pt idx="626">
                  <c:v>1.2923666412690249E-2</c:v>
                </c:pt>
                <c:pt idx="627">
                  <c:v>1.2981581243805865E-2</c:v>
                </c:pt>
                <c:pt idx="628">
                  <c:v>1.3039273265751675E-2</c:v>
                </c:pt>
                <c:pt idx="629">
                  <c:v>1.3096748271872823E-2</c:v>
                </c:pt>
                <c:pt idx="630">
                  <c:v>1.3154012057013267E-2</c:v>
                </c:pt>
                <c:pt idx="631">
                  <c:v>1.3211070417502073E-2</c:v>
                </c:pt>
                <c:pt idx="632">
                  <c:v>1.3255447224943793E-2</c:v>
                </c:pt>
                <c:pt idx="633">
                  <c:v>1.3324594057191476E-2</c:v>
                </c:pt>
                <c:pt idx="634">
                  <c:v>1.3381070936367617E-2</c:v>
                </c:pt>
                <c:pt idx="635">
                  <c:v>1.3437365590819319E-2</c:v>
                </c:pt>
                <c:pt idx="636">
                  <c:v>1.3493483824124632E-2</c:v>
                </c:pt>
                <c:pt idx="637">
                  <c:v>1.3549431441278303E-2</c:v>
                </c:pt>
                <c:pt idx="638">
                  <c:v>1.3605214248682648E-2</c:v>
                </c:pt>
                <c:pt idx="639">
                  <c:v>1.3660838054136041E-2</c:v>
                </c:pt>
                <c:pt idx="640">
                  <c:v>1.3720099869948184E-2</c:v>
                </c:pt>
                <c:pt idx="641">
                  <c:v>1.377540522495467E-2</c:v>
                </c:pt>
                <c:pt idx="642">
                  <c:v>1.3830569426947737E-2</c:v>
                </c:pt>
                <c:pt idx="643">
                  <c:v>1.3885598305069675E-2</c:v>
                </c:pt>
                <c:pt idx="644">
                  <c:v>1.3940497689813848E-2</c:v>
                </c:pt>
                <c:pt idx="645">
                  <c:v>1.3982940335814882E-2</c:v>
                </c:pt>
                <c:pt idx="646">
                  <c:v>1.4049931307857855E-2</c:v>
                </c:pt>
                <c:pt idx="647">
                  <c:v>1.4104477208835956E-2</c:v>
                </c:pt>
                <c:pt idx="648">
                  <c:v>1.4158916951780414E-2</c:v>
                </c:pt>
                <c:pt idx="649">
                  <c:v>1.42009274431198E-2</c:v>
                </c:pt>
                <c:pt idx="650">
                  <c:v>1.4267501313449987E-2</c:v>
                </c:pt>
                <c:pt idx="651">
                  <c:v>1.4321657610387941E-2</c:v>
                </c:pt>
                <c:pt idx="652">
                  <c:v>1.4375731105704424E-2</c:v>
                </c:pt>
                <c:pt idx="653">
                  <c:v>1.4429727641752084E-2</c:v>
                </c:pt>
                <c:pt idx="654">
                  <c:v>1.4487768096771728E-2</c:v>
                </c:pt>
                <c:pt idx="655">
                  <c:v>1.4560029010864187E-2</c:v>
                </c:pt>
                <c:pt idx="656">
                  <c:v>1.461379451852488E-2</c:v>
                </c:pt>
                <c:pt idx="657">
                  <c:v>1.4667509449779167E-2</c:v>
                </c:pt>
                <c:pt idx="658">
                  <c:v>1.4721179685680721E-2</c:v>
                </c:pt>
                <c:pt idx="659">
                  <c:v>1.477481110855321E-2</c:v>
                </c:pt>
                <c:pt idx="660">
                  <c:v>1.4828409601986798E-2</c:v>
                </c:pt>
                <c:pt idx="661">
                  <c:v>1.4881981050837045E-2</c:v>
                </c:pt>
                <c:pt idx="662">
                  <c:v>1.4935531341222941E-2</c:v>
                </c:pt>
                <c:pt idx="663">
                  <c:v>1.4989066360524715E-2</c:v>
                </c:pt>
                <c:pt idx="664">
                  <c:v>1.5042591997384268E-2</c:v>
                </c:pt>
                <c:pt idx="665">
                  <c:v>1.509611414170277E-2</c:v>
                </c:pt>
                <c:pt idx="666">
                  <c:v>1.5149638684641753E-2</c:v>
                </c:pt>
                <c:pt idx="667">
                  <c:v>1.520317084589592E-2</c:v>
                </c:pt>
                <c:pt idx="668">
                  <c:v>1.5256709237065519E-2</c:v>
                </c:pt>
                <c:pt idx="669">
                  <c:v>1.5310248717933751E-2</c:v>
                </c:pt>
                <c:pt idx="670">
                  <c:v>1.5363784104122978E-2</c:v>
                </c:pt>
                <c:pt idx="671">
                  <c:v>1.541731021014762E-2</c:v>
                </c:pt>
                <c:pt idx="672">
                  <c:v>1.5470821849413952E-2</c:v>
                </c:pt>
                <c:pt idx="673">
                  <c:v>1.5524313834221402E-2</c:v>
                </c:pt>
                <c:pt idx="674">
                  <c:v>1.5577780975761901E-2</c:v>
                </c:pt>
                <c:pt idx="675">
                  <c:v>1.5631218084123606E-2</c:v>
                </c:pt>
                <c:pt idx="676">
                  <c:v>1.5684619968288929E-2</c:v>
                </c:pt>
                <c:pt idx="677">
                  <c:v>1.5737981436139574E-2</c:v>
                </c:pt>
                <c:pt idx="678">
                  <c:v>1.5791297294456538E-2</c:v>
                </c:pt>
                <c:pt idx="679">
                  <c:v>1.5844562348922946E-2</c:v>
                </c:pt>
                <c:pt idx="680">
                  <c:v>1.5897771404125609E-2</c:v>
                </c:pt>
                <c:pt idx="681">
                  <c:v>1.5950919263559821E-2</c:v>
                </c:pt>
                <c:pt idx="682">
                  <c:v>1.6004000729630239E-2</c:v>
                </c:pt>
                <c:pt idx="683">
                  <c:v>1.6057010603655927E-2</c:v>
                </c:pt>
                <c:pt idx="684">
                  <c:v>1.61099436858721E-2</c:v>
                </c:pt>
                <c:pt idx="685">
                  <c:v>1.6162794775435824E-2</c:v>
                </c:pt>
                <c:pt idx="686">
                  <c:v>1.6215558670428863E-2</c:v>
                </c:pt>
                <c:pt idx="687">
                  <c:v>1.6268230167863145E-2</c:v>
                </c:pt>
                <c:pt idx="688">
                  <c:v>1.6320804063683622E-2</c:v>
                </c:pt>
                <c:pt idx="689">
                  <c:v>1.6373275152775271E-2</c:v>
                </c:pt>
                <c:pt idx="690">
                  <c:v>1.6425638228967476E-2</c:v>
                </c:pt>
                <c:pt idx="691">
                  <c:v>1.6477888085038399E-2</c:v>
                </c:pt>
                <c:pt idx="692">
                  <c:v>1.6530019512722666E-2</c:v>
                </c:pt>
                <c:pt idx="693">
                  <c:v>1.6582027302715723E-2</c:v>
                </c:pt>
                <c:pt idx="694">
                  <c:v>1.66339062446813E-2</c:v>
                </c:pt>
                <c:pt idx="695">
                  <c:v>1.6685651127256878E-2</c:v>
                </c:pt>
                <c:pt idx="696">
                  <c:v>1.6737256738061791E-2</c:v>
                </c:pt>
                <c:pt idx="697">
                  <c:v>1.6788717863703142E-2</c:v>
                </c:pt>
                <c:pt idx="698">
                  <c:v>1.6840029289783693E-2</c:v>
                </c:pt>
                <c:pt idx="699">
                  <c:v>1.68911858009093E-2</c:v>
                </c:pt>
                <c:pt idx="700">
                  <c:v>1.6942182180697016E-2</c:v>
                </c:pt>
                <c:pt idx="701">
                  <c:v>1.6993013211783425E-2</c:v>
                </c:pt>
                <c:pt idx="702">
                  <c:v>1.7043673675832302E-2</c:v>
                </c:pt>
                <c:pt idx="703">
                  <c:v>1.7094158353544459E-2</c:v>
                </c:pt>
                <c:pt idx="704">
                  <c:v>1.7144462024665855E-2</c:v>
                </c:pt>
                <c:pt idx="705">
                  <c:v>1.7194579467996806E-2</c:v>
                </c:pt>
                <c:pt idx="706">
                  <c:v>1.7244505461402472E-2</c:v>
                </c:pt>
                <c:pt idx="707">
                  <c:v>1.7294234781821859E-2</c:v>
                </c:pt>
                <c:pt idx="708">
                  <c:v>1.7343762205277662E-2</c:v>
                </c:pt>
                <c:pt idx="709">
                  <c:v>1.739308250688721E-2</c:v>
                </c:pt>
                <c:pt idx="710">
                  <c:v>1.7442190460873221E-2</c:v>
                </c:pt>
                <c:pt idx="711">
                  <c:v>1.7491080840573853E-2</c:v>
                </c:pt>
                <c:pt idx="712">
                  <c:v>1.7539748418454747E-2</c:v>
                </c:pt>
                <c:pt idx="713">
                  <c:v>1.7588187966120002E-2</c:v>
                </c:pt>
                <c:pt idx="714">
                  <c:v>1.7636394254323538E-2</c:v>
                </c:pt>
                <c:pt idx="715">
                  <c:v>1.7684362052982027E-2</c:v>
                </c:pt>
                <c:pt idx="716">
                  <c:v>1.7732086131186289E-2</c:v>
                </c:pt>
                <c:pt idx="717">
                  <c:v>1.7779561257214416E-2</c:v>
                </c:pt>
                <c:pt idx="718">
                  <c:v>1.7826782198543611E-2</c:v>
                </c:pt>
                <c:pt idx="719">
                  <c:v>1.7873743889843145E-2</c:v>
                </c:pt>
                <c:pt idx="720">
                  <c:v>1.7920444533545549E-2</c:v>
                </c:pt>
                <c:pt idx="721">
                  <c:v>1.7966885560197026E-2</c:v>
                </c:pt>
                <c:pt idx="722">
                  <c:v>1.8013068568303016E-2</c:v>
                </c:pt>
                <c:pt idx="723">
                  <c:v>1.8058995156868939E-2</c:v>
                </c:pt>
                <c:pt idx="724">
                  <c:v>1.8104666925397136E-2</c:v>
                </c:pt>
                <c:pt idx="725">
                  <c:v>1.8150085473881604E-2</c:v>
                </c:pt>
                <c:pt idx="726">
                  <c:v>1.8195252402804282E-2</c:v>
                </c:pt>
                <c:pt idx="727">
                  <c:v>1.8240169313131323E-2</c:v>
                </c:pt>
                <c:pt idx="728">
                  <c:v>1.8284837806308723E-2</c:v>
                </c:pt>
                <c:pt idx="729">
                  <c:v>1.8329259484258797E-2</c:v>
                </c:pt>
                <c:pt idx="730">
                  <c:v>1.8373435949375381E-2</c:v>
                </c:pt>
                <c:pt idx="731">
                  <c:v>1.8417368804519878E-2</c:v>
                </c:pt>
                <c:pt idx="732">
                  <c:v>1.8461059653018856E-2</c:v>
                </c:pt>
                <c:pt idx="733">
                  <c:v>1.8504510098657917E-2</c:v>
                </c:pt>
                <c:pt idx="734">
                  <c:v>1.8547721745679712E-2</c:v>
                </c:pt>
                <c:pt idx="735">
                  <c:v>1.8590696198778702E-2</c:v>
                </c:pt>
                <c:pt idx="736">
                  <c:v>1.8633435063097867E-2</c:v>
                </c:pt>
                <c:pt idx="737">
                  <c:v>1.8675939944225634E-2</c:v>
                </c:pt>
                <c:pt idx="738">
                  <c:v>1.871821244819041E-2</c:v>
                </c:pt>
                <c:pt idx="739">
                  <c:v>1.8760254181458606E-2</c:v>
                </c:pt>
                <c:pt idx="740">
                  <c:v>1.8802066750929384E-2</c:v>
                </c:pt>
                <c:pt idx="741">
                  <c:v>1.884365176393181E-2</c:v>
                </c:pt>
                <c:pt idx="742">
                  <c:v>1.8885010828221784E-2</c:v>
                </c:pt>
                <c:pt idx="743">
                  <c:v>1.8926145551976126E-2</c:v>
                </c:pt>
                <c:pt idx="744">
                  <c:v>1.8967057543791934E-2</c:v>
                </c:pt>
                <c:pt idx="745">
                  <c:v>1.9007748412680433E-2</c:v>
                </c:pt>
                <c:pt idx="746">
                  <c:v>1.9048219768064568E-2</c:v>
                </c:pt>
                <c:pt idx="747">
                  <c:v>1.9088473219775519E-2</c:v>
                </c:pt>
                <c:pt idx="748">
                  <c:v>1.912851037804917E-2</c:v>
                </c:pt>
                <c:pt idx="749">
                  <c:v>1.9168332853521753E-2</c:v>
                </c:pt>
                <c:pt idx="750">
                  <c:v>1.9207942257227419E-2</c:v>
                </c:pt>
                <c:pt idx="751">
                  <c:v>1.9247340200594092E-2</c:v>
                </c:pt>
                <c:pt idx="752">
                  <c:v>1.9286528295441054E-2</c:v>
                </c:pt>
                <c:pt idx="753">
                  <c:v>1.9325508153973468E-2</c:v>
                </c:pt>
                <c:pt idx="754">
                  <c:v>1.9364281388781504E-2</c:v>
                </c:pt>
                <c:pt idx="755">
                  <c:v>1.9402849612835307E-2</c:v>
                </c:pt>
                <c:pt idx="756">
                  <c:v>1.9441214439482355E-2</c:v>
                </c:pt>
                <c:pt idx="757">
                  <c:v>1.9479377482443532E-2</c:v>
                </c:pt>
                <c:pt idx="758">
                  <c:v>1.9517340355810934E-2</c:v>
                </c:pt>
                <c:pt idx="759">
                  <c:v>1.9555104674043481E-2</c:v>
                </c:pt>
                <c:pt idx="760">
                  <c:v>1.9592672051964737E-2</c:v>
                </c:pt>
                <c:pt idx="761">
                  <c:v>1.9630044104758521E-2</c:v>
                </c:pt>
                <c:pt idx="762">
                  <c:v>1.9667222447967168E-2</c:v>
                </c:pt>
                <c:pt idx="763">
                  <c:v>1.9704208697486476E-2</c:v>
                </c:pt>
                <c:pt idx="764">
                  <c:v>1.974100446956506E-2</c:v>
                </c:pt>
                <c:pt idx="765">
                  <c:v>1.9777611380799091E-2</c:v>
                </c:pt>
                <c:pt idx="766">
                  <c:v>1.981403104813011E-2</c:v>
                </c:pt>
                <c:pt idx="767">
                  <c:v>1.9850265088842176E-2</c:v>
                </c:pt>
                <c:pt idx="768">
                  <c:v>1.9886315120558364E-2</c:v>
                </c:pt>
                <c:pt idx="769">
                  <c:v>1.9922182761238361E-2</c:v>
                </c:pt>
                <c:pt idx="770">
                  <c:v>1.9957869629174736E-2</c:v>
                </c:pt>
                <c:pt idx="771">
                  <c:v>1.9993377333364256E-2</c:v>
                </c:pt>
                <c:pt idx="772">
                  <c:v>2.0028706309395589E-2</c:v>
                </c:pt>
                <c:pt idx="773">
                  <c:v>2.0063854576402407E-2</c:v>
                </c:pt>
                <c:pt idx="774">
                  <c:v>2.0098819843415328E-2</c:v>
                </c:pt>
                <c:pt idx="775">
                  <c:v>2.0133599819247932E-2</c:v>
                </c:pt>
                <c:pt idx="776">
                  <c:v>2.0168192212501587E-2</c:v>
                </c:pt>
                <c:pt idx="777">
                  <c:v>2.0202594731568952E-2</c:v>
                </c:pt>
                <c:pt idx="778">
                  <c:v>2.0236805084638789E-2</c:v>
                </c:pt>
                <c:pt idx="779">
                  <c:v>2.0270820979700135E-2</c:v>
                </c:pt>
                <c:pt idx="780">
                  <c:v>2.0304640124547118E-2</c:v>
                </c:pt>
                <c:pt idx="781">
                  <c:v>2.0338260226782444E-2</c:v>
                </c:pt>
                <c:pt idx="782">
                  <c:v>2.037167899382224E-2</c:v>
                </c:pt>
                <c:pt idx="783">
                  <c:v>2.0404894132901519E-2</c:v>
                </c:pt>
                <c:pt idx="784">
                  <c:v>2.0437903351077234E-2</c:v>
                </c:pt>
                <c:pt idx="785">
                  <c:v>2.0470704355234213E-2</c:v>
                </c:pt>
                <c:pt idx="786">
                  <c:v>2.0503294852089078E-2</c:v>
                </c:pt>
                <c:pt idx="787">
                  <c:v>2.0535672548195525E-2</c:v>
                </c:pt>
                <c:pt idx="788">
                  <c:v>2.0567835149948248E-2</c:v>
                </c:pt>
                <c:pt idx="789">
                  <c:v>2.0599780363589292E-2</c:v>
                </c:pt>
                <c:pt idx="790">
                  <c:v>2.0631505895211351E-2</c:v>
                </c:pt>
                <c:pt idx="791">
                  <c:v>2.0663009450763884E-2</c:v>
                </c:pt>
                <c:pt idx="792">
                  <c:v>2.0694288736057068E-2</c:v>
                </c:pt>
                <c:pt idx="793">
                  <c:v>2.0725341456768361E-2</c:v>
                </c:pt>
                <c:pt idx="794">
                  <c:v>2.0756165318446231E-2</c:v>
                </c:pt>
                <c:pt idx="795">
                  <c:v>2.0786758026515407E-2</c:v>
                </c:pt>
                <c:pt idx="796">
                  <c:v>2.0817117286283018E-2</c:v>
                </c:pt>
                <c:pt idx="797">
                  <c:v>2.0847240802943402E-2</c:v>
                </c:pt>
                <c:pt idx="798">
                  <c:v>2.0877126281583148E-2</c:v>
                </c:pt>
                <c:pt idx="799">
                  <c:v>2.0906771427186575E-2</c:v>
                </c:pt>
                <c:pt idx="800">
                  <c:v>2.0936173944641635E-2</c:v>
                </c:pt>
                <c:pt idx="801">
                  <c:v>2.0965331538744737E-2</c:v>
                </c:pt>
                <c:pt idx="802">
                  <c:v>2.0994241914206666E-2</c:v>
                </c:pt>
                <c:pt idx="803">
                  <c:v>2.1022902775658044E-2</c:v>
                </c:pt>
                <c:pt idx="804">
                  <c:v>2.1051311827654819E-2</c:v>
                </c:pt>
                <c:pt idx="805">
                  <c:v>2.1081915763147708E-2</c:v>
                </c:pt>
                <c:pt idx="806">
                  <c:v>2.110979564181352E-2</c:v>
                </c:pt>
                <c:pt idx="807">
                  <c:v>2.1137416705045986E-2</c:v>
                </c:pt>
                <c:pt idx="808">
                  <c:v>2.116477666318637E-2</c:v>
                </c:pt>
                <c:pt idx="809">
                  <c:v>2.1191873226530725E-2</c:v>
                </c:pt>
                <c:pt idx="810">
                  <c:v>2.1218704105337102E-2</c:v>
                </c:pt>
                <c:pt idx="811">
                  <c:v>2.1245267009830357E-2</c:v>
                </c:pt>
                <c:pt idx="812">
                  <c:v>2.1271559650208702E-2</c:v>
                </c:pt>
                <c:pt idx="813">
                  <c:v>2.1297579736649593E-2</c:v>
                </c:pt>
                <c:pt idx="814">
                  <c:v>2.1323324979316514E-2</c:v>
                </c:pt>
                <c:pt idx="815">
                  <c:v>2.1348793088364869E-2</c:v>
                </c:pt>
                <c:pt idx="816">
                  <c:v>2.1373981773947E-2</c:v>
                </c:pt>
                <c:pt idx="817">
                  <c:v>2.139888874622093E-2</c:v>
                </c:pt>
                <c:pt idx="818">
                  <c:v>2.1423511715354948E-2</c:v>
                </c:pt>
                <c:pt idx="819">
                  <c:v>2.1447848391534161E-2</c:v>
                </c:pt>
                <c:pt idx="820">
                  <c:v>2.1471896484967473E-2</c:v>
                </c:pt>
                <c:pt idx="821">
                  <c:v>2.1495653705894381E-2</c:v>
                </c:pt>
                <c:pt idx="822">
                  <c:v>2.1519117764590402E-2</c:v>
                </c:pt>
                <c:pt idx="823">
                  <c:v>2.1542286395135408E-2</c:v>
                </c:pt>
                <c:pt idx="824">
                  <c:v>2.1565159865912096E-2</c:v>
                </c:pt>
                <c:pt idx="825">
                  <c:v>2.1587743393566595E-2</c:v>
                </c:pt>
                <c:pt idx="826">
                  <c:v>2.1610042787699353E-2</c:v>
                </c:pt>
                <c:pt idx="827">
                  <c:v>2.1632063858672404E-2</c:v>
                </c:pt>
                <c:pt idx="828">
                  <c:v>2.1653812417593184E-2</c:v>
                </c:pt>
                <c:pt idx="829">
                  <c:v>2.1675294276298392E-2</c:v>
                </c:pt>
                <c:pt idx="830">
                  <c:v>2.1696515247338032E-2</c:v>
                </c:pt>
                <c:pt idx="831">
                  <c:v>2.1717481143961E-2</c:v>
                </c:pt>
                <c:pt idx="832">
                  <c:v>2.1738197780099583E-2</c:v>
                </c:pt>
                <c:pt idx="833">
                  <c:v>2.1758670970354606E-2</c:v>
                </c:pt>
                <c:pt idx="834">
                  <c:v>2.1778906529981885E-2</c:v>
                </c:pt>
                <c:pt idx="835">
                  <c:v>2.1798910274877601E-2</c:v>
                </c:pt>
                <c:pt idx="836">
                  <c:v>2.1818688021565193E-2</c:v>
                </c:pt>
                <c:pt idx="837">
                  <c:v>2.1838245587182028E-2</c:v>
                </c:pt>
                <c:pt idx="838">
                  <c:v>2.1857588789465664E-2</c:v>
                </c:pt>
                <c:pt idx="839">
                  <c:v>2.1876723446743112E-2</c:v>
                </c:pt>
                <c:pt idx="840">
                  <c:v>2.1895655377916247E-2</c:v>
                </c:pt>
                <c:pt idx="841">
                  <c:v>2.1914390402452372E-2</c:v>
                </c:pt>
                <c:pt idx="842">
                  <c:v>2.1932934340370056E-2</c:v>
                </c:pt>
                <c:pt idx="843">
                  <c:v>2.1951293012229943E-2</c:v>
                </c:pt>
                <c:pt idx="844">
                  <c:v>2.1969472239123187E-2</c:v>
                </c:pt>
                <c:pt idx="845">
                  <c:v>2.1987477842660301E-2</c:v>
                </c:pt>
                <c:pt idx="846">
                  <c:v>2.2005315644961557E-2</c:v>
                </c:pt>
                <c:pt idx="847">
                  <c:v>2.2022991468647595E-2</c:v>
                </c:pt>
                <c:pt idx="848">
                  <c:v>2.2043001538742692E-2</c:v>
                </c:pt>
                <c:pt idx="849">
                  <c:v>2.2060349874444676E-2</c:v>
                </c:pt>
                <c:pt idx="850">
                  <c:v>2.20775545343436E-2</c:v>
                </c:pt>
                <c:pt idx="851">
                  <c:v>2.2094621343031643E-2</c:v>
                </c:pt>
                <c:pt idx="852">
                  <c:v>2.2111556125555477E-2</c:v>
                </c:pt>
                <c:pt idx="853">
                  <c:v>2.2128364707408192E-2</c:v>
                </c:pt>
                <c:pt idx="854">
                  <c:v>2.214505291452188E-2</c:v>
                </c:pt>
                <c:pt idx="855">
                  <c:v>2.2161626573259759E-2</c:v>
                </c:pt>
                <c:pt idx="856">
                  <c:v>2.2178091510411148E-2</c:v>
                </c:pt>
                <c:pt idx="857">
                  <c:v>2.2194453553182742E-2</c:v>
                </c:pt>
                <c:pt idx="858">
                  <c:v>2.220892230742989E-2</c:v>
                </c:pt>
                <c:pt idx="859">
                  <c:v>2.2225096690812553E-2</c:v>
                </c:pt>
                <c:pt idx="860">
                  <c:v>2.2241185415155688E-2</c:v>
                </c:pt>
                <c:pt idx="861">
                  <c:v>2.2257194324897867E-2</c:v>
                </c:pt>
                <c:pt idx="862">
                  <c:v>2.2273129264868585E-2</c:v>
                </c:pt>
                <c:pt idx="863">
                  <c:v>2.2288996080284538E-2</c:v>
                </c:pt>
                <c:pt idx="864">
                  <c:v>2.230480061674546E-2</c:v>
                </c:pt>
                <c:pt idx="865">
                  <c:v>2.2320548720228855E-2</c:v>
                </c:pt>
                <c:pt idx="866">
                  <c:v>2.2338484950889564E-2</c:v>
                </c:pt>
                <c:pt idx="867">
                  <c:v>2.2354131813743273E-2</c:v>
                </c:pt>
                <c:pt idx="868">
                  <c:v>2.2369740619124411E-2</c:v>
                </c:pt>
                <c:pt idx="869">
                  <c:v>2.238531721454767E-2</c:v>
                </c:pt>
                <c:pt idx="870">
                  <c:v>2.2400867447893259E-2</c:v>
                </c:pt>
                <c:pt idx="871">
                  <c:v>2.2416397167403831E-2</c:v>
                </c:pt>
                <c:pt idx="872">
                  <c:v>2.2431912221684058E-2</c:v>
                </c:pt>
                <c:pt idx="873">
                  <c:v>2.244741845969931E-2</c:v>
                </c:pt>
                <c:pt idx="874">
                  <c:v>2.2462921730774989E-2</c:v>
                </c:pt>
                <c:pt idx="875">
                  <c:v>2.2478427846519169E-2</c:v>
                </c:pt>
                <c:pt idx="876">
                  <c:v>2.2493939301402012E-2</c:v>
                </c:pt>
                <c:pt idx="877">
                  <c:v>2.2509452745071639E-2</c:v>
                </c:pt>
                <c:pt idx="878">
                  <c:v>2.2524964231992416E-2</c:v>
                </c:pt>
                <c:pt idx="879">
                  <c:v>2.2540469816385852E-2</c:v>
                </c:pt>
                <c:pt idx="880">
                  <c:v>2.255596555223079E-2</c:v>
                </c:pt>
                <c:pt idx="881">
                  <c:v>2.2571447493264299E-2</c:v>
                </c:pt>
                <c:pt idx="882">
                  <c:v>2.2586911692981448E-2</c:v>
                </c:pt>
                <c:pt idx="883">
                  <c:v>2.2602354204636178E-2</c:v>
                </c:pt>
                <c:pt idx="884">
                  <c:v>2.2617771081242199E-2</c:v>
                </c:pt>
                <c:pt idx="885">
                  <c:v>2.2633158375573833E-2</c:v>
                </c:pt>
                <c:pt idx="886">
                  <c:v>2.2648512140166919E-2</c:v>
                </c:pt>
                <c:pt idx="887">
                  <c:v>2.2663828427320117E-2</c:v>
                </c:pt>
                <c:pt idx="888">
                  <c:v>2.2679103289096648E-2</c:v>
                </c:pt>
                <c:pt idx="889">
                  <c:v>2.2694332777325413E-2</c:v>
                </c:pt>
                <c:pt idx="890">
                  <c:v>2.2709512943603162E-2</c:v>
                </c:pt>
                <c:pt idx="891">
                  <c:v>2.272463983929494E-2</c:v>
                </c:pt>
                <c:pt idx="892">
                  <c:v>2.2739709515538473E-2</c:v>
                </c:pt>
                <c:pt idx="893">
                  <c:v>2.275471802324459E-2</c:v>
                </c:pt>
                <c:pt idx="894">
                  <c:v>2.2769661413099652E-2</c:v>
                </c:pt>
                <c:pt idx="895">
                  <c:v>2.2784535735568601E-2</c:v>
                </c:pt>
                <c:pt idx="896">
                  <c:v>2.2799337040897379E-2</c:v>
                </c:pt>
                <c:pt idx="897">
                  <c:v>2.2814061379115555E-2</c:v>
                </c:pt>
                <c:pt idx="898">
                  <c:v>2.2828704800040046E-2</c:v>
                </c:pt>
                <c:pt idx="899">
                  <c:v>2.2843263353275769E-2</c:v>
                </c:pt>
                <c:pt idx="900">
                  <c:v>2.2863175302096091E-2</c:v>
                </c:pt>
                <c:pt idx="901">
                  <c:v>2.2877519487288535E-2</c:v>
                </c:pt>
                <c:pt idx="902">
                  <c:v>2.2891765822863088E-2</c:v>
                </c:pt>
                <c:pt idx="903">
                  <c:v>2.2905910378560039E-2</c:v>
                </c:pt>
                <c:pt idx="904">
                  <c:v>2.2919949223927778E-2</c:v>
                </c:pt>
                <c:pt idx="905">
                  <c:v>2.2928955086679789E-2</c:v>
                </c:pt>
                <c:pt idx="906">
                  <c:v>2.2947694060938949E-2</c:v>
                </c:pt>
                <c:pt idx="907">
                  <c:v>2.296139219076241E-2</c:v>
                </c:pt>
                <c:pt idx="908">
                  <c:v>2.2974968886623912E-2</c:v>
                </c:pt>
                <c:pt idx="909">
                  <c:v>2.298363174041252E-2</c:v>
                </c:pt>
                <c:pt idx="910">
                  <c:v>2.300174225092572E-2</c:v>
                </c:pt>
                <c:pt idx="911">
                  <c:v>2.3014931056192373E-2</c:v>
                </c:pt>
                <c:pt idx="912">
                  <c:v>2.3027982701159556E-2</c:v>
                </c:pt>
                <c:pt idx="913">
                  <c:v>2.3040893253857105E-2</c:v>
                </c:pt>
                <c:pt idx="914">
                  <c:v>2.3055191943691971E-2</c:v>
                </c:pt>
                <c:pt idx="915">
                  <c:v>2.3066275353851012E-2</c:v>
                </c:pt>
                <c:pt idx="916">
                  <c:v>2.3082786418720615E-2</c:v>
                </c:pt>
                <c:pt idx="917">
                  <c:v>2.3095027765472221E-2</c:v>
                </c:pt>
                <c:pt idx="918">
                  <c:v>2.3107106328276408E-2</c:v>
                </c:pt>
                <c:pt idx="919">
                  <c:v>2.3119018153342677E-2</c:v>
                </c:pt>
                <c:pt idx="920">
                  <c:v>2.3130759286775188E-2</c:v>
                </c:pt>
                <c:pt idx="921">
                  <c:v>2.314232577457933E-2</c:v>
                </c:pt>
                <c:pt idx="922">
                  <c:v>2.3153713662669162E-2</c:v>
                </c:pt>
                <c:pt idx="923">
                  <c:v>2.316491899687444E-2</c:v>
                </c:pt>
                <c:pt idx="924">
                  <c:v>2.3175937822946725E-2</c:v>
                </c:pt>
                <c:pt idx="925">
                  <c:v>2.3186766186567283E-2</c:v>
                </c:pt>
                <c:pt idx="926">
                  <c:v>2.3197400133354088E-2</c:v>
                </c:pt>
                <c:pt idx="927">
                  <c:v>2.3207836123267857E-2</c:v>
                </c:pt>
                <c:pt idx="928">
                  <c:v>2.3218073173636024E-2</c:v>
                </c:pt>
                <c:pt idx="929">
                  <c:v>2.3228111276485788E-2</c:v>
                </c:pt>
                <c:pt idx="930">
                  <c:v>2.3237950425880415E-2</c:v>
                </c:pt>
                <c:pt idx="931">
                  <c:v>2.3247590616000784E-2</c:v>
                </c:pt>
                <c:pt idx="932">
                  <c:v>2.3257031841145803E-2</c:v>
                </c:pt>
                <c:pt idx="933">
                  <c:v>2.3266274095731128E-2</c:v>
                </c:pt>
                <c:pt idx="934">
                  <c:v>2.3275317374290658E-2</c:v>
                </c:pt>
                <c:pt idx="935">
                  <c:v>2.3284161671476122E-2</c:v>
                </c:pt>
                <c:pt idx="936">
                  <c:v>2.3292806982056425E-2</c:v>
                </c:pt>
                <c:pt idx="937">
                  <c:v>2.3301253300918718E-2</c:v>
                </c:pt>
                <c:pt idx="938">
                  <c:v>2.330950062306689E-2</c:v>
                </c:pt>
                <c:pt idx="939">
                  <c:v>2.3317548943623527E-2</c:v>
                </c:pt>
                <c:pt idx="940">
                  <c:v>2.3325398257828166E-2</c:v>
                </c:pt>
                <c:pt idx="941">
                  <c:v>2.3333048561038381E-2</c:v>
                </c:pt>
                <c:pt idx="942">
                  <c:v>2.3340499848729355E-2</c:v>
                </c:pt>
                <c:pt idx="943">
                  <c:v>2.334775211649387E-2</c:v>
                </c:pt>
                <c:pt idx="944">
                  <c:v>2.3354805360042755E-2</c:v>
                </c:pt>
                <c:pt idx="945">
                  <c:v>2.3361659575203572E-2</c:v>
                </c:pt>
                <c:pt idx="946">
                  <c:v>2.3368314757922792E-2</c:v>
                </c:pt>
                <c:pt idx="947">
                  <c:v>2.3374770904263834E-2</c:v>
                </c:pt>
                <c:pt idx="948">
                  <c:v>2.3381028010408172E-2</c:v>
                </c:pt>
                <c:pt idx="949">
                  <c:v>2.3387086072654651E-2</c:v>
                </c:pt>
                <c:pt idx="950">
                  <c:v>2.3392945087420607E-2</c:v>
                </c:pt>
                <c:pt idx="951">
                  <c:v>2.3398605051239658E-2</c:v>
                </c:pt>
                <c:pt idx="952">
                  <c:v>2.3404065960764567E-2</c:v>
                </c:pt>
                <c:pt idx="953">
                  <c:v>2.3409327812765258E-2</c:v>
                </c:pt>
                <c:pt idx="954">
                  <c:v>2.3414390604129261E-2</c:v>
                </c:pt>
                <c:pt idx="955">
                  <c:v>2.3419254331862153E-2</c:v>
                </c:pt>
                <c:pt idx="956">
                  <c:v>2.3423918993086889E-2</c:v>
                </c:pt>
                <c:pt idx="957">
                  <c:v>2.3428384585044256E-2</c:v>
                </c:pt>
                <c:pt idx="958">
                  <c:v>2.343265110509329E-2</c:v>
                </c:pt>
                <c:pt idx="959">
                  <c:v>2.3436718550709775E-2</c:v>
                </c:pt>
                <c:pt idx="960">
                  <c:v>2.3440586919488395E-2</c:v>
                </c:pt>
                <c:pt idx="961">
                  <c:v>2.3444256209140566E-2</c:v>
                </c:pt>
                <c:pt idx="962">
                  <c:v>2.3447726417495977E-2</c:v>
                </c:pt>
                <c:pt idx="963">
                  <c:v>2.3450997542502131E-2</c:v>
                </c:pt>
                <c:pt idx="964">
                  <c:v>2.3454069582223916E-2</c:v>
                </c:pt>
                <c:pt idx="965">
                  <c:v>2.3456942534844708E-2</c:v>
                </c:pt>
                <c:pt idx="966">
                  <c:v>2.3459616398664378E-2</c:v>
                </c:pt>
                <c:pt idx="967">
                  <c:v>2.3462091172101737E-2</c:v>
                </c:pt>
                <c:pt idx="968">
                  <c:v>2.3464366853693176E-2</c:v>
                </c:pt>
                <c:pt idx="969">
                  <c:v>2.3466443442091839E-2</c:v>
                </c:pt>
                <c:pt idx="970">
                  <c:v>2.3468320936070205E-2</c:v>
                </c:pt>
                <c:pt idx="971">
                  <c:v>2.346999933451728E-2</c:v>
                </c:pt>
                <c:pt idx="972">
                  <c:v>2.3471478636440321E-2</c:v>
                </c:pt>
                <c:pt idx="973">
                  <c:v>2.347275884096419E-2</c:v>
                </c:pt>
                <c:pt idx="974">
                  <c:v>2.3473839947331796E-2</c:v>
                </c:pt>
                <c:pt idx="975">
                  <c:v>2.3474721954903872E-2</c:v>
                </c:pt>
                <c:pt idx="976">
                  <c:v>2.3475404863158311E-2</c:v>
                </c:pt>
                <c:pt idx="977">
                  <c:v>2.3475888671691272E-2</c:v>
                </c:pt>
                <c:pt idx="978">
                  <c:v>2.347617338021674E-2</c:v>
                </c:pt>
                <c:pt idx="979">
                  <c:v>2.3476259238033377E-2</c:v>
                </c:pt>
                <c:pt idx="980">
                  <c:v>2.3476148945324932E-2</c:v>
                </c:pt>
                <c:pt idx="981">
                  <c:v>2.3475846593419447E-2</c:v>
                </c:pt>
                <c:pt idx="982">
                  <c:v>2.3475356289715615E-2</c:v>
                </c:pt>
                <c:pt idx="983">
                  <c:v>2.3474682141712222E-2</c:v>
                </c:pt>
                <c:pt idx="984">
                  <c:v>2.3473828256998053E-2</c:v>
                </c:pt>
                <c:pt idx="985">
                  <c:v>2.3472798743245558E-2</c:v>
                </c:pt>
                <c:pt idx="986">
                  <c:v>2.3471597708204058E-2</c:v>
                </c:pt>
                <c:pt idx="987">
                  <c:v>2.3470229259691413E-2</c:v>
                </c:pt>
                <c:pt idx="988">
                  <c:v>2.3468697505588786E-2</c:v>
                </c:pt>
                <c:pt idx="989">
                  <c:v>2.3467006553831871E-2</c:v>
                </c:pt>
                <c:pt idx="990">
                  <c:v>2.3465160512406283E-2</c:v>
                </c:pt>
                <c:pt idx="991">
                  <c:v>2.3463163489340137E-2</c:v>
                </c:pt>
                <c:pt idx="992">
                  <c:v>2.3461019592698112E-2</c:v>
                </c:pt>
                <c:pt idx="993">
                  <c:v>2.3458732930574898E-2</c:v>
                </c:pt>
                <c:pt idx="994">
                  <c:v>2.3456307611089928E-2</c:v>
                </c:pt>
                <c:pt idx="995">
                  <c:v>2.3453747742381906E-2</c:v>
                </c:pt>
                <c:pt idx="996">
                  <c:v>2.3451057432602024E-2</c:v>
                </c:pt>
                <c:pt idx="997">
                  <c:v>2.3448240789910011E-2</c:v>
                </c:pt>
                <c:pt idx="998">
                  <c:v>2.3445301922467566E-2</c:v>
                </c:pt>
                <c:pt idx="999">
                  <c:v>2.344224493843464E-2</c:v>
                </c:pt>
                <c:pt idx="1000">
                  <c:v>2.3439073945963299E-2</c:v>
                </c:pt>
                <c:pt idx="1001">
                  <c:v>2.3435793053193998E-2</c:v>
                </c:pt>
                <c:pt idx="1002">
                  <c:v>2.3432406368250117E-2</c:v>
                </c:pt>
                <c:pt idx="1003">
                  <c:v>2.3428917999234879E-2</c:v>
                </c:pt>
                <c:pt idx="1004">
                  <c:v>2.3425332054225673E-2</c:v>
                </c:pt>
                <c:pt idx="1005">
                  <c:v>2.3421652641270756E-2</c:v>
                </c:pt>
                <c:pt idx="1006">
                  <c:v>2.3417883868385093E-2</c:v>
                </c:pt>
                <c:pt idx="1007">
                  <c:v>2.3414029843547304E-2</c:v>
                </c:pt>
                <c:pt idx="1008">
                  <c:v>2.3410094674695049E-2</c:v>
                </c:pt>
                <c:pt idx="1009">
                  <c:v>2.3406082469722627E-2</c:v>
                </c:pt>
                <c:pt idx="1010">
                  <c:v>2.340199733647725E-2</c:v>
                </c:pt>
                <c:pt idx="1011">
                  <c:v>2.3397843382755978E-2</c:v>
                </c:pt>
                <c:pt idx="1012">
                  <c:v>2.3393624716302658E-2</c:v>
                </c:pt>
                <c:pt idx="1013">
                  <c:v>2.3389766330577065E-2</c:v>
                </c:pt>
                <c:pt idx="1014">
                  <c:v>2.3385429752176862E-2</c:v>
                </c:pt>
                <c:pt idx="1015">
                  <c:v>2.3381040964998375E-2</c:v>
                </c:pt>
                <c:pt idx="1016">
                  <c:v>2.3376604065588315E-2</c:v>
                </c:pt>
                <c:pt idx="1017">
                  <c:v>2.3372123150429174E-2</c:v>
                </c:pt>
                <c:pt idx="1018">
                  <c:v>2.3367602315936403E-2</c:v>
                </c:pt>
                <c:pt idx="1019">
                  <c:v>2.3363045658457086E-2</c:v>
                </c:pt>
                <c:pt idx="1020">
                  <c:v>2.3358457274268205E-2</c:v>
                </c:pt>
                <c:pt idx="1021">
                  <c:v>2.335384125957532E-2</c:v>
                </c:pt>
                <c:pt idx="1022">
                  <c:v>2.3349201710511695E-2</c:v>
                </c:pt>
                <c:pt idx="1023">
                  <c:v>2.3344542723136786E-2</c:v>
                </c:pt>
                <c:pt idx="1024">
                  <c:v>2.3339868393435121E-2</c:v>
                </c:pt>
                <c:pt idx="1025">
                  <c:v>2.3335182817316762E-2</c:v>
                </c:pt>
                <c:pt idx="1026">
                  <c:v>2.3330490090615545E-2</c:v>
                </c:pt>
                <c:pt idx="1027">
                  <c:v>2.332579430908974E-2</c:v>
                </c:pt>
                <c:pt idx="1028">
                  <c:v>2.3321099568420295E-2</c:v>
                </c:pt>
                <c:pt idx="1029">
                  <c:v>2.3316409964212598E-2</c:v>
                </c:pt>
                <c:pt idx="1030">
                  <c:v>2.3311729591995595E-2</c:v>
                </c:pt>
                <c:pt idx="1031">
                  <c:v>2.3307062419857215E-2</c:v>
                </c:pt>
                <c:pt idx="1032">
                  <c:v>2.3302410276487665E-2</c:v>
                </c:pt>
                <c:pt idx="1033">
                  <c:v>2.3297773215410471E-2</c:v>
                </c:pt>
                <c:pt idx="1034">
                  <c:v>2.3293151236417713E-2</c:v>
                </c:pt>
                <c:pt idx="1035">
                  <c:v>2.3288544339301463E-2</c:v>
                </c:pt>
                <c:pt idx="1036">
                  <c:v>2.3283952523855119E-2</c:v>
                </c:pt>
                <c:pt idx="1037">
                  <c:v>2.3279375789872721E-2</c:v>
                </c:pt>
                <c:pt idx="1038">
                  <c:v>2.327481413714853E-2</c:v>
                </c:pt>
                <c:pt idx="1039">
                  <c:v>2.3270267565478123E-2</c:v>
                </c:pt>
                <c:pt idx="1040">
                  <c:v>2.3265736074656856E-2</c:v>
                </c:pt>
                <c:pt idx="1041">
                  <c:v>2.3261219664481827E-2</c:v>
                </c:pt>
                <c:pt idx="1042">
                  <c:v>2.3256718334749921E-2</c:v>
                </c:pt>
                <c:pt idx="1043">
                  <c:v>2.3252232085259117E-2</c:v>
                </c:pt>
                <c:pt idx="1044">
                  <c:v>2.3247760915808043E-2</c:v>
                </c:pt>
                <c:pt idx="1045">
                  <c:v>2.3243304826195986E-2</c:v>
                </c:pt>
                <c:pt idx="1046">
                  <c:v>2.3238863816222886E-2</c:v>
                </c:pt>
                <c:pt idx="1047">
                  <c:v>2.3234437885689779E-2</c:v>
                </c:pt>
                <c:pt idx="1048">
                  <c:v>2.3230027034397256E-2</c:v>
                </c:pt>
                <c:pt idx="1049">
                  <c:v>2.3225631262147672E-2</c:v>
                </c:pt>
                <c:pt idx="1050">
                  <c:v>2.3221250568744016E-2</c:v>
                </c:pt>
                <c:pt idx="1051">
                  <c:v>2.3216884953988853E-2</c:v>
                </c:pt>
                <c:pt idx="1052">
                  <c:v>2.321253441768693E-2</c:v>
                </c:pt>
                <c:pt idx="1053">
                  <c:v>2.3208198959642778E-2</c:v>
                </c:pt>
                <c:pt idx="1054">
                  <c:v>2.3203878579661358E-2</c:v>
                </c:pt>
                <c:pt idx="1055">
                  <c:v>2.3199573277549162E-2</c:v>
                </c:pt>
                <c:pt idx="1056">
                  <c:v>2.3195283053112688E-2</c:v>
                </c:pt>
                <c:pt idx="1057">
                  <c:v>2.3191007906159737E-2</c:v>
                </c:pt>
                <c:pt idx="1058">
                  <c:v>2.3186747836497677E-2</c:v>
                </c:pt>
                <c:pt idx="1059">
                  <c:v>2.3182502843936061E-2</c:v>
                </c:pt>
                <c:pt idx="1060">
                  <c:v>2.3178272928284002E-2</c:v>
                </c:pt>
                <c:pt idx="1061">
                  <c:v>2.3174058089351267E-2</c:v>
                </c:pt>
                <c:pt idx="1062">
                  <c:v>2.316985832694916E-2</c:v>
                </c:pt>
                <c:pt idx="1063">
                  <c:v>2.3165673640888756E-2</c:v>
                </c:pt>
                <c:pt idx="1064">
                  <c:v>2.3161504030982667E-2</c:v>
                </c:pt>
                <c:pt idx="1065">
                  <c:v>2.3156897354235758E-2</c:v>
                </c:pt>
                <c:pt idx="1066">
                  <c:v>2.3152757082508767E-2</c:v>
                </c:pt>
                <c:pt idx="1067">
                  <c:v>2.3148631885384598E-2</c:v>
                </c:pt>
                <c:pt idx="1068">
                  <c:v>2.3144521762678855E-2</c:v>
                </c:pt>
                <c:pt idx="1069">
                  <c:v>2.3140426714207359E-2</c:v>
                </c:pt>
                <c:pt idx="1070">
                  <c:v>2.31363467397868E-2</c:v>
                </c:pt>
                <c:pt idx="1071">
                  <c:v>2.3132281839234749E-2</c:v>
                </c:pt>
                <c:pt idx="1072">
                  <c:v>2.3128232012369E-2</c:v>
                </c:pt>
                <c:pt idx="1073">
                  <c:v>2.312419725900865E-2</c:v>
                </c:pt>
                <c:pt idx="1074">
                  <c:v>2.3120177578972591E-2</c:v>
                </c:pt>
                <c:pt idx="1075">
                  <c:v>2.3116172972081017E-2</c:v>
                </c:pt>
                <c:pt idx="1076">
                  <c:v>2.3112183438154566E-2</c:v>
                </c:pt>
                <c:pt idx="1077">
                  <c:v>2.3108208977014971E-2</c:v>
                </c:pt>
                <c:pt idx="1078">
                  <c:v>2.3104249588484397E-2</c:v>
                </c:pt>
                <c:pt idx="1079">
                  <c:v>2.3100305272385019E-2</c:v>
                </c:pt>
                <c:pt idx="1080">
                  <c:v>2.3096376028540533E-2</c:v>
                </c:pt>
                <c:pt idx="1081">
                  <c:v>2.3092461856775305E-2</c:v>
                </c:pt>
                <c:pt idx="1082">
                  <c:v>2.3088562756913695E-2</c:v>
                </c:pt>
                <c:pt idx="1083">
                  <c:v>2.3084678728781591E-2</c:v>
                </c:pt>
                <c:pt idx="1084">
                  <c:v>2.3080809772204888E-2</c:v>
                </c:pt>
                <c:pt idx="1085">
                  <c:v>2.3076955887010354E-2</c:v>
                </c:pt>
                <c:pt idx="1086">
                  <c:v>2.3073117073025416E-2</c:v>
                </c:pt>
                <c:pt idx="1087">
                  <c:v>2.3069293330078379E-2</c:v>
                </c:pt>
                <c:pt idx="1088">
                  <c:v>2.3065484657998191E-2</c:v>
                </c:pt>
                <c:pt idx="1089">
                  <c:v>2.3061691056614261E-2</c:v>
                </c:pt>
                <c:pt idx="1090">
                  <c:v>2.3057912525756417E-2</c:v>
                </c:pt>
                <c:pt idx="1091">
                  <c:v>2.3054149065256026E-2</c:v>
                </c:pt>
                <c:pt idx="1092">
                  <c:v>2.305040067494446E-2</c:v>
                </c:pt>
                <c:pt idx="1093">
                  <c:v>2.3046667354653959E-2</c:v>
                </c:pt>
                <c:pt idx="1094">
                  <c:v>2.3042949104216989E-2</c:v>
                </c:pt>
                <c:pt idx="1095">
                  <c:v>2.3039245923467764E-2</c:v>
                </c:pt>
                <c:pt idx="1096">
                  <c:v>2.3035557812240277E-2</c:v>
                </c:pt>
                <c:pt idx="1097">
                  <c:v>2.3031884770369184E-2</c:v>
                </c:pt>
                <c:pt idx="1098">
                  <c:v>2.3028226797690229E-2</c:v>
                </c:pt>
                <c:pt idx="1099">
                  <c:v>2.3024583894039823E-2</c:v>
                </c:pt>
                <c:pt idx="1100">
                  <c:v>2.3020956059254586E-2</c:v>
                </c:pt>
                <c:pt idx="1101">
                  <c:v>2.3017343293172454E-2</c:v>
                </c:pt>
                <c:pt idx="1102">
                  <c:v>2.3013745595631588E-2</c:v>
                </c:pt>
                <c:pt idx="1103">
                  <c:v>2.30101629664708E-2</c:v>
                </c:pt>
                <c:pt idx="1104">
                  <c:v>2.3006595405529996E-2</c:v>
                </c:pt>
                <c:pt idx="1105">
                  <c:v>2.3003042912649093E-2</c:v>
                </c:pt>
                <c:pt idx="1106">
                  <c:v>2.2999505487669523E-2</c:v>
                </c:pt>
                <c:pt idx="1107">
                  <c:v>2.2995983130432517E-2</c:v>
                </c:pt>
                <c:pt idx="1108">
                  <c:v>2.299197602939972E-2</c:v>
                </c:pt>
                <c:pt idx="1109">
                  <c:v>2.2988485959653093E-2</c:v>
                </c:pt>
                <c:pt idx="1110">
                  <c:v>2.298501095715583E-2</c:v>
                </c:pt>
                <c:pt idx="1111">
                  <c:v>2.2981551021752658E-2</c:v>
                </c:pt>
                <c:pt idx="1112">
                  <c:v>2.2978106153288529E-2</c:v>
                </c:pt>
                <c:pt idx="1113">
                  <c:v>2.2974676351609481E-2</c:v>
                </c:pt>
                <c:pt idx="1114">
                  <c:v>2.297126161656133E-2</c:v>
                </c:pt>
                <c:pt idx="1115">
                  <c:v>2.2967861947992097E-2</c:v>
                </c:pt>
                <c:pt idx="1116">
                  <c:v>2.2964477345749131E-2</c:v>
                </c:pt>
                <c:pt idx="1117">
                  <c:v>2.2961107809681101E-2</c:v>
                </c:pt>
                <c:pt idx="1118">
                  <c:v>2.2957753339637118E-2</c:v>
                </c:pt>
                <c:pt idx="1119">
                  <c:v>2.2954413935466725E-2</c:v>
                </c:pt>
                <c:pt idx="1120">
                  <c:v>2.2951089597021E-2</c:v>
                </c:pt>
                <c:pt idx="1121">
                  <c:v>2.2947780324150801E-2</c:v>
                </c:pt>
                <c:pt idx="1122">
                  <c:v>2.2944486116708081E-2</c:v>
                </c:pt>
                <c:pt idx="1123">
                  <c:v>2.2941206974545453E-2</c:v>
                </c:pt>
                <c:pt idx="1124">
                  <c:v>2.2937942897516189E-2</c:v>
                </c:pt>
                <c:pt idx="1125">
                  <c:v>2.293469388547377E-2</c:v>
                </c:pt>
                <c:pt idx="1126">
                  <c:v>2.2931459938273217E-2</c:v>
                </c:pt>
                <c:pt idx="1127">
                  <c:v>2.2928241055769551E-2</c:v>
                </c:pt>
                <c:pt idx="1128">
                  <c:v>2.2925037237819107E-2</c:v>
                </c:pt>
                <c:pt idx="1129">
                  <c:v>2.2921848484277783E-2</c:v>
                </c:pt>
                <c:pt idx="1130">
                  <c:v>2.2918674795003442E-2</c:v>
                </c:pt>
                <c:pt idx="1131">
                  <c:v>2.2915516169853732E-2</c:v>
                </c:pt>
                <c:pt idx="1132">
                  <c:v>2.2912372608687399E-2</c:v>
                </c:pt>
                <c:pt idx="1133">
                  <c:v>2.2909244111363622E-2</c:v>
                </c:pt>
                <c:pt idx="1134">
                  <c:v>2.290613067774246E-2</c:v>
                </c:pt>
                <c:pt idx="1135">
                  <c:v>2.2903032302239994E-2</c:v>
                </c:pt>
                <c:pt idx="1136">
                  <c:v>2.2899948504901957E-2</c:v>
                </c:pt>
                <c:pt idx="1137">
                  <c:v>2.2896877970021354E-2</c:v>
                </c:pt>
                <c:pt idx="1138">
                  <c:v>2.2893819296833533E-2</c:v>
                </c:pt>
                <c:pt idx="1139">
                  <c:v>2.2890771084592008E-2</c:v>
                </c:pt>
                <c:pt idx="1140">
                  <c:v>2.2887731932567393E-2</c:v>
                </c:pt>
                <c:pt idx="1141">
                  <c:v>2.2884700440046927E-2</c:v>
                </c:pt>
                <c:pt idx="1142">
                  <c:v>2.2881675206336046E-2</c:v>
                </c:pt>
                <c:pt idx="1143">
                  <c:v>2.2878654830755497E-2</c:v>
                </c:pt>
                <c:pt idx="1144">
                  <c:v>2.287563791264444E-2</c:v>
                </c:pt>
                <c:pt idx="1145">
                  <c:v>2.2872623051357791E-2</c:v>
                </c:pt>
                <c:pt idx="1146">
                  <c:v>2.2869608846267996E-2</c:v>
                </c:pt>
                <c:pt idx="1147">
                  <c:v>2.2866593896763474E-2</c:v>
                </c:pt>
                <c:pt idx="1148">
                  <c:v>2.2863576802249742E-2</c:v>
                </c:pt>
                <c:pt idx="1149">
                  <c:v>2.2860556162149395E-2</c:v>
                </c:pt>
                <c:pt idx="1150">
                  <c:v>2.2857530575901223E-2</c:v>
                </c:pt>
                <c:pt idx="1151">
                  <c:v>2.2854498642961116E-2</c:v>
                </c:pt>
                <c:pt idx="1152">
                  <c:v>2.2851458962802249E-2</c:v>
                </c:pt>
                <c:pt idx="1153">
                  <c:v>2.2848410134914451E-2</c:v>
                </c:pt>
                <c:pt idx="1154">
                  <c:v>2.2845350758804634E-2</c:v>
                </c:pt>
                <c:pt idx="1155">
                  <c:v>2.2842279433997224E-2</c:v>
                </c:pt>
                <c:pt idx="1156">
                  <c:v>2.2839194760033949E-2</c:v>
                </c:pt>
                <c:pt idx="1157">
                  <c:v>2.283609533647428E-2</c:v>
                </c:pt>
                <c:pt idx="1158">
                  <c:v>2.2832979762895427E-2</c:v>
                </c:pt>
                <c:pt idx="1159">
                  <c:v>2.2829846638892776E-2</c:v>
                </c:pt>
                <c:pt idx="1160">
                  <c:v>2.2826242639018349E-2</c:v>
                </c:pt>
                <c:pt idx="1161">
                  <c:v>2.2823067191400839E-2</c:v>
                </c:pt>
                <c:pt idx="1162">
                  <c:v>2.2819869792207646E-2</c:v>
                </c:pt>
                <c:pt idx="1163">
                  <c:v>2.2816649041110811E-2</c:v>
                </c:pt>
                <c:pt idx="1164">
                  <c:v>2.2813403537802954E-2</c:v>
                </c:pt>
                <c:pt idx="1165">
                  <c:v>2.2810131881995974E-2</c:v>
                </c:pt>
                <c:pt idx="1166">
                  <c:v>2.2806832673421693E-2</c:v>
                </c:pt>
                <c:pt idx="1167">
                  <c:v>2.2803504511832301E-2</c:v>
                </c:pt>
                <c:pt idx="1168">
                  <c:v>2.2800145997001676E-2</c:v>
                </c:pt>
                <c:pt idx="1169">
                  <c:v>2.2796755728724055E-2</c:v>
                </c:pt>
                <c:pt idx="1170">
                  <c:v>2.2793332306816235E-2</c:v>
                </c:pt>
                <c:pt idx="1171">
                  <c:v>2.2789874331116698E-2</c:v>
                </c:pt>
                <c:pt idx="1172">
                  <c:v>2.2786380401486478E-2</c:v>
                </c:pt>
                <c:pt idx="1173">
                  <c:v>2.2782849117810047E-2</c:v>
                </c:pt>
                <c:pt idx="1174">
                  <c:v>2.2779279079995527E-2</c:v>
                </c:pt>
                <c:pt idx="1175">
                  <c:v>2.2777367679183744E-2</c:v>
                </c:pt>
                <c:pt idx="1176">
                  <c:v>2.2772017141705809E-2</c:v>
                </c:pt>
                <c:pt idx="1177">
                  <c:v>2.2768322441169497E-2</c:v>
                </c:pt>
                <c:pt idx="1178">
                  <c:v>2.276458338637484E-2</c:v>
                </c:pt>
                <c:pt idx="1179">
                  <c:v>2.2760798577356099E-2</c:v>
                </c:pt>
                <c:pt idx="1180">
                  <c:v>2.2756966614174919E-2</c:v>
                </c:pt>
                <c:pt idx="1181">
                  <c:v>2.275308609692098E-2</c:v>
                </c:pt>
                <c:pt idx="1182">
                  <c:v>2.2749155625711986E-2</c:v>
                </c:pt>
                <c:pt idx="1183">
                  <c:v>2.274517380069499E-2</c:v>
                </c:pt>
                <c:pt idx="1184">
                  <c:v>2.2741139222046833E-2</c:v>
                </c:pt>
                <c:pt idx="1185">
                  <c:v>2.2737050489975014E-2</c:v>
                </c:pt>
                <c:pt idx="1186">
                  <c:v>2.2732906204717906E-2</c:v>
                </c:pt>
                <c:pt idx="1187">
                  <c:v>2.2728704971989627E-2</c:v>
                </c:pt>
                <c:pt idx="1188">
                  <c:v>2.2724445871825351E-2</c:v>
                </c:pt>
                <c:pt idx="1189">
                  <c:v>2.2720128819899984E-2</c:v>
                </c:pt>
                <c:pt idx="1190">
                  <c:v>2.2715753816957045E-2</c:v>
                </c:pt>
                <c:pt idx="1191">
                  <c:v>2.2711320863750998E-2</c:v>
                </c:pt>
                <c:pt idx="1192">
                  <c:v>2.2706829961044849E-2</c:v>
                </c:pt>
                <c:pt idx="1193">
                  <c:v>2.2702281109613431E-2</c:v>
                </c:pt>
                <c:pt idx="1194">
                  <c:v>2.269767431024055E-2</c:v>
                </c:pt>
                <c:pt idx="1195">
                  <c:v>2.2693009563719443E-2</c:v>
                </c:pt>
                <c:pt idx="1196">
                  <c:v>2.2688286870854935E-2</c:v>
                </c:pt>
                <c:pt idx="1197">
                  <c:v>2.2683506232460415E-2</c:v>
                </c:pt>
                <c:pt idx="1198">
                  <c:v>2.2678667649359545E-2</c:v>
                </c:pt>
                <c:pt idx="1199">
                  <c:v>2.2673771122386506E-2</c:v>
                </c:pt>
                <c:pt idx="1200">
                  <c:v>2.2668816652385342E-2</c:v>
                </c:pt>
                <c:pt idx="1201">
                  <c:v>2.2663804240209064E-2</c:v>
                </c:pt>
                <c:pt idx="1202">
                  <c:v>2.2658733886721856E-2</c:v>
                </c:pt>
                <c:pt idx="1203">
                  <c:v>2.2653605592797766E-2</c:v>
                </c:pt>
                <c:pt idx="1204">
                  <c:v>2.2648419359320462E-2</c:v>
                </c:pt>
                <c:pt idx="1205">
                  <c:v>2.2643175187183482E-2</c:v>
                </c:pt>
                <c:pt idx="1206">
                  <c:v>2.263787307729043E-2</c:v>
                </c:pt>
                <c:pt idx="1207">
                  <c:v>2.2632513030555204E-2</c:v>
                </c:pt>
                <c:pt idx="1208">
                  <c:v>2.2627095047901558E-2</c:v>
                </c:pt>
                <c:pt idx="1209">
                  <c:v>2.2621619130262883E-2</c:v>
                </c:pt>
                <c:pt idx="1210">
                  <c:v>2.2616085278583303E-2</c:v>
                </c:pt>
                <c:pt idx="1211">
                  <c:v>2.2610493493815918E-2</c:v>
                </c:pt>
                <c:pt idx="1212">
                  <c:v>2.2604555286339038E-2</c:v>
                </c:pt>
                <c:pt idx="1213">
                  <c:v>2.2598830376482127E-2</c:v>
                </c:pt>
                <c:pt idx="1214">
                  <c:v>2.2593047529733967E-2</c:v>
                </c:pt>
                <c:pt idx="1215">
                  <c:v>2.2587206747096692E-2</c:v>
                </c:pt>
                <c:pt idx="1216">
                  <c:v>2.258130802958247E-2</c:v>
                </c:pt>
                <c:pt idx="1217">
                  <c:v>2.2574633231205534E-2</c:v>
                </c:pt>
                <c:pt idx="1218">
                  <c:v>2.2569336794020605E-2</c:v>
                </c:pt>
                <c:pt idx="1219">
                  <c:v>2.2563264278047376E-2</c:v>
                </c:pt>
                <c:pt idx="1220">
                  <c:v>2.2557133831345381E-2</c:v>
                </c:pt>
                <c:pt idx="1221">
                  <c:v>2.2550281487949589E-2</c:v>
                </c:pt>
                <c:pt idx="1222">
                  <c:v>2.2544699150013905E-2</c:v>
                </c:pt>
                <c:pt idx="1223">
                  <c:v>2.2538394917538562E-2</c:v>
                </c:pt>
                <c:pt idx="1224">
                  <c:v>2.2532032758643374E-2</c:v>
                </c:pt>
                <c:pt idx="1225">
                  <c:v>2.2525815029115145E-2</c:v>
                </c:pt>
                <c:pt idx="1226">
                  <c:v>2.2519134666012811E-2</c:v>
                </c:pt>
                <c:pt idx="1227">
                  <c:v>2.2508646804305334E-2</c:v>
                </c:pt>
                <c:pt idx="1228">
                  <c:v>2.2502024399414202E-2</c:v>
                </c:pt>
                <c:pt idx="1229">
                  <c:v>2.2495344077746778E-2</c:v>
                </c:pt>
                <c:pt idx="1230">
                  <c:v>2.2488605840457764E-2</c:v>
                </c:pt>
                <c:pt idx="1231">
                  <c:v>2.2481809688711479E-2</c:v>
                </c:pt>
                <c:pt idx="1232">
                  <c:v>2.247495562368184E-2</c:v>
                </c:pt>
                <c:pt idx="1233">
                  <c:v>2.2468043646553481E-2</c:v>
                </c:pt>
                <c:pt idx="1234">
                  <c:v>2.24610737585202E-2</c:v>
                </c:pt>
                <c:pt idx="1235">
                  <c:v>2.2454045960786709E-2</c:v>
                </c:pt>
                <c:pt idx="1236">
                  <c:v>2.2446960254566693E-2</c:v>
                </c:pt>
                <c:pt idx="1237">
                  <c:v>2.2439816641084957E-2</c:v>
                </c:pt>
                <c:pt idx="1238">
                  <c:v>2.2432615121575707E-2</c:v>
                </c:pt>
                <c:pt idx="1239">
                  <c:v>2.2425355697282975E-2</c:v>
                </c:pt>
                <c:pt idx="1240">
                  <c:v>2.2418038369460838E-2</c:v>
                </c:pt>
                <c:pt idx="1241">
                  <c:v>2.2410663139373864E-2</c:v>
                </c:pt>
                <c:pt idx="1242">
                  <c:v>2.2403230008296002E-2</c:v>
                </c:pt>
                <c:pt idx="1243">
                  <c:v>2.2395738977511469E-2</c:v>
                </c:pt>
                <c:pt idx="1244">
                  <c:v>2.2388190048315191E-2</c:v>
                </c:pt>
                <c:pt idx="1245">
                  <c:v>2.23805832220106E-2</c:v>
                </c:pt>
                <c:pt idx="1246">
                  <c:v>2.2372918499912062E-2</c:v>
                </c:pt>
                <c:pt idx="1247">
                  <c:v>2.2365195883343975E-2</c:v>
                </c:pt>
                <c:pt idx="1248">
                  <c:v>2.2357415373641013E-2</c:v>
                </c:pt>
                <c:pt idx="1249">
                  <c:v>2.2349576972146359E-2</c:v>
                </c:pt>
                <c:pt idx="1250">
                  <c:v>2.2341680680215002E-2</c:v>
                </c:pt>
                <c:pt idx="1251">
                  <c:v>2.2333726499210654E-2</c:v>
                </c:pt>
                <c:pt idx="1252">
                  <c:v>2.2325714430508178E-2</c:v>
                </c:pt>
                <c:pt idx="1253">
                  <c:v>2.2317644475490939E-2</c:v>
                </c:pt>
                <c:pt idx="1254">
                  <c:v>2.2309516635553896E-2</c:v>
                </c:pt>
                <c:pt idx="1255">
                  <c:v>2.2301330912100726E-2</c:v>
                </c:pt>
                <c:pt idx="1256">
                  <c:v>2.2293087306545389E-2</c:v>
                </c:pt>
                <c:pt idx="1257">
                  <c:v>2.228478582031275E-2</c:v>
                </c:pt>
                <c:pt idx="1258">
                  <c:v>2.2276426454836417E-2</c:v>
                </c:pt>
                <c:pt idx="1259">
                  <c:v>2.226800921156092E-2</c:v>
                </c:pt>
                <c:pt idx="1260">
                  <c:v>2.2259534091939957E-2</c:v>
                </c:pt>
                <c:pt idx="1261">
                  <c:v>2.2251001097438151E-2</c:v>
                </c:pt>
                <c:pt idx="1262">
                  <c:v>2.2242410229529077E-2</c:v>
                </c:pt>
                <c:pt idx="1263">
                  <c:v>2.2233761489697228E-2</c:v>
                </c:pt>
                <c:pt idx="1264">
                  <c:v>2.2225054879436493E-2</c:v>
                </c:pt>
                <c:pt idx="1265">
                  <c:v>2.2216290400251026E-2</c:v>
                </c:pt>
                <c:pt idx="1266">
                  <c:v>2.2207468053655022E-2</c:v>
                </c:pt>
                <c:pt idx="1267">
                  <c:v>2.2198587841172294E-2</c:v>
                </c:pt>
                <c:pt idx="1268">
                  <c:v>2.2189649764337127E-2</c:v>
                </c:pt>
                <c:pt idx="1269">
                  <c:v>2.2180653824693426E-2</c:v>
                </c:pt>
                <c:pt idx="1270">
                  <c:v>2.2171600023795143E-2</c:v>
                </c:pt>
                <c:pt idx="1271">
                  <c:v>2.2162488363206265E-2</c:v>
                </c:pt>
                <c:pt idx="1272">
                  <c:v>2.2153318844501061E-2</c:v>
                </c:pt>
                <c:pt idx="1273">
                  <c:v>2.2144112470532398E-2</c:v>
                </c:pt>
                <c:pt idx="1274">
                  <c:v>2.2134831936911025E-2</c:v>
                </c:pt>
                <c:pt idx="1275">
                  <c:v>2.2125493553120285E-2</c:v>
                </c:pt>
                <c:pt idx="1276">
                  <c:v>2.2116097320769194E-2</c:v>
                </c:pt>
                <c:pt idx="1277">
                  <c:v>2.2106643241475741E-2</c:v>
                </c:pt>
                <c:pt idx="1278">
                  <c:v>2.2097131316869089E-2</c:v>
                </c:pt>
                <c:pt idx="1279">
                  <c:v>2.2087561548587823E-2</c:v>
                </c:pt>
                <c:pt idx="1280">
                  <c:v>2.2077933938280156E-2</c:v>
                </c:pt>
                <c:pt idx="1281">
                  <c:v>2.2068248487605035E-2</c:v>
                </c:pt>
                <c:pt idx="1282">
                  <c:v>2.2058505198230164E-2</c:v>
                </c:pt>
                <c:pt idx="1283">
                  <c:v>2.2048704071834641E-2</c:v>
                </c:pt>
                <c:pt idx="1284">
                  <c:v>2.2038845110106103E-2</c:v>
                </c:pt>
                <c:pt idx="1285">
                  <c:v>2.2028928314743575E-2</c:v>
                </c:pt>
                <c:pt idx="1286">
                  <c:v>2.2018953687454837E-2</c:v>
                </c:pt>
                <c:pt idx="1287">
                  <c:v>2.2008921229958411E-2</c:v>
                </c:pt>
                <c:pt idx="1288">
                  <c:v>2.1998830943982223E-2</c:v>
                </c:pt>
                <c:pt idx="1289">
                  <c:v>2.1988682831264289E-2</c:v>
                </c:pt>
                <c:pt idx="1290">
                  <c:v>2.1978476893552899E-2</c:v>
                </c:pt>
                <c:pt idx="1291">
                  <c:v>2.1968213132605996E-2</c:v>
                </c:pt>
                <c:pt idx="1292">
                  <c:v>2.1957891550191153E-2</c:v>
                </c:pt>
                <c:pt idx="1293">
                  <c:v>2.1947512148086667E-2</c:v>
                </c:pt>
                <c:pt idx="1294">
                  <c:v>2.1937074928080048E-2</c:v>
                </c:pt>
                <c:pt idx="1295">
                  <c:v>2.1926579891969521E-2</c:v>
                </c:pt>
                <c:pt idx="1296">
                  <c:v>2.1916027041562522E-2</c:v>
                </c:pt>
                <c:pt idx="1297">
                  <c:v>2.1905416378676774E-2</c:v>
                </c:pt>
                <c:pt idx="1298">
                  <c:v>2.1894747905139855E-2</c:v>
                </c:pt>
                <c:pt idx="1299">
                  <c:v>2.1884021622789199E-2</c:v>
                </c:pt>
                <c:pt idx="1300">
                  <c:v>2.1873237533472756E-2</c:v>
                </c:pt>
                <c:pt idx="1301">
                  <c:v>2.1862395639047665E-2</c:v>
                </c:pt>
                <c:pt idx="1302">
                  <c:v>2.1851495941381152E-2</c:v>
                </c:pt>
                <c:pt idx="1303">
                  <c:v>2.1840538442350722E-2</c:v>
                </c:pt>
                <c:pt idx="1304">
                  <c:v>2.1829523143843964E-2</c:v>
                </c:pt>
                <c:pt idx="1305">
                  <c:v>2.1818450047757443E-2</c:v>
                </c:pt>
                <c:pt idx="1306">
                  <c:v>2.1807319155999112E-2</c:v>
                </c:pt>
                <c:pt idx="1307">
                  <c:v>2.1796130470485463E-2</c:v>
                </c:pt>
                <c:pt idx="1308">
                  <c:v>2.1784883993143725E-2</c:v>
                </c:pt>
                <c:pt idx="1309">
                  <c:v>2.1773579725910978E-2</c:v>
                </c:pt>
                <c:pt idx="1310">
                  <c:v>2.1762217670733938E-2</c:v>
                </c:pt>
                <c:pt idx="1311">
                  <c:v>2.1750797829569398E-2</c:v>
                </c:pt>
                <c:pt idx="1312">
                  <c:v>2.1739320204384439E-2</c:v>
                </c:pt>
                <c:pt idx="1313">
                  <c:v>2.1727784797155779E-2</c:v>
                </c:pt>
                <c:pt idx="1314">
                  <c:v>2.1716191609869782E-2</c:v>
                </c:pt>
                <c:pt idx="1315">
                  <c:v>2.1704540644523311E-2</c:v>
                </c:pt>
                <c:pt idx="1316">
                  <c:v>2.1692831903122871E-2</c:v>
                </c:pt>
                <c:pt idx="1317">
                  <c:v>2.1681065387684821E-2</c:v>
                </c:pt>
                <c:pt idx="1318">
                  <c:v>2.1669241100235596E-2</c:v>
                </c:pt>
                <c:pt idx="1319">
                  <c:v>2.1657359042811925E-2</c:v>
                </c:pt>
                <c:pt idx="1320">
                  <c:v>2.1645419217459511E-2</c:v>
                </c:pt>
                <c:pt idx="1321">
                  <c:v>2.1633421626234793E-2</c:v>
                </c:pt>
                <c:pt idx="1322">
                  <c:v>2.1621366271203844E-2</c:v>
                </c:pt>
                <c:pt idx="1323">
                  <c:v>2.1609253154442589E-2</c:v>
                </c:pt>
                <c:pt idx="1324">
                  <c:v>2.1597082278037694E-2</c:v>
                </c:pt>
                <c:pt idx="1325">
                  <c:v>2.1584853644084134E-2</c:v>
                </c:pt>
                <c:pt idx="1326">
                  <c:v>2.1572567254688504E-2</c:v>
                </c:pt>
                <c:pt idx="1327">
                  <c:v>2.156022311196637E-2</c:v>
                </c:pt>
                <c:pt idx="1328">
                  <c:v>2.1547821218043373E-2</c:v>
                </c:pt>
                <c:pt idx="1329">
                  <c:v>2.1535361575055229E-2</c:v>
                </c:pt>
                <c:pt idx="1330">
                  <c:v>2.1522844185147289E-2</c:v>
                </c:pt>
                <c:pt idx="1331">
                  <c:v>2.1510269050475421E-2</c:v>
                </c:pt>
                <c:pt idx="1332">
                  <c:v>2.1497636173204906E-2</c:v>
                </c:pt>
                <c:pt idx="1333">
                  <c:v>2.1484945555511101E-2</c:v>
                </c:pt>
                <c:pt idx="1334">
                  <c:v>2.1472197199578994E-2</c:v>
                </c:pt>
                <c:pt idx="1335">
                  <c:v>2.1459391107603872E-2</c:v>
                </c:pt>
                <c:pt idx="1336">
                  <c:v>2.144652728179109E-2</c:v>
                </c:pt>
                <c:pt idx="1337">
                  <c:v>2.1433605724355653E-2</c:v>
                </c:pt>
                <c:pt idx="1338">
                  <c:v>2.1420626437522624E-2</c:v>
                </c:pt>
                <c:pt idx="1339">
                  <c:v>2.1407589423526489E-2</c:v>
                </c:pt>
                <c:pt idx="1340">
                  <c:v>2.1394494684612467E-2</c:v>
                </c:pt>
                <c:pt idx="1341">
                  <c:v>2.1381342223034977E-2</c:v>
                </c:pt>
                <c:pt idx="1342">
                  <c:v>2.1368132041058505E-2</c:v>
                </c:pt>
                <c:pt idx="1343">
                  <c:v>2.1354864140958271E-2</c:v>
                </c:pt>
                <c:pt idx="1344">
                  <c:v>2.1341538525018258E-2</c:v>
                </c:pt>
                <c:pt idx="1345">
                  <c:v>2.1328155195533181E-2</c:v>
                </c:pt>
                <c:pt idx="1346">
                  <c:v>2.1314714154806728E-2</c:v>
                </c:pt>
                <c:pt idx="1347">
                  <c:v>2.1301215405153544E-2</c:v>
                </c:pt>
                <c:pt idx="1348">
                  <c:v>2.1287658948898121E-2</c:v>
                </c:pt>
                <c:pt idx="1349">
                  <c:v>2.1274044788373938E-2</c:v>
                </c:pt>
                <c:pt idx="1350">
                  <c:v>2.1260372925925204E-2</c:v>
                </c:pt>
                <c:pt idx="1351">
                  <c:v>2.1246643363905974E-2</c:v>
                </c:pt>
                <c:pt idx="1352">
                  <c:v>2.1232856104679735E-2</c:v>
                </c:pt>
                <c:pt idx="1353">
                  <c:v>2.1219011150620255E-2</c:v>
                </c:pt>
                <c:pt idx="1354">
                  <c:v>2.1205108504111385E-2</c:v>
                </c:pt>
                <c:pt idx="1355">
                  <c:v>2.1191148167546602E-2</c:v>
                </c:pt>
                <c:pt idx="1356">
                  <c:v>2.1177130143329025E-2</c:v>
                </c:pt>
                <c:pt idx="1357">
                  <c:v>2.1163054433872511E-2</c:v>
                </c:pt>
                <c:pt idx="1358">
                  <c:v>2.1148921041599881E-2</c:v>
                </c:pt>
                <c:pt idx="1359">
                  <c:v>2.1134729968944482E-2</c:v>
                </c:pt>
                <c:pt idx="1360">
                  <c:v>2.1120481218349505E-2</c:v>
                </c:pt>
                <c:pt idx="1361">
                  <c:v>2.1106174792267566E-2</c:v>
                </c:pt>
                <c:pt idx="1362">
                  <c:v>2.1091810693162013E-2</c:v>
                </c:pt>
                <c:pt idx="1363">
                  <c:v>2.1077388923505386E-2</c:v>
                </c:pt>
                <c:pt idx="1364">
                  <c:v>2.1062909485780518E-2</c:v>
                </c:pt>
                <c:pt idx="1365">
                  <c:v>2.1048372382479884E-2</c:v>
                </c:pt>
                <c:pt idx="1366">
                  <c:v>2.1033777616106027E-2</c:v>
                </c:pt>
                <c:pt idx="1367">
                  <c:v>2.1019125189171355E-2</c:v>
                </c:pt>
                <c:pt idx="1368">
                  <c:v>2.1004415104198121E-2</c:v>
                </c:pt>
                <c:pt idx="1369">
                  <c:v>2.0989647363718431E-2</c:v>
                </c:pt>
                <c:pt idx="1370">
                  <c:v>2.0974821970274917E-2</c:v>
                </c:pt>
                <c:pt idx="1371">
                  <c:v>2.0959938926418956E-2</c:v>
                </c:pt>
                <c:pt idx="1372">
                  <c:v>2.0944998234712887E-2</c:v>
                </c:pt>
                <c:pt idx="1373">
                  <c:v>2.092999989772824E-2</c:v>
                </c:pt>
                <c:pt idx="1374">
                  <c:v>2.0914943918046842E-2</c:v>
                </c:pt>
                <c:pt idx="1375">
                  <c:v>2.0899830298260369E-2</c:v>
                </c:pt>
                <c:pt idx="1376">
                  <c:v>2.088465904097014E-2</c:v>
                </c:pt>
                <c:pt idx="1377">
                  <c:v>2.0869430148787768E-2</c:v>
                </c:pt>
                <c:pt idx="1378">
                  <c:v>2.0854143624334274E-2</c:v>
                </c:pt>
                <c:pt idx="1379">
                  <c:v>2.083879947024098E-2</c:v>
                </c:pt>
                <c:pt idx="1380">
                  <c:v>2.0823397689149058E-2</c:v>
                </c:pt>
                <c:pt idx="1381">
                  <c:v>2.0807938283709106E-2</c:v>
                </c:pt>
                <c:pt idx="1382">
                  <c:v>2.0792421256582445E-2</c:v>
                </c:pt>
                <c:pt idx="1383">
                  <c:v>2.0776846610439593E-2</c:v>
                </c:pt>
                <c:pt idx="1384">
                  <c:v>2.0761214347960931E-2</c:v>
                </c:pt>
                <c:pt idx="1385">
                  <c:v>2.0745524471837563E-2</c:v>
                </c:pt>
                <c:pt idx="1386">
                  <c:v>2.0729776984769358E-2</c:v>
                </c:pt>
                <c:pt idx="1387">
                  <c:v>2.0713971889466918E-2</c:v>
                </c:pt>
                <c:pt idx="1388">
                  <c:v>2.0698109188650254E-2</c:v>
                </c:pt>
                <c:pt idx="1389">
                  <c:v>2.068218888504968E-2</c:v>
                </c:pt>
                <c:pt idx="1390">
                  <c:v>2.0666210981404698E-2</c:v>
                </c:pt>
                <c:pt idx="1391">
                  <c:v>2.0650175480465549E-2</c:v>
                </c:pt>
                <c:pt idx="1392">
                  <c:v>2.0634082384991891E-2</c:v>
                </c:pt>
                <c:pt idx="1393">
                  <c:v>2.0617931697753229E-2</c:v>
                </c:pt>
                <c:pt idx="1394">
                  <c:v>2.0601723421528936E-2</c:v>
                </c:pt>
                <c:pt idx="1395">
                  <c:v>2.0585457569124759E-2</c:v>
                </c:pt>
                <c:pt idx="1396">
                  <c:v>2.056913502597468E-2</c:v>
                </c:pt>
                <c:pt idx="1397">
                  <c:v>2.0552758214854538E-2</c:v>
                </c:pt>
                <c:pt idx="1398">
                  <c:v>2.0536329714882621E-2</c:v>
                </c:pt>
                <c:pt idx="1399">
                  <c:v>2.0519852105016691E-2</c:v>
                </c:pt>
                <c:pt idx="1400">
                  <c:v>2.0503327964053537E-2</c:v>
                </c:pt>
                <c:pt idx="1401">
                  <c:v>2.0486759870627674E-2</c:v>
                </c:pt>
                <c:pt idx="1402">
                  <c:v>2.0470150403209358E-2</c:v>
                </c:pt>
                <c:pt idx="1403">
                  <c:v>2.0453502140105474E-2</c:v>
                </c:pt>
                <c:pt idx="1404">
                  <c:v>2.0436817659455372E-2</c:v>
                </c:pt>
                <c:pt idx="1405">
                  <c:v>2.0420099539233919E-2</c:v>
                </c:pt>
                <c:pt idx="1406">
                  <c:v>2.0403350357246264E-2</c:v>
                </c:pt>
                <c:pt idx="1407">
                  <c:v>2.0386572691130238E-2</c:v>
                </c:pt>
                <c:pt idx="1408">
                  <c:v>2.0369769118354603E-2</c:v>
                </c:pt>
                <c:pt idx="1409">
                  <c:v>2.0352942216218167E-2</c:v>
                </c:pt>
                <c:pt idx="1410">
                  <c:v>2.0336094561848702E-2</c:v>
                </c:pt>
                <c:pt idx="1411">
                  <c:v>2.0319228732203379E-2</c:v>
                </c:pt>
                <c:pt idx="1412">
                  <c:v>2.0302347304068106E-2</c:v>
                </c:pt>
                <c:pt idx="1413">
                  <c:v>2.028545285405621E-2</c:v>
                </c:pt>
                <c:pt idx="1414">
                  <c:v>2.0268547958608898E-2</c:v>
                </c:pt>
                <c:pt idx="1415">
                  <c:v>2.0251635193995005E-2</c:v>
                </c:pt>
                <c:pt idx="1416">
                  <c:v>2.0234717136309924E-2</c:v>
                </c:pt>
                <c:pt idx="1417">
                  <c:v>2.0217796361476258E-2</c:v>
                </c:pt>
                <c:pt idx="1418">
                  <c:v>2.0200875445244026E-2</c:v>
                </c:pt>
                <c:pt idx="1419">
                  <c:v>2.0183956963188709E-2</c:v>
                </c:pt>
                <c:pt idx="1420">
                  <c:v>2.0164627839467493E-2</c:v>
                </c:pt>
                <c:pt idx="1421">
                  <c:v>2.0147723245560668E-2</c:v>
                </c:pt>
                <c:pt idx="1422">
                  <c:v>2.0130829179372818E-2</c:v>
                </c:pt>
                <c:pt idx="1423">
                  <c:v>2.0113948215763712E-2</c:v>
                </c:pt>
                <c:pt idx="1424">
                  <c:v>2.009708292942056E-2</c:v>
                </c:pt>
                <c:pt idx="1425">
                  <c:v>2.00802358948593E-2</c:v>
                </c:pt>
                <c:pt idx="1426">
                  <c:v>2.006340968642396E-2</c:v>
                </c:pt>
                <c:pt idx="1427">
                  <c:v>2.0046606878287306E-2</c:v>
                </c:pt>
                <c:pt idx="1428">
                  <c:v>2.0029830044451719E-2</c:v>
                </c:pt>
                <c:pt idx="1429">
                  <c:v>2.0012464419128947E-2</c:v>
                </c:pt>
                <c:pt idx="1430">
                  <c:v>1.9995750773860507E-2</c:v>
                </c:pt>
                <c:pt idx="1431">
                  <c:v>1.9979070943912009E-2</c:v>
                </c:pt>
                <c:pt idx="1432">
                  <c:v>1.9962427495703754E-2</c:v>
                </c:pt>
                <c:pt idx="1433">
                  <c:v>1.9945822995489183E-2</c:v>
                </c:pt>
                <c:pt idx="1434">
                  <c:v>1.9929260009355965E-2</c:v>
                </c:pt>
                <c:pt idx="1435">
                  <c:v>1.9910366904091596E-2</c:v>
                </c:pt>
                <c:pt idx="1436">
                  <c:v>1.9896268842863066E-2</c:v>
                </c:pt>
                <c:pt idx="1437">
                  <c:v>1.9879845793860366E-2</c:v>
                </c:pt>
                <c:pt idx="1438">
                  <c:v>1.9863474521656033E-2</c:v>
                </c:pt>
                <c:pt idx="1439">
                  <c:v>1.9847157591525708E-2</c:v>
                </c:pt>
                <c:pt idx="1440">
                  <c:v>1.9830897568588225E-2</c:v>
                </c:pt>
                <c:pt idx="1441">
                  <c:v>1.9814697017803841E-2</c:v>
                </c:pt>
                <c:pt idx="1442">
                  <c:v>1.9798558503978419E-2</c:v>
                </c:pt>
                <c:pt idx="1443">
                  <c:v>1.9782484591762958E-2</c:v>
                </c:pt>
                <c:pt idx="1444">
                  <c:v>1.9766477845656674E-2</c:v>
                </c:pt>
                <c:pt idx="1445">
                  <c:v>1.9750540830008084E-2</c:v>
                </c:pt>
                <c:pt idx="1446">
                  <c:v>1.9734676109016528E-2</c:v>
                </c:pt>
                <c:pt idx="1447">
                  <c:v>1.97188862367535E-2</c:v>
                </c:pt>
                <c:pt idx="1448">
                  <c:v>1.9703172897612389E-2</c:v>
                </c:pt>
                <c:pt idx="1449">
                  <c:v>1.9687536243944988E-2</c:v>
                </c:pt>
                <c:pt idx="1450">
                  <c:v>1.9671976272173389E-2</c:v>
                </c:pt>
                <c:pt idx="1451">
                  <c:v>1.9656492978737387E-2</c:v>
                </c:pt>
                <c:pt idx="1452">
                  <c:v>1.9641086360094675E-2</c:v>
                </c:pt>
                <c:pt idx="1453">
                  <c:v>1.9625756412719547E-2</c:v>
                </c:pt>
                <c:pt idx="1454">
                  <c:v>1.9610503133105302E-2</c:v>
                </c:pt>
                <c:pt idx="1455">
                  <c:v>1.9595326517761403E-2</c:v>
                </c:pt>
                <c:pt idx="1456">
                  <c:v>1.9580226563216084E-2</c:v>
                </c:pt>
                <c:pt idx="1457">
                  <c:v>1.9565203266013971E-2</c:v>
                </c:pt>
                <c:pt idx="1458">
                  <c:v>1.955025662271825E-2</c:v>
                </c:pt>
                <c:pt idx="1459">
                  <c:v>1.9535386629909578E-2</c:v>
                </c:pt>
                <c:pt idx="1460">
                  <c:v>1.9520593284185435E-2</c:v>
                </c:pt>
                <c:pt idx="1461">
                  <c:v>1.9505876582161855E-2</c:v>
                </c:pt>
                <c:pt idx="1462">
                  <c:v>1.9491236520471265E-2</c:v>
                </c:pt>
                <c:pt idx="1463">
                  <c:v>1.9476673095764865E-2</c:v>
                </c:pt>
                <c:pt idx="1464">
                  <c:v>1.9462186304710895E-2</c:v>
                </c:pt>
                <c:pt idx="1465">
                  <c:v>1.9447776143994625E-2</c:v>
                </c:pt>
                <c:pt idx="1466">
                  <c:v>1.943344261032012E-2</c:v>
                </c:pt>
                <c:pt idx="1467">
                  <c:v>1.9419185700407814E-2</c:v>
                </c:pt>
                <c:pt idx="1468">
                  <c:v>1.9405005410996486E-2</c:v>
                </c:pt>
                <c:pt idx="1469">
                  <c:v>1.9390901738842399E-2</c:v>
                </c:pt>
                <c:pt idx="1470">
                  <c:v>1.9376874680718623E-2</c:v>
                </c:pt>
                <c:pt idx="1471">
                  <c:v>1.9362924233416141E-2</c:v>
                </c:pt>
                <c:pt idx="1472">
                  <c:v>1.9346228730497794E-2</c:v>
                </c:pt>
                <c:pt idx="1473">
                  <c:v>1.9332451914706571E-2</c:v>
                </c:pt>
                <c:pt idx="1474">
                  <c:v>1.931875170850033E-2</c:v>
                </c:pt>
                <c:pt idx="1475">
                  <c:v>1.9305128108727896E-2</c:v>
                </c:pt>
                <c:pt idx="1476">
                  <c:v>1.9291581112255467E-2</c:v>
                </c:pt>
                <c:pt idx="1477">
                  <c:v>1.9279309086262107E-2</c:v>
                </c:pt>
                <c:pt idx="1478">
                  <c:v>1.926471691676624E-2</c:v>
                </c:pt>
                <c:pt idx="1479">
                  <c:v>1.9251399711570472E-2</c:v>
                </c:pt>
                <c:pt idx="1480">
                  <c:v>1.9238159097317638E-2</c:v>
                </c:pt>
                <c:pt idx="1481">
                  <c:v>1.9226136248697206E-2</c:v>
                </c:pt>
                <c:pt idx="1482">
                  <c:v>1.9213034476702875E-2</c:v>
                </c:pt>
                <c:pt idx="1483">
                  <c:v>1.9200009273663558E-2</c:v>
                </c:pt>
                <c:pt idx="1484">
                  <c:v>1.9187060636608258E-2</c:v>
                </c:pt>
                <c:pt idx="1485">
                  <c:v>1.9174188562583284E-2</c:v>
                </c:pt>
                <c:pt idx="1486">
                  <c:v>1.9159968081633696E-2</c:v>
                </c:pt>
                <c:pt idx="1487">
                  <c:v>1.9148674091896932E-2</c:v>
                </c:pt>
                <c:pt idx="1488">
                  <c:v>1.913603168941555E-2</c:v>
                </c:pt>
                <c:pt idx="1489">
                  <c:v>1.9123465838324926E-2</c:v>
                </c:pt>
                <c:pt idx="1490">
                  <c:v>1.9108525030351618E-2</c:v>
                </c:pt>
                <c:pt idx="1491">
                  <c:v>1.9096132839561148E-2</c:v>
                </c:pt>
                <c:pt idx="1492">
                  <c:v>1.9083817199690829E-2</c:v>
                </c:pt>
                <c:pt idx="1493">
                  <c:v>1.9071578107916331E-2</c:v>
                </c:pt>
                <c:pt idx="1494">
                  <c:v>1.9060368727763705E-2</c:v>
                </c:pt>
                <c:pt idx="1495">
                  <c:v>1.9047329557444138E-2</c:v>
                </c:pt>
                <c:pt idx="1496">
                  <c:v>1.903532009318577E-2</c:v>
                </c:pt>
                <c:pt idx="1497">
                  <c:v>1.9023387165900563E-2</c:v>
                </c:pt>
                <c:pt idx="1498">
                  <c:v>1.9011530772852614E-2</c:v>
                </c:pt>
                <c:pt idx="1499">
                  <c:v>1.8999750911322357E-2</c:v>
                </c:pt>
                <c:pt idx="1500">
                  <c:v>1.8988047578608731E-2</c:v>
                </c:pt>
                <c:pt idx="1501">
                  <c:v>1.897642077202746E-2</c:v>
                </c:pt>
                <c:pt idx="1502">
                  <c:v>1.8964870488912555E-2</c:v>
                </c:pt>
                <c:pt idx="1503">
                  <c:v>1.8953396726615234E-2</c:v>
                </c:pt>
                <c:pt idx="1504">
                  <c:v>1.8941999482503923E-2</c:v>
                </c:pt>
                <c:pt idx="1505">
                  <c:v>1.8930678753965778E-2</c:v>
                </c:pt>
                <c:pt idx="1506">
                  <c:v>1.8919434538404084E-2</c:v>
                </c:pt>
                <c:pt idx="1507">
                  <c:v>1.8908266833240619E-2</c:v>
                </c:pt>
                <c:pt idx="1508">
                  <c:v>1.8897175635914171E-2</c:v>
                </c:pt>
                <c:pt idx="1509">
                  <c:v>1.8886160943881812E-2</c:v>
                </c:pt>
                <c:pt idx="1510">
                  <c:v>1.8875222754617824E-2</c:v>
                </c:pt>
                <c:pt idx="1511">
                  <c:v>1.886436106561348E-2</c:v>
                </c:pt>
                <c:pt idx="1512">
                  <c:v>1.8853575874378341E-2</c:v>
                </c:pt>
                <c:pt idx="1513">
                  <c:v>1.8842867178439186E-2</c:v>
                </c:pt>
                <c:pt idx="1514">
                  <c:v>1.8832234975341085E-2</c:v>
                </c:pt>
                <c:pt idx="1515">
                  <c:v>1.8821679262645007E-2</c:v>
                </c:pt>
                <c:pt idx="1516">
                  <c:v>1.8811831384373062E-2</c:v>
                </c:pt>
                <c:pt idx="1517">
                  <c:v>1.8800797298796676E-2</c:v>
                </c:pt>
                <c:pt idx="1518">
                  <c:v>1.8790471042856322E-2</c:v>
                </c:pt>
                <c:pt idx="1519">
                  <c:v>1.8780221267741776E-2</c:v>
                </c:pt>
                <c:pt idx="1520">
                  <c:v>1.8770047971103321E-2</c:v>
                </c:pt>
                <c:pt idx="1521">
                  <c:v>1.8759951150607995E-2</c:v>
                </c:pt>
                <c:pt idx="1522">
                  <c:v>1.87499308039407E-2</c:v>
                </c:pt>
                <c:pt idx="1523">
                  <c:v>1.8739986928804204E-2</c:v>
                </c:pt>
                <c:pt idx="1524">
                  <c:v>1.8726251219534341E-2</c:v>
                </c:pt>
                <c:pt idx="1525">
                  <c:v>1.8716483135348443E-2</c:v>
                </c:pt>
                <c:pt idx="1526">
                  <c:v>1.8706791506868096E-2</c:v>
                </c:pt>
                <c:pt idx="1527">
                  <c:v>1.8697176331883336E-2</c:v>
                </c:pt>
                <c:pt idx="1528">
                  <c:v>1.8687637608201947E-2</c:v>
                </c:pt>
                <c:pt idx="1529">
                  <c:v>1.8678175333648135E-2</c:v>
                </c:pt>
                <c:pt idx="1530">
                  <c:v>1.866878950606472E-2</c:v>
                </c:pt>
                <c:pt idx="1531">
                  <c:v>1.8659480123311385E-2</c:v>
                </c:pt>
                <c:pt idx="1532">
                  <c:v>1.8650247183265339E-2</c:v>
                </c:pt>
                <c:pt idx="1533">
                  <c:v>1.8641090683821308E-2</c:v>
                </c:pt>
                <c:pt idx="1534">
                  <c:v>1.8632010622891094E-2</c:v>
                </c:pt>
                <c:pt idx="1535">
                  <c:v>1.8623006998404468E-2</c:v>
                </c:pt>
                <c:pt idx="1536">
                  <c:v>1.8614079808308492E-2</c:v>
                </c:pt>
                <c:pt idx="1537">
                  <c:v>1.8605229050567537E-2</c:v>
                </c:pt>
                <c:pt idx="1538">
                  <c:v>1.8595207486914088E-2</c:v>
                </c:pt>
                <c:pt idx="1539">
                  <c:v>1.8586520506017494E-2</c:v>
                </c:pt>
                <c:pt idx="1540">
                  <c:v>1.857790995119207E-2</c:v>
                </c:pt>
                <c:pt idx="1541">
                  <c:v>1.8569375820474018E-2</c:v>
                </c:pt>
                <c:pt idx="1542">
                  <c:v>1.8560918111917932E-2</c:v>
                </c:pt>
                <c:pt idx="1543">
                  <c:v>1.855253682359484E-2</c:v>
                </c:pt>
                <c:pt idx="1544">
                  <c:v>1.8544231953594593E-2</c:v>
                </c:pt>
                <c:pt idx="1545">
                  <c:v>1.8536003500022821E-2</c:v>
                </c:pt>
                <c:pt idx="1546">
                  <c:v>1.8527851461003324E-2</c:v>
                </c:pt>
                <c:pt idx="1547">
                  <c:v>1.851977583467786E-2</c:v>
                </c:pt>
                <c:pt idx="1548">
                  <c:v>1.8511776619205056E-2</c:v>
                </c:pt>
                <c:pt idx="1549">
                  <c:v>1.8503853812760838E-2</c:v>
                </c:pt>
                <c:pt idx="1550">
                  <c:v>1.8496007413538865E-2</c:v>
                </c:pt>
                <c:pt idx="1551">
                  <c:v>1.8488237419750326E-2</c:v>
                </c:pt>
                <c:pt idx="1552">
                  <c:v>1.8480543829623483E-2</c:v>
                </c:pt>
                <c:pt idx="1553">
                  <c:v>1.8472926641404128E-2</c:v>
                </c:pt>
                <c:pt idx="1554">
                  <c:v>1.8465385853355564E-2</c:v>
                </c:pt>
                <c:pt idx="1555">
                  <c:v>1.8457921463758842E-2</c:v>
                </c:pt>
                <c:pt idx="1556">
                  <c:v>1.8450533470911645E-2</c:v>
                </c:pt>
                <c:pt idx="1557">
                  <c:v>1.8443221873130067E-2</c:v>
                </c:pt>
                <c:pt idx="1558">
                  <c:v>1.8435986668746615E-2</c:v>
                </c:pt>
                <c:pt idx="1559">
                  <c:v>1.8428827856111982E-2</c:v>
                </c:pt>
                <c:pt idx="1560">
                  <c:v>1.8421745433593935E-2</c:v>
                </c:pt>
                <c:pt idx="1561">
                  <c:v>1.841473939957777E-2</c:v>
                </c:pt>
                <c:pt idx="1562">
                  <c:v>1.8407809752466298E-2</c:v>
                </c:pt>
                <c:pt idx="1563">
                  <c:v>1.8400956490679191E-2</c:v>
                </c:pt>
                <c:pt idx="1564">
                  <c:v>1.839417961265474E-2</c:v>
                </c:pt>
                <c:pt idx="1565">
                  <c:v>1.8387479116847447E-2</c:v>
                </c:pt>
                <c:pt idx="1566">
                  <c:v>1.8380855001729542E-2</c:v>
                </c:pt>
                <c:pt idx="1567">
                  <c:v>1.8374307265791E-2</c:v>
                </c:pt>
                <c:pt idx="1568">
                  <c:v>1.836783590753932E-2</c:v>
                </c:pt>
                <c:pt idx="1569">
                  <c:v>1.8361440925499076E-2</c:v>
                </c:pt>
                <c:pt idx="1570">
                  <c:v>1.8355122318211712E-2</c:v>
                </c:pt>
                <c:pt idx="1571">
                  <c:v>1.8348880084237282E-2</c:v>
                </c:pt>
                <c:pt idx="1572">
                  <c:v>1.8342714222152924E-2</c:v>
                </c:pt>
                <c:pt idx="1573">
                  <c:v>1.833662473055242E-2</c:v>
                </c:pt>
                <c:pt idx="1574">
                  <c:v>1.8330611608047512E-2</c:v>
                </c:pt>
                <c:pt idx="1575">
                  <c:v>1.8324674853267459E-2</c:v>
                </c:pt>
                <c:pt idx="1576">
                  <c:v>1.8318814464859261E-2</c:v>
                </c:pt>
                <c:pt idx="1577">
                  <c:v>1.8313030441486348E-2</c:v>
                </c:pt>
                <c:pt idx="1578">
                  <c:v>1.8307322781830098E-2</c:v>
                </c:pt>
                <c:pt idx="1579">
                  <c:v>1.8301691484589856E-2</c:v>
                </c:pt>
                <c:pt idx="1580">
                  <c:v>1.8296136548481171E-2</c:v>
                </c:pt>
                <c:pt idx="1581">
                  <c:v>1.8290657972238202E-2</c:v>
                </c:pt>
                <c:pt idx="1582">
                  <c:v>1.8285255754611759E-2</c:v>
                </c:pt>
                <c:pt idx="1583">
                  <c:v>1.8279929894370387E-2</c:v>
                </c:pt>
                <c:pt idx="1584">
                  <c:v>1.8274680390299936E-2</c:v>
                </c:pt>
                <c:pt idx="1585">
                  <c:v>1.8269507241203554E-2</c:v>
                </c:pt>
                <c:pt idx="1586">
                  <c:v>1.8264410445902133E-2</c:v>
                </c:pt>
                <c:pt idx="1587">
                  <c:v>1.8259390003233417E-2</c:v>
                </c:pt>
                <c:pt idx="1588">
                  <c:v>1.8254445912053562E-2</c:v>
                </c:pt>
                <c:pt idx="1589">
                  <c:v>1.8249578171234918E-2</c:v>
                </c:pt>
                <c:pt idx="1590">
                  <c:v>1.8244786779668013E-2</c:v>
                </c:pt>
                <c:pt idx="1591">
                  <c:v>1.8240071736260688E-2</c:v>
                </c:pt>
                <c:pt idx="1592">
                  <c:v>1.823543303993785E-2</c:v>
                </c:pt>
                <c:pt idx="1593">
                  <c:v>1.8230870689642156E-2</c:v>
                </c:pt>
                <c:pt idx="1594">
                  <c:v>1.8226384684333564E-2</c:v>
                </c:pt>
                <c:pt idx="1595">
                  <c:v>1.8221975022989546E-2</c:v>
                </c:pt>
                <c:pt idx="1596">
                  <c:v>1.8217641704604878E-2</c:v>
                </c:pt>
                <c:pt idx="1597">
                  <c:v>1.8213384728191419E-2</c:v>
                </c:pt>
                <c:pt idx="1598">
                  <c:v>1.8209204092778989E-2</c:v>
                </c:pt>
                <c:pt idx="1599">
                  <c:v>1.8205099797414925E-2</c:v>
                </c:pt>
                <c:pt idx="1600">
                  <c:v>1.8201071841162989E-2</c:v>
                </c:pt>
                <c:pt idx="1601">
                  <c:v>1.8197120223105337E-2</c:v>
                </c:pt>
                <c:pt idx="1602">
                  <c:v>1.8193244942341216E-2</c:v>
                </c:pt>
                <c:pt idx="1603">
                  <c:v>1.8189445997986942E-2</c:v>
                </c:pt>
                <c:pt idx="1604">
                  <c:v>1.8185723389176803E-2</c:v>
                </c:pt>
                <c:pt idx="1605">
                  <c:v>1.8182077115062159E-2</c:v>
                </c:pt>
                <c:pt idx="1606">
                  <c:v>1.8178507174811676E-2</c:v>
                </c:pt>
                <c:pt idx="1607">
                  <c:v>1.817501356761176E-2</c:v>
                </c:pt>
                <c:pt idx="1608">
                  <c:v>1.8171596292665893E-2</c:v>
                </c:pt>
                <c:pt idx="1609">
                  <c:v>1.8168255349195306E-2</c:v>
                </c:pt>
                <c:pt idx="1610">
                  <c:v>1.8164990736438087E-2</c:v>
                </c:pt>
                <c:pt idx="1611">
                  <c:v>1.8161802453650278E-2</c:v>
                </c:pt>
                <c:pt idx="1612">
                  <c:v>1.8158690500105233E-2</c:v>
                </c:pt>
                <c:pt idx="1613">
                  <c:v>1.8155654875093158E-2</c:v>
                </c:pt>
                <c:pt idx="1614">
                  <c:v>1.8152695577922668E-2</c:v>
                </c:pt>
                <c:pt idx="1615">
                  <c:v>1.8149812607918793E-2</c:v>
                </c:pt>
                <c:pt idx="1616">
                  <c:v>1.8147005964424302E-2</c:v>
                </c:pt>
                <c:pt idx="1617">
                  <c:v>1.8144275646799712E-2</c:v>
                </c:pt>
                <c:pt idx="1618">
                  <c:v>1.8141621654422613E-2</c:v>
                </c:pt>
                <c:pt idx="1619">
                  <c:v>1.8139043986687899E-2</c:v>
                </c:pt>
                <c:pt idx="1620">
                  <c:v>1.8136542643007989E-2</c:v>
                </c:pt>
                <c:pt idx="1621">
                  <c:v>1.8134117622812598E-2</c:v>
                </c:pt>
                <c:pt idx="1622">
                  <c:v>1.8131768925549401E-2</c:v>
                </c:pt>
                <c:pt idx="1623">
                  <c:v>1.8129496550682717E-2</c:v>
                </c:pt>
                <c:pt idx="1624">
                  <c:v>1.8127300497694381E-2</c:v>
                </c:pt>
                <c:pt idx="1625">
                  <c:v>1.8125180766084197E-2</c:v>
                </c:pt>
                <c:pt idx="1626">
                  <c:v>1.8123137355368604E-2</c:v>
                </c:pt>
                <c:pt idx="1627">
                  <c:v>1.8121170265082E-2</c:v>
                </c:pt>
                <c:pt idx="1628">
                  <c:v>1.8119279494776305E-2</c:v>
                </c:pt>
                <c:pt idx="1629">
                  <c:v>1.8117465044019867E-2</c:v>
                </c:pt>
                <c:pt idx="1630">
                  <c:v>1.8115726912399648E-2</c:v>
                </c:pt>
                <c:pt idx="1631">
                  <c:v>1.8114065099519027E-2</c:v>
                </c:pt>
                <c:pt idx="1632">
                  <c:v>1.8112479605000009E-2</c:v>
                </c:pt>
                <c:pt idx="1633">
                  <c:v>1.8110970428480148E-2</c:v>
                </c:pt>
                <c:pt idx="1634">
                  <c:v>1.810953756961604E-2</c:v>
                </c:pt>
                <c:pt idx="1635">
                  <c:v>1.8108181028080719E-2</c:v>
                </c:pt>
                <c:pt idx="1636">
                  <c:v>1.8106900803565609E-2</c:v>
                </c:pt>
                <c:pt idx="1637">
                  <c:v>1.8106113805399195E-2</c:v>
                </c:pt>
                <c:pt idx="1638">
                  <c:v>1.810499160925335E-2</c:v>
                </c:pt>
                <c:pt idx="1639">
                  <c:v>1.8103945733096524E-2</c:v>
                </c:pt>
                <c:pt idx="1640">
                  <c:v>1.8102976176689562E-2</c:v>
                </c:pt>
                <c:pt idx="1641">
                  <c:v>1.810208293981078E-2</c:v>
                </c:pt>
                <c:pt idx="1642">
                  <c:v>1.8101266022255976E-2</c:v>
                </c:pt>
                <c:pt idx="1643">
                  <c:v>1.8100525423838849E-2</c:v>
                </c:pt>
                <c:pt idx="1644">
                  <c:v>1.8099861144389478E-2</c:v>
                </c:pt>
                <c:pt idx="1645">
                  <c:v>1.8099273183756728E-2</c:v>
                </c:pt>
                <c:pt idx="1646">
                  <c:v>1.8098761541805626E-2</c:v>
                </c:pt>
                <c:pt idx="1647">
                  <c:v>1.8098326218419544E-2</c:v>
                </c:pt>
                <c:pt idx="1648">
                  <c:v>1.8097967213498888E-2</c:v>
                </c:pt>
                <c:pt idx="1649">
                  <c:v>1.8097684526961543E-2</c:v>
                </c:pt>
                <c:pt idx="1650">
                  <c:v>1.8097478158743071E-2</c:v>
                </c:pt>
                <c:pt idx="1651">
                  <c:v>1.8097348108796305E-2</c:v>
                </c:pt>
                <c:pt idx="1652">
                  <c:v>1.8097294377091316E-2</c:v>
                </c:pt>
                <c:pt idx="1653">
                  <c:v>1.8097316963615662E-2</c:v>
                </c:pt>
                <c:pt idx="1654">
                  <c:v>1.8097415868375235E-2</c:v>
                </c:pt>
                <c:pt idx="1655">
                  <c:v>1.8097591071132457E-2</c:v>
                </c:pt>
                <c:pt idx="1656">
                  <c:v>1.809784188235845E-2</c:v>
                </c:pt>
                <c:pt idx="1657">
                  <c:v>1.809816680591602E-2</c:v>
                </c:pt>
                <c:pt idx="1658">
                  <c:v>1.8098564297661331E-2</c:v>
                </c:pt>
                <c:pt idx="1659">
                  <c:v>1.8099032813463003E-2</c:v>
                </c:pt>
                <c:pt idx="1660">
                  <c:v>1.8099570809203203E-2</c:v>
                </c:pt>
                <c:pt idx="1661">
                  <c:v>1.8100176740775225E-2</c:v>
                </c:pt>
                <c:pt idx="1662">
                  <c:v>1.8100849064081322E-2</c:v>
                </c:pt>
                <c:pt idx="1663">
                  <c:v>1.8101586235035109E-2</c:v>
                </c:pt>
                <c:pt idx="1664">
                  <c:v>1.8102386709556533E-2</c:v>
                </c:pt>
                <c:pt idx="1665">
                  <c:v>1.8103248943574266E-2</c:v>
                </c:pt>
                <c:pt idx="1666">
                  <c:v>1.8104171393022679E-2</c:v>
                </c:pt>
                <c:pt idx="1667">
                  <c:v>1.8105152513841146E-2</c:v>
                </c:pt>
                <c:pt idx="1668">
                  <c:v>1.8106190761974297E-2</c:v>
                </c:pt>
                <c:pt idx="1669">
                  <c:v>1.8107284593369813E-2</c:v>
                </c:pt>
                <c:pt idx="1670">
                  <c:v>1.8108432463977777E-2</c:v>
                </c:pt>
                <c:pt idx="1671">
                  <c:v>1.8109632829750675E-2</c:v>
                </c:pt>
                <c:pt idx="1672">
                  <c:v>1.8110884146641654E-2</c:v>
                </c:pt>
                <c:pt idx="1673">
                  <c:v>1.8112184870604509E-2</c:v>
                </c:pt>
                <c:pt idx="1674">
                  <c:v>1.8113533457591948E-2</c:v>
                </c:pt>
                <c:pt idx="1675">
                  <c:v>1.8114928363555362E-2</c:v>
                </c:pt>
                <c:pt idx="1676">
                  <c:v>1.8116368044444619E-2</c:v>
                </c:pt>
                <c:pt idx="1677">
                  <c:v>1.8117850956206747E-2</c:v>
                </c:pt>
                <c:pt idx="1678">
                  <c:v>1.8119375554785062E-2</c:v>
                </c:pt>
                <c:pt idx="1679">
                  <c:v>1.8120940296118722E-2</c:v>
                </c:pt>
                <c:pt idx="1680">
                  <c:v>1.8122543636142529E-2</c:v>
                </c:pt>
                <c:pt idx="1681">
                  <c:v>1.8124184030786476E-2</c:v>
                </c:pt>
                <c:pt idx="1682">
                  <c:v>1.8125859935973123E-2</c:v>
                </c:pt>
                <c:pt idx="1683">
                  <c:v>1.8127569807620019E-2</c:v>
                </c:pt>
                <c:pt idx="1684">
                  <c:v>1.8129312101637058E-2</c:v>
                </c:pt>
                <c:pt idx="1685">
                  <c:v>1.8131085273927147E-2</c:v>
                </c:pt>
                <c:pt idx="1686">
                  <c:v>1.8132887780384684E-2</c:v>
                </c:pt>
                <c:pt idx="1687">
                  <c:v>1.813471807689554E-2</c:v>
                </c:pt>
                <c:pt idx="1688">
                  <c:v>1.8136574619337723E-2</c:v>
                </c:pt>
                <c:pt idx="1689">
                  <c:v>1.813845586357811E-2</c:v>
                </c:pt>
                <c:pt idx="1690">
                  <c:v>1.8139759643084289E-2</c:v>
                </c:pt>
                <c:pt idx="1691">
                  <c:v>1.8141685311749693E-2</c:v>
                </c:pt>
                <c:pt idx="1692">
                  <c:v>1.8143631115828871E-2</c:v>
                </c:pt>
                <c:pt idx="1693">
                  <c:v>1.8145595506995862E-2</c:v>
                </c:pt>
                <c:pt idx="1694">
                  <c:v>1.8147576936912879E-2</c:v>
                </c:pt>
                <c:pt idx="1695">
                  <c:v>1.8149573857232065E-2</c:v>
                </c:pt>
                <c:pt idx="1696">
                  <c:v>1.8151584719592852E-2</c:v>
                </c:pt>
                <c:pt idx="1697">
                  <c:v>1.8153607975623074E-2</c:v>
                </c:pt>
                <c:pt idx="1698">
                  <c:v>1.815593345788594E-2</c:v>
                </c:pt>
                <c:pt idx="1699">
                  <c:v>1.8157978057819026E-2</c:v>
                </c:pt>
                <c:pt idx="1700">
                  <c:v>1.8160030185031512E-2</c:v>
                </c:pt>
                <c:pt idx="1701">
                  <c:v>1.8162088291100862E-2</c:v>
                </c:pt>
                <c:pt idx="1702">
                  <c:v>1.8164150827591832E-2</c:v>
                </c:pt>
                <c:pt idx="1703">
                  <c:v>1.8166216246057132E-2</c:v>
                </c:pt>
                <c:pt idx="1704">
                  <c:v>1.8168282998035676E-2</c:v>
                </c:pt>
                <c:pt idx="1705">
                  <c:v>1.8170349535054552E-2</c:v>
                </c:pt>
                <c:pt idx="1706">
                  <c:v>1.8172414308627712E-2</c:v>
                </c:pt>
                <c:pt idx="1707">
                  <c:v>1.817447577627657E-2</c:v>
                </c:pt>
                <c:pt idx="1708">
                  <c:v>1.8176532919948633E-2</c:v>
                </c:pt>
                <c:pt idx="1709">
                  <c:v>1.8178585645564203E-2</c:v>
                </c:pt>
                <c:pt idx="1710">
                  <c:v>1.8180633953096558E-2</c:v>
                </c:pt>
                <c:pt idx="1711">
                  <c:v>1.8182677842518542E-2</c:v>
                </c:pt>
                <c:pt idx="1712">
                  <c:v>1.8184717313802778E-2</c:v>
                </c:pt>
                <c:pt idx="1713">
                  <c:v>1.8186752366922552E-2</c:v>
                </c:pt>
                <c:pt idx="1714">
                  <c:v>1.8188783001851144E-2</c:v>
                </c:pt>
                <c:pt idx="1715">
                  <c:v>1.8190809218561834E-2</c:v>
                </c:pt>
                <c:pt idx="1716">
                  <c:v>1.8192831017027466E-2</c:v>
                </c:pt>
                <c:pt idx="1717">
                  <c:v>1.819484839722154E-2</c:v>
                </c:pt>
                <c:pt idx="1718">
                  <c:v>1.819686135911756E-2</c:v>
                </c:pt>
                <c:pt idx="1719">
                  <c:v>1.8198869902688802E-2</c:v>
                </c:pt>
                <c:pt idx="1720">
                  <c:v>1.8200874027908775E-2</c:v>
                </c:pt>
                <c:pt idx="1721">
                  <c:v>1.820287373475097E-2</c:v>
                </c:pt>
                <c:pt idx="1722">
                  <c:v>1.8204869023189116E-2</c:v>
                </c:pt>
                <c:pt idx="1723">
                  <c:v>1.8206859893196706E-2</c:v>
                </c:pt>
                <c:pt idx="1724">
                  <c:v>1.8208846344747683E-2</c:v>
                </c:pt>
                <c:pt idx="1725">
                  <c:v>1.8210828377815326E-2</c:v>
                </c:pt>
                <c:pt idx="1726">
                  <c:v>1.8212805992373793E-2</c:v>
                </c:pt>
                <c:pt idx="1727">
                  <c:v>1.8214779188397246E-2</c:v>
                </c:pt>
                <c:pt idx="1728">
                  <c:v>1.8216747965859179E-2</c:v>
                </c:pt>
                <c:pt idx="1729">
                  <c:v>1.8218712324733977E-2</c:v>
                </c:pt>
                <c:pt idx="1730">
                  <c:v>1.8220672264995349E-2</c:v>
                </c:pt>
                <c:pt idx="1731">
                  <c:v>1.822262778661746E-2</c:v>
                </c:pt>
                <c:pt idx="1732">
                  <c:v>1.8224857257860043E-2</c:v>
                </c:pt>
                <c:pt idx="1733">
                  <c:v>1.8226803310882878E-2</c:v>
                </c:pt>
                <c:pt idx="1734">
                  <c:v>1.822874494518564E-2</c:v>
                </c:pt>
                <c:pt idx="1735">
                  <c:v>1.8230682160742705E-2</c:v>
                </c:pt>
                <c:pt idx="1736">
                  <c:v>1.8232614957528669E-2</c:v>
                </c:pt>
                <c:pt idx="1737">
                  <c:v>1.8234543335517467E-2</c:v>
                </c:pt>
                <c:pt idx="1738">
                  <c:v>1.8236467294684134E-2</c:v>
                </c:pt>
                <c:pt idx="1739">
                  <c:v>1.823838683500283E-2</c:v>
                </c:pt>
                <c:pt idx="1740">
                  <c:v>1.8240301956448806E-2</c:v>
                </c:pt>
                <c:pt idx="1741">
                  <c:v>1.8242212658996438E-2</c:v>
                </c:pt>
                <c:pt idx="1742">
                  <c:v>1.8244118942620322E-2</c:v>
                </c:pt>
                <c:pt idx="1743">
                  <c:v>1.8246020807295496E-2</c:v>
                </c:pt>
                <c:pt idx="1744">
                  <c:v>1.8247918252996768E-2</c:v>
                </c:pt>
                <c:pt idx="1745">
                  <c:v>1.8249811279699175E-2</c:v>
                </c:pt>
                <c:pt idx="1746">
                  <c:v>1.8254067246526926E-2</c:v>
                </c:pt>
                <c:pt idx="1747">
                  <c:v>1.8253584076007745E-2</c:v>
                </c:pt>
                <c:pt idx="1748">
                  <c:v>1.8255463845563757E-2</c:v>
                </c:pt>
                <c:pt idx="1749">
                  <c:v>1.8257339196021259E-2</c:v>
                </c:pt>
                <c:pt idx="1750">
                  <c:v>1.8259210127355281E-2</c:v>
                </c:pt>
                <c:pt idx="1751">
                  <c:v>1.8261076639541515E-2</c:v>
                </c:pt>
                <c:pt idx="1752">
                  <c:v>1.8262938732554995E-2</c:v>
                </c:pt>
                <c:pt idx="1753">
                  <c:v>1.8264796406371415E-2</c:v>
                </c:pt>
                <c:pt idx="1754">
                  <c:v>1.8266649660965802E-2</c:v>
                </c:pt>
                <c:pt idx="1755">
                  <c:v>1.8268498496314074E-2</c:v>
                </c:pt>
                <c:pt idx="1756">
                  <c:v>1.8270342912391695E-2</c:v>
                </c:pt>
                <c:pt idx="1757">
                  <c:v>1.8272182909174577E-2</c:v>
                </c:pt>
                <c:pt idx="1758">
                  <c:v>1.8274018486637972E-2</c:v>
                </c:pt>
                <c:pt idx="1759">
                  <c:v>1.8275849644757574E-2</c:v>
                </c:pt>
                <c:pt idx="1760">
                  <c:v>1.8277676383509731E-2</c:v>
                </c:pt>
                <c:pt idx="1761">
                  <c:v>1.827949870286991E-2</c:v>
                </c:pt>
                <c:pt idx="1762">
                  <c:v>1.828131660281446E-2</c:v>
                </c:pt>
                <c:pt idx="1763">
                  <c:v>1.8283130083318635E-2</c:v>
                </c:pt>
                <c:pt idx="1764">
                  <c:v>1.8284939144359441E-2</c:v>
                </c:pt>
                <c:pt idx="1765">
                  <c:v>1.8286743785912128E-2</c:v>
                </c:pt>
                <c:pt idx="1766">
                  <c:v>1.8288544007953701E-2</c:v>
                </c:pt>
                <c:pt idx="1767">
                  <c:v>1.8290339810459414E-2</c:v>
                </c:pt>
                <c:pt idx="1768">
                  <c:v>1.8292131193406492E-2</c:v>
                </c:pt>
                <c:pt idx="1769">
                  <c:v>1.8293918156770624E-2</c:v>
                </c:pt>
                <c:pt idx="1770">
                  <c:v>1.8295700700528592E-2</c:v>
                </c:pt>
                <c:pt idx="1771">
                  <c:v>1.8297478824656748E-2</c:v>
                </c:pt>
                <c:pt idx="1772">
                  <c:v>1.8299252529131442E-2</c:v>
                </c:pt>
                <c:pt idx="1773">
                  <c:v>1.8301021813929452E-2</c:v>
                </c:pt>
                <c:pt idx="1774">
                  <c:v>1.8302786679027353E-2</c:v>
                </c:pt>
                <c:pt idx="1775">
                  <c:v>1.8304547124401927E-2</c:v>
                </c:pt>
                <c:pt idx="1776">
                  <c:v>1.8306303150029738E-2</c:v>
                </c:pt>
                <c:pt idx="1777">
                  <c:v>1.8308054755887794E-2</c:v>
                </c:pt>
                <c:pt idx="1778">
                  <c:v>1.8309801941952881E-2</c:v>
                </c:pt>
                <c:pt idx="1779">
                  <c:v>1.8311544708201784E-2</c:v>
                </c:pt>
                <c:pt idx="1780">
                  <c:v>1.8313283054611943E-2</c:v>
                </c:pt>
                <c:pt idx="1781">
                  <c:v>1.8315016981159712E-2</c:v>
                </c:pt>
                <c:pt idx="1782">
                  <c:v>1.8316746487822964E-2</c:v>
                </c:pt>
                <c:pt idx="1783">
                  <c:v>1.8318471574578273E-2</c:v>
                </c:pt>
                <c:pt idx="1784">
                  <c:v>1.8321604207381742E-2</c:v>
                </c:pt>
                <c:pt idx="1785">
                  <c:v>1.8323319364365157E-2</c:v>
                </c:pt>
                <c:pt idx="1786">
                  <c:v>1.8325030100936415E-2</c:v>
                </c:pt>
                <c:pt idx="1787">
                  <c:v>1.8326736417072647E-2</c:v>
                </c:pt>
                <c:pt idx="1788">
                  <c:v>1.8328438312751421E-2</c:v>
                </c:pt>
                <c:pt idx="1789">
                  <c:v>1.832838945329697E-2</c:v>
                </c:pt>
                <c:pt idx="1790">
                  <c:v>1.8331828842645972E-2</c:v>
                </c:pt>
                <c:pt idx="1791">
                  <c:v>1.8333517476816885E-2</c:v>
                </c:pt>
                <c:pt idx="1792">
                  <c:v>1.8335201690440384E-2</c:v>
                </c:pt>
                <c:pt idx="1793">
                  <c:v>1.8335137916368628E-2</c:v>
                </c:pt>
                <c:pt idx="1794">
                  <c:v>1.8338556855954955E-2</c:v>
                </c:pt>
                <c:pt idx="1795">
                  <c:v>1.8340227807801816E-2</c:v>
                </c:pt>
                <c:pt idx="1796">
                  <c:v>1.8341894339011743E-2</c:v>
                </c:pt>
                <c:pt idx="1797">
                  <c:v>1.8344136707168623E-2</c:v>
                </c:pt>
                <c:pt idx="1798">
                  <c:v>1.8344999612086989E-2</c:v>
                </c:pt>
                <c:pt idx="1799">
                  <c:v>1.8346650819914333E-2</c:v>
                </c:pt>
                <c:pt idx="1800">
                  <c:v>1.834829760743931E-2</c:v>
                </c:pt>
                <c:pt idx="1801">
                  <c:v>1.8349939974640014E-2</c:v>
                </c:pt>
                <c:pt idx="1802">
                  <c:v>1.8351577921494326E-2</c:v>
                </c:pt>
                <c:pt idx="1803">
                  <c:v>1.8353211447981445E-2</c:v>
                </c:pt>
                <c:pt idx="1804">
                  <c:v>1.835484055407903E-2</c:v>
                </c:pt>
                <c:pt idx="1805">
                  <c:v>1.8356465239765835E-2</c:v>
                </c:pt>
                <c:pt idx="1806">
                  <c:v>1.8358085505020185E-2</c:v>
                </c:pt>
                <c:pt idx="1807">
                  <c:v>1.8359701349821268E-2</c:v>
                </c:pt>
                <c:pt idx="1808">
                  <c:v>1.8361312774147411E-2</c:v>
                </c:pt>
                <c:pt idx="1809">
                  <c:v>1.8362919777977143E-2</c:v>
                </c:pt>
                <c:pt idx="1810">
                  <c:v>1.8364522361289444E-2</c:v>
                </c:pt>
                <c:pt idx="1811">
                  <c:v>1.8366120524063289E-2</c:v>
                </c:pt>
                <c:pt idx="1812">
                  <c:v>1.8367714266277434E-2</c:v>
                </c:pt>
                <c:pt idx="1813">
                  <c:v>1.8369303587910418E-2</c:v>
                </c:pt>
                <c:pt idx="1814">
                  <c:v>1.8370888488942094E-2</c:v>
                </c:pt>
                <c:pt idx="1815">
                  <c:v>1.837246896935078E-2</c:v>
                </c:pt>
                <c:pt idx="1816">
                  <c:v>1.8374045029116323E-2</c:v>
                </c:pt>
                <c:pt idx="1817">
                  <c:v>1.8375616668217049E-2</c:v>
                </c:pt>
                <c:pt idx="1818">
                  <c:v>1.8377183886633022E-2</c:v>
                </c:pt>
                <c:pt idx="1819">
                  <c:v>1.8378746684342785E-2</c:v>
                </c:pt>
                <c:pt idx="1820">
                  <c:v>1.8380305061326627E-2</c:v>
                </c:pt>
                <c:pt idx="1821">
                  <c:v>1.8381859017563083E-2</c:v>
                </c:pt>
                <c:pt idx="1822">
                  <c:v>1.8383408553032006E-2</c:v>
                </c:pt>
                <c:pt idx="1823">
                  <c:v>1.8384953667713026E-2</c:v>
                </c:pt>
                <c:pt idx="1824">
                  <c:v>1.8386494361585563E-2</c:v>
                </c:pt>
                <c:pt idx="1825">
                  <c:v>1.8388030634629467E-2</c:v>
                </c:pt>
                <c:pt idx="1826">
                  <c:v>1.8389562486823927E-2</c:v>
                </c:pt>
                <c:pt idx="1827">
                  <c:v>1.8391089918149677E-2</c:v>
                </c:pt>
                <c:pt idx="1828">
                  <c:v>1.839261292858569E-2</c:v>
                </c:pt>
                <c:pt idx="1829">
                  <c:v>1.8394131518112037E-2</c:v>
                </c:pt>
                <c:pt idx="1830">
                  <c:v>1.8395645686709008E-2</c:v>
                </c:pt>
                <c:pt idx="1831">
                  <c:v>1.8397155434356237E-2</c:v>
                </c:pt>
                <c:pt idx="1832">
                  <c:v>1.8398660761034011E-2</c:v>
                </c:pt>
                <c:pt idx="1833">
                  <c:v>1.8400161666722401E-2</c:v>
                </c:pt>
                <c:pt idx="1834">
                  <c:v>1.8401658151401483E-2</c:v>
                </c:pt>
                <c:pt idx="1835">
                  <c:v>1.8403150215051321E-2</c:v>
                </c:pt>
                <c:pt idx="1836">
                  <c:v>1.8404637857652645E-2</c:v>
                </c:pt>
                <c:pt idx="1837">
                  <c:v>1.8406121079185964E-2</c:v>
                </c:pt>
                <c:pt idx="1838">
                  <c:v>1.8407599879631132E-2</c:v>
                </c:pt>
                <c:pt idx="1839">
                  <c:v>1.8409074258968434E-2</c:v>
                </c:pt>
                <c:pt idx="1840">
                  <c:v>1.8410544217179258E-2</c:v>
                </c:pt>
                <c:pt idx="1841">
                  <c:v>1.8412009754243456E-2</c:v>
                </c:pt>
                <c:pt idx="1842">
                  <c:v>1.8413470870142192E-2</c:v>
                </c:pt>
                <c:pt idx="1843">
                  <c:v>1.841492756485576E-2</c:v>
                </c:pt>
                <c:pt idx="1844">
                  <c:v>1.8416379838365318E-2</c:v>
                </c:pt>
                <c:pt idx="1845">
                  <c:v>1.8418396431319695E-2</c:v>
                </c:pt>
                <c:pt idx="1846">
                  <c:v>1.8419839619710127E-2</c:v>
                </c:pt>
                <c:pt idx="1847">
                  <c:v>1.8421278386619673E-2</c:v>
                </c:pt>
                <c:pt idx="1848">
                  <c:v>1.8422712732028456E-2</c:v>
                </c:pt>
                <c:pt idx="1849">
                  <c:v>1.8424142655917481E-2</c:v>
                </c:pt>
                <c:pt idx="1850">
                  <c:v>1.8425568158268613E-2</c:v>
                </c:pt>
                <c:pt idx="1851">
                  <c:v>1.8426989239062198E-2</c:v>
                </c:pt>
                <c:pt idx="1852">
                  <c:v>1.8428405898279893E-2</c:v>
                </c:pt>
                <c:pt idx="1853">
                  <c:v>1.8429818135902692E-2</c:v>
                </c:pt>
                <c:pt idx="1854">
                  <c:v>1.8431225951911819E-2</c:v>
                </c:pt>
                <c:pt idx="1855">
                  <c:v>1.8432629346289139E-2</c:v>
                </c:pt>
                <c:pt idx="1856">
                  <c:v>1.8434028319015219E-2</c:v>
                </c:pt>
                <c:pt idx="1857">
                  <c:v>1.8435422870072146E-2</c:v>
                </c:pt>
                <c:pt idx="1858">
                  <c:v>1.8436812999441356E-2</c:v>
                </c:pt>
                <c:pt idx="1859">
                  <c:v>1.8438198707104506E-2</c:v>
                </c:pt>
                <c:pt idx="1860">
                  <c:v>1.8439579993043031E-2</c:v>
                </c:pt>
                <c:pt idx="1861">
                  <c:v>1.8440956857239021E-2</c:v>
                </c:pt>
                <c:pt idx="1862">
                  <c:v>1.8442329299673477E-2</c:v>
                </c:pt>
                <c:pt idx="1863">
                  <c:v>1.8443697320328922E-2</c:v>
                </c:pt>
                <c:pt idx="1864">
                  <c:v>1.8445060919187229E-2</c:v>
                </c:pt>
                <c:pt idx="1865">
                  <c:v>1.8446420096229838E-2</c:v>
                </c:pt>
                <c:pt idx="1866">
                  <c:v>1.8447774851439492E-2</c:v>
                </c:pt>
                <c:pt idx="1867">
                  <c:v>1.8449125184797192E-2</c:v>
                </c:pt>
                <c:pt idx="1868">
                  <c:v>1.8450471096286336E-2</c:v>
                </c:pt>
                <c:pt idx="1869">
                  <c:v>1.8451812585888145E-2</c:v>
                </c:pt>
                <c:pt idx="1870">
                  <c:v>1.8453149653584921E-2</c:v>
                </c:pt>
                <c:pt idx="1871">
                  <c:v>1.8454482299359639E-2</c:v>
                </c:pt>
                <c:pt idx="1872">
                  <c:v>1.8455810523194161E-2</c:v>
                </c:pt>
                <c:pt idx="1873">
                  <c:v>1.8457134325070807E-2</c:v>
                </c:pt>
                <c:pt idx="1874">
                  <c:v>1.8458453704972313E-2</c:v>
                </c:pt>
                <c:pt idx="1875">
                  <c:v>1.8459768662880991E-2</c:v>
                </c:pt>
                <c:pt idx="1876">
                  <c:v>1.8461079198779592E-2</c:v>
                </c:pt>
                <c:pt idx="1877">
                  <c:v>1.8462385312650421E-2</c:v>
                </c:pt>
                <c:pt idx="1878">
                  <c:v>1.8463687004476662E-2</c:v>
                </c:pt>
                <c:pt idx="1879">
                  <c:v>1.8464984274241061E-2</c:v>
                </c:pt>
                <c:pt idx="1880">
                  <c:v>1.8466277121925924E-2</c:v>
                </c:pt>
                <c:pt idx="1881">
                  <c:v>1.8467565547514657E-2</c:v>
                </c:pt>
                <c:pt idx="1882">
                  <c:v>1.8468849550990003E-2</c:v>
                </c:pt>
                <c:pt idx="1883">
                  <c:v>1.847012913233493E-2</c:v>
                </c:pt>
                <c:pt idx="1884">
                  <c:v>1.8471404291532618E-2</c:v>
                </c:pt>
                <c:pt idx="1885">
                  <c:v>1.847267502856581E-2</c:v>
                </c:pt>
                <c:pt idx="1886">
                  <c:v>1.8473941343418131E-2</c:v>
                </c:pt>
                <c:pt idx="1887">
                  <c:v>1.8475203236072327E-2</c:v>
                </c:pt>
                <c:pt idx="1888">
                  <c:v>1.8476460706512234E-2</c:v>
                </c:pt>
                <c:pt idx="1889">
                  <c:v>1.8477713754721032E-2</c:v>
                </c:pt>
                <c:pt idx="1890">
                  <c:v>1.8478962380681911E-2</c:v>
                </c:pt>
                <c:pt idx="1891">
                  <c:v>1.8480206584378482E-2</c:v>
                </c:pt>
                <c:pt idx="1892">
                  <c:v>1.8481446365794591E-2</c:v>
                </c:pt>
                <c:pt idx="1893">
                  <c:v>1.8482681724912981E-2</c:v>
                </c:pt>
                <c:pt idx="1894">
                  <c:v>1.8483912661718144E-2</c:v>
                </c:pt>
                <c:pt idx="1895">
                  <c:v>1.8485139176193481E-2</c:v>
                </c:pt>
                <c:pt idx="1896">
                  <c:v>1.8486361268322617E-2</c:v>
                </c:pt>
                <c:pt idx="1897">
                  <c:v>1.8487023107881952E-2</c:v>
                </c:pt>
                <c:pt idx="1898">
                  <c:v>1.8488236609414857E-2</c:v>
                </c:pt>
                <c:pt idx="1899">
                  <c:v>1.8489445688775322E-2</c:v>
                </c:pt>
                <c:pt idx="1900">
                  <c:v>1.8490650345947584E-2</c:v>
                </c:pt>
                <c:pt idx="1901">
                  <c:v>1.8491850580915875E-2</c:v>
                </c:pt>
                <c:pt idx="1902">
                  <c:v>1.8493046393663764E-2</c:v>
                </c:pt>
                <c:pt idx="1903">
                  <c:v>1.8494237784175929E-2</c:v>
                </c:pt>
                <c:pt idx="1904">
                  <c:v>1.8495424752436596E-2</c:v>
                </c:pt>
                <c:pt idx="1905">
                  <c:v>1.8496607298429779E-2</c:v>
                </c:pt>
                <c:pt idx="1906">
                  <c:v>1.8497785422140367E-2</c:v>
                </c:pt>
                <c:pt idx="1907">
                  <c:v>1.8498959123552372E-2</c:v>
                </c:pt>
                <c:pt idx="1908">
                  <c:v>1.8500128402650248E-2</c:v>
                </c:pt>
                <c:pt idx="1909">
                  <c:v>1.8501293259419096E-2</c:v>
                </c:pt>
                <c:pt idx="1910">
                  <c:v>1.8502453693842718E-2</c:v>
                </c:pt>
                <c:pt idx="1911">
                  <c:v>1.8503609705906657E-2</c:v>
                </c:pt>
                <c:pt idx="1912">
                  <c:v>1.850476129559514E-2</c:v>
                </c:pt>
                <c:pt idx="1913">
                  <c:v>1.8505908462892625E-2</c:v>
                </c:pt>
                <c:pt idx="1914">
                  <c:v>1.8507051207784873E-2</c:v>
                </c:pt>
                <c:pt idx="1915">
                  <c:v>1.8508189528719372E-2</c:v>
                </c:pt>
                <c:pt idx="1916">
                  <c:v>1.8509323290255533E-2</c:v>
                </c:pt>
                <c:pt idx="1917">
                  <c:v>1.8510452121060582E-2</c:v>
                </c:pt>
                <c:pt idx="1918">
                  <c:v>1.851157562578808E-2</c:v>
                </c:pt>
                <c:pt idx="1919">
                  <c:v>1.8512693409091147E-2</c:v>
                </c:pt>
                <c:pt idx="1920">
                  <c:v>1.8513805075620279E-2</c:v>
                </c:pt>
                <c:pt idx="1921">
                  <c:v>1.8514910230024433E-2</c:v>
                </c:pt>
                <c:pt idx="1922">
                  <c:v>1.8516008476950601E-2</c:v>
                </c:pt>
                <c:pt idx="1923">
                  <c:v>1.8517099421045336E-2</c:v>
                </c:pt>
                <c:pt idx="1924">
                  <c:v>1.8518182666952335E-2</c:v>
                </c:pt>
                <c:pt idx="1925">
                  <c:v>1.8519257819314874E-2</c:v>
                </c:pt>
                <c:pt idx="1926">
                  <c:v>1.8520324482773583E-2</c:v>
                </c:pt>
                <c:pt idx="1927">
                  <c:v>1.8521382261968887E-2</c:v>
                </c:pt>
                <c:pt idx="1928">
                  <c:v>1.8522430761538575E-2</c:v>
                </c:pt>
                <c:pt idx="1929">
                  <c:v>1.8523469586119778E-2</c:v>
                </c:pt>
                <c:pt idx="1930">
                  <c:v>1.8524498340348104E-2</c:v>
                </c:pt>
                <c:pt idx="1931">
                  <c:v>1.852551662885784E-2</c:v>
                </c:pt>
                <c:pt idx="1932">
                  <c:v>1.852652405628195E-2</c:v>
                </c:pt>
                <c:pt idx="1933">
                  <c:v>1.8527520227251664E-2</c:v>
                </c:pt>
                <c:pt idx="1934">
                  <c:v>1.8528504746398201E-2</c:v>
                </c:pt>
                <c:pt idx="1935">
                  <c:v>1.852947721835059E-2</c:v>
                </c:pt>
                <c:pt idx="1936">
                  <c:v>1.8530437247736987E-2</c:v>
                </c:pt>
                <c:pt idx="1937">
                  <c:v>1.8531384439184895E-2</c:v>
                </c:pt>
                <c:pt idx="1938">
                  <c:v>1.8532318397320054E-2</c:v>
                </c:pt>
                <c:pt idx="1939">
                  <c:v>1.8533238726768209E-2</c:v>
                </c:pt>
                <c:pt idx="1940">
                  <c:v>1.8534145032153362E-2</c:v>
                </c:pt>
                <c:pt idx="1941">
                  <c:v>1.8535036918099282E-2</c:v>
                </c:pt>
                <c:pt idx="1942">
                  <c:v>1.8535913989228429E-2</c:v>
                </c:pt>
                <c:pt idx="1943">
                  <c:v>1.8536775850162831E-2</c:v>
                </c:pt>
                <c:pt idx="1944">
                  <c:v>1.8537622105523632E-2</c:v>
                </c:pt>
                <c:pt idx="1945">
                  <c:v>1.853845235993154E-2</c:v>
                </c:pt>
                <c:pt idx="1946">
                  <c:v>1.8539266218007049E-2</c:v>
                </c:pt>
                <c:pt idx="1947">
                  <c:v>1.8540063284369111E-2</c:v>
                </c:pt>
                <c:pt idx="1948">
                  <c:v>1.8540843163637345E-2</c:v>
                </c:pt>
                <c:pt idx="1949">
                  <c:v>1.8541605460430266E-2</c:v>
                </c:pt>
                <c:pt idx="1950">
                  <c:v>1.8542349779366831E-2</c:v>
                </c:pt>
                <c:pt idx="1951">
                  <c:v>1.8543075725064907E-2</c:v>
                </c:pt>
                <c:pt idx="1952">
                  <c:v>1.854378290214323E-2</c:v>
                </c:pt>
                <c:pt idx="1953">
                  <c:v>1.854447091521922E-2</c:v>
                </c:pt>
                <c:pt idx="1954">
                  <c:v>1.8545139368911619E-2</c:v>
                </c:pt>
                <c:pt idx="1955">
                  <c:v>1.8545787867838066E-2</c:v>
                </c:pt>
                <c:pt idx="1956">
                  <c:v>1.8546416016616867E-2</c:v>
                </c:pt>
                <c:pt idx="1957">
                  <c:v>1.8547023419867192E-2</c:v>
                </c:pt>
                <c:pt idx="1958">
                  <c:v>1.8547609682207127E-2</c:v>
                </c:pt>
                <c:pt idx="1959">
                  <c:v>1.8548174408256724E-2</c:v>
                </c:pt>
                <c:pt idx="1960">
                  <c:v>1.8548717202634936E-2</c:v>
                </c:pt>
                <c:pt idx="1961">
                  <c:v>1.8549237669962471E-2</c:v>
                </c:pt>
                <c:pt idx="1962">
                  <c:v>1.8549735414860265E-2</c:v>
                </c:pt>
                <c:pt idx="1963">
                  <c:v>1.8550210041950115E-2</c:v>
                </c:pt>
                <c:pt idx="1964">
                  <c:v>1.8550661155854263E-2</c:v>
                </c:pt>
                <c:pt idx="1965">
                  <c:v>1.8551088361196486E-2</c:v>
                </c:pt>
                <c:pt idx="1966">
                  <c:v>1.8551491262600781E-2</c:v>
                </c:pt>
                <c:pt idx="1967">
                  <c:v>1.8551869464885396E-2</c:v>
                </c:pt>
                <c:pt idx="1968">
                  <c:v>1.8552222670456489E-2</c:v>
                </c:pt>
                <c:pt idx="1969">
                  <c:v>1.8552550837793738E-2</c:v>
                </c:pt>
                <c:pt idx="1970">
                  <c:v>1.8552853966872836E-2</c:v>
                </c:pt>
                <c:pt idx="1971">
                  <c:v>1.8553132057671007E-2</c:v>
                </c:pt>
                <c:pt idx="1972">
                  <c:v>1.8553385110167225E-2</c:v>
                </c:pt>
                <c:pt idx="1973">
                  <c:v>1.8553613124343091E-2</c:v>
                </c:pt>
                <c:pt idx="1974">
                  <c:v>1.8553816100180656E-2</c:v>
                </c:pt>
                <c:pt idx="1975">
                  <c:v>1.8553994037665895E-2</c:v>
                </c:pt>
                <c:pt idx="1976">
                  <c:v>1.8554146936784793E-2</c:v>
                </c:pt>
                <c:pt idx="1977">
                  <c:v>1.8554274797526187E-2</c:v>
                </c:pt>
                <c:pt idx="1978">
                  <c:v>1.8554377619880214E-2</c:v>
                </c:pt>
                <c:pt idx="1979">
                  <c:v>1.8554455403839432E-2</c:v>
                </c:pt>
                <c:pt idx="1980">
                  <c:v>1.8554508149398147E-2</c:v>
                </c:pt>
                <c:pt idx="1981">
                  <c:v>1.855453585655242E-2</c:v>
                </c:pt>
                <c:pt idx="1982">
                  <c:v>1.8554538525299834E-2</c:v>
                </c:pt>
                <c:pt idx="1983">
                  <c:v>1.8554516155640174E-2</c:v>
                </c:pt>
                <c:pt idx="1984">
                  <c:v>1.8554468747575631E-2</c:v>
                </c:pt>
                <c:pt idx="1985">
                  <c:v>1.8554396301109489E-2</c:v>
                </c:pt>
                <c:pt idx="1986">
                  <c:v>1.8554298816246567E-2</c:v>
                </c:pt>
                <c:pt idx="1987">
                  <c:v>1.8554176292995189E-2</c:v>
                </c:pt>
                <c:pt idx="1988">
                  <c:v>1.8554028731363671E-2</c:v>
                </c:pt>
                <c:pt idx="1989">
                  <c:v>1.8553856131363625E-2</c:v>
                </c:pt>
                <c:pt idx="1990">
                  <c:v>1.8553658493007535E-2</c:v>
                </c:pt>
                <c:pt idx="1991">
                  <c:v>1.8553435816310509E-2</c:v>
                </c:pt>
                <c:pt idx="1992">
                  <c:v>1.8553150669484902E-2</c:v>
                </c:pt>
                <c:pt idx="1993">
                  <c:v>1.8552874339258257E-2</c:v>
                </c:pt>
                <c:pt idx="1994">
                  <c:v>1.8552572970749151E-2</c:v>
                </c:pt>
                <c:pt idx="1995">
                  <c:v>1.855224656397992E-2</c:v>
                </c:pt>
                <c:pt idx="1996">
                  <c:v>1.8551895118975315E-2</c:v>
                </c:pt>
                <c:pt idx="1997">
                  <c:v>1.8551518635761616E-2</c:v>
                </c:pt>
                <c:pt idx="1998">
                  <c:v>1.8551117114366415E-2</c:v>
                </c:pt>
                <c:pt idx="1999">
                  <c:v>1.8550690554820375E-2</c:v>
                </c:pt>
                <c:pt idx="2000">
                  <c:v>1.855023895715481E-2</c:v>
                </c:pt>
                <c:pt idx="2001">
                  <c:v>1.8549762321403887E-2</c:v>
                </c:pt>
                <c:pt idx="2002">
                  <c:v>1.8549260647603084E-2</c:v>
                </c:pt>
                <c:pt idx="2003">
                  <c:v>1.854873393579029E-2</c:v>
                </c:pt>
                <c:pt idx="2004">
                  <c:v>1.8548182186004045E-2</c:v>
                </c:pt>
                <c:pt idx="2005">
                  <c:v>1.8547605398286402E-2</c:v>
                </c:pt>
                <c:pt idx="2006">
                  <c:v>1.8547003572680066E-2</c:v>
                </c:pt>
                <c:pt idx="2007">
                  <c:v>1.8546376709229932E-2</c:v>
                </c:pt>
                <c:pt idx="2008">
                  <c:v>1.8545724807983523E-2</c:v>
                </c:pt>
                <c:pt idx="2009">
                  <c:v>1.8545047868988581E-2</c:v>
                </c:pt>
                <c:pt idx="2010">
                  <c:v>1.8544345892296355E-2</c:v>
                </c:pt>
                <c:pt idx="2011">
                  <c:v>1.8543618877959186E-2</c:v>
                </c:pt>
                <c:pt idx="2012">
                  <c:v>1.8542866826031384E-2</c:v>
                </c:pt>
                <c:pt idx="2013">
                  <c:v>1.8542089736569237E-2</c:v>
                </c:pt>
                <c:pt idx="2014">
                  <c:v>1.8541287609630776E-2</c:v>
                </c:pt>
                <c:pt idx="2015">
                  <c:v>1.8540460445275794E-2</c:v>
                </c:pt>
                <c:pt idx="2016">
                  <c:v>1.8539608243566704E-2</c:v>
                </c:pt>
                <c:pt idx="2017">
                  <c:v>1.8538731004566357E-2</c:v>
                </c:pt>
                <c:pt idx="2018">
                  <c:v>1.8537828728341116E-2</c:v>
                </c:pt>
                <c:pt idx="2019">
                  <c:v>1.8536901414957993E-2</c:v>
                </c:pt>
                <c:pt idx="2020">
                  <c:v>1.8535949064486416E-2</c:v>
                </c:pt>
                <c:pt idx="2021">
                  <c:v>1.8534971676997553E-2</c:v>
                </c:pt>
                <c:pt idx="2022">
                  <c:v>1.8533969252564338E-2</c:v>
                </c:pt>
                <c:pt idx="2023">
                  <c:v>1.853294179126189E-2</c:v>
                </c:pt>
                <c:pt idx="2024">
                  <c:v>1.8531889293166855E-2</c:v>
                </c:pt>
                <c:pt idx="2025">
                  <c:v>1.8530811758358079E-2</c:v>
                </c:pt>
                <c:pt idx="2026">
                  <c:v>1.852970918691637E-2</c:v>
                </c:pt>
                <c:pt idx="2027">
                  <c:v>1.8528581578923418E-2</c:v>
                </c:pt>
                <c:pt idx="2028">
                  <c:v>1.8527428934464199E-2</c:v>
                </c:pt>
                <c:pt idx="2029">
                  <c:v>1.8526251253624337E-2</c:v>
                </c:pt>
                <c:pt idx="2030">
                  <c:v>1.8525048536492311E-2</c:v>
                </c:pt>
                <c:pt idx="2031">
                  <c:v>1.8523820783157476E-2</c:v>
                </c:pt>
                <c:pt idx="2032">
                  <c:v>1.8522567993712692E-2</c:v>
                </c:pt>
                <c:pt idx="2033">
                  <c:v>1.8521290168250153E-2</c:v>
                </c:pt>
                <c:pt idx="2034">
                  <c:v>1.8519987306866225E-2</c:v>
                </c:pt>
                <c:pt idx="2035">
                  <c:v>1.8518659409658581E-2</c:v>
                </c:pt>
                <c:pt idx="2036">
                  <c:v>1.8517306476725771E-2</c:v>
                </c:pt>
                <c:pt idx="2037">
                  <c:v>1.8515928508168977E-2</c:v>
                </c:pt>
                <c:pt idx="2038">
                  <c:v>1.8514525504092008E-2</c:v>
                </c:pt>
                <c:pt idx="2039">
                  <c:v>1.8513097464598883E-2</c:v>
                </c:pt>
                <c:pt idx="2040">
                  <c:v>1.8511644389796703E-2</c:v>
                </c:pt>
                <c:pt idx="2041">
                  <c:v>1.8510166279794089E-2</c:v>
                </c:pt>
                <c:pt idx="2042">
                  <c:v>1.85086631347012E-2</c:v>
                </c:pt>
                <c:pt idx="2043">
                  <c:v>1.8507134954631042E-2</c:v>
                </c:pt>
                <c:pt idx="2044">
                  <c:v>1.8505357808194237E-2</c:v>
                </c:pt>
                <c:pt idx="2045">
                  <c:v>1.8503775982130131E-2</c:v>
                </c:pt>
                <c:pt idx="2046">
                  <c:v>1.8502169121453832E-2</c:v>
                </c:pt>
                <c:pt idx="2047">
                  <c:v>1.8500537226285356E-2</c:v>
                </c:pt>
                <c:pt idx="2048">
                  <c:v>1.8498880296746685E-2</c:v>
                </c:pt>
                <c:pt idx="2049">
                  <c:v>1.8497198332961561E-2</c:v>
                </c:pt>
                <c:pt idx="2050">
                  <c:v>1.8495491335055902E-2</c:v>
                </c:pt>
                <c:pt idx="2051">
                  <c:v>1.8493759303157178E-2</c:v>
                </c:pt>
                <c:pt idx="2052">
                  <c:v>1.8492002237395031E-2</c:v>
                </c:pt>
                <c:pt idx="2053">
                  <c:v>1.8490220137900207E-2</c:v>
                </c:pt>
                <c:pt idx="2054">
                  <c:v>1.848939113336286E-2</c:v>
                </c:pt>
                <c:pt idx="2055">
                  <c:v>1.8487553322106207E-2</c:v>
                </c:pt>
                <c:pt idx="2056">
                  <c:v>1.848569047376019E-2</c:v>
                </c:pt>
                <c:pt idx="2057">
                  <c:v>1.8483802588465357E-2</c:v>
                </c:pt>
                <c:pt idx="2058">
                  <c:v>1.8482207835677982E-2</c:v>
                </c:pt>
                <c:pt idx="2059">
                  <c:v>1.8479951707600084E-2</c:v>
                </c:pt>
                <c:pt idx="2060">
                  <c:v>1.8477988712319846E-2</c:v>
                </c:pt>
                <c:pt idx="2061">
                  <c:v>1.8476000680671196E-2</c:v>
                </c:pt>
                <c:pt idx="2062">
                  <c:v>1.8473987612803795E-2</c:v>
                </c:pt>
                <c:pt idx="2063">
                  <c:v>1.8471949508869913E-2</c:v>
                </c:pt>
                <c:pt idx="2064">
                  <c:v>1.8469886369022689E-2</c:v>
                </c:pt>
                <c:pt idx="2065">
                  <c:v>1.8467798193417213E-2</c:v>
                </c:pt>
                <c:pt idx="2066">
                  <c:v>1.8464774838001088E-2</c:v>
                </c:pt>
                <c:pt idx="2067">
                  <c:v>1.8463546735564711E-2</c:v>
                </c:pt>
                <c:pt idx="2068">
                  <c:v>1.8461383453637639E-2</c:v>
                </c:pt>
                <c:pt idx="2069">
                  <c:v>1.8459195136593547E-2</c:v>
                </c:pt>
                <c:pt idx="2070">
                  <c:v>1.8456981784597731E-2</c:v>
                </c:pt>
                <c:pt idx="2071">
                  <c:v>1.8454743397816369E-2</c:v>
                </c:pt>
                <c:pt idx="2072">
                  <c:v>1.8452479976418454E-2</c:v>
                </c:pt>
                <c:pt idx="2073">
                  <c:v>1.8450191520574279E-2</c:v>
                </c:pt>
                <c:pt idx="2074">
                  <c:v>1.844787803045676E-2</c:v>
                </c:pt>
                <c:pt idx="2075">
                  <c:v>1.8445539506240095E-2</c:v>
                </c:pt>
                <c:pt idx="2076">
                  <c:v>1.8443175948100236E-2</c:v>
                </c:pt>
                <c:pt idx="2077">
                  <c:v>1.8440787356215519E-2</c:v>
                </c:pt>
                <c:pt idx="2078">
                  <c:v>1.8438373730765796E-2</c:v>
                </c:pt>
                <c:pt idx="2079">
                  <c:v>1.8435935071933536E-2</c:v>
                </c:pt>
                <c:pt idx="2080">
                  <c:v>1.8433471379901631E-2</c:v>
                </c:pt>
                <c:pt idx="2081">
                  <c:v>1.8430982654856671E-2</c:v>
                </c:pt>
                <c:pt idx="2082">
                  <c:v>1.8428468896985246E-2</c:v>
                </c:pt>
                <c:pt idx="2083">
                  <c:v>1.8425930106477639E-2</c:v>
                </c:pt>
                <c:pt idx="2084">
                  <c:v>1.8423366283524353E-2</c:v>
                </c:pt>
                <c:pt idx="2085">
                  <c:v>1.8420777428319362E-2</c:v>
                </c:pt>
                <c:pt idx="2086">
                  <c:v>1.8418163541057506E-2</c:v>
                </c:pt>
                <c:pt idx="2087">
                  <c:v>1.8415524621935589E-2</c:v>
                </c:pt>
                <c:pt idx="2088">
                  <c:v>1.8412076562886678E-2</c:v>
                </c:pt>
                <c:pt idx="2089">
                  <c:v>1.841017168890962E-2</c:v>
                </c:pt>
                <c:pt idx="2090">
                  <c:v>1.8407457675408509E-2</c:v>
                </c:pt>
                <c:pt idx="2091">
                  <c:v>1.8404718630854515E-2</c:v>
                </c:pt>
                <c:pt idx="2092">
                  <c:v>1.8401954555453778E-2</c:v>
                </c:pt>
                <c:pt idx="2093">
                  <c:v>1.8399165449414393E-2</c:v>
                </c:pt>
                <c:pt idx="2094">
                  <c:v>1.8396351312947277E-2</c:v>
                </c:pt>
                <c:pt idx="2095">
                  <c:v>1.8393512146263349E-2</c:v>
                </c:pt>
                <c:pt idx="2096">
                  <c:v>1.8389991244541447E-2</c:v>
                </c:pt>
                <c:pt idx="2097">
                  <c:v>1.8387100376490349E-2</c:v>
                </c:pt>
                <c:pt idx="2098">
                  <c:v>1.8384184480129576E-2</c:v>
                </c:pt>
                <c:pt idx="2099">
                  <c:v>1.8381243555677818E-2</c:v>
                </c:pt>
                <c:pt idx="2100">
                  <c:v>1.8378277603356582E-2</c:v>
                </c:pt>
                <c:pt idx="2101">
                  <c:v>1.8374578132292565E-2</c:v>
                </c:pt>
                <c:pt idx="2102">
                  <c:v>1.8372270615998044E-2</c:v>
                </c:pt>
                <c:pt idx="2103">
                  <c:v>1.8369229581412478E-2</c:v>
                </c:pt>
                <c:pt idx="2104">
                  <c:v>1.8366163519859816E-2</c:v>
                </c:pt>
                <c:pt idx="2105">
                  <c:v>1.8362387240702726E-2</c:v>
                </c:pt>
                <c:pt idx="2106">
                  <c:v>1.8359956316778041E-2</c:v>
                </c:pt>
                <c:pt idx="2107">
                  <c:v>1.8356815175715035E-2</c:v>
                </c:pt>
                <c:pt idx="2108">
                  <c:v>1.8353649008618033E-2</c:v>
                </c:pt>
                <c:pt idx="2109">
                  <c:v>1.8350457815725314E-2</c:v>
                </c:pt>
                <c:pt idx="2110">
                  <c:v>1.8344957608935786E-2</c:v>
                </c:pt>
                <c:pt idx="2111">
                  <c:v>1.8341705968349845E-2</c:v>
                </c:pt>
                <c:pt idx="2112">
                  <c:v>1.8338429305265861E-2</c:v>
                </c:pt>
                <c:pt idx="2113">
                  <c:v>1.8335127619928018E-2</c:v>
                </c:pt>
                <c:pt idx="2114">
                  <c:v>1.8331800912584226E-2</c:v>
                </c:pt>
                <c:pt idx="2115">
                  <c:v>1.8328449183481744E-2</c:v>
                </c:pt>
                <c:pt idx="2116">
                  <c:v>1.8325072432872205E-2</c:v>
                </c:pt>
                <c:pt idx="2117">
                  <c:v>1.8321670661007459E-2</c:v>
                </c:pt>
                <c:pt idx="2118">
                  <c:v>1.831824386814199E-2</c:v>
                </c:pt>
                <c:pt idx="2119">
                  <c:v>1.8314792054531813E-2</c:v>
                </c:pt>
                <c:pt idx="2120">
                  <c:v>1.8311315220434693E-2</c:v>
                </c:pt>
                <c:pt idx="2121">
                  <c:v>1.8307813366110804E-2</c:v>
                </c:pt>
                <c:pt idx="2122">
                  <c:v>1.8304286491822079E-2</c:v>
                </c:pt>
                <c:pt idx="2123">
                  <c:v>1.8300734597831533E-2</c:v>
                </c:pt>
                <c:pt idx="2124">
                  <c:v>1.8297157684404822E-2</c:v>
                </c:pt>
                <c:pt idx="2125">
                  <c:v>1.8293555751809569E-2</c:v>
                </c:pt>
                <c:pt idx="2126">
                  <c:v>1.8289928800314922E-2</c:v>
                </c:pt>
                <c:pt idx="2127">
                  <c:v>1.8286276830191791E-2</c:v>
                </c:pt>
                <c:pt idx="2128">
                  <c:v>1.8282599841713272E-2</c:v>
                </c:pt>
                <c:pt idx="2129">
                  <c:v>1.8278897835153778E-2</c:v>
                </c:pt>
                <c:pt idx="2130">
                  <c:v>1.8275170810790126E-2</c:v>
                </c:pt>
                <c:pt idx="2131">
                  <c:v>1.8271418768901329E-2</c:v>
                </c:pt>
                <c:pt idx="2132">
                  <c:v>1.8267641709767485E-2</c:v>
                </c:pt>
                <c:pt idx="2133">
                  <c:v>1.8263839633670675E-2</c:v>
                </c:pt>
                <c:pt idx="2134">
                  <c:v>1.8260012540895824E-2</c:v>
                </c:pt>
                <c:pt idx="2135">
                  <c:v>1.825616043172807E-2</c:v>
                </c:pt>
                <c:pt idx="2136">
                  <c:v>1.8252283306455619E-2</c:v>
                </c:pt>
                <c:pt idx="2137">
                  <c:v>1.8248381165368217E-2</c:v>
                </c:pt>
                <c:pt idx="2138">
                  <c:v>1.8244454008757571E-2</c:v>
                </c:pt>
                <c:pt idx="2139">
                  <c:v>1.8240501836917146E-2</c:v>
                </c:pt>
                <c:pt idx="2140">
                  <c:v>1.8236524650142381E-2</c:v>
                </c:pt>
                <c:pt idx="2141">
                  <c:v>1.8232522448730675E-2</c:v>
                </c:pt>
                <c:pt idx="2142">
                  <c:v>1.8228495232980754E-2</c:v>
                </c:pt>
                <c:pt idx="2143">
                  <c:v>1.8224443003193966E-2</c:v>
                </c:pt>
                <c:pt idx="2144">
                  <c:v>1.8220365759672747E-2</c:v>
                </c:pt>
                <c:pt idx="2145">
                  <c:v>1.8216263502722176E-2</c:v>
                </c:pt>
                <c:pt idx="2146">
                  <c:v>1.8212136232648855E-2</c:v>
                </c:pt>
                <c:pt idx="2147">
                  <c:v>1.8207983949760916E-2</c:v>
                </c:pt>
                <c:pt idx="2148">
                  <c:v>1.8203806654368694E-2</c:v>
                </c:pt>
                <c:pt idx="2149">
                  <c:v>1.8199604346784918E-2</c:v>
                </c:pt>
                <c:pt idx="2150">
                  <c:v>1.8195377027322768E-2</c:v>
                </c:pt>
                <c:pt idx="2151">
                  <c:v>1.8191124696299136E-2</c:v>
                </c:pt>
                <c:pt idx="2152">
                  <c:v>1.8186847354031144E-2</c:v>
                </c:pt>
                <c:pt idx="2153">
                  <c:v>1.8182545000838747E-2</c:v>
                </c:pt>
                <c:pt idx="2154">
                  <c:v>1.8178217637043449E-2</c:v>
                </c:pt>
                <c:pt idx="2155">
                  <c:v>1.8173865262968276E-2</c:v>
                </c:pt>
                <c:pt idx="2156">
                  <c:v>1.8169487878939107E-2</c:v>
                </c:pt>
                <c:pt idx="2157">
                  <c:v>1.8165085485282471E-2</c:v>
                </c:pt>
                <c:pt idx="2158">
                  <c:v>1.8160658082327752E-2</c:v>
                </c:pt>
                <c:pt idx="2159">
                  <c:v>1.815620567040608E-2</c:v>
                </c:pt>
                <c:pt idx="2160">
                  <c:v>1.8151728249849682E-2</c:v>
                </c:pt>
                <c:pt idx="2161">
                  <c:v>1.8147225820993197E-2</c:v>
                </c:pt>
                <c:pt idx="2162">
                  <c:v>1.8142698384173452E-2</c:v>
                </c:pt>
                <c:pt idx="2163">
                  <c:v>1.8138145939728581E-2</c:v>
                </c:pt>
                <c:pt idx="2164">
                  <c:v>1.8133568487998703E-2</c:v>
                </c:pt>
                <c:pt idx="2165">
                  <c:v>1.8128966029326118E-2</c:v>
                </c:pt>
                <c:pt idx="2166">
                  <c:v>1.8124338564054657E-2</c:v>
                </c:pt>
                <c:pt idx="2167">
                  <c:v>1.8119686092530129E-2</c:v>
                </c:pt>
                <c:pt idx="2168">
                  <c:v>1.8115008615100091E-2</c:v>
                </c:pt>
                <c:pt idx="2169">
                  <c:v>1.8110306132114288E-2</c:v>
                </c:pt>
                <c:pt idx="2170">
                  <c:v>1.8105578643924002E-2</c:v>
                </c:pt>
                <c:pt idx="2171">
                  <c:v>1.8100826150882706E-2</c:v>
                </c:pt>
                <c:pt idx="2172">
                  <c:v>1.8096048653345402E-2</c:v>
                </c:pt>
                <c:pt idx="2173">
                  <c:v>1.8091246151669283E-2</c:v>
                </c:pt>
                <c:pt idx="2174">
                  <c:v>1.8086418646212857E-2</c:v>
                </c:pt>
                <c:pt idx="2175">
                  <c:v>1.8081566137337263E-2</c:v>
                </c:pt>
                <c:pt idx="2176">
                  <c:v>1.8076688625405166E-2</c:v>
                </c:pt>
                <c:pt idx="2177">
                  <c:v>1.8071786110780547E-2</c:v>
                </c:pt>
                <c:pt idx="2178">
                  <c:v>1.806685859383024E-2</c:v>
                </c:pt>
                <c:pt idx="2179">
                  <c:v>1.806190607492239E-2</c:v>
                </c:pt>
                <c:pt idx="2180">
                  <c:v>1.805692855442689E-2</c:v>
                </c:pt>
                <c:pt idx="2181">
                  <c:v>1.8051926032716045E-2</c:v>
                </c:pt>
                <c:pt idx="2182">
                  <c:v>1.8046898510163254E-2</c:v>
                </c:pt>
                <c:pt idx="2183">
                  <c:v>1.8041845987144547E-2</c:v>
                </c:pt>
                <c:pt idx="2184">
                  <c:v>1.8036768464037265E-2</c:v>
                </c:pt>
                <c:pt idx="2185">
                  <c:v>1.803166594122094E-2</c:v>
                </c:pt>
                <c:pt idx="2186">
                  <c:v>1.8026538419076858E-2</c:v>
                </c:pt>
                <c:pt idx="2187">
                  <c:v>1.8021385897988053E-2</c:v>
                </c:pt>
                <c:pt idx="2188">
                  <c:v>1.8016208378339751E-2</c:v>
                </c:pt>
                <c:pt idx="2189">
                  <c:v>1.801100586051893E-2</c:v>
                </c:pt>
                <c:pt idx="2190">
                  <c:v>1.8005778344914104E-2</c:v>
                </c:pt>
                <c:pt idx="2191">
                  <c:v>1.800052583191597E-2</c:v>
                </c:pt>
                <c:pt idx="2192">
                  <c:v>1.7995248321916985E-2</c:v>
                </c:pt>
                <c:pt idx="2193">
                  <c:v>1.7989945815311572E-2</c:v>
                </c:pt>
                <c:pt idx="2194">
                  <c:v>1.7984618312495905E-2</c:v>
                </c:pt>
                <c:pt idx="2195">
                  <c:v>1.7979265813868352E-2</c:v>
                </c:pt>
                <c:pt idx="2196">
                  <c:v>1.7973888319828595E-2</c:v>
                </c:pt>
                <c:pt idx="2197">
                  <c:v>1.796848583077806E-2</c:v>
                </c:pt>
                <c:pt idx="2198">
                  <c:v>1.7963058347121034E-2</c:v>
                </c:pt>
                <c:pt idx="2199">
                  <c:v>1.7957605869263107E-2</c:v>
                </c:pt>
                <c:pt idx="2200">
                  <c:v>1.7952128397611844E-2</c:v>
                </c:pt>
                <c:pt idx="2201">
                  <c:v>1.7946625932575466E-2</c:v>
                </c:pt>
                <c:pt idx="2202">
                  <c:v>1.7941098474566358E-2</c:v>
                </c:pt>
                <c:pt idx="2203">
                  <c:v>1.7935546023997113E-2</c:v>
                </c:pt>
                <c:pt idx="2204">
                  <c:v>1.7929968581282315E-2</c:v>
                </c:pt>
                <c:pt idx="2205">
                  <c:v>1.7924366146838937E-2</c:v>
                </c:pt>
                <c:pt idx="2206">
                  <c:v>1.7918738721085497E-2</c:v>
                </c:pt>
                <c:pt idx="2207">
                  <c:v>1.7913086304442917E-2</c:v>
                </c:pt>
                <c:pt idx="2208">
                  <c:v>1.7907408897333218E-2</c:v>
                </c:pt>
                <c:pt idx="2209">
                  <c:v>1.790170650018039E-2</c:v>
                </c:pt>
                <c:pt idx="2210">
                  <c:v>1.7895979113410829E-2</c:v>
                </c:pt>
                <c:pt idx="2211">
                  <c:v>1.7890226737452684E-2</c:v>
                </c:pt>
                <c:pt idx="2212">
                  <c:v>1.7884449372735423E-2</c:v>
                </c:pt>
                <c:pt idx="2213">
                  <c:v>1.7878647019690701E-2</c:v>
                </c:pt>
                <c:pt idx="2214">
                  <c:v>1.7872819678752361E-2</c:v>
                </c:pt>
                <c:pt idx="2215">
                  <c:v>1.7866967350355346E-2</c:v>
                </c:pt>
                <c:pt idx="2216">
                  <c:v>1.7861090034937438E-2</c:v>
                </c:pt>
                <c:pt idx="2217">
                  <c:v>1.7855187732937521E-2</c:v>
                </c:pt>
                <c:pt idx="2218">
                  <c:v>1.7849260444796448E-2</c:v>
                </c:pt>
                <c:pt idx="2219">
                  <c:v>1.7843308170957483E-2</c:v>
                </c:pt>
                <c:pt idx="2220">
                  <c:v>1.7837330911864978E-2</c:v>
                </c:pt>
                <c:pt idx="2221">
                  <c:v>1.7831328667965704E-2</c:v>
                </c:pt>
                <c:pt idx="2222">
                  <c:v>1.7825301439708174E-2</c:v>
                </c:pt>
                <c:pt idx="2223">
                  <c:v>1.7819249227542661E-2</c:v>
                </c:pt>
                <c:pt idx="2224">
                  <c:v>1.7813172031921624E-2</c:v>
                </c:pt>
                <c:pt idx="2225">
                  <c:v>1.7807069853298621E-2</c:v>
                </c:pt>
                <c:pt idx="2226">
                  <c:v>1.7800942692129829E-2</c:v>
                </c:pt>
                <c:pt idx="2227">
                  <c:v>1.7794790548872969E-2</c:v>
                </c:pt>
                <c:pt idx="2228">
                  <c:v>1.7788613423987947E-2</c:v>
                </c:pt>
                <c:pt idx="2229">
                  <c:v>1.77824113179362E-2</c:v>
                </c:pt>
                <c:pt idx="2230">
                  <c:v>1.7776184231180919E-2</c:v>
                </c:pt>
                <c:pt idx="2231">
                  <c:v>1.7769932164187707E-2</c:v>
                </c:pt>
                <c:pt idx="2232">
                  <c:v>1.7763655117422818E-2</c:v>
                </c:pt>
                <c:pt idx="2233">
                  <c:v>1.7757353091356232E-2</c:v>
                </c:pt>
                <c:pt idx="2234">
                  <c:v>1.775102608645859E-2</c:v>
                </c:pt>
                <c:pt idx="2235">
                  <c:v>1.7744674103202275E-2</c:v>
                </c:pt>
                <c:pt idx="2236">
                  <c:v>1.7738297142061654E-2</c:v>
                </c:pt>
                <c:pt idx="2237">
                  <c:v>1.7731895203513495E-2</c:v>
                </c:pt>
                <c:pt idx="2238">
                  <c:v>1.7725468288036533E-2</c:v>
                </c:pt>
                <c:pt idx="2239">
                  <c:v>1.7719016396110392E-2</c:v>
                </c:pt>
                <c:pt idx="2240">
                  <c:v>1.7712539528216872E-2</c:v>
                </c:pt>
                <c:pt idx="2241">
                  <c:v>1.7706037684840411E-2</c:v>
                </c:pt>
                <c:pt idx="2242">
                  <c:v>1.7699510866466539E-2</c:v>
                </c:pt>
                <c:pt idx="2243">
                  <c:v>1.7692959073582971E-2</c:v>
                </c:pt>
                <c:pt idx="2244">
                  <c:v>1.7686382306678964E-2</c:v>
                </c:pt>
                <c:pt idx="2245">
                  <c:v>1.7679780566246178E-2</c:v>
                </c:pt>
                <c:pt idx="2246">
                  <c:v>1.7673153852777585E-2</c:v>
                </c:pt>
                <c:pt idx="2247">
                  <c:v>1.7666502166768138E-2</c:v>
                </c:pt>
                <c:pt idx="2248">
                  <c:v>1.7659825508715189E-2</c:v>
                </c:pt>
                <c:pt idx="2249">
                  <c:v>1.7653123879117188E-2</c:v>
                </c:pt>
                <c:pt idx="2250">
                  <c:v>1.7646397278474779E-2</c:v>
                </c:pt>
                <c:pt idx="2251">
                  <c:v>1.7639645707290787E-2</c:v>
                </c:pt>
                <c:pt idx="2252">
                  <c:v>1.7632869166069362E-2</c:v>
                </c:pt>
                <c:pt idx="2253">
                  <c:v>1.7626067655317056E-2</c:v>
                </c:pt>
                <c:pt idx="2254">
                  <c:v>1.7619241175541516E-2</c:v>
                </c:pt>
                <c:pt idx="2255">
                  <c:v>1.7612389727252802E-2</c:v>
                </c:pt>
                <c:pt idx="2256">
                  <c:v>1.760551331096338E-2</c:v>
                </c:pt>
                <c:pt idx="2257">
                  <c:v>1.7598611927186376E-2</c:v>
                </c:pt>
                <c:pt idx="2258">
                  <c:v>1.7591685576437317E-2</c:v>
                </c:pt>
                <c:pt idx="2259">
                  <c:v>1.7584734259233712E-2</c:v>
                </c:pt>
                <c:pt idx="2260">
                  <c:v>1.7577757976095034E-2</c:v>
                </c:pt>
                <c:pt idx="2261">
                  <c:v>1.7570666386251477E-2</c:v>
                </c:pt>
                <c:pt idx="2262">
                  <c:v>1.7563638049798973E-2</c:v>
                </c:pt>
                <c:pt idx="2263">
                  <c:v>1.7556584747946233E-2</c:v>
                </c:pt>
                <c:pt idx="2264">
                  <c:v>1.7549506481221791E-2</c:v>
                </c:pt>
                <c:pt idx="2265">
                  <c:v>1.7542403250155717E-2</c:v>
                </c:pt>
                <c:pt idx="2266">
                  <c:v>1.7535275055280262E-2</c:v>
                </c:pt>
                <c:pt idx="2267">
                  <c:v>1.7528121897129212E-2</c:v>
                </c:pt>
                <c:pt idx="2268">
                  <c:v>1.7520943776238303E-2</c:v>
                </c:pt>
                <c:pt idx="2269">
                  <c:v>1.7513740693145475E-2</c:v>
                </c:pt>
                <c:pt idx="2270">
                  <c:v>1.750651264839018E-2</c:v>
                </c:pt>
                <c:pt idx="2271">
                  <c:v>1.7499259642513629E-2</c:v>
                </c:pt>
                <c:pt idx="2272">
                  <c:v>1.7491981676059431E-2</c:v>
                </c:pt>
                <c:pt idx="2273">
                  <c:v>1.748467874957272E-2</c:v>
                </c:pt>
                <c:pt idx="2274">
                  <c:v>1.7477350863600166E-2</c:v>
                </c:pt>
                <c:pt idx="2275">
                  <c:v>1.7469998018691053E-2</c:v>
                </c:pt>
                <c:pt idx="2276">
                  <c:v>1.7462620215395984E-2</c:v>
                </c:pt>
                <c:pt idx="2277">
                  <c:v>1.7455217454267299E-2</c:v>
                </c:pt>
                <c:pt idx="2278">
                  <c:v>1.7447789735859965E-2</c:v>
                </c:pt>
                <c:pt idx="2279">
                  <c:v>1.7440337060729824E-2</c:v>
                </c:pt>
                <c:pt idx="2280">
                  <c:v>1.7432859429435555E-2</c:v>
                </c:pt>
                <c:pt idx="2281">
                  <c:v>1.7425356842536925E-2</c:v>
                </c:pt>
                <c:pt idx="2282">
                  <c:v>1.7417829300595891E-2</c:v>
                </c:pt>
                <c:pt idx="2283">
                  <c:v>1.7410276804176592E-2</c:v>
                </c:pt>
                <c:pt idx="2284">
                  <c:v>1.7402699353844697E-2</c:v>
                </c:pt>
                <c:pt idx="2285">
                  <c:v>1.7395096950167398E-2</c:v>
                </c:pt>
                <c:pt idx="2286">
                  <c:v>1.7387469593714081E-2</c:v>
                </c:pt>
                <c:pt idx="2287">
                  <c:v>1.7379817285056307E-2</c:v>
                </c:pt>
                <c:pt idx="2288">
                  <c:v>1.7372140024767391E-2</c:v>
                </c:pt>
                <c:pt idx="2289">
                  <c:v>1.7364437813421951E-2</c:v>
                </c:pt>
                <c:pt idx="2290">
                  <c:v>1.735671065159658E-2</c:v>
                </c:pt>
                <c:pt idx="2291">
                  <c:v>1.734895853987092E-2</c:v>
                </c:pt>
                <c:pt idx="2292">
                  <c:v>1.7341181478825272E-2</c:v>
                </c:pt>
                <c:pt idx="2293">
                  <c:v>1.7333379469041468E-2</c:v>
                </c:pt>
                <c:pt idx="2294">
                  <c:v>1.7325552511104611E-2</c:v>
                </c:pt>
                <c:pt idx="2295">
                  <c:v>1.7317700605600683E-2</c:v>
                </c:pt>
                <c:pt idx="2296">
                  <c:v>1.7309823753117411E-2</c:v>
                </c:pt>
                <c:pt idx="2297">
                  <c:v>1.7301921954245139E-2</c:v>
                </c:pt>
                <c:pt idx="2298">
                  <c:v>1.7293995209575964E-2</c:v>
                </c:pt>
                <c:pt idx="2299">
                  <c:v>1.7286043519702851E-2</c:v>
                </c:pt>
                <c:pt idx="2300">
                  <c:v>1.7278066885221176E-2</c:v>
                </c:pt>
                <c:pt idx="2301">
                  <c:v>1.7270065306729365E-2</c:v>
                </c:pt>
                <c:pt idx="2302">
                  <c:v>1.7262038784826281E-2</c:v>
                </c:pt>
                <c:pt idx="2303">
                  <c:v>1.7253987320112324E-2</c:v>
                </c:pt>
                <c:pt idx="2304">
                  <c:v>1.7244755104710539E-2</c:v>
                </c:pt>
                <c:pt idx="2305">
                  <c:v>1.7236650193150287E-2</c:v>
                </c:pt>
                <c:pt idx="2306">
                  <c:v>1.7228520340681459E-2</c:v>
                </c:pt>
                <c:pt idx="2307">
                  <c:v>1.7220365547912536E-2</c:v>
                </c:pt>
                <c:pt idx="2308">
                  <c:v>1.7212185815453737E-2</c:v>
                </c:pt>
                <c:pt idx="2309">
                  <c:v>1.7203981143918339E-2</c:v>
                </c:pt>
                <c:pt idx="2310">
                  <c:v>1.7195751533921156E-2</c:v>
                </c:pt>
                <c:pt idx="2311">
                  <c:v>1.718749698607765E-2</c:v>
                </c:pt>
                <c:pt idx="2312">
                  <c:v>1.7179217501006122E-2</c:v>
                </c:pt>
                <c:pt idx="2313">
                  <c:v>1.7170913079326843E-2</c:v>
                </c:pt>
                <c:pt idx="2314">
                  <c:v>1.7162788278987276E-2</c:v>
                </c:pt>
                <c:pt idx="2315">
                  <c:v>1.7154436161578634E-2</c:v>
                </c:pt>
                <c:pt idx="2316">
                  <c:v>1.7146059110375346E-2</c:v>
                </c:pt>
                <c:pt idx="2317">
                  <c:v>1.7137657126002449E-2</c:v>
                </c:pt>
                <c:pt idx="2318">
                  <c:v>1.7129230209088478E-2</c:v>
                </c:pt>
                <c:pt idx="2319">
                  <c:v>1.7120778360261751E-2</c:v>
                </c:pt>
                <c:pt idx="2320">
                  <c:v>1.7112301580154317E-2</c:v>
                </c:pt>
                <c:pt idx="2321">
                  <c:v>1.710379986939865E-2</c:v>
                </c:pt>
                <c:pt idx="2322">
                  <c:v>1.7094053102025178E-2</c:v>
                </c:pt>
                <c:pt idx="2323">
                  <c:v>1.708549797059275E-2</c:v>
                </c:pt>
                <c:pt idx="2324">
                  <c:v>1.7076917910513561E-2</c:v>
                </c:pt>
                <c:pt idx="2325">
                  <c:v>1.7068312922429069E-2</c:v>
                </c:pt>
                <c:pt idx="2326">
                  <c:v>1.7059683006981609E-2</c:v>
                </c:pt>
                <c:pt idx="2327">
                  <c:v>1.7051028164815706E-2</c:v>
                </c:pt>
                <c:pt idx="2328">
                  <c:v>1.7042348396577197E-2</c:v>
                </c:pt>
                <c:pt idx="2329">
                  <c:v>1.7033643702914991E-2</c:v>
                </c:pt>
                <c:pt idx="2330">
                  <c:v>1.702491408447887E-2</c:v>
                </c:pt>
                <c:pt idx="2331">
                  <c:v>1.7016159541920369E-2</c:v>
                </c:pt>
                <c:pt idx="2332">
                  <c:v>1.7007380075893645E-2</c:v>
                </c:pt>
                <c:pt idx="2333">
                  <c:v>1.6998575687054394E-2</c:v>
                </c:pt>
                <c:pt idx="2334">
                  <c:v>1.6989746376059628E-2</c:v>
                </c:pt>
                <c:pt idx="2335">
                  <c:v>1.6980892143569199E-2</c:v>
                </c:pt>
                <c:pt idx="2336">
                  <c:v>1.6972012990243621E-2</c:v>
                </c:pt>
                <c:pt idx="2337">
                  <c:v>1.6963108916746912E-2</c:v>
                </c:pt>
                <c:pt idx="2338">
                  <c:v>1.6954179923743085E-2</c:v>
                </c:pt>
                <c:pt idx="2339">
                  <c:v>1.6945226011899229E-2</c:v>
                </c:pt>
                <c:pt idx="2340">
                  <c:v>1.6936247181883735E-2</c:v>
                </c:pt>
                <c:pt idx="2341">
                  <c:v>1.692724343436763E-2</c:v>
                </c:pt>
                <c:pt idx="2342">
                  <c:v>1.6918214770023032E-2</c:v>
                </c:pt>
                <c:pt idx="2343">
                  <c:v>1.6909161189523601E-2</c:v>
                </c:pt>
                <c:pt idx="2344">
                  <c:v>1.690008269354561E-2</c:v>
                </c:pt>
                <c:pt idx="2345">
                  <c:v>1.6890979282767535E-2</c:v>
                </c:pt>
                <c:pt idx="2346">
                  <c:v>1.68818509578685E-2</c:v>
                </c:pt>
                <c:pt idx="2347">
                  <c:v>1.6872697719530046E-2</c:v>
                </c:pt>
                <c:pt idx="2348">
                  <c:v>1.6863519568436333E-2</c:v>
                </c:pt>
                <c:pt idx="2349">
                  <c:v>1.6854316505271968E-2</c:v>
                </c:pt>
                <c:pt idx="2350">
                  <c:v>1.6845088530724622E-2</c:v>
                </c:pt>
                <c:pt idx="2351">
                  <c:v>1.6835835645482834E-2</c:v>
                </c:pt>
                <c:pt idx="2352">
                  <c:v>1.6826557850238E-2</c:v>
                </c:pt>
                <c:pt idx="2353">
                  <c:v>1.6817255145682167E-2</c:v>
                </c:pt>
                <c:pt idx="2354">
                  <c:v>1.6807927532510893E-2</c:v>
                </c:pt>
                <c:pt idx="2355">
                  <c:v>1.6798575011419948E-2</c:v>
                </c:pt>
                <c:pt idx="2356">
                  <c:v>1.678726098743764E-2</c:v>
                </c:pt>
                <c:pt idx="2357">
                  <c:v>1.677785066695316E-2</c:v>
                </c:pt>
                <c:pt idx="2358">
                  <c:v>1.6768415439034304E-2</c:v>
                </c:pt>
                <c:pt idx="2359">
                  <c:v>1.6758955304389176E-2</c:v>
                </c:pt>
                <c:pt idx="2360">
                  <c:v>1.6749470263728704E-2</c:v>
                </c:pt>
                <c:pt idx="2361">
                  <c:v>1.674088561283054E-2</c:v>
                </c:pt>
                <c:pt idx="2362">
                  <c:v>1.6730425467210031E-2</c:v>
                </c:pt>
                <c:pt idx="2363">
                  <c:v>1.6720865712781963E-2</c:v>
                </c:pt>
                <c:pt idx="2364">
                  <c:v>1.6711281055197518E-2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395136"/>
        <c:axId val="728409600"/>
      </c:lineChart>
      <c:dateAx>
        <c:axId val="728395136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2700000"/>
          <a:lstStyle/>
          <a:p>
            <a:pPr>
              <a:defRPr/>
            </a:pPr>
            <a:endParaRPr lang="en-US"/>
          </a:p>
        </c:txPr>
        <c:crossAx val="728409600"/>
        <c:crosses val="autoZero"/>
        <c:auto val="1"/>
        <c:lblOffset val="100"/>
        <c:baseTimeUnit val="days"/>
      </c:dateAx>
      <c:valAx>
        <c:axId val="728409600"/>
        <c:scaling>
          <c:orientation val="minMax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7283951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8021096548195377"/>
          <c:y val="0.4538463888888889"/>
          <c:w val="8.7953229122198301E-2"/>
          <c:h val="0.21930722222222221"/>
        </c:manualLayout>
      </c:layout>
      <c:overlay val="1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123825</xdr:colOff>
          <xdr:row>3</xdr:row>
          <xdr:rowOff>57150</xdr:rowOff>
        </xdr:from>
        <xdr:to>
          <xdr:col>8</xdr:col>
          <xdr:colOff>666750</xdr:colOff>
          <xdr:row>7</xdr:row>
          <xdr:rowOff>38100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5</xdr:row>
      <xdr:rowOff>47625</xdr:rowOff>
    </xdr:from>
    <xdr:to>
      <xdr:col>37</xdr:col>
      <xdr:colOff>723000</xdr:colOff>
      <xdr:row>30</xdr:row>
      <xdr:rowOff>75750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30</xdr:row>
      <xdr:rowOff>95250</xdr:rowOff>
    </xdr:from>
    <xdr:to>
      <xdr:col>37</xdr:col>
      <xdr:colOff>723000</xdr:colOff>
      <xdr:row>55</xdr:row>
      <xdr:rowOff>123375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0</xdr:colOff>
      <xdr:row>56</xdr:row>
      <xdr:rowOff>0</xdr:rowOff>
    </xdr:from>
    <xdr:to>
      <xdr:col>37</xdr:col>
      <xdr:colOff>723000</xdr:colOff>
      <xdr:row>81</xdr:row>
      <xdr:rowOff>28125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J60"/>
  <sheetViews>
    <sheetView workbookViewId="0">
      <selection activeCell="D5" sqref="D5"/>
    </sheetView>
  </sheetViews>
  <sheetFormatPr defaultRowHeight="11.25" x14ac:dyDescent="0.2"/>
  <cols>
    <col min="1" max="2" width="2.7109375" style="80" customWidth="1"/>
    <col min="3" max="3" width="20.7109375" style="80" customWidth="1"/>
    <col min="4" max="4" width="26.5703125" style="80" bestFit="1" customWidth="1"/>
    <col min="5" max="7" width="2.7109375" style="80" customWidth="1"/>
    <col min="8" max="9" width="20.7109375" style="80" customWidth="1"/>
    <col min="10" max="10" width="2.7109375" style="80" customWidth="1"/>
    <col min="11" max="13" width="9.140625" style="80"/>
    <col min="14" max="14" width="9.7109375" style="80" bestFit="1" customWidth="1"/>
    <col min="15" max="16384" width="9.140625" style="80"/>
  </cols>
  <sheetData>
    <row r="1" spans="2:10" ht="11.25" customHeight="1" x14ac:dyDescent="0.2"/>
    <row r="2" spans="2:10" ht="11.25" customHeight="1" x14ac:dyDescent="0.2">
      <c r="B2" s="407"/>
      <c r="C2" s="411"/>
      <c r="D2" s="411"/>
      <c r="E2" s="412"/>
    </row>
    <row r="3" spans="2:10" ht="11.25" customHeight="1" x14ac:dyDescent="0.2">
      <c r="B3" s="408"/>
      <c r="C3" s="142" t="s">
        <v>63</v>
      </c>
      <c r="D3" s="120">
        <f>_xll.qlSettingsEvaluationDate(Trigger)</f>
        <v>42185</v>
      </c>
      <c r="E3" s="413"/>
    </row>
    <row r="4" spans="2:10" ht="11.25" customHeight="1" x14ac:dyDescent="0.2">
      <c r="B4" s="408"/>
      <c r="C4" s="143" t="s">
        <v>76</v>
      </c>
      <c r="D4" s="121">
        <f>_xll.qlCalendarAdvance(Calendar,Evaluationdate,"2D","F",,Trigger)</f>
        <v>42187</v>
      </c>
      <c r="E4" s="413"/>
    </row>
    <row r="5" spans="2:10" ht="11.25" customHeight="1" x14ac:dyDescent="0.2">
      <c r="B5" s="409"/>
      <c r="C5" s="146" t="s">
        <v>24</v>
      </c>
      <c r="D5" s="145"/>
      <c r="E5" s="413"/>
    </row>
    <row r="6" spans="2:10" ht="11.25" customHeight="1" x14ac:dyDescent="0.2">
      <c r="B6" s="408"/>
      <c r="C6" s="143" t="s">
        <v>28</v>
      </c>
      <c r="D6" s="93" t="s">
        <v>29</v>
      </c>
      <c r="E6" s="413"/>
    </row>
    <row r="7" spans="2:10" ht="11.25" customHeight="1" x14ac:dyDescent="0.2">
      <c r="B7" s="409"/>
      <c r="C7" s="143" t="s">
        <v>17</v>
      </c>
      <c r="D7" s="122" t="s">
        <v>31</v>
      </c>
      <c r="E7" s="413"/>
    </row>
    <row r="8" spans="2:10" ht="11.25" customHeight="1" x14ac:dyDescent="0.2">
      <c r="B8" s="409"/>
      <c r="C8" s="143" t="s">
        <v>25</v>
      </c>
      <c r="D8" s="93" t="b">
        <v>1</v>
      </c>
      <c r="E8" s="413"/>
    </row>
    <row r="9" spans="2:10" ht="11.25" customHeight="1" x14ac:dyDescent="0.2">
      <c r="B9" s="409"/>
      <c r="C9" s="143" t="s">
        <v>26</v>
      </c>
      <c r="D9" s="93" t="b">
        <v>1</v>
      </c>
      <c r="E9" s="413"/>
    </row>
    <row r="10" spans="2:10" ht="11.25" customHeight="1" x14ac:dyDescent="0.2">
      <c r="B10" s="409"/>
      <c r="C10" s="143" t="s">
        <v>27</v>
      </c>
      <c r="D10" s="122" t="s">
        <v>218</v>
      </c>
      <c r="E10" s="413"/>
    </row>
    <row r="11" spans="2:10" ht="11.25" customHeight="1" x14ac:dyDescent="0.2">
      <c r="B11" s="409"/>
      <c r="C11" s="144" t="s">
        <v>173</v>
      </c>
      <c r="D11" s="123" t="s">
        <v>252</v>
      </c>
      <c r="E11" s="413"/>
    </row>
    <row r="12" spans="2:10" ht="11.25" customHeight="1" x14ac:dyDescent="0.2">
      <c r="B12" s="410"/>
      <c r="C12" s="124"/>
      <c r="D12" s="125"/>
      <c r="E12" s="414"/>
    </row>
    <row r="13" spans="2:10" ht="11.25" customHeight="1" x14ac:dyDescent="0.2"/>
    <row r="14" spans="2:10" x14ac:dyDescent="0.2">
      <c r="B14" s="407"/>
      <c r="C14" s="411"/>
      <c r="D14" s="411"/>
      <c r="E14" s="412"/>
      <c r="G14" s="407"/>
      <c r="H14" s="411"/>
      <c r="I14" s="411"/>
      <c r="J14" s="412"/>
    </row>
    <row r="15" spans="2:10" x14ac:dyDescent="0.2">
      <c r="B15" s="408"/>
      <c r="C15" s="149" t="s">
        <v>13</v>
      </c>
      <c r="D15" s="152" t="str">
        <f>_xll.qlPiecewiseYieldCurve(D17,D18,D19,_xll.ohPack(EURSTD!T3:T93),,,,D20,D21,D22,Permanent,Trigger,ObjectOverwrite)</f>
        <v>_MXEURSTD#0005</v>
      </c>
      <c r="E15" s="413"/>
      <c r="G15" s="50"/>
      <c r="H15" s="149" t="s">
        <v>13</v>
      </c>
      <c r="I15" s="152" t="str">
        <f>_xll.qlPiecewiseYieldCurve(I17,I18,I19,_xll.ohPack(EURON!S3:S71),,,,I20,I21,I22,Permanent,Trigger,ObjectOverwrite)</f>
        <v>_MXEURON#0005</v>
      </c>
      <c r="J15" s="413"/>
    </row>
    <row r="16" spans="2:10" x14ac:dyDescent="0.2">
      <c r="B16" s="408"/>
      <c r="C16" s="150" t="s">
        <v>14</v>
      </c>
      <c r="D16" s="153" t="str">
        <f>_xll.ohRangeRetrieveError(YieldCurve_STD)</f>
        <v/>
      </c>
      <c r="E16" s="413"/>
      <c r="G16" s="50"/>
      <c r="H16" s="150" t="s">
        <v>14</v>
      </c>
      <c r="I16" s="153" t="str">
        <f>_xll.ohRangeRetrieveError(YieldCurve_ON)</f>
        <v/>
      </c>
      <c r="J16" s="413"/>
    </row>
    <row r="17" spans="2:10" x14ac:dyDescent="0.2">
      <c r="B17" s="408"/>
      <c r="C17" s="149" t="s">
        <v>15</v>
      </c>
      <c r="D17" s="126" t="s">
        <v>36</v>
      </c>
      <c r="E17" s="413"/>
      <c r="G17" s="50"/>
      <c r="H17" s="149" t="s">
        <v>15</v>
      </c>
      <c r="I17" s="126" t="s">
        <v>47</v>
      </c>
      <c r="J17" s="413"/>
    </row>
    <row r="18" spans="2:10" x14ac:dyDescent="0.2">
      <c r="B18" s="408"/>
      <c r="C18" s="151" t="s">
        <v>16</v>
      </c>
      <c r="D18" s="127">
        <v>0</v>
      </c>
      <c r="E18" s="413"/>
      <c r="G18" s="50"/>
      <c r="H18" s="151" t="s">
        <v>16</v>
      </c>
      <c r="I18" s="127">
        <v>0</v>
      </c>
      <c r="J18" s="413"/>
    </row>
    <row r="19" spans="2:10" x14ac:dyDescent="0.2">
      <c r="B19" s="408"/>
      <c r="C19" s="151" t="s">
        <v>17</v>
      </c>
      <c r="D19" s="128" t="s">
        <v>18</v>
      </c>
      <c r="E19" s="413"/>
      <c r="G19" s="50"/>
      <c r="H19" s="151" t="s">
        <v>17</v>
      </c>
      <c r="I19" s="128" t="s">
        <v>18</v>
      </c>
      <c r="J19" s="413"/>
    </row>
    <row r="20" spans="2:10" x14ac:dyDescent="0.2">
      <c r="B20" s="408"/>
      <c r="C20" s="151" t="s">
        <v>19</v>
      </c>
      <c r="D20" s="129"/>
      <c r="E20" s="413"/>
      <c r="G20" s="50"/>
      <c r="H20" s="151" t="s">
        <v>19</v>
      </c>
      <c r="I20" s="129"/>
      <c r="J20" s="413"/>
    </row>
    <row r="21" spans="2:10" x14ac:dyDescent="0.2">
      <c r="B21" s="408"/>
      <c r="C21" s="151" t="s">
        <v>20</v>
      </c>
      <c r="D21" s="130" t="s">
        <v>21</v>
      </c>
      <c r="E21" s="413"/>
      <c r="G21" s="50"/>
      <c r="H21" s="151" t="s">
        <v>20</v>
      </c>
      <c r="I21" s="130" t="s">
        <v>200</v>
      </c>
      <c r="J21" s="413"/>
    </row>
    <row r="22" spans="2:10" x14ac:dyDescent="0.2">
      <c r="B22" s="408"/>
      <c r="C22" s="150" t="s">
        <v>22</v>
      </c>
      <c r="D22" s="131" t="s">
        <v>23</v>
      </c>
      <c r="E22" s="413"/>
      <c r="G22" s="50"/>
      <c r="H22" s="150" t="s">
        <v>22</v>
      </c>
      <c r="I22" s="131" t="s">
        <v>201</v>
      </c>
      <c r="J22" s="413"/>
    </row>
    <row r="23" spans="2:10" x14ac:dyDescent="0.2">
      <c r="B23" s="408"/>
      <c r="C23" s="132"/>
      <c r="D23" s="132"/>
      <c r="E23" s="413"/>
      <c r="G23" s="50"/>
      <c r="H23" s="132"/>
      <c r="I23" s="132"/>
      <c r="J23" s="413"/>
    </row>
    <row r="24" spans="2:10" x14ac:dyDescent="0.2">
      <c r="B24" s="408"/>
      <c r="C24" s="133">
        <f>_xll.qlTermStructureReferenceDate(YieldCurve_STD)</f>
        <v>42185</v>
      </c>
      <c r="D24" s="134">
        <f>_xll.qlYieldTSDiscount(YieldCurve_STD,C24,,Trigger)</f>
        <v>1</v>
      </c>
      <c r="E24" s="413"/>
      <c r="G24" s="50"/>
      <c r="H24" s="133">
        <f>_xll.qlTermStructureReferenceDate(YieldCurve_ON)</f>
        <v>42185</v>
      </c>
      <c r="I24" s="134">
        <f>_xll.qlYieldTSDiscount(YieldCurve_ON,H24,,Trigger)</f>
        <v>1</v>
      </c>
      <c r="J24" s="413"/>
    </row>
    <row r="25" spans="2:10" x14ac:dyDescent="0.2">
      <c r="B25" s="408"/>
      <c r="C25" s="391">
        <f>_xll.qlTermStructureMaxDate(YieldCurve_STD)</f>
        <v>64102</v>
      </c>
      <c r="D25" s="135">
        <f>_xll.qlYieldTSDiscount(YieldCurve_STD,C25,,Trigger)</f>
        <v>0.35097550675945549</v>
      </c>
      <c r="E25" s="413"/>
      <c r="G25" s="50"/>
      <c r="H25" s="391">
        <f>_xll.qlTermStructureMaxDate(YieldCurve_ON)</f>
        <v>64102</v>
      </c>
      <c r="I25" s="135">
        <f>_xll.qlYieldTSDiscount(YieldCurve_ON,H25,,Trigger)</f>
        <v>0.51630106666443321</v>
      </c>
      <c r="J25" s="413"/>
    </row>
    <row r="26" spans="2:10" x14ac:dyDescent="0.2">
      <c r="B26" s="408"/>
      <c r="C26" s="136" t="s">
        <v>14</v>
      </c>
      <c r="D26" s="137"/>
      <c r="E26" s="413"/>
      <c r="G26" s="50"/>
      <c r="H26" s="136" t="s">
        <v>14</v>
      </c>
      <c r="I26" s="137"/>
      <c r="J26" s="413"/>
    </row>
    <row r="27" spans="2:10" x14ac:dyDescent="0.2">
      <c r="B27" s="408"/>
      <c r="C27" s="138" t="str">
        <f>Euribor!D3</f>
        <v>Mx_EURSTD</v>
      </c>
      <c r="D27" s="139" t="b">
        <f>_xll.qlRelinkableHandleLinkTo(C27,D15,D15)</f>
        <v>1</v>
      </c>
      <c r="E27" s="413"/>
      <c r="G27" s="50"/>
      <c r="H27" s="138" t="str">
        <f>Euribor!D4</f>
        <v>Mx_EURON</v>
      </c>
      <c r="I27" s="139" t="b">
        <f>_xll.qlRelinkableHandleLinkTo(H27,I15,I15)</f>
        <v>1</v>
      </c>
      <c r="J27" s="413"/>
    </row>
    <row r="28" spans="2:10" x14ac:dyDescent="0.2">
      <c r="B28" s="415"/>
      <c r="C28" s="416"/>
      <c r="D28" s="416"/>
      <c r="E28" s="414"/>
      <c r="G28" s="415"/>
      <c r="H28" s="416"/>
      <c r="I28" s="416"/>
      <c r="J28" s="414"/>
    </row>
    <row r="29" spans="2:10" x14ac:dyDescent="0.2">
      <c r="B29" s="148"/>
      <c r="C29" s="87"/>
      <c r="D29" s="87"/>
      <c r="E29" s="87"/>
      <c r="G29" s="87"/>
      <c r="H29" s="87"/>
      <c r="I29" s="87"/>
      <c r="J29" s="87"/>
    </row>
    <row r="30" spans="2:10" x14ac:dyDescent="0.2">
      <c r="B30" s="407"/>
      <c r="C30" s="411"/>
      <c r="D30" s="411"/>
      <c r="E30" s="412"/>
      <c r="F30" s="147"/>
      <c r="G30" s="407"/>
      <c r="H30" s="411"/>
      <c r="I30" s="411"/>
      <c r="J30" s="412"/>
    </row>
    <row r="31" spans="2:10" x14ac:dyDescent="0.2">
      <c r="B31" s="50"/>
      <c r="C31" s="149" t="s">
        <v>13</v>
      </c>
      <c r="D31" s="152" t="str">
        <f>_xll.qlPiecewiseYieldCurve(D33,D34,D35,_xll.ohPack(EUR1M!T3:T95),,,,D36,D37,D38,Permanent,Trigger,ObjectOverwrite)</f>
        <v>_MXEUR1M#0002</v>
      </c>
      <c r="E31" s="413"/>
      <c r="F31" s="147"/>
      <c r="G31" s="50"/>
      <c r="H31" s="149" t="s">
        <v>13</v>
      </c>
      <c r="I31" s="152" t="str">
        <f>_xll.qlPiecewiseYieldCurve(I33,I34,I35,_xll.ohPack(EUR3M!T3:T93),,,,I36,I37,I38,Permanent,Trigger,ObjectOverwrite)</f>
        <v>_MXEUR3M#0001</v>
      </c>
      <c r="J31" s="413"/>
    </row>
    <row r="32" spans="2:10" x14ac:dyDescent="0.2">
      <c r="B32" s="50"/>
      <c r="C32" s="150" t="s">
        <v>14</v>
      </c>
      <c r="D32" s="153" t="str">
        <f>_xll.ohRangeRetrieveError(YieldCurve_1M)</f>
        <v/>
      </c>
      <c r="E32" s="413"/>
      <c r="F32" s="147"/>
      <c r="G32" s="50"/>
      <c r="H32" s="150" t="s">
        <v>14</v>
      </c>
      <c r="I32" s="153" t="str">
        <f>_xll.ohRangeRetrieveError(YieldCurve_3M)</f>
        <v/>
      </c>
      <c r="J32" s="413"/>
    </row>
    <row r="33" spans="2:10" x14ac:dyDescent="0.2">
      <c r="B33" s="50"/>
      <c r="C33" s="149" t="s">
        <v>15</v>
      </c>
      <c r="D33" s="126" t="s">
        <v>43</v>
      </c>
      <c r="E33" s="413"/>
      <c r="F33" s="147"/>
      <c r="G33" s="50"/>
      <c r="H33" s="149" t="s">
        <v>15</v>
      </c>
      <c r="I33" s="126" t="s">
        <v>35</v>
      </c>
      <c r="J33" s="413"/>
    </row>
    <row r="34" spans="2:10" x14ac:dyDescent="0.2">
      <c r="B34" s="50"/>
      <c r="C34" s="151" t="s">
        <v>16</v>
      </c>
      <c r="D34" s="127">
        <v>0</v>
      </c>
      <c r="E34" s="413"/>
      <c r="F34" s="147"/>
      <c r="G34" s="50"/>
      <c r="H34" s="151" t="s">
        <v>16</v>
      </c>
      <c r="I34" s="127">
        <v>0</v>
      </c>
      <c r="J34" s="413"/>
    </row>
    <row r="35" spans="2:10" x14ac:dyDescent="0.2">
      <c r="B35" s="50"/>
      <c r="C35" s="151" t="s">
        <v>17</v>
      </c>
      <c r="D35" s="128" t="s">
        <v>18</v>
      </c>
      <c r="E35" s="413"/>
      <c r="F35" s="147"/>
      <c r="G35" s="50"/>
      <c r="H35" s="151" t="s">
        <v>17</v>
      </c>
      <c r="I35" s="128" t="s">
        <v>18</v>
      </c>
      <c r="J35" s="413"/>
    </row>
    <row r="36" spans="2:10" x14ac:dyDescent="0.2">
      <c r="B36" s="50"/>
      <c r="C36" s="151" t="s">
        <v>19</v>
      </c>
      <c r="D36" s="129"/>
      <c r="E36" s="413"/>
      <c r="F36" s="147"/>
      <c r="G36" s="50"/>
      <c r="H36" s="151" t="s">
        <v>19</v>
      </c>
      <c r="I36" s="129"/>
      <c r="J36" s="413"/>
    </row>
    <row r="37" spans="2:10" x14ac:dyDescent="0.2">
      <c r="B37" s="50"/>
      <c r="C37" s="151" t="s">
        <v>20</v>
      </c>
      <c r="D37" s="130" t="s">
        <v>200</v>
      </c>
      <c r="E37" s="413"/>
      <c r="F37" s="147"/>
      <c r="G37" s="50"/>
      <c r="H37" s="151" t="s">
        <v>20</v>
      </c>
      <c r="I37" s="130" t="s">
        <v>21</v>
      </c>
      <c r="J37" s="413"/>
    </row>
    <row r="38" spans="2:10" x14ac:dyDescent="0.2">
      <c r="B38" s="50"/>
      <c r="C38" s="150" t="s">
        <v>22</v>
      </c>
      <c r="D38" s="131" t="s">
        <v>201</v>
      </c>
      <c r="E38" s="413"/>
      <c r="F38" s="147"/>
      <c r="G38" s="50"/>
      <c r="H38" s="150" t="s">
        <v>22</v>
      </c>
      <c r="I38" s="131" t="s">
        <v>23</v>
      </c>
      <c r="J38" s="413"/>
    </row>
    <row r="39" spans="2:10" x14ac:dyDescent="0.2">
      <c r="B39" s="50"/>
      <c r="C39" s="132"/>
      <c r="D39" s="132"/>
      <c r="E39" s="413"/>
      <c r="F39" s="147"/>
      <c r="G39" s="50"/>
      <c r="H39" s="132"/>
      <c r="I39" s="132"/>
      <c r="J39" s="413"/>
    </row>
    <row r="40" spans="2:10" x14ac:dyDescent="0.2">
      <c r="B40" s="50"/>
      <c r="C40" s="133">
        <f>_xll.qlTermStructureReferenceDate(YieldCurve_1M)</f>
        <v>42185</v>
      </c>
      <c r="D40" s="134">
        <f>_xll.qlYieldTSDiscount(YieldCurve_1M,C40,,Trigger)</f>
        <v>1</v>
      </c>
      <c r="E40" s="413"/>
      <c r="F40" s="147"/>
      <c r="G40" s="50"/>
      <c r="H40" s="133">
        <f>_xll.qlTermStructureReferenceDate(YieldCurve_3M)</f>
        <v>42185</v>
      </c>
      <c r="I40" s="134">
        <f>_xll.qlYieldTSDiscount(YieldCurve_3M,H40,,Trigger)</f>
        <v>1</v>
      </c>
      <c r="J40" s="413"/>
    </row>
    <row r="41" spans="2:10" x14ac:dyDescent="0.2">
      <c r="B41" s="50"/>
      <c r="C41" s="391">
        <f>_xll.qlTermStructureMaxDate(YieldCurve_1M)</f>
        <v>64102</v>
      </c>
      <c r="D41" s="135">
        <f>_xll.qlYieldTSDiscount(YieldCurve_1M,C41,,Trigger)</f>
        <v>0.38784006912062841</v>
      </c>
      <c r="E41" s="413"/>
      <c r="F41" s="147"/>
      <c r="G41" s="50"/>
      <c r="H41" s="391">
        <f>_xll.qlTermStructureMaxDate(YieldCurve_3M)</f>
        <v>64102</v>
      </c>
      <c r="I41" s="135">
        <f>_xll.qlYieldTSDiscount(YieldCurve_3M,H41,,Trigger)</f>
        <v>0.37628301213799625</v>
      </c>
      <c r="J41" s="413"/>
    </row>
    <row r="42" spans="2:10" x14ac:dyDescent="0.2">
      <c r="B42" s="50"/>
      <c r="C42" s="136" t="s">
        <v>14</v>
      </c>
      <c r="D42" s="137"/>
      <c r="E42" s="413"/>
      <c r="F42" s="147"/>
      <c r="G42" s="50"/>
      <c r="H42" s="136" t="s">
        <v>14</v>
      </c>
      <c r="I42" s="137"/>
      <c r="J42" s="413"/>
    </row>
    <row r="43" spans="2:10" x14ac:dyDescent="0.2">
      <c r="B43" s="50"/>
      <c r="C43" s="138" t="str">
        <f>Euribor!D5</f>
        <v>Mx_EUR1M</v>
      </c>
      <c r="D43" s="139" t="b">
        <f>_xll.qlRelinkableHandleLinkTo(C43,D31,D31)</f>
        <v>1</v>
      </c>
      <c r="E43" s="413"/>
      <c r="F43" s="147"/>
      <c r="G43" s="50"/>
      <c r="H43" s="138" t="str">
        <f>Euribor!D6</f>
        <v>Mx_EUR3M</v>
      </c>
      <c r="I43" s="139" t="b">
        <f>_xll.qlRelinkableHandleLinkTo(H43,I31,I31)</f>
        <v>1</v>
      </c>
      <c r="J43" s="413"/>
    </row>
    <row r="44" spans="2:10" x14ac:dyDescent="0.2">
      <c r="B44" s="415"/>
      <c r="C44" s="416"/>
      <c r="D44" s="416"/>
      <c r="E44" s="414"/>
      <c r="F44" s="147"/>
      <c r="G44" s="415"/>
      <c r="H44" s="416"/>
      <c r="I44" s="416"/>
      <c r="J44" s="414"/>
    </row>
    <row r="45" spans="2:10" x14ac:dyDescent="0.2">
      <c r="F45" s="147"/>
    </row>
    <row r="46" spans="2:10" x14ac:dyDescent="0.2">
      <c r="B46" s="407"/>
      <c r="C46" s="417"/>
      <c r="D46" s="417"/>
      <c r="E46" s="412"/>
      <c r="F46" s="147"/>
      <c r="G46" s="407"/>
      <c r="H46" s="411"/>
      <c r="I46" s="411"/>
      <c r="J46" s="412"/>
    </row>
    <row r="47" spans="2:10" x14ac:dyDescent="0.2">
      <c r="B47" s="408"/>
      <c r="C47" s="149" t="s">
        <v>13</v>
      </c>
      <c r="D47" s="152" t="str">
        <f>_xll.qlPiecewiseYieldCurve(D49,D50,D51,_xll.ohPack(EUR6M!$T$3:$T$94),,,,D52,D53,D54,Permanent,Trigger,ObjectOverwrite)</f>
        <v>_MXEUR6M#0001</v>
      </c>
      <c r="E47" s="413"/>
      <c r="F47" s="147"/>
      <c r="G47" s="50"/>
      <c r="H47" s="149" t="s">
        <v>13</v>
      </c>
      <c r="I47" s="152" t="str">
        <f>_xll.qlPiecewiseYieldCurve(I49,I50,I51,_xll.ohPack(EUR1Y!T3:T93),,,,I52,I53,I54,Permanent,Trigger,ObjectOverwrite)</f>
        <v>_MXEUR1Y#0001</v>
      </c>
      <c r="J47" s="413"/>
    </row>
    <row r="48" spans="2:10" x14ac:dyDescent="0.2">
      <c r="B48" s="408"/>
      <c r="C48" s="150" t="s">
        <v>14</v>
      </c>
      <c r="D48" s="153" t="str">
        <f>_xll.ohRangeRetrieveError(YieldCurve_6M)</f>
        <v/>
      </c>
      <c r="E48" s="413"/>
      <c r="G48" s="50"/>
      <c r="H48" s="150" t="s">
        <v>14</v>
      </c>
      <c r="I48" s="153" t="str">
        <f>_xll.ohRangeRetrieveError(YieldCurve_1Y)</f>
        <v/>
      </c>
      <c r="J48" s="413"/>
    </row>
    <row r="49" spans="2:10" x14ac:dyDescent="0.2">
      <c r="B49" s="409"/>
      <c r="C49" s="149" t="s">
        <v>15</v>
      </c>
      <c r="D49" s="126" t="s">
        <v>37</v>
      </c>
      <c r="E49" s="413"/>
      <c r="G49" s="50"/>
      <c r="H49" s="149" t="s">
        <v>15</v>
      </c>
      <c r="I49" s="126" t="s">
        <v>44</v>
      </c>
      <c r="J49" s="413"/>
    </row>
    <row r="50" spans="2:10" x14ac:dyDescent="0.2">
      <c r="B50" s="409"/>
      <c r="C50" s="151" t="s">
        <v>16</v>
      </c>
      <c r="D50" s="127">
        <v>0</v>
      </c>
      <c r="E50" s="413"/>
      <c r="G50" s="50"/>
      <c r="H50" s="151" t="s">
        <v>16</v>
      </c>
      <c r="I50" s="127">
        <v>0</v>
      </c>
      <c r="J50" s="413"/>
    </row>
    <row r="51" spans="2:10" x14ac:dyDescent="0.2">
      <c r="B51" s="409"/>
      <c r="C51" s="151" t="s">
        <v>17</v>
      </c>
      <c r="D51" s="128" t="s">
        <v>18</v>
      </c>
      <c r="E51" s="413"/>
      <c r="G51" s="50"/>
      <c r="H51" s="151" t="s">
        <v>17</v>
      </c>
      <c r="I51" s="128" t="s">
        <v>18</v>
      </c>
      <c r="J51" s="413"/>
    </row>
    <row r="52" spans="2:10" x14ac:dyDescent="0.2">
      <c r="B52" s="409"/>
      <c r="C52" s="151" t="s">
        <v>19</v>
      </c>
      <c r="D52" s="129"/>
      <c r="E52" s="413"/>
      <c r="G52" s="50"/>
      <c r="H52" s="151" t="s">
        <v>19</v>
      </c>
      <c r="I52" s="129"/>
      <c r="J52" s="413"/>
    </row>
    <row r="53" spans="2:10" x14ac:dyDescent="0.2">
      <c r="B53" s="409"/>
      <c r="C53" s="151" t="s">
        <v>20</v>
      </c>
      <c r="D53" s="130" t="s">
        <v>21</v>
      </c>
      <c r="E53" s="413"/>
      <c r="G53" s="50"/>
      <c r="H53" s="151" t="s">
        <v>20</v>
      </c>
      <c r="I53" s="130" t="s">
        <v>21</v>
      </c>
      <c r="J53" s="413"/>
    </row>
    <row r="54" spans="2:10" x14ac:dyDescent="0.2">
      <c r="B54" s="409"/>
      <c r="C54" s="150" t="s">
        <v>22</v>
      </c>
      <c r="D54" s="131" t="s">
        <v>23</v>
      </c>
      <c r="E54" s="413"/>
      <c r="G54" s="50"/>
      <c r="H54" s="150" t="s">
        <v>22</v>
      </c>
      <c r="I54" s="131" t="s">
        <v>23</v>
      </c>
      <c r="J54" s="413"/>
    </row>
    <row r="55" spans="2:10" x14ac:dyDescent="0.2">
      <c r="B55" s="409"/>
      <c r="C55" s="132"/>
      <c r="D55" s="132"/>
      <c r="E55" s="413"/>
      <c r="G55" s="50"/>
      <c r="H55" s="132"/>
      <c r="I55" s="132"/>
      <c r="J55" s="413"/>
    </row>
    <row r="56" spans="2:10" x14ac:dyDescent="0.2">
      <c r="B56" s="409"/>
      <c r="C56" s="133">
        <f>_xll.qlTermStructureReferenceDate(YieldCurve_6M)</f>
        <v>42185</v>
      </c>
      <c r="D56" s="134">
        <f>_xll.qlYieldTSDiscount(YieldCurve_6M,C56,,Trigger)</f>
        <v>1</v>
      </c>
      <c r="E56" s="413"/>
      <c r="G56" s="50"/>
      <c r="H56" s="133">
        <f>_xll.qlTermStructureReferenceDate(YieldCurve_1Y)</f>
        <v>42185</v>
      </c>
      <c r="I56" s="134">
        <f>_xll.qlYieldTSDiscount(YieldCurve_1Y,H56,,Trigger)</f>
        <v>1</v>
      </c>
      <c r="J56" s="413"/>
    </row>
    <row r="57" spans="2:10" x14ac:dyDescent="0.2">
      <c r="B57" s="409"/>
      <c r="C57" s="391">
        <f>_xll.qlTermStructureMaxDate(YieldCurve_6M)</f>
        <v>64102</v>
      </c>
      <c r="D57" s="135">
        <f>_xll.qlYieldTSDiscount(YieldCurve_6M,C57,,Trigger)</f>
        <v>0.37121978057318444</v>
      </c>
      <c r="E57" s="413"/>
      <c r="G57" s="50"/>
      <c r="H57" s="391">
        <f>_xll.qlTermStructureMaxDate(YieldCurve_1Y)</f>
        <v>64102</v>
      </c>
      <c r="I57" s="392">
        <f>_xll.qlYieldTSDiscount(YieldCurve_1Y,H57,,Trigger)</f>
        <v>0.36070128540832325</v>
      </c>
      <c r="J57" s="413"/>
    </row>
    <row r="58" spans="2:10" x14ac:dyDescent="0.2">
      <c r="B58" s="409"/>
      <c r="C58" s="136" t="s">
        <v>14</v>
      </c>
      <c r="D58" s="140"/>
      <c r="E58" s="413"/>
      <c r="G58" s="50"/>
      <c r="H58" s="136" t="s">
        <v>14</v>
      </c>
      <c r="I58" s="137"/>
      <c r="J58" s="413"/>
    </row>
    <row r="59" spans="2:10" x14ac:dyDescent="0.2">
      <c r="B59" s="409"/>
      <c r="C59" s="138" t="str">
        <f>Euribor!D7</f>
        <v>Mx_EUR6M</v>
      </c>
      <c r="D59" s="141" t="b">
        <f>_xll.qlRelinkableHandleLinkTo(C59,D47,D47)</f>
        <v>1</v>
      </c>
      <c r="E59" s="413"/>
      <c r="G59" s="50"/>
      <c r="H59" s="138" t="str">
        <f>Euribor!D8</f>
        <v>Mx_EUR1Y</v>
      </c>
      <c r="I59" s="141" t="b">
        <f>_xll.qlRelinkableHandleLinkTo(H59,I47,I47)</f>
        <v>1</v>
      </c>
      <c r="J59" s="413"/>
    </row>
    <row r="60" spans="2:10" x14ac:dyDescent="0.2">
      <c r="B60" s="415"/>
      <c r="C60" s="416"/>
      <c r="D60" s="416"/>
      <c r="E60" s="414"/>
      <c r="G60" s="415"/>
      <c r="H60" s="416"/>
      <c r="I60" s="416"/>
      <c r="J60" s="414"/>
    </row>
  </sheetData>
  <dataValidations count="6">
    <dataValidation type="list" allowBlank="1" showInputMessage="1" showErrorMessage="1" sqref="D51 D19 I35 D35 I51 I19">
      <formula1>"TARGET,UnitedKingdom::Exchange,UnitedKingdom::Metals,UnitedKingdom::Settlement,UnitedStates::GovernmentBond,UnitedStates::NERC,UnitedStates::NYSE,UnitedStates::Settlement,Switzerland,Japan,Italy::Exchange"</formula1>
    </dataValidation>
    <dataValidation type="list" allowBlank="1" showInputMessage="1" showErrorMessage="1" sqref="D53 D21 I37 D37 I53 I21">
      <formula1>"Discount,ZeroYield,ForwardRate"</formula1>
    </dataValidation>
    <dataValidation type="list" allowBlank="1" showInputMessage="1" showErrorMessage="1" sqref="D54 D22 I38 D38 I54 I22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7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  <dataValidation type="list" allowBlank="1" showInputMessage="1" showErrorMessage="1" sqref="D12">
      <formula1>"Reference, Mx_Live,QL_Live"</formula1>
    </dataValidation>
    <dataValidation type="list" allowBlank="1" showInputMessage="1" showErrorMessage="1" sqref="D11">
      <formula1>"Reference, Mx_Live"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3" r:id="rId4" name="Button 21">
              <controlPr defaultSize="0" print="0" autoFill="0" autoPict="0" macro="[0]!copydata">
                <anchor moveWithCells="1" sizeWithCells="1">
                  <from>
                    <xdr:col>7</xdr:col>
                    <xdr:colOff>123825</xdr:colOff>
                    <xdr:row>3</xdr:row>
                    <xdr:rowOff>57150</xdr:rowOff>
                  </from>
                  <to>
                    <xdr:col>8</xdr:col>
                    <xdr:colOff>666750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Y80"/>
  <sheetViews>
    <sheetView showGridLines="0" topLeftCell="N1" workbookViewId="0">
      <selection activeCell="V2" sqref="V2"/>
    </sheetView>
  </sheetViews>
  <sheetFormatPr defaultRowHeight="11.25" outlineLevelCol="1" x14ac:dyDescent="0.2"/>
  <cols>
    <col min="1" max="1" width="7.5703125" style="80" hidden="1" customWidth="1" outlineLevel="1"/>
    <col min="2" max="2" width="5.7109375" style="80" hidden="1" customWidth="1" outlineLevel="1"/>
    <col min="3" max="4" width="6" style="158" hidden="1" customWidth="1" outlineLevel="1"/>
    <col min="5" max="5" width="7" style="105" hidden="1" customWidth="1" outlineLevel="1"/>
    <col min="6" max="6" width="19.5703125" style="159" hidden="1" customWidth="1" outlineLevel="1"/>
    <col min="7" max="7" width="6" style="80" hidden="1" customWidth="1" outlineLevel="1"/>
    <col min="8" max="9" width="11" style="80" hidden="1" customWidth="1" outlineLevel="1"/>
    <col min="10" max="10" width="12.85546875" style="80" hidden="1" customWidth="1" outlineLevel="1"/>
    <col min="11" max="11" width="15.140625" style="80" hidden="1" customWidth="1" outlineLevel="1" collapsed="1"/>
    <col min="12" max="12" width="9" style="105" hidden="1" customWidth="1" outlineLevel="1"/>
    <col min="13" max="13" width="2.7109375" style="80" hidden="1" customWidth="1" outlineLevel="1" collapsed="1"/>
    <col min="14" max="14" width="2.85546875" style="80" customWidth="1" collapsed="1"/>
    <col min="15" max="15" width="5" style="80" hidden="1" customWidth="1" outlineLevel="1"/>
    <col min="16" max="16" width="9" style="80" hidden="1" customWidth="1" outlineLevel="1"/>
    <col min="17" max="17" width="15.140625" style="80" hidden="1" customWidth="1" outlineLevel="1"/>
    <col min="18" max="18" width="6" style="80" hidden="1" customWidth="1" outlineLevel="1"/>
    <col min="19" max="19" width="15.140625" style="80" hidden="1" customWidth="1" outlineLevel="1"/>
    <col min="20" max="20" width="20.28515625" style="80" customWidth="1" collapsed="1"/>
    <col min="21" max="21" width="16.140625" style="319" customWidth="1"/>
    <col min="22" max="22" width="10.7109375" style="80" customWidth="1"/>
    <col min="23" max="24" width="17.28515625" style="80" bestFit="1" customWidth="1"/>
    <col min="25" max="25" width="12" style="80" bestFit="1" customWidth="1"/>
    <col min="26" max="26" width="15.140625" style="80" bestFit="1" customWidth="1"/>
    <col min="27" max="27" width="9" style="80" bestFit="1" customWidth="1"/>
    <col min="28" max="29" width="9.140625" style="80"/>
    <col min="30" max="30" width="12" style="80" bestFit="1" customWidth="1"/>
    <col min="31" max="16384" width="9.140625" style="80"/>
  </cols>
  <sheetData>
    <row r="1" spans="1:25" ht="21.95" customHeight="1" x14ac:dyDescent="0.2">
      <c r="C1" s="82"/>
      <c r="D1" s="82"/>
      <c r="E1" s="83"/>
      <c r="F1" s="84"/>
      <c r="G1" s="85"/>
      <c r="K1" s="80" t="str">
        <f>_xll.qlEonia(,,Permanent,Trigger,ObjectOverwrite)</f>
        <v>obj_00be4#0002</v>
      </c>
      <c r="L1" s="83"/>
      <c r="T1" s="221" t="s">
        <v>212</v>
      </c>
      <c r="U1" s="222"/>
      <c r="V1" s="222"/>
      <c r="W1" s="203"/>
      <c r="X1" s="202"/>
      <c r="Y1" s="157" t="s">
        <v>202</v>
      </c>
    </row>
    <row r="2" spans="1:25" ht="21.95" customHeight="1" x14ac:dyDescent="0.2">
      <c r="A2" s="61" t="s">
        <v>12</v>
      </c>
      <c r="B2" s="61" t="s">
        <v>229</v>
      </c>
      <c r="C2" s="61" t="s">
        <v>228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246</v>
      </c>
      <c r="J2" s="61" t="s">
        <v>198</v>
      </c>
      <c r="K2" s="61" t="s">
        <v>38</v>
      </c>
      <c r="L2" s="61" t="s">
        <v>42</v>
      </c>
      <c r="O2" s="79" t="s">
        <v>12</v>
      </c>
      <c r="P2" s="79"/>
      <c r="Q2" s="79" t="s">
        <v>38</v>
      </c>
      <c r="R2" s="79"/>
      <c r="S2" s="157" t="s">
        <v>38</v>
      </c>
      <c r="T2" s="157" t="s">
        <v>73</v>
      </c>
      <c r="U2" s="156" t="s">
        <v>199</v>
      </c>
      <c r="V2" s="156"/>
      <c r="W2" s="157" t="s">
        <v>32</v>
      </c>
      <c r="X2" s="157" t="s">
        <v>33</v>
      </c>
      <c r="Y2" s="160">
        <f t="array" ref="Y2:Y71">_xll.qlPiecewiseYieldCurveData(YieldCurve_ON,Trigger)</f>
        <v>1</v>
      </c>
    </row>
    <row r="3" spans="1:25" ht="11.25" customHeight="1" x14ac:dyDescent="0.2">
      <c r="A3" s="62" t="s">
        <v>41</v>
      </c>
      <c r="B3" s="64" t="str">
        <f t="array" ref="B3:B71">SUBSTITUTE(_xll.ohFilter(PastedValue!BC2:BC63,PastedValue!AY2:AY63="Dp"),"/N","N")</f>
        <v>ON</v>
      </c>
      <c r="C3" s="111" t="s">
        <v>60</v>
      </c>
      <c r="D3" s="111" t="str">
        <f t="shared" ref="D3:D34" si="0">IF(DataSelect="Reference",$B3,$C3)</f>
        <v>ON</v>
      </c>
      <c r="E3" s="63">
        <f>IF(C3="ON",0,IF(C3="TN",1,2))</f>
        <v>0</v>
      </c>
      <c r="F3" s="77" t="str">
        <f t="shared" ref="F3:F19" si="1">IF(RIGHT(C3,1)="M","Modified Following",IF(RIGHT(C3,1)="Y","Modified Following","Following"))</f>
        <v>Following</v>
      </c>
      <c r="G3" s="65" t="str">
        <f>IF(RIGHT(C3,1)="M","TRUE",IF(RIGHT(C3,1)="Y","TRUE","FALSE"))</f>
        <v>FALSE</v>
      </c>
      <c r="H3" s="66" t="s">
        <v>45</v>
      </c>
      <c r="I3" s="359">
        <f t="array" ref="I3:I71">_xll.ohFilter(PastedValue!BF2:BF63,PastedValue!AY2:AY63="Dp")/100</f>
        <v>-1.0999E-3</v>
      </c>
      <c r="J3" s="166" t="str">
        <f>Currency&amp;"X"&amp;C3&amp;"D="&amp;"ON"</f>
        <v>EURXOND=ON</v>
      </c>
      <c r="K3" s="68" t="str">
        <f>_xll.qlDepositRateHelper2(,IF(DataSelect="Mx_Live",$J3,$I3),IF(RIGHT($D3,1)="N","1D",$D3),$E3,Calendar,$F3,$G3,$H3,Permanent,Trigger,ObjectOverwrite)</f>
        <v>obj_00b22#0005</v>
      </c>
      <c r="L3" s="63" t="b">
        <v>1</v>
      </c>
      <c r="M3" s="81"/>
      <c r="O3" s="16" t="str">
        <f t="shared" ref="O3:O34" si="2">A3</f>
        <v>Dp</v>
      </c>
      <c r="P3" s="16" t="str">
        <f>D3</f>
        <v>ON</v>
      </c>
      <c r="Q3" s="9" t="str">
        <f>K3</f>
        <v>obj_00b22#0005</v>
      </c>
      <c r="R3" s="9" t="b">
        <f>L3</f>
        <v>1</v>
      </c>
      <c r="S3" s="9" t="str">
        <f t="array" ref="S3:S71">_xll.ohPack(_xll.ohFilter(Q3:Q71,R3:R71))</f>
        <v>obj_00b22#0005</v>
      </c>
      <c r="T3" s="9" t="str">
        <f>_xll.qlRateHelperQuoteName(S3,Trigger)</f>
        <v/>
      </c>
      <c r="U3" s="443">
        <f>_xll.qlRateHelperQuoteValue(S3,_xll.ohTrigger(Trigger,TriggerON))</f>
        <v>-1.0999E-3</v>
      </c>
      <c r="V3" s="243" t="str">
        <f>IFERROR(_xll.qlFuturesRateHelperConvexityAdjustment(S3,Trigger),"--")</f>
        <v>--</v>
      </c>
      <c r="W3" s="10">
        <f>_xll.qlRateHelperEarliestDate(S3,Trigger)</f>
        <v>42185</v>
      </c>
      <c r="X3" s="10">
        <f>_xll.qlRateHelperLatestDate(S3,Trigger)</f>
        <v>42186</v>
      </c>
      <c r="Y3" s="161">
        <v>1.0000030552871126</v>
      </c>
    </row>
    <row r="4" spans="1:25" ht="11.25" customHeight="1" x14ac:dyDescent="0.2">
      <c r="A4" s="69" t="s">
        <v>41</v>
      </c>
      <c r="B4" s="72" t="str">
        <v>TN</v>
      </c>
      <c r="C4" s="112" t="s">
        <v>171</v>
      </c>
      <c r="D4" s="112" t="str">
        <f t="shared" si="0"/>
        <v>TN</v>
      </c>
      <c r="E4" s="71">
        <f t="shared" ref="E4:E67" si="3">IF(C4="ON",0,IF(C4="TN",1,2))</f>
        <v>1</v>
      </c>
      <c r="F4" s="78" t="str">
        <f t="shared" si="1"/>
        <v>Following</v>
      </c>
      <c r="G4" s="73" t="str">
        <f t="shared" ref="G4:G67" si="4">IF(RIGHT(C4,1)="M","TRUE",IF(RIGHT(C4,1)="Y","TRUE","FALSE"))</f>
        <v>FALSE</v>
      </c>
      <c r="H4" s="74" t="s">
        <v>45</v>
      </c>
      <c r="I4" s="360">
        <v>-1.1000000000000001E-3</v>
      </c>
      <c r="J4" s="167" t="str">
        <f>Currency&amp;"X"&amp;C4&amp;"D="&amp;"ON"</f>
        <v>EURXTND=ON</v>
      </c>
      <c r="K4" s="76" t="str">
        <f>_xll.qlDepositRateHelper2(,IF(DataSelect="Mx_Live",$J4,$I4),IF(RIGHT($D4,1)="N","1D",$D4),$E4,Calendar,$F4,$G4,$H4,Permanent,Trigger,ObjectOverwrite)</f>
        <v>obj_00b38#0005</v>
      </c>
      <c r="L4" s="71" t="b">
        <v>1</v>
      </c>
      <c r="M4" s="87"/>
      <c r="O4" s="16" t="str">
        <f t="shared" si="2"/>
        <v>Dp</v>
      </c>
      <c r="P4" s="16" t="str">
        <f t="shared" ref="P4:P67" si="5">D4</f>
        <v>TN</v>
      </c>
      <c r="Q4" s="9" t="str">
        <f t="shared" ref="Q4:Q67" si="6">K4</f>
        <v>obj_00b38#0005</v>
      </c>
      <c r="R4" s="9" t="b">
        <f t="shared" ref="R4:R67" si="7">L4</f>
        <v>1</v>
      </c>
      <c r="S4" s="9" t="str">
        <v>obj_00b38#0005</v>
      </c>
      <c r="T4" s="9" t="str">
        <f>_xll.qlRateHelperQuoteName(S4,Trigger)</f>
        <v/>
      </c>
      <c r="U4" s="443">
        <f>_xll.qlRateHelperQuoteValue(S4,_xll.ohTrigger(Trigger,TriggerON))</f>
        <v>-1.1000000000000001E-3</v>
      </c>
      <c r="V4" s="243" t="str">
        <f>IFERROR(_xll.qlFuturesRateHelperConvexityAdjustment(S4,Trigger),"--")</f>
        <v>--</v>
      </c>
      <c r="W4" s="10">
        <f>_xll.qlRateHelperEarliestDate(S4,Trigger)</f>
        <v>42186</v>
      </c>
      <c r="X4" s="10">
        <f>_xll.qlRateHelperLatestDate(S4,Trigger)</f>
        <v>42187</v>
      </c>
      <c r="Y4" s="161">
        <v>1.0000061108613403</v>
      </c>
    </row>
    <row r="5" spans="1:25" ht="11.25" customHeight="1" x14ac:dyDescent="0.2">
      <c r="A5" s="113" t="s">
        <v>41</v>
      </c>
      <c r="B5" s="116" t="str">
        <v>SN</v>
      </c>
      <c r="C5" s="114" t="s">
        <v>172</v>
      </c>
      <c r="D5" s="114" t="str">
        <f t="shared" si="0"/>
        <v>SN</v>
      </c>
      <c r="E5" s="115">
        <f t="shared" si="3"/>
        <v>2</v>
      </c>
      <c r="F5" s="358" t="str">
        <f t="shared" si="1"/>
        <v>Following</v>
      </c>
      <c r="G5" s="117" t="str">
        <f t="shared" si="4"/>
        <v>FALSE</v>
      </c>
      <c r="H5" s="118" t="s">
        <v>45</v>
      </c>
      <c r="I5" s="361">
        <v>-1.1000000000000001E-3</v>
      </c>
      <c r="J5" s="168" t="str">
        <f>Currency&amp;"X"&amp;C5&amp;"D="&amp;"ON"</f>
        <v>EURXSND=ON</v>
      </c>
      <c r="K5" s="119" t="str">
        <f>_xll.qlDepositRateHelper2(,IF(DataSelect="Mx_Live",$J5,$I5),IF(RIGHT($D5,1)="N","1D",$D5),$E5,Calendar,$F5,$G5,$H5,Permanent,Trigger,ObjectOverwrite)</f>
        <v>obj_00b49#0005</v>
      </c>
      <c r="L5" s="115" t="b">
        <v>1</v>
      </c>
      <c r="M5" s="87"/>
      <c r="O5" s="16" t="str">
        <f t="shared" si="2"/>
        <v>Dp</v>
      </c>
      <c r="P5" s="16" t="str">
        <f t="shared" si="5"/>
        <v>SN</v>
      </c>
      <c r="Q5" s="9" t="str">
        <f t="shared" si="6"/>
        <v>obj_00b49#0005</v>
      </c>
      <c r="R5" s="9" t="b">
        <f t="shared" si="7"/>
        <v>1</v>
      </c>
      <c r="S5" s="9" t="str">
        <v>obj_00b49#0005</v>
      </c>
      <c r="T5" s="9" t="str">
        <f>_xll.qlRateHelperQuoteName(S5,Trigger)</f>
        <v/>
      </c>
      <c r="U5" s="443">
        <f>_xll.qlRateHelperQuoteValue(S5,_xll.ohTrigger(Trigger,TriggerON))</f>
        <v>-1.1000000000000001E-3</v>
      </c>
      <c r="V5" s="243" t="str">
        <f>IFERROR(_xll.qlFuturesRateHelperConvexityAdjustment(S5,Trigger),"--")</f>
        <v>--</v>
      </c>
      <c r="W5" s="10">
        <f>_xll.qlRateHelperEarliestDate(S5,Trigger)</f>
        <v>42187</v>
      </c>
      <c r="X5" s="10">
        <f>_xll.qlRateHelperLatestDate(S5,Trigger)</f>
        <v>42188</v>
      </c>
      <c r="Y5" s="161">
        <v>1.0000091664447845</v>
      </c>
    </row>
    <row r="6" spans="1:25" ht="11.25" customHeight="1" x14ac:dyDescent="0.2">
      <c r="A6" s="69" t="s">
        <v>41</v>
      </c>
      <c r="B6" s="72" t="str">
        <v>1W</v>
      </c>
      <c r="C6" s="70" t="s">
        <v>83</v>
      </c>
      <c r="D6" s="70" t="str">
        <f t="shared" si="0"/>
        <v>1W</v>
      </c>
      <c r="E6" s="71">
        <f t="shared" si="3"/>
        <v>2</v>
      </c>
      <c r="F6" s="78" t="str">
        <f t="shared" si="1"/>
        <v>Following</v>
      </c>
      <c r="G6" s="73" t="str">
        <f t="shared" si="4"/>
        <v>FALSE</v>
      </c>
      <c r="H6" s="74" t="s">
        <v>45</v>
      </c>
      <c r="I6" s="360">
        <v>-1.2099999999999999E-3</v>
      </c>
      <c r="J6" s="167" t="str">
        <f t="shared" ref="J6:J37" si="8">Currency&amp;"OISDDS"&amp;C6</f>
        <v>EUROISDDS1W</v>
      </c>
      <c r="K6" s="76" t="str">
        <f>_xll.qlDepositRateHelper2(,IF(DataSelect="Mx_Live",$J6,$I6),IF(RIGHT($D6,1)="N","1D",$D6),$E6,Calendar,$F6,$G6,$H6,Permanent,Trigger,ObjectOverwrite)</f>
        <v>obj_00b42#0005</v>
      </c>
      <c r="L6" s="71" t="b">
        <v>1</v>
      </c>
      <c r="M6" s="87"/>
      <c r="O6" s="16" t="str">
        <f t="shared" si="2"/>
        <v>Dp</v>
      </c>
      <c r="P6" s="16" t="str">
        <f t="shared" si="5"/>
        <v>1W</v>
      </c>
      <c r="Q6" s="9" t="str">
        <f t="shared" si="6"/>
        <v>obj_00b42#0005</v>
      </c>
      <c r="R6" s="9" t="b">
        <f t="shared" si="7"/>
        <v>1</v>
      </c>
      <c r="S6" s="9" t="str">
        <v>obj_00b42#0005</v>
      </c>
      <c r="T6" s="9" t="str">
        <f>_xll.qlRateHelperQuoteName(S6,Trigger)</f>
        <v/>
      </c>
      <c r="U6" s="443">
        <f>_xll.qlRateHelperQuoteValue(S6,_xll.ohTrigger(Trigger,TriggerON))</f>
        <v>-1.2099999999999999E-3</v>
      </c>
      <c r="V6" s="243" t="str">
        <f>IFERROR(_xll.qlFuturesRateHelperConvexityAdjustment(S6,Trigger),"--")</f>
        <v>--</v>
      </c>
      <c r="W6" s="10">
        <f>_xll.qlRateHelperEarliestDate(S6,Trigger)</f>
        <v>42187</v>
      </c>
      <c r="X6" s="10">
        <f>_xll.qlRateHelperLatestDate(S6,Trigger)</f>
        <v>42194</v>
      </c>
      <c r="Y6" s="161">
        <v>1.0000296393365415</v>
      </c>
    </row>
    <row r="7" spans="1:25" ht="11.25" customHeight="1" x14ac:dyDescent="0.2">
      <c r="A7" s="69" t="s">
        <v>41</v>
      </c>
      <c r="B7" s="72" t="str">
        <v>2W</v>
      </c>
      <c r="C7" s="70" t="s">
        <v>84</v>
      </c>
      <c r="D7" s="70" t="str">
        <f t="shared" si="0"/>
        <v>2W</v>
      </c>
      <c r="E7" s="71">
        <f t="shared" si="3"/>
        <v>2</v>
      </c>
      <c r="F7" s="78" t="str">
        <f t="shared" si="1"/>
        <v>Following</v>
      </c>
      <c r="G7" s="73" t="str">
        <f t="shared" si="4"/>
        <v>FALSE</v>
      </c>
      <c r="H7" s="74" t="s">
        <v>45</v>
      </c>
      <c r="I7" s="360">
        <v>-1.2099999999999999E-3</v>
      </c>
      <c r="J7" s="167" t="str">
        <f t="shared" si="8"/>
        <v>EUROISDDS2W</v>
      </c>
      <c r="K7" s="76" t="str">
        <f>_xll.qlDepositRateHelper2(,IF(DataSelect="Mx_Live",$J7,$I7),IF(RIGHT($D7,1)="N","1D",$D7),$E7,Calendar,$F7,$G7,$H7,Permanent,Trigger,ObjectOverwrite)</f>
        <v>obj_00b50#0005</v>
      </c>
      <c r="L7" s="71" t="b">
        <v>1</v>
      </c>
      <c r="M7" s="87"/>
      <c r="O7" s="16" t="str">
        <f t="shared" si="2"/>
        <v>Dp</v>
      </c>
      <c r="P7" s="16" t="str">
        <f t="shared" si="5"/>
        <v>2W</v>
      </c>
      <c r="Q7" s="9" t="str">
        <f t="shared" si="6"/>
        <v>obj_00b50#0005</v>
      </c>
      <c r="R7" s="9" t="b">
        <f t="shared" si="7"/>
        <v>1</v>
      </c>
      <c r="S7" s="9" t="str">
        <v>obj_00b50#0005</v>
      </c>
      <c r="T7" s="9" t="str">
        <f>_xll.qlRateHelperQuoteName(S7,Trigger)</f>
        <v/>
      </c>
      <c r="U7" s="443">
        <f>_xll.qlRateHelperQuoteValue(S7,_xll.ohTrigger(Trigger,TriggerON))</f>
        <v>-1.2099999999999999E-3</v>
      </c>
      <c r="V7" s="243" t="str">
        <f>IFERROR(_xll.qlFuturesRateHelperConvexityAdjustment(S7,Trigger),"--")</f>
        <v>--</v>
      </c>
      <c r="W7" s="10">
        <f>_xll.qlRateHelperEarliestDate(S7,Trigger)</f>
        <v>42187</v>
      </c>
      <c r="X7" s="10">
        <f>_xll.qlRateHelperLatestDate(S7,Trigger)</f>
        <v>42201</v>
      </c>
      <c r="Y7" s="161">
        <v>1.0000531689187933</v>
      </c>
    </row>
    <row r="8" spans="1:25" ht="11.25" customHeight="1" x14ac:dyDescent="0.2">
      <c r="A8" s="69" t="s">
        <v>41</v>
      </c>
      <c r="B8" s="72" t="str">
        <v>3W</v>
      </c>
      <c r="C8" s="70" t="s">
        <v>85</v>
      </c>
      <c r="D8" s="70" t="str">
        <f t="shared" si="0"/>
        <v>3W</v>
      </c>
      <c r="E8" s="71">
        <f t="shared" si="3"/>
        <v>2</v>
      </c>
      <c r="F8" s="78" t="str">
        <f t="shared" si="1"/>
        <v>Following</v>
      </c>
      <c r="G8" s="73" t="str">
        <f t="shared" si="4"/>
        <v>FALSE</v>
      </c>
      <c r="H8" s="74" t="s">
        <v>45</v>
      </c>
      <c r="I8" s="360">
        <v>-1.2099999999999999E-3</v>
      </c>
      <c r="J8" s="167" t="str">
        <f t="shared" si="8"/>
        <v>EUROISDDS3W</v>
      </c>
      <c r="K8" s="76" t="str">
        <f>_xll.qlDepositRateHelper2(,IF(DataSelect="Mx_Live",$J8,$I8),IF(RIGHT($D8,1)="N","1D",$D8),$E8,Calendar,$F8,$G8,$H8,Permanent,Trigger,ObjectOverwrite)</f>
        <v>obj_00b45#0005</v>
      </c>
      <c r="L8" s="71" t="b">
        <v>1</v>
      </c>
      <c r="M8" s="87"/>
      <c r="O8" s="16" t="str">
        <f t="shared" si="2"/>
        <v>Dp</v>
      </c>
      <c r="P8" s="16" t="str">
        <f t="shared" si="5"/>
        <v>3W</v>
      </c>
      <c r="Q8" s="9" t="str">
        <f t="shared" si="6"/>
        <v>obj_00b45#0005</v>
      </c>
      <c r="R8" s="9" t="b">
        <f t="shared" si="7"/>
        <v>1</v>
      </c>
      <c r="S8" s="9" t="str">
        <v>obj_00b45#0005</v>
      </c>
      <c r="T8" s="9" t="str">
        <f>_xll.qlRateHelperQuoteName(S8,Trigger)</f>
        <v/>
      </c>
      <c r="U8" s="443">
        <f>_xll.qlRateHelperQuoteValue(S8,_xll.ohTrigger(Trigger,TriggerON))</f>
        <v>-1.2099999999999999E-3</v>
      </c>
      <c r="V8" s="243" t="str">
        <f>IFERROR(_xll.qlFuturesRateHelperConvexityAdjustment(S8,Trigger),"--")</f>
        <v>--</v>
      </c>
      <c r="W8" s="10">
        <f>_xll.qlRateHelperEarliestDate(S8,Trigger)</f>
        <v>42187</v>
      </c>
      <c r="X8" s="10">
        <f>_xll.qlRateHelperLatestDate(S8,Trigger)</f>
        <v>42208</v>
      </c>
      <c r="Y8" s="161">
        <v>1.0000766996083892</v>
      </c>
    </row>
    <row r="9" spans="1:25" ht="11.25" customHeight="1" x14ac:dyDescent="0.2">
      <c r="A9" s="69" t="s">
        <v>41</v>
      </c>
      <c r="B9" s="72" t="str">
        <v>1M</v>
      </c>
      <c r="C9" s="70" t="s">
        <v>2</v>
      </c>
      <c r="D9" s="70" t="str">
        <f t="shared" si="0"/>
        <v>1M</v>
      </c>
      <c r="E9" s="71">
        <f t="shared" si="3"/>
        <v>2</v>
      </c>
      <c r="F9" s="78" t="str">
        <f t="shared" si="1"/>
        <v>Modified Following</v>
      </c>
      <c r="G9" s="73" t="str">
        <f t="shared" si="4"/>
        <v>TRUE</v>
      </c>
      <c r="H9" s="74" t="s">
        <v>45</v>
      </c>
      <c r="I9" s="360">
        <v>-1.1799999999999998E-3</v>
      </c>
      <c r="J9" s="167" t="str">
        <f t="shared" si="8"/>
        <v>EUROISDDS1M</v>
      </c>
      <c r="K9" s="76" t="str">
        <f>_xll.qlDepositRateHelper2(,IF(DataSelect="Mx_Live",$J9,$I9),IF(RIGHT($D9,1)="N","1D",$D9),$E9,Calendar,$F9,$G9,$H9,Permanent,Trigger,ObjectOverwrite)</f>
        <v>obj_00b4f#0005</v>
      </c>
      <c r="L9" s="71" t="b">
        <v>1</v>
      </c>
      <c r="M9" s="87"/>
      <c r="O9" s="16" t="str">
        <f t="shared" si="2"/>
        <v>Dp</v>
      </c>
      <c r="P9" s="16" t="str">
        <f t="shared" si="5"/>
        <v>1M</v>
      </c>
      <c r="Q9" s="9" t="str">
        <f t="shared" si="6"/>
        <v>obj_00b4f#0005</v>
      </c>
      <c r="R9" s="9" t="b">
        <f t="shared" si="7"/>
        <v>1</v>
      </c>
      <c r="S9" s="9" t="str">
        <v>obj_00b4f#0005</v>
      </c>
      <c r="T9" s="9" t="str">
        <f>_xll.qlRateHelperQuoteName(S9,Trigger)</f>
        <v/>
      </c>
      <c r="U9" s="443">
        <f>_xll.qlRateHelperQuoteValue(S9,_xll.ohTrigger(Trigger,TriggerON))</f>
        <v>-1.1799999999999998E-3</v>
      </c>
      <c r="V9" s="243" t="str">
        <f>IFERROR(_xll.qlFuturesRateHelperConvexityAdjustment(S9,Trigger),"--")</f>
        <v>--</v>
      </c>
      <c r="W9" s="10">
        <f>_xll.qlRateHelperEarliestDate(S9,Trigger)</f>
        <v>42187</v>
      </c>
      <c r="X9" s="10">
        <f>_xll.qlRateHelperLatestDate(S9,Trigger)</f>
        <v>42219</v>
      </c>
      <c r="Y9" s="161">
        <v>1.0001110113940859</v>
      </c>
    </row>
    <row r="10" spans="1:25" ht="11.25" customHeight="1" x14ac:dyDescent="0.2">
      <c r="A10" s="69" t="s">
        <v>41</v>
      </c>
      <c r="B10" s="72" t="str">
        <v>2M</v>
      </c>
      <c r="C10" s="70" t="s">
        <v>86</v>
      </c>
      <c r="D10" s="70" t="str">
        <f t="shared" si="0"/>
        <v>2M</v>
      </c>
      <c r="E10" s="71">
        <f t="shared" si="3"/>
        <v>2</v>
      </c>
      <c r="F10" s="78" t="str">
        <f t="shared" si="1"/>
        <v>Modified Following</v>
      </c>
      <c r="G10" s="73" t="str">
        <f t="shared" si="4"/>
        <v>TRUE</v>
      </c>
      <c r="H10" s="74" t="s">
        <v>45</v>
      </c>
      <c r="I10" s="360">
        <v>-1.2099999999999999E-3</v>
      </c>
      <c r="J10" s="167" t="str">
        <f t="shared" si="8"/>
        <v>EUROISDDS2M</v>
      </c>
      <c r="K10" s="76" t="str">
        <f>_xll.qlDepositRateHelper2(,IF(DataSelect="Mx_Live",$J10,$I10),IF(RIGHT($D10,1)="N","1D",$D10),$E10,Calendar,$F10,$G10,$H10,Permanent,Trigger,ObjectOverwrite)</f>
        <v>obj_00b25#0005</v>
      </c>
      <c r="L10" s="71" t="b">
        <v>1</v>
      </c>
      <c r="M10" s="87"/>
      <c r="O10" s="16" t="str">
        <f t="shared" si="2"/>
        <v>Dp</v>
      </c>
      <c r="P10" s="16" t="str">
        <f t="shared" si="5"/>
        <v>2M</v>
      </c>
      <c r="Q10" s="9" t="str">
        <f t="shared" si="6"/>
        <v>obj_00b25#0005</v>
      </c>
      <c r="R10" s="9" t="b">
        <f t="shared" si="7"/>
        <v>1</v>
      </c>
      <c r="S10" s="9" t="str">
        <v>obj_00b25#0005</v>
      </c>
      <c r="T10" s="9" t="str">
        <f>_xll.qlRateHelperQuoteName(S10,Trigger)</f>
        <v/>
      </c>
      <c r="U10" s="443">
        <f>_xll.qlRateHelperQuoteValue(S10,_xll.ohTrigger(Trigger,TriggerON))</f>
        <v>-1.2099999999999999E-3</v>
      </c>
      <c r="V10" s="243" t="str">
        <f>IFERROR(_xll.qlFuturesRateHelperConvexityAdjustment(S10,Trigger),"--")</f>
        <v>--</v>
      </c>
      <c r="W10" s="10">
        <f>_xll.qlRateHelperEarliestDate(S10,Trigger)</f>
        <v>42187</v>
      </c>
      <c r="X10" s="10">
        <f>_xll.qlRateHelperLatestDate(S10,Trigger)</f>
        <v>42249</v>
      </c>
      <c r="Y10" s="161">
        <v>1.0002145444589106</v>
      </c>
    </row>
    <row r="11" spans="1:25" ht="11.25" customHeight="1" x14ac:dyDescent="0.2">
      <c r="A11" s="69" t="s">
        <v>41</v>
      </c>
      <c r="B11" s="72" t="str">
        <v>3M</v>
      </c>
      <c r="C11" s="70" t="s">
        <v>0</v>
      </c>
      <c r="D11" s="70" t="str">
        <f t="shared" si="0"/>
        <v>3M</v>
      </c>
      <c r="E11" s="71">
        <f t="shared" si="3"/>
        <v>2</v>
      </c>
      <c r="F11" s="78" t="str">
        <f t="shared" si="1"/>
        <v>Modified Following</v>
      </c>
      <c r="G11" s="73" t="str">
        <f t="shared" si="4"/>
        <v>TRUE</v>
      </c>
      <c r="H11" s="74" t="s">
        <v>45</v>
      </c>
      <c r="I11" s="360">
        <v>-1.1999999999999999E-3</v>
      </c>
      <c r="J11" s="167" t="str">
        <f t="shared" si="8"/>
        <v>EUROISDDS3M</v>
      </c>
      <c r="K11" s="76" t="str">
        <f>_xll.qlDepositRateHelper2(,IF(DataSelect="Mx_Live",$J11,$I11),IF(RIGHT($D11,1)="N","1D",$D11),$E11,Calendar,$F11,$G11,$H11,Permanent,Trigger,ObjectOverwrite)</f>
        <v>obj_00b47#0005</v>
      </c>
      <c r="L11" s="71" t="b">
        <v>1</v>
      </c>
      <c r="M11" s="87"/>
      <c r="O11" s="16" t="str">
        <f t="shared" si="2"/>
        <v>Dp</v>
      </c>
      <c r="P11" s="16" t="str">
        <f t="shared" si="5"/>
        <v>3M</v>
      </c>
      <c r="Q11" s="9" t="str">
        <f t="shared" si="6"/>
        <v>obj_00b47#0005</v>
      </c>
      <c r="R11" s="9" t="b">
        <f t="shared" si="7"/>
        <v>1</v>
      </c>
      <c r="S11" s="9" t="str">
        <v>obj_00b47#0005</v>
      </c>
      <c r="T11" s="9" t="str">
        <f>_xll.qlRateHelperQuoteName(S11,Trigger)</f>
        <v/>
      </c>
      <c r="U11" s="443">
        <f>_xll.qlRateHelperQuoteValue(S11,_xll.ohTrigger(Trigger,TriggerON))</f>
        <v>-1.1999999999999999E-3</v>
      </c>
      <c r="V11" s="243" t="str">
        <f>IFERROR(_xll.qlFuturesRateHelperConvexityAdjustment(S11,Trigger),"--")</f>
        <v>--</v>
      </c>
      <c r="W11" s="10">
        <f>_xll.qlRateHelperEarliestDate(S11,Trigger)</f>
        <v>42187</v>
      </c>
      <c r="X11" s="10">
        <f>_xll.qlRateHelperLatestDate(S11,Trigger)</f>
        <v>42279</v>
      </c>
      <c r="Y11" s="161">
        <v>1.0003128734758411</v>
      </c>
    </row>
    <row r="12" spans="1:25" ht="11.25" customHeight="1" x14ac:dyDescent="0.2">
      <c r="A12" s="69" t="s">
        <v>41</v>
      </c>
      <c r="B12" s="72" t="str">
        <v>4M</v>
      </c>
      <c r="C12" s="70" t="s">
        <v>87</v>
      </c>
      <c r="D12" s="70" t="str">
        <f t="shared" si="0"/>
        <v>4M</v>
      </c>
      <c r="E12" s="71">
        <f t="shared" si="3"/>
        <v>2</v>
      </c>
      <c r="F12" s="78" t="str">
        <f t="shared" si="1"/>
        <v>Modified Following</v>
      </c>
      <c r="G12" s="73" t="str">
        <f t="shared" si="4"/>
        <v>TRUE</v>
      </c>
      <c r="H12" s="74" t="s">
        <v>45</v>
      </c>
      <c r="I12" s="360">
        <v>-1.1999999999999999E-3</v>
      </c>
      <c r="J12" s="167" t="str">
        <f t="shared" si="8"/>
        <v>EUROISDDS4M</v>
      </c>
      <c r="K12" s="76" t="str">
        <f>_xll.qlDepositRateHelper2(,IF(DataSelect="Mx_Live",$J12,$I12),IF(RIGHT($D12,1)="N","1D",$D12),$E12,Calendar,$F12,$G12,$H12,Permanent,Trigger,ObjectOverwrite)</f>
        <v>obj_00b39#0005</v>
      </c>
      <c r="L12" s="71" t="b">
        <v>1</v>
      </c>
      <c r="M12" s="87"/>
      <c r="O12" s="16" t="str">
        <f t="shared" si="2"/>
        <v>Dp</v>
      </c>
      <c r="P12" s="16" t="str">
        <f t="shared" si="5"/>
        <v>4M</v>
      </c>
      <c r="Q12" s="9" t="str">
        <f t="shared" si="6"/>
        <v>obj_00b39#0005</v>
      </c>
      <c r="R12" s="9" t="b">
        <f t="shared" si="7"/>
        <v>1</v>
      </c>
      <c r="S12" s="9" t="str">
        <v>obj_00b39#0005</v>
      </c>
      <c r="T12" s="9" t="str">
        <f>_xll.qlRateHelperQuoteName(S12,Trigger)</f>
        <v/>
      </c>
      <c r="U12" s="443">
        <f>_xll.qlRateHelperQuoteValue(S12,_xll.ohTrigger(Trigger,TriggerON))</f>
        <v>-1.1999999999999999E-3</v>
      </c>
      <c r="V12" s="243" t="str">
        <f>IFERROR(_xll.qlFuturesRateHelperConvexityAdjustment(S12,Trigger),"--")</f>
        <v>--</v>
      </c>
      <c r="W12" s="10">
        <f>_xll.qlRateHelperEarliestDate(S12,Trigger)</f>
        <v>42187</v>
      </c>
      <c r="X12" s="10">
        <f>_xll.qlRateHelperLatestDate(S12,Trigger)</f>
        <v>42310</v>
      </c>
      <c r="Y12" s="161">
        <v>1.0004162815367741</v>
      </c>
    </row>
    <row r="13" spans="1:25" ht="11.25" customHeight="1" x14ac:dyDescent="0.2">
      <c r="A13" s="69" t="s">
        <v>41</v>
      </c>
      <c r="B13" s="72" t="str">
        <v>5M</v>
      </c>
      <c r="C13" s="70" t="s">
        <v>88</v>
      </c>
      <c r="D13" s="70" t="str">
        <f t="shared" si="0"/>
        <v>5M</v>
      </c>
      <c r="E13" s="71">
        <f t="shared" si="3"/>
        <v>2</v>
      </c>
      <c r="F13" s="78" t="str">
        <f t="shared" si="1"/>
        <v>Modified Following</v>
      </c>
      <c r="G13" s="73" t="str">
        <f t="shared" si="4"/>
        <v>TRUE</v>
      </c>
      <c r="H13" s="74" t="s">
        <v>45</v>
      </c>
      <c r="I13" s="360">
        <v>-1.23E-3</v>
      </c>
      <c r="J13" s="167" t="str">
        <f t="shared" si="8"/>
        <v>EUROISDDS5M</v>
      </c>
      <c r="K13" s="76" t="str">
        <f>_xll.qlDepositRateHelper2(,IF(DataSelect="Mx_Live",$J13,$I13),IF(RIGHT($D13,1)="N","1D",$D13),$E13,Calendar,$F13,$G13,$H13,Permanent,Trigger,ObjectOverwrite)</f>
        <v>obj_00b28#0005</v>
      </c>
      <c r="L13" s="71" t="b">
        <v>1</v>
      </c>
      <c r="M13" s="87"/>
      <c r="O13" s="16" t="str">
        <f t="shared" si="2"/>
        <v>Dp</v>
      </c>
      <c r="P13" s="16" t="str">
        <f t="shared" si="5"/>
        <v>5M</v>
      </c>
      <c r="Q13" s="9" t="str">
        <f t="shared" si="6"/>
        <v>obj_00b28#0005</v>
      </c>
      <c r="R13" s="9" t="b">
        <f t="shared" si="7"/>
        <v>1</v>
      </c>
      <c r="S13" s="9" t="str">
        <v>obj_00b28#0005</v>
      </c>
      <c r="T13" s="9" t="str">
        <f>_xll.qlRateHelperQuoteName(S13,Trigger)</f>
        <v/>
      </c>
      <c r="U13" s="443">
        <f>_xll.qlRateHelperQuoteValue(S13,_xll.ohTrigger(Trigger,TriggerON))</f>
        <v>-1.23E-3</v>
      </c>
      <c r="V13" s="243" t="str">
        <f>IFERROR(_xll.qlFuturesRateHelperConvexityAdjustment(S13,Trigger),"--")</f>
        <v>--</v>
      </c>
      <c r="W13" s="10">
        <f>_xll.qlRateHelperEarliestDate(S13,Trigger)</f>
        <v>42187</v>
      </c>
      <c r="X13" s="10">
        <f>_xll.qlRateHelperLatestDate(S13,Trigger)</f>
        <v>42340</v>
      </c>
      <c r="Y13" s="161">
        <v>1.0005291374679517</v>
      </c>
    </row>
    <row r="14" spans="1:25" ht="11.25" customHeight="1" x14ac:dyDescent="0.2">
      <c r="A14" s="69" t="s">
        <v>41</v>
      </c>
      <c r="B14" s="72" t="str">
        <v>6M</v>
      </c>
      <c r="C14" s="70" t="s">
        <v>3</v>
      </c>
      <c r="D14" s="70" t="str">
        <f t="shared" si="0"/>
        <v>6M</v>
      </c>
      <c r="E14" s="71">
        <f t="shared" si="3"/>
        <v>2</v>
      </c>
      <c r="F14" s="78" t="str">
        <f t="shared" si="1"/>
        <v>Modified Following</v>
      </c>
      <c r="G14" s="73" t="str">
        <f t="shared" si="4"/>
        <v>TRUE</v>
      </c>
      <c r="H14" s="74" t="s">
        <v>45</v>
      </c>
      <c r="I14" s="360">
        <v>-1.1999999999999999E-3</v>
      </c>
      <c r="J14" s="167" t="str">
        <f t="shared" si="8"/>
        <v>EUROISDDS6M</v>
      </c>
      <c r="K14" s="76" t="str">
        <f>_xll.qlDepositRateHelper2(,IF(DataSelect="Mx_Live",$J14,$I14),IF(RIGHT($D14,1)="N","1D",$D14),$E14,Calendar,$F14,$G14,$H14,Permanent,Trigger,ObjectOverwrite)</f>
        <v>obj_00b4c#0005</v>
      </c>
      <c r="L14" s="71" t="b">
        <v>1</v>
      </c>
      <c r="M14" s="87"/>
      <c r="O14" s="16" t="str">
        <f t="shared" si="2"/>
        <v>Dp</v>
      </c>
      <c r="P14" s="16" t="str">
        <f t="shared" si="5"/>
        <v>6M</v>
      </c>
      <c r="Q14" s="9" t="str">
        <f t="shared" si="6"/>
        <v>obj_00b4c#0005</v>
      </c>
      <c r="R14" s="9" t="b">
        <f t="shared" si="7"/>
        <v>1</v>
      </c>
      <c r="S14" s="9" t="str">
        <v>obj_00b4c#0005</v>
      </c>
      <c r="T14" s="9" t="str">
        <f>_xll.qlRateHelperQuoteName(S14,Trigger)</f>
        <v/>
      </c>
      <c r="U14" s="443">
        <f>_xll.qlRateHelperQuoteValue(S14,_xll.ohTrigger(Trigger,TriggerON))</f>
        <v>-1.1999999999999999E-3</v>
      </c>
      <c r="V14" s="243" t="str">
        <f>IFERROR(_xll.qlFuturesRateHelperConvexityAdjustment(S14,Trigger),"--")</f>
        <v>--</v>
      </c>
      <c r="W14" s="10">
        <f>_xll.qlRateHelperEarliestDate(S14,Trigger)</f>
        <v>42187</v>
      </c>
      <c r="X14" s="10">
        <f>_xll.qlRateHelperLatestDate(S14,Trigger)</f>
        <v>42373</v>
      </c>
      <c r="Y14" s="161">
        <v>1.0006264992909006</v>
      </c>
    </row>
    <row r="15" spans="1:25" ht="11.25" customHeight="1" x14ac:dyDescent="0.2">
      <c r="A15" s="69" t="s">
        <v>41</v>
      </c>
      <c r="B15" s="72" t="str">
        <v>7M</v>
      </c>
      <c r="C15" s="70" t="s">
        <v>89</v>
      </c>
      <c r="D15" s="70" t="str">
        <f t="shared" si="0"/>
        <v>7M</v>
      </c>
      <c r="E15" s="71">
        <f t="shared" si="3"/>
        <v>2</v>
      </c>
      <c r="F15" s="78" t="str">
        <f t="shared" si="1"/>
        <v>Modified Following</v>
      </c>
      <c r="G15" s="73" t="str">
        <f t="shared" si="4"/>
        <v>TRUE</v>
      </c>
      <c r="H15" s="74" t="s">
        <v>45</v>
      </c>
      <c r="I15" s="360">
        <v>-1.24E-3</v>
      </c>
      <c r="J15" s="167" t="str">
        <f t="shared" si="8"/>
        <v>EUROISDDS7M</v>
      </c>
      <c r="K15" s="76" t="str">
        <f>_xll.qlDepositRateHelper2(,IF(DataSelect="Mx_Live",$J15,$I15),IF(RIGHT($D15,1)="N","1D",$D15),$E15,Calendar,$F15,$G15,$H15,Permanent,Trigger,ObjectOverwrite)</f>
        <v>obj_00b51#0005</v>
      </c>
      <c r="L15" s="71" t="b">
        <v>1</v>
      </c>
      <c r="M15" s="87"/>
      <c r="O15" s="16" t="str">
        <f t="shared" si="2"/>
        <v>Dp</v>
      </c>
      <c r="P15" s="16" t="str">
        <f t="shared" si="5"/>
        <v>7M</v>
      </c>
      <c r="Q15" s="9" t="str">
        <f t="shared" si="6"/>
        <v>obj_00b51#0005</v>
      </c>
      <c r="R15" s="9" t="b">
        <f t="shared" si="7"/>
        <v>1</v>
      </c>
      <c r="S15" s="9" t="str">
        <v>obj_00b51#0005</v>
      </c>
      <c r="T15" s="9" t="str">
        <f>_xll.qlRateHelperQuoteName(S15,Trigger)</f>
        <v/>
      </c>
      <c r="U15" s="443">
        <f>_xll.qlRateHelperQuoteValue(S15,_xll.ohTrigger(Trigger,TriggerON))</f>
        <v>-1.24E-3</v>
      </c>
      <c r="V15" s="243" t="str">
        <f>IFERROR(_xll.qlFuturesRateHelperConvexityAdjustment(S15,Trigger),"--")</f>
        <v>--</v>
      </c>
      <c r="W15" s="10">
        <f>_xll.qlRateHelperEarliestDate(S15,Trigger)</f>
        <v>42187</v>
      </c>
      <c r="X15" s="10">
        <f>_xll.qlRateHelperLatestDate(S15,Trigger)</f>
        <v>42402</v>
      </c>
      <c r="Y15" s="161">
        <v>1.0007472197746512</v>
      </c>
    </row>
    <row r="16" spans="1:25" ht="11.25" customHeight="1" x14ac:dyDescent="0.2">
      <c r="A16" s="69" t="s">
        <v>41</v>
      </c>
      <c r="B16" s="72" t="str">
        <v>8M</v>
      </c>
      <c r="C16" s="70" t="s">
        <v>136</v>
      </c>
      <c r="D16" s="70" t="str">
        <f t="shared" si="0"/>
        <v>8M</v>
      </c>
      <c r="E16" s="71">
        <f t="shared" si="3"/>
        <v>2</v>
      </c>
      <c r="F16" s="78" t="str">
        <f t="shared" si="1"/>
        <v>Modified Following</v>
      </c>
      <c r="G16" s="73" t="str">
        <f t="shared" si="4"/>
        <v>TRUE</v>
      </c>
      <c r="H16" s="74" t="s">
        <v>45</v>
      </c>
      <c r="I16" s="360">
        <v>-1.24E-3</v>
      </c>
      <c r="J16" s="167" t="str">
        <f t="shared" si="8"/>
        <v>EUROISDDS8M</v>
      </c>
      <c r="K16" s="76" t="str">
        <f>_xll.qlDepositRateHelper2(,IF(DataSelect="Mx_Live",$J16,$I16),IF(RIGHT($D16,1)="N","1D",$D16),$E16,Calendar,$F16,$G16,$H16,Permanent,Trigger,ObjectOverwrite)</f>
        <v>obj_00b26#0005</v>
      </c>
      <c r="L16" s="71" t="b">
        <v>1</v>
      </c>
      <c r="M16" s="87"/>
      <c r="O16" s="16" t="str">
        <f t="shared" si="2"/>
        <v>Dp</v>
      </c>
      <c r="P16" s="16" t="str">
        <f t="shared" si="5"/>
        <v>8M</v>
      </c>
      <c r="Q16" s="9" t="str">
        <f t="shared" si="6"/>
        <v>obj_00b26#0005</v>
      </c>
      <c r="R16" s="9" t="b">
        <f t="shared" si="7"/>
        <v>1</v>
      </c>
      <c r="S16" s="9" t="str">
        <v>obj_00b26#0005</v>
      </c>
      <c r="T16" s="9" t="str">
        <f>_xll.qlRateHelperQuoteName(S16,Trigger)</f>
        <v/>
      </c>
      <c r="U16" s="443">
        <f>_xll.qlRateHelperQuoteValue(S16,_xll.ohTrigger(Trigger,TriggerON))</f>
        <v>-1.24E-3</v>
      </c>
      <c r="V16" s="243" t="str">
        <f>IFERROR(_xll.qlFuturesRateHelperConvexityAdjustment(S16,Trigger),"--")</f>
        <v>--</v>
      </c>
      <c r="W16" s="10">
        <f>_xll.qlRateHelperEarliestDate(S16,Trigger)</f>
        <v>42187</v>
      </c>
      <c r="X16" s="10">
        <f>_xll.qlRateHelperLatestDate(S16,Trigger)</f>
        <v>42431</v>
      </c>
      <c r="Y16" s="161">
        <v>1.0008472673869548</v>
      </c>
    </row>
    <row r="17" spans="1:25" ht="11.25" customHeight="1" x14ac:dyDescent="0.2">
      <c r="A17" s="69" t="s">
        <v>41</v>
      </c>
      <c r="B17" s="72" t="str">
        <v>9M</v>
      </c>
      <c r="C17" s="70" t="s">
        <v>137</v>
      </c>
      <c r="D17" s="70" t="str">
        <f t="shared" si="0"/>
        <v>9M</v>
      </c>
      <c r="E17" s="71">
        <f t="shared" si="3"/>
        <v>2</v>
      </c>
      <c r="F17" s="78" t="str">
        <f t="shared" si="1"/>
        <v>Modified Following</v>
      </c>
      <c r="G17" s="73" t="str">
        <f t="shared" si="4"/>
        <v>TRUE</v>
      </c>
      <c r="H17" s="74" t="s">
        <v>45</v>
      </c>
      <c r="I17" s="360">
        <v>-1.25E-3</v>
      </c>
      <c r="J17" s="167" t="str">
        <f t="shared" si="8"/>
        <v>EUROISDDS9M</v>
      </c>
      <c r="K17" s="76" t="str">
        <f>_xll.qlDepositRateHelper2(,IF(DataSelect="Mx_Live",$J17,$I17),IF(RIGHT($D17,1)="N","1D",$D17),$E17,Calendar,$F17,$G17,$H17,Permanent,Trigger,ObjectOverwrite)</f>
        <v>obj_00b2a#0005</v>
      </c>
      <c r="L17" s="71" t="b">
        <v>1</v>
      </c>
      <c r="M17" s="87"/>
      <c r="O17" s="16" t="str">
        <f t="shared" si="2"/>
        <v>Dp</v>
      </c>
      <c r="P17" s="16" t="str">
        <f t="shared" si="5"/>
        <v>9M</v>
      </c>
      <c r="Q17" s="9" t="str">
        <f t="shared" si="6"/>
        <v>obj_00b2a#0005</v>
      </c>
      <c r="R17" s="9" t="b">
        <f t="shared" si="7"/>
        <v>1</v>
      </c>
      <c r="S17" s="9" t="str">
        <v>obj_00b2a#0005</v>
      </c>
      <c r="T17" s="9" t="str">
        <f>_xll.qlRateHelperQuoteName(S17,Trigger)</f>
        <v/>
      </c>
      <c r="U17" s="443">
        <f>_xll.qlRateHelperQuoteValue(S17,_xll.ohTrigger(Trigger,TriggerON))</f>
        <v>-1.25E-3</v>
      </c>
      <c r="V17" s="243" t="str">
        <f>IFERROR(_xll.qlFuturesRateHelperConvexityAdjustment(S17,Trigger),"--")</f>
        <v>--</v>
      </c>
      <c r="W17" s="10">
        <f>_xll.qlRateHelperEarliestDate(S17,Trigger)</f>
        <v>42187</v>
      </c>
      <c r="X17" s="10">
        <f>_xll.qlRateHelperLatestDate(S17,Trigger)</f>
        <v>42464</v>
      </c>
      <c r="Y17" s="161">
        <v>1.0009688482605354</v>
      </c>
    </row>
    <row r="18" spans="1:25" ht="11.25" customHeight="1" x14ac:dyDescent="0.2">
      <c r="A18" s="69" t="s">
        <v>41</v>
      </c>
      <c r="B18" s="72" t="str">
        <v>10M</v>
      </c>
      <c r="C18" s="70" t="s">
        <v>138</v>
      </c>
      <c r="D18" s="70" t="str">
        <f t="shared" si="0"/>
        <v>10M</v>
      </c>
      <c r="E18" s="71">
        <f t="shared" si="3"/>
        <v>2</v>
      </c>
      <c r="F18" s="78" t="str">
        <f t="shared" si="1"/>
        <v>Modified Following</v>
      </c>
      <c r="G18" s="73" t="str">
        <f t="shared" si="4"/>
        <v>TRUE</v>
      </c>
      <c r="H18" s="74" t="s">
        <v>45</v>
      </c>
      <c r="I18" s="360">
        <v>-1.24E-3</v>
      </c>
      <c r="J18" s="167" t="str">
        <f t="shared" si="8"/>
        <v>EUROISDDS10M</v>
      </c>
      <c r="K18" s="76" t="str">
        <f>_xll.qlDepositRateHelper2(,IF(DataSelect="Mx_Live",$J18,$I18),IF(RIGHT($D18,1)="N","1D",$D18),$E18,Calendar,$F18,$G18,$H18,Permanent,Trigger,ObjectOverwrite)</f>
        <v>obj_00b1f#0005</v>
      </c>
      <c r="L18" s="71" t="b">
        <v>1</v>
      </c>
      <c r="M18" s="87"/>
      <c r="O18" s="16" t="str">
        <f t="shared" si="2"/>
        <v>Dp</v>
      </c>
      <c r="P18" s="16" t="str">
        <f t="shared" si="5"/>
        <v>10M</v>
      </c>
      <c r="Q18" s="9" t="str">
        <f t="shared" si="6"/>
        <v>obj_00b1f#0005</v>
      </c>
      <c r="R18" s="9" t="b">
        <f t="shared" si="7"/>
        <v>1</v>
      </c>
      <c r="S18" s="9" t="str">
        <v>obj_00b1f#0005</v>
      </c>
      <c r="T18" s="9" t="str">
        <f>_xll.qlRateHelperQuoteName(S18,Trigger)</f>
        <v/>
      </c>
      <c r="U18" s="443">
        <f>_xll.qlRateHelperQuoteValue(S18,_xll.ohTrigger(Trigger,TriggerON))</f>
        <v>-1.24E-3</v>
      </c>
      <c r="V18" s="243" t="str">
        <f>IFERROR(_xll.qlFuturesRateHelperConvexityAdjustment(S18,Trigger),"--")</f>
        <v>--</v>
      </c>
      <c r="W18" s="10">
        <f>_xll.qlRateHelperEarliestDate(S18,Trigger)</f>
        <v>42187</v>
      </c>
      <c r="X18" s="10">
        <f>_xll.qlRateHelperLatestDate(S18,Trigger)</f>
        <v>42492</v>
      </c>
      <c r="Y18" s="161">
        <v>1.0010577776712242</v>
      </c>
    </row>
    <row r="19" spans="1:25" ht="11.25" customHeight="1" x14ac:dyDescent="0.2">
      <c r="A19" s="69" t="s">
        <v>41</v>
      </c>
      <c r="B19" s="72" t="str">
        <v>11M</v>
      </c>
      <c r="C19" s="70" t="s">
        <v>139</v>
      </c>
      <c r="D19" s="70" t="str">
        <f t="shared" si="0"/>
        <v>11M</v>
      </c>
      <c r="E19" s="71">
        <f t="shared" si="3"/>
        <v>2</v>
      </c>
      <c r="F19" s="78" t="str">
        <f t="shared" si="1"/>
        <v>Modified Following</v>
      </c>
      <c r="G19" s="73" t="str">
        <f t="shared" si="4"/>
        <v>TRUE</v>
      </c>
      <c r="H19" s="74" t="s">
        <v>45</v>
      </c>
      <c r="I19" s="360">
        <v>-1.25E-3</v>
      </c>
      <c r="J19" s="167" t="str">
        <f t="shared" si="8"/>
        <v>EUROISDDS11M</v>
      </c>
      <c r="K19" s="76" t="str">
        <f>_xll.qlDepositRateHelper2(,IF(DataSelect="Mx_Live",$J19,$I19),IF(RIGHT($D19,1)="N","1D",$D19),$E19,Calendar,$F19,$G19,$H19,Permanent,Trigger,ObjectOverwrite)</f>
        <v>obj_00b30#0005</v>
      </c>
      <c r="L19" s="71" t="b">
        <v>1</v>
      </c>
      <c r="M19" s="87"/>
      <c r="O19" s="16" t="str">
        <f t="shared" si="2"/>
        <v>Dp</v>
      </c>
      <c r="P19" s="16" t="str">
        <f t="shared" si="5"/>
        <v>11M</v>
      </c>
      <c r="Q19" s="9" t="str">
        <f t="shared" si="6"/>
        <v>obj_00b30#0005</v>
      </c>
      <c r="R19" s="9" t="b">
        <f t="shared" si="7"/>
        <v>1</v>
      </c>
      <c r="S19" s="9" t="str">
        <v>obj_00b30#0005</v>
      </c>
      <c r="T19" s="9" t="str">
        <f>_xll.qlRateHelperQuoteName(S19,Trigger)</f>
        <v/>
      </c>
      <c r="U19" s="443">
        <f>_xll.qlRateHelperQuoteValue(S19,_xll.ohTrigger(Trigger,TriggerON))</f>
        <v>-1.25E-3</v>
      </c>
      <c r="V19" s="243" t="str">
        <f>IFERROR(_xll.qlFuturesRateHelperConvexityAdjustment(S19,Trigger),"--")</f>
        <v>--</v>
      </c>
      <c r="W19" s="10">
        <f>_xll.qlRateHelperEarliestDate(S19,Trigger)</f>
        <v>42187</v>
      </c>
      <c r="X19" s="10">
        <f>_xll.qlRateHelperLatestDate(S19,Trigger)</f>
        <v>42523</v>
      </c>
      <c r="Y19" s="161">
        <v>1.0011741473666014</v>
      </c>
    </row>
    <row r="20" spans="1:25" ht="11.25" customHeight="1" x14ac:dyDescent="0.2">
      <c r="A20" s="69" t="s">
        <v>41</v>
      </c>
      <c r="B20" s="72" t="str">
        <v>1Y</v>
      </c>
      <c r="C20" s="70" t="s">
        <v>46</v>
      </c>
      <c r="D20" s="70" t="str">
        <f t="shared" si="0"/>
        <v>1Y</v>
      </c>
      <c r="E20" s="71">
        <f t="shared" si="3"/>
        <v>2</v>
      </c>
      <c r="F20" s="78" t="str">
        <f>IF(RIGHT(C20,1)="M","Modified Following",IF(RIGHT(C20,1)="Y","Modified Following","Following"))</f>
        <v>Modified Following</v>
      </c>
      <c r="G20" s="73" t="str">
        <f t="shared" si="4"/>
        <v>TRUE</v>
      </c>
      <c r="H20" s="74" t="s">
        <v>45</v>
      </c>
      <c r="I20" s="360">
        <v>-1.25E-3</v>
      </c>
      <c r="J20" s="167" t="str">
        <f t="shared" si="8"/>
        <v>EUROISDDS1Y</v>
      </c>
      <c r="K20" s="76" t="str">
        <f>_xll.qlDepositRateHelper2(,IF(DataSelect="Mx_Live",$J20,$I20),IF(RIGHT($D20,1)="N","1D",$D20),$E20,Calendar,$F20,$G20,$H20,Permanent,Trigger,ObjectOverwrite)</f>
        <v>obj_00b3b#0005</v>
      </c>
      <c r="L20" s="71" t="b">
        <v>1</v>
      </c>
      <c r="M20" s="87"/>
      <c r="O20" s="16" t="str">
        <f t="shared" si="2"/>
        <v>Dp</v>
      </c>
      <c r="P20" s="16" t="str">
        <f t="shared" si="5"/>
        <v>1Y</v>
      </c>
      <c r="Q20" s="9" t="str">
        <f t="shared" si="6"/>
        <v>obj_00b3b#0005</v>
      </c>
      <c r="R20" s="9" t="b">
        <f t="shared" si="7"/>
        <v>1</v>
      </c>
      <c r="S20" s="9" t="str">
        <v>obj_00b3b#0005</v>
      </c>
      <c r="T20" s="9" t="str">
        <f>_xll.qlRateHelperQuoteName(S20,Trigger)</f>
        <v/>
      </c>
      <c r="U20" s="443">
        <f>_xll.qlRateHelperQuoteValue(S20,_xll.ohTrigger(Trigger,TriggerON))</f>
        <v>-1.25E-3</v>
      </c>
      <c r="V20" s="243" t="str">
        <f>IFERROR(_xll.qlFuturesRateHelperConvexityAdjustment(S20,Trigger),"--")</f>
        <v>--</v>
      </c>
      <c r="W20" s="10">
        <f>_xll.qlRateHelperEarliestDate(S20,Trigger)</f>
        <v>42187</v>
      </c>
      <c r="X20" s="10">
        <f>_xll.qlRateHelperLatestDate(S20,Trigger)</f>
        <v>42555</v>
      </c>
      <c r="Y20" s="161">
        <v>1.0012855312623998</v>
      </c>
    </row>
    <row r="21" spans="1:25" ht="11.25" customHeight="1" x14ac:dyDescent="0.2">
      <c r="A21" s="69" t="s">
        <v>41</v>
      </c>
      <c r="B21" s="72" t="str">
        <v>13M</v>
      </c>
      <c r="C21" s="70" t="s">
        <v>140</v>
      </c>
      <c r="D21" s="70" t="str">
        <f t="shared" si="0"/>
        <v>13M</v>
      </c>
      <c r="E21" s="71">
        <f t="shared" si="3"/>
        <v>2</v>
      </c>
      <c r="F21" s="78" t="str">
        <f t="shared" ref="F21:F71" si="9">IF(RIGHT(C21,1)="M","Modified Following",IF(RIGHT(C21,1)="Y","Modified Following","Following"))</f>
        <v>Modified Following</v>
      </c>
      <c r="G21" s="73" t="str">
        <f t="shared" si="4"/>
        <v>TRUE</v>
      </c>
      <c r="H21" s="74" t="s">
        <v>45</v>
      </c>
      <c r="I21" s="360">
        <v>-1.25E-3</v>
      </c>
      <c r="J21" s="167" t="str">
        <f t="shared" si="8"/>
        <v>EUROISDDS13M</v>
      </c>
      <c r="K21" s="76" t="str">
        <f>_xll.qlDepositRateHelper2(,IF(DataSelect="Mx_Live",$J21,$I21),IF(RIGHT($D21,1)="N","1D",$D21),$E21,Calendar,$F21,$G21,$H21,Permanent,Trigger,ObjectOverwrite)</f>
        <v>obj_00b2d#0005</v>
      </c>
      <c r="L21" s="71" t="b">
        <v>1</v>
      </c>
      <c r="M21" s="87"/>
      <c r="O21" s="16" t="str">
        <f t="shared" si="2"/>
        <v>Dp</v>
      </c>
      <c r="P21" s="16" t="str">
        <f t="shared" si="5"/>
        <v>13M</v>
      </c>
      <c r="Q21" s="9" t="str">
        <f t="shared" si="6"/>
        <v>obj_00b2d#0005</v>
      </c>
      <c r="R21" s="9" t="b">
        <f t="shared" si="7"/>
        <v>1</v>
      </c>
      <c r="S21" s="9" t="str">
        <v>obj_00b2d#0005</v>
      </c>
      <c r="T21" s="9" t="str">
        <f>_xll.qlRateHelperQuoteName(S21,Trigger)</f>
        <v/>
      </c>
      <c r="U21" s="443">
        <f>_xll.qlRateHelperQuoteValue(S21,_xll.ohTrigger(Trigger,TriggerON))</f>
        <v>-1.25E-3</v>
      </c>
      <c r="V21" s="243" t="str">
        <f>IFERROR(_xll.qlFuturesRateHelperConvexityAdjustment(S21,Trigger),"--")</f>
        <v>--</v>
      </c>
      <c r="W21" s="10">
        <f>_xll.qlRateHelperEarliestDate(S21,Trigger)</f>
        <v>42187</v>
      </c>
      <c r="X21" s="10">
        <f>_xll.qlRateHelperLatestDate(S21,Trigger)</f>
        <v>42584</v>
      </c>
      <c r="Y21" s="161">
        <v>1.0013864943274808</v>
      </c>
    </row>
    <row r="22" spans="1:25" ht="11.25" customHeight="1" x14ac:dyDescent="0.2">
      <c r="A22" s="69" t="s">
        <v>41</v>
      </c>
      <c r="B22" s="72" t="str">
        <v>14M</v>
      </c>
      <c r="C22" s="70" t="s">
        <v>141</v>
      </c>
      <c r="D22" s="70" t="str">
        <f t="shared" si="0"/>
        <v>14M</v>
      </c>
      <c r="E22" s="71">
        <f t="shared" si="3"/>
        <v>2</v>
      </c>
      <c r="F22" s="78" t="str">
        <f t="shared" si="9"/>
        <v>Modified Following</v>
      </c>
      <c r="G22" s="73" t="str">
        <f t="shared" si="4"/>
        <v>TRUE</v>
      </c>
      <c r="H22" s="74" t="s">
        <v>45</v>
      </c>
      <c r="I22" s="360">
        <v>-1.24E-3</v>
      </c>
      <c r="J22" s="167" t="str">
        <f t="shared" si="8"/>
        <v>EUROISDDS14M</v>
      </c>
      <c r="K22" s="76" t="str">
        <f>_xll.qlDepositRateHelper2(,IF(DataSelect="Mx_Live",$J22,$I22),IF(RIGHT($D22,1)="N","1D",$D22),$E22,Calendar,$F22,$G22,$H22,Permanent,Trigger,ObjectOverwrite)</f>
        <v>obj_00b3e#0005</v>
      </c>
      <c r="L22" s="71" t="b">
        <v>1</v>
      </c>
      <c r="O22" s="16" t="str">
        <f t="shared" si="2"/>
        <v>Dp</v>
      </c>
      <c r="P22" s="16" t="str">
        <f t="shared" si="5"/>
        <v>14M</v>
      </c>
      <c r="Q22" s="9" t="str">
        <f t="shared" si="6"/>
        <v>obj_00b3e#0005</v>
      </c>
      <c r="R22" s="9" t="b">
        <f t="shared" si="7"/>
        <v>1</v>
      </c>
      <c r="S22" s="9" t="str">
        <v>obj_00b3e#0005</v>
      </c>
      <c r="T22" s="9" t="str">
        <f>_xll.qlRateHelperQuoteName(S22,Trigger)</f>
        <v/>
      </c>
      <c r="U22" s="443">
        <f>_xll.qlRateHelperQuoteValue(S22,_xll.ohTrigger(Trigger,TriggerON))</f>
        <v>-1.24E-3</v>
      </c>
      <c r="V22" s="243" t="str">
        <f>IFERROR(_xll.qlFuturesRateHelperConvexityAdjustment(S22,Trigger),"--")</f>
        <v>--</v>
      </c>
      <c r="W22" s="10">
        <f>_xll.qlRateHelperEarliestDate(S22,Trigger)</f>
        <v>42187</v>
      </c>
      <c r="X22" s="10">
        <f>_xll.qlRateHelperLatestDate(S22,Trigger)</f>
        <v>42615</v>
      </c>
      <c r="Y22" s="161">
        <v>1.0014825186454945</v>
      </c>
    </row>
    <row r="23" spans="1:25" ht="11.25" customHeight="1" x14ac:dyDescent="0.2">
      <c r="A23" s="69" t="s">
        <v>41</v>
      </c>
      <c r="B23" s="72" t="str">
        <v>15M</v>
      </c>
      <c r="C23" s="70" t="s">
        <v>142</v>
      </c>
      <c r="D23" s="70" t="str">
        <f t="shared" si="0"/>
        <v>15M</v>
      </c>
      <c r="E23" s="71">
        <f t="shared" si="3"/>
        <v>2</v>
      </c>
      <c r="F23" s="78" t="str">
        <f t="shared" si="9"/>
        <v>Modified Following</v>
      </c>
      <c r="G23" s="73" t="str">
        <f t="shared" si="4"/>
        <v>TRUE</v>
      </c>
      <c r="H23" s="74" t="s">
        <v>45</v>
      </c>
      <c r="I23" s="360">
        <v>-1.24E-3</v>
      </c>
      <c r="J23" s="167" t="str">
        <f t="shared" si="8"/>
        <v>EUROISDDS15M</v>
      </c>
      <c r="K23" s="76" t="str">
        <f>_xll.qlDepositRateHelper2(,IF(DataSelect="Mx_Live",$J23,$I23),IF(RIGHT($D23,1)="N","1D",$D23),$E23,Calendar,$F23,$G23,$H23,Permanent,Trigger,ObjectOverwrite)</f>
        <v>obj_00b29#0005</v>
      </c>
      <c r="L23" s="71" t="b">
        <v>1</v>
      </c>
      <c r="O23" s="16" t="str">
        <f t="shared" si="2"/>
        <v>Dp</v>
      </c>
      <c r="P23" s="16" t="str">
        <f t="shared" si="5"/>
        <v>15M</v>
      </c>
      <c r="Q23" s="9" t="str">
        <f t="shared" si="6"/>
        <v>obj_00b29#0005</v>
      </c>
      <c r="R23" s="9" t="b">
        <f t="shared" si="7"/>
        <v>1</v>
      </c>
      <c r="S23" s="9" t="str">
        <v>obj_00b29#0005</v>
      </c>
      <c r="T23" s="9" t="str">
        <f>_xll.qlRateHelperQuoteName(S23,Trigger)</f>
        <v/>
      </c>
      <c r="U23" s="443">
        <f>_xll.qlRateHelperQuoteValue(S23,_xll.ohTrigger(Trigger,TriggerON))</f>
        <v>-1.24E-3</v>
      </c>
      <c r="V23" s="243" t="str">
        <f>IFERROR(_xll.qlFuturesRateHelperConvexityAdjustment(S23,Trigger),"--")</f>
        <v>--</v>
      </c>
      <c r="W23" s="10">
        <f>_xll.qlRateHelperEarliestDate(S23,Trigger)</f>
        <v>42187</v>
      </c>
      <c r="X23" s="10">
        <f>_xll.qlRateHelperLatestDate(S23,Trigger)</f>
        <v>42646</v>
      </c>
      <c r="Y23" s="161">
        <v>1.0015896240569762</v>
      </c>
    </row>
    <row r="24" spans="1:25" ht="11.25" customHeight="1" x14ac:dyDescent="0.2">
      <c r="A24" s="69" t="s">
        <v>41</v>
      </c>
      <c r="B24" s="72" t="str">
        <v>16M</v>
      </c>
      <c r="C24" s="70" t="s">
        <v>143</v>
      </c>
      <c r="D24" s="70" t="str">
        <f t="shared" si="0"/>
        <v>16M</v>
      </c>
      <c r="E24" s="71">
        <f t="shared" si="3"/>
        <v>2</v>
      </c>
      <c r="F24" s="78" t="str">
        <f t="shared" si="9"/>
        <v>Modified Following</v>
      </c>
      <c r="G24" s="73" t="str">
        <f t="shared" si="4"/>
        <v>TRUE</v>
      </c>
      <c r="H24" s="74" t="s">
        <v>45</v>
      </c>
      <c r="I24" s="360">
        <v>-1.24E-3</v>
      </c>
      <c r="J24" s="167" t="str">
        <f t="shared" si="8"/>
        <v>EUROISDDS16M</v>
      </c>
      <c r="K24" s="76" t="str">
        <f>_xll.qlDepositRateHelper2(,IF(DataSelect="Mx_Live",$J24,$I24),IF(RIGHT($D24,1)="N","1D",$D24),$E24,Calendar,$F24,$G24,$H24,Permanent,Trigger,ObjectOverwrite)</f>
        <v>obj_00b1d#0005</v>
      </c>
      <c r="L24" s="71" t="b">
        <v>1</v>
      </c>
      <c r="O24" s="16" t="str">
        <f t="shared" si="2"/>
        <v>Dp</v>
      </c>
      <c r="P24" s="16" t="str">
        <f t="shared" si="5"/>
        <v>16M</v>
      </c>
      <c r="Q24" s="9" t="str">
        <f t="shared" si="6"/>
        <v>obj_00b1d#0005</v>
      </c>
      <c r="R24" s="9" t="b">
        <f t="shared" si="7"/>
        <v>1</v>
      </c>
      <c r="S24" s="9" t="str">
        <v>obj_00b1d#0005</v>
      </c>
      <c r="T24" s="9" t="str">
        <f>_xll.qlRateHelperQuoteName(S24,Trigger)</f>
        <v/>
      </c>
      <c r="U24" s="443">
        <f>_xll.qlRateHelperQuoteValue(S24,_xll.ohTrigger(Trigger,TriggerON))</f>
        <v>-1.24E-3</v>
      </c>
      <c r="V24" s="243" t="str">
        <f>IFERROR(_xll.qlFuturesRateHelperConvexityAdjustment(S24,Trigger),"--")</f>
        <v>--</v>
      </c>
      <c r="W24" s="10">
        <f>_xll.qlRateHelperEarliestDate(S24,Trigger)</f>
        <v>42187</v>
      </c>
      <c r="X24" s="10">
        <f>_xll.qlRateHelperLatestDate(S24,Trigger)</f>
        <v>42676</v>
      </c>
      <c r="Y24" s="161">
        <v>1.001693296270026</v>
      </c>
    </row>
    <row r="25" spans="1:25" ht="11.25" customHeight="1" x14ac:dyDescent="0.2">
      <c r="A25" s="69" t="s">
        <v>41</v>
      </c>
      <c r="B25" s="72" t="str">
        <v>17M</v>
      </c>
      <c r="C25" s="70" t="s">
        <v>144</v>
      </c>
      <c r="D25" s="70" t="str">
        <f t="shared" si="0"/>
        <v>17M</v>
      </c>
      <c r="E25" s="71">
        <f t="shared" si="3"/>
        <v>2</v>
      </c>
      <c r="F25" s="78" t="str">
        <f t="shared" si="9"/>
        <v>Modified Following</v>
      </c>
      <c r="G25" s="73" t="str">
        <f t="shared" si="4"/>
        <v>TRUE</v>
      </c>
      <c r="H25" s="74" t="s">
        <v>45</v>
      </c>
      <c r="I25" s="360">
        <v>-1.23E-3</v>
      </c>
      <c r="J25" s="167" t="str">
        <f t="shared" si="8"/>
        <v>EUROISDDS17M</v>
      </c>
      <c r="K25" s="76" t="str">
        <f>_xll.qlDepositRateHelper2(,IF(DataSelect="Mx_Live",$J25,$I25),IF(RIGHT($D25,1)="N","1D",$D25),$E25,Calendar,$F25,$G25,$H25,Permanent,Trigger,ObjectOverwrite)</f>
        <v>obj_00b32#0005</v>
      </c>
      <c r="L25" s="71" t="b">
        <v>1</v>
      </c>
      <c r="O25" s="16" t="str">
        <f t="shared" si="2"/>
        <v>Dp</v>
      </c>
      <c r="P25" s="16" t="str">
        <f t="shared" si="5"/>
        <v>17M</v>
      </c>
      <c r="Q25" s="9" t="str">
        <f t="shared" si="6"/>
        <v>obj_00b32#0005</v>
      </c>
      <c r="R25" s="9" t="b">
        <f t="shared" si="7"/>
        <v>1</v>
      </c>
      <c r="S25" s="9" t="str">
        <v>obj_00b32#0005</v>
      </c>
      <c r="T25" s="9" t="str">
        <f>_xll.qlRateHelperQuoteName(S25,Trigger)</f>
        <v/>
      </c>
      <c r="U25" s="443">
        <f>_xll.qlRateHelperQuoteValue(S25,_xll.ohTrigger(Trigger,TriggerON))</f>
        <v>-1.23E-3</v>
      </c>
      <c r="V25" s="243" t="str">
        <f>IFERROR(_xll.qlFuturesRateHelperConvexityAdjustment(S25,Trigger),"--")</f>
        <v>--</v>
      </c>
      <c r="W25" s="10">
        <f>_xll.qlRateHelperEarliestDate(S25,Trigger)</f>
        <v>42187</v>
      </c>
      <c r="X25" s="10">
        <f>_xll.qlRateHelperLatestDate(S25,Trigger)</f>
        <v>42706</v>
      </c>
      <c r="Y25" s="161">
        <v>1.0017825217179768</v>
      </c>
    </row>
    <row r="26" spans="1:25" ht="11.25" customHeight="1" x14ac:dyDescent="0.2">
      <c r="A26" s="69" t="s">
        <v>41</v>
      </c>
      <c r="B26" s="72" t="str">
        <v>18M</v>
      </c>
      <c r="C26" s="70" t="s">
        <v>145</v>
      </c>
      <c r="D26" s="70" t="str">
        <f t="shared" si="0"/>
        <v>18M</v>
      </c>
      <c r="E26" s="71">
        <f t="shared" si="3"/>
        <v>2</v>
      </c>
      <c r="F26" s="78" t="str">
        <f t="shared" si="9"/>
        <v>Modified Following</v>
      </c>
      <c r="G26" s="73" t="str">
        <f t="shared" si="4"/>
        <v>TRUE</v>
      </c>
      <c r="H26" s="74" t="s">
        <v>45</v>
      </c>
      <c r="I26" s="360">
        <v>-1.2199999999999999E-3</v>
      </c>
      <c r="J26" s="167" t="str">
        <f t="shared" si="8"/>
        <v>EUROISDDS18M</v>
      </c>
      <c r="K26" s="76" t="str">
        <f>_xll.qlDepositRateHelper2(,IF(DataSelect="Mx_Live",$J26,$I26),IF(RIGHT($D26,1)="N","1D",$D26),$E26,Calendar,$F26,$G26,$H26,Permanent,Trigger,ObjectOverwrite)</f>
        <v>obj_00b41#0005</v>
      </c>
      <c r="L26" s="71" t="b">
        <v>1</v>
      </c>
      <c r="O26" s="16" t="str">
        <f t="shared" si="2"/>
        <v>Dp</v>
      </c>
      <c r="P26" s="16" t="str">
        <f t="shared" si="5"/>
        <v>18M</v>
      </c>
      <c r="Q26" s="9" t="str">
        <f t="shared" si="6"/>
        <v>obj_00b41#0005</v>
      </c>
      <c r="R26" s="9" t="b">
        <f t="shared" si="7"/>
        <v>1</v>
      </c>
      <c r="S26" s="9" t="str">
        <v>obj_00b41#0005</v>
      </c>
      <c r="T26" s="9" t="str">
        <f>_xll.qlRateHelperQuoteName(S26,Trigger)</f>
        <v/>
      </c>
      <c r="U26" s="443">
        <f>_xll.qlRateHelperQuoteValue(S26,_xll.ohTrigger(Trigger,TriggerON))</f>
        <v>-1.2199999999999999E-3</v>
      </c>
      <c r="V26" s="243" t="str">
        <f>IFERROR(_xll.qlFuturesRateHelperConvexityAdjustment(S26,Trigger),"--")</f>
        <v>--</v>
      </c>
      <c r="W26" s="10">
        <f>_xll.qlRateHelperEarliestDate(S26,Trigger)</f>
        <v>42187</v>
      </c>
      <c r="X26" s="10">
        <f>_xll.qlRateHelperLatestDate(S26,Trigger)</f>
        <v>42737</v>
      </c>
      <c r="Y26" s="161">
        <v>1.0018734917306493</v>
      </c>
    </row>
    <row r="27" spans="1:25" ht="11.25" customHeight="1" x14ac:dyDescent="0.2">
      <c r="A27" s="69" t="s">
        <v>41</v>
      </c>
      <c r="B27" s="72" t="str">
        <v>19M</v>
      </c>
      <c r="C27" s="70" t="s">
        <v>146</v>
      </c>
      <c r="D27" s="70" t="str">
        <f t="shared" si="0"/>
        <v>19M</v>
      </c>
      <c r="E27" s="71">
        <f t="shared" si="3"/>
        <v>2</v>
      </c>
      <c r="F27" s="78" t="str">
        <f t="shared" si="9"/>
        <v>Modified Following</v>
      </c>
      <c r="G27" s="73" t="str">
        <f t="shared" si="4"/>
        <v>TRUE</v>
      </c>
      <c r="H27" s="74" t="s">
        <v>45</v>
      </c>
      <c r="I27" s="360">
        <v>-1.1999999999999999E-3</v>
      </c>
      <c r="J27" s="167" t="str">
        <f t="shared" si="8"/>
        <v>EUROISDDS19M</v>
      </c>
      <c r="K27" s="76" t="str">
        <f>_xll.qlDepositRateHelper2(,IF(DataSelect="Mx_Live",$J27,$I27),IF(RIGHT($D27,1)="N","1D",$D27),$E27,Calendar,$F27,$G27,$H27,Permanent,Trigger,ObjectOverwrite)</f>
        <v>obj_00b34#0005</v>
      </c>
      <c r="L27" s="71" t="b">
        <v>1</v>
      </c>
      <c r="O27" s="16" t="str">
        <f t="shared" si="2"/>
        <v>Dp</v>
      </c>
      <c r="P27" s="16" t="str">
        <f t="shared" si="5"/>
        <v>19M</v>
      </c>
      <c r="Q27" s="9" t="str">
        <f t="shared" si="6"/>
        <v>obj_00b34#0005</v>
      </c>
      <c r="R27" s="9" t="b">
        <f t="shared" si="7"/>
        <v>1</v>
      </c>
      <c r="S27" s="9" t="str">
        <v>obj_00b34#0005</v>
      </c>
      <c r="T27" s="9" t="str">
        <f>_xll.qlRateHelperQuoteName(S27,Trigger)</f>
        <v/>
      </c>
      <c r="U27" s="443">
        <f>_xll.qlRateHelperQuoteValue(S27,_xll.ohTrigger(Trigger,TriggerON))</f>
        <v>-1.1999999999999999E-3</v>
      </c>
      <c r="V27" s="243" t="str">
        <f>IFERROR(_xll.qlFuturesRateHelperConvexityAdjustment(S27,Trigger),"--")</f>
        <v>--</v>
      </c>
      <c r="W27" s="10">
        <f>_xll.qlRateHelperEarliestDate(S27,Trigger)</f>
        <v>42187</v>
      </c>
      <c r="X27" s="10">
        <f>_xll.qlRateHelperLatestDate(S27,Trigger)</f>
        <v>42768</v>
      </c>
      <c r="Y27" s="161">
        <v>1.001946547341358</v>
      </c>
    </row>
    <row r="28" spans="1:25" ht="11.25" customHeight="1" x14ac:dyDescent="0.2">
      <c r="A28" s="69" t="s">
        <v>41</v>
      </c>
      <c r="B28" s="72" t="str">
        <v>20M</v>
      </c>
      <c r="C28" s="70" t="s">
        <v>147</v>
      </c>
      <c r="D28" s="70" t="str">
        <f t="shared" si="0"/>
        <v>20M</v>
      </c>
      <c r="E28" s="71">
        <f t="shared" si="3"/>
        <v>2</v>
      </c>
      <c r="F28" s="78" t="str">
        <f t="shared" si="9"/>
        <v>Modified Following</v>
      </c>
      <c r="G28" s="73" t="str">
        <f t="shared" si="4"/>
        <v>TRUE</v>
      </c>
      <c r="H28" s="74" t="s">
        <v>45</v>
      </c>
      <c r="I28" s="360">
        <v>-1.17E-3</v>
      </c>
      <c r="J28" s="167" t="str">
        <f t="shared" si="8"/>
        <v>EUROISDDS20M</v>
      </c>
      <c r="K28" s="76" t="str">
        <f>_xll.qlDepositRateHelper2(,IF(DataSelect="Mx_Live",$J28,$I28),IF(RIGHT($D28,1)="N","1D",$D28),$E28,Calendar,$F28,$G28,$H28,Permanent,Trigger,ObjectOverwrite)</f>
        <v>obj_00b43#0005</v>
      </c>
      <c r="L28" s="71" t="b">
        <v>1</v>
      </c>
      <c r="O28" s="16" t="str">
        <f t="shared" si="2"/>
        <v>Dp</v>
      </c>
      <c r="P28" s="16" t="str">
        <f t="shared" si="5"/>
        <v>20M</v>
      </c>
      <c r="Q28" s="9" t="str">
        <f t="shared" si="6"/>
        <v>obj_00b43#0005</v>
      </c>
      <c r="R28" s="9" t="b">
        <f t="shared" si="7"/>
        <v>1</v>
      </c>
      <c r="S28" s="9" t="str">
        <v>obj_00b43#0005</v>
      </c>
      <c r="T28" s="9" t="str">
        <f>_xll.qlRateHelperQuoteName(S28,Trigger)</f>
        <v/>
      </c>
      <c r="U28" s="443">
        <f>_xll.qlRateHelperQuoteValue(S28,_xll.ohTrigger(Trigger,TriggerON))</f>
        <v>-1.17E-3</v>
      </c>
      <c r="V28" s="243" t="str">
        <f>IFERROR(_xll.qlFuturesRateHelperConvexityAdjustment(S28,Trigger),"--")</f>
        <v>--</v>
      </c>
      <c r="W28" s="10">
        <f>_xll.qlRateHelperEarliestDate(S28,Trigger)</f>
        <v>42187</v>
      </c>
      <c r="X28" s="10">
        <f>_xll.qlRateHelperLatestDate(S28,Trigger)</f>
        <v>42796</v>
      </c>
      <c r="Y28" s="161">
        <v>1.0019892981797627</v>
      </c>
    </row>
    <row r="29" spans="1:25" ht="11.25" customHeight="1" x14ac:dyDescent="0.2">
      <c r="A29" s="69" t="s">
        <v>41</v>
      </c>
      <c r="B29" s="72" t="str">
        <v>21M</v>
      </c>
      <c r="C29" s="70" t="s">
        <v>148</v>
      </c>
      <c r="D29" s="70" t="str">
        <f t="shared" si="0"/>
        <v>21M</v>
      </c>
      <c r="E29" s="71">
        <f t="shared" si="3"/>
        <v>2</v>
      </c>
      <c r="F29" s="78" t="str">
        <f t="shared" si="9"/>
        <v>Modified Following</v>
      </c>
      <c r="G29" s="73" t="str">
        <f t="shared" si="4"/>
        <v>TRUE</v>
      </c>
      <c r="H29" s="74" t="s">
        <v>45</v>
      </c>
      <c r="I29" s="360">
        <v>-1.14E-3</v>
      </c>
      <c r="J29" s="167" t="str">
        <f t="shared" si="8"/>
        <v>EUROISDDS21M</v>
      </c>
      <c r="K29" s="76" t="str">
        <f>_xll.qlDepositRateHelper2(,IF(DataSelect="Mx_Live",$J29,$I29),IF(RIGHT($D29,1)="N","1D",$D29),$E29,Calendar,$F29,$G29,$H29,Permanent,Trigger,ObjectOverwrite)</f>
        <v>obj_00b4e#0005</v>
      </c>
      <c r="L29" s="71" t="b">
        <v>1</v>
      </c>
      <c r="O29" s="16" t="str">
        <f t="shared" si="2"/>
        <v>Dp</v>
      </c>
      <c r="P29" s="16" t="str">
        <f t="shared" si="5"/>
        <v>21M</v>
      </c>
      <c r="Q29" s="9" t="str">
        <f t="shared" si="6"/>
        <v>obj_00b4e#0005</v>
      </c>
      <c r="R29" s="9" t="b">
        <f t="shared" si="7"/>
        <v>1</v>
      </c>
      <c r="S29" s="9" t="str">
        <v>obj_00b4e#0005</v>
      </c>
      <c r="T29" s="9" t="str">
        <f>_xll.qlRateHelperQuoteName(S29,Trigger)</f>
        <v/>
      </c>
      <c r="U29" s="443">
        <f>_xll.qlRateHelperQuoteValue(S29,_xll.ohTrigger(Trigger,TriggerON))</f>
        <v>-1.14E-3</v>
      </c>
      <c r="V29" s="243" t="str">
        <f>IFERROR(_xll.qlFuturesRateHelperConvexityAdjustment(S29,Trigger),"--")</f>
        <v>--</v>
      </c>
      <c r="W29" s="10">
        <f>_xll.qlRateHelperEarliestDate(S29,Trigger)</f>
        <v>42187</v>
      </c>
      <c r="X29" s="10">
        <f>_xll.qlRateHelperLatestDate(S29,Trigger)</f>
        <v>42828</v>
      </c>
      <c r="Y29" s="161">
        <v>1.0020400852276716</v>
      </c>
    </row>
    <row r="30" spans="1:25" ht="11.25" customHeight="1" x14ac:dyDescent="0.2">
      <c r="A30" s="69" t="s">
        <v>41</v>
      </c>
      <c r="B30" s="72" t="str">
        <v>22M</v>
      </c>
      <c r="C30" s="70" t="s">
        <v>149</v>
      </c>
      <c r="D30" s="70" t="str">
        <f t="shared" si="0"/>
        <v>22M</v>
      </c>
      <c r="E30" s="71">
        <f t="shared" si="3"/>
        <v>2</v>
      </c>
      <c r="F30" s="78" t="str">
        <f t="shared" si="9"/>
        <v>Modified Following</v>
      </c>
      <c r="G30" s="73" t="str">
        <f t="shared" si="4"/>
        <v>TRUE</v>
      </c>
      <c r="H30" s="74" t="s">
        <v>45</v>
      </c>
      <c r="I30" s="360">
        <v>-1.1100000000000001E-3</v>
      </c>
      <c r="J30" s="167" t="str">
        <f t="shared" si="8"/>
        <v>EUROISDDS22M</v>
      </c>
      <c r="K30" s="76" t="str">
        <f>_xll.qlDepositRateHelper2(,IF(DataSelect="Mx_Live",$J30,$I30),IF(RIGHT($D30,1)="N","1D",$D30),$E30,Calendar,$F30,$G30,$H30,Permanent,Trigger,ObjectOverwrite)</f>
        <v>obj_00b1a#0005</v>
      </c>
      <c r="L30" s="71" t="b">
        <v>1</v>
      </c>
      <c r="O30" s="16" t="str">
        <f t="shared" si="2"/>
        <v>Dp</v>
      </c>
      <c r="P30" s="16" t="str">
        <f t="shared" si="5"/>
        <v>22M</v>
      </c>
      <c r="Q30" s="9" t="str">
        <f t="shared" si="6"/>
        <v>obj_00b1a#0005</v>
      </c>
      <c r="R30" s="9" t="b">
        <f t="shared" si="7"/>
        <v>1</v>
      </c>
      <c r="S30" s="9" t="str">
        <v>obj_00b1a#0005</v>
      </c>
      <c r="T30" s="9" t="str">
        <f>_xll.qlRateHelperQuoteName(S30,Trigger)</f>
        <v/>
      </c>
      <c r="U30" s="443">
        <f>_xll.qlRateHelperQuoteValue(S30,_xll.ohTrigger(Trigger,TriggerON))</f>
        <v>-1.1100000000000001E-3</v>
      </c>
      <c r="V30" s="243" t="str">
        <f>IFERROR(_xll.qlFuturesRateHelperConvexityAdjustment(S30,Trigger),"--")</f>
        <v>--</v>
      </c>
      <c r="W30" s="10">
        <f>_xll.qlRateHelperEarliestDate(S30,Trigger)</f>
        <v>42187</v>
      </c>
      <c r="X30" s="10">
        <f>_xll.qlRateHelperLatestDate(S30,Trigger)</f>
        <v>42857</v>
      </c>
      <c r="Y30" s="161">
        <v>1.0020762333467292</v>
      </c>
    </row>
    <row r="31" spans="1:25" ht="11.25" customHeight="1" x14ac:dyDescent="0.2">
      <c r="A31" s="69" t="s">
        <v>41</v>
      </c>
      <c r="B31" s="72" t="str">
        <v>23M</v>
      </c>
      <c r="C31" s="70" t="s">
        <v>150</v>
      </c>
      <c r="D31" s="70" t="str">
        <f t="shared" si="0"/>
        <v>23M</v>
      </c>
      <c r="E31" s="71">
        <f t="shared" si="3"/>
        <v>2</v>
      </c>
      <c r="F31" s="78" t="str">
        <f t="shared" si="9"/>
        <v>Modified Following</v>
      </c>
      <c r="G31" s="73" t="str">
        <f t="shared" si="4"/>
        <v>TRUE</v>
      </c>
      <c r="H31" s="74" t="s">
        <v>45</v>
      </c>
      <c r="I31" s="360">
        <v>-1.07E-3</v>
      </c>
      <c r="J31" s="167" t="str">
        <f t="shared" si="8"/>
        <v>EUROISDDS23M</v>
      </c>
      <c r="K31" s="76" t="str">
        <f>_xll.qlDepositRateHelper2(,IF(DataSelect="Mx_Live",$J31,$I31),IF(RIGHT($D31,1)="N","1D",$D31),$E31,Calendar,$F31,$G31,$H31,Permanent,Trigger,ObjectOverwrite)</f>
        <v>obj_00b19#0005</v>
      </c>
      <c r="L31" s="71" t="b">
        <v>1</v>
      </c>
      <c r="O31" s="16" t="str">
        <f t="shared" si="2"/>
        <v>Dp</v>
      </c>
      <c r="P31" s="16" t="str">
        <f t="shared" si="5"/>
        <v>23M</v>
      </c>
      <c r="Q31" s="9" t="str">
        <f t="shared" si="6"/>
        <v>obj_00b19#0005</v>
      </c>
      <c r="R31" s="9" t="b">
        <f t="shared" si="7"/>
        <v>1</v>
      </c>
      <c r="S31" s="9" t="str">
        <v>obj_00b19#0005</v>
      </c>
      <c r="T31" s="9" t="str">
        <f>_xll.qlRateHelperQuoteName(S31,Trigger)</f>
        <v/>
      </c>
      <c r="U31" s="443">
        <f>_xll.qlRateHelperQuoteValue(S31,_xll.ohTrigger(Trigger,TriggerON))</f>
        <v>-1.07E-3</v>
      </c>
      <c r="V31" s="243" t="str">
        <f>IFERROR(_xll.qlFuturesRateHelperConvexityAdjustment(S31,Trigger),"--")</f>
        <v>--</v>
      </c>
      <c r="W31" s="10">
        <f>_xll.qlRateHelperEarliestDate(S31,Trigger)</f>
        <v>42187</v>
      </c>
      <c r="X31" s="10">
        <f>_xll.qlRateHelperLatestDate(S31,Trigger)</f>
        <v>42888</v>
      </c>
      <c r="Y31" s="161">
        <v>1.0020940015495134</v>
      </c>
    </row>
    <row r="32" spans="1:25" ht="11.25" customHeight="1" x14ac:dyDescent="0.2">
      <c r="A32" s="69" t="s">
        <v>41</v>
      </c>
      <c r="B32" s="72" t="str">
        <v>2Y</v>
      </c>
      <c r="C32" s="70" t="s">
        <v>151</v>
      </c>
      <c r="D32" s="70" t="str">
        <f t="shared" si="0"/>
        <v>2Y</v>
      </c>
      <c r="E32" s="71">
        <f t="shared" si="3"/>
        <v>2</v>
      </c>
      <c r="F32" s="78" t="str">
        <f t="shared" si="9"/>
        <v>Modified Following</v>
      </c>
      <c r="G32" s="73" t="str">
        <f t="shared" si="4"/>
        <v>TRUE</v>
      </c>
      <c r="H32" s="74" t="s">
        <v>45</v>
      </c>
      <c r="I32" s="360">
        <v>-1.0299999999999999E-3</v>
      </c>
      <c r="J32" s="167" t="str">
        <f t="shared" si="8"/>
        <v>EUROISDDS2Y</v>
      </c>
      <c r="K32" s="76" t="str">
        <f>_xll.qlDepositRateHelper2(,IF(DataSelect="Mx_Live",$J32,$I32),IF(RIGHT($D32,1)="N","1D",$D32),$E32,Calendar,$F32,$G32,$H32,Permanent,Trigger,ObjectOverwrite)</f>
        <v>obj_00b1b#0005</v>
      </c>
      <c r="L32" s="71" t="b">
        <v>1</v>
      </c>
      <c r="O32" s="16" t="str">
        <f t="shared" si="2"/>
        <v>Dp</v>
      </c>
      <c r="P32" s="16" t="str">
        <f t="shared" si="5"/>
        <v>2Y</v>
      </c>
      <c r="Q32" s="9" t="str">
        <f t="shared" si="6"/>
        <v>obj_00b1b#0005</v>
      </c>
      <c r="R32" s="9" t="b">
        <f t="shared" si="7"/>
        <v>1</v>
      </c>
      <c r="S32" s="9" t="str">
        <v>obj_00b1b#0005</v>
      </c>
      <c r="T32" s="9" t="str">
        <f>_xll.qlRateHelperQuoteName(S32,Trigger)</f>
        <v/>
      </c>
      <c r="U32" s="443">
        <f>_xll.qlRateHelperQuoteValue(S32,_xll.ohTrigger(Trigger,TriggerON))</f>
        <v>-1.0299999999999999E-3</v>
      </c>
      <c r="V32" s="243" t="str">
        <f>IFERROR(_xll.qlFuturesRateHelperConvexityAdjustment(S32,Trigger),"--")</f>
        <v>--</v>
      </c>
      <c r="W32" s="10">
        <f>_xll.qlRateHelperEarliestDate(S32,Trigger)</f>
        <v>42187</v>
      </c>
      <c r="X32" s="10">
        <f>_xll.qlRateHelperLatestDate(S32,Trigger)</f>
        <v>42919</v>
      </c>
      <c r="Y32" s="161">
        <v>1.002104852457337</v>
      </c>
    </row>
    <row r="33" spans="1:25" ht="11.25" customHeight="1" x14ac:dyDescent="0.2">
      <c r="A33" s="69" t="s">
        <v>41</v>
      </c>
      <c r="B33" s="72" t="str">
        <v>3Y</v>
      </c>
      <c r="C33" s="70" t="s">
        <v>91</v>
      </c>
      <c r="D33" s="70" t="str">
        <f t="shared" si="0"/>
        <v>3Y</v>
      </c>
      <c r="E33" s="71">
        <f t="shared" si="3"/>
        <v>2</v>
      </c>
      <c r="F33" s="78" t="str">
        <f t="shared" si="9"/>
        <v>Modified Following</v>
      </c>
      <c r="G33" s="73" t="str">
        <f t="shared" si="4"/>
        <v>TRUE</v>
      </c>
      <c r="H33" s="74" t="s">
        <v>45</v>
      </c>
      <c r="I33" s="360">
        <v>-2.5000000000000001E-4</v>
      </c>
      <c r="J33" s="167" t="str">
        <f t="shared" si="8"/>
        <v>EUROISDDS3Y</v>
      </c>
      <c r="K33" s="76" t="str">
        <f>_xll.qlDepositRateHelper2(,IF(DataSelect="Mx_Live",$J33,$I33),IF(RIGHT($D33,1)="N","1D",$D33),$E33,Calendar,$F33,$G33,$H33,Permanent,Trigger,ObjectOverwrite)</f>
        <v>obj_00b2e#0005</v>
      </c>
      <c r="L33" s="71" t="b">
        <v>1</v>
      </c>
      <c r="O33" s="16" t="str">
        <f t="shared" si="2"/>
        <v>Dp</v>
      </c>
      <c r="P33" s="16" t="str">
        <f t="shared" si="5"/>
        <v>3Y</v>
      </c>
      <c r="Q33" s="9" t="str">
        <f t="shared" si="6"/>
        <v>obj_00b2e#0005</v>
      </c>
      <c r="R33" s="9" t="b">
        <f t="shared" si="7"/>
        <v>1</v>
      </c>
      <c r="S33" s="9" t="str">
        <v>obj_00b2e#0005</v>
      </c>
      <c r="T33" s="9" t="str">
        <f>_xll.qlRateHelperQuoteName(S33,Trigger)</f>
        <v/>
      </c>
      <c r="U33" s="443">
        <f>_xll.qlRateHelperQuoteValue(S33,_xll.ohTrigger(Trigger,TriggerON))</f>
        <v>-2.5000000000000001E-4</v>
      </c>
      <c r="V33" s="243" t="str">
        <f>IFERROR(_xll.qlFuturesRateHelperConvexityAdjustment(S33,Trigger),"--")</f>
        <v>--</v>
      </c>
      <c r="W33" s="10">
        <f>_xll.qlRateHelperEarliestDate(S33,Trigger)</f>
        <v>42187</v>
      </c>
      <c r="X33" s="10">
        <f>_xll.qlRateHelperLatestDate(S33,Trigger)</f>
        <v>43283</v>
      </c>
      <c r="Y33" s="161">
        <v>1.0007678063584096</v>
      </c>
    </row>
    <row r="34" spans="1:25" ht="11.25" customHeight="1" x14ac:dyDescent="0.2">
      <c r="A34" s="69" t="s">
        <v>41</v>
      </c>
      <c r="B34" s="72" t="str">
        <v>4Y</v>
      </c>
      <c r="C34" s="70" t="s">
        <v>92</v>
      </c>
      <c r="D34" s="70" t="str">
        <f t="shared" si="0"/>
        <v>4Y</v>
      </c>
      <c r="E34" s="71">
        <f t="shared" si="3"/>
        <v>2</v>
      </c>
      <c r="F34" s="78" t="str">
        <f t="shared" si="9"/>
        <v>Modified Following</v>
      </c>
      <c r="G34" s="73" t="str">
        <f t="shared" si="4"/>
        <v>TRUE</v>
      </c>
      <c r="H34" s="74" t="s">
        <v>45</v>
      </c>
      <c r="I34" s="360">
        <v>9.8999999999999999E-4</v>
      </c>
      <c r="J34" s="167" t="str">
        <f t="shared" si="8"/>
        <v>EUROISDDS4Y</v>
      </c>
      <c r="K34" s="76" t="str">
        <f>_xll.qlDepositRateHelper2(,IF(DataSelect="Mx_Live",$J34,$I34),IF(RIGHT($D34,1)="N","1D",$D34),$E34,Calendar,$F34,$G34,$H34,Permanent,Trigger,ObjectOverwrite)</f>
        <v>obj_00b4a#0005</v>
      </c>
      <c r="L34" s="71" t="b">
        <v>1</v>
      </c>
      <c r="O34" s="16" t="str">
        <f t="shared" si="2"/>
        <v>Dp</v>
      </c>
      <c r="P34" s="16" t="str">
        <f t="shared" si="5"/>
        <v>4Y</v>
      </c>
      <c r="Q34" s="9" t="str">
        <f t="shared" si="6"/>
        <v>obj_00b4a#0005</v>
      </c>
      <c r="R34" s="9" t="b">
        <f t="shared" si="7"/>
        <v>1</v>
      </c>
      <c r="S34" s="9" t="str">
        <v>obj_00b4a#0005</v>
      </c>
      <c r="T34" s="9" t="str">
        <f>_xll.qlRateHelperQuoteName(S34,Trigger)</f>
        <v/>
      </c>
      <c r="U34" s="443">
        <f>_xll.qlRateHelperQuoteValue(S34,_xll.ohTrigger(Trigger,TriggerON))</f>
        <v>9.8999999999999999E-4</v>
      </c>
      <c r="V34" s="243" t="str">
        <f>IFERROR(_xll.qlFuturesRateHelperConvexityAdjustment(S34,Trigger),"--")</f>
        <v>--</v>
      </c>
      <c r="W34" s="10">
        <f>_xll.qlRateHelperEarliestDate(S34,Trigger)</f>
        <v>42187</v>
      </c>
      <c r="X34" s="10">
        <f>_xll.qlRateHelperLatestDate(S34,Trigger)</f>
        <v>43648</v>
      </c>
      <c r="Y34" s="161">
        <v>0.99600441412630503</v>
      </c>
    </row>
    <row r="35" spans="1:25" ht="11.25" customHeight="1" x14ac:dyDescent="0.2">
      <c r="A35" s="69" t="s">
        <v>41</v>
      </c>
      <c r="B35" s="72" t="str">
        <v>5Y</v>
      </c>
      <c r="C35" s="70" t="s">
        <v>93</v>
      </c>
      <c r="D35" s="70" t="str">
        <f t="shared" ref="D35:D71" si="10">IF(DataSelect="Reference",$B35,$C35)</f>
        <v>5Y</v>
      </c>
      <c r="E35" s="71">
        <f t="shared" si="3"/>
        <v>2</v>
      </c>
      <c r="F35" s="78" t="str">
        <f t="shared" si="9"/>
        <v>Modified Following</v>
      </c>
      <c r="G35" s="73" t="str">
        <f t="shared" si="4"/>
        <v>TRUE</v>
      </c>
      <c r="H35" s="74" t="s">
        <v>45</v>
      </c>
      <c r="I35" s="360">
        <v>2.47E-3</v>
      </c>
      <c r="J35" s="167" t="str">
        <f t="shared" si="8"/>
        <v>EUROISDDS5Y</v>
      </c>
      <c r="K35" s="76" t="str">
        <f>_xll.qlDepositRateHelper2(,IF(DataSelect="Mx_Live",$J35,$I35),IF(RIGHT($D35,1)="N","1D",$D35),$E35,Calendar,$F35,$G35,$H35,Permanent,Trigger,ObjectOverwrite)</f>
        <v>obj_00b3c#0005</v>
      </c>
      <c r="L35" s="71" t="b">
        <v>1</v>
      </c>
      <c r="O35" s="16" t="str">
        <f t="shared" ref="O35:O71" si="11">A35</f>
        <v>Dp</v>
      </c>
      <c r="P35" s="16" t="str">
        <f t="shared" si="5"/>
        <v>5Y</v>
      </c>
      <c r="Q35" s="9" t="str">
        <f t="shared" si="6"/>
        <v>obj_00b3c#0005</v>
      </c>
      <c r="R35" s="9" t="b">
        <f t="shared" si="7"/>
        <v>1</v>
      </c>
      <c r="S35" s="9" t="str">
        <v>obj_00b3c#0005</v>
      </c>
      <c r="T35" s="9" t="str">
        <f>_xll.qlRateHelperQuoteName(S35,Trigger)</f>
        <v/>
      </c>
      <c r="U35" s="443">
        <f>_xll.qlRateHelperQuoteValue(S35,_xll.ohTrigger(Trigger,TriggerON))</f>
        <v>2.47E-3</v>
      </c>
      <c r="V35" s="243" t="str">
        <f>IFERROR(_xll.qlFuturesRateHelperConvexityAdjustment(S35,Trigger),"--")</f>
        <v>--</v>
      </c>
      <c r="W35" s="10">
        <f>_xll.qlRateHelperEarliestDate(S35,Trigger)</f>
        <v>42187</v>
      </c>
      <c r="X35" s="10">
        <f>_xll.qlRateHelperLatestDate(S35,Trigger)</f>
        <v>44014</v>
      </c>
      <c r="Y35" s="161">
        <v>0.98762597239092698</v>
      </c>
    </row>
    <row r="36" spans="1:25" ht="11.25" customHeight="1" x14ac:dyDescent="0.2">
      <c r="A36" s="69" t="s">
        <v>41</v>
      </c>
      <c r="B36" s="72" t="str">
        <v>6Y</v>
      </c>
      <c r="C36" s="70" t="s">
        <v>94</v>
      </c>
      <c r="D36" s="70" t="str">
        <f t="shared" si="10"/>
        <v>6Y</v>
      </c>
      <c r="E36" s="71">
        <f t="shared" si="3"/>
        <v>2</v>
      </c>
      <c r="F36" s="78" t="str">
        <f t="shared" si="9"/>
        <v>Modified Following</v>
      </c>
      <c r="G36" s="73" t="str">
        <f t="shared" si="4"/>
        <v>TRUE</v>
      </c>
      <c r="H36" s="74" t="s">
        <v>45</v>
      </c>
      <c r="I36" s="360">
        <v>3.98E-3</v>
      </c>
      <c r="J36" s="167" t="str">
        <f t="shared" si="8"/>
        <v>EUROISDDS6Y</v>
      </c>
      <c r="K36" s="76" t="str">
        <f>_xll.qlDepositRateHelper2(,IF(DataSelect="Mx_Live",$J36,$I36),IF(RIGHT($D36,1)="N","1D",$D36),$E36,Calendar,$F36,$G36,$H36,Permanent,Trigger,ObjectOverwrite)</f>
        <v>obj_00b44#0005</v>
      </c>
      <c r="L36" s="71" t="b">
        <v>1</v>
      </c>
      <c r="O36" s="16" t="str">
        <f t="shared" si="11"/>
        <v>Dp</v>
      </c>
      <c r="P36" s="16" t="str">
        <f t="shared" si="5"/>
        <v>6Y</v>
      </c>
      <c r="Q36" s="9" t="str">
        <f t="shared" si="6"/>
        <v>obj_00b44#0005</v>
      </c>
      <c r="R36" s="9" t="b">
        <f t="shared" si="7"/>
        <v>1</v>
      </c>
      <c r="S36" s="9" t="str">
        <v>obj_00b44#0005</v>
      </c>
      <c r="T36" s="9" t="str">
        <f>_xll.qlRateHelperQuoteName(S36,Trigger)</f>
        <v/>
      </c>
      <c r="U36" s="443">
        <f>_xll.qlRateHelperQuoteValue(S36,_xll.ohTrigger(Trigger,TriggerON))</f>
        <v>3.98E-3</v>
      </c>
      <c r="V36" s="243" t="str">
        <f>IFERROR(_xll.qlFuturesRateHelperConvexityAdjustment(S36,Trigger),"--")</f>
        <v>--</v>
      </c>
      <c r="W36" s="10">
        <f>_xll.qlRateHelperEarliestDate(S36,Trigger)</f>
        <v>42187</v>
      </c>
      <c r="X36" s="10">
        <f>_xll.qlRateHelperLatestDate(S36,Trigger)</f>
        <v>44379</v>
      </c>
      <c r="Y36" s="161">
        <v>0.9763455693005918</v>
      </c>
    </row>
    <row r="37" spans="1:25" ht="11.25" customHeight="1" x14ac:dyDescent="0.2">
      <c r="A37" s="69" t="s">
        <v>41</v>
      </c>
      <c r="B37" s="72" t="str">
        <v>7Y</v>
      </c>
      <c r="C37" s="70" t="s">
        <v>95</v>
      </c>
      <c r="D37" s="70" t="str">
        <f t="shared" si="10"/>
        <v>7Y</v>
      </c>
      <c r="E37" s="71">
        <f t="shared" si="3"/>
        <v>2</v>
      </c>
      <c r="F37" s="78" t="str">
        <f t="shared" si="9"/>
        <v>Modified Following</v>
      </c>
      <c r="G37" s="73" t="str">
        <f t="shared" si="4"/>
        <v>TRUE</v>
      </c>
      <c r="H37" s="74" t="s">
        <v>45</v>
      </c>
      <c r="I37" s="360">
        <v>5.45E-3</v>
      </c>
      <c r="J37" s="167" t="str">
        <f t="shared" si="8"/>
        <v>EUROISDDS7Y</v>
      </c>
      <c r="K37" s="76" t="str">
        <f>_xll.qlDepositRateHelper2(,IF(DataSelect="Mx_Live",$J37,$I37),IF(RIGHT($D37,1)="N","1D",$D37),$E37,Calendar,$F37,$G37,$H37,Permanent,Trigger,ObjectOverwrite)</f>
        <v>obj_00b14#0005</v>
      </c>
      <c r="L37" s="71" t="b">
        <v>1</v>
      </c>
      <c r="O37" s="16" t="str">
        <f t="shared" si="11"/>
        <v>Dp</v>
      </c>
      <c r="P37" s="16" t="str">
        <f t="shared" si="5"/>
        <v>7Y</v>
      </c>
      <c r="Q37" s="9" t="str">
        <f t="shared" si="6"/>
        <v>obj_00b14#0005</v>
      </c>
      <c r="R37" s="9" t="b">
        <f t="shared" si="7"/>
        <v>1</v>
      </c>
      <c r="S37" s="9" t="str">
        <v>obj_00b14#0005</v>
      </c>
      <c r="T37" s="9" t="str">
        <f>_xll.qlRateHelperQuoteName(S37,Trigger)</f>
        <v/>
      </c>
      <c r="U37" s="443">
        <f>_xll.qlRateHelperQuoteValue(S37,_xll.ohTrigger(Trigger,TriggerON))</f>
        <v>5.45E-3</v>
      </c>
      <c r="V37" s="243" t="str">
        <f>IFERROR(_xll.qlFuturesRateHelperConvexityAdjustment(S37,Trigger),"--")</f>
        <v>--</v>
      </c>
      <c r="W37" s="10">
        <f>_xll.qlRateHelperEarliestDate(S37,Trigger)</f>
        <v>42187</v>
      </c>
      <c r="X37" s="10">
        <f>_xll.qlRateHelperLatestDate(S37,Trigger)</f>
        <v>44746</v>
      </c>
      <c r="Y37" s="161">
        <v>0.96271031223601999</v>
      </c>
    </row>
    <row r="38" spans="1:25" ht="11.25" customHeight="1" x14ac:dyDescent="0.2">
      <c r="A38" s="69" t="s">
        <v>41</v>
      </c>
      <c r="B38" s="72" t="str">
        <v>8Y</v>
      </c>
      <c r="C38" s="70" t="s">
        <v>96</v>
      </c>
      <c r="D38" s="70" t="str">
        <f t="shared" si="10"/>
        <v>8Y</v>
      </c>
      <c r="E38" s="71">
        <f t="shared" si="3"/>
        <v>2</v>
      </c>
      <c r="F38" s="78" t="str">
        <f t="shared" si="9"/>
        <v>Modified Following</v>
      </c>
      <c r="G38" s="73" t="str">
        <f t="shared" si="4"/>
        <v>TRUE</v>
      </c>
      <c r="H38" s="74" t="s">
        <v>45</v>
      </c>
      <c r="I38" s="360">
        <v>6.8100000000000001E-3</v>
      </c>
      <c r="J38" s="167" t="str">
        <f t="shared" ref="J38:J71" si="12">Currency&amp;"OISDDS"&amp;C38</f>
        <v>EUROISDDS8Y</v>
      </c>
      <c r="K38" s="76" t="str">
        <f>_xll.qlDepositRateHelper2(,IF(DataSelect="Mx_Live",$J38,$I38),IF(RIGHT($D38,1)="N","1D",$D38),$E38,Calendar,$F38,$G38,$H38,Permanent,Trigger,ObjectOverwrite)</f>
        <v>obj_00b2f#0005</v>
      </c>
      <c r="L38" s="71" t="b">
        <v>1</v>
      </c>
      <c r="O38" s="16" t="str">
        <f t="shared" si="11"/>
        <v>Dp</v>
      </c>
      <c r="P38" s="16" t="str">
        <f t="shared" si="5"/>
        <v>8Y</v>
      </c>
      <c r="Q38" s="9" t="str">
        <f t="shared" si="6"/>
        <v>obj_00b2f#0005</v>
      </c>
      <c r="R38" s="9" t="b">
        <f t="shared" si="7"/>
        <v>1</v>
      </c>
      <c r="S38" s="9" t="str">
        <v>obj_00b2f#0005</v>
      </c>
      <c r="T38" s="9" t="str">
        <f>_xll.qlRateHelperQuoteName(S38,Trigger)</f>
        <v/>
      </c>
      <c r="U38" s="443">
        <f>_xll.qlRateHelperQuoteValue(S38,_xll.ohTrigger(Trigger,TriggerON))</f>
        <v>6.8100000000000001E-3</v>
      </c>
      <c r="V38" s="243" t="str">
        <f>IFERROR(_xll.qlFuturesRateHelperConvexityAdjustment(S38,Trigger),"--")</f>
        <v>--</v>
      </c>
      <c r="W38" s="10">
        <f>_xll.qlRateHelperEarliestDate(S38,Trigger)</f>
        <v>42187</v>
      </c>
      <c r="X38" s="10">
        <f>_xll.qlRateHelperLatestDate(S38,Trigger)</f>
        <v>45110</v>
      </c>
      <c r="Y38" s="161">
        <v>0.94760954163822875</v>
      </c>
    </row>
    <row r="39" spans="1:25" ht="11.25" customHeight="1" x14ac:dyDescent="0.2">
      <c r="A39" s="69" t="s">
        <v>41</v>
      </c>
      <c r="B39" s="72" t="str">
        <v>9Y</v>
      </c>
      <c r="C39" s="70" t="s">
        <v>97</v>
      </c>
      <c r="D39" s="70" t="str">
        <f t="shared" si="10"/>
        <v>9Y</v>
      </c>
      <c r="E39" s="71">
        <f t="shared" si="3"/>
        <v>2</v>
      </c>
      <c r="F39" s="78" t="str">
        <f t="shared" si="9"/>
        <v>Modified Following</v>
      </c>
      <c r="G39" s="73" t="str">
        <f t="shared" si="4"/>
        <v>TRUE</v>
      </c>
      <c r="H39" s="74" t="s">
        <v>45</v>
      </c>
      <c r="I39" s="360">
        <v>8.0600000000000012E-3</v>
      </c>
      <c r="J39" s="167" t="str">
        <f t="shared" si="12"/>
        <v>EUROISDDS9Y</v>
      </c>
      <c r="K39" s="76" t="str">
        <f>_xll.qlDepositRateHelper2(,IF(DataSelect="Mx_Live",$J39,$I39),IF(RIGHT($D39,1)="N","1D",$D39),$E39,Calendar,$F39,$G39,$H39,Permanent,Trigger,ObjectOverwrite)</f>
        <v>obj_00b46#0005</v>
      </c>
      <c r="L39" s="71" t="b">
        <v>1</v>
      </c>
      <c r="O39" s="16" t="str">
        <f t="shared" si="11"/>
        <v>Dp</v>
      </c>
      <c r="P39" s="16" t="str">
        <f t="shared" si="5"/>
        <v>9Y</v>
      </c>
      <c r="Q39" s="9" t="str">
        <f t="shared" si="6"/>
        <v>obj_00b46#0005</v>
      </c>
      <c r="R39" s="9" t="b">
        <f t="shared" si="7"/>
        <v>1</v>
      </c>
      <c r="S39" s="9" t="str">
        <v>obj_00b46#0005</v>
      </c>
      <c r="T39" s="9" t="str">
        <f>_xll.qlRateHelperQuoteName(S39,Trigger)</f>
        <v/>
      </c>
      <c r="U39" s="443">
        <f>_xll.qlRateHelperQuoteValue(S39,_xll.ohTrigger(Trigger,TriggerON))</f>
        <v>8.0600000000000012E-3</v>
      </c>
      <c r="V39" s="243" t="str">
        <f>IFERROR(_xll.qlFuturesRateHelperConvexityAdjustment(S39,Trigger),"--")</f>
        <v>--</v>
      </c>
      <c r="W39" s="10">
        <f>_xll.qlRateHelperEarliestDate(S39,Trigger)</f>
        <v>42187</v>
      </c>
      <c r="X39" s="10">
        <f>_xll.qlRateHelperLatestDate(S39,Trigger)</f>
        <v>45475</v>
      </c>
      <c r="Y39" s="161">
        <v>0.93143857094103932</v>
      </c>
    </row>
    <row r="40" spans="1:25" ht="11.25" customHeight="1" x14ac:dyDescent="0.2">
      <c r="A40" s="69" t="s">
        <v>41</v>
      </c>
      <c r="B40" s="72" t="str">
        <v>10Y</v>
      </c>
      <c r="C40" s="70" t="s">
        <v>98</v>
      </c>
      <c r="D40" s="70" t="str">
        <f t="shared" si="10"/>
        <v>10Y</v>
      </c>
      <c r="E40" s="71">
        <f t="shared" si="3"/>
        <v>2</v>
      </c>
      <c r="F40" s="78" t="str">
        <f t="shared" si="9"/>
        <v>Modified Following</v>
      </c>
      <c r="G40" s="73" t="str">
        <f t="shared" si="4"/>
        <v>TRUE</v>
      </c>
      <c r="H40" s="74" t="s">
        <v>45</v>
      </c>
      <c r="I40" s="360">
        <v>9.1700000000000011E-3</v>
      </c>
      <c r="J40" s="167" t="str">
        <f t="shared" si="12"/>
        <v>EUROISDDS10Y</v>
      </c>
      <c r="K40" s="76" t="str">
        <f>_xll.qlDepositRateHelper2(,IF(DataSelect="Mx_Live",$J40,$I40),IF(RIGHT($D40,1)="N","1D",$D40),$E40,Calendar,$F40,$G40,$H40,Permanent,Trigger,ObjectOverwrite)</f>
        <v>obj_00b48#0005</v>
      </c>
      <c r="L40" s="71" t="b">
        <v>1</v>
      </c>
      <c r="O40" s="16" t="str">
        <f t="shared" si="11"/>
        <v>Dp</v>
      </c>
      <c r="P40" s="16" t="str">
        <f t="shared" si="5"/>
        <v>10Y</v>
      </c>
      <c r="Q40" s="9" t="str">
        <f t="shared" si="6"/>
        <v>obj_00b48#0005</v>
      </c>
      <c r="R40" s="9" t="b">
        <f t="shared" si="7"/>
        <v>1</v>
      </c>
      <c r="S40" s="9" t="str">
        <v>obj_00b48#0005</v>
      </c>
      <c r="T40" s="9" t="str">
        <f>_xll.qlRateHelperQuoteName(S40,Trigger)</f>
        <v/>
      </c>
      <c r="U40" s="443">
        <f>_xll.qlRateHelperQuoteValue(S40,_xll.ohTrigger(Trigger,TriggerON))</f>
        <v>9.1700000000000011E-3</v>
      </c>
      <c r="V40" s="243" t="str">
        <f>IFERROR(_xll.qlFuturesRateHelperConvexityAdjustment(S40,Trigger),"--")</f>
        <v>--</v>
      </c>
      <c r="W40" s="10">
        <f>_xll.qlRateHelperEarliestDate(S40,Trigger)</f>
        <v>42187</v>
      </c>
      <c r="X40" s="10">
        <f>_xll.qlRateHelperLatestDate(S40,Trigger)</f>
        <v>45840</v>
      </c>
      <c r="Y40" s="161">
        <v>0.91487679927550969</v>
      </c>
    </row>
    <row r="41" spans="1:25" ht="11.25" customHeight="1" x14ac:dyDescent="0.2">
      <c r="A41" s="69" t="s">
        <v>41</v>
      </c>
      <c r="B41" s="72" t="str">
        <v>11Y</v>
      </c>
      <c r="C41" s="70" t="s">
        <v>99</v>
      </c>
      <c r="D41" s="70" t="str">
        <f t="shared" si="10"/>
        <v>11Y</v>
      </c>
      <c r="E41" s="71">
        <f t="shared" si="3"/>
        <v>2</v>
      </c>
      <c r="F41" s="78" t="str">
        <f t="shared" si="9"/>
        <v>Modified Following</v>
      </c>
      <c r="G41" s="73" t="str">
        <f t="shared" si="4"/>
        <v>TRUE</v>
      </c>
      <c r="H41" s="74" t="s">
        <v>45</v>
      </c>
      <c r="I41" s="360">
        <v>1.014E-2</v>
      </c>
      <c r="J41" s="167" t="str">
        <f t="shared" si="12"/>
        <v>EUROISDDS11Y</v>
      </c>
      <c r="K41" s="76" t="str">
        <f>_xll.qlDepositRateHelper2(,IF(DataSelect="Mx_Live",$J41,$I41),IF(RIGHT($D41,1)="N","1D",$D41),$E41,Calendar,$F41,$G41,$H41,Permanent,Trigger,ObjectOverwrite)</f>
        <v>obj_00b1e#0005</v>
      </c>
      <c r="L41" s="71" t="b">
        <v>1</v>
      </c>
      <c r="O41" s="16" t="str">
        <f t="shared" si="11"/>
        <v>Dp</v>
      </c>
      <c r="P41" s="16" t="str">
        <f t="shared" si="5"/>
        <v>11Y</v>
      </c>
      <c r="Q41" s="9" t="str">
        <f t="shared" si="6"/>
        <v>obj_00b1e#0005</v>
      </c>
      <c r="R41" s="9" t="b">
        <f t="shared" si="7"/>
        <v>1</v>
      </c>
      <c r="S41" s="9" t="str">
        <v>obj_00b1e#0005</v>
      </c>
      <c r="T41" s="9" t="str">
        <f>_xll.qlRateHelperQuoteName(S41,Trigger)</f>
        <v/>
      </c>
      <c r="U41" s="443">
        <f>_xll.qlRateHelperQuoteValue(S41,_xll.ohTrigger(Trigger,TriggerON))</f>
        <v>1.014E-2</v>
      </c>
      <c r="V41" s="243" t="str">
        <f>IFERROR(_xll.qlFuturesRateHelperConvexityAdjustment(S41,Trigger),"--")</f>
        <v>--</v>
      </c>
      <c r="W41" s="10">
        <f>_xll.qlRateHelperEarliestDate(S41,Trigger)</f>
        <v>42187</v>
      </c>
      <c r="X41" s="10">
        <f>_xll.qlRateHelperLatestDate(S41,Trigger)</f>
        <v>46205</v>
      </c>
      <c r="Y41" s="161">
        <v>0.89833791510339989</v>
      </c>
    </row>
    <row r="42" spans="1:25" ht="11.25" customHeight="1" x14ac:dyDescent="0.2">
      <c r="A42" s="69" t="s">
        <v>41</v>
      </c>
      <c r="B42" s="72" t="str">
        <v>12Y</v>
      </c>
      <c r="C42" s="70" t="s">
        <v>100</v>
      </c>
      <c r="D42" s="70" t="str">
        <f t="shared" si="10"/>
        <v>12Y</v>
      </c>
      <c r="E42" s="71">
        <f t="shared" si="3"/>
        <v>2</v>
      </c>
      <c r="F42" s="78" t="str">
        <f t="shared" si="9"/>
        <v>Modified Following</v>
      </c>
      <c r="G42" s="73" t="str">
        <f t="shared" si="4"/>
        <v>TRUE</v>
      </c>
      <c r="H42" s="74" t="s">
        <v>45</v>
      </c>
      <c r="I42" s="360">
        <v>1.102E-2</v>
      </c>
      <c r="J42" s="167" t="str">
        <f t="shared" si="12"/>
        <v>EUROISDDS12Y</v>
      </c>
      <c r="K42" s="76" t="str">
        <f>_xll.qlDepositRateHelper2(,IF(DataSelect="Mx_Live",$J42,$I42),IF(RIGHT($D42,1)="N","1D",$D42),$E42,Calendar,$F42,$G42,$H42,Permanent,Trigger,ObjectOverwrite)</f>
        <v>obj_00b20#0005</v>
      </c>
      <c r="L42" s="71" t="b">
        <v>1</v>
      </c>
      <c r="O42" s="16" t="str">
        <f t="shared" si="11"/>
        <v>Dp</v>
      </c>
      <c r="P42" s="16" t="str">
        <f t="shared" si="5"/>
        <v>12Y</v>
      </c>
      <c r="Q42" s="9" t="str">
        <f t="shared" si="6"/>
        <v>obj_00b20#0005</v>
      </c>
      <c r="R42" s="9" t="b">
        <f t="shared" si="7"/>
        <v>1</v>
      </c>
      <c r="S42" s="9" t="str">
        <v>obj_00b20#0005</v>
      </c>
      <c r="T42" s="9" t="str">
        <f>_xll.qlRateHelperQuoteName(S42,Trigger)</f>
        <v/>
      </c>
      <c r="U42" s="443">
        <f>_xll.qlRateHelperQuoteValue(S42,_xll.ohTrigger(Trigger,TriggerON))</f>
        <v>1.102E-2</v>
      </c>
      <c r="V42" s="243" t="str">
        <f>IFERROR(_xll.qlFuturesRateHelperConvexityAdjustment(S42,Trigger),"--")</f>
        <v>--</v>
      </c>
      <c r="W42" s="10">
        <f>_xll.qlRateHelperEarliestDate(S42,Trigger)</f>
        <v>42187</v>
      </c>
      <c r="X42" s="10">
        <f>_xll.qlRateHelperLatestDate(S42,Trigger)</f>
        <v>46570</v>
      </c>
      <c r="Y42" s="161">
        <v>0.88170859167869708</v>
      </c>
    </row>
    <row r="43" spans="1:25" ht="11.25" customHeight="1" x14ac:dyDescent="0.2">
      <c r="A43" s="69" t="s">
        <v>41</v>
      </c>
      <c r="B43" s="72" t="str">
        <v>13Y</v>
      </c>
      <c r="C43" s="70" t="s">
        <v>101</v>
      </c>
      <c r="D43" s="70" t="str">
        <f t="shared" si="10"/>
        <v>13Y</v>
      </c>
      <c r="E43" s="71">
        <f t="shared" si="3"/>
        <v>2</v>
      </c>
      <c r="F43" s="78" t="str">
        <f t="shared" si="9"/>
        <v>Modified Following</v>
      </c>
      <c r="G43" s="73" t="str">
        <f t="shared" si="4"/>
        <v>TRUE</v>
      </c>
      <c r="H43" s="74" t="s">
        <v>45</v>
      </c>
      <c r="I43" s="360">
        <v>1.176E-2</v>
      </c>
      <c r="J43" s="167" t="str">
        <f t="shared" si="12"/>
        <v>EUROISDDS13Y</v>
      </c>
      <c r="K43" s="76" t="str">
        <f>_xll.qlDepositRateHelper2(,IF(DataSelect="Mx_Live",$J43,$I43),IF(RIGHT($D43,1)="N","1D",$D43),$E43,Calendar,$F43,$G43,$H43,Permanent,Trigger,ObjectOverwrite)</f>
        <v>obj_00b3d#0005</v>
      </c>
      <c r="L43" s="71" t="b">
        <v>1</v>
      </c>
      <c r="O43" s="16" t="str">
        <f t="shared" si="11"/>
        <v>Dp</v>
      </c>
      <c r="P43" s="16" t="str">
        <f t="shared" si="5"/>
        <v>13Y</v>
      </c>
      <c r="Q43" s="9" t="str">
        <f t="shared" si="6"/>
        <v>obj_00b3d#0005</v>
      </c>
      <c r="R43" s="9" t="b">
        <f t="shared" si="7"/>
        <v>1</v>
      </c>
      <c r="S43" s="9" t="str">
        <v>obj_00b3d#0005</v>
      </c>
      <c r="T43" s="9" t="str">
        <f>_xll.qlRateHelperQuoteName(S43,Trigger)</f>
        <v/>
      </c>
      <c r="U43" s="443">
        <f>_xll.qlRateHelperQuoteValue(S43,_xll.ohTrigger(Trigger,TriggerON))</f>
        <v>1.176E-2</v>
      </c>
      <c r="V43" s="243" t="str">
        <f>IFERROR(_xll.qlFuturesRateHelperConvexityAdjustment(S43,Trigger),"--")</f>
        <v>--</v>
      </c>
      <c r="W43" s="10">
        <f>_xll.qlRateHelperEarliestDate(S43,Trigger)</f>
        <v>42187</v>
      </c>
      <c r="X43" s="10">
        <f>_xll.qlRateHelperLatestDate(S43,Trigger)</f>
        <v>46937</v>
      </c>
      <c r="Y43" s="161">
        <v>0.86568123866224822</v>
      </c>
    </row>
    <row r="44" spans="1:25" ht="11.25" customHeight="1" x14ac:dyDescent="0.2">
      <c r="A44" s="69" t="s">
        <v>41</v>
      </c>
      <c r="B44" s="72" t="str">
        <v>14Y</v>
      </c>
      <c r="C44" s="70" t="s">
        <v>102</v>
      </c>
      <c r="D44" s="70" t="str">
        <f t="shared" si="10"/>
        <v>14Y</v>
      </c>
      <c r="E44" s="71">
        <f t="shared" si="3"/>
        <v>2</v>
      </c>
      <c r="F44" s="78" t="str">
        <f t="shared" si="9"/>
        <v>Modified Following</v>
      </c>
      <c r="G44" s="73" t="str">
        <f t="shared" si="4"/>
        <v>TRUE</v>
      </c>
      <c r="H44" s="74" t="s">
        <v>45</v>
      </c>
      <c r="I44" s="360">
        <v>1.238E-2</v>
      </c>
      <c r="J44" s="167" t="str">
        <f t="shared" si="12"/>
        <v>EUROISDDS14Y</v>
      </c>
      <c r="K44" s="76" t="str">
        <f>_xll.qlDepositRateHelper2(,IF(DataSelect="Mx_Live",$J44,$I44),IF(RIGHT($D44,1)="N","1D",$D44),$E44,Calendar,$F44,$G44,$H44,Permanent,Trigger,ObjectOverwrite)</f>
        <v>obj_00b24#0005</v>
      </c>
      <c r="L44" s="71" t="b">
        <v>1</v>
      </c>
      <c r="O44" s="16" t="str">
        <f t="shared" si="11"/>
        <v>Dp</v>
      </c>
      <c r="P44" s="16" t="str">
        <f t="shared" si="5"/>
        <v>14Y</v>
      </c>
      <c r="Q44" s="9" t="str">
        <f t="shared" si="6"/>
        <v>obj_00b24#0005</v>
      </c>
      <c r="R44" s="9" t="b">
        <f t="shared" si="7"/>
        <v>1</v>
      </c>
      <c r="S44" s="9" t="str">
        <v>obj_00b24#0005</v>
      </c>
      <c r="T44" s="9" t="str">
        <f>_xll.qlRateHelperQuoteName(S44,Trigger)</f>
        <v/>
      </c>
      <c r="U44" s="443">
        <f>_xll.qlRateHelperQuoteValue(S44,_xll.ohTrigger(Trigger,TriggerON))</f>
        <v>1.238E-2</v>
      </c>
      <c r="V44" s="243" t="str">
        <f>IFERROR(_xll.qlFuturesRateHelperConvexityAdjustment(S44,Trigger),"--")</f>
        <v>--</v>
      </c>
      <c r="W44" s="10">
        <f>_xll.qlRateHelperEarliestDate(S44,Trigger)</f>
        <v>42187</v>
      </c>
      <c r="X44" s="10">
        <f>_xll.qlRateHelperLatestDate(S44,Trigger)</f>
        <v>47301</v>
      </c>
      <c r="Y44" s="161">
        <v>0.85044312046765602</v>
      </c>
    </row>
    <row r="45" spans="1:25" ht="11.25" customHeight="1" x14ac:dyDescent="0.2">
      <c r="A45" s="69" t="s">
        <v>41</v>
      </c>
      <c r="B45" s="72" t="str">
        <v>15Y</v>
      </c>
      <c r="C45" s="70" t="s">
        <v>103</v>
      </c>
      <c r="D45" s="70" t="str">
        <f t="shared" si="10"/>
        <v>15Y</v>
      </c>
      <c r="E45" s="71">
        <f t="shared" si="3"/>
        <v>2</v>
      </c>
      <c r="F45" s="78" t="str">
        <f t="shared" si="9"/>
        <v>Modified Following</v>
      </c>
      <c r="G45" s="73" t="str">
        <f t="shared" si="4"/>
        <v>TRUE</v>
      </c>
      <c r="H45" s="74" t="s">
        <v>45</v>
      </c>
      <c r="I45" s="360">
        <v>1.29E-2</v>
      </c>
      <c r="J45" s="167" t="str">
        <f t="shared" si="12"/>
        <v>EUROISDDS15Y</v>
      </c>
      <c r="K45" s="76" t="str">
        <f>_xll.qlDepositRateHelper2(,IF(DataSelect="Mx_Live",$J45,$I45),IF(RIGHT($D45,1)="N","1D",$D45),$E45,Calendar,$F45,$G45,$H45,Permanent,Trigger,ObjectOverwrite)</f>
        <v>obj_00b18#0005</v>
      </c>
      <c r="L45" s="71" t="b">
        <v>1</v>
      </c>
      <c r="O45" s="16" t="str">
        <f t="shared" si="11"/>
        <v>Dp</v>
      </c>
      <c r="P45" s="16" t="str">
        <f t="shared" si="5"/>
        <v>15Y</v>
      </c>
      <c r="Q45" s="9" t="str">
        <f t="shared" si="6"/>
        <v>obj_00b18#0005</v>
      </c>
      <c r="R45" s="9" t="b">
        <f t="shared" si="7"/>
        <v>1</v>
      </c>
      <c r="S45" s="9" t="str">
        <v>obj_00b18#0005</v>
      </c>
      <c r="T45" s="9" t="str">
        <f>_xll.qlRateHelperQuoteName(S45,Trigger)</f>
        <v/>
      </c>
      <c r="U45" s="443">
        <f>_xll.qlRateHelperQuoteValue(S45,_xll.ohTrigger(Trigger,TriggerON))</f>
        <v>1.29E-2</v>
      </c>
      <c r="V45" s="243" t="str">
        <f>IFERROR(_xll.qlFuturesRateHelperConvexityAdjustment(S45,Trigger),"--")</f>
        <v>--</v>
      </c>
      <c r="W45" s="10">
        <f>_xll.qlRateHelperEarliestDate(S45,Trigger)</f>
        <v>42187</v>
      </c>
      <c r="X45" s="10">
        <f>_xll.qlRateHelperLatestDate(S45,Trigger)</f>
        <v>47666</v>
      </c>
      <c r="Y45" s="161">
        <v>0.83589428860159998</v>
      </c>
    </row>
    <row r="46" spans="1:25" ht="11.25" customHeight="1" x14ac:dyDescent="0.2">
      <c r="A46" s="69" t="s">
        <v>41</v>
      </c>
      <c r="B46" s="72" t="str">
        <v>16Y</v>
      </c>
      <c r="C46" s="70" t="s">
        <v>104</v>
      </c>
      <c r="D46" s="70" t="str">
        <f t="shared" si="10"/>
        <v>16Y</v>
      </c>
      <c r="E46" s="71">
        <f t="shared" si="3"/>
        <v>2</v>
      </c>
      <c r="F46" s="78" t="str">
        <f t="shared" si="9"/>
        <v>Modified Following</v>
      </c>
      <c r="G46" s="73" t="str">
        <f t="shared" si="4"/>
        <v>TRUE</v>
      </c>
      <c r="H46" s="74" t="s">
        <v>45</v>
      </c>
      <c r="I46" s="360">
        <v>1.3349999999999999E-2</v>
      </c>
      <c r="J46" s="167" t="str">
        <f t="shared" si="12"/>
        <v>EUROISDDS16Y</v>
      </c>
      <c r="K46" s="76" t="str">
        <f>_xll.qlDepositRateHelper2(,IF(DataSelect="Mx_Live",$J46,$I46),IF(RIGHT($D46,1)="N","1D",$D46),$E46,Calendar,$F46,$G46,$H46,Permanent,Trigger,ObjectOverwrite)</f>
        <v>obj_00b17#0005</v>
      </c>
      <c r="L46" s="71" t="b">
        <v>1</v>
      </c>
      <c r="O46" s="16" t="str">
        <f t="shared" si="11"/>
        <v>Dp</v>
      </c>
      <c r="P46" s="16" t="str">
        <f t="shared" si="5"/>
        <v>16Y</v>
      </c>
      <c r="Q46" s="9" t="str">
        <f t="shared" si="6"/>
        <v>obj_00b17#0005</v>
      </c>
      <c r="R46" s="9" t="b">
        <f t="shared" si="7"/>
        <v>1</v>
      </c>
      <c r="S46" s="9" t="str">
        <v>obj_00b17#0005</v>
      </c>
      <c r="T46" s="9" t="str">
        <f>_xll.qlRateHelperQuoteName(S46,Trigger)</f>
        <v/>
      </c>
      <c r="U46" s="443">
        <f>_xll.qlRateHelperQuoteValue(S46,_xll.ohTrigger(Trigger,TriggerON))</f>
        <v>1.3349999999999999E-2</v>
      </c>
      <c r="V46" s="243" t="str">
        <f>IFERROR(_xll.qlFuturesRateHelperConvexityAdjustment(S46,Trigger),"--")</f>
        <v>--</v>
      </c>
      <c r="W46" s="10">
        <f>_xll.qlRateHelperEarliestDate(S46,Trigger)</f>
        <v>42187</v>
      </c>
      <c r="X46" s="10">
        <f>_xll.qlRateHelperLatestDate(S46,Trigger)</f>
        <v>48031</v>
      </c>
      <c r="Y46" s="161">
        <v>0.82189018041335193</v>
      </c>
    </row>
    <row r="47" spans="1:25" ht="11.25" customHeight="1" x14ac:dyDescent="0.2">
      <c r="A47" s="69" t="s">
        <v>41</v>
      </c>
      <c r="B47" s="72" t="str">
        <v>17Y</v>
      </c>
      <c r="C47" s="70" t="s">
        <v>105</v>
      </c>
      <c r="D47" s="70" t="str">
        <f t="shared" si="10"/>
        <v>17Y</v>
      </c>
      <c r="E47" s="71">
        <f t="shared" si="3"/>
        <v>2</v>
      </c>
      <c r="F47" s="78" t="str">
        <f t="shared" si="9"/>
        <v>Modified Following</v>
      </c>
      <c r="G47" s="73" t="str">
        <f t="shared" si="4"/>
        <v>TRUE</v>
      </c>
      <c r="H47" s="74" t="s">
        <v>45</v>
      </c>
      <c r="I47" s="360">
        <v>1.374E-2</v>
      </c>
      <c r="J47" s="167" t="str">
        <f t="shared" si="12"/>
        <v>EUROISDDS17Y</v>
      </c>
      <c r="K47" s="76" t="str">
        <f>_xll.qlDepositRateHelper2(,IF(DataSelect="Mx_Live",$J47,$I47),IF(RIGHT($D47,1)="N","1D",$D47),$E47,Calendar,$F47,$G47,$H47,Permanent,Trigger,ObjectOverwrite)</f>
        <v>obj_00b27#0005</v>
      </c>
      <c r="L47" s="71" t="b">
        <v>1</v>
      </c>
      <c r="O47" s="16" t="str">
        <f t="shared" si="11"/>
        <v>Dp</v>
      </c>
      <c r="P47" s="16" t="str">
        <f t="shared" si="5"/>
        <v>17Y</v>
      </c>
      <c r="Q47" s="9" t="str">
        <f t="shared" si="6"/>
        <v>obj_00b27#0005</v>
      </c>
      <c r="R47" s="9" t="b">
        <f t="shared" si="7"/>
        <v>1</v>
      </c>
      <c r="S47" s="9" t="str">
        <v>obj_00b27#0005</v>
      </c>
      <c r="T47" s="9" t="str">
        <f>_xll.qlRateHelperQuoteName(S47,Trigger)</f>
        <v/>
      </c>
      <c r="U47" s="443">
        <f>_xll.qlRateHelperQuoteValue(S47,_xll.ohTrigger(Trigger,TriggerON))</f>
        <v>1.374E-2</v>
      </c>
      <c r="V47" s="243" t="str">
        <f>IFERROR(_xll.qlFuturesRateHelperConvexityAdjustment(S47,Trigger),"--")</f>
        <v>--</v>
      </c>
      <c r="W47" s="10">
        <f>_xll.qlRateHelperEarliestDate(S47,Trigger)</f>
        <v>42187</v>
      </c>
      <c r="X47" s="10">
        <f>_xll.qlRateHelperLatestDate(S47,Trigger)</f>
        <v>48397</v>
      </c>
      <c r="Y47" s="161">
        <v>0.80840257463448595</v>
      </c>
    </row>
    <row r="48" spans="1:25" ht="11.25" customHeight="1" x14ac:dyDescent="0.2">
      <c r="A48" s="69" t="s">
        <v>41</v>
      </c>
      <c r="B48" s="72" t="str">
        <v>18Y</v>
      </c>
      <c r="C48" s="70" t="s">
        <v>106</v>
      </c>
      <c r="D48" s="70" t="str">
        <f t="shared" si="10"/>
        <v>18Y</v>
      </c>
      <c r="E48" s="71">
        <f t="shared" si="3"/>
        <v>2</v>
      </c>
      <c r="F48" s="78" t="str">
        <f t="shared" si="9"/>
        <v>Modified Following</v>
      </c>
      <c r="G48" s="73" t="str">
        <f t="shared" si="4"/>
        <v>TRUE</v>
      </c>
      <c r="H48" s="74" t="s">
        <v>45</v>
      </c>
      <c r="I48" s="360">
        <v>1.4079999999999999E-2</v>
      </c>
      <c r="J48" s="167" t="str">
        <f t="shared" si="12"/>
        <v>EUROISDDS18Y</v>
      </c>
      <c r="K48" s="76" t="str">
        <f>_xll.qlDepositRateHelper2(,IF(DataSelect="Mx_Live",$J48,$I48),IF(RIGHT($D48,1)="N","1D",$D48),$E48,Calendar,$F48,$G48,$H48,Permanent,Trigger,ObjectOverwrite)</f>
        <v>obj_00b2c#0005</v>
      </c>
      <c r="L48" s="71" t="b">
        <v>1</v>
      </c>
      <c r="O48" s="16" t="str">
        <f t="shared" si="11"/>
        <v>Dp</v>
      </c>
      <c r="P48" s="16" t="str">
        <f t="shared" si="5"/>
        <v>18Y</v>
      </c>
      <c r="Q48" s="9" t="str">
        <f t="shared" si="6"/>
        <v>obj_00b2c#0005</v>
      </c>
      <c r="R48" s="9" t="b">
        <f t="shared" si="7"/>
        <v>1</v>
      </c>
      <c r="S48" s="9" t="str">
        <v>obj_00b2c#0005</v>
      </c>
      <c r="T48" s="9" t="str">
        <f>_xll.qlRateHelperQuoteName(S48,Trigger)</f>
        <v/>
      </c>
      <c r="U48" s="443">
        <f>_xll.qlRateHelperQuoteValue(S48,_xll.ohTrigger(Trigger,TriggerON))</f>
        <v>1.4079999999999999E-2</v>
      </c>
      <c r="V48" s="243" t="str">
        <f>IFERROR(_xll.qlFuturesRateHelperConvexityAdjustment(S48,Trigger),"--")</f>
        <v>--</v>
      </c>
      <c r="W48" s="10">
        <f>_xll.qlRateHelperEarliestDate(S48,Trigger)</f>
        <v>42187</v>
      </c>
      <c r="X48" s="10">
        <f>_xll.qlRateHelperLatestDate(S48,Trigger)</f>
        <v>48764</v>
      </c>
      <c r="Y48" s="161">
        <v>0.79540188033204429</v>
      </c>
    </row>
    <row r="49" spans="1:25" ht="11.25" customHeight="1" x14ac:dyDescent="0.2">
      <c r="A49" s="69" t="s">
        <v>41</v>
      </c>
      <c r="B49" s="72" t="str">
        <v>19Y</v>
      </c>
      <c r="C49" s="70" t="s">
        <v>107</v>
      </c>
      <c r="D49" s="70" t="str">
        <f t="shared" si="10"/>
        <v>19Y</v>
      </c>
      <c r="E49" s="71">
        <f t="shared" si="3"/>
        <v>2</v>
      </c>
      <c r="F49" s="78" t="str">
        <f t="shared" si="9"/>
        <v>Modified Following</v>
      </c>
      <c r="G49" s="73" t="str">
        <f t="shared" si="4"/>
        <v>TRUE</v>
      </c>
      <c r="H49" s="74" t="s">
        <v>45</v>
      </c>
      <c r="I49" s="360">
        <v>1.435E-2</v>
      </c>
      <c r="J49" s="167" t="str">
        <f t="shared" si="12"/>
        <v>EUROISDDS19Y</v>
      </c>
      <c r="K49" s="76" t="str">
        <f>_xll.qlDepositRateHelper2(,IF(DataSelect="Mx_Live",$J49,$I49),IF(RIGHT($D49,1)="N","1D",$D49),$E49,Calendar,$F49,$G49,$H49,Permanent,Trigger,ObjectOverwrite)</f>
        <v>obj_00b3a#0005</v>
      </c>
      <c r="L49" s="71" t="b">
        <v>1</v>
      </c>
      <c r="O49" s="16" t="str">
        <f t="shared" si="11"/>
        <v>Dp</v>
      </c>
      <c r="P49" s="16" t="str">
        <f t="shared" si="5"/>
        <v>19Y</v>
      </c>
      <c r="Q49" s="9" t="str">
        <f t="shared" si="6"/>
        <v>obj_00b3a#0005</v>
      </c>
      <c r="R49" s="9" t="b">
        <f t="shared" si="7"/>
        <v>1</v>
      </c>
      <c r="S49" s="9" t="str">
        <v>obj_00b3a#0005</v>
      </c>
      <c r="T49" s="9" t="str">
        <f>_xll.qlRateHelperQuoteName(S49,Trigger)</f>
        <v/>
      </c>
      <c r="U49" s="443">
        <f>_xll.qlRateHelperQuoteValue(S49,_xll.ohTrigger(Trigger,TriggerON))</f>
        <v>1.435E-2</v>
      </c>
      <c r="V49" s="243" t="str">
        <f>IFERROR(_xll.qlFuturesRateHelperConvexityAdjustment(S49,Trigger),"--")</f>
        <v>--</v>
      </c>
      <c r="W49" s="10">
        <f>_xll.qlRateHelperEarliestDate(S49,Trigger)</f>
        <v>42187</v>
      </c>
      <c r="X49" s="10">
        <f>_xll.qlRateHelperLatestDate(S49,Trigger)</f>
        <v>49128</v>
      </c>
      <c r="Y49" s="161">
        <v>0.78328889445668171</v>
      </c>
    </row>
    <row r="50" spans="1:25" ht="11.25" customHeight="1" x14ac:dyDescent="0.2">
      <c r="A50" s="69" t="s">
        <v>41</v>
      </c>
      <c r="B50" s="72" t="str">
        <v>20Y</v>
      </c>
      <c r="C50" s="70" t="s">
        <v>108</v>
      </c>
      <c r="D50" s="70" t="str">
        <f t="shared" si="10"/>
        <v>20Y</v>
      </c>
      <c r="E50" s="71">
        <f t="shared" si="3"/>
        <v>2</v>
      </c>
      <c r="F50" s="78" t="str">
        <f t="shared" si="9"/>
        <v>Modified Following</v>
      </c>
      <c r="G50" s="73" t="str">
        <f t="shared" si="4"/>
        <v>TRUE</v>
      </c>
      <c r="H50" s="74" t="s">
        <v>45</v>
      </c>
      <c r="I50" s="360">
        <v>1.4570000000000001E-2</v>
      </c>
      <c r="J50" s="167" t="str">
        <f t="shared" si="12"/>
        <v>EUROISDDS20Y</v>
      </c>
      <c r="K50" s="76" t="str">
        <f>_xll.qlDepositRateHelper2(,IF(DataSelect="Mx_Live",$J50,$I50),IF(RIGHT($D50,1)="N","1D",$D50),$E50,Calendar,$F50,$G50,$H50,Permanent,Trigger,ObjectOverwrite)</f>
        <v>obj_00b4d#0005</v>
      </c>
      <c r="L50" s="71" t="b">
        <v>1</v>
      </c>
      <c r="O50" s="16" t="str">
        <f t="shared" si="11"/>
        <v>Dp</v>
      </c>
      <c r="P50" s="16" t="str">
        <f t="shared" si="5"/>
        <v>20Y</v>
      </c>
      <c r="Q50" s="9" t="str">
        <f t="shared" si="6"/>
        <v>obj_00b4d#0005</v>
      </c>
      <c r="R50" s="9" t="b">
        <f t="shared" si="7"/>
        <v>1</v>
      </c>
      <c r="S50" s="9" t="str">
        <v>obj_00b4d#0005</v>
      </c>
      <c r="T50" s="9" t="str">
        <f>_xll.qlRateHelperQuoteName(S50,Trigger)</f>
        <v/>
      </c>
      <c r="U50" s="443">
        <f>_xll.qlRateHelperQuoteValue(S50,_xll.ohTrigger(Trigger,TriggerON))</f>
        <v>1.4570000000000001E-2</v>
      </c>
      <c r="V50" s="243" t="str">
        <f>IFERROR(_xll.qlFuturesRateHelperConvexityAdjustment(S50,Trigger),"--")</f>
        <v>--</v>
      </c>
      <c r="W50" s="10">
        <f>_xll.qlRateHelperEarliestDate(S50,Trigger)</f>
        <v>42187</v>
      </c>
      <c r="X50" s="10">
        <f>_xll.qlRateHelperLatestDate(S50,Trigger)</f>
        <v>49492</v>
      </c>
      <c r="Y50" s="161">
        <v>0.77181834017853435</v>
      </c>
    </row>
    <row r="51" spans="1:25" ht="11.25" customHeight="1" x14ac:dyDescent="0.2">
      <c r="A51" s="69" t="s">
        <v>41</v>
      </c>
      <c r="B51" s="72" t="str">
        <v>21Y</v>
      </c>
      <c r="C51" s="70" t="s">
        <v>109</v>
      </c>
      <c r="D51" s="70" t="str">
        <f t="shared" si="10"/>
        <v>21Y</v>
      </c>
      <c r="E51" s="71">
        <f t="shared" si="3"/>
        <v>2</v>
      </c>
      <c r="F51" s="78" t="str">
        <f t="shared" si="9"/>
        <v>Modified Following</v>
      </c>
      <c r="G51" s="73" t="str">
        <f t="shared" si="4"/>
        <v>TRUE</v>
      </c>
      <c r="H51" s="74" t="s">
        <v>45</v>
      </c>
      <c r="I51" s="360">
        <v>1.474E-2</v>
      </c>
      <c r="J51" s="167" t="str">
        <f t="shared" si="12"/>
        <v>EUROISDDS21Y</v>
      </c>
      <c r="K51" s="76" t="str">
        <f>_xll.qlDepositRateHelper2(,IF(DataSelect="Mx_Live",$J51,$I51),IF(RIGHT($D51,1)="N","1D",$D51),$E51,Calendar,$F51,$G51,$H51,Permanent,Trigger,ObjectOverwrite)</f>
        <v>obj_00b31#0005</v>
      </c>
      <c r="L51" s="71" t="b">
        <v>1</v>
      </c>
      <c r="O51" s="16" t="str">
        <f t="shared" si="11"/>
        <v>Dp</v>
      </c>
      <c r="P51" s="16" t="str">
        <f t="shared" si="5"/>
        <v>21Y</v>
      </c>
      <c r="Q51" s="9" t="str">
        <f t="shared" si="6"/>
        <v>obj_00b31#0005</v>
      </c>
      <c r="R51" s="9" t="b">
        <f t="shared" si="7"/>
        <v>1</v>
      </c>
      <c r="S51" s="9" t="str">
        <v>obj_00b31#0005</v>
      </c>
      <c r="T51" s="9" t="str">
        <f>_xll.qlRateHelperQuoteName(S51,Trigger)</f>
        <v/>
      </c>
      <c r="U51" s="443">
        <f>_xll.qlRateHelperQuoteValue(S51,_xll.ohTrigger(Trigger,TriggerON))</f>
        <v>1.474E-2</v>
      </c>
      <c r="V51" s="243" t="str">
        <f>IFERROR(_xll.qlFuturesRateHelperConvexityAdjustment(S51,Trigger),"--")</f>
        <v>--</v>
      </c>
      <c r="W51" s="10">
        <f>_xll.qlRateHelperEarliestDate(S51,Trigger)</f>
        <v>42187</v>
      </c>
      <c r="X51" s="10">
        <f>_xll.qlRateHelperLatestDate(S51,Trigger)</f>
        <v>49858</v>
      </c>
      <c r="Y51" s="161">
        <v>0.76099052777643383</v>
      </c>
    </row>
    <row r="52" spans="1:25" ht="11.25" customHeight="1" x14ac:dyDescent="0.2">
      <c r="A52" s="69" t="s">
        <v>41</v>
      </c>
      <c r="B52" s="72" t="str">
        <v>22Y</v>
      </c>
      <c r="C52" s="70" t="s">
        <v>110</v>
      </c>
      <c r="D52" s="70" t="str">
        <f t="shared" si="10"/>
        <v>22Y</v>
      </c>
      <c r="E52" s="71">
        <f t="shared" si="3"/>
        <v>2</v>
      </c>
      <c r="F52" s="78" t="str">
        <f t="shared" si="9"/>
        <v>Modified Following</v>
      </c>
      <c r="G52" s="73" t="str">
        <f t="shared" si="4"/>
        <v>TRUE</v>
      </c>
      <c r="H52" s="74" t="s">
        <v>45</v>
      </c>
      <c r="I52" s="360">
        <v>1.486E-2</v>
      </c>
      <c r="J52" s="167" t="str">
        <f t="shared" si="12"/>
        <v>EUROISDDS22Y</v>
      </c>
      <c r="K52" s="76" t="str">
        <f>_xll.qlDepositRateHelper2(,IF(DataSelect="Mx_Live",$J52,$I52),IF(RIGHT($D52,1)="N","1D",$D52),$E52,Calendar,$F52,$G52,$H52,Permanent,Trigger,ObjectOverwrite)</f>
        <v>obj_00b16#0005</v>
      </c>
      <c r="L52" s="71" t="b">
        <v>1</v>
      </c>
      <c r="O52" s="16" t="str">
        <f t="shared" si="11"/>
        <v>Dp</v>
      </c>
      <c r="P52" s="16" t="str">
        <f t="shared" si="5"/>
        <v>22Y</v>
      </c>
      <c r="Q52" s="9" t="str">
        <f t="shared" si="6"/>
        <v>obj_00b16#0005</v>
      </c>
      <c r="R52" s="9" t="b">
        <f t="shared" si="7"/>
        <v>1</v>
      </c>
      <c r="S52" s="9" t="str">
        <v>obj_00b16#0005</v>
      </c>
      <c r="T52" s="9" t="str">
        <f>_xll.qlRateHelperQuoteName(S52,Trigger)</f>
        <v/>
      </c>
      <c r="U52" s="443">
        <f>_xll.qlRateHelperQuoteValue(S52,_xll.ohTrigger(Trigger,TriggerON))</f>
        <v>1.486E-2</v>
      </c>
      <c r="V52" s="243" t="str">
        <f>IFERROR(_xll.qlFuturesRateHelperConvexityAdjustment(S52,Trigger),"--")</f>
        <v>--</v>
      </c>
      <c r="W52" s="10">
        <f>_xll.qlRateHelperEarliestDate(S52,Trigger)</f>
        <v>42187</v>
      </c>
      <c r="X52" s="10">
        <f>_xll.qlRateHelperLatestDate(S52,Trigger)</f>
        <v>50223</v>
      </c>
      <c r="Y52" s="161">
        <v>0.75091982926457379</v>
      </c>
    </row>
    <row r="53" spans="1:25" ht="11.25" customHeight="1" x14ac:dyDescent="0.2">
      <c r="A53" s="69" t="s">
        <v>41</v>
      </c>
      <c r="B53" s="72" t="str">
        <v>23Y</v>
      </c>
      <c r="C53" s="70" t="s">
        <v>111</v>
      </c>
      <c r="D53" s="70" t="str">
        <f t="shared" si="10"/>
        <v>23Y</v>
      </c>
      <c r="E53" s="71">
        <f t="shared" si="3"/>
        <v>2</v>
      </c>
      <c r="F53" s="78" t="str">
        <f t="shared" si="9"/>
        <v>Modified Following</v>
      </c>
      <c r="G53" s="73" t="str">
        <f t="shared" si="4"/>
        <v>TRUE</v>
      </c>
      <c r="H53" s="74" t="s">
        <v>45</v>
      </c>
      <c r="I53" s="360">
        <v>1.4959999999999999E-2</v>
      </c>
      <c r="J53" s="167" t="str">
        <f t="shared" si="12"/>
        <v>EUROISDDS23Y</v>
      </c>
      <c r="K53" s="76" t="str">
        <f>_xll.qlDepositRateHelper2(,IF(DataSelect="Mx_Live",$J53,$I53),IF(RIGHT($D53,1)="N","1D",$D53),$E53,Calendar,$F53,$G53,$H53,Permanent,Trigger,ObjectOverwrite)</f>
        <v>obj_00b3f#0005</v>
      </c>
      <c r="L53" s="71" t="b">
        <v>1</v>
      </c>
      <c r="O53" s="16" t="str">
        <f t="shared" si="11"/>
        <v>Dp</v>
      </c>
      <c r="P53" s="16" t="str">
        <f t="shared" si="5"/>
        <v>23Y</v>
      </c>
      <c r="Q53" s="9" t="str">
        <f t="shared" si="6"/>
        <v>obj_00b3f#0005</v>
      </c>
      <c r="R53" s="9" t="b">
        <f t="shared" si="7"/>
        <v>1</v>
      </c>
      <c r="S53" s="9" t="str">
        <v>obj_00b3f#0005</v>
      </c>
      <c r="T53" s="9" t="str">
        <f>_xll.qlRateHelperQuoteName(S53,Trigger)</f>
        <v/>
      </c>
      <c r="U53" s="443">
        <f>_xll.qlRateHelperQuoteValue(S53,_xll.ohTrigger(Trigger,TriggerON))</f>
        <v>1.4959999999999999E-2</v>
      </c>
      <c r="V53" s="243" t="str">
        <f>IFERROR(_xll.qlFuturesRateHelperConvexityAdjustment(S53,Trigger),"--")</f>
        <v>--</v>
      </c>
      <c r="W53" s="10">
        <f>_xll.qlRateHelperEarliestDate(S53,Trigger)</f>
        <v>42187</v>
      </c>
      <c r="X53" s="10">
        <f>_xll.qlRateHelperLatestDate(S53,Trigger)</f>
        <v>50588</v>
      </c>
      <c r="Y53" s="161">
        <v>0.74123490939383951</v>
      </c>
    </row>
    <row r="54" spans="1:25" ht="11.25" customHeight="1" x14ac:dyDescent="0.2">
      <c r="A54" s="69" t="s">
        <v>41</v>
      </c>
      <c r="B54" s="72" t="str">
        <v>24Y</v>
      </c>
      <c r="C54" s="70" t="s">
        <v>112</v>
      </c>
      <c r="D54" s="70" t="str">
        <f t="shared" si="10"/>
        <v>24Y</v>
      </c>
      <c r="E54" s="71">
        <f t="shared" si="3"/>
        <v>2</v>
      </c>
      <c r="F54" s="78" t="str">
        <f t="shared" si="9"/>
        <v>Modified Following</v>
      </c>
      <c r="G54" s="73" t="str">
        <f t="shared" si="4"/>
        <v>TRUE</v>
      </c>
      <c r="H54" s="74" t="s">
        <v>45</v>
      </c>
      <c r="I54" s="360">
        <v>1.5029999999999998E-2</v>
      </c>
      <c r="J54" s="167" t="str">
        <f t="shared" si="12"/>
        <v>EUROISDDS24Y</v>
      </c>
      <c r="K54" s="76" t="str">
        <f>_xll.qlDepositRateHelper2(,IF(DataSelect="Mx_Live",$J54,$I54),IF(RIGHT($D54,1)="N","1D",$D54),$E54,Calendar,$F54,$G54,$H54,Permanent,Trigger,ObjectOverwrite)</f>
        <v>obj_00b40#0005</v>
      </c>
      <c r="L54" s="71" t="b">
        <v>1</v>
      </c>
      <c r="O54" s="16" t="str">
        <f t="shared" si="11"/>
        <v>Dp</v>
      </c>
      <c r="P54" s="16" t="str">
        <f t="shared" si="5"/>
        <v>24Y</v>
      </c>
      <c r="Q54" s="9" t="str">
        <f t="shared" si="6"/>
        <v>obj_00b40#0005</v>
      </c>
      <c r="R54" s="9" t="b">
        <f t="shared" si="7"/>
        <v>1</v>
      </c>
      <c r="S54" s="9" t="str">
        <v>obj_00b40#0005</v>
      </c>
      <c r="T54" s="9" t="str">
        <f>_xll.qlRateHelperQuoteName(S54,Trigger)</f>
        <v/>
      </c>
      <c r="U54" s="443">
        <f>_xll.qlRateHelperQuoteValue(S54,_xll.ohTrigger(Trigger,TriggerON))</f>
        <v>1.5029999999999998E-2</v>
      </c>
      <c r="V54" s="243" t="str">
        <f>IFERROR(_xll.qlFuturesRateHelperConvexityAdjustment(S54,Trigger),"--")</f>
        <v>--</v>
      </c>
      <c r="W54" s="10">
        <f>_xll.qlRateHelperEarliestDate(S54,Trigger)</f>
        <v>42187</v>
      </c>
      <c r="X54" s="10">
        <f>_xll.qlRateHelperLatestDate(S54,Trigger)</f>
        <v>50955</v>
      </c>
      <c r="Y54" s="161">
        <v>0.73203459783827141</v>
      </c>
    </row>
    <row r="55" spans="1:25" ht="11.25" customHeight="1" x14ac:dyDescent="0.2">
      <c r="A55" s="69" t="s">
        <v>41</v>
      </c>
      <c r="B55" s="72" t="str">
        <v>25Y</v>
      </c>
      <c r="C55" s="70" t="s">
        <v>113</v>
      </c>
      <c r="D55" s="70" t="str">
        <f t="shared" si="10"/>
        <v>25Y</v>
      </c>
      <c r="E55" s="71">
        <f t="shared" si="3"/>
        <v>2</v>
      </c>
      <c r="F55" s="78" t="str">
        <f t="shared" si="9"/>
        <v>Modified Following</v>
      </c>
      <c r="G55" s="73" t="str">
        <f t="shared" si="4"/>
        <v>TRUE</v>
      </c>
      <c r="H55" s="74" t="s">
        <v>45</v>
      </c>
      <c r="I55" s="360">
        <v>1.5089999999999999E-2</v>
      </c>
      <c r="J55" s="167" t="str">
        <f t="shared" si="12"/>
        <v>EUROISDDS25Y</v>
      </c>
      <c r="K55" s="76" t="str">
        <f>_xll.qlDepositRateHelper2(,IF(DataSelect="Mx_Live",$J55,$I55),IF(RIGHT($D55,1)="N","1D",$D55),$E55,Calendar,$F55,$G55,$H55,Permanent,Trigger,ObjectOverwrite)</f>
        <v>obj_00b2b#0005</v>
      </c>
      <c r="L55" s="71" t="b">
        <v>1</v>
      </c>
      <c r="O55" s="16" t="str">
        <f t="shared" si="11"/>
        <v>Dp</v>
      </c>
      <c r="P55" s="16" t="str">
        <f t="shared" si="5"/>
        <v>25Y</v>
      </c>
      <c r="Q55" s="9" t="str">
        <f t="shared" si="6"/>
        <v>obj_00b2b#0005</v>
      </c>
      <c r="R55" s="9" t="b">
        <f t="shared" si="7"/>
        <v>1</v>
      </c>
      <c r="S55" s="9" t="str">
        <v>obj_00b2b#0005</v>
      </c>
      <c r="T55" s="9" t="str">
        <f>_xll.qlRateHelperQuoteName(S55,Trigger)</f>
        <v/>
      </c>
      <c r="U55" s="443">
        <f>_xll.qlRateHelperQuoteValue(S55,_xll.ohTrigger(Trigger,TriggerON))</f>
        <v>1.5089999999999999E-2</v>
      </c>
      <c r="V55" s="243" t="str">
        <f>IFERROR(_xll.qlFuturesRateHelperConvexityAdjustment(S55,Trigger),"--")</f>
        <v>--</v>
      </c>
      <c r="W55" s="10">
        <f>_xll.qlRateHelperEarliestDate(S55,Trigger)</f>
        <v>42187</v>
      </c>
      <c r="X55" s="10">
        <f>_xll.qlRateHelperLatestDate(S55,Trigger)</f>
        <v>51319</v>
      </c>
      <c r="Y55" s="161">
        <v>0.72318368888056939</v>
      </c>
    </row>
    <row r="56" spans="1:25" ht="11.25" customHeight="1" x14ac:dyDescent="0.2">
      <c r="A56" s="69" t="s">
        <v>41</v>
      </c>
      <c r="B56" s="72" t="str">
        <v>26Y</v>
      </c>
      <c r="C56" s="70" t="s">
        <v>114</v>
      </c>
      <c r="D56" s="70" t="str">
        <f t="shared" si="10"/>
        <v>26Y</v>
      </c>
      <c r="E56" s="71">
        <f t="shared" si="3"/>
        <v>2</v>
      </c>
      <c r="F56" s="78" t="str">
        <f t="shared" si="9"/>
        <v>Modified Following</v>
      </c>
      <c r="G56" s="73" t="str">
        <f t="shared" si="4"/>
        <v>TRUE</v>
      </c>
      <c r="H56" s="74" t="s">
        <v>45</v>
      </c>
      <c r="I56" s="360">
        <v>1.5149999999999999E-2</v>
      </c>
      <c r="J56" s="167" t="str">
        <f t="shared" si="12"/>
        <v>EUROISDDS26Y</v>
      </c>
      <c r="K56" s="76" t="str">
        <f>_xll.qlDepositRateHelper2(,IF(DataSelect="Mx_Live",$J56,$I56),IF(RIGHT($D56,1)="N","1D",$D56),$E56,Calendar,$F56,$G56,$H56,Permanent,Trigger,ObjectOverwrite)</f>
        <v>obj_00b23#0005</v>
      </c>
      <c r="L56" s="71" t="b">
        <v>1</v>
      </c>
      <c r="O56" s="16" t="str">
        <f t="shared" si="11"/>
        <v>Dp</v>
      </c>
      <c r="P56" s="16" t="str">
        <f t="shared" si="5"/>
        <v>26Y</v>
      </c>
      <c r="Q56" s="9" t="str">
        <f t="shared" si="6"/>
        <v>obj_00b23#0005</v>
      </c>
      <c r="R56" s="9" t="b">
        <f t="shared" si="7"/>
        <v>1</v>
      </c>
      <c r="S56" s="9" t="str">
        <v>obj_00b23#0005</v>
      </c>
      <c r="T56" s="9" t="str">
        <f>_xll.qlRateHelperQuoteName(S56,Trigger)</f>
        <v/>
      </c>
      <c r="U56" s="443">
        <f>_xll.qlRateHelperQuoteValue(S56,_xll.ohTrigger(Trigger,TriggerON))</f>
        <v>1.5149999999999999E-2</v>
      </c>
      <c r="V56" s="243" t="str">
        <f>IFERROR(_xll.qlFuturesRateHelperConvexityAdjustment(S56,Trigger),"--")</f>
        <v>--</v>
      </c>
      <c r="W56" s="10">
        <f>_xll.qlRateHelperEarliestDate(S56,Trigger)</f>
        <v>42187</v>
      </c>
      <c r="X56" s="10">
        <f>_xll.qlRateHelperLatestDate(S56,Trigger)</f>
        <v>51684</v>
      </c>
      <c r="Y56" s="161">
        <v>0.7144608268187953</v>
      </c>
    </row>
    <row r="57" spans="1:25" ht="11.25" customHeight="1" x14ac:dyDescent="0.2">
      <c r="A57" s="69" t="s">
        <v>41</v>
      </c>
      <c r="B57" s="72" t="str">
        <v>27Y</v>
      </c>
      <c r="C57" s="70" t="s">
        <v>115</v>
      </c>
      <c r="D57" s="70" t="str">
        <f t="shared" si="10"/>
        <v>27Y</v>
      </c>
      <c r="E57" s="71">
        <f t="shared" si="3"/>
        <v>2</v>
      </c>
      <c r="F57" s="78" t="str">
        <f t="shared" si="9"/>
        <v>Modified Following</v>
      </c>
      <c r="G57" s="73" t="str">
        <f t="shared" si="4"/>
        <v>TRUE</v>
      </c>
      <c r="H57" s="74" t="s">
        <v>45</v>
      </c>
      <c r="I57" s="360">
        <v>1.521E-2</v>
      </c>
      <c r="J57" s="167" t="str">
        <f t="shared" si="12"/>
        <v>EUROISDDS27Y</v>
      </c>
      <c r="K57" s="76" t="str">
        <f>_xll.qlDepositRateHelper2(,IF(DataSelect="Mx_Live",$J57,$I57),IF(RIGHT($D57,1)="N","1D",$D57),$E57,Calendar,$F57,$G57,$H57,Permanent,Trigger,ObjectOverwrite)</f>
        <v>obj_00b33#0005</v>
      </c>
      <c r="L57" s="71" t="b">
        <v>1</v>
      </c>
      <c r="O57" s="16" t="str">
        <f t="shared" si="11"/>
        <v>Dp</v>
      </c>
      <c r="P57" s="16" t="str">
        <f t="shared" si="5"/>
        <v>27Y</v>
      </c>
      <c r="Q57" s="9" t="str">
        <f t="shared" si="6"/>
        <v>obj_00b33#0005</v>
      </c>
      <c r="R57" s="9" t="b">
        <f t="shared" si="7"/>
        <v>1</v>
      </c>
      <c r="S57" s="9" t="str">
        <v>obj_00b33#0005</v>
      </c>
      <c r="T57" s="9" t="str">
        <f>_xll.qlRateHelperQuoteName(S57,Trigger)</f>
        <v/>
      </c>
      <c r="U57" s="443">
        <f>_xll.qlRateHelperQuoteValue(S57,_xll.ohTrigger(Trigger,TriggerON))</f>
        <v>1.521E-2</v>
      </c>
      <c r="V57" s="243" t="str">
        <f>IFERROR(_xll.qlFuturesRateHelperConvexityAdjustment(S57,Trigger),"--")</f>
        <v>--</v>
      </c>
      <c r="W57" s="10">
        <f>_xll.qlRateHelperEarliestDate(S57,Trigger)</f>
        <v>42187</v>
      </c>
      <c r="X57" s="10">
        <f>_xll.qlRateHelperLatestDate(S57,Trigger)</f>
        <v>52049</v>
      </c>
      <c r="Y57" s="161">
        <v>0.70588525471984842</v>
      </c>
    </row>
    <row r="58" spans="1:25" ht="11.25" customHeight="1" x14ac:dyDescent="0.2">
      <c r="A58" s="69" t="s">
        <v>41</v>
      </c>
      <c r="B58" s="72" t="str">
        <v>28Y</v>
      </c>
      <c r="C58" s="70" t="s">
        <v>116</v>
      </c>
      <c r="D58" s="70" t="str">
        <f t="shared" si="10"/>
        <v>28Y</v>
      </c>
      <c r="E58" s="71">
        <f t="shared" si="3"/>
        <v>2</v>
      </c>
      <c r="F58" s="78" t="str">
        <f t="shared" si="9"/>
        <v>Modified Following</v>
      </c>
      <c r="G58" s="73" t="str">
        <f t="shared" si="4"/>
        <v>TRUE</v>
      </c>
      <c r="H58" s="74" t="s">
        <v>45</v>
      </c>
      <c r="I58" s="360">
        <v>1.5269999999999999E-2</v>
      </c>
      <c r="J58" s="167" t="str">
        <f t="shared" si="12"/>
        <v>EUROISDDS28Y</v>
      </c>
      <c r="K58" s="76" t="str">
        <f>_xll.qlDepositRateHelper2(,IF(DataSelect="Mx_Live",$J58,$I58),IF(RIGHT($D58,1)="N","1D",$D58),$E58,Calendar,$F58,$G58,$H58,Permanent,Trigger,ObjectOverwrite)</f>
        <v>obj_00b15#0005</v>
      </c>
      <c r="L58" s="71" t="b">
        <v>1</v>
      </c>
      <c r="O58" s="16" t="str">
        <f t="shared" si="11"/>
        <v>Dp</v>
      </c>
      <c r="P58" s="16" t="str">
        <f t="shared" si="5"/>
        <v>28Y</v>
      </c>
      <c r="Q58" s="9" t="str">
        <f t="shared" si="6"/>
        <v>obj_00b15#0005</v>
      </c>
      <c r="R58" s="9" t="b">
        <f t="shared" si="7"/>
        <v>1</v>
      </c>
      <c r="S58" s="9" t="str">
        <v>obj_00b15#0005</v>
      </c>
      <c r="T58" s="9" t="str">
        <f>_xll.qlRateHelperQuoteName(S58,Trigger)</f>
        <v/>
      </c>
      <c r="U58" s="443">
        <f>_xll.qlRateHelperQuoteValue(S58,_xll.ohTrigger(Trigger,TriggerON))</f>
        <v>1.5269999999999999E-2</v>
      </c>
      <c r="V58" s="243" t="str">
        <f>IFERROR(_xll.qlFuturesRateHelperConvexityAdjustment(S58,Trigger),"--")</f>
        <v>--</v>
      </c>
      <c r="W58" s="10">
        <f>_xll.qlRateHelperEarliestDate(S58,Trigger)</f>
        <v>42187</v>
      </c>
      <c r="X58" s="10">
        <f>_xll.qlRateHelperLatestDate(S58,Trigger)</f>
        <v>52414</v>
      </c>
      <c r="Y58" s="161">
        <v>0.69745391530718226</v>
      </c>
    </row>
    <row r="59" spans="1:25" ht="11.25" customHeight="1" x14ac:dyDescent="0.2">
      <c r="A59" s="69" t="s">
        <v>41</v>
      </c>
      <c r="B59" s="72" t="str">
        <v>29Y</v>
      </c>
      <c r="C59" s="70" t="s">
        <v>117</v>
      </c>
      <c r="D59" s="70" t="str">
        <f t="shared" si="10"/>
        <v>29Y</v>
      </c>
      <c r="E59" s="71">
        <f t="shared" si="3"/>
        <v>2</v>
      </c>
      <c r="F59" s="78" t="str">
        <f t="shared" si="9"/>
        <v>Modified Following</v>
      </c>
      <c r="G59" s="73" t="str">
        <f t="shared" si="4"/>
        <v>TRUE</v>
      </c>
      <c r="H59" s="74" t="s">
        <v>45</v>
      </c>
      <c r="I59" s="360">
        <v>1.533E-2</v>
      </c>
      <c r="J59" s="167" t="str">
        <f t="shared" si="12"/>
        <v>EUROISDDS29Y</v>
      </c>
      <c r="K59" s="76" t="str">
        <f>_xll.qlDepositRateHelper2(,IF(DataSelect="Mx_Live",$J59,$I59),IF(RIGHT($D59,1)="N","1D",$D59),$E59,Calendar,$F59,$G59,$H59,Permanent,Trigger,ObjectOverwrite)</f>
        <v>obj_00b35#0005</v>
      </c>
      <c r="L59" s="71" t="b">
        <v>1</v>
      </c>
      <c r="O59" s="16" t="str">
        <f t="shared" si="11"/>
        <v>Dp</v>
      </c>
      <c r="P59" s="16" t="str">
        <f t="shared" si="5"/>
        <v>29Y</v>
      </c>
      <c r="Q59" s="9" t="str">
        <f t="shared" si="6"/>
        <v>obj_00b35#0005</v>
      </c>
      <c r="R59" s="9" t="b">
        <f t="shared" si="7"/>
        <v>1</v>
      </c>
      <c r="S59" s="9" t="str">
        <v>obj_00b35#0005</v>
      </c>
      <c r="T59" s="9" t="str">
        <f>_xll.qlRateHelperQuoteName(S59,Trigger)</f>
        <v/>
      </c>
      <c r="U59" s="443">
        <f>_xll.qlRateHelperQuoteValue(S59,_xll.ohTrigger(Trigger,TriggerON))</f>
        <v>1.533E-2</v>
      </c>
      <c r="V59" s="243" t="str">
        <f>IFERROR(_xll.qlFuturesRateHelperConvexityAdjustment(S59,Trigger),"--")</f>
        <v>--</v>
      </c>
      <c r="W59" s="10">
        <f>_xll.qlRateHelperEarliestDate(S59,Trigger)</f>
        <v>42187</v>
      </c>
      <c r="X59" s="10">
        <f>_xll.qlRateHelperLatestDate(S59,Trigger)</f>
        <v>52782</v>
      </c>
      <c r="Y59" s="161">
        <v>0.68910315382417364</v>
      </c>
    </row>
    <row r="60" spans="1:25" ht="11.25" customHeight="1" x14ac:dyDescent="0.2">
      <c r="A60" s="69" t="s">
        <v>41</v>
      </c>
      <c r="B60" s="72" t="str">
        <v>30Y</v>
      </c>
      <c r="C60" s="70" t="s">
        <v>118</v>
      </c>
      <c r="D60" s="70" t="str">
        <f t="shared" si="10"/>
        <v>30Y</v>
      </c>
      <c r="E60" s="71">
        <f t="shared" si="3"/>
        <v>2</v>
      </c>
      <c r="F60" s="78" t="str">
        <f t="shared" si="9"/>
        <v>Modified Following</v>
      </c>
      <c r="G60" s="73" t="str">
        <f t="shared" si="4"/>
        <v>TRUE</v>
      </c>
      <c r="H60" s="74" t="s">
        <v>45</v>
      </c>
      <c r="I60" s="360">
        <v>1.5389999999999999E-2</v>
      </c>
      <c r="J60" s="167" t="str">
        <f t="shared" si="12"/>
        <v>EUROISDDS30Y</v>
      </c>
      <c r="K60" s="76" t="str">
        <f>_xll.qlDepositRateHelper2(,IF(DataSelect="Mx_Live",$J60,$I60),IF(RIGHT($D60,1)="N","1D",$D60),$E60,Calendar,$F60,$G60,$H60,Permanent,Trigger,ObjectOverwrite)</f>
        <v>obj_00b37#0005</v>
      </c>
      <c r="L60" s="71" t="b">
        <v>1</v>
      </c>
      <c r="O60" s="16" t="str">
        <f t="shared" si="11"/>
        <v>Dp</v>
      </c>
      <c r="P60" s="16" t="str">
        <f t="shared" si="5"/>
        <v>30Y</v>
      </c>
      <c r="Q60" s="9" t="str">
        <f t="shared" si="6"/>
        <v>obj_00b37#0005</v>
      </c>
      <c r="R60" s="9" t="b">
        <f t="shared" si="7"/>
        <v>1</v>
      </c>
      <c r="S60" s="9" t="str">
        <v>obj_00b37#0005</v>
      </c>
      <c r="T60" s="9" t="str">
        <f>_xll.qlRateHelperQuoteName(S60,Trigger)</f>
        <v/>
      </c>
      <c r="U60" s="443">
        <f>_xll.qlRateHelperQuoteValue(S60,_xll.ohTrigger(Trigger,TriggerON))</f>
        <v>1.5389999999999999E-2</v>
      </c>
      <c r="V60" s="243" t="str">
        <f>IFERROR(_xll.qlFuturesRateHelperConvexityAdjustment(S60,Trigger),"--")</f>
        <v>--</v>
      </c>
      <c r="W60" s="10">
        <f>_xll.qlRateHelperEarliestDate(S60,Trigger)</f>
        <v>42187</v>
      </c>
      <c r="X60" s="10">
        <f>_xll.qlRateHelperLatestDate(S60,Trigger)</f>
        <v>53146</v>
      </c>
      <c r="Y60" s="161">
        <v>0.68097240962578598</v>
      </c>
    </row>
    <row r="61" spans="1:25" ht="11.25" customHeight="1" x14ac:dyDescent="0.2">
      <c r="A61" s="69" t="s">
        <v>41</v>
      </c>
      <c r="B61" s="72" t="str">
        <v>35Y</v>
      </c>
      <c r="C61" s="70" t="s">
        <v>162</v>
      </c>
      <c r="D61" s="70" t="str">
        <f t="shared" si="10"/>
        <v>35Y</v>
      </c>
      <c r="E61" s="71">
        <f t="shared" si="3"/>
        <v>2</v>
      </c>
      <c r="F61" s="78" t="str">
        <f t="shared" si="9"/>
        <v>Modified Following</v>
      </c>
      <c r="G61" s="73" t="str">
        <f t="shared" si="4"/>
        <v>TRUE</v>
      </c>
      <c r="H61" s="74" t="s">
        <v>45</v>
      </c>
      <c r="I61" s="360">
        <v>1.5629999999999998E-2</v>
      </c>
      <c r="J61" s="167" t="str">
        <f t="shared" si="12"/>
        <v>EUROISDDS35Y</v>
      </c>
      <c r="K61" s="76" t="str">
        <f>_xll.qlDepositRateHelper2(,IF(DataSelect="Mx_Live",$J61,$I61),IF(RIGHT($D61,1)="N","1D",$D61),$E61,Calendar,$F61,$G61,$H61,Permanent,Trigger,ObjectOverwrite)</f>
        <v>obj_00b36#0005</v>
      </c>
      <c r="L61" s="71" t="b">
        <v>1</v>
      </c>
      <c r="O61" s="16" t="str">
        <f t="shared" si="11"/>
        <v>Dp</v>
      </c>
      <c r="P61" s="16" t="str">
        <f t="shared" si="5"/>
        <v>35Y</v>
      </c>
      <c r="Q61" s="9" t="str">
        <f t="shared" si="6"/>
        <v>obj_00b36#0005</v>
      </c>
      <c r="R61" s="9" t="b">
        <f t="shared" si="7"/>
        <v>1</v>
      </c>
      <c r="S61" s="9" t="str">
        <v>obj_00b36#0005</v>
      </c>
      <c r="T61" s="9" t="str">
        <f>_xll.qlRateHelperQuoteName(S61,Trigger)</f>
        <v/>
      </c>
      <c r="U61" s="443">
        <f>_xll.qlRateHelperQuoteValue(S61,_xll.ohTrigger(Trigger,TriggerON))</f>
        <v>1.5629999999999998E-2</v>
      </c>
      <c r="V61" s="243" t="str">
        <f>IFERROR(_xll.qlFuturesRateHelperConvexityAdjustment(S61,Trigger),"--")</f>
        <v>--</v>
      </c>
      <c r="W61" s="10">
        <f>_xll.qlRateHelperEarliestDate(S61,Trigger)</f>
        <v>42187</v>
      </c>
      <c r="X61" s="10">
        <f>_xll.qlRateHelperLatestDate(S61,Trigger)</f>
        <v>54973</v>
      </c>
      <c r="Y61" s="161">
        <v>0.64303884854388893</v>
      </c>
    </row>
    <row r="62" spans="1:25" ht="11.25" customHeight="1" x14ac:dyDescent="0.2">
      <c r="A62" s="69" t="s">
        <v>41</v>
      </c>
      <c r="B62" s="72" t="str">
        <v>40Y</v>
      </c>
      <c r="C62" s="70" t="s">
        <v>167</v>
      </c>
      <c r="D62" s="70" t="str">
        <f t="shared" si="10"/>
        <v>40Y</v>
      </c>
      <c r="E62" s="71">
        <f t="shared" si="3"/>
        <v>2</v>
      </c>
      <c r="F62" s="78" t="str">
        <f t="shared" si="9"/>
        <v>Modified Following</v>
      </c>
      <c r="G62" s="73" t="str">
        <f t="shared" si="4"/>
        <v>TRUE</v>
      </c>
      <c r="H62" s="74" t="s">
        <v>45</v>
      </c>
      <c r="I62" s="360">
        <v>1.5720000000000001E-2</v>
      </c>
      <c r="J62" s="167" t="str">
        <f t="shared" si="12"/>
        <v>EUROISDDS40Y</v>
      </c>
      <c r="K62" s="76" t="str">
        <f>_xll.qlDepositRateHelper2(,IF(DataSelect="Mx_Live",$J62,$I62),IF(RIGHT($D62,1)="N","1D",$D62),$E62,Calendar,$F62,$G62,$H62,Permanent,Trigger,ObjectOverwrite)</f>
        <v>obj_00b1c#0005</v>
      </c>
      <c r="L62" s="71" t="b">
        <v>1</v>
      </c>
      <c r="O62" s="16" t="str">
        <f t="shared" si="11"/>
        <v>Dp</v>
      </c>
      <c r="P62" s="16" t="str">
        <f t="shared" si="5"/>
        <v>40Y</v>
      </c>
      <c r="Q62" s="9" t="str">
        <f t="shared" si="6"/>
        <v>obj_00b1c#0005</v>
      </c>
      <c r="R62" s="9" t="b">
        <f t="shared" si="7"/>
        <v>1</v>
      </c>
      <c r="S62" s="9" t="str">
        <v>obj_00b1c#0005</v>
      </c>
      <c r="T62" s="9" t="str">
        <f>_xll.qlRateHelperQuoteName(S62,Trigger)</f>
        <v/>
      </c>
      <c r="U62" s="443">
        <f>_xll.qlRateHelperQuoteValue(S62,_xll.ohTrigger(Trigger,TriggerON))</f>
        <v>1.5720000000000001E-2</v>
      </c>
      <c r="V62" s="243" t="str">
        <f>IFERROR(_xll.qlFuturesRateHelperConvexityAdjustment(S62,Trigger),"--")</f>
        <v>--</v>
      </c>
      <c r="W62" s="10">
        <f>_xll.qlRateHelperEarliestDate(S62,Trigger)</f>
        <v>42187</v>
      </c>
      <c r="X62" s="10">
        <f>_xll.qlRateHelperLatestDate(S62,Trigger)</f>
        <v>56797</v>
      </c>
      <c r="Y62" s="161">
        <v>0.61051552278817089</v>
      </c>
    </row>
    <row r="63" spans="1:25" ht="11.25" customHeight="1" x14ac:dyDescent="0.2">
      <c r="A63" s="69" t="s">
        <v>41</v>
      </c>
      <c r="B63" s="72" t="str">
        <v>50Y</v>
      </c>
      <c r="C63" s="70" t="s">
        <v>168</v>
      </c>
      <c r="D63" s="70" t="str">
        <f t="shared" si="10"/>
        <v>50Y</v>
      </c>
      <c r="E63" s="71">
        <f t="shared" si="3"/>
        <v>2</v>
      </c>
      <c r="F63" s="78" t="str">
        <f t="shared" si="9"/>
        <v>Modified Following</v>
      </c>
      <c r="G63" s="73" t="str">
        <f t="shared" si="4"/>
        <v>TRUE</v>
      </c>
      <c r="H63" s="74" t="s">
        <v>45</v>
      </c>
      <c r="I63" s="360">
        <v>1.5429999999999999E-2</v>
      </c>
      <c r="J63" s="167" t="str">
        <f t="shared" si="12"/>
        <v>EUROISDDS50Y</v>
      </c>
      <c r="K63" s="76" t="str">
        <f>_xll.qlDepositRateHelper2(,IF(DataSelect="Mx_Live",$J63,$I63),IF(RIGHT($D63,1)="N","1D",$D63),$E63,Calendar,$F63,$G63,$H63,Permanent,Trigger,ObjectOverwrite)</f>
        <v>obj_00b4b#0005</v>
      </c>
      <c r="L63" s="71" t="b">
        <v>1</v>
      </c>
      <c r="O63" s="16" t="str">
        <f t="shared" si="11"/>
        <v>Dp</v>
      </c>
      <c r="P63" s="16" t="str">
        <f t="shared" si="5"/>
        <v>50Y</v>
      </c>
      <c r="Q63" s="9" t="str">
        <f t="shared" si="6"/>
        <v>obj_00b4b#0005</v>
      </c>
      <c r="R63" s="9" t="b">
        <f t="shared" si="7"/>
        <v>1</v>
      </c>
      <c r="S63" s="9" t="str">
        <v>obj_00b4b#0005</v>
      </c>
      <c r="T63" s="9" t="str">
        <f>_xll.qlRateHelperQuoteName(S63,Trigger)</f>
        <v/>
      </c>
      <c r="U63" s="443">
        <f>_xll.qlRateHelperQuoteValue(S63,_xll.ohTrigger(Trigger,TriggerON))</f>
        <v>1.5429999999999999E-2</v>
      </c>
      <c r="V63" s="243" t="str">
        <f>IFERROR(_xll.qlFuturesRateHelperConvexityAdjustment(S63,Trigger),"--")</f>
        <v>--</v>
      </c>
      <c r="W63" s="10">
        <f>_xll.qlRateHelperEarliestDate(S63,Trigger)</f>
        <v>42187</v>
      </c>
      <c r="X63" s="10">
        <f>_xll.qlRateHelperLatestDate(S63,Trigger)</f>
        <v>60450</v>
      </c>
      <c r="Y63" s="161">
        <v>0.56092750277617021</v>
      </c>
    </row>
    <row r="64" spans="1:25" ht="11.25" customHeight="1" x14ac:dyDescent="0.2">
      <c r="A64" s="69" t="s">
        <v>41</v>
      </c>
      <c r="B64" s="72" t="str">
        <v>60Y</v>
      </c>
      <c r="C64" s="70" t="s">
        <v>169</v>
      </c>
      <c r="D64" s="70" t="str">
        <f t="shared" si="10"/>
        <v>60Y</v>
      </c>
      <c r="E64" s="71">
        <f t="shared" si="3"/>
        <v>2</v>
      </c>
      <c r="F64" s="78" t="str">
        <f t="shared" si="9"/>
        <v>Modified Following</v>
      </c>
      <c r="G64" s="73" t="str">
        <f t="shared" si="4"/>
        <v>TRUE</v>
      </c>
      <c r="H64" s="74" t="s">
        <v>45</v>
      </c>
      <c r="I64" s="360">
        <v>1.5389999999999999E-2</v>
      </c>
      <c r="J64" s="167" t="str">
        <f t="shared" si="12"/>
        <v>EUROISDDS60Y</v>
      </c>
      <c r="K64" s="76" t="str">
        <f>_xll.qlDepositRateHelper2(,IF(DataSelect="Mx_Live",$J64,$I64),IF(RIGHT($D64,1)="N","1D",$D64),$E64,Calendar,$F64,$G64,$H64,Permanent,Trigger,ObjectOverwrite)</f>
        <v>obj_00b21#0005</v>
      </c>
      <c r="L64" s="71" t="b">
        <v>1</v>
      </c>
      <c r="O64" s="16" t="str">
        <f t="shared" si="11"/>
        <v>Dp</v>
      </c>
      <c r="P64" s="16" t="str">
        <f t="shared" si="5"/>
        <v>60Y</v>
      </c>
      <c r="Q64" s="9" t="str">
        <f t="shared" si="6"/>
        <v>obj_00b21#0005</v>
      </c>
      <c r="R64" s="9" t="b">
        <f t="shared" si="7"/>
        <v>1</v>
      </c>
      <c r="S64" s="9" t="str">
        <v>obj_00b21#0005</v>
      </c>
      <c r="T64" s="9" t="str">
        <f>_xll.qlRateHelperQuoteName(S64,Trigger)</f>
        <v/>
      </c>
      <c r="U64" s="443">
        <f>_xll.qlRateHelperQuoteValue(S64,_xll.ohTrigger(Trigger,TriggerON))</f>
        <v>1.5389999999999999E-2</v>
      </c>
      <c r="V64" s="243" t="str">
        <f>IFERROR(_xll.qlFuturesRateHelperConvexityAdjustment(S64,Trigger),"--")</f>
        <v>--</v>
      </c>
      <c r="W64" s="10">
        <f>_xll.qlRateHelperEarliestDate(S64,Trigger)</f>
        <v>42187</v>
      </c>
      <c r="X64" s="10">
        <f>_xll.qlRateHelperLatestDate(S64,Trigger)</f>
        <v>64102</v>
      </c>
      <c r="Y64" s="161">
        <v>0.51630106666443321</v>
      </c>
    </row>
    <row r="65" spans="1:25" ht="11.25" customHeight="1" x14ac:dyDescent="0.2">
      <c r="A65" s="69" t="s">
        <v>41</v>
      </c>
      <c r="B65" s="72" t="e">
        <v>#N/A</v>
      </c>
      <c r="C65" s="70" t="e">
        <v>#N/A</v>
      </c>
      <c r="D65" s="70" t="e">
        <f t="shared" si="10"/>
        <v>#N/A</v>
      </c>
      <c r="E65" s="71" t="e">
        <f t="shared" si="3"/>
        <v>#N/A</v>
      </c>
      <c r="F65" s="78" t="e">
        <f t="shared" si="9"/>
        <v>#N/A</v>
      </c>
      <c r="G65" s="73" t="e">
        <f t="shared" si="4"/>
        <v>#N/A</v>
      </c>
      <c r="H65" s="74" t="s">
        <v>45</v>
      </c>
      <c r="I65" s="360" t="e">
        <v>#N/A</v>
      </c>
      <c r="J65" s="167" t="e">
        <f t="shared" si="12"/>
        <v>#N/A</v>
      </c>
      <c r="K65" s="76" t="e">
        <f>_xll.qlDepositRateHelper2(,IF(DataSelect="Mx_Live",$J65,$I65),IF(RIGHT($D65,1)="N","1D",$D65),$E65,Calendar,$F65,$G65,$H65,Permanent,Trigger,ObjectOverwrite)</f>
        <v>#VALUE!</v>
      </c>
      <c r="L65" s="71" t="b">
        <v>0</v>
      </c>
      <c r="O65" s="16" t="str">
        <f t="shared" si="11"/>
        <v>Dp</v>
      </c>
      <c r="P65" s="16" t="e">
        <f t="shared" si="5"/>
        <v>#N/A</v>
      </c>
      <c r="Q65" s="9" t="e">
        <f t="shared" si="6"/>
        <v>#VALUE!</v>
      </c>
      <c r="R65" s="9" t="b">
        <f t="shared" si="7"/>
        <v>0</v>
      </c>
      <c r="S65" s="9" t="e">
        <v>#N/A</v>
      </c>
      <c r="T65" s="9" t="e">
        <f>_xll.qlRateHelperQuoteName(S65,Trigger)</f>
        <v>#VALUE!</v>
      </c>
      <c r="U65" s="443" t="e">
        <f>_xll.qlRateHelperQuoteValue(S65,_xll.ohTrigger(Trigger,TriggerON))</f>
        <v>#VALUE!</v>
      </c>
      <c r="V65" s="243" t="str">
        <f>IFERROR(_xll.qlFuturesRateHelperConvexityAdjustment(S65,Trigger),"--")</f>
        <v>--</v>
      </c>
      <c r="W65" s="10" t="e">
        <f>_xll.qlRateHelperEarliestDate(S65,Trigger)</f>
        <v>#VALUE!</v>
      </c>
      <c r="X65" s="10" t="e">
        <f>_xll.qlRateHelperLatestDate(S65,Trigger)</f>
        <v>#VALUE!</v>
      </c>
      <c r="Y65" s="161" t="e">
        <v>#N/A</v>
      </c>
    </row>
    <row r="66" spans="1:25" ht="11.25" customHeight="1" x14ac:dyDescent="0.2">
      <c r="A66" s="69" t="s">
        <v>41</v>
      </c>
      <c r="B66" s="72" t="e">
        <v>#N/A</v>
      </c>
      <c r="C66" s="70" t="e">
        <v>#N/A</v>
      </c>
      <c r="D66" s="70" t="e">
        <f t="shared" si="10"/>
        <v>#N/A</v>
      </c>
      <c r="E66" s="71" t="e">
        <f t="shared" si="3"/>
        <v>#N/A</v>
      </c>
      <c r="F66" s="78" t="e">
        <f t="shared" si="9"/>
        <v>#N/A</v>
      </c>
      <c r="G66" s="73" t="e">
        <f t="shared" si="4"/>
        <v>#N/A</v>
      </c>
      <c r="H66" s="74" t="s">
        <v>45</v>
      </c>
      <c r="I66" s="360" t="e">
        <v>#N/A</v>
      </c>
      <c r="J66" s="167" t="e">
        <f t="shared" si="12"/>
        <v>#N/A</v>
      </c>
      <c r="K66" s="76" t="e">
        <f>_xll.qlDepositRateHelper2(,IF(DataSelect="Mx_Live",$J66,$I66),IF(RIGHT($D66,1)="N","1D",$D66),$E66,Calendar,$F66,$G66,$H66,Permanent,Trigger,ObjectOverwrite)</f>
        <v>#VALUE!</v>
      </c>
      <c r="L66" s="71" t="b">
        <v>0</v>
      </c>
      <c r="O66" s="16" t="str">
        <f t="shared" si="11"/>
        <v>Dp</v>
      </c>
      <c r="P66" s="16" t="e">
        <f t="shared" si="5"/>
        <v>#N/A</v>
      </c>
      <c r="Q66" s="9" t="e">
        <f t="shared" si="6"/>
        <v>#VALUE!</v>
      </c>
      <c r="R66" s="9" t="b">
        <f t="shared" si="7"/>
        <v>0</v>
      </c>
      <c r="S66" s="9" t="e">
        <v>#N/A</v>
      </c>
      <c r="T66" s="9" t="e">
        <f>_xll.qlRateHelperQuoteName(S66,Trigger)</f>
        <v>#VALUE!</v>
      </c>
      <c r="U66" s="443" t="e">
        <f>_xll.qlRateHelperQuoteValue(S66,_xll.ohTrigger(Trigger,TriggerON))</f>
        <v>#VALUE!</v>
      </c>
      <c r="V66" s="243" t="str">
        <f>IFERROR(_xll.qlFuturesRateHelperConvexityAdjustment(S66,Trigger),"--")</f>
        <v>--</v>
      </c>
      <c r="W66" s="10" t="e">
        <f>_xll.qlRateHelperEarliestDate(S66,Trigger)</f>
        <v>#VALUE!</v>
      </c>
      <c r="X66" s="10" t="e">
        <f>_xll.qlRateHelperLatestDate(S66,Trigger)</f>
        <v>#VALUE!</v>
      </c>
      <c r="Y66" s="161" t="e">
        <v>#N/A</v>
      </c>
    </row>
    <row r="67" spans="1:25" ht="11.25" customHeight="1" x14ac:dyDescent="0.2">
      <c r="A67" s="69" t="s">
        <v>41</v>
      </c>
      <c r="B67" s="72" t="e">
        <v>#N/A</v>
      </c>
      <c r="C67" s="70" t="e">
        <v>#N/A</v>
      </c>
      <c r="D67" s="70" t="e">
        <f t="shared" si="10"/>
        <v>#N/A</v>
      </c>
      <c r="E67" s="71" t="e">
        <f t="shared" si="3"/>
        <v>#N/A</v>
      </c>
      <c r="F67" s="78" t="e">
        <f t="shared" si="9"/>
        <v>#N/A</v>
      </c>
      <c r="G67" s="73" t="e">
        <f t="shared" si="4"/>
        <v>#N/A</v>
      </c>
      <c r="H67" s="74" t="s">
        <v>45</v>
      </c>
      <c r="I67" s="360" t="e">
        <v>#N/A</v>
      </c>
      <c r="J67" s="167" t="e">
        <f t="shared" si="12"/>
        <v>#N/A</v>
      </c>
      <c r="K67" s="76" t="e">
        <f>_xll.qlDepositRateHelper2(,IF(DataSelect="Mx_Live",$J67,$I67),IF(RIGHT($D67,1)="N","1D",$D67),$E67,Calendar,$F67,$G67,$H67,Permanent,Trigger,ObjectOverwrite)</f>
        <v>#VALUE!</v>
      </c>
      <c r="L67" s="71" t="b">
        <v>0</v>
      </c>
      <c r="O67" s="16" t="str">
        <f t="shared" si="11"/>
        <v>Dp</v>
      </c>
      <c r="P67" s="16" t="e">
        <f t="shared" si="5"/>
        <v>#N/A</v>
      </c>
      <c r="Q67" s="9" t="e">
        <f t="shared" si="6"/>
        <v>#VALUE!</v>
      </c>
      <c r="R67" s="9" t="b">
        <f t="shared" si="7"/>
        <v>0</v>
      </c>
      <c r="S67" s="9" t="e">
        <v>#N/A</v>
      </c>
      <c r="T67" s="9" t="e">
        <f>_xll.qlRateHelperQuoteName(S67,Trigger)</f>
        <v>#VALUE!</v>
      </c>
      <c r="U67" s="443" t="e">
        <f>_xll.qlRateHelperQuoteValue(S67,_xll.ohTrigger(Trigger,TriggerON))</f>
        <v>#VALUE!</v>
      </c>
      <c r="V67" s="243" t="str">
        <f>IFERROR(_xll.qlFuturesRateHelperConvexityAdjustment(S67,Trigger),"--")</f>
        <v>--</v>
      </c>
      <c r="W67" s="10" t="e">
        <f>_xll.qlRateHelperEarliestDate(S67,Trigger)</f>
        <v>#VALUE!</v>
      </c>
      <c r="X67" s="10" t="e">
        <f>_xll.qlRateHelperLatestDate(S67,Trigger)</f>
        <v>#VALUE!</v>
      </c>
      <c r="Y67" s="161" t="e">
        <v>#N/A</v>
      </c>
    </row>
    <row r="68" spans="1:25" ht="11.25" customHeight="1" x14ac:dyDescent="0.2">
      <c r="A68" s="69" t="s">
        <v>41</v>
      </c>
      <c r="B68" s="72" t="e">
        <v>#N/A</v>
      </c>
      <c r="C68" s="70" t="e">
        <v>#N/A</v>
      </c>
      <c r="D68" s="70" t="e">
        <f t="shared" si="10"/>
        <v>#N/A</v>
      </c>
      <c r="E68" s="71" t="e">
        <f t="shared" ref="E68:E71" si="13">IF(C68="ON",0,IF(C68="TN",1,2))</f>
        <v>#N/A</v>
      </c>
      <c r="F68" s="78" t="e">
        <f t="shared" si="9"/>
        <v>#N/A</v>
      </c>
      <c r="G68" s="73" t="e">
        <f t="shared" ref="G68:G71" si="14">IF(RIGHT(C68,1)="M","TRUE",IF(RIGHT(C68,1)="Y","TRUE","FALSE"))</f>
        <v>#N/A</v>
      </c>
      <c r="H68" s="74" t="s">
        <v>45</v>
      </c>
      <c r="I68" s="360" t="e">
        <v>#N/A</v>
      </c>
      <c r="J68" s="167" t="e">
        <f t="shared" si="12"/>
        <v>#N/A</v>
      </c>
      <c r="K68" s="76" t="e">
        <f>_xll.qlDepositRateHelper2(,IF(DataSelect="Mx_Live",$J68,$I68),IF(RIGHT($D68,1)="N","1D",$D68),$E68,Calendar,$F68,$G68,$H68,Permanent,Trigger,ObjectOverwrite)</f>
        <v>#VALUE!</v>
      </c>
      <c r="L68" s="71" t="b">
        <v>0</v>
      </c>
      <c r="O68" s="16" t="str">
        <f t="shared" si="11"/>
        <v>Dp</v>
      </c>
      <c r="P68" s="16" t="e">
        <f t="shared" ref="P68:P71" si="15">D68</f>
        <v>#N/A</v>
      </c>
      <c r="Q68" s="9" t="e">
        <f t="shared" ref="Q68:Q71" si="16">K68</f>
        <v>#VALUE!</v>
      </c>
      <c r="R68" s="9" t="b">
        <f t="shared" ref="R68:R71" si="17">L68</f>
        <v>0</v>
      </c>
      <c r="S68" s="9" t="e">
        <v>#N/A</v>
      </c>
      <c r="T68" s="9" t="e">
        <f>_xll.qlRateHelperQuoteName(S68,Trigger)</f>
        <v>#VALUE!</v>
      </c>
      <c r="U68" s="443" t="e">
        <f>_xll.qlRateHelperQuoteValue(S68,_xll.ohTrigger(Trigger,TriggerON))</f>
        <v>#VALUE!</v>
      </c>
      <c r="V68" s="243" t="str">
        <f>IFERROR(_xll.qlFuturesRateHelperConvexityAdjustment(S68,Trigger),"--")</f>
        <v>--</v>
      </c>
      <c r="W68" s="10" t="e">
        <f>_xll.qlRateHelperEarliestDate(S68,Trigger)</f>
        <v>#VALUE!</v>
      </c>
      <c r="X68" s="10" t="e">
        <f>_xll.qlRateHelperLatestDate(S68,Trigger)</f>
        <v>#VALUE!</v>
      </c>
      <c r="Y68" s="161" t="e">
        <v>#N/A</v>
      </c>
    </row>
    <row r="69" spans="1:25" ht="11.25" customHeight="1" x14ac:dyDescent="0.2">
      <c r="A69" s="69" t="s">
        <v>41</v>
      </c>
      <c r="B69" s="72" t="e">
        <v>#N/A</v>
      </c>
      <c r="C69" s="70" t="e">
        <v>#N/A</v>
      </c>
      <c r="D69" s="70" t="e">
        <f t="shared" si="10"/>
        <v>#N/A</v>
      </c>
      <c r="E69" s="71" t="e">
        <f t="shared" si="13"/>
        <v>#N/A</v>
      </c>
      <c r="F69" s="78" t="e">
        <f t="shared" si="9"/>
        <v>#N/A</v>
      </c>
      <c r="G69" s="73" t="e">
        <f t="shared" si="14"/>
        <v>#N/A</v>
      </c>
      <c r="H69" s="74" t="s">
        <v>45</v>
      </c>
      <c r="I69" s="360" t="e">
        <v>#N/A</v>
      </c>
      <c r="J69" s="167" t="e">
        <f t="shared" si="12"/>
        <v>#N/A</v>
      </c>
      <c r="K69" s="76" t="e">
        <f>_xll.qlDepositRateHelper2(,IF(DataSelect="Mx_Live",$J69,$I69),IF(RIGHT($D69,1)="N","1D",$D69),$E69,Calendar,$F69,$G69,$H69,Permanent,Trigger,ObjectOverwrite)</f>
        <v>#VALUE!</v>
      </c>
      <c r="L69" s="71" t="b">
        <v>0</v>
      </c>
      <c r="O69" s="16" t="str">
        <f t="shared" si="11"/>
        <v>Dp</v>
      </c>
      <c r="P69" s="16" t="e">
        <f t="shared" si="15"/>
        <v>#N/A</v>
      </c>
      <c r="Q69" s="9" t="e">
        <f t="shared" si="16"/>
        <v>#VALUE!</v>
      </c>
      <c r="R69" s="9" t="b">
        <f t="shared" si="17"/>
        <v>0</v>
      </c>
      <c r="S69" s="9" t="e">
        <v>#N/A</v>
      </c>
      <c r="T69" s="9" t="e">
        <f>_xll.qlRateHelperQuoteName(S69,Trigger)</f>
        <v>#VALUE!</v>
      </c>
      <c r="U69" s="443" t="e">
        <f>_xll.qlRateHelperQuoteValue(S69,_xll.ohTrigger(Trigger,TriggerON))</f>
        <v>#VALUE!</v>
      </c>
      <c r="V69" s="243" t="str">
        <f>IFERROR(_xll.qlFuturesRateHelperConvexityAdjustment(S69,Trigger),"--")</f>
        <v>--</v>
      </c>
      <c r="W69" s="10" t="e">
        <f>_xll.qlRateHelperEarliestDate(S69,Trigger)</f>
        <v>#VALUE!</v>
      </c>
      <c r="X69" s="10" t="e">
        <f>_xll.qlRateHelperLatestDate(S69,Trigger)</f>
        <v>#VALUE!</v>
      </c>
      <c r="Y69" s="161" t="e">
        <v>#N/A</v>
      </c>
    </row>
    <row r="70" spans="1:25" ht="11.25" customHeight="1" x14ac:dyDescent="0.2">
      <c r="A70" s="69" t="s">
        <v>41</v>
      </c>
      <c r="B70" s="72" t="e">
        <v>#N/A</v>
      </c>
      <c r="C70" s="70" t="e">
        <v>#N/A</v>
      </c>
      <c r="D70" s="70" t="e">
        <f t="shared" si="10"/>
        <v>#N/A</v>
      </c>
      <c r="E70" s="71" t="e">
        <f t="shared" si="13"/>
        <v>#N/A</v>
      </c>
      <c r="F70" s="78" t="e">
        <f t="shared" si="9"/>
        <v>#N/A</v>
      </c>
      <c r="G70" s="73" t="e">
        <f t="shared" si="14"/>
        <v>#N/A</v>
      </c>
      <c r="H70" s="74" t="s">
        <v>45</v>
      </c>
      <c r="I70" s="360" t="e">
        <v>#N/A</v>
      </c>
      <c r="J70" s="167" t="e">
        <f t="shared" si="12"/>
        <v>#N/A</v>
      </c>
      <c r="K70" s="76" t="e">
        <f>_xll.qlDepositRateHelper2(,IF(DataSelect="Mx_Live",$J70,$I70),IF(RIGHT($D70,1)="N","1D",$D70),$E70,Calendar,$F70,$G70,$H70,Permanent,Trigger,ObjectOverwrite)</f>
        <v>#VALUE!</v>
      </c>
      <c r="L70" s="71" t="b">
        <v>0</v>
      </c>
      <c r="O70" s="16" t="str">
        <f t="shared" si="11"/>
        <v>Dp</v>
      </c>
      <c r="P70" s="16" t="e">
        <f t="shared" si="15"/>
        <v>#N/A</v>
      </c>
      <c r="Q70" s="9" t="e">
        <f t="shared" si="16"/>
        <v>#VALUE!</v>
      </c>
      <c r="R70" s="9" t="b">
        <f t="shared" si="17"/>
        <v>0</v>
      </c>
      <c r="S70" s="9" t="e">
        <v>#N/A</v>
      </c>
      <c r="T70" s="9" t="e">
        <f>_xll.qlRateHelperQuoteName(S70,Trigger)</f>
        <v>#VALUE!</v>
      </c>
      <c r="U70" s="443" t="e">
        <f>_xll.qlRateHelperQuoteValue(S70,_xll.ohTrigger(Trigger,TriggerON))</f>
        <v>#VALUE!</v>
      </c>
      <c r="V70" s="243" t="str">
        <f>IFERROR(_xll.qlFuturesRateHelperConvexityAdjustment(S70,Trigger),"--")</f>
        <v>--</v>
      </c>
      <c r="W70" s="10" t="e">
        <f>_xll.qlRateHelperEarliestDate(S70,Trigger)</f>
        <v>#VALUE!</v>
      </c>
      <c r="X70" s="10" t="e">
        <f>_xll.qlRateHelperLatestDate(S70,Trigger)</f>
        <v>#VALUE!</v>
      </c>
      <c r="Y70" s="161" t="e">
        <v>#N/A</v>
      </c>
    </row>
    <row r="71" spans="1:25" ht="11.25" customHeight="1" x14ac:dyDescent="0.2">
      <c r="A71" s="4" t="s">
        <v>41</v>
      </c>
      <c r="B71" s="13" t="e">
        <v>#N/A</v>
      </c>
      <c r="C71" s="14" t="e">
        <v>#N/A</v>
      </c>
      <c r="D71" s="14" t="e">
        <f t="shared" si="10"/>
        <v>#N/A</v>
      </c>
      <c r="E71" s="12" t="e">
        <f t="shared" si="13"/>
        <v>#N/A</v>
      </c>
      <c r="F71" s="18" t="e">
        <f t="shared" si="9"/>
        <v>#N/A</v>
      </c>
      <c r="G71" s="15" t="e">
        <f t="shared" si="14"/>
        <v>#N/A</v>
      </c>
      <c r="H71" s="5" t="s">
        <v>45</v>
      </c>
      <c r="I71" s="362" t="e">
        <v>#N/A</v>
      </c>
      <c r="J71" s="169" t="e">
        <f t="shared" si="12"/>
        <v>#N/A</v>
      </c>
      <c r="K71" s="7" t="e">
        <f>_xll.qlDepositRateHelper2(,IF(DataSelect="Mx_Live",$J71,$I71),IF(RIGHT($D71,1)="N","1D",$D71),$E71,Calendar,$F71,$G71,$H71,Permanent,Trigger,ObjectOverwrite)</f>
        <v>#VALUE!</v>
      </c>
      <c r="L71" s="12" t="b">
        <v>0</v>
      </c>
      <c r="O71" s="17" t="str">
        <f t="shared" si="11"/>
        <v>Dp</v>
      </c>
      <c r="P71" s="17" t="e">
        <f t="shared" si="15"/>
        <v>#N/A</v>
      </c>
      <c r="Q71" s="11" t="e">
        <f t="shared" si="16"/>
        <v>#VALUE!</v>
      </c>
      <c r="R71" s="11" t="b">
        <f t="shared" si="17"/>
        <v>0</v>
      </c>
      <c r="S71" s="11" t="e">
        <v>#N/A</v>
      </c>
      <c r="T71" s="11" t="e">
        <f>_xll.qlRateHelperQuoteName(S71,Trigger)</f>
        <v>#VALUE!</v>
      </c>
      <c r="U71" s="444" t="e">
        <f>_xll.qlRateHelperQuoteValue(S71,_xll.ohTrigger(Trigger,TriggerON))</f>
        <v>#VALUE!</v>
      </c>
      <c r="V71" s="244" t="str">
        <f>IFERROR(_xll.qlFuturesRateHelperConvexityAdjustment(S71,Trigger),"--")</f>
        <v>--</v>
      </c>
      <c r="W71" s="19" t="e">
        <f>_xll.qlRateHelperEarliestDate(S71,Trigger)</f>
        <v>#VALUE!</v>
      </c>
      <c r="X71" s="19" t="e">
        <f>_xll.qlRateHelperLatestDate(S71,Trigger)</f>
        <v>#VALUE!</v>
      </c>
      <c r="Y71" s="162" t="e">
        <v>#N/A</v>
      </c>
    </row>
    <row r="72" spans="1:25" ht="11.25" customHeight="1" x14ac:dyDescent="0.2"/>
    <row r="73" spans="1:25" ht="11.25" customHeight="1" x14ac:dyDescent="0.2"/>
    <row r="74" spans="1:25" ht="11.25" customHeight="1" x14ac:dyDescent="0.2"/>
    <row r="75" spans="1:25" ht="11.25" customHeight="1" x14ac:dyDescent="0.2"/>
    <row r="76" spans="1:25" ht="11.25" customHeight="1" x14ac:dyDescent="0.2"/>
    <row r="77" spans="1:25" ht="11.25" customHeight="1" x14ac:dyDescent="0.2"/>
    <row r="78" spans="1:25" ht="11.25" customHeight="1" x14ac:dyDescent="0.2"/>
    <row r="79" spans="1:25" ht="11.25" customHeight="1" x14ac:dyDescent="0.2"/>
    <row r="80" spans="1:25" ht="11.25" customHeight="1" x14ac:dyDescent="0.2"/>
  </sheetData>
  <dataValidations disablePrompts="1" count="1">
    <dataValidation type="list" allowBlank="1" showInputMessage="1" showErrorMessage="1" sqref="H3:H71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U3535"/>
  <sheetViews>
    <sheetView topLeftCell="U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336" hidden="1" customWidth="1" outlineLevel="1"/>
    <col min="12" max="12" width="9" style="90" hidden="1" customWidth="1" outlineLevel="1"/>
    <col min="13" max="13" width="2.7109375" style="88" customWidth="1" collapsed="1"/>
    <col min="14" max="14" width="9" style="88" hidden="1" customWidth="1" outlineLevel="1"/>
    <col min="15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40" width="2.7109375" style="88" customWidth="1"/>
    <col min="41" max="41" width="3" style="88" bestFit="1" customWidth="1"/>
    <col min="42" max="44" width="17.28515625" style="88" bestFit="1" customWidth="1"/>
    <col min="45" max="45" width="9" style="88" bestFit="1" customWidth="1"/>
    <col min="46" max="16384" width="9.140625" style="88"/>
  </cols>
  <sheetData>
    <row r="1" spans="1:4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2</v>
      </c>
      <c r="K1" s="319"/>
      <c r="L1" s="83"/>
      <c r="P1" s="319"/>
      <c r="R1" s="319"/>
      <c r="S1" s="319"/>
      <c r="U1" s="221" t="str">
        <f>Currency&amp;" "&amp;Tenor</f>
        <v>EUR 1M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O1" s="106"/>
      <c r="AP1" s="106" t="s">
        <v>247</v>
      </c>
      <c r="AQ1" s="106" t="s">
        <v>224</v>
      </c>
      <c r="AR1" s="106" t="s">
        <v>248</v>
      </c>
      <c r="AS1" s="106" t="str">
        <f>"F "&amp;Tenor</f>
        <v>F 1M</v>
      </c>
      <c r="AT1" s="106" t="str">
        <f>"F "&amp;Tenor&amp;" QL"</f>
        <v>F 1M QL</v>
      </c>
      <c r="AU1" s="80" t="str">
        <f>_xll.qlEuribor(,Tenor,Currency&amp;Tenor,Permanent,Trigger,ObjectOverwrite)</f>
        <v>obj_00be1#0002</v>
      </c>
    </row>
    <row r="2" spans="1:4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388" t="s">
        <v>12</v>
      </c>
      <c r="O2" s="388"/>
      <c r="P2" s="388" t="s">
        <v>38</v>
      </c>
      <c r="Q2" s="388" t="s">
        <v>42</v>
      </c>
      <c r="R2" s="388" t="s">
        <v>213</v>
      </c>
      <c r="S2" s="388" t="s">
        <v>204</v>
      </c>
      <c r="T2" s="388" t="s">
        <v>38</v>
      </c>
      <c r="U2" s="388" t="s">
        <v>73</v>
      </c>
      <c r="V2" s="389" t="s">
        <v>34</v>
      </c>
      <c r="W2" s="389"/>
      <c r="X2" s="388" t="s">
        <v>32</v>
      </c>
      <c r="Y2" s="388" t="s">
        <v>33</v>
      </c>
      <c r="Z2" s="245">
        <f t="array" ref="Z2:Z96">_xll.qlPiecewiseYieldCurveData(YieldCurve_1M,Trigger)</f>
        <v>1</v>
      </c>
      <c r="AB2" s="242" t="s">
        <v>206</v>
      </c>
      <c r="AC2" s="239" t="s">
        <v>217</v>
      </c>
      <c r="AO2" s="98" t="s">
        <v>196</v>
      </c>
      <c r="AP2" s="99">
        <f>Evaluationdate</f>
        <v>42185</v>
      </c>
      <c r="AQ2" s="99">
        <f>Settlementdate</f>
        <v>42187</v>
      </c>
      <c r="AR2" s="99">
        <f>_xll.qlInterestRateIndexMaturity(Currency&amp;"ibor"&amp;Tenor,AQ2,Trigger)</f>
        <v>42219</v>
      </c>
      <c r="AS2" s="245">
        <f>_xll.qlIndexFixing($AC$5,AP2,TRUE,_xll.ohTrigger(Trigger,Trigger1M))</f>
        <v>-6.3999999986505407E-4</v>
      </c>
      <c r="AT2" s="245">
        <f>_xll.qlIndexFixing($AU$1,AP2,TRUE,_xll.ohTrigger(Trigger,Trigger1M))</f>
        <v>-6.4699999751283155E-4</v>
      </c>
    </row>
    <row r="3" spans="1:47" s="80" customFormat="1" ht="11.25" customHeight="1" x14ac:dyDescent="0.2">
      <c r="A3" s="274" t="s">
        <v>233</v>
      </c>
      <c r="B3" s="370" t="str">
        <f t="array" ref="B3:B20">_xll.ohFilter(Quote!J4:J102,Quote!I4:I102="DP")</f>
        <v>ON</v>
      </c>
      <c r="C3" s="371" t="str">
        <f t="array" ref="C3:C20">SUBSTITUTE(_xll.ohFilter(PastedValue!AI2:AI66,PastedValue!AE2:AE66="Dp"),"/N","N")</f>
        <v>ON</v>
      </c>
      <c r="D3" s="372" t="str">
        <f t="shared" ref="D3:D20" si="0">IF(DataSelect="Reference",$C3,$B3)</f>
        <v>ON</v>
      </c>
      <c r="E3" s="275">
        <f t="shared" ref="E3:E20" si="1">IF($D3="ON",0,IF($D3="TN",1,2))</f>
        <v>0</v>
      </c>
      <c r="F3" s="276" t="s">
        <v>236</v>
      </c>
      <c r="G3" s="277" t="b">
        <v>0</v>
      </c>
      <c r="H3" s="278" t="s">
        <v>45</v>
      </c>
      <c r="I3" s="351">
        <f t="array" ref="I3:I20">_xll.ohFilter(PastedValue!AL2:AL62,PastedValue!AE2:AE62="Dp")/100</f>
        <v>-7.0229999999999999E-4</v>
      </c>
      <c r="J3" s="67" t="str">
        <f t="shared" ref="J3:J20" si="2">Currency&amp;"YC"&amp;Tenor&amp;"_"&amp;B3&amp;"D"&amp;IF(RIGHT(B3,1)="N",Tenor,"")</f>
        <v>EURYC1M_OND1M</v>
      </c>
      <c r="K3" s="383" t="str">
        <f>IFERROR(_xll.qlDepositRateHelper2(,IF(DataSelect="Reference",$I3,$J3),IF(RIGHT($D3,1)="N","1D",$D3),$E3,Calendar,$F3,$G3,$H3,,_xll.ohTrigger(Trigger,DataSelect)),"--")</f>
        <v>obj_00b63#0005</v>
      </c>
      <c r="L3" s="275" t="b">
        <v>1</v>
      </c>
      <c r="M3" s="81"/>
      <c r="N3" s="341" t="str">
        <f t="shared" ref="N3:N19" si="3">A3</f>
        <v>DP</v>
      </c>
      <c r="O3" s="341" t="str">
        <f t="shared" ref="O3:O19" si="4">C3</f>
        <v>ON</v>
      </c>
      <c r="P3" s="326" t="str">
        <f>K3</f>
        <v>obj_00b63#0005</v>
      </c>
      <c r="Q3" s="98" t="b">
        <f>L3</f>
        <v>1</v>
      </c>
      <c r="R3" s="326">
        <v>1</v>
      </c>
      <c r="S3" s="326">
        <v>1</v>
      </c>
      <c r="T3" s="98" t="str">
        <f t="array" ref="T3:T96">_xll.qlRateHelperSelection(_xll.ohFilter(P3:P85,Q3:Q85),_xll.ohFilter(S3:S85,Q3:Q85),$AC$1,$AC$3,$AC$4,$AC$2,_xll.ohFilter(R3:R85,Q3:Q85),Trigger)</f>
        <v>obj_00b63</v>
      </c>
      <c r="U3" s="98" t="str">
        <f>_xll.qlRateHelperQuoteName(T3)</f>
        <v/>
      </c>
      <c r="V3" s="338">
        <f>_xll.qlRateHelperRate(T3,_xll.ohTrigger(Trigger,Trigger1M))</f>
        <v>-7.0229999999999999E-4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1.0000019508371392</v>
      </c>
      <c r="AB3" s="242" t="s">
        <v>215</v>
      </c>
      <c r="AC3" s="247">
        <v>0</v>
      </c>
      <c r="AD3" s="250"/>
      <c r="AO3" s="100" t="s">
        <v>196</v>
      </c>
      <c r="AP3" s="101">
        <f>_xll.qlInterestRateIndexFixingDate(Currency&amp;"ibor"&amp;Tenor,AQ3,Trigger)</f>
        <v>42186</v>
      </c>
      <c r="AQ3" s="101">
        <f>_xll.qlCalendarAdvance(Calendar,AQ2,AO3,"f",,Trigger)</f>
        <v>42188</v>
      </c>
      <c r="AR3" s="101">
        <f>_xll.qlInterestRateIndexMaturity(Currency&amp;"ibor"&amp;Tenor,AQ3,Trigger)</f>
        <v>42219</v>
      </c>
      <c r="AS3" s="246">
        <f>_xll.qlIndexFixing($AC$5,AP3,TRUE,_xll.ohTrigger(Trigger,Trigger1M))</f>
        <v>-6.3803672595221721E-4</v>
      </c>
      <c r="AT3" s="246">
        <f>_xll.qlIndexFixing($AU$1,AP3,TRUE,_xll.ohTrigger(Trigger,Trigger1M))</f>
        <v>-6.5101956318459214E-4</v>
      </c>
    </row>
    <row r="4" spans="1:47" s="80" customFormat="1" ht="11.25" customHeight="1" x14ac:dyDescent="0.2">
      <c r="A4" s="280" t="s">
        <v>233</v>
      </c>
      <c r="B4" s="373" t="str">
        <v>TN</v>
      </c>
      <c r="C4" s="374" t="str">
        <v>TN</v>
      </c>
      <c r="D4" s="375" t="str">
        <f t="shared" si="0"/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352">
        <v>-7.0160000000000003E-4</v>
      </c>
      <c r="J4" s="75" t="str">
        <f t="shared" si="2"/>
        <v>EURYC1M_TND1M</v>
      </c>
      <c r="K4" s="384" t="str">
        <f>IFERROR(_xll.qlDepositRateHelper2(,IF(DataSelect="Reference",$I4,$J4),IF(RIGHT($D4,1)="N","1D",$D4),$E4,Calendar,$F4,$G4,$H4,,_xll.ohTrigger(Trigger,DataSelect)),"--")</f>
        <v>obj_00b7d#0005</v>
      </c>
      <c r="L4" s="281" t="b">
        <v>1</v>
      </c>
      <c r="M4" s="87"/>
      <c r="N4" s="339" t="str">
        <f t="shared" si="3"/>
        <v>DP</v>
      </c>
      <c r="O4" s="339" t="str">
        <f t="shared" si="4"/>
        <v>TN</v>
      </c>
      <c r="P4" s="340" t="str">
        <f t="shared" ref="P4:Q19" si="5">K4</f>
        <v>obj_00b7d#0005</v>
      </c>
      <c r="Q4" s="100" t="b">
        <f t="shared" si="5"/>
        <v>1</v>
      </c>
      <c r="R4" s="340">
        <v>1</v>
      </c>
      <c r="S4" s="340">
        <v>1</v>
      </c>
      <c r="T4" s="100" t="str">
        <v>obj_00b7d</v>
      </c>
      <c r="U4" s="100" t="str">
        <f>_xll.qlRateHelperQuoteName(T4)</f>
        <v/>
      </c>
      <c r="V4" s="337">
        <f>_xll.qlRateHelperRate(T4,_xll.ohTrigger(Trigger,Trigger1M))</f>
        <v>-7.0160000000000003E-4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1.0000038997336282</v>
      </c>
      <c r="AB4" s="242" t="s">
        <v>216</v>
      </c>
      <c r="AC4" s="247">
        <v>4</v>
      </c>
      <c r="AD4" s="250"/>
      <c r="AO4" s="100" t="s">
        <v>196</v>
      </c>
      <c r="AP4" s="101">
        <f>_xll.qlInterestRateIndexFixingDate(Currency&amp;"ibor"&amp;Tenor,AQ4,Trigger)</f>
        <v>42187</v>
      </c>
      <c r="AQ4" s="101">
        <f>_xll.qlCalendarAdvance(Calendar,AQ3,AO4,"f",,Trigger)</f>
        <v>42191</v>
      </c>
      <c r="AR4" s="101">
        <f>_xll.qlInterestRateIndexMaturity(Currency&amp;"ibor"&amp;Tenor,AQ4,Trigger)</f>
        <v>42222</v>
      </c>
      <c r="AS4" s="246">
        <f>_xll.qlIndexFixing($AC$5,AP4,TRUE,_xll.ohTrigger(Trigger,Trigger1M))</f>
        <v>-6.2743418846682652E-4</v>
      </c>
      <c r="AT4" s="246">
        <f>_xll.qlIndexFixing($AU$1,AP4,TRUE,_xll.ohTrigger(Trigger,Trigger1M))</f>
        <v>-6.6643589903248751E-4</v>
      </c>
    </row>
    <row r="5" spans="1:47" s="80" customFormat="1" ht="11.25" customHeight="1" x14ac:dyDescent="0.2">
      <c r="A5" s="280" t="s">
        <v>233</v>
      </c>
      <c r="B5" s="373" t="str">
        <v>SN</v>
      </c>
      <c r="C5" s="374" t="str">
        <v>SN</v>
      </c>
      <c r="D5" s="375" t="str">
        <f t="shared" si="0"/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352">
        <v>-7.0089999999999996E-4</v>
      </c>
      <c r="J5" s="75" t="str">
        <f t="shared" si="2"/>
        <v>EURYC1M_SND1M</v>
      </c>
      <c r="K5" s="384" t="str">
        <f>IFERROR(_xll.qlDepositRateHelper2(,IF(DataSelect="Reference",$I5,$J5),IF(RIGHT($D5,1)="N","1D",$D5),$E5,Calendar,$F5,$G5,$H5,,_xll.ohTrigger(Trigger,DataSelect)),"--")</f>
        <v>obj_00b74#0005</v>
      </c>
      <c r="L5" s="281" t="b">
        <v>1</v>
      </c>
      <c r="M5" s="87"/>
      <c r="N5" s="339" t="str">
        <f t="shared" si="3"/>
        <v>DP</v>
      </c>
      <c r="O5" s="339" t="str">
        <f t="shared" si="4"/>
        <v>SN</v>
      </c>
      <c r="P5" s="340" t="str">
        <f t="shared" si="5"/>
        <v>obj_00b74#0005</v>
      </c>
      <c r="Q5" s="100" t="b">
        <f t="shared" si="5"/>
        <v>1</v>
      </c>
      <c r="R5" s="340">
        <v>1</v>
      </c>
      <c r="S5" s="340">
        <v>1</v>
      </c>
      <c r="T5" s="100" t="str">
        <v>obj_00b74</v>
      </c>
      <c r="U5" s="100" t="str">
        <f>_xll.qlRateHelperQuoteName(T5)</f>
        <v/>
      </c>
      <c r="V5" s="337">
        <f>_xll.qlRateHelperRate(T5,_xll.ohTrigger(Trigger,Trigger1M))</f>
        <v>-7.0089999999999996E-4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1.0000058466894559</v>
      </c>
      <c r="AB5" s="242" t="s">
        <v>4</v>
      </c>
      <c r="AC5" s="247" t="str">
        <f>_xll.qlEuribor(,Tenor,YieldCurve_1M,Permanent,YieldCurve_1M,ObjectOverwrite)</f>
        <v>obj_00e60#0002</v>
      </c>
      <c r="AD5" s="250"/>
      <c r="AO5" s="100" t="s">
        <v>196</v>
      </c>
      <c r="AP5" s="101">
        <f>_xll.qlInterestRateIndexFixingDate(Currency&amp;"ibor"&amp;Tenor,AQ5,Trigger)</f>
        <v>42188</v>
      </c>
      <c r="AQ5" s="101">
        <f>_xll.qlCalendarAdvance(Calendar,AQ4,AO5,"f",,Trigger)</f>
        <v>42192</v>
      </c>
      <c r="AR5" s="101">
        <f>_xll.qlInterestRateIndexMaturity(Currency&amp;"ibor"&amp;Tenor,AQ5,Trigger)</f>
        <v>42223</v>
      </c>
      <c r="AS5" s="246">
        <f>_xll.qlIndexFixing($AC$5,AP5,TRUE,_xll.ohTrigger(Trigger,Trigger1M))</f>
        <v>-6.2412178539499529E-4</v>
      </c>
      <c r="AT5" s="246">
        <f>_xll.qlIndexFixing($AU$1,AP5,TRUE,_xll.ohTrigger(Trigger,Trigger1M))</f>
        <v>-6.7066173785200424E-4</v>
      </c>
    </row>
    <row r="6" spans="1:47" s="80" customFormat="1" ht="11.25" customHeight="1" x14ac:dyDescent="0.2">
      <c r="A6" s="280" t="s">
        <v>233</v>
      </c>
      <c r="B6" s="373" t="str">
        <v>1W</v>
      </c>
      <c r="C6" s="374" t="str">
        <v>1W</v>
      </c>
      <c r="D6" s="375" t="str">
        <f t="shared" si="0"/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352">
        <v>-6.96E-4</v>
      </c>
      <c r="J6" s="75" t="str">
        <f t="shared" si="2"/>
        <v>EURYC1M_1WD</v>
      </c>
      <c r="K6" s="384" t="str">
        <f>IFERROR(_xll.qlDepositRateHelper2(,IF(DataSelect="Reference",$I6,$J6),IF(RIGHT($D6,1)="N","1D",$D6),$E6,Calendar,$F6,$G6,$H6,,_xll.ohTrigger(Trigger,DataSelect)),"--")</f>
        <v>obj_00b69#0005</v>
      </c>
      <c r="L6" s="281" t="b">
        <v>0</v>
      </c>
      <c r="M6" s="87"/>
      <c r="N6" s="339" t="str">
        <f t="shared" si="3"/>
        <v>DP</v>
      </c>
      <c r="O6" s="339" t="str">
        <f t="shared" si="4"/>
        <v>1W</v>
      </c>
      <c r="P6" s="340" t="str">
        <f t="shared" si="5"/>
        <v>obj_00b69#0005</v>
      </c>
      <c r="Q6" s="100" t="b">
        <f t="shared" si="5"/>
        <v>0</v>
      </c>
      <c r="R6" s="340">
        <v>1</v>
      </c>
      <c r="S6" s="340">
        <v>1</v>
      </c>
      <c r="T6" s="100" t="str">
        <v>obj_00b64</v>
      </c>
      <c r="U6" s="100" t="str">
        <f>_xll.qlRateHelperQuoteName(T6)</f>
        <v/>
      </c>
      <c r="V6" s="337">
        <f>_xll.qlRateHelperRate(T6,_xll.ohTrigger(Trigger,Trigger1M))</f>
        <v>-6.8800000000000003E-4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42201</v>
      </c>
      <c r="Z6" s="246">
        <v>1.0000306561094048</v>
      </c>
      <c r="AD6" s="250"/>
      <c r="AO6" s="100" t="s">
        <v>196</v>
      </c>
      <c r="AP6" s="101">
        <f>_xll.qlInterestRateIndexFixingDate(Currency&amp;"ibor"&amp;Tenor,AQ6,Trigger)</f>
        <v>42191</v>
      </c>
      <c r="AQ6" s="101">
        <f>_xll.qlCalendarAdvance(Calendar,AQ5,AO6,"f",,Trigger)</f>
        <v>42193</v>
      </c>
      <c r="AR6" s="101">
        <f>_xll.qlInterestRateIndexMaturity(Currency&amp;"ibor"&amp;Tenor,AQ6,Trigger)</f>
        <v>42226</v>
      </c>
      <c r="AS6" s="246">
        <f>_xll.qlIndexFixing($AC$5,AP6,TRUE,_xll.ohTrigger(Trigger,Trigger1M))</f>
        <v>-6.1928114323988649E-4</v>
      </c>
      <c r="AT6" s="246">
        <f>_xll.qlIndexFixing($AU$1,AP6,TRUE,_xll.ohTrigger(Trigger,Trigger1M))</f>
        <v>-6.7358269768921536E-4</v>
      </c>
    </row>
    <row r="7" spans="1:47" s="80" customFormat="1" ht="11.25" customHeight="1" x14ac:dyDescent="0.2">
      <c r="A7" s="280" t="s">
        <v>233</v>
      </c>
      <c r="B7" s="373" t="str">
        <v>2W</v>
      </c>
      <c r="C7" s="374" t="str">
        <v>2W</v>
      </c>
      <c r="D7" s="375" t="str">
        <f t="shared" si="0"/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352">
        <v>-6.8800000000000003E-4</v>
      </c>
      <c r="J7" s="75" t="str">
        <f t="shared" si="2"/>
        <v>EURYC1M_2WD</v>
      </c>
      <c r="K7" s="384" t="str">
        <f>IFERROR(_xll.qlDepositRateHelper2(,IF(DataSelect="Reference",$I7,$J7),IF(RIGHT($D7,1)="N","1D",$D7),$E7,Calendar,$F7,$G7,$H7,,_xll.ohTrigger(Trigger,DataSelect)),"--")</f>
        <v>obj_00b64#0005</v>
      </c>
      <c r="L7" s="281" t="b">
        <v>1</v>
      </c>
      <c r="M7" s="87"/>
      <c r="N7" s="339" t="str">
        <f t="shared" si="3"/>
        <v>DP</v>
      </c>
      <c r="O7" s="339" t="str">
        <f t="shared" si="4"/>
        <v>2W</v>
      </c>
      <c r="P7" s="340" t="str">
        <f t="shared" si="5"/>
        <v>obj_00b64#0005</v>
      </c>
      <c r="Q7" s="100" t="b">
        <f t="shared" si="5"/>
        <v>1</v>
      </c>
      <c r="R7" s="340">
        <v>1</v>
      </c>
      <c r="S7" s="340">
        <v>1</v>
      </c>
      <c r="T7" s="100" t="str">
        <v>obj_00b62</v>
      </c>
      <c r="U7" s="100" t="str">
        <f>_xll.qlRateHelperQuoteName(T7)</f>
        <v/>
      </c>
      <c r="V7" s="337">
        <f>_xll.qlRateHelperRate(T7,_xll.ohTrigger(Trigger,Trigger1M))</f>
        <v>-6.8099999999999996E-4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42208</v>
      </c>
      <c r="Z7" s="246">
        <v>1.0000436264666897</v>
      </c>
      <c r="AD7" s="250"/>
      <c r="AO7" s="100" t="s">
        <v>196</v>
      </c>
      <c r="AP7" s="101">
        <f>_xll.qlInterestRateIndexFixingDate(Currency&amp;"ibor"&amp;Tenor,AQ7,Trigger)</f>
        <v>42192</v>
      </c>
      <c r="AQ7" s="101">
        <f>_xll.qlCalendarAdvance(Calendar,AQ6,AO7,"f",,Trigger)</f>
        <v>42194</v>
      </c>
      <c r="AR7" s="101">
        <f>_xll.qlInterestRateIndexMaturity(Currency&amp;"ibor"&amp;Tenor,AQ7,Trigger)</f>
        <v>42226</v>
      </c>
      <c r="AS7" s="246">
        <f>_xll.qlIndexFixing($AC$5,AP7,TRUE,_xll.ohTrigger(Trigger,Trigger1M))</f>
        <v>-6.1710107013640547E-4</v>
      </c>
      <c r="AT7" s="246">
        <f>_xll.qlIndexFixing($AU$1,AP7,TRUE,_xll.ohTrigger(Trigger,Trigger1M))</f>
        <v>-6.7678340475829657E-4</v>
      </c>
    </row>
    <row r="8" spans="1:47" s="80" customFormat="1" ht="11.25" customHeight="1" x14ac:dyDescent="0.2">
      <c r="A8" s="280" t="s">
        <v>233</v>
      </c>
      <c r="B8" s="373" t="str">
        <v>3W</v>
      </c>
      <c r="C8" s="374" t="str">
        <v>3W</v>
      </c>
      <c r="D8" s="375" t="str">
        <f t="shared" si="0"/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352">
        <v>-6.8099999999999996E-4</v>
      </c>
      <c r="J8" s="75" t="str">
        <f t="shared" si="2"/>
        <v>EURYC1M_3WD</v>
      </c>
      <c r="K8" s="384" t="str">
        <f>IFERROR(_xll.qlDepositRateHelper2(,IF(DataSelect="Reference",$I8,$J8),IF(RIGHT($D8,1)="N","1D",$D8),$E8,Calendar,$F8,$G8,$H8,,_xll.ohTrigger(Trigger,DataSelect)),"--")</f>
        <v>obj_00b62#0005</v>
      </c>
      <c r="L8" s="281" t="b">
        <v>1</v>
      </c>
      <c r="M8" s="87"/>
      <c r="N8" s="339" t="str">
        <f t="shared" si="3"/>
        <v>DP</v>
      </c>
      <c r="O8" s="339" t="str">
        <f t="shared" si="4"/>
        <v>3W</v>
      </c>
      <c r="P8" s="340" t="str">
        <f t="shared" si="5"/>
        <v>obj_00b62#0005</v>
      </c>
      <c r="Q8" s="100" t="b">
        <f t="shared" si="5"/>
        <v>1</v>
      </c>
      <c r="R8" s="340">
        <v>1</v>
      </c>
      <c r="S8" s="340">
        <v>1</v>
      </c>
      <c r="T8" s="100" t="str">
        <v>obj_00b70</v>
      </c>
      <c r="U8" s="100" t="str">
        <f>_xll.qlRateHelperQuoteName(T8)</f>
        <v/>
      </c>
      <c r="V8" s="337">
        <f>_xll.qlRateHelperRate(T8,_xll.ohTrigger(Trigger,Trigger1M))</f>
        <v>-6.4000000000000005E-4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42219</v>
      </c>
      <c r="Z8" s="246">
        <v>1.000060792080899</v>
      </c>
      <c r="AD8" s="250"/>
      <c r="AO8" s="100" t="s">
        <v>196</v>
      </c>
      <c r="AP8" s="101">
        <f>_xll.qlInterestRateIndexFixingDate(Currency&amp;"ibor"&amp;Tenor,AQ8,Trigger)</f>
        <v>42193</v>
      </c>
      <c r="AQ8" s="101">
        <f>_xll.qlCalendarAdvance(Calendar,AQ7,AO8,"f",,Trigger)</f>
        <v>42195</v>
      </c>
      <c r="AR8" s="101">
        <f>_xll.qlInterestRateIndexMaturity(Currency&amp;"ibor"&amp;Tenor,AQ8,Trigger)</f>
        <v>42226</v>
      </c>
      <c r="AS8" s="246">
        <f>_xll.qlIndexFixing($AC$5,AP8,TRUE,_xll.ohTrigger(Trigger,Trigger1M))</f>
        <v>-6.1482065509033481E-4</v>
      </c>
      <c r="AT8" s="246">
        <f>_xll.qlIndexFixing($AU$1,AP8,TRUE,_xll.ohTrigger(Trigger,Trigger1M))</f>
        <v>-6.7968711219537354E-4</v>
      </c>
    </row>
    <row r="9" spans="1:47" s="80" customFormat="1" ht="11.25" customHeight="1" x14ac:dyDescent="0.2">
      <c r="A9" s="280" t="s">
        <v>233</v>
      </c>
      <c r="B9" s="373" t="str">
        <v>1M</v>
      </c>
      <c r="C9" s="374" t="str">
        <v>1M</v>
      </c>
      <c r="D9" s="375" t="str">
        <f t="shared" si="0"/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2">
        <v>-6.4000000000000005E-4</v>
      </c>
      <c r="J9" s="75" t="str">
        <f t="shared" si="2"/>
        <v>EURYC1M_1MD</v>
      </c>
      <c r="K9" s="384" t="str">
        <f>IFERROR(_xll.qlDepositRateHelper2(,IF(DataSelect="Reference",$I9,$J9),IF(RIGHT($D9,1)="N","1D",$D9),$E9,Calendar,$F9,$G9,$H9,,_xll.ohTrigger(Trigger,DataSelect)),"--")</f>
        <v>obj_00b70#0005</v>
      </c>
      <c r="L9" s="281" t="b">
        <v>1</v>
      </c>
      <c r="M9" s="87"/>
      <c r="N9" s="339" t="str">
        <f t="shared" si="3"/>
        <v>DP</v>
      </c>
      <c r="O9" s="339" t="str">
        <f t="shared" si="4"/>
        <v>1M</v>
      </c>
      <c r="P9" s="340" t="str">
        <f t="shared" si="5"/>
        <v>obj_00b70#0005</v>
      </c>
      <c r="Q9" s="100" t="b">
        <f t="shared" si="5"/>
        <v>1</v>
      </c>
      <c r="R9" s="340">
        <v>1</v>
      </c>
      <c r="S9" s="340">
        <v>1</v>
      </c>
      <c r="T9" s="100" t="str">
        <v>obj_00e41</v>
      </c>
      <c r="U9" s="100" t="str">
        <f>_xll.qlRateHelperQuoteName(T9)</f>
        <v/>
      </c>
      <c r="V9" s="337">
        <f>_xll.qlRateHelperRate(T9,_xll.ohTrigger(Trigger,Trigger1M))</f>
        <v>-6.4000000000000005E-4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42249</v>
      </c>
      <c r="Z9" s="246">
        <v>1.0001105812523541</v>
      </c>
      <c r="AD9" s="250"/>
      <c r="AO9" s="100" t="s">
        <v>196</v>
      </c>
      <c r="AP9" s="101">
        <f>_xll.qlInterestRateIndexFixingDate(Currency&amp;"ibor"&amp;Tenor,AQ9,Trigger)</f>
        <v>42194</v>
      </c>
      <c r="AQ9" s="101">
        <f>_xll.qlCalendarAdvance(Calendar,AQ8,AO9,"f",,Trigger)</f>
        <v>42198</v>
      </c>
      <c r="AR9" s="101">
        <f>_xll.qlInterestRateIndexMaturity(Currency&amp;"ibor"&amp;Tenor,AQ9,Trigger)</f>
        <v>42229</v>
      </c>
      <c r="AS9" s="246">
        <f>_xll.qlIndexFixing($AC$5,AP9,TRUE,_xll.ohTrigger(Trigger,Trigger1M))</f>
        <v>-6.0642976879874127E-4</v>
      </c>
      <c r="AT9" s="246">
        <f>_xll.qlIndexFixing($AU$1,AP9,TRUE,_xll.ohTrigger(Trigger,Trigger1M))</f>
        <v>-6.8309910934083809E-4</v>
      </c>
    </row>
    <row r="10" spans="1:47" s="80" customFormat="1" ht="11.25" customHeight="1" x14ac:dyDescent="0.2">
      <c r="A10" s="280" t="s">
        <v>233</v>
      </c>
      <c r="B10" s="373" t="e">
        <v>#N/A</v>
      </c>
      <c r="C10" s="374" t="e">
        <v>#N/A</v>
      </c>
      <c r="D10" s="375" t="e">
        <f t="shared" si="0"/>
        <v>#N/A</v>
      </c>
      <c r="E10" s="281" t="e">
        <f t="shared" si="1"/>
        <v>#N/A</v>
      </c>
      <c r="F10" s="282" t="s">
        <v>9</v>
      </c>
      <c r="G10" s="283" t="b">
        <v>1</v>
      </c>
      <c r="H10" s="284" t="s">
        <v>45</v>
      </c>
      <c r="I10" s="352" t="e">
        <v>#N/A</v>
      </c>
      <c r="J10" s="75" t="e">
        <f t="shared" si="2"/>
        <v>#N/A</v>
      </c>
      <c r="K10" s="384" t="str">
        <f>IFERROR(_xll.qlDepositRateHelper2(,IF(DataSelect="Reference",$I10,$J10),IF(RIGHT($D10,1)="N","1D",$D10),$E10,Calendar,$F10,$G10,$H10,,_xll.ohTrigger(Trigger,DataSelect)),"--")</f>
        <v>--</v>
      </c>
      <c r="L10" s="281" t="b">
        <v>0</v>
      </c>
      <c r="M10" s="87"/>
      <c r="N10" s="339" t="str">
        <f t="shared" si="3"/>
        <v>DP</v>
      </c>
      <c r="O10" s="339" t="e">
        <f t="shared" si="4"/>
        <v>#N/A</v>
      </c>
      <c r="P10" s="340" t="str">
        <f t="shared" si="5"/>
        <v>--</v>
      </c>
      <c r="Q10" s="100" t="b">
        <f t="shared" si="5"/>
        <v>0</v>
      </c>
      <c r="R10" s="340">
        <v>1</v>
      </c>
      <c r="S10" s="340">
        <v>1</v>
      </c>
      <c r="T10" s="100" t="str">
        <v>obj_00de9</v>
      </c>
      <c r="U10" s="100" t="str">
        <f>_xll.qlRateHelperQuoteName(T10)</f>
        <v/>
      </c>
      <c r="V10" s="337">
        <f>_xll.qlRateHelperRate(T10,_xll.ohTrigger(Trigger,Trigger1M))</f>
        <v>-6.2E-4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42279</v>
      </c>
      <c r="Z10" s="246">
        <v>1.0001589327542684</v>
      </c>
      <c r="AD10" s="250"/>
      <c r="AO10" s="100" t="s">
        <v>196</v>
      </c>
      <c r="AP10" s="101">
        <f>_xll.qlInterestRateIndexFixingDate(Currency&amp;"ibor"&amp;Tenor,AQ10,Trigger)</f>
        <v>42195</v>
      </c>
      <c r="AQ10" s="101">
        <f>_xll.qlCalendarAdvance(Calendar,AQ9,AO10,"f",,Trigger)</f>
        <v>42199</v>
      </c>
      <c r="AR10" s="101">
        <f>_xll.qlInterestRateIndexMaturity(Currency&amp;"ibor"&amp;Tenor,AQ10,Trigger)</f>
        <v>42230</v>
      </c>
      <c r="AS10" s="246">
        <f>_xll.qlIndexFixing($AC$5,AP10,TRUE,_xll.ohTrigger(Trigger,Trigger1M))</f>
        <v>-6.0382533325151471E-4</v>
      </c>
      <c r="AT10" s="246">
        <f>_xll.qlIndexFixing($AU$1,AP10,TRUE,_xll.ohTrigger(Trigger,Trigger1M))</f>
        <v>-6.832264155760691E-4</v>
      </c>
    </row>
    <row r="11" spans="1:47" s="80" customFormat="1" ht="11.25" customHeight="1" x14ac:dyDescent="0.2">
      <c r="A11" s="280" t="s">
        <v>233</v>
      </c>
      <c r="B11" s="373" t="e">
        <v>#N/A</v>
      </c>
      <c r="C11" s="374" t="e">
        <v>#N/A</v>
      </c>
      <c r="D11" s="375" t="e">
        <f t="shared" si="0"/>
        <v>#N/A</v>
      </c>
      <c r="E11" s="281" t="e">
        <f t="shared" si="1"/>
        <v>#N/A</v>
      </c>
      <c r="F11" s="282" t="s">
        <v>9</v>
      </c>
      <c r="G11" s="283" t="b">
        <v>1</v>
      </c>
      <c r="H11" s="284" t="s">
        <v>45</v>
      </c>
      <c r="I11" s="352" t="e">
        <v>#N/A</v>
      </c>
      <c r="J11" s="75" t="e">
        <f t="shared" si="2"/>
        <v>#N/A</v>
      </c>
      <c r="K11" s="384" t="str">
        <f>IFERROR(_xll.qlDepositRateHelper2(,IF(DataSelect="Reference",$I11,$J11),IF(RIGHT($D11,1)="N","1D",$D11),$E11,Calendar,$F11,$G11,$H11,,_xll.ohTrigger(Trigger,DataSelect)),"--")</f>
        <v>--</v>
      </c>
      <c r="L11" s="281" t="b">
        <v>0</v>
      </c>
      <c r="M11" s="87"/>
      <c r="N11" s="339" t="str">
        <f t="shared" si="3"/>
        <v>DP</v>
      </c>
      <c r="O11" s="339" t="e">
        <f t="shared" si="4"/>
        <v>#N/A</v>
      </c>
      <c r="P11" s="340" t="str">
        <f t="shared" si="5"/>
        <v>--</v>
      </c>
      <c r="Q11" s="100" t="b">
        <f t="shared" si="5"/>
        <v>0</v>
      </c>
      <c r="R11" s="340">
        <v>1</v>
      </c>
      <c r="S11" s="340">
        <v>1</v>
      </c>
      <c r="T11" s="100" t="str">
        <v>obj_00dc5</v>
      </c>
      <c r="U11" s="100" t="str">
        <f>_xll.qlRateHelperQuoteName(T11)</f>
        <v/>
      </c>
      <c r="V11" s="337">
        <f>_xll.qlRateHelperRate(T11,_xll.ohTrigger(Trigger,Trigger1M))</f>
        <v>-5.9999999999999995E-4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42310</v>
      </c>
      <c r="Z11" s="246">
        <v>1.0002039579574376</v>
      </c>
      <c r="AD11" s="250"/>
      <c r="AO11" s="100" t="s">
        <v>196</v>
      </c>
      <c r="AP11" s="101">
        <f>_xll.qlInterestRateIndexFixingDate(Currency&amp;"ibor"&amp;Tenor,AQ11,Trigger)</f>
        <v>42198</v>
      </c>
      <c r="AQ11" s="101">
        <f>_xll.qlCalendarAdvance(Calendar,AQ10,AO11,"f",,Trigger)</f>
        <v>42200</v>
      </c>
      <c r="AR11" s="101">
        <f>_xll.qlInterestRateIndexMaturity(Currency&amp;"ibor"&amp;Tenor,AQ11,Trigger)</f>
        <v>42233</v>
      </c>
      <c r="AS11" s="246">
        <f>_xll.qlIndexFixing($AC$5,AP11,TRUE,_xll.ohTrigger(Trigger,Trigger1M))</f>
        <v>-6.014243841018735E-4</v>
      </c>
      <c r="AT11" s="246">
        <f>_xll.qlIndexFixing($AU$1,AP11,TRUE,_xll.ohTrigger(Trigger,Trigger1M))</f>
        <v>-6.7973867590730532E-4</v>
      </c>
    </row>
    <row r="12" spans="1:47" s="80" customFormat="1" ht="11.25" customHeight="1" x14ac:dyDescent="0.2">
      <c r="A12" s="280" t="s">
        <v>233</v>
      </c>
      <c r="B12" s="373" t="e">
        <v>#N/A</v>
      </c>
      <c r="C12" s="374" t="e">
        <v>#N/A</v>
      </c>
      <c r="D12" s="375" t="e">
        <f t="shared" si="0"/>
        <v>#N/A</v>
      </c>
      <c r="E12" s="281" t="e">
        <f t="shared" si="1"/>
        <v>#N/A</v>
      </c>
      <c r="F12" s="282" t="s">
        <v>9</v>
      </c>
      <c r="G12" s="283" t="b">
        <v>1</v>
      </c>
      <c r="H12" s="284" t="s">
        <v>45</v>
      </c>
      <c r="I12" s="352" t="e">
        <v>#N/A</v>
      </c>
      <c r="J12" s="75" t="e">
        <f t="shared" si="2"/>
        <v>#N/A</v>
      </c>
      <c r="K12" s="384" t="str">
        <f>IFERROR(_xll.qlDepositRateHelper2(,IF(DataSelect="Reference",$I12,$J12),IF(RIGHT($D12,1)="N","1D",$D12),$E12,Calendar,$F12,$G12,$H12,,_xll.ohTrigger(Trigger,DataSelect)),"--")</f>
        <v>--</v>
      </c>
      <c r="L12" s="281" t="b">
        <v>0</v>
      </c>
      <c r="M12" s="87"/>
      <c r="N12" s="339" t="str">
        <f t="shared" si="3"/>
        <v>DP</v>
      </c>
      <c r="O12" s="339" t="e">
        <f t="shared" si="4"/>
        <v>#N/A</v>
      </c>
      <c r="P12" s="340" t="str">
        <f t="shared" si="5"/>
        <v>--</v>
      </c>
      <c r="Q12" s="100" t="b">
        <f t="shared" si="5"/>
        <v>0</v>
      </c>
      <c r="R12" s="340">
        <v>1</v>
      </c>
      <c r="S12" s="340">
        <v>1</v>
      </c>
      <c r="T12" s="100" t="str">
        <v>obj_00dcb</v>
      </c>
      <c r="U12" s="100" t="str">
        <f>_xll.qlRateHelperQuoteName(T12)</f>
        <v/>
      </c>
      <c r="V12" s="337">
        <f>_xll.qlRateHelperRate(T12,_xll.ohTrigger(Trigger,Trigger1M))</f>
        <v>-6.2E-4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42340</v>
      </c>
      <c r="Z12" s="246">
        <v>1.0002623291583348</v>
      </c>
      <c r="AD12" s="250"/>
      <c r="AO12" s="100" t="s">
        <v>196</v>
      </c>
      <c r="AP12" s="101">
        <f>_xll.qlInterestRateIndexFixingDate(Currency&amp;"ibor"&amp;Tenor,AQ12,Trigger)</f>
        <v>42199</v>
      </c>
      <c r="AQ12" s="101">
        <f>_xll.qlCalendarAdvance(Calendar,AQ11,AO12,"f",,Trigger)</f>
        <v>42201</v>
      </c>
      <c r="AR12" s="101">
        <f>_xll.qlInterestRateIndexMaturity(Currency&amp;"ibor"&amp;Tenor,AQ12,Trigger)</f>
        <v>42233</v>
      </c>
      <c r="AS12" s="246">
        <f>_xll.qlIndexFixing($AC$5,AP12,TRUE,_xll.ohTrigger(Trigger,Trigger1M))</f>
        <v>-5.9903613622139251E-4</v>
      </c>
      <c r="AT12" s="246">
        <f>_xll.qlIndexFixing($AU$1,AP12,TRUE,_xll.ohTrigger(Trigger,Trigger1M))</f>
        <v>-6.8062662166801235E-4</v>
      </c>
    </row>
    <row r="13" spans="1:47" s="80" customFormat="1" ht="11.25" customHeight="1" x14ac:dyDescent="0.2">
      <c r="A13" s="280" t="s">
        <v>233</v>
      </c>
      <c r="B13" s="373" t="e">
        <v>#N/A</v>
      </c>
      <c r="C13" s="374" t="e">
        <v>#N/A</v>
      </c>
      <c r="D13" s="375" t="e">
        <f t="shared" si="0"/>
        <v>#N/A</v>
      </c>
      <c r="E13" s="281" t="e">
        <f t="shared" si="1"/>
        <v>#N/A</v>
      </c>
      <c r="F13" s="282" t="s">
        <v>9</v>
      </c>
      <c r="G13" s="283" t="b">
        <v>1</v>
      </c>
      <c r="H13" s="284" t="s">
        <v>45</v>
      </c>
      <c r="I13" s="352" t="e">
        <v>#N/A</v>
      </c>
      <c r="J13" s="75" t="e">
        <f t="shared" si="2"/>
        <v>#N/A</v>
      </c>
      <c r="K13" s="384" t="str">
        <f>IFERROR(_xll.qlDepositRateHelper2(,IF(DataSelect="Reference",$I13,$J13),IF(RIGHT($D13,1)="N","1D",$D13),$E13,Calendar,$F13,$G13,$H13,,_xll.ohTrigger(Trigger,DataSelect)),"--")</f>
        <v>--</v>
      </c>
      <c r="L13" s="281" t="b">
        <v>0</v>
      </c>
      <c r="M13" s="87"/>
      <c r="N13" s="339" t="str">
        <f t="shared" si="3"/>
        <v>DP</v>
      </c>
      <c r="O13" s="339" t="e">
        <f t="shared" si="4"/>
        <v>#N/A</v>
      </c>
      <c r="P13" s="340" t="str">
        <f t="shared" si="5"/>
        <v>--</v>
      </c>
      <c r="Q13" s="100" t="b">
        <f t="shared" si="5"/>
        <v>0</v>
      </c>
      <c r="R13" s="340">
        <v>1</v>
      </c>
      <c r="S13" s="340">
        <v>1</v>
      </c>
      <c r="T13" s="100" t="str">
        <v>obj_00e07</v>
      </c>
      <c r="U13" s="100" t="str">
        <f>_xll.qlRateHelperQuoteName(T13)</f>
        <v/>
      </c>
      <c r="V13" s="337">
        <f>_xll.qlRateHelperRate(T13,_xll.ohTrigger(Trigger,Trigger1M))</f>
        <v>-5.8E-4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42373</v>
      </c>
      <c r="Z13" s="246">
        <v>1.0002972535615984</v>
      </c>
      <c r="AD13" s="250"/>
      <c r="AO13" s="100" t="s">
        <v>196</v>
      </c>
      <c r="AP13" s="101">
        <f>_xll.qlInterestRateIndexFixingDate(Currency&amp;"ibor"&amp;Tenor,AQ13,Trigger)</f>
        <v>42200</v>
      </c>
      <c r="AQ13" s="101">
        <f>_xll.qlCalendarAdvance(Calendar,AQ12,AO13,"f",,Trigger)</f>
        <v>42202</v>
      </c>
      <c r="AR13" s="101">
        <f>_xll.qlInterestRateIndexMaturity(Currency&amp;"ibor"&amp;Tenor,AQ13,Trigger)</f>
        <v>42233</v>
      </c>
      <c r="AS13" s="246">
        <f>_xll.qlIndexFixing($AC$5,AP13,TRUE,_xll.ohTrigger(Trigger,Trigger1M))</f>
        <v>-5.9638503056787836E-4</v>
      </c>
      <c r="AT13" s="246">
        <f>_xll.qlIndexFixing($AU$1,AP13,TRUE,_xll.ohTrigger(Trigger,Trigger1M))</f>
        <v>-6.8139206357931852E-4</v>
      </c>
    </row>
    <row r="14" spans="1:47" s="80" customFormat="1" ht="11.25" customHeight="1" x14ac:dyDescent="0.2">
      <c r="A14" s="280" t="s">
        <v>233</v>
      </c>
      <c r="B14" s="373" t="e">
        <v>#N/A</v>
      </c>
      <c r="C14" s="374" t="e">
        <v>#N/A</v>
      </c>
      <c r="D14" s="375" t="e">
        <f t="shared" si="0"/>
        <v>#N/A</v>
      </c>
      <c r="E14" s="281" t="e">
        <f t="shared" si="1"/>
        <v>#N/A</v>
      </c>
      <c r="F14" s="282" t="s">
        <v>9</v>
      </c>
      <c r="G14" s="283" t="b">
        <v>1</v>
      </c>
      <c r="H14" s="284" t="s">
        <v>45</v>
      </c>
      <c r="I14" s="352" t="e">
        <v>#N/A</v>
      </c>
      <c r="J14" s="75" t="e">
        <f t="shared" si="2"/>
        <v>#N/A</v>
      </c>
      <c r="K14" s="384" t="str">
        <f>IFERROR(_xll.qlDepositRateHelper2(,IF(DataSelect="Reference",$I14,$J14),IF(RIGHT($D14,1)="N","1D",$D14),$E14,Calendar,$F14,$G14,$H14,,_xll.ohTrigger(Trigger,DataSelect)),"--")</f>
        <v>--</v>
      </c>
      <c r="L14" s="281" t="b">
        <v>0</v>
      </c>
      <c r="M14" s="87"/>
      <c r="N14" s="339" t="str">
        <f t="shared" si="3"/>
        <v>DP</v>
      </c>
      <c r="O14" s="339" t="e">
        <f t="shared" si="4"/>
        <v>#N/A</v>
      </c>
      <c r="P14" s="340" t="str">
        <f t="shared" si="5"/>
        <v>--</v>
      </c>
      <c r="Q14" s="100" t="b">
        <f t="shared" si="5"/>
        <v>0</v>
      </c>
      <c r="R14" s="340">
        <v>1</v>
      </c>
      <c r="S14" s="340">
        <v>1</v>
      </c>
      <c r="T14" s="100" t="str">
        <v>obj_00dfd</v>
      </c>
      <c r="U14" s="100" t="str">
        <f>_xll.qlRateHelperQuoteName(T14)</f>
        <v/>
      </c>
      <c r="V14" s="337">
        <f>_xll.qlRateHelperRate(T14,_xll.ohTrigger(Trigger,Trigger1M))</f>
        <v>-6.2E-4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42402</v>
      </c>
      <c r="Z14" s="246">
        <v>1.0003657584246108</v>
      </c>
      <c r="AD14" s="250"/>
      <c r="AO14" s="100" t="s">
        <v>196</v>
      </c>
      <c r="AP14" s="101">
        <f>_xll.qlInterestRateIndexFixingDate(Currency&amp;"ibor"&amp;Tenor,AQ14,Trigger)</f>
        <v>42201</v>
      </c>
      <c r="AQ14" s="101">
        <f>_xll.qlCalendarAdvance(Calendar,AQ13,AO14,"f",,Trigger)</f>
        <v>42205</v>
      </c>
      <c r="AR14" s="101">
        <f>_xll.qlInterestRateIndexMaturity(Currency&amp;"ibor"&amp;Tenor,AQ14,Trigger)</f>
        <v>42236</v>
      </c>
      <c r="AS14" s="246">
        <f>_xll.qlIndexFixing($AC$5,AP14,TRUE,_xll.ohTrigger(Trigger,Trigger1M))</f>
        <v>-5.8873316396817858E-4</v>
      </c>
      <c r="AT14" s="246">
        <f>_xll.qlIndexFixing($AU$1,AP14,TRUE,_xll.ohTrigger(Trigger,Trigger1M))</f>
        <v>-6.7686492174887363E-4</v>
      </c>
    </row>
    <row r="15" spans="1:47" s="80" customFormat="1" ht="11.25" customHeight="1" x14ac:dyDescent="0.2">
      <c r="A15" s="280" t="s">
        <v>233</v>
      </c>
      <c r="B15" s="373" t="e">
        <v>#N/A</v>
      </c>
      <c r="C15" s="374" t="e">
        <v>#N/A</v>
      </c>
      <c r="D15" s="375" t="e">
        <f t="shared" si="0"/>
        <v>#N/A</v>
      </c>
      <c r="E15" s="281" t="e">
        <f t="shared" si="1"/>
        <v>#N/A</v>
      </c>
      <c r="F15" s="282" t="s">
        <v>9</v>
      </c>
      <c r="G15" s="283" t="b">
        <v>1</v>
      </c>
      <c r="H15" s="284" t="s">
        <v>45</v>
      </c>
      <c r="I15" s="352" t="e">
        <v>#N/A</v>
      </c>
      <c r="J15" s="75" t="e">
        <f t="shared" si="2"/>
        <v>#N/A</v>
      </c>
      <c r="K15" s="384" t="str">
        <f>IFERROR(_xll.qlDepositRateHelper2(,IF(DataSelect="Reference",$I15,$J15),IF(RIGHT($D15,1)="N","1D",$D15),$E15,Calendar,$F15,$G15,$H15,,_xll.ohTrigger(Trigger,DataSelect)),"--")</f>
        <v>--</v>
      </c>
      <c r="L15" s="281" t="b">
        <v>0</v>
      </c>
      <c r="M15" s="87"/>
      <c r="N15" s="339" t="str">
        <f t="shared" si="3"/>
        <v>DP</v>
      </c>
      <c r="O15" s="339" t="e">
        <f t="shared" si="4"/>
        <v>#N/A</v>
      </c>
      <c r="P15" s="340" t="str">
        <f t="shared" si="5"/>
        <v>--</v>
      </c>
      <c r="Q15" s="100" t="b">
        <f t="shared" si="5"/>
        <v>0</v>
      </c>
      <c r="R15" s="340">
        <v>1</v>
      </c>
      <c r="S15" s="340">
        <v>1</v>
      </c>
      <c r="T15" s="100" t="str">
        <v>obj_00e1b</v>
      </c>
      <c r="U15" s="100" t="str">
        <f>_xll.qlRateHelperQuoteName(T15)</f>
        <v/>
      </c>
      <c r="V15" s="337">
        <f>_xll.qlRateHelperRate(T15,_xll.ohTrigger(Trigger,Trigger1M))</f>
        <v>-6.2010000000000006E-4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42431</v>
      </c>
      <c r="Z15" s="246">
        <v>1.0004175495275238</v>
      </c>
      <c r="AD15" s="250"/>
      <c r="AO15" s="100" t="s">
        <v>196</v>
      </c>
      <c r="AP15" s="101">
        <f>_xll.qlInterestRateIndexFixingDate(Currency&amp;"ibor"&amp;Tenor,AQ15,Trigger)</f>
        <v>42202</v>
      </c>
      <c r="AQ15" s="101">
        <f>_xll.qlCalendarAdvance(Calendar,AQ14,AO15,"f",,Trigger)</f>
        <v>42206</v>
      </c>
      <c r="AR15" s="101">
        <f>_xll.qlInterestRateIndexMaturity(Currency&amp;"ibor"&amp;Tenor,AQ15,Trigger)</f>
        <v>42237</v>
      </c>
      <c r="AS15" s="246">
        <f>_xll.qlIndexFixing($AC$5,AP15,TRUE,_xll.ohTrigger(Trigger,Trigger1M))</f>
        <v>-5.8674279927318379E-4</v>
      </c>
      <c r="AT15" s="246">
        <f>_xll.qlIndexFixing($AU$1,AP15,TRUE,_xll.ohTrigger(Trigger,Trigger1M))</f>
        <v>-6.7477025419978329E-4</v>
      </c>
    </row>
    <row r="16" spans="1:47" s="80" customFormat="1" ht="11.25" customHeight="1" x14ac:dyDescent="0.2">
      <c r="A16" s="280" t="s">
        <v>233</v>
      </c>
      <c r="B16" s="373" t="e">
        <v>#N/A</v>
      </c>
      <c r="C16" s="374" t="e">
        <v>#N/A</v>
      </c>
      <c r="D16" s="375" t="e">
        <f t="shared" si="0"/>
        <v>#N/A</v>
      </c>
      <c r="E16" s="281" t="e">
        <f t="shared" si="1"/>
        <v>#N/A</v>
      </c>
      <c r="F16" s="282" t="s">
        <v>9</v>
      </c>
      <c r="G16" s="283" t="b">
        <v>1</v>
      </c>
      <c r="H16" s="284" t="s">
        <v>45</v>
      </c>
      <c r="I16" s="352" t="e">
        <v>#N/A</v>
      </c>
      <c r="J16" s="75" t="e">
        <f t="shared" si="2"/>
        <v>#N/A</v>
      </c>
      <c r="K16" s="384" t="str">
        <f>IFERROR(_xll.qlDepositRateHelper2(,IF(DataSelect="Reference",$I16,$J16),IF(RIGHT($D16,1)="N","1D",$D16),$E16,Calendar,$F16,$G16,$H16,,_xll.ohTrigger(Trigger,DataSelect)),"--")</f>
        <v>--</v>
      </c>
      <c r="L16" s="281" t="b">
        <v>0</v>
      </c>
      <c r="M16" s="87"/>
      <c r="N16" s="339" t="str">
        <f t="shared" si="3"/>
        <v>DP</v>
      </c>
      <c r="O16" s="339" t="e">
        <f t="shared" si="4"/>
        <v>#N/A</v>
      </c>
      <c r="P16" s="340" t="str">
        <f t="shared" si="5"/>
        <v>--</v>
      </c>
      <c r="Q16" s="100" t="b">
        <f t="shared" si="5"/>
        <v>0</v>
      </c>
      <c r="R16" s="340">
        <v>1</v>
      </c>
      <c r="S16" s="340">
        <v>1</v>
      </c>
      <c r="T16" s="100" t="str">
        <v>obj_00e14</v>
      </c>
      <c r="U16" s="100" t="str">
        <f>_xll.qlRateHelperQuoteName(T16)</f>
        <v/>
      </c>
      <c r="V16" s="337">
        <f>_xll.qlRateHelperRate(T16,_xll.ohTrigger(Trigger,Trigger1M))</f>
        <v>-6.2010000000000006E-4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42464</v>
      </c>
      <c r="Z16" s="246">
        <v>1.0004727458218907</v>
      </c>
      <c r="AD16" s="250"/>
      <c r="AO16" s="100" t="s">
        <v>196</v>
      </c>
      <c r="AP16" s="101">
        <f>_xll.qlInterestRateIndexFixingDate(Currency&amp;"ibor"&amp;Tenor,AQ16,Trigger)</f>
        <v>42205</v>
      </c>
      <c r="AQ16" s="101">
        <f>_xll.qlCalendarAdvance(Calendar,AQ15,AO16,"f",,Trigger)</f>
        <v>42207</v>
      </c>
      <c r="AR16" s="101">
        <f>_xll.qlInterestRateIndexMaturity(Currency&amp;"ibor"&amp;Tenor,AQ16,Trigger)</f>
        <v>42240</v>
      </c>
      <c r="AS16" s="246">
        <f>_xll.qlIndexFixing($AC$5,AP16,TRUE,_xll.ohTrigger(Trigger,Trigger1M))</f>
        <v>-5.8643416486264311E-4</v>
      </c>
      <c r="AT16" s="246">
        <f>_xll.qlIndexFixing($AU$1,AP16,TRUE,_xll.ohTrigger(Trigger,Trigger1M))</f>
        <v>-6.6861838725133674E-4</v>
      </c>
    </row>
    <row r="17" spans="1:46" s="80" customFormat="1" ht="11.25" customHeight="1" x14ac:dyDescent="0.2">
      <c r="A17" s="280" t="s">
        <v>233</v>
      </c>
      <c r="B17" s="373" t="e">
        <v>#N/A</v>
      </c>
      <c r="C17" s="374" t="e">
        <v>#N/A</v>
      </c>
      <c r="D17" s="375" t="e">
        <f t="shared" si="0"/>
        <v>#N/A</v>
      </c>
      <c r="E17" s="281" t="e">
        <f t="shared" si="1"/>
        <v>#N/A</v>
      </c>
      <c r="F17" s="282" t="s">
        <v>9</v>
      </c>
      <c r="G17" s="283" t="b">
        <v>1</v>
      </c>
      <c r="H17" s="284" t="s">
        <v>45</v>
      </c>
      <c r="I17" s="352" t="e">
        <v>#N/A</v>
      </c>
      <c r="J17" s="75" t="e">
        <f t="shared" si="2"/>
        <v>#N/A</v>
      </c>
      <c r="K17" s="384" t="str">
        <f>IFERROR(_xll.qlDepositRateHelper2(,IF(DataSelect="Reference",$I17,$J17),IF(RIGHT($D17,1)="N","1D",$D17),$E17,Calendar,$F17,$G17,$H17,,_xll.ohTrigger(Trigger,DataSelect)),"--")</f>
        <v>--</v>
      </c>
      <c r="L17" s="281" t="b">
        <v>0</v>
      </c>
      <c r="M17" s="87"/>
      <c r="N17" s="339" t="str">
        <f t="shared" si="3"/>
        <v>DP</v>
      </c>
      <c r="O17" s="339" t="e">
        <f t="shared" si="4"/>
        <v>#N/A</v>
      </c>
      <c r="P17" s="340" t="str">
        <f t="shared" si="5"/>
        <v>--</v>
      </c>
      <c r="Q17" s="100" t="b">
        <f t="shared" si="5"/>
        <v>0</v>
      </c>
      <c r="R17" s="340">
        <v>1</v>
      </c>
      <c r="S17" s="340">
        <v>1</v>
      </c>
      <c r="T17" s="100" t="str">
        <v>obj_00e0e</v>
      </c>
      <c r="U17" s="100" t="str">
        <f>_xll.qlRateHelperQuoteName(T17)</f>
        <v/>
      </c>
      <c r="V17" s="337">
        <f>_xll.qlRateHelperRate(T17,_xll.ohTrigger(Trigger,Trigger1M))</f>
        <v>-6.2010000000000006E-4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42492</v>
      </c>
      <c r="Z17" s="246">
        <v>1.0005210425947044</v>
      </c>
      <c r="AD17" s="250"/>
      <c r="AO17" s="100" t="s">
        <v>196</v>
      </c>
      <c r="AP17" s="101">
        <f>_xll.qlInterestRateIndexFixingDate(Currency&amp;"ibor"&amp;Tenor,AQ17,Trigger)</f>
        <v>42206</v>
      </c>
      <c r="AQ17" s="101">
        <f>_xll.qlCalendarAdvance(Calendar,AQ16,AO17,"f",,Trigger)</f>
        <v>42208</v>
      </c>
      <c r="AR17" s="101">
        <f>_xll.qlInterestRateIndexMaturity(Currency&amp;"ibor"&amp;Tenor,AQ17,Trigger)</f>
        <v>42240</v>
      </c>
      <c r="AS17" s="246">
        <f>_xll.qlIndexFixing($AC$5,AP17,TRUE,_xll.ohTrigger(Trigger,Trigger1M))</f>
        <v>-5.852664679770192E-4</v>
      </c>
      <c r="AT17" s="246">
        <f>_xll.qlIndexFixing($AU$1,AP17,TRUE,_xll.ohTrigger(Trigger,Trigger1M))</f>
        <v>-6.6780978197344965E-4</v>
      </c>
    </row>
    <row r="18" spans="1:46" s="80" customFormat="1" ht="11.25" customHeight="1" x14ac:dyDescent="0.2">
      <c r="A18" s="280" t="s">
        <v>233</v>
      </c>
      <c r="B18" s="373" t="e">
        <v>#N/A</v>
      </c>
      <c r="C18" s="374" t="e">
        <v>#N/A</v>
      </c>
      <c r="D18" s="375" t="e">
        <f t="shared" si="0"/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52" t="e">
        <v>#N/A</v>
      </c>
      <c r="J18" s="75" t="e">
        <f t="shared" si="2"/>
        <v>#N/A</v>
      </c>
      <c r="K18" s="384" t="str">
        <f>IFERROR(_xll.qlDepositRateHelper2(,IF(DataSelect="Reference",$I18,$J18),IF(RIGHT($D18,1)="N","1D",$D18),$E18,Calendar,$F18,$G18,$H18,,_xll.ohTrigger(Trigger,DataSelect)),"--")</f>
        <v>--</v>
      </c>
      <c r="L18" s="281" t="b">
        <v>0</v>
      </c>
      <c r="M18" s="89"/>
      <c r="N18" s="339" t="str">
        <f t="shared" si="3"/>
        <v>DP</v>
      </c>
      <c r="O18" s="339" t="e">
        <f t="shared" si="4"/>
        <v>#N/A</v>
      </c>
      <c r="P18" s="340" t="str">
        <f t="shared" si="5"/>
        <v>--</v>
      </c>
      <c r="Q18" s="100" t="b">
        <f t="shared" si="5"/>
        <v>0</v>
      </c>
      <c r="R18" s="340">
        <v>1</v>
      </c>
      <c r="S18" s="340">
        <v>1</v>
      </c>
      <c r="T18" s="100" t="str">
        <v>obj_00e0a</v>
      </c>
      <c r="U18" s="100" t="str">
        <f>_xll.qlRateHelperQuoteName(T18)</f>
        <v/>
      </c>
      <c r="V18" s="337">
        <f>_xll.qlRateHelperRate(T18,_xll.ohTrigger(Trigger,Trigger1M))</f>
        <v>-6.3009999999999997E-4</v>
      </c>
      <c r="W18" s="337" t="str">
        <f>IFERROR(_xll.qlFuturesRateHelperConvexityAdjustment(T18,Trigger),"--")</f>
        <v>--</v>
      </c>
      <c r="X18" s="101">
        <f>_xll.qlRateHelperEarliestDate(T18,Trigger)</f>
        <v>42187</v>
      </c>
      <c r="Y18" s="101">
        <f>_xll.qlRateHelperLatestDate(T18,Trigger)</f>
        <v>42523</v>
      </c>
      <c r="Z18" s="246">
        <v>1.0005819797684063</v>
      </c>
      <c r="AD18" s="259"/>
      <c r="AO18" s="100" t="s">
        <v>196</v>
      </c>
      <c r="AP18" s="101">
        <f>_xll.qlInterestRateIndexFixingDate(Currency&amp;"ibor"&amp;Tenor,AQ18,Trigger)</f>
        <v>42207</v>
      </c>
      <c r="AQ18" s="101">
        <f>_xll.qlCalendarAdvance(Calendar,AQ17,AO18,"f",,Trigger)</f>
        <v>42209</v>
      </c>
      <c r="AR18" s="101">
        <f>_xll.qlInterestRateIndexMaturity(Currency&amp;"ibor"&amp;Tenor,AQ18,Trigger)</f>
        <v>42240</v>
      </c>
      <c r="AS18" s="246">
        <f>_xll.qlIndexFixing($AC$5,AP18,TRUE,_xll.ohTrigger(Trigger,Trigger1M))</f>
        <v>-5.8478900376844568E-4</v>
      </c>
      <c r="AT18" s="246">
        <f>_xll.qlIndexFixing($AU$1,AP18,TRUE,_xll.ohTrigger(Trigger,Trigger1M))</f>
        <v>-6.6672298688662214E-4</v>
      </c>
    </row>
    <row r="19" spans="1:46" s="80" customFormat="1" ht="11.25" customHeight="1" x14ac:dyDescent="0.2">
      <c r="A19" s="280" t="s">
        <v>233</v>
      </c>
      <c r="B19" s="373" t="e">
        <v>#N/A</v>
      </c>
      <c r="C19" s="374" t="e">
        <v>#N/A</v>
      </c>
      <c r="D19" s="375" t="e">
        <f t="shared" si="0"/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52" t="e">
        <v>#N/A</v>
      </c>
      <c r="J19" s="75" t="e">
        <f t="shared" si="2"/>
        <v>#N/A</v>
      </c>
      <c r="K19" s="384" t="str">
        <f>IFERROR(_xll.qlDepositRateHelper2(,IF(DataSelect="Reference",$I19,$J19),IF(RIGHT($D19,1)="N","1D",$D19),$E19,Calendar,$F19,$G19,$H19,,_xll.ohTrigger(Trigger,DataSelect)),"--")</f>
        <v>--</v>
      </c>
      <c r="L19" s="281" t="b">
        <v>0</v>
      </c>
      <c r="M19" s="87"/>
      <c r="N19" s="344" t="str">
        <f t="shared" si="3"/>
        <v>DP</v>
      </c>
      <c r="O19" s="344" t="e">
        <f t="shared" si="4"/>
        <v>#N/A</v>
      </c>
      <c r="P19" s="346" t="str">
        <f t="shared" si="5"/>
        <v>--</v>
      </c>
      <c r="Q19" s="110" t="b">
        <f t="shared" si="5"/>
        <v>0</v>
      </c>
      <c r="R19" s="340">
        <v>1</v>
      </c>
      <c r="S19" s="340">
        <v>1</v>
      </c>
      <c r="T19" s="100" t="str">
        <v>obj_00deb</v>
      </c>
      <c r="U19" s="100" t="str">
        <f>_xll.qlRateHelperQuoteName(T19)</f>
        <v/>
      </c>
      <c r="V19" s="337">
        <f>_xll.qlRateHelperRate(T19,_xll.ohTrigger(Trigger,Trigger1M))</f>
        <v>-6.3009999999999997E-4</v>
      </c>
      <c r="W19" s="337" t="str">
        <f>IFERROR(_xll.qlFuturesRateHelperConvexityAdjustment(T19,Trigger),"--")</f>
        <v>--</v>
      </c>
      <c r="X19" s="101">
        <f>_xll.qlRateHelperEarliestDate(T19,Trigger)</f>
        <v>42187</v>
      </c>
      <c r="Y19" s="101">
        <f>_xll.qlRateHelperLatestDate(T19,Trigger)</f>
        <v>42555</v>
      </c>
      <c r="Z19" s="246">
        <v>1.0006380886888344</v>
      </c>
      <c r="AD19" s="259"/>
      <c r="AO19" s="100" t="s">
        <v>196</v>
      </c>
      <c r="AP19" s="101">
        <f>_xll.qlInterestRateIndexFixingDate(Currency&amp;"ibor"&amp;Tenor,AQ19,Trigger)</f>
        <v>42208</v>
      </c>
      <c r="AQ19" s="101">
        <f>_xll.qlCalendarAdvance(Calendar,AQ18,AO19,"f",,Trigger)</f>
        <v>42212</v>
      </c>
      <c r="AR19" s="101">
        <f>_xll.qlInterestRateIndexMaturity(Currency&amp;"ibor"&amp;Tenor,AQ19,Trigger)</f>
        <v>42243</v>
      </c>
      <c r="AS19" s="246">
        <f>_xll.qlIndexFixing($AC$5,AP19,TRUE,_xll.ohTrigger(Trigger,Trigger1M))</f>
        <v>-5.8786880877817558E-4</v>
      </c>
      <c r="AT19" s="246">
        <f>_xll.qlIndexFixing($AU$1,AP19,TRUE,_xll.ohTrigger(Trigger,Trigger1M))</f>
        <v>-6.5652365548523619E-4</v>
      </c>
    </row>
    <row r="20" spans="1:46" s="80" customFormat="1" ht="11.25" customHeight="1" x14ac:dyDescent="0.2">
      <c r="A20" s="286" t="s">
        <v>233</v>
      </c>
      <c r="B20" s="376" t="e">
        <v>#N/A</v>
      </c>
      <c r="C20" s="377" t="e">
        <v>#N/A</v>
      </c>
      <c r="D20" s="378" t="e">
        <f t="shared" si="0"/>
        <v>#N/A</v>
      </c>
      <c r="E20" s="287" t="e">
        <f t="shared" si="1"/>
        <v>#N/A</v>
      </c>
      <c r="F20" s="288" t="s">
        <v>9</v>
      </c>
      <c r="G20" s="289" t="b">
        <v>1</v>
      </c>
      <c r="H20" s="290" t="s">
        <v>45</v>
      </c>
      <c r="I20" s="353" t="e">
        <v>#N/A</v>
      </c>
      <c r="J20" s="75" t="e">
        <f t="shared" si="2"/>
        <v>#N/A</v>
      </c>
      <c r="K20" s="385" t="str">
        <f>IFERROR(_xll.qlDepositRateHelper2(,IF(DataSelect="Reference",$I20,$J20),IF(RIGHT($D20,1)="N","1D",$D20),$E20,Calendar,$F20,$G20,$H20,,_xll.ohTrigger(Trigger,DataSelect)),"--")</f>
        <v>--</v>
      </c>
      <c r="L20" s="287" t="b">
        <v>0</v>
      </c>
      <c r="M20" s="87"/>
      <c r="N20" s="339" t="str">
        <f t="shared" ref="N20:N51" si="6">A24</f>
        <v>SW</v>
      </c>
      <c r="O20" s="339" t="str">
        <f t="shared" ref="O20:O51" si="7">B24</f>
        <v>2M</v>
      </c>
      <c r="P20" s="343" t="str">
        <f t="shared" ref="P20:P51" si="8">K24</f>
        <v>obj_00e41#0002</v>
      </c>
      <c r="Q20" s="339" t="b">
        <f t="shared" ref="Q20:Q51" si="9">L24</f>
        <v>1</v>
      </c>
      <c r="R20" s="347">
        <v>1</v>
      </c>
      <c r="S20" s="347">
        <v>1</v>
      </c>
      <c r="T20" s="100" t="str">
        <v>obj_00e0d</v>
      </c>
      <c r="U20" s="100" t="str">
        <f>_xll.qlRateHelperQuoteName(T20)</f>
        <v/>
      </c>
      <c r="V20" s="337">
        <f>_xll.qlRateHelperRate(T20,_xll.ohTrigger(Trigger,Trigger1M))</f>
        <v>-6.1819999999999996E-4</v>
      </c>
      <c r="W20" s="337" t="str">
        <f>IFERROR(_xll.qlFuturesRateHelperConvexityAdjustment(T20,Trigger),"--")</f>
        <v>--</v>
      </c>
      <c r="X20" s="101">
        <f>_xll.qlRateHelperEarliestDate(T20,Trigger)</f>
        <v>42187</v>
      </c>
      <c r="Y20" s="101">
        <f>_xll.qlRateHelperLatestDate(T20,Trigger)</f>
        <v>42646</v>
      </c>
      <c r="Z20" s="246">
        <v>1.0007790691422682</v>
      </c>
      <c r="AD20" s="259"/>
      <c r="AO20" s="100" t="s">
        <v>196</v>
      </c>
      <c r="AP20" s="101">
        <f>_xll.qlInterestRateIndexFixingDate(Currency&amp;"ibor"&amp;Tenor,AQ20,Trigger)</f>
        <v>42209</v>
      </c>
      <c r="AQ20" s="101">
        <f>_xll.qlCalendarAdvance(Calendar,AQ19,AO20,"f",,Trigger)</f>
        <v>42213</v>
      </c>
      <c r="AR20" s="101">
        <f>_xll.qlInterestRateIndexMaturity(Currency&amp;"ibor"&amp;Tenor,AQ20,Trigger)</f>
        <v>42244</v>
      </c>
      <c r="AS20" s="246">
        <f>_xll.qlIndexFixing($AC$5,AP20,TRUE,_xll.ohTrigger(Trigger,Trigger1M))</f>
        <v>-5.8945302102472285E-4</v>
      </c>
      <c r="AT20" s="246">
        <f>_xll.qlIndexFixing($AU$1,AP20,TRUE,_xll.ohTrigger(Trigger,Trigger1M))</f>
        <v>-6.5286397509811331E-4</v>
      </c>
    </row>
    <row r="21" spans="1:46" s="80" customFormat="1" ht="11.25" customHeight="1" x14ac:dyDescent="0.2">
      <c r="A21" s="88"/>
      <c r="B21" s="88"/>
      <c r="C21" s="88"/>
      <c r="D21" s="88"/>
      <c r="E21" s="336"/>
      <c r="F21" s="88"/>
      <c r="G21" s="88"/>
      <c r="H21" s="88"/>
      <c r="I21" s="88"/>
      <c r="J21" s="88"/>
      <c r="K21" s="336"/>
      <c r="L21" s="90"/>
      <c r="M21" s="87"/>
      <c r="N21" s="339" t="str">
        <f t="shared" si="6"/>
        <v>SW</v>
      </c>
      <c r="O21" s="339" t="str">
        <f t="shared" si="7"/>
        <v>3M</v>
      </c>
      <c r="P21" s="343" t="str">
        <f t="shared" si="8"/>
        <v>obj_00de9#0002</v>
      </c>
      <c r="Q21" s="339" t="b">
        <f t="shared" si="9"/>
        <v>1</v>
      </c>
      <c r="R21" s="347">
        <v>1</v>
      </c>
      <c r="S21" s="347">
        <v>1</v>
      </c>
      <c r="T21" s="100" t="str">
        <v>obj_00e34</v>
      </c>
      <c r="U21" s="100" t="str">
        <f>_xll.qlRateHelperQuoteName(T21)</f>
        <v/>
      </c>
      <c r="V21" s="337">
        <f>_xll.qlRateHelperRate(T21,_xll.ohTrigger(Trigger,Trigger1M))</f>
        <v>-5.7070000000000005E-4</v>
      </c>
      <c r="W21" s="337" t="str">
        <f>IFERROR(_xll.qlFuturesRateHelperConvexityAdjustment(T21,Trigger),"--")</f>
        <v>--</v>
      </c>
      <c r="X21" s="101">
        <f>_xll.qlRateHelperEarliestDate(T21,Trigger)</f>
        <v>42187</v>
      </c>
      <c r="Y21" s="101">
        <f>_xll.qlRateHelperLatestDate(T21,Trigger)</f>
        <v>42737</v>
      </c>
      <c r="Z21" s="246">
        <v>1.0008607861730185</v>
      </c>
      <c r="AD21" s="259"/>
      <c r="AO21" s="100" t="s">
        <v>196</v>
      </c>
      <c r="AP21" s="101">
        <f>_xll.qlInterestRateIndexFixingDate(Currency&amp;"ibor"&amp;Tenor,AQ21,Trigger)</f>
        <v>42212</v>
      </c>
      <c r="AQ21" s="101">
        <f>_xll.qlCalendarAdvance(Calendar,AQ20,AO21,"f",,Trigger)</f>
        <v>42214</v>
      </c>
      <c r="AR21" s="101">
        <f>_xll.qlInterestRateIndexMaturity(Currency&amp;"ibor"&amp;Tenor,AQ21,Trigger)</f>
        <v>42247</v>
      </c>
      <c r="AS21" s="246">
        <f>_xll.qlIndexFixing($AC$5,AP21,TRUE,_xll.ohTrigger(Trigger,Trigger1M))</f>
        <v>-5.9136391032055258E-4</v>
      </c>
      <c r="AT21" s="246">
        <f>_xll.qlIndexFixing($AU$1,AP21,TRUE,_xll.ohTrigger(Trigger,Trigger1M))</f>
        <v>-6.463609130082724E-4</v>
      </c>
    </row>
    <row r="22" spans="1:46" s="80" customFormat="1" ht="11.25" customHeight="1" x14ac:dyDescent="0.2">
      <c r="A22" s="88"/>
      <c r="B22" s="88"/>
      <c r="C22" s="88"/>
      <c r="D22" s="88"/>
      <c r="E22" s="336"/>
      <c r="F22" s="88"/>
      <c r="G22" s="88"/>
      <c r="H22" s="86"/>
      <c r="I22" s="61" t="s">
        <v>4</v>
      </c>
      <c r="J22" s="61"/>
      <c r="K22" s="3" t="str">
        <f>_xll.qlEuribor(,Tenor,,,Trigger)</f>
        <v>obj_00be2#0002</v>
      </c>
      <c r="M22" s="87"/>
      <c r="N22" s="339" t="str">
        <f t="shared" si="6"/>
        <v>SW</v>
      </c>
      <c r="O22" s="339" t="str">
        <f t="shared" si="7"/>
        <v>4M</v>
      </c>
      <c r="P22" s="343" t="str">
        <f t="shared" si="8"/>
        <v>obj_00dc5#0002</v>
      </c>
      <c r="Q22" s="339" t="b">
        <f t="shared" si="9"/>
        <v>1</v>
      </c>
      <c r="R22" s="347">
        <v>1</v>
      </c>
      <c r="S22" s="347">
        <v>1</v>
      </c>
      <c r="T22" s="100" t="str">
        <v>obj_00dce</v>
      </c>
      <c r="U22" s="100" t="str">
        <f>_xll.qlRateHelperQuoteName(T22)</f>
        <v/>
      </c>
      <c r="V22" s="337">
        <f>_xll.qlRateHelperRate(T22,_xll.ohTrigger(Trigger,Trigger1M))</f>
        <v>-4.9689999999999999E-4</v>
      </c>
      <c r="W22" s="337" t="str">
        <f>IFERROR(_xll.qlFuturesRateHelperConvexityAdjustment(T22,Trigger),"--")</f>
        <v>--</v>
      </c>
      <c r="X22" s="101">
        <f>_xll.qlRateHelperEarliestDate(T22,Trigger)</f>
        <v>42187</v>
      </c>
      <c r="Y22" s="101">
        <f>_xll.qlRateHelperLatestDate(T22,Trigger)</f>
        <v>42828</v>
      </c>
      <c r="Z22" s="246">
        <v>1.0008758055168674</v>
      </c>
      <c r="AD22" s="259"/>
      <c r="AO22" s="100" t="s">
        <v>196</v>
      </c>
      <c r="AP22" s="101">
        <f>_xll.qlInterestRateIndexFixingDate(Currency&amp;"ibor"&amp;Tenor,AQ22,Trigger)</f>
        <v>42213</v>
      </c>
      <c r="AQ22" s="101">
        <f>_xll.qlCalendarAdvance(Calendar,AQ21,AO22,"f",,Trigger)</f>
        <v>42215</v>
      </c>
      <c r="AR22" s="101">
        <f>_xll.qlInterestRateIndexMaturity(Currency&amp;"ibor"&amp;Tenor,AQ22,Trigger)</f>
        <v>42247</v>
      </c>
      <c r="AS22" s="246">
        <f>_xll.qlIndexFixing($AC$5,AP22,TRUE,_xll.ohTrigger(Trigger,Trigger1M))</f>
        <v>-5.9283383547589774E-4</v>
      </c>
      <c r="AT22" s="246">
        <f>_xll.qlIndexFixing($AU$1,AP22,TRUE,_xll.ohTrigger(Trigger,Trigger1M))</f>
        <v>-6.441261660525277E-4</v>
      </c>
    </row>
    <row r="23" spans="1:46" s="80" customFormat="1" ht="11.25" customHeight="1" x14ac:dyDescent="0.2">
      <c r="A23" s="61" t="s">
        <v>12</v>
      </c>
      <c r="B23" s="61" t="s">
        <v>228</v>
      </c>
      <c r="C23" s="61" t="s">
        <v>229</v>
      </c>
      <c r="D23" s="61" t="s">
        <v>50</v>
      </c>
      <c r="E23" s="61" t="s">
        <v>241</v>
      </c>
      <c r="F23" s="61" t="s">
        <v>244</v>
      </c>
      <c r="G23" s="61" t="s">
        <v>6</v>
      </c>
      <c r="H23" s="61" t="s">
        <v>245</v>
      </c>
      <c r="I23" s="61" t="s">
        <v>242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6"/>
        <v>SW</v>
      </c>
      <c r="O23" s="339" t="str">
        <f t="shared" si="7"/>
        <v>5M</v>
      </c>
      <c r="P23" s="343" t="str">
        <f t="shared" si="8"/>
        <v>obj_00dcb#0002</v>
      </c>
      <c r="Q23" s="339" t="b">
        <f t="shared" si="9"/>
        <v>1</v>
      </c>
      <c r="R23" s="347">
        <v>1</v>
      </c>
      <c r="S23" s="347">
        <v>1</v>
      </c>
      <c r="T23" s="100" t="str">
        <v>obj_00e39</v>
      </c>
      <c r="U23" s="100" t="str">
        <f>_xll.qlRateHelperQuoteName(T23)</f>
        <v/>
      </c>
      <c r="V23" s="337">
        <f>_xll.qlRateHelperRate(T23,_xll.ohTrigger(Trigger,Trigger1M))</f>
        <v>-4.0000000000000002E-4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42919</v>
      </c>
      <c r="Z23" s="246">
        <v>1.0008060319087118</v>
      </c>
      <c r="AD23" s="259"/>
      <c r="AO23" s="100" t="s">
        <v>196</v>
      </c>
      <c r="AP23" s="101">
        <f>_xll.qlInterestRateIndexFixingDate(Currency&amp;"ibor"&amp;Tenor,AQ23,Trigger)</f>
        <v>42214</v>
      </c>
      <c r="AQ23" s="101">
        <f>_xll.qlCalendarAdvance(Calendar,AQ22,AO23,"f",,Trigger)</f>
        <v>42216</v>
      </c>
      <c r="AR23" s="101">
        <f>_xll.qlInterestRateIndexMaturity(Currency&amp;"ibor"&amp;Tenor,AQ23,Trigger)</f>
        <v>42247</v>
      </c>
      <c r="AS23" s="246">
        <f>_xll.qlIndexFixing($AC$5,AP23,TRUE,_xll.ohTrigger(Trigger,Trigger1M))</f>
        <v>-5.9433207655592852E-4</v>
      </c>
      <c r="AT23" s="246">
        <f>_xll.qlIndexFixing($AU$1,AP23,TRUE,_xll.ohTrigger(Trigger,Trigger1M))</f>
        <v>-6.418056439531334E-4</v>
      </c>
    </row>
    <row r="24" spans="1:46" s="80" customFormat="1" ht="11.25" customHeight="1" x14ac:dyDescent="0.2">
      <c r="A24" s="279" t="s">
        <v>235</v>
      </c>
      <c r="B24" s="311" t="str">
        <f t="array" ref="B24:B100">_xll.ohFilter(Quote!J4:J102,Quote!I4:I102="SW")</f>
        <v>2M</v>
      </c>
      <c r="C24" s="367" t="str">
        <f t="array" ref="C24:C100">_xll.ohFilter(PastedValue!AI2:AI66,PastedValue!AE2:AE66="Sw")</f>
        <v>2M</v>
      </c>
      <c r="D24" s="367" t="str">
        <f>IF(DataSelect="Reference",$C24,$B24)</f>
        <v>2M</v>
      </c>
      <c r="E24" s="326" t="s">
        <v>8</v>
      </c>
      <c r="F24" s="320" t="s">
        <v>9</v>
      </c>
      <c r="G24" s="278" t="s">
        <v>10</v>
      </c>
      <c r="H24" s="320" t="s">
        <v>11</v>
      </c>
      <c r="I24" s="321">
        <f t="array" ref="I24:I100">_xll.ohFilter(PastedValue!AL2:AL66,PastedValue!AE2:AE66="Sw")/100</f>
        <v>-6.4000000000000005E-4</v>
      </c>
      <c r="J24" s="321" t="str">
        <f t="shared" ref="J24:J34" si="10">Currency&amp;"X1S"&amp;B24&amp;"="</f>
        <v>EURX1S2M=</v>
      </c>
      <c r="K24" s="278" t="str">
        <f>IFERROR(_xll.qlSwapRateHelper2(,IF(DataSelect="Reference",$I24,J24),,$D24,Calendar,$G24,$F24,$H24,$K$22,0,E24,Discounting,Permanent,_xll.ohTrigger(Trigger,DataSelect),ObjectOverwrite),"--")</f>
        <v>obj_00e41#0002</v>
      </c>
      <c r="L24" s="275" t="b">
        <v>1</v>
      </c>
      <c r="M24" s="87"/>
      <c r="N24" s="339" t="str">
        <f t="shared" si="6"/>
        <v>SW</v>
      </c>
      <c r="O24" s="339" t="str">
        <f t="shared" si="7"/>
        <v>6M</v>
      </c>
      <c r="P24" s="343" t="str">
        <f t="shared" si="8"/>
        <v>obj_00e07#0002</v>
      </c>
      <c r="Q24" s="339" t="b">
        <f t="shared" si="9"/>
        <v>1</v>
      </c>
      <c r="R24" s="347">
        <v>1</v>
      </c>
      <c r="S24" s="347">
        <v>1</v>
      </c>
      <c r="T24" s="100" t="str">
        <v>obj_00e36</v>
      </c>
      <c r="U24" s="100" t="str">
        <f>_xll.qlRateHelperQuoteName(T24)</f>
        <v/>
      </c>
      <c r="V24" s="337">
        <f>_xll.qlRateHelperRate(T24,_xll.ohTrigger(Trigger,Trigger1M))</f>
        <v>-2.6479999999999999E-4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43010</v>
      </c>
      <c r="Z24" s="246">
        <v>1.0006006148018427</v>
      </c>
      <c r="AD24" s="250"/>
      <c r="AO24" s="100" t="s">
        <v>196</v>
      </c>
      <c r="AP24" s="101">
        <f>_xll.qlInterestRateIndexFixingDate(Currency&amp;"ibor"&amp;Tenor,AQ24,Trigger)</f>
        <v>42215</v>
      </c>
      <c r="AQ24" s="101">
        <f>_xll.qlCalendarAdvance(Calendar,AQ23,AO24,"f",,Trigger)</f>
        <v>42219</v>
      </c>
      <c r="AR24" s="101">
        <f>_xll.qlInterestRateIndexMaturity(Currency&amp;"ibor"&amp;Tenor,AQ24,Trigger)</f>
        <v>42250</v>
      </c>
      <c r="AS24" s="246">
        <f>_xll.qlIndexFixing($AC$5,AP24,TRUE,_xll.ohTrigger(Trigger,Trigger1M))</f>
        <v>-5.9713409068245897E-4</v>
      </c>
      <c r="AT24" s="246">
        <f>_xll.qlIndexFixing($AU$1,AP24,TRUE,_xll.ohTrigger(Trigger,Trigger1M))</f>
        <v>-6.3167642953235626E-4</v>
      </c>
    </row>
    <row r="25" spans="1:46" s="80" customFormat="1" ht="11.25" customHeight="1" x14ac:dyDescent="0.2">
      <c r="A25" s="285" t="s">
        <v>235</v>
      </c>
      <c r="B25" s="313" t="str">
        <v>3M</v>
      </c>
      <c r="C25" s="368" t="str">
        <v>3M</v>
      </c>
      <c r="D25" s="368" t="str">
        <f t="shared" ref="D25:D89" si="11">IF(DataSelect="Reference",$C25,$B25)</f>
        <v>3M</v>
      </c>
      <c r="E25" s="284" t="s">
        <v>8</v>
      </c>
      <c r="F25" s="323" t="s">
        <v>9</v>
      </c>
      <c r="G25" s="284" t="s">
        <v>10</v>
      </c>
      <c r="H25" s="323" t="s">
        <v>11</v>
      </c>
      <c r="I25" s="324">
        <v>-6.2E-4</v>
      </c>
      <c r="J25" s="324" t="str">
        <f t="shared" si="10"/>
        <v>EURX1S3M=</v>
      </c>
      <c r="K25" s="284" t="str">
        <f>IFERROR(_xll.qlSwapRateHelper2(,IF(DataSelect="Reference",$I25,J25),,$D25,Calendar,$G25,$F25,$H25,$K$22,0,E25,Discounting,Permanent,_xll.ohTrigger(Trigger,DataSelect),ObjectOverwrite),"--")</f>
        <v>obj_00de9#0002</v>
      </c>
      <c r="L25" s="281" t="b">
        <v>1</v>
      </c>
      <c r="M25" s="87"/>
      <c r="N25" s="339" t="str">
        <f t="shared" si="6"/>
        <v>SW</v>
      </c>
      <c r="O25" s="339" t="str">
        <f t="shared" si="7"/>
        <v>7M</v>
      </c>
      <c r="P25" s="343" t="str">
        <f t="shared" si="8"/>
        <v>obj_00dfd#0002</v>
      </c>
      <c r="Q25" s="339" t="b">
        <f t="shared" si="9"/>
        <v>1</v>
      </c>
      <c r="R25" s="347">
        <v>1</v>
      </c>
      <c r="S25" s="347">
        <v>1</v>
      </c>
      <c r="T25" s="100" t="str">
        <v>obj_00de0</v>
      </c>
      <c r="U25" s="100" t="str">
        <f>_xll.qlRateHelperQuoteName(T25)</f>
        <v/>
      </c>
      <c r="V25" s="337">
        <f>_xll.qlRateHelperRate(T25,_xll.ohTrigger(Trigger,Trigger1M))</f>
        <v>-8.1899999999999999E-5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43102</v>
      </c>
      <c r="Z25" s="246">
        <v>1.0002094813791103</v>
      </c>
      <c r="AD25" s="250"/>
      <c r="AO25" s="100" t="s">
        <v>196</v>
      </c>
      <c r="AP25" s="101">
        <f>_xll.qlInterestRateIndexFixingDate(Currency&amp;"ibor"&amp;Tenor,AQ25,Trigger)</f>
        <v>42216</v>
      </c>
      <c r="AQ25" s="101">
        <f>_xll.qlCalendarAdvance(Calendar,AQ24,AO25,"f",,Trigger)</f>
        <v>42220</v>
      </c>
      <c r="AR25" s="101">
        <f>_xll.qlInterestRateIndexMaturity(Currency&amp;"ibor"&amp;Tenor,AQ25,Trigger)</f>
        <v>42251</v>
      </c>
      <c r="AS25" s="246">
        <f>_xll.qlIndexFixing($AC$5,AP25,TRUE,_xll.ohTrigger(Trigger,Trigger1M))</f>
        <v>-5.9743321648271736E-4</v>
      </c>
      <c r="AT25" s="246">
        <f>_xll.qlIndexFixing($AU$1,AP25,TRUE,_xll.ohTrigger(Trigger,Trigger1M))</f>
        <v>-6.2871499705633685E-4</v>
      </c>
    </row>
    <row r="26" spans="1:46" s="80" customFormat="1" ht="11.25" customHeight="1" x14ac:dyDescent="0.2">
      <c r="A26" s="285" t="s">
        <v>235</v>
      </c>
      <c r="B26" s="313" t="str">
        <v>4M</v>
      </c>
      <c r="C26" s="368" t="str">
        <v>4M</v>
      </c>
      <c r="D26" s="368" t="str">
        <f t="shared" si="11"/>
        <v>4M</v>
      </c>
      <c r="E26" s="284" t="s">
        <v>8</v>
      </c>
      <c r="F26" s="323" t="s">
        <v>9</v>
      </c>
      <c r="G26" s="284" t="s">
        <v>10</v>
      </c>
      <c r="H26" s="323" t="s">
        <v>11</v>
      </c>
      <c r="I26" s="324">
        <v>-5.9999999999999995E-4</v>
      </c>
      <c r="J26" s="324" t="str">
        <f t="shared" si="10"/>
        <v>EURX1S4M=</v>
      </c>
      <c r="K26" s="284" t="str">
        <f>IFERROR(_xll.qlSwapRateHelper2(,IF(DataSelect="Reference",$I26,J26),,$D26,Calendar,$G26,$F26,$H26,$K$22,0,E26,Discounting,Permanent,_xll.ohTrigger(Trigger,DataSelect),ObjectOverwrite),"--")</f>
        <v>obj_00dc5#0002</v>
      </c>
      <c r="L26" s="281" t="b">
        <v>1</v>
      </c>
      <c r="M26" s="87"/>
      <c r="N26" s="339" t="str">
        <f t="shared" si="6"/>
        <v>SW</v>
      </c>
      <c r="O26" s="339" t="str">
        <f t="shared" si="7"/>
        <v>8M</v>
      </c>
      <c r="P26" s="343" t="str">
        <f t="shared" si="8"/>
        <v>obj_00e1b#0002</v>
      </c>
      <c r="Q26" s="339" t="b">
        <f t="shared" si="9"/>
        <v>1</v>
      </c>
      <c r="R26" s="347">
        <v>1</v>
      </c>
      <c r="S26" s="347">
        <v>1</v>
      </c>
      <c r="T26" s="100" t="str">
        <v>obj_00e40</v>
      </c>
      <c r="U26" s="100" t="str">
        <f>_xll.qlRateHelperQuoteName(T26)</f>
        <v/>
      </c>
      <c r="V26" s="337">
        <f>_xll.qlRateHelperRate(T26,_xll.ohTrigger(Trigger,Trigger1M))</f>
        <v>1.3549999999999999E-4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43193</v>
      </c>
      <c r="Z26" s="246">
        <v>0.99963177980186824</v>
      </c>
      <c r="AD26" s="250"/>
      <c r="AO26" s="100" t="s">
        <v>196</v>
      </c>
      <c r="AP26" s="101">
        <f>_xll.qlInterestRateIndexFixingDate(Currency&amp;"ibor"&amp;Tenor,AQ26,Trigger)</f>
        <v>42219</v>
      </c>
      <c r="AQ26" s="101">
        <f>_xll.qlCalendarAdvance(Calendar,AQ25,AO26,"f",,Trigger)</f>
        <v>42221</v>
      </c>
      <c r="AR26" s="101">
        <f>_xll.qlInterestRateIndexMaturity(Currency&amp;"ibor"&amp;Tenor,AQ26,Trigger)</f>
        <v>42254</v>
      </c>
      <c r="AS26" s="246">
        <f>_xll.qlIndexFixing($AC$5,AP26,TRUE,_xll.ohTrigger(Trigger,Trigger1M))</f>
        <v>-5.9725247674896121E-4</v>
      </c>
      <c r="AT26" s="246">
        <f>_xll.qlIndexFixing($AU$1,AP26,TRUE,_xll.ohTrigger(Trigger,Trigger1M))</f>
        <v>-6.246581878203857E-4</v>
      </c>
    </row>
    <row r="27" spans="1:46" s="80" customFormat="1" ht="11.25" customHeight="1" x14ac:dyDescent="0.2">
      <c r="A27" s="285" t="s">
        <v>235</v>
      </c>
      <c r="B27" s="313" t="str">
        <v>5M</v>
      </c>
      <c r="C27" s="368" t="str">
        <v>5M</v>
      </c>
      <c r="D27" s="368" t="str">
        <f t="shared" si="11"/>
        <v>5M</v>
      </c>
      <c r="E27" s="284" t="s">
        <v>8</v>
      </c>
      <c r="F27" s="323" t="s">
        <v>9</v>
      </c>
      <c r="G27" s="284" t="s">
        <v>10</v>
      </c>
      <c r="H27" s="323" t="s">
        <v>11</v>
      </c>
      <c r="I27" s="324">
        <v>-6.2E-4</v>
      </c>
      <c r="J27" s="324" t="str">
        <f t="shared" si="10"/>
        <v>EURX1S5M=</v>
      </c>
      <c r="K27" s="284" t="str">
        <f>IFERROR(_xll.qlSwapRateHelper2(,IF(DataSelect="Reference",$I27,J27),,$D27,Calendar,$G27,$F27,$H27,$K$22,0,E27,Discounting,Permanent,_xll.ohTrigger(Trigger,DataSelect),ObjectOverwrite),"--")</f>
        <v>obj_00dcb#0002</v>
      </c>
      <c r="L27" s="281" t="b">
        <v>1</v>
      </c>
      <c r="M27" s="87"/>
      <c r="N27" s="339" t="str">
        <f t="shared" si="6"/>
        <v>SW</v>
      </c>
      <c r="O27" s="339" t="str">
        <f t="shared" si="7"/>
        <v>9M</v>
      </c>
      <c r="P27" s="343" t="str">
        <f t="shared" si="8"/>
        <v>obj_00e14#0002</v>
      </c>
      <c r="Q27" s="339" t="b">
        <f t="shared" si="9"/>
        <v>1</v>
      </c>
      <c r="R27" s="347">
        <v>1</v>
      </c>
      <c r="S27" s="347">
        <v>1</v>
      </c>
      <c r="T27" s="100" t="str">
        <v>obj_00dda</v>
      </c>
      <c r="U27" s="100" t="str">
        <f>_xll.qlRateHelperQuoteName(T27)</f>
        <v/>
      </c>
      <c r="V27" s="337">
        <f>_xll.qlRateHelperRate(T27,_xll.ohTrigger(Trigger,Trigger1M))</f>
        <v>3.7999999999999997E-4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43283</v>
      </c>
      <c r="Z27" s="246">
        <v>0.99886513049427539</v>
      </c>
      <c r="AD27" s="250"/>
      <c r="AO27" s="100" t="s">
        <v>196</v>
      </c>
      <c r="AP27" s="101">
        <f>_xll.qlInterestRateIndexFixingDate(Currency&amp;"ibor"&amp;Tenor,AQ27,Trigger)</f>
        <v>42220</v>
      </c>
      <c r="AQ27" s="101">
        <f>_xll.qlCalendarAdvance(Calendar,AQ26,AO27,"f",,Trigger)</f>
        <v>42222</v>
      </c>
      <c r="AR27" s="101">
        <f>_xll.qlInterestRateIndexMaturity(Currency&amp;"ibor"&amp;Tenor,AQ27,Trigger)</f>
        <v>42254</v>
      </c>
      <c r="AS27" s="246">
        <f>_xll.qlIndexFixing($AC$5,AP27,TRUE,_xll.ohTrigger(Trigger,Trigger1M))</f>
        <v>-5.9760345159046158E-4</v>
      </c>
      <c r="AT27" s="246">
        <f>_xll.qlIndexFixing($AU$1,AP27,TRUE,_xll.ohTrigger(Trigger,Trigger1M))</f>
        <v>-6.2283942664387304E-4</v>
      </c>
    </row>
    <row r="28" spans="1:46" s="80" customFormat="1" ht="11.25" customHeight="1" x14ac:dyDescent="0.2">
      <c r="A28" s="285" t="s">
        <v>235</v>
      </c>
      <c r="B28" s="313" t="str">
        <v>6M</v>
      </c>
      <c r="C28" s="368" t="str">
        <v>6M</v>
      </c>
      <c r="D28" s="368" t="str">
        <f t="shared" si="11"/>
        <v>6M</v>
      </c>
      <c r="E28" s="284" t="s">
        <v>8</v>
      </c>
      <c r="F28" s="323" t="s">
        <v>9</v>
      </c>
      <c r="G28" s="284" t="s">
        <v>10</v>
      </c>
      <c r="H28" s="323" t="s">
        <v>11</v>
      </c>
      <c r="I28" s="324">
        <v>-5.8E-4</v>
      </c>
      <c r="J28" s="324" t="str">
        <f t="shared" si="10"/>
        <v>EURX1S6M=</v>
      </c>
      <c r="K28" s="284" t="str">
        <f>IFERROR(_xll.qlSwapRateHelper2(,IF(DataSelect="Reference",$I28,J28),,$D28,Calendar,$G28,$F28,$H28,$K$22,0,E28,Discounting,Permanent,_xll.ohTrigger(Trigger,DataSelect),ObjectOverwrite),"--")</f>
        <v>obj_00e07#0002</v>
      </c>
      <c r="L28" s="281" t="b">
        <v>1</v>
      </c>
      <c r="M28" s="87"/>
      <c r="N28" s="339" t="str">
        <f t="shared" si="6"/>
        <v>SW</v>
      </c>
      <c r="O28" s="339" t="str">
        <f t="shared" si="7"/>
        <v>10M</v>
      </c>
      <c r="P28" s="343" t="str">
        <f t="shared" si="8"/>
        <v>obj_00e0e#0002</v>
      </c>
      <c r="Q28" s="339" t="b">
        <f t="shared" si="9"/>
        <v>1</v>
      </c>
      <c r="R28" s="347">
        <v>1</v>
      </c>
      <c r="S28" s="347">
        <v>1</v>
      </c>
      <c r="T28" s="100" t="str">
        <v>obj_00dfb</v>
      </c>
      <c r="U28" s="100" t="str">
        <f>_xll.qlRateHelperQuoteName(T28)</f>
        <v/>
      </c>
      <c r="V28" s="337">
        <f>_xll.qlRateHelperRate(T28,_xll.ohTrigger(Trigger,Trigger1M))</f>
        <v>1.6300000000000002E-3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43648</v>
      </c>
      <c r="Z28" s="246">
        <v>0.99349908922684216</v>
      </c>
      <c r="AD28" s="250"/>
      <c r="AO28" s="100" t="s">
        <v>196</v>
      </c>
      <c r="AP28" s="101">
        <f>_xll.qlInterestRateIndexFixingDate(Currency&amp;"ibor"&amp;Tenor,AQ28,Trigger)</f>
        <v>42221</v>
      </c>
      <c r="AQ28" s="101">
        <f>_xll.qlCalendarAdvance(Calendar,AQ27,AO28,"f",,Trigger)</f>
        <v>42223</v>
      </c>
      <c r="AR28" s="101">
        <f>_xll.qlInterestRateIndexMaturity(Currency&amp;"ibor"&amp;Tenor,AQ28,Trigger)</f>
        <v>42254</v>
      </c>
      <c r="AS28" s="246">
        <f>_xll.qlIndexFixing($AC$5,AP28,TRUE,_xll.ohTrigger(Trigger,Trigger1M))</f>
        <v>-5.9789664788049035E-4</v>
      </c>
      <c r="AT28" s="246">
        <f>_xll.qlIndexFixing($AU$1,AP28,TRUE,_xll.ohTrigger(Trigger,Trigger1M))</f>
        <v>-6.2110458575131804E-4</v>
      </c>
    </row>
    <row r="29" spans="1:46" s="80" customFormat="1" ht="11.25" customHeight="1" x14ac:dyDescent="0.2">
      <c r="A29" s="285" t="s">
        <v>235</v>
      </c>
      <c r="B29" s="313" t="str">
        <v>7M</v>
      </c>
      <c r="C29" s="368" t="str">
        <v>7M</v>
      </c>
      <c r="D29" s="368" t="str">
        <f t="shared" si="11"/>
        <v>7M</v>
      </c>
      <c r="E29" s="284" t="s">
        <v>8</v>
      </c>
      <c r="F29" s="323" t="s">
        <v>9</v>
      </c>
      <c r="G29" s="284" t="s">
        <v>10</v>
      </c>
      <c r="H29" s="323" t="s">
        <v>11</v>
      </c>
      <c r="I29" s="324">
        <v>-6.2E-4</v>
      </c>
      <c r="J29" s="324" t="str">
        <f t="shared" si="10"/>
        <v>EURX1S7M=</v>
      </c>
      <c r="K29" s="284" t="str">
        <f>IFERROR(_xll.qlSwapRateHelper2(,IF(DataSelect="Reference",$I29,J29),,$D29,Calendar,$G29,$F29,$H29,$K$22,0,E29,Discounting,Permanent,_xll.ohTrigger(Trigger,DataSelect),ObjectOverwrite),"--")</f>
        <v>obj_00dfd#0002</v>
      </c>
      <c r="L29" s="281" t="b">
        <v>1</v>
      </c>
      <c r="M29" s="87"/>
      <c r="N29" s="339" t="str">
        <f t="shared" si="6"/>
        <v>SW</v>
      </c>
      <c r="O29" s="339" t="str">
        <f t="shared" si="7"/>
        <v>11M</v>
      </c>
      <c r="P29" s="343" t="str">
        <f t="shared" si="8"/>
        <v>obj_00e0a#0002</v>
      </c>
      <c r="Q29" s="339" t="b">
        <f t="shared" si="9"/>
        <v>1</v>
      </c>
      <c r="R29" s="347">
        <v>1</v>
      </c>
      <c r="S29" s="347">
        <v>1</v>
      </c>
      <c r="T29" s="100" t="str">
        <v>obj_00e13</v>
      </c>
      <c r="U29" s="100" t="str">
        <f>_xll.qlRateHelperQuoteName(T29)</f>
        <v/>
      </c>
      <c r="V29" s="337">
        <f>_xll.qlRateHelperRate(T29,_xll.ohTrigger(Trigger,Trigger1M))</f>
        <v>3.1199999999999999E-3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44014</v>
      </c>
      <c r="Z29" s="246">
        <v>0.9844836513019829</v>
      </c>
      <c r="AD29" s="250"/>
      <c r="AO29" s="100" t="s">
        <v>196</v>
      </c>
      <c r="AP29" s="101">
        <f>_xll.qlInterestRateIndexFixingDate(Currency&amp;"ibor"&amp;Tenor,AQ29,Trigger)</f>
        <v>42222</v>
      </c>
      <c r="AQ29" s="101">
        <f>_xll.qlCalendarAdvance(Calendar,AQ28,AO29,"f",,Trigger)</f>
        <v>42226</v>
      </c>
      <c r="AR29" s="101">
        <f>_xll.qlInterestRateIndexMaturity(Currency&amp;"ibor"&amp;Tenor,AQ29,Trigger)</f>
        <v>42257</v>
      </c>
      <c r="AS29" s="246">
        <f>_xll.qlIndexFixing($AC$5,AP29,TRUE,_xll.ohTrigger(Trigger,Trigger1M))</f>
        <v>-5.9773394159204796E-4</v>
      </c>
      <c r="AT29" s="246">
        <f>_xll.qlIndexFixing($AU$1,AP29,TRUE,_xll.ohTrigger(Trigger,Trigger1M))</f>
        <v>-6.1507977875092804E-4</v>
      </c>
    </row>
    <row r="30" spans="1:46" s="80" customFormat="1" ht="11.25" customHeight="1" x14ac:dyDescent="0.2">
      <c r="A30" s="285" t="s">
        <v>235</v>
      </c>
      <c r="B30" s="313" t="str">
        <v>8M</v>
      </c>
      <c r="C30" s="368" t="str">
        <v>8M</v>
      </c>
      <c r="D30" s="368" t="str">
        <f t="shared" si="11"/>
        <v>8M</v>
      </c>
      <c r="E30" s="284" t="s">
        <v>8</v>
      </c>
      <c r="F30" s="323" t="s">
        <v>9</v>
      </c>
      <c r="G30" s="284" t="s">
        <v>10</v>
      </c>
      <c r="H30" s="323" t="s">
        <v>11</v>
      </c>
      <c r="I30" s="324">
        <v>-6.2010000000000006E-4</v>
      </c>
      <c r="J30" s="324" t="str">
        <f t="shared" si="10"/>
        <v>EURX1S8M=</v>
      </c>
      <c r="K30" s="284" t="str">
        <f>IFERROR(_xll.qlSwapRateHelper2(,IF(DataSelect="Reference",$I30,J30),,$D30,Calendar,$G30,$F30,$H30,$K$22,0,E30,Discounting,Permanent,_xll.ohTrigger(Trigger,DataSelect),ObjectOverwrite),"--")</f>
        <v>obj_00e1b#0002</v>
      </c>
      <c r="L30" s="281" t="b">
        <v>1</v>
      </c>
      <c r="M30" s="87"/>
      <c r="N30" s="339" t="str">
        <f t="shared" si="6"/>
        <v>SW</v>
      </c>
      <c r="O30" s="339" t="str">
        <f t="shared" si="7"/>
        <v>12M</v>
      </c>
      <c r="P30" s="343" t="str">
        <f t="shared" si="8"/>
        <v>obj_00deb#0002</v>
      </c>
      <c r="Q30" s="339" t="b">
        <f t="shared" si="9"/>
        <v>1</v>
      </c>
      <c r="R30" s="347">
        <v>1</v>
      </c>
      <c r="S30" s="347">
        <v>1</v>
      </c>
      <c r="T30" s="100" t="str">
        <v>obj_00df5</v>
      </c>
      <c r="U30" s="100" t="str">
        <f>_xll.qlRateHelperQuoteName(T30)</f>
        <v/>
      </c>
      <c r="V30" s="337">
        <f>_xll.qlRateHelperRate(T30,_xll.ohTrigger(Trigger,Trigger1M))</f>
        <v>4.6100000000000004E-3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44379</v>
      </c>
      <c r="Z30" s="246">
        <v>0.97259314995599244</v>
      </c>
      <c r="AD30" s="250"/>
      <c r="AO30" s="100" t="s">
        <v>196</v>
      </c>
      <c r="AP30" s="101">
        <f>_xll.qlInterestRateIndexFixingDate(Currency&amp;"ibor"&amp;Tenor,AQ30,Trigger)</f>
        <v>42223</v>
      </c>
      <c r="AQ30" s="101">
        <f>_xll.qlCalendarAdvance(Calendar,AQ29,AO30,"f",,Trigger)</f>
        <v>42227</v>
      </c>
      <c r="AR30" s="101">
        <f>_xll.qlInterestRateIndexMaturity(Currency&amp;"ibor"&amp;Tenor,AQ30,Trigger)</f>
        <v>42258</v>
      </c>
      <c r="AS30" s="246">
        <f>_xll.qlIndexFixing($AC$5,AP30,TRUE,_xll.ohTrigger(Trigger,Trigger1M))</f>
        <v>-5.9754607140683283E-4</v>
      </c>
      <c r="AT30" s="246">
        <f>_xll.qlIndexFixing($AU$1,AP30,TRUE,_xll.ohTrigger(Trigger,Trigger1M))</f>
        <v>-6.1335159388603751E-4</v>
      </c>
    </row>
    <row r="31" spans="1:46" s="80" customFormat="1" ht="11.25" customHeight="1" x14ac:dyDescent="0.2">
      <c r="A31" s="285" t="s">
        <v>235</v>
      </c>
      <c r="B31" s="313" t="str">
        <v>9M</v>
      </c>
      <c r="C31" s="368" t="str">
        <v>9M</v>
      </c>
      <c r="D31" s="368" t="str">
        <f t="shared" si="11"/>
        <v>9M</v>
      </c>
      <c r="E31" s="284" t="s">
        <v>8</v>
      </c>
      <c r="F31" s="323" t="s">
        <v>9</v>
      </c>
      <c r="G31" s="284" t="s">
        <v>10</v>
      </c>
      <c r="H31" s="323" t="s">
        <v>11</v>
      </c>
      <c r="I31" s="324">
        <v>-6.2010000000000006E-4</v>
      </c>
      <c r="J31" s="324" t="str">
        <f t="shared" si="10"/>
        <v>EURX1S9M=</v>
      </c>
      <c r="K31" s="284" t="str">
        <f>IFERROR(_xll.qlSwapRateHelper2(,IF(DataSelect="Reference",$I31,J31),,$D31,Calendar,$G31,$F31,$H31,$K$22,0,E31,Discounting,Permanent,_xll.ohTrigger(Trigger,DataSelect),ObjectOverwrite),"--")</f>
        <v>obj_00e14#0002</v>
      </c>
      <c r="L31" s="281" t="b">
        <v>1</v>
      </c>
      <c r="M31" s="87"/>
      <c r="N31" s="339" t="str">
        <f t="shared" si="6"/>
        <v>SW</v>
      </c>
      <c r="O31" s="339" t="str">
        <f t="shared" si="7"/>
        <v>1Y3M</v>
      </c>
      <c r="P31" s="343" t="str">
        <f t="shared" si="8"/>
        <v>obj_00e0d#0002</v>
      </c>
      <c r="Q31" s="339" t="b">
        <f t="shared" si="9"/>
        <v>1</v>
      </c>
      <c r="R31" s="347">
        <v>1</v>
      </c>
      <c r="S31" s="347">
        <v>1</v>
      </c>
      <c r="T31" s="100" t="str">
        <v>obj_00e19</v>
      </c>
      <c r="U31" s="100" t="str">
        <f>_xll.qlRateHelperQuoteName(T31)</f>
        <v/>
      </c>
      <c r="V31" s="337">
        <f>_xll.qlRateHelperRate(T31,_xll.ohTrigger(Trigger,Trigger1M))</f>
        <v>6.0799999999999995E-3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44746</v>
      </c>
      <c r="Z31" s="246">
        <v>0.95800442258963914</v>
      </c>
      <c r="AD31" s="250"/>
      <c r="AO31" s="100" t="s">
        <v>196</v>
      </c>
      <c r="AP31" s="101">
        <f>_xll.qlInterestRateIndexFixingDate(Currency&amp;"ibor"&amp;Tenor,AQ31,Trigger)</f>
        <v>42226</v>
      </c>
      <c r="AQ31" s="101">
        <f>_xll.qlCalendarAdvance(Calendar,AQ30,AO31,"f",,Trigger)</f>
        <v>42228</v>
      </c>
      <c r="AR31" s="101">
        <f>_xll.qlInterestRateIndexMaturity(Currency&amp;"ibor"&amp;Tenor,AQ31,Trigger)</f>
        <v>42261</v>
      </c>
      <c r="AS31" s="246">
        <f>_xll.qlIndexFixing($AC$5,AP31,TRUE,_xll.ohTrigger(Trigger,Trigger1M))</f>
        <v>-5.9682116096102726E-4</v>
      </c>
      <c r="AT31" s="246">
        <f>_xll.qlIndexFixing($AU$1,AP31,TRUE,_xll.ohTrigger(Trigger,Trigger1M))</f>
        <v>-6.1081959392291071E-4</v>
      </c>
    </row>
    <row r="32" spans="1:46" s="80" customFormat="1" ht="11.25" customHeight="1" x14ac:dyDescent="0.2">
      <c r="A32" s="285" t="s">
        <v>235</v>
      </c>
      <c r="B32" s="313" t="str">
        <v>10M</v>
      </c>
      <c r="C32" s="368" t="str">
        <v>10M</v>
      </c>
      <c r="D32" s="368" t="str">
        <f t="shared" si="11"/>
        <v>10M</v>
      </c>
      <c r="E32" s="284" t="s">
        <v>8</v>
      </c>
      <c r="F32" s="323" t="s">
        <v>9</v>
      </c>
      <c r="G32" s="284" t="s">
        <v>10</v>
      </c>
      <c r="H32" s="323" t="s">
        <v>11</v>
      </c>
      <c r="I32" s="324">
        <v>-6.2010000000000006E-4</v>
      </c>
      <c r="J32" s="324" t="str">
        <f t="shared" si="10"/>
        <v>EURX1S10M=</v>
      </c>
      <c r="K32" s="284" t="str">
        <f>IFERROR(_xll.qlSwapRateHelper2(,IF(DataSelect="Reference",$I32,J32),,$D32,Calendar,$G32,$F32,$H32,$K$22,0,E32,Discounting,Permanent,_xll.ohTrigger(Trigger,DataSelect),ObjectOverwrite),"--")</f>
        <v>obj_00e0e#0002</v>
      </c>
      <c r="L32" s="281" t="b">
        <v>1</v>
      </c>
      <c r="M32" s="87"/>
      <c r="N32" s="339" t="str">
        <f t="shared" si="6"/>
        <v>SW</v>
      </c>
      <c r="O32" s="339" t="str">
        <f t="shared" si="7"/>
        <v>1Y6M</v>
      </c>
      <c r="P32" s="343" t="str">
        <f t="shared" si="8"/>
        <v>obj_00e34#0002</v>
      </c>
      <c r="Q32" s="339" t="b">
        <f t="shared" si="9"/>
        <v>1</v>
      </c>
      <c r="R32" s="347">
        <v>1</v>
      </c>
      <c r="S32" s="347">
        <v>1</v>
      </c>
      <c r="T32" s="100" t="str">
        <v>obj_00dfc</v>
      </c>
      <c r="U32" s="100" t="str">
        <f>_xll.qlRateHelperQuoteName(T32)</f>
        <v/>
      </c>
      <c r="V32" s="337">
        <f>_xll.qlRateHelperRate(T32,_xll.ohTrigger(Trigger,Trigger1M))</f>
        <v>7.4399999999999996E-3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45110</v>
      </c>
      <c r="Z32" s="246">
        <v>0.94163875839434941</v>
      </c>
      <c r="AD32" s="250"/>
      <c r="AO32" s="100" t="s">
        <v>196</v>
      </c>
      <c r="AP32" s="101">
        <f>_xll.qlInterestRateIndexFixingDate(Currency&amp;"ibor"&amp;Tenor,AQ32,Trigger)</f>
        <v>42227</v>
      </c>
      <c r="AQ32" s="101">
        <f>_xll.qlCalendarAdvance(Calendar,AQ31,AO32,"f",,Trigger)</f>
        <v>42229</v>
      </c>
      <c r="AR32" s="101">
        <f>_xll.qlInterestRateIndexMaturity(Currency&amp;"ibor"&amp;Tenor,AQ32,Trigger)</f>
        <v>42261</v>
      </c>
      <c r="AS32" s="246">
        <f>_xll.qlIndexFixing($AC$5,AP32,TRUE,_xll.ohTrigger(Trigger,Trigger1M))</f>
        <v>-5.9673226621786979E-4</v>
      </c>
      <c r="AT32" s="246">
        <f>_xll.qlIndexFixing($AU$1,AP32,TRUE,_xll.ohTrigger(Trigger,Trigger1M))</f>
        <v>-6.0976699051029648E-4</v>
      </c>
    </row>
    <row r="33" spans="1:46" s="80" customFormat="1" ht="11.25" customHeight="1" x14ac:dyDescent="0.2">
      <c r="A33" s="285" t="s">
        <v>235</v>
      </c>
      <c r="B33" s="313" t="str">
        <v>11M</v>
      </c>
      <c r="C33" s="368" t="str">
        <v>11M</v>
      </c>
      <c r="D33" s="368" t="str">
        <f t="shared" si="11"/>
        <v>11M</v>
      </c>
      <c r="E33" s="284" t="s">
        <v>8</v>
      </c>
      <c r="F33" s="323" t="s">
        <v>9</v>
      </c>
      <c r="G33" s="284" t="s">
        <v>10</v>
      </c>
      <c r="H33" s="323" t="s">
        <v>11</v>
      </c>
      <c r="I33" s="324">
        <v>-6.3009999999999997E-4</v>
      </c>
      <c r="J33" s="324" t="str">
        <f t="shared" si="10"/>
        <v>EURX1S11M=</v>
      </c>
      <c r="K33" s="284" t="str">
        <f>IFERROR(_xll.qlSwapRateHelper2(,IF(DataSelect="Reference",$I33,J33),,$D33,Calendar,$G33,$F33,$H33,$K$22,0,E33,Discounting,Permanent,_xll.ohTrigger(Trigger,DataSelect),ObjectOverwrite),"--")</f>
        <v>obj_00e0a#0002</v>
      </c>
      <c r="L33" s="281" t="b">
        <v>1</v>
      </c>
      <c r="N33" s="339" t="str">
        <f t="shared" si="6"/>
        <v>SW</v>
      </c>
      <c r="O33" s="339" t="str">
        <f t="shared" si="7"/>
        <v>1Y9M</v>
      </c>
      <c r="P33" s="343" t="str">
        <f t="shared" si="8"/>
        <v>obj_00dce#0002</v>
      </c>
      <c r="Q33" s="339" t="b">
        <f t="shared" si="9"/>
        <v>1</v>
      </c>
      <c r="R33" s="347">
        <v>1</v>
      </c>
      <c r="S33" s="347">
        <v>1</v>
      </c>
      <c r="T33" s="100" t="str">
        <v>obj_00dd9</v>
      </c>
      <c r="U33" s="100" t="str">
        <f>_xll.qlRateHelperQuoteName(T33)</f>
        <v/>
      </c>
      <c r="V33" s="337">
        <f>_xll.qlRateHelperRate(T33,_xll.ohTrigger(Trigger,Trigger1M))</f>
        <v>8.6800000000000002E-3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45475</v>
      </c>
      <c r="Z33" s="246">
        <v>0.92393753694394254</v>
      </c>
      <c r="AD33" s="250"/>
      <c r="AO33" s="100" t="s">
        <v>196</v>
      </c>
      <c r="AP33" s="101">
        <f>_xll.qlInterestRateIndexFixingDate(Currency&amp;"ibor"&amp;Tenor,AQ33,Trigger)</f>
        <v>42228</v>
      </c>
      <c r="AQ33" s="101">
        <f>_xll.qlCalendarAdvance(Calendar,AQ32,AO33,"f",,Trigger)</f>
        <v>42230</v>
      </c>
      <c r="AR33" s="101">
        <f>_xll.qlInterestRateIndexMaturity(Currency&amp;"ibor"&amp;Tenor,AQ33,Trigger)</f>
        <v>42261</v>
      </c>
      <c r="AS33" s="246">
        <f>_xll.qlIndexFixing($AC$5,AP33,TRUE,_xll.ohTrigger(Trigger,Trigger1M))</f>
        <v>-5.9659807737388166E-4</v>
      </c>
      <c r="AT33" s="246">
        <f>_xll.qlIndexFixing($AU$1,AP33,TRUE,_xll.ohTrigger(Trigger,Trigger1M))</f>
        <v>-6.0879047398878074E-4</v>
      </c>
    </row>
    <row r="34" spans="1:46" s="80" customFormat="1" ht="11.25" customHeight="1" x14ac:dyDescent="0.2">
      <c r="A34" s="379" t="s">
        <v>235</v>
      </c>
      <c r="B34" s="315" t="str">
        <v>12M</v>
      </c>
      <c r="C34" s="380" t="str">
        <v>12M</v>
      </c>
      <c r="D34" s="380" t="str">
        <f t="shared" si="11"/>
        <v>12M</v>
      </c>
      <c r="E34" s="290" t="s">
        <v>8</v>
      </c>
      <c r="F34" s="330" t="s">
        <v>9</v>
      </c>
      <c r="G34" s="290" t="s">
        <v>10</v>
      </c>
      <c r="H34" s="330" t="s">
        <v>11</v>
      </c>
      <c r="I34" s="381">
        <v>-6.3009999999999997E-4</v>
      </c>
      <c r="J34" s="381" t="str">
        <f t="shared" si="10"/>
        <v>EURX1S12M=</v>
      </c>
      <c r="K34" s="290" t="str">
        <f>IFERROR(_xll.qlSwapRateHelper2(,IF(DataSelect="Reference",$I34,J34),,$D34,Calendar,$G34,$F34,$H34,$K$22,0,E34,Discounting,Permanent,_xll.ohTrigger(Trigger,DataSelect),ObjectOverwrite),"--")</f>
        <v>obj_00deb#0002</v>
      </c>
      <c r="L34" s="287" t="b">
        <v>1</v>
      </c>
      <c r="N34" s="339" t="str">
        <f t="shared" si="6"/>
        <v>SW</v>
      </c>
      <c r="O34" s="339" t="str">
        <f t="shared" si="7"/>
        <v>2Y</v>
      </c>
      <c r="P34" s="343" t="str">
        <f t="shared" si="8"/>
        <v>obj_00e39#0002</v>
      </c>
      <c r="Q34" s="339" t="b">
        <f t="shared" si="9"/>
        <v>1</v>
      </c>
      <c r="R34" s="347">
        <v>1</v>
      </c>
      <c r="S34" s="347">
        <v>1</v>
      </c>
      <c r="T34" s="100" t="str">
        <v>obj_00e4a</v>
      </c>
      <c r="U34" s="100" t="str">
        <f>_xll.qlRateHelperQuoteName(T34)</f>
        <v/>
      </c>
      <c r="V34" s="337">
        <f>_xll.qlRateHelperRate(T34,_xll.ohTrigger(Trigger,Trigger1M))</f>
        <v>9.7699999999999992E-3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45840</v>
      </c>
      <c r="Z34" s="246">
        <v>0.90557043738224707</v>
      </c>
      <c r="AD34" s="250"/>
      <c r="AO34" s="100" t="s">
        <v>196</v>
      </c>
      <c r="AP34" s="101">
        <f>_xll.qlInterestRateIndexFixingDate(Currency&amp;"ibor"&amp;Tenor,AQ34,Trigger)</f>
        <v>42229</v>
      </c>
      <c r="AQ34" s="101">
        <f>_xll.qlCalendarAdvance(Calendar,AQ33,AO34,"f",,Trigger)</f>
        <v>42233</v>
      </c>
      <c r="AR34" s="101">
        <f>_xll.qlInterestRateIndexMaturity(Currency&amp;"ibor"&amp;Tenor,AQ34,Trigger)</f>
        <v>42264</v>
      </c>
      <c r="AS34" s="246">
        <f>_xll.qlIndexFixing($AC$5,AP34,TRUE,_xll.ohTrigger(Trigger,Trigger1M))</f>
        <v>-5.9509828929434658E-4</v>
      </c>
      <c r="AT34" s="246">
        <f>_xll.qlIndexFixing($AU$1,AP34,TRUE,_xll.ohTrigger(Trigger,Trigger1M))</f>
        <v>-6.0483927902273008E-4</v>
      </c>
    </row>
    <row r="35" spans="1:46" s="80" customFormat="1" ht="11.25" customHeight="1" x14ac:dyDescent="0.2">
      <c r="A35" s="285" t="s">
        <v>235</v>
      </c>
      <c r="B35" s="313" t="str">
        <v>1Y3M</v>
      </c>
      <c r="C35" s="368" t="str">
        <v>1Y3M</v>
      </c>
      <c r="D35" s="368" t="str">
        <f t="shared" si="11"/>
        <v>1Y3M</v>
      </c>
      <c r="E35" s="284" t="s">
        <v>8</v>
      </c>
      <c r="F35" s="323" t="s">
        <v>9</v>
      </c>
      <c r="G35" s="284" t="s">
        <v>10</v>
      </c>
      <c r="H35" s="323" t="s">
        <v>11</v>
      </c>
      <c r="I35" s="324">
        <v>-6.1819999999999996E-4</v>
      </c>
      <c r="J35" s="324" t="str">
        <f t="shared" ref="J35:J66" si="12">Currency&amp;"YC"&amp;Tenor&amp;"_AB1E_"&amp;B35</f>
        <v>EURYC1M_AB1E_1Y3M</v>
      </c>
      <c r="K35" s="284" t="str">
        <f>IFERROR(_xll.qlSwapRateHelper2(,IF(DataSelect="Reference",$I35,J35),,$D35,Calendar,$G35,$F35,$H35,$K$22,0,E35,Discounting,Permanent,_xll.ohTrigger(Trigger,DataSelect),ObjectOverwrite),"--")</f>
        <v>obj_00e0d#0002</v>
      </c>
      <c r="L35" s="281" t="b">
        <f t="shared" ref="L35:L88" si="13">IF(K35="--",FALSE,TRUE)</f>
        <v>1</v>
      </c>
      <c r="N35" s="339" t="str">
        <f t="shared" si="6"/>
        <v>SW</v>
      </c>
      <c r="O35" s="339" t="str">
        <f t="shared" si="7"/>
        <v>2Y3M</v>
      </c>
      <c r="P35" s="343" t="str">
        <f t="shared" si="8"/>
        <v>obj_00e36#0002</v>
      </c>
      <c r="Q35" s="339" t="b">
        <f t="shared" si="9"/>
        <v>1</v>
      </c>
      <c r="R35" s="347">
        <v>1</v>
      </c>
      <c r="S35" s="347">
        <v>1</v>
      </c>
      <c r="T35" s="100" t="str">
        <v>obj_00e3f</v>
      </c>
      <c r="U35" s="100" t="str">
        <f>_xll.qlRateHelperQuoteName(T35)</f>
        <v/>
      </c>
      <c r="V35" s="337">
        <f>_xll.qlRateHelperRate(T35,_xll.ohTrigger(Trigger,Trigger1M))</f>
        <v>1.0751299999999998E-2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46205</v>
      </c>
      <c r="Z35" s="246">
        <v>0.88659779521704052</v>
      </c>
      <c r="AD35" s="250"/>
      <c r="AO35" s="100" t="s">
        <v>196</v>
      </c>
      <c r="AP35" s="101">
        <f>_xll.qlInterestRateIndexFixingDate(Currency&amp;"ibor"&amp;Tenor,AQ35,Trigger)</f>
        <v>42230</v>
      </c>
      <c r="AQ35" s="101">
        <f>_xll.qlCalendarAdvance(Calendar,AQ34,AO35,"f",,Trigger)</f>
        <v>42234</v>
      </c>
      <c r="AR35" s="101">
        <f>_xll.qlInterestRateIndexMaturity(Currency&amp;"ibor"&amp;Tenor,AQ35,Trigger)</f>
        <v>42265</v>
      </c>
      <c r="AS35" s="246">
        <f>_xll.qlIndexFixing($AC$5,AP35,TRUE,_xll.ohTrigger(Trigger,Trigger1M))</f>
        <v>-5.944812459501847E-4</v>
      </c>
      <c r="AT35" s="246">
        <f>_xll.qlIndexFixing($AU$1,AP35,TRUE,_xll.ohTrigger(Trigger,Trigger1M))</f>
        <v>-6.0358548013092397E-4</v>
      </c>
    </row>
    <row r="36" spans="1:46" s="80" customFormat="1" ht="11.25" customHeight="1" x14ac:dyDescent="0.2">
      <c r="A36" s="285" t="s">
        <v>235</v>
      </c>
      <c r="B36" s="313" t="str">
        <v>1Y6M</v>
      </c>
      <c r="C36" s="368" t="str">
        <v>1Y6M</v>
      </c>
      <c r="D36" s="368" t="str">
        <f t="shared" si="11"/>
        <v>1Y6M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-5.7070000000000005E-4</v>
      </c>
      <c r="J36" s="324" t="str">
        <f t="shared" si="12"/>
        <v>EURYC1M_AB1E_1Y6M</v>
      </c>
      <c r="K36" s="284" t="str">
        <f>IFERROR(_xll.qlSwapRateHelper2(,IF(DataSelect="Reference",$I36,J36),,$D36,Calendar,$G36,$F36,$H36,$K$22,0,E36,Discounting,Permanent,_xll.ohTrigger(Trigger,DataSelect),ObjectOverwrite),"--")</f>
        <v>obj_00e34#0002</v>
      </c>
      <c r="L36" s="281" t="b">
        <f t="shared" si="13"/>
        <v>1</v>
      </c>
      <c r="N36" s="339" t="str">
        <f t="shared" si="6"/>
        <v>SW</v>
      </c>
      <c r="O36" s="339" t="str">
        <f t="shared" si="7"/>
        <v>2Y6M</v>
      </c>
      <c r="P36" s="343" t="str">
        <f t="shared" si="8"/>
        <v>obj_00de0#0002</v>
      </c>
      <c r="Q36" s="339" t="b">
        <f t="shared" si="9"/>
        <v>1</v>
      </c>
      <c r="R36" s="347">
        <v>1</v>
      </c>
      <c r="S36" s="347">
        <v>1</v>
      </c>
      <c r="T36" s="100" t="str">
        <v>obj_00ddd</v>
      </c>
      <c r="U36" s="100" t="str">
        <f>_xll.qlRateHelperQuoteName(T36)</f>
        <v/>
      </c>
      <c r="V36" s="337">
        <f>_xll.qlRateHelperRate(T36,_xll.ohTrigger(Trigger,Trigger1M))</f>
        <v>1.1610000000000001E-2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46570</v>
      </c>
      <c r="Z36" s="246">
        <v>0.86752653374581457</v>
      </c>
      <c r="AD36" s="250"/>
      <c r="AO36" s="100" t="s">
        <v>196</v>
      </c>
      <c r="AP36" s="101">
        <f>_xll.qlInterestRateIndexFixingDate(Currency&amp;"ibor"&amp;Tenor,AQ36,Trigger)</f>
        <v>42233</v>
      </c>
      <c r="AQ36" s="101">
        <f>_xll.qlCalendarAdvance(Calendar,AQ35,AO36,"f",,Trigger)</f>
        <v>42235</v>
      </c>
      <c r="AR36" s="101">
        <f>_xll.qlInterestRateIndexMaturity(Currency&amp;"ibor"&amp;Tenor,AQ36,Trigger)</f>
        <v>42268</v>
      </c>
      <c r="AS36" s="246">
        <f>_xll.qlIndexFixing($AC$5,AP36,TRUE,_xll.ohTrigger(Trigger,Trigger1M))</f>
        <v>-5.9303028652363764E-4</v>
      </c>
      <c r="AT36" s="246">
        <f>_xll.qlIndexFixing($AU$1,AP36,TRUE,_xll.ohTrigger(Trigger,Trigger1M))</f>
        <v>-6.0085358562066528E-4</v>
      </c>
    </row>
    <row r="37" spans="1:46" s="80" customFormat="1" ht="11.25" customHeight="1" x14ac:dyDescent="0.2">
      <c r="A37" s="285" t="s">
        <v>235</v>
      </c>
      <c r="B37" s="313" t="str">
        <v>1Y9M</v>
      </c>
      <c r="C37" s="368" t="str">
        <v>1Y9M</v>
      </c>
      <c r="D37" s="368" t="str">
        <f t="shared" si="11"/>
        <v>1Y9M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-4.9689999999999999E-4</v>
      </c>
      <c r="J37" s="324" t="str">
        <f t="shared" si="12"/>
        <v>EURYC1M_AB1E_1Y9M</v>
      </c>
      <c r="K37" s="284" t="str">
        <f>IFERROR(_xll.qlSwapRateHelper2(,IF(DataSelect="Reference",$I37,J37),,$D37,Calendar,$G37,$F37,$H37,$K$22,0,E37,Discounting,Permanent,_xll.ohTrigger(Trigger,DataSelect),ObjectOverwrite),"--")</f>
        <v>obj_00dce#0002</v>
      </c>
      <c r="L37" s="281" t="b">
        <f t="shared" si="13"/>
        <v>1</v>
      </c>
      <c r="N37" s="339" t="str">
        <f t="shared" si="6"/>
        <v>SW</v>
      </c>
      <c r="O37" s="339" t="str">
        <f t="shared" si="7"/>
        <v>2Y9M</v>
      </c>
      <c r="P37" s="343" t="str">
        <f t="shared" si="8"/>
        <v>obj_00e40#0002</v>
      </c>
      <c r="Q37" s="339" t="b">
        <f t="shared" si="9"/>
        <v>1</v>
      </c>
      <c r="R37" s="347">
        <v>1</v>
      </c>
      <c r="S37" s="347">
        <v>1</v>
      </c>
      <c r="T37" s="100" t="str">
        <v>obj_00e05</v>
      </c>
      <c r="U37" s="100" t="str">
        <f>_xll.qlRateHelperQuoteName(T37)</f>
        <v/>
      </c>
      <c r="V37" s="337">
        <f>_xll.qlRateHelperRate(T37,_xll.ohTrigger(Trigger,Trigger1M))</f>
        <v>1.23391E-2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46937</v>
      </c>
      <c r="Z37" s="246">
        <v>0.84877194533250244</v>
      </c>
      <c r="AD37" s="250"/>
      <c r="AO37" s="100" t="s">
        <v>196</v>
      </c>
      <c r="AP37" s="101">
        <f>_xll.qlInterestRateIndexFixingDate(Currency&amp;"ibor"&amp;Tenor,AQ37,Trigger)</f>
        <v>42234</v>
      </c>
      <c r="AQ37" s="101">
        <f>_xll.qlCalendarAdvance(Calendar,AQ36,AO37,"f",,Trigger)</f>
        <v>42236</v>
      </c>
      <c r="AR37" s="101">
        <f>_xll.qlInterestRateIndexMaturity(Currency&amp;"ibor"&amp;Tenor,AQ37,Trigger)</f>
        <v>42268</v>
      </c>
      <c r="AS37" s="246">
        <f>_xll.qlIndexFixing($AC$5,AP37,TRUE,_xll.ohTrigger(Trigger,Trigger1M))</f>
        <v>-5.9267364269185996E-4</v>
      </c>
      <c r="AT37" s="246">
        <f>_xll.qlIndexFixing($AU$1,AP37,TRUE,_xll.ohTrigger(Trigger,Trigger1M))</f>
        <v>-6.0029982169515494E-4</v>
      </c>
    </row>
    <row r="38" spans="1:46" s="80" customFormat="1" ht="11.25" customHeight="1" x14ac:dyDescent="0.2">
      <c r="A38" s="285" t="s">
        <v>235</v>
      </c>
      <c r="B38" s="313" t="str">
        <v>2Y</v>
      </c>
      <c r="C38" s="368" t="str">
        <v>2Y</v>
      </c>
      <c r="D38" s="368" t="str">
        <f t="shared" si="11"/>
        <v>2Y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-4.0000000000000002E-4</v>
      </c>
      <c r="J38" s="324" t="str">
        <f t="shared" si="12"/>
        <v>EURYC1M_AB1E_2Y</v>
      </c>
      <c r="K38" s="284" t="str">
        <f>IFERROR(_xll.qlSwapRateHelper2(,IF(DataSelect="Reference",$I38,J38),,$D38,Calendar,$G38,$F38,$H38,$K$22,0,E38,Discounting,Permanent,_xll.ohTrigger(Trigger,DataSelect),ObjectOverwrite),"--")</f>
        <v>obj_00e39#0002</v>
      </c>
      <c r="L38" s="281" t="b">
        <f t="shared" si="13"/>
        <v>1</v>
      </c>
      <c r="N38" s="339" t="str">
        <f t="shared" si="6"/>
        <v>SW</v>
      </c>
      <c r="O38" s="339" t="str">
        <f t="shared" si="7"/>
        <v>3Y</v>
      </c>
      <c r="P38" s="343" t="str">
        <f t="shared" si="8"/>
        <v>obj_00dda#0002</v>
      </c>
      <c r="Q38" s="339" t="b">
        <f t="shared" si="9"/>
        <v>1</v>
      </c>
      <c r="R38" s="347">
        <v>1</v>
      </c>
      <c r="S38" s="347">
        <v>1</v>
      </c>
      <c r="T38" s="100" t="str">
        <v>obj_00dcc</v>
      </c>
      <c r="U38" s="100" t="str">
        <f>_xll.qlRateHelperQuoteName(T38)</f>
        <v/>
      </c>
      <c r="V38" s="337">
        <f>_xll.qlRateHelperRate(T38,_xll.ohTrigger(Trigger,Trigger1M))</f>
        <v>1.2947800000000001E-2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47301</v>
      </c>
      <c r="Z38" s="246">
        <v>0.83066038333125558</v>
      </c>
      <c r="AD38" s="250"/>
      <c r="AO38" s="100" t="s">
        <v>196</v>
      </c>
      <c r="AP38" s="101">
        <f>_xll.qlInterestRateIndexFixingDate(Currency&amp;"ibor"&amp;Tenor,AQ38,Trigger)</f>
        <v>42235</v>
      </c>
      <c r="AQ38" s="101">
        <f>_xll.qlCalendarAdvance(Calendar,AQ37,AO38,"f",,Trigger)</f>
        <v>42237</v>
      </c>
      <c r="AR38" s="101">
        <f>_xll.qlInterestRateIndexMaturity(Currency&amp;"ibor"&amp;Tenor,AQ38,Trigger)</f>
        <v>42268</v>
      </c>
      <c r="AS38" s="246">
        <f>_xll.qlIndexFixing($AC$5,AP38,TRUE,_xll.ohTrigger(Trigger,Trigger1M))</f>
        <v>-5.9229529470178528E-4</v>
      </c>
      <c r="AT38" s="246">
        <f>_xll.qlIndexFixing($AU$1,AP38,TRUE,_xll.ohTrigger(Trigger,Trigger1M))</f>
        <v>-5.9979706315853797E-4</v>
      </c>
    </row>
    <row r="39" spans="1:46" s="80" customFormat="1" ht="11.25" customHeight="1" x14ac:dyDescent="0.2">
      <c r="A39" s="285" t="s">
        <v>235</v>
      </c>
      <c r="B39" s="313" t="str">
        <v>2Y3M</v>
      </c>
      <c r="C39" s="368" t="str">
        <v>2Y3M</v>
      </c>
      <c r="D39" s="368" t="str">
        <f t="shared" si="11"/>
        <v>2Y3M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-2.6479999999999999E-4</v>
      </c>
      <c r="J39" s="324" t="str">
        <f t="shared" si="12"/>
        <v>EURYC1M_AB1E_2Y3M</v>
      </c>
      <c r="K39" s="284" t="str">
        <f>IFERROR(_xll.qlSwapRateHelper2(,IF(DataSelect="Reference",$I39,J39),,$D39,Calendar,$G39,$F39,$H39,$K$22,0,E39,Discounting,Permanent,_xll.ohTrigger(Trigger,DataSelect),ObjectOverwrite),"--")</f>
        <v>obj_00e36#0002</v>
      </c>
      <c r="L39" s="281" t="b">
        <f t="shared" si="13"/>
        <v>1</v>
      </c>
      <c r="N39" s="339" t="str">
        <f t="shared" si="6"/>
        <v>SW</v>
      </c>
      <c r="O39" s="339" t="str">
        <f t="shared" si="7"/>
        <v>4Y</v>
      </c>
      <c r="P39" s="343" t="str">
        <f t="shared" si="8"/>
        <v>obj_00dfb#0002</v>
      </c>
      <c r="Q39" s="339" t="b">
        <f t="shared" si="9"/>
        <v>1</v>
      </c>
      <c r="R39" s="347">
        <v>1</v>
      </c>
      <c r="S39" s="347">
        <v>1</v>
      </c>
      <c r="T39" s="100" t="str">
        <v>obj_00e27</v>
      </c>
      <c r="U39" s="100" t="str">
        <f>_xll.qlRateHelperQuoteName(T39)</f>
        <v/>
      </c>
      <c r="V39" s="337">
        <f>_xll.qlRateHelperRate(T39,_xll.ohTrigger(Trigger,Trigger1M))</f>
        <v>1.3469999999999999E-2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47666</v>
      </c>
      <c r="Z39" s="246">
        <v>0.81296180198899881</v>
      </c>
      <c r="AD39" s="250"/>
      <c r="AO39" s="100" t="s">
        <v>196</v>
      </c>
      <c r="AP39" s="101">
        <f>_xll.qlInterestRateIndexFixingDate(Currency&amp;"ibor"&amp;Tenor,AQ39,Trigger)</f>
        <v>42236</v>
      </c>
      <c r="AQ39" s="101">
        <f>_xll.qlCalendarAdvance(Calendar,AQ38,AO39,"f",,Trigger)</f>
        <v>42240</v>
      </c>
      <c r="AR39" s="101">
        <f>_xll.qlInterestRateIndexMaturity(Currency&amp;"ibor"&amp;Tenor,AQ39,Trigger)</f>
        <v>42271</v>
      </c>
      <c r="AS39" s="246">
        <f>_xll.qlIndexFixing($AC$5,AP39,TRUE,_xll.ohTrigger(Trigger,Trigger1M))</f>
        <v>-5.8963189267769605E-4</v>
      </c>
      <c r="AT39" s="246">
        <f>_xll.qlIndexFixing($AU$1,AP39,TRUE,_xll.ohTrigger(Trigger,Trigger1M))</f>
        <v>-5.9564288749572043E-4</v>
      </c>
    </row>
    <row r="40" spans="1:46" s="80" customFormat="1" ht="11.25" customHeight="1" x14ac:dyDescent="0.2">
      <c r="A40" s="285" t="s">
        <v>235</v>
      </c>
      <c r="B40" s="313" t="str">
        <v>2Y6M</v>
      </c>
      <c r="C40" s="368" t="str">
        <v>2Y6M</v>
      </c>
      <c r="D40" s="368" t="str">
        <f t="shared" si="11"/>
        <v>2Y6M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-8.1899999999999999E-5</v>
      </c>
      <c r="J40" s="324" t="str">
        <f t="shared" si="12"/>
        <v>EURYC1M_AB1E_2Y6M</v>
      </c>
      <c r="K40" s="284" t="str">
        <f>IFERROR(_xll.qlSwapRateHelper2(,IF(DataSelect="Reference",$I40,J40),,$D40,Calendar,$G40,$F40,$H40,$K$22,0,E40,Discounting,Permanent,_xll.ohTrigger(Trigger,DataSelect),ObjectOverwrite),"--")</f>
        <v>obj_00de0#0002</v>
      </c>
      <c r="L40" s="281" t="b">
        <f t="shared" si="13"/>
        <v>1</v>
      </c>
      <c r="N40" s="339" t="str">
        <f t="shared" si="6"/>
        <v>SW</v>
      </c>
      <c r="O40" s="339" t="str">
        <f t="shared" si="7"/>
        <v>5Y</v>
      </c>
      <c r="P40" s="343" t="str">
        <f t="shared" si="8"/>
        <v>obj_00e13#0002</v>
      </c>
      <c r="Q40" s="339" t="b">
        <f t="shared" si="9"/>
        <v>1</v>
      </c>
      <c r="R40" s="347">
        <v>1</v>
      </c>
      <c r="S40" s="347">
        <v>1</v>
      </c>
      <c r="T40" s="100" t="str">
        <v>obj_00e2f</v>
      </c>
      <c r="U40" s="100" t="str">
        <f>_xll.qlRateHelperQuoteName(T40)</f>
        <v/>
      </c>
      <c r="V40" s="337">
        <f>_xll.qlRateHelperRate(T40,_xll.ohTrigger(Trigger,Trigger1M))</f>
        <v>1.3920500000000001E-2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48031</v>
      </c>
      <c r="Z40" s="246">
        <v>0.79571937503754353</v>
      </c>
      <c r="AD40" s="250"/>
      <c r="AO40" s="100" t="s">
        <v>196</v>
      </c>
      <c r="AP40" s="101">
        <f>_xll.qlInterestRateIndexFixingDate(Currency&amp;"ibor"&amp;Tenor,AQ40,Trigger)</f>
        <v>42237</v>
      </c>
      <c r="AQ40" s="101">
        <f>_xll.qlCalendarAdvance(Calendar,AQ39,AO40,"f",,Trigger)</f>
        <v>42241</v>
      </c>
      <c r="AR40" s="101">
        <f>_xll.qlInterestRateIndexMaturity(Currency&amp;"ibor"&amp;Tenor,AQ40,Trigger)</f>
        <v>42272</v>
      </c>
      <c r="AS40" s="246">
        <f>_xll.qlIndexFixing($AC$5,AP40,TRUE,_xll.ohTrigger(Trigger,Trigger1M))</f>
        <v>-5.8864349873036324E-4</v>
      </c>
      <c r="AT40" s="246">
        <f>_xll.qlIndexFixing($AU$1,AP40,TRUE,_xll.ohTrigger(Trigger,Trigger1M))</f>
        <v>-5.9410460955069695E-4</v>
      </c>
    </row>
    <row r="41" spans="1:46" s="80" customFormat="1" ht="11.25" customHeight="1" x14ac:dyDescent="0.2">
      <c r="A41" s="285" t="s">
        <v>235</v>
      </c>
      <c r="B41" s="313" t="str">
        <v>2Y9M</v>
      </c>
      <c r="C41" s="368" t="str">
        <v>2Y9M</v>
      </c>
      <c r="D41" s="368" t="str">
        <f t="shared" si="11"/>
        <v>2Y9M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1.3549999999999999E-4</v>
      </c>
      <c r="J41" s="324" t="str">
        <f t="shared" si="12"/>
        <v>EURYC1M_AB1E_2Y9M</v>
      </c>
      <c r="K41" s="284" t="str">
        <f>IFERROR(_xll.qlSwapRateHelper2(,IF(DataSelect="Reference",$I41,J41),,$D41,Calendar,$G41,$F41,$H41,$K$22,0,E41,Discounting,Permanent,_xll.ohTrigger(Trigger,DataSelect),ObjectOverwrite),"--")</f>
        <v>obj_00e40#0002</v>
      </c>
      <c r="L41" s="281" t="b">
        <f t="shared" si="13"/>
        <v>1</v>
      </c>
      <c r="N41" s="339" t="str">
        <f t="shared" si="6"/>
        <v>SW</v>
      </c>
      <c r="O41" s="339" t="str">
        <f t="shared" si="7"/>
        <v>6Y</v>
      </c>
      <c r="P41" s="343" t="str">
        <f t="shared" si="8"/>
        <v>obj_00df5#0002</v>
      </c>
      <c r="Q41" s="339" t="b">
        <f t="shared" si="9"/>
        <v>1</v>
      </c>
      <c r="R41" s="347">
        <v>1</v>
      </c>
      <c r="S41" s="347">
        <v>1</v>
      </c>
      <c r="T41" s="100" t="str">
        <v>obj_00df1</v>
      </c>
      <c r="U41" s="100" t="str">
        <f>_xll.qlRateHelperQuoteName(T41)</f>
        <v/>
      </c>
      <c r="V41" s="337">
        <f>_xll.qlRateHelperRate(T41,_xll.ohTrigger(Trigger,Trigger1M))</f>
        <v>1.43082E-2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48397</v>
      </c>
      <c r="Z41" s="246">
        <v>0.77898002553720269</v>
      </c>
      <c r="AD41" s="250"/>
      <c r="AO41" s="100" t="s">
        <v>196</v>
      </c>
      <c r="AP41" s="101">
        <f>_xll.qlInterestRateIndexFixingDate(Currency&amp;"ibor"&amp;Tenor,AQ41,Trigger)</f>
        <v>42240</v>
      </c>
      <c r="AQ41" s="101">
        <f>_xll.qlCalendarAdvance(Calendar,AQ40,AO41,"f",,Trigger)</f>
        <v>42242</v>
      </c>
      <c r="AR41" s="101">
        <f>_xll.qlInterestRateIndexMaturity(Currency&amp;"ibor"&amp;Tenor,AQ41,Trigger)</f>
        <v>42275</v>
      </c>
      <c r="AS41" s="246">
        <f>_xll.qlIndexFixing($AC$5,AP41,TRUE,_xll.ohTrigger(Trigger,Trigger1M))</f>
        <v>-5.8626007892546221E-4</v>
      </c>
      <c r="AT41" s="246">
        <f>_xll.qlIndexFixing($AU$1,AP41,TRUE,_xll.ohTrigger(Trigger,Trigger1M))</f>
        <v>-5.8977007071116889E-4</v>
      </c>
    </row>
    <row r="42" spans="1:46" s="80" customFormat="1" ht="11.25" customHeight="1" x14ac:dyDescent="0.2">
      <c r="A42" s="285" t="s">
        <v>235</v>
      </c>
      <c r="B42" s="313" t="str">
        <v>3Y</v>
      </c>
      <c r="C42" s="368" t="str">
        <v>3Y</v>
      </c>
      <c r="D42" s="368" t="str">
        <f t="shared" si="11"/>
        <v>3Y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3.7999999999999997E-4</v>
      </c>
      <c r="J42" s="324" t="str">
        <f t="shared" si="12"/>
        <v>EURYC1M_AB1E_3Y</v>
      </c>
      <c r="K42" s="284" t="str">
        <f>IFERROR(_xll.qlSwapRateHelper2(,IF(DataSelect="Reference",$I42,J42),,$D42,Calendar,$G42,$F42,$H42,$K$22,0,E42,Discounting,Permanent,_xll.ohTrigger(Trigger,DataSelect),ObjectOverwrite),"--")</f>
        <v>obj_00dda#0002</v>
      </c>
      <c r="L42" s="281" t="b">
        <f t="shared" si="13"/>
        <v>1</v>
      </c>
      <c r="N42" s="339" t="str">
        <f t="shared" si="6"/>
        <v>SW</v>
      </c>
      <c r="O42" s="339" t="str">
        <f t="shared" si="7"/>
        <v>7Y</v>
      </c>
      <c r="P42" s="343" t="str">
        <f t="shared" si="8"/>
        <v>obj_00e19#0002</v>
      </c>
      <c r="Q42" s="339" t="b">
        <f t="shared" si="9"/>
        <v>1</v>
      </c>
      <c r="R42" s="347">
        <v>1</v>
      </c>
      <c r="S42" s="347">
        <v>1</v>
      </c>
      <c r="T42" s="100" t="str">
        <v>obj_00e4d</v>
      </c>
      <c r="U42" s="100" t="str">
        <f>_xll.qlRateHelperQuoteName(T42)</f>
        <v/>
      </c>
      <c r="V42" s="337">
        <f>_xll.qlRateHelperRate(T42,_xll.ohTrigger(Trigger,Trigger1M))</f>
        <v>1.4632099999999999E-2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48764</v>
      </c>
      <c r="Z42" s="246">
        <v>0.76284883216902988</v>
      </c>
      <c r="AD42" s="250"/>
      <c r="AO42" s="100" t="s">
        <v>196</v>
      </c>
      <c r="AP42" s="101">
        <f>_xll.qlInterestRateIndexFixingDate(Currency&amp;"ibor"&amp;Tenor,AQ42,Trigger)</f>
        <v>42241</v>
      </c>
      <c r="AQ42" s="101">
        <f>_xll.qlCalendarAdvance(Calendar,AQ41,AO42,"f",,Trigger)</f>
        <v>42243</v>
      </c>
      <c r="AR42" s="101">
        <f>_xll.qlInterestRateIndexMaturity(Currency&amp;"ibor"&amp;Tenor,AQ42,Trigger)</f>
        <v>42275</v>
      </c>
      <c r="AS42" s="246">
        <f>_xll.qlIndexFixing($AC$5,AP42,TRUE,_xll.ohTrigger(Trigger,Trigger1M))</f>
        <v>-5.858196893619716E-4</v>
      </c>
      <c r="AT42" s="246">
        <f>_xll.qlIndexFixing($AU$1,AP42,TRUE,_xll.ohTrigger(Trigger,Trigger1M))</f>
        <v>-5.8929187712178366E-4</v>
      </c>
    </row>
    <row r="43" spans="1:46" s="80" customFormat="1" ht="11.25" customHeight="1" x14ac:dyDescent="0.2">
      <c r="A43" s="285" t="s">
        <v>235</v>
      </c>
      <c r="B43" s="313" t="str">
        <v>4Y</v>
      </c>
      <c r="C43" s="368" t="str">
        <v>4Y</v>
      </c>
      <c r="D43" s="368" t="str">
        <f t="shared" si="11"/>
        <v>4Y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1.6300000000000002E-3</v>
      </c>
      <c r="J43" s="324" t="str">
        <f t="shared" si="12"/>
        <v>EURYC1M_AB1E_4Y</v>
      </c>
      <c r="K43" s="284" t="str">
        <f>IFERROR(_xll.qlSwapRateHelper2(,IF(DataSelect="Reference",$I43,J43),,$D43,Calendar,$G43,$F43,$H43,$K$22,0,E43,Discounting,Permanent,_xll.ohTrigger(Trigger,DataSelect),ObjectOverwrite),"--")</f>
        <v>obj_00dfb#0002</v>
      </c>
      <c r="L43" s="281" t="b">
        <f t="shared" si="13"/>
        <v>1</v>
      </c>
      <c r="N43" s="339" t="str">
        <f t="shared" si="6"/>
        <v>SW</v>
      </c>
      <c r="O43" s="339" t="str">
        <f t="shared" si="7"/>
        <v>8Y</v>
      </c>
      <c r="P43" s="343" t="str">
        <f t="shared" si="8"/>
        <v>obj_00dfc#0002</v>
      </c>
      <c r="Q43" s="339" t="b">
        <f t="shared" si="9"/>
        <v>1</v>
      </c>
      <c r="R43" s="347">
        <v>1</v>
      </c>
      <c r="S43" s="347">
        <v>1</v>
      </c>
      <c r="T43" s="100" t="str">
        <v>obj_00e12</v>
      </c>
      <c r="U43" s="100" t="str">
        <f>_xll.qlRateHelperQuoteName(T43)</f>
        <v/>
      </c>
      <c r="V43" s="337">
        <f>_xll.qlRateHelperRate(T43,_xll.ohTrigger(Trigger,Trigger1M))</f>
        <v>1.4894300000000001E-2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49128</v>
      </c>
      <c r="Z43" s="246">
        <v>0.74758578033680601</v>
      </c>
      <c r="AD43" s="250"/>
      <c r="AO43" s="100" t="s">
        <v>196</v>
      </c>
      <c r="AP43" s="101">
        <f>_xll.qlInterestRateIndexFixingDate(Currency&amp;"ibor"&amp;Tenor,AQ43,Trigger)</f>
        <v>42242</v>
      </c>
      <c r="AQ43" s="101">
        <f>_xll.qlCalendarAdvance(Calendar,AQ42,AO43,"f",,Trigger)</f>
        <v>42244</v>
      </c>
      <c r="AR43" s="101">
        <f>_xll.qlInterestRateIndexMaturity(Currency&amp;"ibor"&amp;Tenor,AQ43,Trigger)</f>
        <v>42275</v>
      </c>
      <c r="AS43" s="246">
        <f>_xll.qlIndexFixing($AC$5,AP43,TRUE,_xll.ohTrigger(Trigger,Trigger1M))</f>
        <v>-5.8539305776107763E-4</v>
      </c>
      <c r="AT43" s="246">
        <f>_xll.qlIndexFixing($AU$1,AP43,TRUE,_xll.ohTrigger(Trigger,Trigger1M))</f>
        <v>-5.8881229818993463E-4</v>
      </c>
    </row>
    <row r="44" spans="1:46" s="80" customFormat="1" ht="11.25" customHeight="1" x14ac:dyDescent="0.2">
      <c r="A44" s="285" t="s">
        <v>235</v>
      </c>
      <c r="B44" s="313" t="str">
        <v>5Y</v>
      </c>
      <c r="C44" s="368" t="str">
        <v>5Y</v>
      </c>
      <c r="D44" s="368" t="str">
        <f t="shared" si="11"/>
        <v>5Y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3.1199999999999999E-3</v>
      </c>
      <c r="J44" s="324" t="str">
        <f t="shared" si="12"/>
        <v>EURYC1M_AB1E_5Y</v>
      </c>
      <c r="K44" s="284" t="str">
        <f>IFERROR(_xll.qlSwapRateHelper2(,IF(DataSelect="Reference",$I44,J44),,$D44,Calendar,$G44,$F44,$H44,$K$22,0,E44,Discounting,Permanent,_xll.ohTrigger(Trigger,DataSelect),ObjectOverwrite),"--")</f>
        <v>obj_00e13#0002</v>
      </c>
      <c r="L44" s="281" t="b">
        <f t="shared" si="13"/>
        <v>1</v>
      </c>
      <c r="N44" s="339" t="str">
        <f t="shared" si="6"/>
        <v>SW</v>
      </c>
      <c r="O44" s="339" t="str">
        <f t="shared" si="7"/>
        <v>9Y</v>
      </c>
      <c r="P44" s="343" t="str">
        <f t="shared" si="8"/>
        <v>obj_00dd9#0002</v>
      </c>
      <c r="Q44" s="339" t="b">
        <f t="shared" si="9"/>
        <v>1</v>
      </c>
      <c r="R44" s="347">
        <v>1</v>
      </c>
      <c r="S44" s="347">
        <v>1</v>
      </c>
      <c r="T44" s="100" t="str">
        <v>obj_00e1a</v>
      </c>
      <c r="U44" s="100" t="str">
        <f>_xll.qlRateHelperQuoteName(T44)</f>
        <v/>
      </c>
      <c r="V44" s="337">
        <f>_xll.qlRateHelperRate(T44,_xll.ohTrigger(Trigger,Trigger1M))</f>
        <v>1.5100000000000001E-2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49492</v>
      </c>
      <c r="Z44" s="246">
        <v>0.73314115133674607</v>
      </c>
      <c r="AD44" s="250"/>
      <c r="AO44" s="100" t="s">
        <v>196</v>
      </c>
      <c r="AP44" s="101">
        <f>_xll.qlInterestRateIndexFixingDate(Currency&amp;"ibor"&amp;Tenor,AQ44,Trigger)</f>
        <v>42243</v>
      </c>
      <c r="AQ44" s="101">
        <f>_xll.qlCalendarAdvance(Calendar,AQ43,AO44,"f",,Trigger)</f>
        <v>42247</v>
      </c>
      <c r="AR44" s="101">
        <f>_xll.qlInterestRateIndexMaturity(Currency&amp;"ibor"&amp;Tenor,AQ44,Trigger)</f>
        <v>42277</v>
      </c>
      <c r="AS44" s="246">
        <f>_xll.qlIndexFixing($AC$5,AP44,TRUE,_xll.ohTrigger(Trigger,Trigger1M))</f>
        <v>-5.8263233049204999E-4</v>
      </c>
      <c r="AT44" s="246">
        <f>_xll.qlIndexFixing($AU$1,AP44,TRUE,_xll.ohTrigger(Trigger,Trigger1M))</f>
        <v>-5.8395219764362238E-4</v>
      </c>
    </row>
    <row r="45" spans="1:46" s="80" customFormat="1" ht="11.25" customHeight="1" x14ac:dyDescent="0.2">
      <c r="A45" s="285" t="s">
        <v>235</v>
      </c>
      <c r="B45" s="313" t="str">
        <v>6Y</v>
      </c>
      <c r="C45" s="368" t="str">
        <v>6Y</v>
      </c>
      <c r="D45" s="368" t="str">
        <f t="shared" si="11"/>
        <v>6Y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4.6100000000000004E-3</v>
      </c>
      <c r="J45" s="324" t="str">
        <f t="shared" si="12"/>
        <v>EURYC1M_AB1E_6Y</v>
      </c>
      <c r="K45" s="284" t="str">
        <f>IFERROR(_xll.qlSwapRateHelper2(,IF(DataSelect="Reference",$I45,J45),,$D45,Calendar,$G45,$F45,$H45,$K$22,0,E45,Discounting,Permanent,_xll.ohTrigger(Trigger,DataSelect),ObjectOverwrite),"--")</f>
        <v>obj_00df5#0002</v>
      </c>
      <c r="L45" s="281" t="b">
        <f t="shared" si="13"/>
        <v>1</v>
      </c>
      <c r="N45" s="339" t="str">
        <f t="shared" si="6"/>
        <v>SW</v>
      </c>
      <c r="O45" s="339" t="str">
        <f t="shared" si="7"/>
        <v>10Y</v>
      </c>
      <c r="P45" s="343" t="str">
        <f t="shared" si="8"/>
        <v>obj_00e4a#0002</v>
      </c>
      <c r="Q45" s="339" t="b">
        <f t="shared" si="9"/>
        <v>1</v>
      </c>
      <c r="R45" s="347">
        <v>1</v>
      </c>
      <c r="S45" s="347">
        <v>1</v>
      </c>
      <c r="T45" s="100" t="str">
        <v>obj_00de3</v>
      </c>
      <c r="U45" s="100" t="str">
        <f>_xll.qlRateHelperQuoteName(T45)</f>
        <v/>
      </c>
      <c r="V45" s="337">
        <f>_xll.qlRateHelperRate(T45,_xll.ohTrigger(Trigger,Trigger1M))</f>
        <v>1.5256199999999999E-2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49858</v>
      </c>
      <c r="Z45" s="246">
        <v>0.71947186679760344</v>
      </c>
      <c r="AD45" s="250"/>
      <c r="AO45" s="100" t="s">
        <v>196</v>
      </c>
      <c r="AP45" s="101">
        <f>_xll.qlInterestRateIndexFixingDate(Currency&amp;"ibor"&amp;Tenor,AQ45,Trigger)</f>
        <v>42244</v>
      </c>
      <c r="AQ45" s="101">
        <f>_xll.qlCalendarAdvance(Calendar,AQ44,AO45,"f",,Trigger)</f>
        <v>42248</v>
      </c>
      <c r="AR45" s="101">
        <f>_xll.qlInterestRateIndexMaturity(Currency&amp;"ibor"&amp;Tenor,AQ45,Trigger)</f>
        <v>42278</v>
      </c>
      <c r="AS45" s="246">
        <f>_xll.qlIndexFixing($AC$5,AP45,TRUE,_xll.ohTrigger(Trigger,Trigger1M))</f>
        <v>-5.8139737235096689E-4</v>
      </c>
      <c r="AT45" s="246">
        <f>_xll.qlIndexFixing($AU$1,AP45,TRUE,_xll.ohTrigger(Trigger,Trigger1M))</f>
        <v>-5.8148320912199125E-4</v>
      </c>
    </row>
    <row r="46" spans="1:46" s="80" customFormat="1" ht="11.25" customHeight="1" x14ac:dyDescent="0.2">
      <c r="A46" s="285" t="s">
        <v>235</v>
      </c>
      <c r="B46" s="313" t="str">
        <v>7Y</v>
      </c>
      <c r="C46" s="368" t="str">
        <v>7Y</v>
      </c>
      <c r="D46" s="368" t="str">
        <f t="shared" si="11"/>
        <v>7Y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6.0799999999999995E-3</v>
      </c>
      <c r="J46" s="324" t="str">
        <f t="shared" si="12"/>
        <v>EURYC1M_AB1E_7Y</v>
      </c>
      <c r="K46" s="284" t="str">
        <f>IFERROR(_xll.qlSwapRateHelper2(,IF(DataSelect="Reference",$I46,J46),,$D46,Calendar,$G46,$F46,$H46,$K$22,0,E46,Discounting,Permanent,_xll.ohTrigger(Trigger,DataSelect),ObjectOverwrite),"--")</f>
        <v>obj_00e19#0002</v>
      </c>
      <c r="L46" s="281" t="b">
        <f t="shared" si="13"/>
        <v>1</v>
      </c>
      <c r="N46" s="339" t="str">
        <f t="shared" si="6"/>
        <v>SW</v>
      </c>
      <c r="O46" s="339" t="str">
        <f t="shared" si="7"/>
        <v>11Y</v>
      </c>
      <c r="P46" s="343" t="str">
        <f t="shared" si="8"/>
        <v>obj_00e3f#0002</v>
      </c>
      <c r="Q46" s="339" t="b">
        <f t="shared" si="9"/>
        <v>1</v>
      </c>
      <c r="R46" s="347">
        <v>1</v>
      </c>
      <c r="S46" s="347">
        <v>1</v>
      </c>
      <c r="T46" s="100" t="str">
        <v>obj_00dd7</v>
      </c>
      <c r="U46" s="100" t="str">
        <f>_xll.qlRateHelperQuoteName(T46)</f>
        <v/>
      </c>
      <c r="V46" s="337">
        <f>_xll.qlRateHelperRate(T46,_xll.ohTrigger(Trigger,Trigger1M))</f>
        <v>1.5370600000000002E-2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50223</v>
      </c>
      <c r="Z46" s="246">
        <v>0.706559982769568</v>
      </c>
      <c r="AD46" s="250"/>
      <c r="AO46" s="100" t="s">
        <v>196</v>
      </c>
      <c r="AP46" s="101">
        <f>_xll.qlInterestRateIndexFixingDate(Currency&amp;"ibor"&amp;Tenor,AQ46,Trigger)</f>
        <v>42247</v>
      </c>
      <c r="AQ46" s="101">
        <f>_xll.qlCalendarAdvance(Calendar,AQ45,AO46,"f",,Trigger)</f>
        <v>42249</v>
      </c>
      <c r="AR46" s="101">
        <f>_xll.qlInterestRateIndexMaturity(Currency&amp;"ibor"&amp;Tenor,AQ46,Trigger)</f>
        <v>42279</v>
      </c>
      <c r="AS46" s="246">
        <f>_xll.qlIndexFixing($AC$5,AP46,TRUE,_xll.ohTrigger(Trigger,Trigger1M))</f>
        <v>-5.8012582197664031E-4</v>
      </c>
      <c r="AT46" s="246">
        <f>_xll.qlIndexFixing($AU$1,AP46,TRUE,_xll.ohTrigger(Trigger,Trigger1M))</f>
        <v>-5.7880373833407717E-4</v>
      </c>
    </row>
    <row r="47" spans="1:46" s="80" customFormat="1" ht="11.25" customHeight="1" x14ac:dyDescent="0.2">
      <c r="A47" s="285" t="s">
        <v>235</v>
      </c>
      <c r="B47" s="313" t="str">
        <v>8Y</v>
      </c>
      <c r="C47" s="368" t="str">
        <v>8Y</v>
      </c>
      <c r="D47" s="368" t="str">
        <f t="shared" si="11"/>
        <v>8Y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7.4399999999999996E-3</v>
      </c>
      <c r="J47" s="324" t="str">
        <f t="shared" si="12"/>
        <v>EURYC1M_AB1E_8Y</v>
      </c>
      <c r="K47" s="284" t="str">
        <f>IFERROR(_xll.qlSwapRateHelper2(,IF(DataSelect="Reference",$I47,J47),,$D47,Calendar,$G47,$F47,$H47,$K$22,0,E47,Discounting,Permanent,_xll.ohTrigger(Trigger,DataSelect),ObjectOverwrite),"--")</f>
        <v>obj_00dfc#0002</v>
      </c>
      <c r="L47" s="281" t="b">
        <f t="shared" si="13"/>
        <v>1</v>
      </c>
      <c r="N47" s="339" t="str">
        <f t="shared" si="6"/>
        <v>SW</v>
      </c>
      <c r="O47" s="339" t="str">
        <f t="shared" si="7"/>
        <v>12Y</v>
      </c>
      <c r="P47" s="343" t="str">
        <f t="shared" si="8"/>
        <v>obj_00ddd#0002</v>
      </c>
      <c r="Q47" s="339" t="b">
        <f t="shared" si="9"/>
        <v>1</v>
      </c>
      <c r="R47" s="347">
        <v>1</v>
      </c>
      <c r="S47" s="347">
        <v>1</v>
      </c>
      <c r="T47" s="100" t="str">
        <v>obj_00e1e</v>
      </c>
      <c r="U47" s="100" t="str">
        <f>_xll.qlRateHelperQuoteName(T47)</f>
        <v/>
      </c>
      <c r="V47" s="337">
        <f>_xll.qlRateHelperRate(T47,_xll.ohTrigger(Trigger,Trigger1M))</f>
        <v>1.5457700000000001E-2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50588</v>
      </c>
      <c r="Z47" s="246">
        <v>0.69420811859147713</v>
      </c>
      <c r="AD47" s="250"/>
      <c r="AO47" s="100" t="s">
        <v>196</v>
      </c>
      <c r="AP47" s="101">
        <f>_xll.qlInterestRateIndexFixingDate(Currency&amp;"ibor"&amp;Tenor,AQ47,Trigger)</f>
        <v>42248</v>
      </c>
      <c r="AQ47" s="101">
        <f>_xll.qlCalendarAdvance(Calendar,AQ46,AO47,"f",,Trigger)</f>
        <v>42250</v>
      </c>
      <c r="AR47" s="101">
        <f>_xll.qlInterestRateIndexMaturity(Currency&amp;"ibor"&amp;Tenor,AQ47,Trigger)</f>
        <v>42282</v>
      </c>
      <c r="AS47" s="246">
        <f>_xll.qlIndexFixing($AC$5,AP47,TRUE,_xll.ohTrigger(Trigger,Trigger1M))</f>
        <v>-5.7592624284244498E-4</v>
      </c>
      <c r="AT47" s="246">
        <f>_xll.qlIndexFixing($AU$1,AP47,TRUE,_xll.ohTrigger(Trigger,Trigger1M))</f>
        <v>-5.7173397641843704E-4</v>
      </c>
    </row>
    <row r="48" spans="1:46" s="80" customFormat="1" ht="11.25" customHeight="1" x14ac:dyDescent="0.2">
      <c r="A48" s="285" t="s">
        <v>235</v>
      </c>
      <c r="B48" s="313" t="str">
        <v>9Y</v>
      </c>
      <c r="C48" s="368" t="str">
        <v>9Y</v>
      </c>
      <c r="D48" s="368" t="str">
        <f t="shared" si="11"/>
        <v>9Y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8.6800000000000002E-3</v>
      </c>
      <c r="J48" s="324" t="str">
        <f t="shared" si="12"/>
        <v>EURYC1M_AB1E_9Y</v>
      </c>
      <c r="K48" s="284" t="str">
        <f>IFERROR(_xll.qlSwapRateHelper2(,IF(DataSelect="Reference",$I48,J48),,$D48,Calendar,$G48,$F48,$H48,$K$22,0,E48,Discounting,Permanent,_xll.ohTrigger(Trigger,DataSelect),ObjectOverwrite),"--")</f>
        <v>obj_00dd9#0002</v>
      </c>
      <c r="L48" s="281" t="b">
        <f t="shared" si="13"/>
        <v>1</v>
      </c>
      <c r="N48" s="339" t="str">
        <f t="shared" si="6"/>
        <v>SW</v>
      </c>
      <c r="O48" s="339" t="str">
        <f t="shared" si="7"/>
        <v>13Y</v>
      </c>
      <c r="P48" s="343" t="str">
        <f t="shared" si="8"/>
        <v>obj_00e05#0002</v>
      </c>
      <c r="Q48" s="339" t="b">
        <f t="shared" si="9"/>
        <v>1</v>
      </c>
      <c r="R48" s="347">
        <v>1</v>
      </c>
      <c r="S48" s="347">
        <v>1</v>
      </c>
      <c r="T48" s="100" t="str">
        <v>obj_00e44</v>
      </c>
      <c r="U48" s="100" t="str">
        <f>_xll.qlRateHelperQuoteName(T48)</f>
        <v/>
      </c>
      <c r="V48" s="337">
        <f>_xll.qlRateHelperRate(T48,_xll.ohTrigger(Trigger,Trigger1M))</f>
        <v>1.5527800000000001E-2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50955</v>
      </c>
      <c r="Z48" s="246">
        <v>0.68220329223346154</v>
      </c>
      <c r="AD48" s="250"/>
      <c r="AO48" s="100" t="s">
        <v>196</v>
      </c>
      <c r="AP48" s="101">
        <f>_xll.qlInterestRateIndexFixingDate(Currency&amp;"ibor"&amp;Tenor,AQ48,Trigger)</f>
        <v>42249</v>
      </c>
      <c r="AQ48" s="101">
        <f>_xll.qlCalendarAdvance(Calendar,AQ47,AO48,"f",,Trigger)</f>
        <v>42251</v>
      </c>
      <c r="AR48" s="101">
        <f>_xll.qlInterestRateIndexMaturity(Currency&amp;"ibor"&amp;Tenor,AQ48,Trigger)</f>
        <v>42282</v>
      </c>
      <c r="AS48" s="246">
        <f>_xll.qlIndexFixing($AC$5,AP48,TRUE,_xll.ohTrigger(Trigger,Trigger1M))</f>
        <v>-5.7547969923474958E-4</v>
      </c>
      <c r="AT48" s="246">
        <f>_xll.qlIndexFixing($AU$1,AP48,TRUE,_xll.ohTrigger(Trigger,Trigger1M))</f>
        <v>-5.7068347085771143E-4</v>
      </c>
    </row>
    <row r="49" spans="1:46" s="80" customFormat="1" ht="11.25" customHeight="1" x14ac:dyDescent="0.2">
      <c r="A49" s="285" t="s">
        <v>235</v>
      </c>
      <c r="B49" s="313" t="str">
        <v>10Y</v>
      </c>
      <c r="C49" s="368" t="str">
        <v>10Y</v>
      </c>
      <c r="D49" s="368" t="str">
        <f t="shared" si="11"/>
        <v>10Y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9.7699999999999992E-3</v>
      </c>
      <c r="J49" s="324" t="str">
        <f t="shared" si="12"/>
        <v>EURYC1M_AB1E_10Y</v>
      </c>
      <c r="K49" s="284" t="str">
        <f>IFERROR(_xll.qlSwapRateHelper2(,IF(DataSelect="Reference",$I49,J49),,$D49,Calendar,$G49,$F49,$H49,$K$22,0,E49,Discounting,Permanent,_xll.ohTrigger(Trigger,DataSelect),ObjectOverwrite),"--")</f>
        <v>obj_00e4a#0002</v>
      </c>
      <c r="L49" s="281" t="b">
        <f t="shared" si="13"/>
        <v>1</v>
      </c>
      <c r="N49" s="339" t="str">
        <f t="shared" si="6"/>
        <v>SW</v>
      </c>
      <c r="O49" s="339" t="str">
        <f t="shared" si="7"/>
        <v>14Y</v>
      </c>
      <c r="P49" s="343" t="str">
        <f t="shared" si="8"/>
        <v>obj_00dcc#0002</v>
      </c>
      <c r="Q49" s="339" t="b">
        <f t="shared" si="9"/>
        <v>1</v>
      </c>
      <c r="R49" s="347">
        <v>1</v>
      </c>
      <c r="S49" s="347">
        <v>1</v>
      </c>
      <c r="T49" s="100" t="str">
        <v>obj_00e0f</v>
      </c>
      <c r="U49" s="100" t="str">
        <f>_xll.qlRateHelperQuoteName(T49)</f>
        <v/>
      </c>
      <c r="V49" s="337">
        <f>_xll.qlRateHelperRate(T49,_xll.ohTrigger(Trigger,Trigger1M))</f>
        <v>1.559E-2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51319</v>
      </c>
      <c r="Z49" s="246">
        <v>0.67056769039690467</v>
      </c>
      <c r="AD49" s="250"/>
      <c r="AO49" s="100" t="s">
        <v>196</v>
      </c>
      <c r="AP49" s="101">
        <f>_xll.qlInterestRateIndexFixingDate(Currency&amp;"ibor"&amp;Tenor,AQ49,Trigger)</f>
        <v>42250</v>
      </c>
      <c r="AQ49" s="101">
        <f>_xll.qlCalendarAdvance(Calendar,AQ48,AO49,"f",,Trigger)</f>
        <v>42254</v>
      </c>
      <c r="AR49" s="101">
        <f>_xll.qlInterestRateIndexMaturity(Currency&amp;"ibor"&amp;Tenor,AQ49,Trigger)</f>
        <v>42284</v>
      </c>
      <c r="AS49" s="246">
        <f>_xll.qlIndexFixing($AC$5,AP49,TRUE,_xll.ohTrigger(Trigger,Trigger1M))</f>
        <v>-5.7035930909687949E-4</v>
      </c>
      <c r="AT49" s="246">
        <f>_xll.qlIndexFixing($AU$1,AP49,TRUE,_xll.ohTrigger(Trigger,Trigger1M))</f>
        <v>-5.6268605766396362E-4</v>
      </c>
    </row>
    <row r="50" spans="1:46" s="80" customFormat="1" ht="11.25" customHeight="1" x14ac:dyDescent="0.2">
      <c r="A50" s="285" t="s">
        <v>235</v>
      </c>
      <c r="B50" s="313" t="str">
        <v>11Y</v>
      </c>
      <c r="C50" s="368" t="str">
        <v>11Y</v>
      </c>
      <c r="D50" s="368" t="str">
        <f t="shared" si="11"/>
        <v>11Y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1.0751299999999998E-2</v>
      </c>
      <c r="J50" s="324" t="str">
        <f t="shared" si="12"/>
        <v>EURYC1M_AB1E_11Y</v>
      </c>
      <c r="K50" s="284" t="str">
        <f>IFERROR(_xll.qlSwapRateHelper2(,IF(DataSelect="Reference",$I50,J50),,$D50,Calendar,$G50,$F50,$H50,$K$22,0,E50,Discounting,Permanent,_xll.ohTrigger(Trigger,DataSelect),ObjectOverwrite),"--")</f>
        <v>obj_00e3f#0002</v>
      </c>
      <c r="L50" s="281" t="b">
        <f t="shared" si="13"/>
        <v>1</v>
      </c>
      <c r="N50" s="339" t="str">
        <f t="shared" si="6"/>
        <v>SW</v>
      </c>
      <c r="O50" s="339" t="str">
        <f t="shared" si="7"/>
        <v>15Y</v>
      </c>
      <c r="P50" s="343" t="str">
        <f t="shared" si="8"/>
        <v>obj_00e27#0002</v>
      </c>
      <c r="Q50" s="339" t="b">
        <f t="shared" si="9"/>
        <v>1</v>
      </c>
      <c r="R50" s="347">
        <v>1</v>
      </c>
      <c r="S50" s="347">
        <v>1</v>
      </c>
      <c r="T50" s="100" t="str">
        <v>obj_00e47</v>
      </c>
      <c r="U50" s="100" t="str">
        <f>_xll.qlRateHelperQuoteName(T50)</f>
        <v/>
      </c>
      <c r="V50" s="337">
        <f>_xll.qlRateHelperRate(T50,_xll.ohTrigger(Trigger,Trigger1M))</f>
        <v>1.5648200000000001E-2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51684</v>
      </c>
      <c r="Z50" s="246">
        <v>0.65905987050307668</v>
      </c>
      <c r="AD50" s="250"/>
      <c r="AO50" s="100" t="s">
        <v>196</v>
      </c>
      <c r="AP50" s="101">
        <f>_xll.qlInterestRateIndexFixingDate(Currency&amp;"ibor"&amp;Tenor,AQ50,Trigger)</f>
        <v>42251</v>
      </c>
      <c r="AQ50" s="101">
        <f>_xll.qlCalendarAdvance(Calendar,AQ49,AO50,"f",,Trigger)</f>
        <v>42255</v>
      </c>
      <c r="AR50" s="101">
        <f>_xll.qlInterestRateIndexMaturity(Currency&amp;"ibor"&amp;Tenor,AQ50,Trigger)</f>
        <v>42285</v>
      </c>
      <c r="AS50" s="246">
        <f>_xll.qlIndexFixing($AC$5,AP50,TRUE,_xll.ohTrigger(Trigger,Trigger1M))</f>
        <v>-5.6776693803772815E-4</v>
      </c>
      <c r="AT50" s="246">
        <f>_xll.qlIndexFixing($AU$1,AP50,TRUE,_xll.ohTrigger(Trigger,Trigger1M))</f>
        <v>-5.5913345764579958E-4</v>
      </c>
    </row>
    <row r="51" spans="1:46" s="80" customFormat="1" ht="11.25" customHeight="1" x14ac:dyDescent="0.2">
      <c r="A51" s="285" t="s">
        <v>235</v>
      </c>
      <c r="B51" s="313" t="str">
        <v>12Y</v>
      </c>
      <c r="C51" s="368" t="str">
        <v>12Y</v>
      </c>
      <c r="D51" s="368" t="str">
        <f t="shared" si="11"/>
        <v>12Y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1.1610000000000001E-2</v>
      </c>
      <c r="J51" s="324" t="str">
        <f t="shared" si="12"/>
        <v>EURYC1M_AB1E_12Y</v>
      </c>
      <c r="K51" s="284" t="str">
        <f>IFERROR(_xll.qlSwapRateHelper2(,IF(DataSelect="Reference",$I51,J51),,$D51,Calendar,$G51,$F51,$H51,$K$22,0,E51,Discounting,Permanent,_xll.ohTrigger(Trigger,DataSelect),ObjectOverwrite),"--")</f>
        <v>obj_00ddd#0002</v>
      </c>
      <c r="L51" s="281" t="b">
        <f t="shared" si="13"/>
        <v>1</v>
      </c>
      <c r="N51" s="339" t="str">
        <f t="shared" si="6"/>
        <v>SW</v>
      </c>
      <c r="O51" s="339" t="str">
        <f t="shared" si="7"/>
        <v>16Y</v>
      </c>
      <c r="P51" s="343" t="str">
        <f t="shared" si="8"/>
        <v>obj_00e2f#0002</v>
      </c>
      <c r="Q51" s="339" t="b">
        <f t="shared" si="9"/>
        <v>1</v>
      </c>
      <c r="R51" s="347">
        <v>1</v>
      </c>
      <c r="S51" s="347">
        <v>1</v>
      </c>
      <c r="T51" s="100" t="str">
        <v>obj_00e31</v>
      </c>
      <c r="U51" s="100" t="str">
        <f>_xll.qlRateHelperQuoteName(T51)</f>
        <v/>
      </c>
      <c r="V51" s="337">
        <f>_xll.qlRateHelperRate(T51,_xll.ohTrigger(Trigger,Trigger1M))</f>
        <v>1.5704900000000001E-2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52049</v>
      </c>
      <c r="Z51" s="246">
        <v>0.64769171789589663</v>
      </c>
      <c r="AD51" s="250"/>
      <c r="AO51" s="100" t="s">
        <v>196</v>
      </c>
      <c r="AP51" s="101">
        <f>_xll.qlInterestRateIndexFixingDate(Currency&amp;"ibor"&amp;Tenor,AQ51,Trigger)</f>
        <v>42254</v>
      </c>
      <c r="AQ51" s="101">
        <f>_xll.qlCalendarAdvance(Calendar,AQ50,AO51,"f",,Trigger)</f>
        <v>42256</v>
      </c>
      <c r="AR51" s="101">
        <f>_xll.qlInterestRateIndexMaturity(Currency&amp;"ibor"&amp;Tenor,AQ51,Trigger)</f>
        <v>42286</v>
      </c>
      <c r="AS51" s="246">
        <f>_xll.qlIndexFixing($AC$5,AP51,TRUE,_xll.ohTrigger(Trigger,Trigger1M))</f>
        <v>-5.6502282006620774E-4</v>
      </c>
      <c r="AT51" s="246">
        <f>_xll.qlIndexFixing($AU$1,AP51,TRUE,_xll.ohTrigger(Trigger,Trigger1M))</f>
        <v>-5.5554549570224765E-4</v>
      </c>
    </row>
    <row r="52" spans="1:46" s="80" customFormat="1" ht="11.25" customHeight="1" x14ac:dyDescent="0.2">
      <c r="A52" s="285" t="s">
        <v>235</v>
      </c>
      <c r="B52" s="313" t="str">
        <v>13Y</v>
      </c>
      <c r="C52" s="368" t="str">
        <v>13Y</v>
      </c>
      <c r="D52" s="368" t="str">
        <f t="shared" si="11"/>
        <v>13Y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1.23391E-2</v>
      </c>
      <c r="J52" s="324" t="str">
        <f t="shared" si="12"/>
        <v>EURYC1M_AB1E_13Y</v>
      </c>
      <c r="K52" s="284" t="str">
        <f>IFERROR(_xll.qlSwapRateHelper2(,IF(DataSelect="Reference",$I52,J52),,$D52,Calendar,$G52,$F52,$H52,$K$22,0,E52,Discounting,Permanent,_xll.ohTrigger(Trigger,DataSelect),ObjectOverwrite),"--")</f>
        <v>obj_00e05#0002</v>
      </c>
      <c r="L52" s="281" t="b">
        <f t="shared" si="13"/>
        <v>1</v>
      </c>
      <c r="N52" s="339" t="str">
        <f t="shared" ref="N52:N83" si="14">A56</f>
        <v>SW</v>
      </c>
      <c r="O52" s="339" t="str">
        <f t="shared" ref="O52:O83" si="15">B56</f>
        <v>17Y</v>
      </c>
      <c r="P52" s="343" t="str">
        <f t="shared" ref="P52:P83" si="16">K56</f>
        <v>obj_00df1#0002</v>
      </c>
      <c r="Q52" s="339" t="b">
        <f t="shared" ref="Q52:Q83" si="17">L56</f>
        <v>1</v>
      </c>
      <c r="R52" s="347">
        <v>1</v>
      </c>
      <c r="S52" s="347">
        <v>1</v>
      </c>
      <c r="T52" s="100" t="str">
        <v>obj_00e22</v>
      </c>
      <c r="U52" s="100" t="str">
        <f>_xll.qlRateHelperQuoteName(T52)</f>
        <v/>
      </c>
      <c r="V52" s="337">
        <f>_xll.qlRateHelperRate(T52,_xll.ohTrigger(Trigger,Trigger1M))</f>
        <v>1.5760400000000001E-2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52414</v>
      </c>
      <c r="Z52" s="246">
        <v>0.63645940291937919</v>
      </c>
      <c r="AD52" s="250"/>
      <c r="AO52" s="100" t="s">
        <v>196</v>
      </c>
      <c r="AP52" s="101">
        <f>_xll.qlInterestRateIndexFixingDate(Currency&amp;"ibor"&amp;Tenor,AQ52,Trigger)</f>
        <v>42255</v>
      </c>
      <c r="AQ52" s="101">
        <f>_xll.qlCalendarAdvance(Calendar,AQ51,AO52,"f",,Trigger)</f>
        <v>42257</v>
      </c>
      <c r="AR52" s="101">
        <f>_xll.qlInterestRateIndexMaturity(Currency&amp;"ibor"&amp;Tenor,AQ52,Trigger)</f>
        <v>42289</v>
      </c>
      <c r="AS52" s="246">
        <f>_xll.qlIndexFixing($AC$5,AP52,TRUE,_xll.ohTrigger(Trigger,Trigger1M))</f>
        <v>-5.5829869622880945E-4</v>
      </c>
      <c r="AT52" s="246">
        <f>_xll.qlIndexFixing($AU$1,AP52,TRUE,_xll.ohTrigger(Trigger,Trigger1M))</f>
        <v>-5.4832682235217423E-4</v>
      </c>
    </row>
    <row r="53" spans="1:46" s="80" customFormat="1" ht="11.25" customHeight="1" x14ac:dyDescent="0.2">
      <c r="A53" s="285" t="s">
        <v>235</v>
      </c>
      <c r="B53" s="313" t="str">
        <v>14Y</v>
      </c>
      <c r="C53" s="368" t="str">
        <v>14Y</v>
      </c>
      <c r="D53" s="368" t="str">
        <f t="shared" si="11"/>
        <v>14Y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1.2947800000000001E-2</v>
      </c>
      <c r="J53" s="324" t="str">
        <f t="shared" si="12"/>
        <v>EURYC1M_AB1E_14Y</v>
      </c>
      <c r="K53" s="284" t="str">
        <f>IFERROR(_xll.qlSwapRateHelper2(,IF(DataSelect="Reference",$I53,J53),,$D53,Calendar,$G53,$F53,$H53,$K$22,0,E53,Discounting,Permanent,_xll.ohTrigger(Trigger,DataSelect),ObjectOverwrite),"--")</f>
        <v>obj_00dcc#0002</v>
      </c>
      <c r="L53" s="281" t="b">
        <f t="shared" si="13"/>
        <v>1</v>
      </c>
      <c r="N53" s="339" t="str">
        <f t="shared" si="14"/>
        <v>SW</v>
      </c>
      <c r="O53" s="339" t="str">
        <f t="shared" si="15"/>
        <v>18Y</v>
      </c>
      <c r="P53" s="343" t="str">
        <f t="shared" si="16"/>
        <v>obj_00e4d#0002</v>
      </c>
      <c r="Q53" s="339" t="b">
        <f t="shared" si="17"/>
        <v>1</v>
      </c>
      <c r="R53" s="347">
        <v>1</v>
      </c>
      <c r="S53" s="347">
        <v>1</v>
      </c>
      <c r="T53" s="100" t="str">
        <v>obj_00e45</v>
      </c>
      <c r="U53" s="100" t="str">
        <f>_xll.qlRateHelperQuoteName(T53)</f>
        <v/>
      </c>
      <c r="V53" s="337">
        <f>_xll.qlRateHelperRate(T53,_xll.ohTrigger(Trigger,Trigger1M))</f>
        <v>1.5816500000000001E-2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52782</v>
      </c>
      <c r="Z53" s="246">
        <v>0.62527097206930637</v>
      </c>
      <c r="AD53" s="250"/>
      <c r="AO53" s="100" t="s">
        <v>196</v>
      </c>
      <c r="AP53" s="101">
        <f>_xll.qlInterestRateIndexFixingDate(Currency&amp;"ibor"&amp;Tenor,AQ53,Trigger)</f>
        <v>42256</v>
      </c>
      <c r="AQ53" s="101">
        <f>_xll.qlCalendarAdvance(Calendar,AQ52,AO53,"f",,Trigger)</f>
        <v>42258</v>
      </c>
      <c r="AR53" s="101">
        <f>_xll.qlInterestRateIndexMaturity(Currency&amp;"ibor"&amp;Tenor,AQ53,Trigger)</f>
        <v>42289</v>
      </c>
      <c r="AS53" s="246">
        <f>_xll.qlIndexFixing($AC$5,AP53,TRUE,_xll.ohTrigger(Trigger,Trigger1M))</f>
        <v>-5.5724861348401932E-4</v>
      </c>
      <c r="AT53" s="246">
        <f>_xll.qlIndexFixing($AU$1,AP53,TRUE,_xll.ohTrigger(Trigger,Trigger1M))</f>
        <v>-5.4663979937940427E-4</v>
      </c>
    </row>
    <row r="54" spans="1:46" s="80" customFormat="1" ht="11.25" customHeight="1" x14ac:dyDescent="0.2">
      <c r="A54" s="285" t="s">
        <v>235</v>
      </c>
      <c r="B54" s="313" t="str">
        <v>15Y</v>
      </c>
      <c r="C54" s="368" t="str">
        <v>15Y</v>
      </c>
      <c r="D54" s="368" t="str">
        <f t="shared" si="11"/>
        <v>15Y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1.3469999999999999E-2</v>
      </c>
      <c r="J54" s="324" t="str">
        <f t="shared" si="12"/>
        <v>EURYC1M_AB1E_15Y</v>
      </c>
      <c r="K54" s="284" t="str">
        <f>IFERROR(_xll.qlSwapRateHelper2(,IF(DataSelect="Reference",$I54,J54),,$D54,Calendar,$G54,$F54,$H54,$K$22,0,E54,Discounting,Permanent,_xll.ohTrigger(Trigger,DataSelect),ObjectOverwrite),"--")</f>
        <v>obj_00e27#0002</v>
      </c>
      <c r="L54" s="281" t="b">
        <f t="shared" si="13"/>
        <v>1</v>
      </c>
      <c r="N54" s="339" t="str">
        <f t="shared" si="14"/>
        <v>SW</v>
      </c>
      <c r="O54" s="339" t="str">
        <f t="shared" si="15"/>
        <v>19Y</v>
      </c>
      <c r="P54" s="343" t="str">
        <f t="shared" si="16"/>
        <v>obj_00e12#0002</v>
      </c>
      <c r="Q54" s="339" t="b">
        <f t="shared" si="17"/>
        <v>1</v>
      </c>
      <c r="R54" s="347">
        <v>1</v>
      </c>
      <c r="S54" s="347">
        <v>1</v>
      </c>
      <c r="T54" s="100" t="str">
        <v>obj_00df3</v>
      </c>
      <c r="U54" s="100" t="str">
        <f>_xll.qlRateHelperQuoteName(T54)</f>
        <v/>
      </c>
      <c r="V54" s="337">
        <f>_xll.qlRateHelperRate(T54,_xll.ohTrigger(Trigger,Trigger1M))</f>
        <v>1.5869999999999999E-2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53146</v>
      </c>
      <c r="Z54" s="246">
        <v>0.61433424467727626</v>
      </c>
      <c r="AD54" s="250"/>
      <c r="AO54" s="100" t="s">
        <v>196</v>
      </c>
      <c r="AP54" s="101">
        <f>_xll.qlInterestRateIndexFixingDate(Currency&amp;"ibor"&amp;Tenor,AQ54,Trigger)</f>
        <v>42257</v>
      </c>
      <c r="AQ54" s="101">
        <f>_xll.qlCalendarAdvance(Calendar,AQ53,AO54,"f",,Trigger)</f>
        <v>42261</v>
      </c>
      <c r="AR54" s="101">
        <f>_xll.qlInterestRateIndexMaturity(Currency&amp;"ibor"&amp;Tenor,AQ54,Trigger)</f>
        <v>42291</v>
      </c>
      <c r="AS54" s="246">
        <f>_xll.qlIndexFixing($AC$5,AP54,TRUE,_xll.ohTrigger(Trigger,Trigger1M))</f>
        <v>-5.4994516721063036E-4</v>
      </c>
      <c r="AT54" s="246">
        <f>_xll.qlIndexFixing($AU$1,AP54,TRUE,_xll.ohTrigger(Trigger,Trigger1M))</f>
        <v>-5.381901517136356E-4</v>
      </c>
    </row>
    <row r="55" spans="1:46" s="80" customFormat="1" ht="11.25" customHeight="1" x14ac:dyDescent="0.2">
      <c r="A55" s="285" t="s">
        <v>235</v>
      </c>
      <c r="B55" s="313" t="str">
        <v>16Y</v>
      </c>
      <c r="C55" s="368" t="str">
        <v>16Y</v>
      </c>
      <c r="D55" s="368" t="str">
        <f t="shared" si="11"/>
        <v>16Y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1.3920500000000001E-2</v>
      </c>
      <c r="J55" s="324" t="str">
        <f t="shared" si="12"/>
        <v>EURYC1M_AB1E_16Y</v>
      </c>
      <c r="K55" s="284" t="str">
        <f>IFERROR(_xll.qlSwapRateHelper2(,IF(DataSelect="Reference",$I55,J55),,$D55,Calendar,$G55,$F55,$H55,$K$22,0,E55,Discounting,Permanent,_xll.ohTrigger(Trigger,DataSelect),ObjectOverwrite),"--")</f>
        <v>obj_00e2f#0002</v>
      </c>
      <c r="L55" s="281" t="b">
        <f t="shared" si="13"/>
        <v>1</v>
      </c>
      <c r="N55" s="339" t="str">
        <f t="shared" si="14"/>
        <v>SW</v>
      </c>
      <c r="O55" s="339" t="str">
        <f t="shared" si="15"/>
        <v>20Y</v>
      </c>
      <c r="P55" s="343" t="str">
        <f t="shared" si="16"/>
        <v>obj_00e1a#0002</v>
      </c>
      <c r="Q55" s="339" t="b">
        <f t="shared" si="17"/>
        <v>1</v>
      </c>
      <c r="R55" s="347">
        <v>1</v>
      </c>
      <c r="S55" s="347">
        <v>1</v>
      </c>
      <c r="T55" s="100" t="str">
        <v>obj_00dd4</v>
      </c>
      <c r="U55" s="100" t="str">
        <f>_xll.qlRateHelperQuoteName(T55)</f>
        <v/>
      </c>
      <c r="V55" s="337">
        <f>_xll.qlRateHelperRate(T55,_xll.ohTrigger(Trigger,Trigger1M))</f>
        <v>1.5922700000000001E-2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53510</v>
      </c>
      <c r="Z55" s="246">
        <v>0.6035285634653722</v>
      </c>
      <c r="AD55" s="250"/>
      <c r="AO55" s="100" t="s">
        <v>196</v>
      </c>
      <c r="AP55" s="101">
        <f>_xll.qlInterestRateIndexFixingDate(Currency&amp;"ibor"&amp;Tenor,AQ55,Trigger)</f>
        <v>42258</v>
      </c>
      <c r="AQ55" s="101">
        <f>_xll.qlCalendarAdvance(Calendar,AQ54,AO55,"f",,Trigger)</f>
        <v>42262</v>
      </c>
      <c r="AR55" s="101">
        <f>_xll.qlInterestRateIndexMaturity(Currency&amp;"ibor"&amp;Tenor,AQ55,Trigger)</f>
        <v>42292</v>
      </c>
      <c r="AS55" s="246">
        <f>_xll.qlIndexFixing($AC$5,AP55,TRUE,_xll.ohTrigger(Trigger,Trigger1M))</f>
        <v>-5.4684205249078133E-4</v>
      </c>
      <c r="AT55" s="246">
        <f>_xll.qlIndexFixing($AU$1,AP55,TRUE,_xll.ohTrigger(Trigger,Trigger1M))</f>
        <v>-5.3505895547001359E-4</v>
      </c>
    </row>
    <row r="56" spans="1:46" s="80" customFormat="1" ht="11.25" customHeight="1" x14ac:dyDescent="0.2">
      <c r="A56" s="285" t="s">
        <v>235</v>
      </c>
      <c r="B56" s="313" t="str">
        <v>17Y</v>
      </c>
      <c r="C56" s="368" t="str">
        <v>17Y</v>
      </c>
      <c r="D56" s="368" t="str">
        <f t="shared" si="11"/>
        <v>17Y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1.43082E-2</v>
      </c>
      <c r="J56" s="324" t="str">
        <f t="shared" si="12"/>
        <v>EURYC1M_AB1E_17Y</v>
      </c>
      <c r="K56" s="284" t="str">
        <f>IFERROR(_xll.qlSwapRateHelper2(,IF(DataSelect="Reference",$I56,J56),,$D56,Calendar,$G56,$F56,$H56,$K$22,0,E56,Discounting,Permanent,_xll.ohTrigger(Trigger,DataSelect),ObjectOverwrite),"--")</f>
        <v>obj_00df1#0002</v>
      </c>
      <c r="L56" s="281" t="b">
        <f t="shared" si="13"/>
        <v>1</v>
      </c>
      <c r="N56" s="339" t="str">
        <f t="shared" si="14"/>
        <v>SW</v>
      </c>
      <c r="O56" s="339" t="str">
        <f t="shared" si="15"/>
        <v>21Y</v>
      </c>
      <c r="P56" s="343" t="str">
        <f t="shared" si="16"/>
        <v>obj_00de3#0002</v>
      </c>
      <c r="Q56" s="339" t="b">
        <f t="shared" si="17"/>
        <v>1</v>
      </c>
      <c r="R56" s="347">
        <v>1</v>
      </c>
      <c r="S56" s="347">
        <v>1</v>
      </c>
      <c r="T56" s="100" t="str">
        <v>obj_00e20</v>
      </c>
      <c r="U56" s="100" t="str">
        <f>_xll.qlRateHelperQuoteName(T56)</f>
        <v/>
      </c>
      <c r="V56" s="337">
        <f>_xll.qlRateHelperRate(T56,_xll.ohTrigger(Trigger,Trigger1M))</f>
        <v>1.5973000000000001E-2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53875</v>
      </c>
      <c r="Z56" s="246">
        <v>0.59286732533615771</v>
      </c>
      <c r="AD56" s="250"/>
      <c r="AO56" s="100" t="s">
        <v>196</v>
      </c>
      <c r="AP56" s="101">
        <f>_xll.qlInterestRateIndexFixingDate(Currency&amp;"ibor"&amp;Tenor,AQ56,Trigger)</f>
        <v>42261</v>
      </c>
      <c r="AQ56" s="101">
        <f>_xll.qlCalendarAdvance(Calendar,AQ55,AO56,"f",,Trigger)</f>
        <v>42263</v>
      </c>
      <c r="AR56" s="101">
        <f>_xll.qlInterestRateIndexMaturity(Currency&amp;"ibor"&amp;Tenor,AQ56,Trigger)</f>
        <v>42293</v>
      </c>
      <c r="AS56" s="246">
        <f>_xll.qlIndexFixing($AC$5,AP56,TRUE,_xll.ohTrigger(Trigger,Trigger1M))</f>
        <v>-5.4377101933233973E-4</v>
      </c>
      <c r="AT56" s="246">
        <f>_xll.qlIndexFixing($AU$1,AP56,TRUE,_xll.ohTrigger(Trigger,Trigger1M))</f>
        <v>-5.3211537670128095E-4</v>
      </c>
    </row>
    <row r="57" spans="1:46" s="80" customFormat="1" ht="11.25" customHeight="1" x14ac:dyDescent="0.2">
      <c r="A57" s="285" t="s">
        <v>235</v>
      </c>
      <c r="B57" s="313" t="str">
        <v>18Y</v>
      </c>
      <c r="C57" s="368" t="str">
        <v>18Y</v>
      </c>
      <c r="D57" s="368" t="str">
        <f t="shared" si="11"/>
        <v>18Y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1.4632099999999999E-2</v>
      </c>
      <c r="J57" s="324" t="str">
        <f t="shared" si="12"/>
        <v>EURYC1M_AB1E_18Y</v>
      </c>
      <c r="K57" s="284" t="str">
        <f>IFERROR(_xll.qlSwapRateHelper2(,IF(DataSelect="Reference",$I57,J57),,$D57,Calendar,$G57,$F57,$H57,$K$22,0,E57,Discounting,Permanent,_xll.ohTrigger(Trigger,DataSelect),ObjectOverwrite),"--")</f>
        <v>obj_00e4d#0002</v>
      </c>
      <c r="L57" s="281" t="b">
        <f t="shared" si="13"/>
        <v>1</v>
      </c>
      <c r="N57" s="339" t="str">
        <f t="shared" si="14"/>
        <v>SW</v>
      </c>
      <c r="O57" s="339" t="str">
        <f t="shared" si="15"/>
        <v>22Y</v>
      </c>
      <c r="P57" s="343" t="str">
        <f t="shared" si="16"/>
        <v>obj_00dd7#0002</v>
      </c>
      <c r="Q57" s="339" t="b">
        <f t="shared" si="17"/>
        <v>1</v>
      </c>
      <c r="R57" s="347">
        <v>1</v>
      </c>
      <c r="S57" s="347">
        <v>1</v>
      </c>
      <c r="T57" s="100" t="str">
        <v>obj_00df0</v>
      </c>
      <c r="U57" s="100" t="str">
        <f>_xll.qlRateHelperQuoteName(T57)</f>
        <v/>
      </c>
      <c r="V57" s="337">
        <f>_xll.qlRateHelperRate(T57,_xll.ohTrigger(Trigger,Trigger1M))</f>
        <v>1.60205E-2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54241</v>
      </c>
      <c r="Z57" s="246">
        <v>0.58238933515343161</v>
      </c>
      <c r="AD57" s="250"/>
      <c r="AO57" s="100" t="s">
        <v>196</v>
      </c>
      <c r="AP57" s="101">
        <f>_xll.qlInterestRateIndexFixingDate(Currency&amp;"ibor"&amp;Tenor,AQ57,Trigger)</f>
        <v>42262</v>
      </c>
      <c r="AQ57" s="101">
        <f>_xll.qlCalendarAdvance(Calendar,AQ56,AO57,"f",,Trigger)</f>
        <v>42264</v>
      </c>
      <c r="AR57" s="101">
        <f>_xll.qlInterestRateIndexMaturity(Currency&amp;"ibor"&amp;Tenor,AQ57,Trigger)</f>
        <v>42296</v>
      </c>
      <c r="AS57" s="246">
        <f>_xll.qlIndexFixing($AC$5,AP57,TRUE,_xll.ohTrigger(Trigger,Trigger1M))</f>
        <v>-5.3808358255955091E-4</v>
      </c>
      <c r="AT57" s="246">
        <f>_xll.qlIndexFixing($AU$1,AP57,TRUE,_xll.ohTrigger(Trigger,Trigger1M))</f>
        <v>-5.2845480917343424E-4</v>
      </c>
    </row>
    <row r="58" spans="1:46" s="80" customFormat="1" ht="11.25" customHeight="1" x14ac:dyDescent="0.2">
      <c r="A58" s="285" t="s">
        <v>235</v>
      </c>
      <c r="B58" s="313" t="str">
        <v>19Y</v>
      </c>
      <c r="C58" s="368" t="str">
        <v>19Y</v>
      </c>
      <c r="D58" s="368" t="str">
        <f t="shared" si="11"/>
        <v>19Y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1.4894300000000001E-2</v>
      </c>
      <c r="J58" s="324" t="str">
        <f t="shared" si="12"/>
        <v>EURYC1M_AB1E_19Y</v>
      </c>
      <c r="K58" s="284" t="str">
        <f>IFERROR(_xll.qlSwapRateHelper2(,IF(DataSelect="Reference",$I58,J58),,$D58,Calendar,$G58,$F58,$H58,$K$22,0,E58,Discounting,Permanent,_xll.ohTrigger(Trigger,DataSelect),ObjectOverwrite),"--")</f>
        <v>obj_00e12#0002</v>
      </c>
      <c r="L58" s="281" t="b">
        <f t="shared" si="13"/>
        <v>1</v>
      </c>
      <c r="N58" s="339" t="str">
        <f t="shared" si="14"/>
        <v>SW</v>
      </c>
      <c r="O58" s="339" t="str">
        <f t="shared" si="15"/>
        <v>23Y</v>
      </c>
      <c r="P58" s="343" t="str">
        <f t="shared" si="16"/>
        <v>obj_00e1e#0002</v>
      </c>
      <c r="Q58" s="339" t="b">
        <f t="shared" si="17"/>
        <v>1</v>
      </c>
      <c r="R58" s="347">
        <v>1</v>
      </c>
      <c r="S58" s="347">
        <v>1</v>
      </c>
      <c r="T58" s="100" t="str">
        <v>obj_00e28</v>
      </c>
      <c r="U58" s="100" t="str">
        <f>_xll.qlRateHelperQuoteName(T58)</f>
        <v/>
      </c>
      <c r="V58" s="337">
        <f>_xll.qlRateHelperRate(T58,_xll.ohTrigger(Trigger,Trigger1M))</f>
        <v>1.60614E-2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54606</v>
      </c>
      <c r="Z58" s="246">
        <v>0.5721895092664423</v>
      </c>
      <c r="AD58" s="250"/>
      <c r="AO58" s="100" t="s">
        <v>196</v>
      </c>
      <c r="AP58" s="101">
        <f>_xll.qlInterestRateIndexFixingDate(Currency&amp;"ibor"&amp;Tenor,AQ58,Trigger)</f>
        <v>42263</v>
      </c>
      <c r="AQ58" s="101">
        <f>_xll.qlCalendarAdvance(Calendar,AQ57,AO58,"f",,Trigger)</f>
        <v>42265</v>
      </c>
      <c r="AR58" s="101">
        <f>_xll.qlInterestRateIndexMaturity(Currency&amp;"ibor"&amp;Tenor,AQ58,Trigger)</f>
        <v>42296</v>
      </c>
      <c r="AS58" s="246">
        <f>_xll.qlIndexFixing($AC$5,AP58,TRUE,_xll.ohTrigger(Trigger,Trigger1M))</f>
        <v>-5.3657471662247756E-4</v>
      </c>
      <c r="AT58" s="246">
        <f>_xll.qlIndexFixing($AU$1,AP58,TRUE,_xll.ohTrigger(Trigger,Trigger1M))</f>
        <v>-5.266033057667542E-4</v>
      </c>
    </row>
    <row r="59" spans="1:46" s="80" customFormat="1" ht="11.25" customHeight="1" x14ac:dyDescent="0.2">
      <c r="A59" s="285" t="s">
        <v>235</v>
      </c>
      <c r="B59" s="313" t="str">
        <v>20Y</v>
      </c>
      <c r="C59" s="368" t="str">
        <v>20Y</v>
      </c>
      <c r="D59" s="368" t="str">
        <f t="shared" si="11"/>
        <v>20Y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1.5100000000000001E-2</v>
      </c>
      <c r="J59" s="324" t="str">
        <f t="shared" si="12"/>
        <v>EURYC1M_AB1E_20Y</v>
      </c>
      <c r="K59" s="284" t="str">
        <f>IFERROR(_xll.qlSwapRateHelper2(,IF(DataSelect="Reference",$I59,J59),,$D59,Calendar,$G59,$F59,$H59,$K$22,0,E59,Discounting,Permanent,_xll.ohTrigger(Trigger,DataSelect),ObjectOverwrite),"--")</f>
        <v>obj_00e1a#0002</v>
      </c>
      <c r="L59" s="281" t="b">
        <f t="shared" si="13"/>
        <v>1</v>
      </c>
      <c r="N59" s="339" t="str">
        <f t="shared" si="14"/>
        <v>SW</v>
      </c>
      <c r="O59" s="339" t="str">
        <f t="shared" si="15"/>
        <v>24Y</v>
      </c>
      <c r="P59" s="343" t="str">
        <f t="shared" si="16"/>
        <v>obj_00e44#0002</v>
      </c>
      <c r="Q59" s="339" t="b">
        <f t="shared" si="17"/>
        <v>1</v>
      </c>
      <c r="R59" s="347">
        <v>1</v>
      </c>
      <c r="S59" s="347">
        <v>1</v>
      </c>
      <c r="T59" s="100" t="str">
        <v>obj_00de7</v>
      </c>
      <c r="U59" s="100" t="str">
        <f>_xll.qlRateHelperQuoteName(T59)</f>
        <v/>
      </c>
      <c r="V59" s="337">
        <f>_xll.qlRateHelperRate(T59,_xll.ohTrigger(Trigger,Trigger1M))</f>
        <v>1.6095999999999999E-2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54973</v>
      </c>
      <c r="Z59" s="246">
        <v>0.56221677769044809</v>
      </c>
      <c r="AD59" s="250"/>
      <c r="AO59" s="100" t="s">
        <v>196</v>
      </c>
      <c r="AP59" s="101">
        <f>_xll.qlInterestRateIndexFixingDate(Currency&amp;"ibor"&amp;Tenor,AQ59,Trigger)</f>
        <v>42264</v>
      </c>
      <c r="AQ59" s="101">
        <f>_xll.qlCalendarAdvance(Calendar,AQ58,AO59,"f",,Trigger)</f>
        <v>42268</v>
      </c>
      <c r="AR59" s="101">
        <f>_xll.qlInterestRateIndexMaturity(Currency&amp;"ibor"&amp;Tenor,AQ59,Trigger)</f>
        <v>42298</v>
      </c>
      <c r="AS59" s="246">
        <f>_xll.qlIndexFixing($AC$5,AP59,TRUE,_xll.ohTrigger(Trigger,Trigger1M))</f>
        <v>-5.2981622375991577E-4</v>
      </c>
      <c r="AT59" s="246">
        <f>_xll.qlIndexFixing($AU$1,AP59,TRUE,_xll.ohTrigger(Trigger,Trigger1M))</f>
        <v>-5.2132664666793005E-4</v>
      </c>
    </row>
    <row r="60" spans="1:46" s="80" customFormat="1" ht="11.25" customHeight="1" x14ac:dyDescent="0.2">
      <c r="A60" s="285" t="s">
        <v>235</v>
      </c>
      <c r="B60" s="313" t="str">
        <v>21Y</v>
      </c>
      <c r="C60" s="368" t="str">
        <v>21Y</v>
      </c>
      <c r="D60" s="368" t="str">
        <f t="shared" si="11"/>
        <v>21Y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1.5256199999999999E-2</v>
      </c>
      <c r="J60" s="324" t="str">
        <f t="shared" si="12"/>
        <v>EURYC1M_AB1E_21Y</v>
      </c>
      <c r="K60" s="284" t="str">
        <f>IFERROR(_xll.qlSwapRateHelper2(,IF(DataSelect="Reference",$I60,J60),,$D60,Calendar,$G60,$F60,$H60,$K$22,0,E60,Discounting,Permanent,_xll.ohTrigger(Trigger,DataSelect),ObjectOverwrite),"--")</f>
        <v>obj_00de3#0002</v>
      </c>
      <c r="L60" s="281" t="b">
        <f t="shared" si="13"/>
        <v>1</v>
      </c>
      <c r="N60" s="339" t="str">
        <f t="shared" si="14"/>
        <v>SW</v>
      </c>
      <c r="O60" s="339" t="str">
        <f t="shared" si="15"/>
        <v>25Y</v>
      </c>
      <c r="P60" s="343" t="str">
        <f t="shared" si="16"/>
        <v>obj_00e0f#0002</v>
      </c>
      <c r="Q60" s="339" t="b">
        <f t="shared" si="17"/>
        <v>1</v>
      </c>
      <c r="R60" s="347">
        <v>1</v>
      </c>
      <c r="S60" s="347">
        <v>1</v>
      </c>
      <c r="T60" s="100" t="str">
        <v>obj_00de2</v>
      </c>
      <c r="U60" s="100" t="str">
        <f>_xll.qlRateHelperQuoteName(T60)</f>
        <v/>
      </c>
      <c r="V60" s="337">
        <f>_xll.qlRateHelperRate(T60,_xll.ohTrigger(Trigger,Trigger1M))</f>
        <v>1.61228E-2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55337</v>
      </c>
      <c r="Z60" s="246">
        <v>0.55263959925619166</v>
      </c>
      <c r="AD60" s="250"/>
      <c r="AO60" s="100" t="s">
        <v>196</v>
      </c>
      <c r="AP60" s="101">
        <f>_xll.qlInterestRateIndexFixingDate(Currency&amp;"ibor"&amp;Tenor,AQ60,Trigger)</f>
        <v>42265</v>
      </c>
      <c r="AQ60" s="101">
        <f>_xll.qlCalendarAdvance(Calendar,AQ59,AO60,"f",,Trigger)</f>
        <v>42269</v>
      </c>
      <c r="AR60" s="101">
        <f>_xll.qlInterestRateIndexMaturity(Currency&amp;"ibor"&amp;Tenor,AQ60,Trigger)</f>
        <v>42299</v>
      </c>
      <c r="AS60" s="246">
        <f>_xll.qlIndexFixing($AC$5,AP60,TRUE,_xll.ohTrigger(Trigger,Trigger1M))</f>
        <v>-5.2748916837819237E-4</v>
      </c>
      <c r="AT60" s="246">
        <f>_xll.qlIndexFixing($AU$1,AP60,TRUE,_xll.ohTrigger(Trigger,Trigger1M))</f>
        <v>-5.201777138670316E-4</v>
      </c>
    </row>
    <row r="61" spans="1:46" s="80" customFormat="1" ht="11.25" customHeight="1" x14ac:dyDescent="0.2">
      <c r="A61" s="285" t="s">
        <v>235</v>
      </c>
      <c r="B61" s="313" t="str">
        <v>22Y</v>
      </c>
      <c r="C61" s="368" t="str">
        <v>22Y</v>
      </c>
      <c r="D61" s="368" t="str">
        <f t="shared" si="11"/>
        <v>22Y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1.5370600000000002E-2</v>
      </c>
      <c r="J61" s="324" t="str">
        <f t="shared" si="12"/>
        <v>EURYC1M_AB1E_22Y</v>
      </c>
      <c r="K61" s="284" t="str">
        <f>IFERROR(_xll.qlSwapRateHelper2(,IF(DataSelect="Reference",$I61,J61),,$D61,Calendar,$G61,$F61,$H61,$K$22,0,E61,Discounting,Permanent,_xll.ohTrigger(Trigger,DataSelect),ObjectOverwrite),"--")</f>
        <v>obj_00dd7#0002</v>
      </c>
      <c r="L61" s="281" t="b">
        <f t="shared" si="13"/>
        <v>1</v>
      </c>
      <c r="N61" s="339" t="str">
        <f t="shared" si="14"/>
        <v>SW</v>
      </c>
      <c r="O61" s="339" t="str">
        <f t="shared" si="15"/>
        <v>26Y</v>
      </c>
      <c r="P61" s="343" t="str">
        <f t="shared" si="16"/>
        <v>obj_00e47#0002</v>
      </c>
      <c r="Q61" s="339" t="b">
        <f t="shared" si="17"/>
        <v>1</v>
      </c>
      <c r="R61" s="347">
        <v>1</v>
      </c>
      <c r="S61" s="347">
        <v>1</v>
      </c>
      <c r="T61" s="100" t="str">
        <v>obj_00e3d</v>
      </c>
      <c r="U61" s="100" t="str">
        <f>_xll.qlRateHelperQuoteName(T61)</f>
        <v/>
      </c>
      <c r="V61" s="337">
        <f>_xll.qlRateHelperRate(T61,_xll.ohTrigger(Trigger,Trigger1M))</f>
        <v>1.61421E-2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55702</v>
      </c>
      <c r="Z61" s="246">
        <v>0.54338074351905052</v>
      </c>
      <c r="AD61" s="250"/>
      <c r="AO61" s="100" t="s">
        <v>196</v>
      </c>
      <c r="AP61" s="101">
        <f>_xll.qlInterestRateIndexFixingDate(Currency&amp;"ibor"&amp;Tenor,AQ61,Trigger)</f>
        <v>42268</v>
      </c>
      <c r="AQ61" s="101">
        <f>_xll.qlCalendarAdvance(Calendar,AQ60,AO61,"f",,Trigger)</f>
        <v>42270</v>
      </c>
      <c r="AR61" s="101">
        <f>_xll.qlInterestRateIndexMaturity(Currency&amp;"ibor"&amp;Tenor,AQ61,Trigger)</f>
        <v>42300</v>
      </c>
      <c r="AS61" s="246">
        <f>_xll.qlIndexFixing($AC$5,AP61,TRUE,_xll.ohTrigger(Trigger,Trigger1M))</f>
        <v>-5.2537802421070978E-4</v>
      </c>
      <c r="AT61" s="246">
        <f>_xll.qlIndexFixing($AU$1,AP61,TRUE,_xll.ohTrigger(Trigger,Trigger1M))</f>
        <v>-5.194393789125229E-4</v>
      </c>
    </row>
    <row r="62" spans="1:46" s="80" customFormat="1" ht="11.25" customHeight="1" x14ac:dyDescent="0.2">
      <c r="A62" s="285" t="s">
        <v>235</v>
      </c>
      <c r="B62" s="313" t="str">
        <v>23Y</v>
      </c>
      <c r="C62" s="368" t="str">
        <v>23Y</v>
      </c>
      <c r="D62" s="368" t="str">
        <f t="shared" si="11"/>
        <v>23Y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1.5457700000000001E-2</v>
      </c>
      <c r="J62" s="324" t="str">
        <f t="shared" si="12"/>
        <v>EURYC1M_AB1E_23Y</v>
      </c>
      <c r="K62" s="284" t="str">
        <f>IFERROR(_xll.qlSwapRateHelper2(,IF(DataSelect="Reference",$I62,J62),,$D62,Calendar,$G62,$F62,$H62,$K$22,0,E62,Discounting,Permanent,_xll.ohTrigger(Trigger,DataSelect),ObjectOverwrite),"--")</f>
        <v>obj_00e1e#0002</v>
      </c>
      <c r="L62" s="281" t="b">
        <f t="shared" si="13"/>
        <v>1</v>
      </c>
      <c r="N62" s="339" t="str">
        <f t="shared" si="14"/>
        <v>SW</v>
      </c>
      <c r="O62" s="339" t="str">
        <f t="shared" si="15"/>
        <v>27Y</v>
      </c>
      <c r="P62" s="343" t="str">
        <f t="shared" si="16"/>
        <v>obj_00e31#0002</v>
      </c>
      <c r="Q62" s="339" t="b">
        <f t="shared" si="17"/>
        <v>1</v>
      </c>
      <c r="R62" s="347">
        <v>1</v>
      </c>
      <c r="S62" s="347">
        <v>1</v>
      </c>
      <c r="T62" s="100" t="str">
        <v>obj_00dc9</v>
      </c>
      <c r="U62" s="100" t="str">
        <f>_xll.qlRateHelperQuoteName(T62)</f>
        <v/>
      </c>
      <c r="V62" s="337">
        <f>_xll.qlRateHelperRate(T62,_xll.ohTrigger(Trigger,Trigger1M))</f>
        <v>1.61514E-2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56067</v>
      </c>
      <c r="Z62" s="246">
        <v>0.53448583655727189</v>
      </c>
      <c r="AD62" s="250"/>
      <c r="AO62" s="100" t="s">
        <v>196</v>
      </c>
      <c r="AP62" s="101">
        <f>_xll.qlInterestRateIndexFixingDate(Currency&amp;"ibor"&amp;Tenor,AQ62,Trigger)</f>
        <v>42269</v>
      </c>
      <c r="AQ62" s="101">
        <f>_xll.qlCalendarAdvance(Calendar,AQ61,AO62,"f",,Trigger)</f>
        <v>42271</v>
      </c>
      <c r="AR62" s="101">
        <f>_xll.qlInterestRateIndexMaturity(Currency&amp;"ibor"&amp;Tenor,AQ62,Trigger)</f>
        <v>42303</v>
      </c>
      <c r="AS62" s="246">
        <f>_xll.qlIndexFixing($AC$5,AP62,TRUE,_xll.ohTrigger(Trigger,Trigger1M))</f>
        <v>-5.2372552426849239E-4</v>
      </c>
      <c r="AT62" s="246">
        <f>_xll.qlIndexFixing($AU$1,AP62,TRUE,_xll.ohTrigger(Trigger,Trigger1M))</f>
        <v>-5.2236104708350273E-4</v>
      </c>
    </row>
    <row r="63" spans="1:46" s="80" customFormat="1" ht="11.25" customHeight="1" x14ac:dyDescent="0.2">
      <c r="A63" s="285" t="s">
        <v>235</v>
      </c>
      <c r="B63" s="313" t="str">
        <v>24Y</v>
      </c>
      <c r="C63" s="368" t="str">
        <v>24Y</v>
      </c>
      <c r="D63" s="368" t="str">
        <f t="shared" si="11"/>
        <v>24Y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1.5527800000000001E-2</v>
      </c>
      <c r="J63" s="324" t="str">
        <f t="shared" si="12"/>
        <v>EURYC1M_AB1E_24Y</v>
      </c>
      <c r="K63" s="284" t="str">
        <f>IFERROR(_xll.qlSwapRateHelper2(,IF(DataSelect="Reference",$I63,J63),,$D63,Calendar,$G63,$F63,$H63,$K$22,0,E63,Discounting,Permanent,_xll.ohTrigger(Trigger,DataSelect),ObjectOverwrite),"--")</f>
        <v>obj_00e44#0002</v>
      </c>
      <c r="L63" s="281" t="b">
        <f t="shared" si="13"/>
        <v>1</v>
      </c>
      <c r="N63" s="339" t="str">
        <f t="shared" si="14"/>
        <v>SW</v>
      </c>
      <c r="O63" s="339" t="str">
        <f t="shared" si="15"/>
        <v>28Y</v>
      </c>
      <c r="P63" s="343" t="str">
        <f t="shared" si="16"/>
        <v>obj_00e22#0002</v>
      </c>
      <c r="Q63" s="339" t="b">
        <f t="shared" si="17"/>
        <v>1</v>
      </c>
      <c r="R63" s="347">
        <v>1</v>
      </c>
      <c r="S63" s="347">
        <v>1</v>
      </c>
      <c r="T63" s="100" t="str">
        <v>obj_00e25</v>
      </c>
      <c r="U63" s="100" t="str">
        <f>_xll.qlRateHelperQuoteName(T63)</f>
        <v/>
      </c>
      <c r="V63" s="337">
        <f>_xll.qlRateHelperRate(T63,_xll.ohTrigger(Trigger,Trigger1M))</f>
        <v>1.6150899999999999E-2</v>
      </c>
      <c r="W63" s="337" t="str">
        <f>IFERROR(_xll.qlFuturesRateHelperConvexityAdjustment(T63,Trigger),"--")</f>
        <v>--</v>
      </c>
      <c r="X63" s="101">
        <f>_xll.qlRateHelperEarliestDate(T63,Trigger)</f>
        <v>42187</v>
      </c>
      <c r="Y63" s="101">
        <f>_xll.qlRateHelperLatestDate(T63,Trigger)</f>
        <v>56432</v>
      </c>
      <c r="Z63" s="246">
        <v>0.52598063555654007</v>
      </c>
      <c r="AD63" s="250"/>
      <c r="AO63" s="100" t="s">
        <v>196</v>
      </c>
      <c r="AP63" s="101">
        <f>_xll.qlInterestRateIndexFixingDate(Currency&amp;"ibor"&amp;Tenor,AQ63,Trigger)</f>
        <v>42270</v>
      </c>
      <c r="AQ63" s="101">
        <f>_xll.qlCalendarAdvance(Calendar,AQ62,AO63,"f",,Trigger)</f>
        <v>42272</v>
      </c>
      <c r="AR63" s="101">
        <f>_xll.qlInterestRateIndexMaturity(Currency&amp;"ibor"&amp;Tenor,AQ63,Trigger)</f>
        <v>42303</v>
      </c>
      <c r="AS63" s="246">
        <f>_xll.qlIndexFixing($AC$5,AP63,TRUE,_xll.ohTrigger(Trigger,Trigger1M))</f>
        <v>-5.221750534483723E-4</v>
      </c>
      <c r="AT63" s="246">
        <f>_xll.qlIndexFixing($AU$1,AP63,TRUE,_xll.ohTrigger(Trigger,Trigger1M))</f>
        <v>-5.2114754097326761E-4</v>
      </c>
    </row>
    <row r="64" spans="1:46" s="80" customFormat="1" ht="11.25" customHeight="1" x14ac:dyDescent="0.2">
      <c r="A64" s="285" t="s">
        <v>235</v>
      </c>
      <c r="B64" s="313" t="str">
        <v>25Y</v>
      </c>
      <c r="C64" s="368" t="str">
        <v>25Y</v>
      </c>
      <c r="D64" s="368" t="str">
        <f t="shared" si="11"/>
        <v>25Y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1.559E-2</v>
      </c>
      <c r="J64" s="324" t="str">
        <f t="shared" si="12"/>
        <v>EURYC1M_AB1E_25Y</v>
      </c>
      <c r="K64" s="284" t="str">
        <f>IFERROR(_xll.qlSwapRateHelper2(,IF(DataSelect="Reference",$I64,J64),,$D64,Calendar,$G64,$F64,$H64,$K$22,0,E64,Discounting,Permanent,_xll.ohTrigger(Trigger,DataSelect),ObjectOverwrite),"--")</f>
        <v>obj_00e0f#0002</v>
      </c>
      <c r="L64" s="281" t="b">
        <f t="shared" si="13"/>
        <v>1</v>
      </c>
      <c r="N64" s="339" t="str">
        <f t="shared" si="14"/>
        <v>SW</v>
      </c>
      <c r="O64" s="339" t="str">
        <f t="shared" si="15"/>
        <v>29Y</v>
      </c>
      <c r="P64" s="343" t="str">
        <f t="shared" si="16"/>
        <v>obj_00e45#0002</v>
      </c>
      <c r="Q64" s="339" t="b">
        <f t="shared" si="17"/>
        <v>1</v>
      </c>
      <c r="R64" s="347">
        <v>1</v>
      </c>
      <c r="S64" s="347">
        <v>1</v>
      </c>
      <c r="T64" s="100" t="str">
        <v>obj_00e06</v>
      </c>
      <c r="U64" s="100" t="str">
        <f>_xll.qlRateHelperQuoteName(T64)</f>
        <v/>
      </c>
      <c r="V64" s="337">
        <f>_xll.qlRateHelperRate(T64,_xll.ohTrigger(Trigger,Trigger1M))</f>
        <v>1.6140000000000002E-2</v>
      </c>
      <c r="W64" s="337" t="str">
        <f>IFERROR(_xll.qlFuturesRateHelperConvexityAdjustment(T64,Trigger),"--")</f>
        <v>--</v>
      </c>
      <c r="X64" s="101">
        <f>_xll.qlRateHelperEarliestDate(T64,Trigger)</f>
        <v>42187</v>
      </c>
      <c r="Y64" s="101">
        <f>_xll.qlRateHelperLatestDate(T64,Trigger)</f>
        <v>56797</v>
      </c>
      <c r="Z64" s="100">
        <v>0.51788706130535445</v>
      </c>
      <c r="AO64" s="100" t="s">
        <v>196</v>
      </c>
      <c r="AP64" s="101">
        <f>_xll.qlInterestRateIndexFixingDate(Currency&amp;"ibor"&amp;Tenor,AQ64,Trigger)</f>
        <v>42271</v>
      </c>
      <c r="AQ64" s="101">
        <f>_xll.qlCalendarAdvance(Calendar,AQ63,AO64,"f",,Trigger)</f>
        <v>42275</v>
      </c>
      <c r="AR64" s="101">
        <f>_xll.qlInterestRateIndexMaturity(Currency&amp;"ibor"&amp;Tenor,AQ64,Trigger)</f>
        <v>42305</v>
      </c>
      <c r="AS64" s="246">
        <f>_xll.qlIndexFixing($AC$5,AP64,TRUE,_xll.ohTrigger(Trigger,Trigger1M))</f>
        <v>-5.1898012209328215E-4</v>
      </c>
      <c r="AT64" s="246">
        <f>_xll.qlIndexFixing($AU$1,AP64,TRUE,_xll.ohTrigger(Trigger,Trigger1M))</f>
        <v>-5.2302157003758509E-4</v>
      </c>
    </row>
    <row r="65" spans="1:46" s="80" customFormat="1" ht="11.25" customHeight="1" x14ac:dyDescent="0.2">
      <c r="A65" s="285" t="s">
        <v>235</v>
      </c>
      <c r="B65" s="313" t="str">
        <v>26Y</v>
      </c>
      <c r="C65" s="368" t="str">
        <v>26Y</v>
      </c>
      <c r="D65" s="368" t="str">
        <f t="shared" si="11"/>
        <v>26Y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1.5648200000000001E-2</v>
      </c>
      <c r="J65" s="324" t="str">
        <f t="shared" si="12"/>
        <v>EURYC1M_AB1E_26Y</v>
      </c>
      <c r="K65" s="284" t="str">
        <f>IFERROR(_xll.qlSwapRateHelper2(,IF(DataSelect="Reference",$I65,J65),,$D65,Calendar,$G65,$F65,$H65,$K$22,0,E65,Discounting,Permanent,_xll.ohTrigger(Trigger,DataSelect),ObjectOverwrite),"--")</f>
        <v>obj_00e47#0002</v>
      </c>
      <c r="L65" s="281" t="b">
        <f t="shared" si="13"/>
        <v>1</v>
      </c>
      <c r="N65" s="339" t="str">
        <f t="shared" si="14"/>
        <v>SW</v>
      </c>
      <c r="O65" s="339" t="str">
        <f t="shared" si="15"/>
        <v>30Y</v>
      </c>
      <c r="P65" s="343" t="str">
        <f t="shared" si="16"/>
        <v>obj_00df3#0002</v>
      </c>
      <c r="Q65" s="339" t="b">
        <f t="shared" si="17"/>
        <v>1</v>
      </c>
      <c r="R65" s="347">
        <v>1</v>
      </c>
      <c r="S65" s="347">
        <v>1</v>
      </c>
      <c r="T65" s="100" t="str">
        <v>obj_00e1c</v>
      </c>
      <c r="U65" s="100" t="str">
        <f>_xll.qlRateHelperQuoteName(T65)</f>
        <v/>
      </c>
      <c r="V65" s="337">
        <f>_xll.qlRateHelperRate(T65,_xll.ohTrigger(Trigger,Trigger1M))</f>
        <v>1.5789999999999998E-2</v>
      </c>
      <c r="W65" s="337" t="str">
        <f>IFERROR(_xll.qlFuturesRateHelperConvexityAdjustment(T65,Trigger),"--")</f>
        <v>--</v>
      </c>
      <c r="X65" s="101">
        <f>_xll.qlRateHelperEarliestDate(T65,Trigger)</f>
        <v>42187</v>
      </c>
      <c r="Y65" s="101">
        <f>_xll.qlRateHelperLatestDate(T65,Trigger)</f>
        <v>60450</v>
      </c>
      <c r="Z65" s="100">
        <v>0.45101516237857253</v>
      </c>
      <c r="AO65" s="100" t="s">
        <v>196</v>
      </c>
      <c r="AP65" s="101">
        <f>_xll.qlInterestRateIndexFixingDate(Currency&amp;"ibor"&amp;Tenor,AQ65,Trigger)</f>
        <v>42272</v>
      </c>
      <c r="AQ65" s="101">
        <f>_xll.qlCalendarAdvance(Calendar,AQ64,AO65,"f",,Trigger)</f>
        <v>42276</v>
      </c>
      <c r="AR65" s="101">
        <f>_xll.qlInterestRateIndexMaturity(Currency&amp;"ibor"&amp;Tenor,AQ65,Trigger)</f>
        <v>42306</v>
      </c>
      <c r="AS65" s="246">
        <f>_xll.qlIndexFixing($AC$5,AP65,TRUE,_xll.ohTrigger(Trigger,Trigger1M))</f>
        <v>-5.1871593539409844E-4</v>
      </c>
      <c r="AT65" s="246">
        <f>_xll.qlIndexFixing($AU$1,AP65,TRUE,_xll.ohTrigger(Trigger,Trigger1M))</f>
        <v>-5.2541576019038416E-4</v>
      </c>
    </row>
    <row r="66" spans="1:46" s="80" customFormat="1" ht="11.25" customHeight="1" x14ac:dyDescent="0.2">
      <c r="A66" s="285" t="s">
        <v>235</v>
      </c>
      <c r="B66" s="313" t="str">
        <v>27Y</v>
      </c>
      <c r="C66" s="368" t="str">
        <v>27Y</v>
      </c>
      <c r="D66" s="368" t="str">
        <f t="shared" si="11"/>
        <v>27Y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1.5704900000000001E-2</v>
      </c>
      <c r="J66" s="324" t="str">
        <f t="shared" si="12"/>
        <v>EURYC1M_AB1E_27Y</v>
      </c>
      <c r="K66" s="284" t="str">
        <f>IFERROR(_xll.qlSwapRateHelper2(,IF(DataSelect="Reference",$I66,J66),,$D66,Calendar,$G66,$F66,$H66,$K$22,0,E66,Discounting,Permanent,_xll.ohTrigger(Trigger,DataSelect),ObjectOverwrite),"--")</f>
        <v>obj_00e31#0002</v>
      </c>
      <c r="L66" s="281" t="b">
        <f t="shared" si="13"/>
        <v>1</v>
      </c>
      <c r="N66" s="339" t="str">
        <f t="shared" si="14"/>
        <v>SW</v>
      </c>
      <c r="O66" s="339" t="str">
        <f t="shared" si="15"/>
        <v>31Y</v>
      </c>
      <c r="P66" s="343" t="str">
        <f t="shared" si="16"/>
        <v>obj_00dd4#0002</v>
      </c>
      <c r="Q66" s="339" t="b">
        <f t="shared" si="17"/>
        <v>1</v>
      </c>
      <c r="R66" s="347">
        <v>1</v>
      </c>
      <c r="S66" s="347">
        <v>1</v>
      </c>
      <c r="T66" s="100" t="str">
        <v>obj_00e24</v>
      </c>
      <c r="U66" s="100" t="str">
        <f>_xll.qlRateHelperQuoteName(T66)</f>
        <v/>
      </c>
      <c r="V66" s="337">
        <f>_xll.qlRateHelperRate(T66,_xll.ohTrigger(Trigger,Trigger1M))</f>
        <v>1.5709999999999998E-2</v>
      </c>
      <c r="W66" s="337" t="str">
        <f>IFERROR(_xll.qlFuturesRateHelperConvexityAdjustment(T66,Trigger),"--")</f>
        <v>--</v>
      </c>
      <c r="X66" s="101">
        <f>_xll.qlRateHelperEarliestDate(T66,Trigger)</f>
        <v>42187</v>
      </c>
      <c r="Y66" s="101">
        <f>_xll.qlRateHelperLatestDate(T66,Trigger)</f>
        <v>64102</v>
      </c>
      <c r="Z66" s="100">
        <v>0.38784006912062841</v>
      </c>
      <c r="AO66" s="100" t="s">
        <v>196</v>
      </c>
      <c r="AP66" s="101">
        <f>_xll.qlInterestRateIndexFixingDate(Currency&amp;"ibor"&amp;Tenor,AQ66,Trigger)</f>
        <v>42275</v>
      </c>
      <c r="AQ66" s="101">
        <f>_xll.qlCalendarAdvance(Calendar,AQ65,AO66,"f",,Trigger)</f>
        <v>42277</v>
      </c>
      <c r="AR66" s="101">
        <f>_xll.qlInterestRateIndexMaturity(Currency&amp;"ibor"&amp;Tenor,AQ66,Trigger)</f>
        <v>42307</v>
      </c>
      <c r="AS66" s="246">
        <f>_xll.qlIndexFixing($AC$5,AP66,TRUE,_xll.ohTrigger(Trigger,Trigger1M))</f>
        <v>-5.188514898417651E-4</v>
      </c>
      <c r="AT66" s="246">
        <f>_xll.qlIndexFixing($AU$1,AP66,TRUE,_xll.ohTrigger(Trigger,Trigger1M))</f>
        <v>-5.2844352681447049E-4</v>
      </c>
    </row>
    <row r="67" spans="1:46" s="80" customFormat="1" ht="11.25" customHeight="1" x14ac:dyDescent="0.2">
      <c r="A67" s="285" t="s">
        <v>235</v>
      </c>
      <c r="B67" s="313" t="str">
        <v>28Y</v>
      </c>
      <c r="C67" s="368" t="str">
        <v>28Y</v>
      </c>
      <c r="D67" s="368" t="str">
        <f t="shared" si="11"/>
        <v>28Y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1.5760400000000001E-2</v>
      </c>
      <c r="J67" s="324" t="str">
        <f t="shared" ref="J67:J100" si="18">Currency&amp;"YC"&amp;Tenor&amp;"_AB1E_"&amp;B67</f>
        <v>EURYC1M_AB1E_28Y</v>
      </c>
      <c r="K67" s="284" t="str">
        <f>IFERROR(_xll.qlSwapRateHelper2(,IF(DataSelect="Reference",$I67,J67),,$D67,Calendar,$G67,$F67,$H67,$K$22,0,E67,Discounting,Permanent,_xll.ohTrigger(Trigger,DataSelect),ObjectOverwrite),"--")</f>
        <v>obj_00e22#0002</v>
      </c>
      <c r="L67" s="281" t="b">
        <f t="shared" si="13"/>
        <v>1</v>
      </c>
      <c r="N67" s="339" t="str">
        <f t="shared" si="14"/>
        <v>SW</v>
      </c>
      <c r="O67" s="339" t="str">
        <f t="shared" si="15"/>
        <v>32Y</v>
      </c>
      <c r="P67" s="343" t="str">
        <f t="shared" si="16"/>
        <v>obj_00e20#0002</v>
      </c>
      <c r="Q67" s="339" t="b">
        <f t="shared" si="17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_xll.qlRateHelperRate(T67,_xll.ohTrigger(Trigger,Trigger1M))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O67" s="100" t="s">
        <v>196</v>
      </c>
      <c r="AP67" s="101">
        <f>_xll.qlInterestRateIndexFixingDate(Currency&amp;"ibor"&amp;Tenor,AQ67,Trigger)</f>
        <v>42276</v>
      </c>
      <c r="AQ67" s="101">
        <f>_xll.qlCalendarAdvance(Calendar,AQ66,AO67,"f",,Trigger)</f>
        <v>42278</v>
      </c>
      <c r="AR67" s="101">
        <f>_xll.qlInterestRateIndexMaturity(Currency&amp;"ibor"&amp;Tenor,AQ67,Trigger)</f>
        <v>42310</v>
      </c>
      <c r="AS67" s="246">
        <f>_xll.qlIndexFixing($AC$5,AP67,TRUE,_xll.ohTrigger(Trigger,Trigger1M))</f>
        <v>-5.2366918018659225E-4</v>
      </c>
      <c r="AT67" s="246">
        <f>_xll.qlIndexFixing($AU$1,AP67,TRUE,_xll.ohTrigger(Trigger,Trigger1M))</f>
        <v>-5.4028863360880419E-4</v>
      </c>
    </row>
    <row r="68" spans="1:46" s="80" customFormat="1" ht="11.25" customHeight="1" x14ac:dyDescent="0.2">
      <c r="A68" s="285" t="s">
        <v>235</v>
      </c>
      <c r="B68" s="313" t="str">
        <v>29Y</v>
      </c>
      <c r="C68" s="368" t="str">
        <v>29Y</v>
      </c>
      <c r="D68" s="368" t="str">
        <f t="shared" si="11"/>
        <v>29Y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1.5816500000000001E-2</v>
      </c>
      <c r="J68" s="324" t="str">
        <f t="shared" si="18"/>
        <v>EURYC1M_AB1E_29Y</v>
      </c>
      <c r="K68" s="284" t="str">
        <f>IFERROR(_xll.qlSwapRateHelper2(,IF(DataSelect="Reference",$I68,J68),,$D68,Calendar,$G68,$F68,$H68,$K$22,0,E68,Discounting,Permanent,_xll.ohTrigger(Trigger,DataSelect),ObjectOverwrite),"--")</f>
        <v>obj_00e45#0002</v>
      </c>
      <c r="L68" s="281" t="b">
        <f t="shared" si="13"/>
        <v>1</v>
      </c>
      <c r="N68" s="339" t="str">
        <f t="shared" si="14"/>
        <v>SW</v>
      </c>
      <c r="O68" s="339" t="str">
        <f t="shared" si="15"/>
        <v>33Y</v>
      </c>
      <c r="P68" s="343" t="str">
        <f t="shared" si="16"/>
        <v>obj_00df0#0002</v>
      </c>
      <c r="Q68" s="339" t="b">
        <f t="shared" si="17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_xll.qlRateHelperRate(T68,_xll.ohTrigger(Trigger,Trigger1M))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O68" s="100" t="s">
        <v>196</v>
      </c>
      <c r="AP68" s="101">
        <f>_xll.qlInterestRateIndexFixingDate(Currency&amp;"ibor"&amp;Tenor,AQ68,Trigger)</f>
        <v>42277</v>
      </c>
      <c r="AQ68" s="101">
        <f>_xll.qlCalendarAdvance(Calendar,AQ67,AO68,"f",,Trigger)</f>
        <v>42279</v>
      </c>
      <c r="AR68" s="101">
        <f>_xll.qlInterestRateIndexMaturity(Currency&amp;"ibor"&amp;Tenor,AQ68,Trigger)</f>
        <v>42310</v>
      </c>
      <c r="AS68" s="246">
        <f>_xll.qlIndexFixing($AC$5,AP68,TRUE,_xll.ohTrigger(Trigger,Trigger1M))</f>
        <v>-5.227667046963665E-4</v>
      </c>
      <c r="AT68" s="246">
        <f>_xll.qlIndexFixing($AU$1,AP68,TRUE,_xll.ohTrigger(Trigger,Trigger1M))</f>
        <v>-5.408460378314618E-4</v>
      </c>
    </row>
    <row r="69" spans="1:46" s="80" customFormat="1" ht="11.25" customHeight="1" x14ac:dyDescent="0.2">
      <c r="A69" s="102" t="s">
        <v>235</v>
      </c>
      <c r="B69" s="328" t="str">
        <v>30Y</v>
      </c>
      <c r="C69" s="328" t="str">
        <v>30Y</v>
      </c>
      <c r="D69" s="369" t="str">
        <f t="shared" si="11"/>
        <v>30Y</v>
      </c>
      <c r="E69" s="327" t="s">
        <v>8</v>
      </c>
      <c r="F69" s="323" t="s">
        <v>9</v>
      </c>
      <c r="G69" s="284" t="s">
        <v>10</v>
      </c>
      <c r="H69" s="323" t="s">
        <v>11</v>
      </c>
      <c r="I69" s="386">
        <v>1.5869999999999999E-2</v>
      </c>
      <c r="J69" s="328" t="str">
        <f t="shared" si="18"/>
        <v>EURYC1M_AB1E_30Y</v>
      </c>
      <c r="K69" s="332" t="str">
        <f>IFERROR(_xll.qlSwapRateHelper2(,IF(DataSelect="Reference",$I69,J69),,$D69,Calendar,$G69,$F69,$H69,$K$22,0,E69,Discounting,Permanent,_xll.ohTrigger(Trigger,DataSelect),ObjectOverwrite),"--")</f>
        <v>obj_00df3#0002</v>
      </c>
      <c r="L69" s="327" t="b">
        <f t="shared" si="13"/>
        <v>1</v>
      </c>
      <c r="N69" s="339" t="str">
        <f t="shared" si="14"/>
        <v>SW</v>
      </c>
      <c r="O69" s="339" t="str">
        <f t="shared" si="15"/>
        <v>34Y</v>
      </c>
      <c r="P69" s="343" t="str">
        <f t="shared" si="16"/>
        <v>obj_00e28#0002</v>
      </c>
      <c r="Q69" s="339" t="b">
        <f t="shared" si="17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_xll.qlRateHelperRate(T69,_xll.ohTrigger(Trigger,Trigger1M))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O69" s="100" t="s">
        <v>196</v>
      </c>
      <c r="AP69" s="101">
        <f>_xll.qlInterestRateIndexFixingDate(Currency&amp;"ibor"&amp;Tenor,AQ69,Trigger)</f>
        <v>42278</v>
      </c>
      <c r="AQ69" s="101">
        <f>_xll.qlCalendarAdvance(Calendar,AQ68,AO69,"f",,Trigger)</f>
        <v>42282</v>
      </c>
      <c r="AR69" s="101">
        <f>_xll.qlInterestRateIndexMaturity(Currency&amp;"ibor"&amp;Tenor,AQ69,Trigger)</f>
        <v>42313</v>
      </c>
      <c r="AS69" s="246">
        <f>_xll.qlIndexFixing($AC$5,AP69,TRUE,_xll.ohTrigger(Trigger,Trigger1M))</f>
        <v>-5.3227491237047236E-4</v>
      </c>
      <c r="AT69" s="246">
        <f>_xll.qlIndexFixing($AU$1,AP69,TRUE,_xll.ohTrigger(Trigger,Trigger1M))</f>
        <v>-5.5914888426603884E-4</v>
      </c>
    </row>
    <row r="70" spans="1:46" s="80" customFormat="1" ht="11.25" customHeight="1" x14ac:dyDescent="0.2">
      <c r="A70" s="102" t="s">
        <v>235</v>
      </c>
      <c r="B70" s="328" t="str">
        <v>31Y</v>
      </c>
      <c r="C70" s="328" t="str">
        <v>31Y</v>
      </c>
      <c r="D70" s="369" t="str">
        <f t="shared" si="11"/>
        <v>31Y</v>
      </c>
      <c r="E70" s="327" t="s">
        <v>8</v>
      </c>
      <c r="F70" s="323" t="s">
        <v>9</v>
      </c>
      <c r="G70" s="284" t="s">
        <v>10</v>
      </c>
      <c r="H70" s="323" t="s">
        <v>11</v>
      </c>
      <c r="I70" s="386">
        <v>1.5922700000000001E-2</v>
      </c>
      <c r="J70" s="328" t="str">
        <f t="shared" si="18"/>
        <v>EURYC1M_AB1E_31Y</v>
      </c>
      <c r="K70" s="332" t="str">
        <f>IFERROR(_xll.qlSwapRateHelper2(,IF(DataSelect="Reference",$I70,J70),,$D70,Calendar,$G70,$F70,$H70,$K$22,0,E70,Discounting,Permanent,_xll.ohTrigger(Trigger,DataSelect),ObjectOverwrite),"--")</f>
        <v>obj_00dd4#0002</v>
      </c>
      <c r="L70" s="327" t="b">
        <f t="shared" si="13"/>
        <v>1</v>
      </c>
      <c r="N70" s="339" t="str">
        <f t="shared" si="14"/>
        <v>SW</v>
      </c>
      <c r="O70" s="339" t="str">
        <f t="shared" si="15"/>
        <v>35Y</v>
      </c>
      <c r="P70" s="343" t="str">
        <f t="shared" si="16"/>
        <v>obj_00de7#0002</v>
      </c>
      <c r="Q70" s="339" t="b">
        <f t="shared" si="17"/>
        <v>1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_xll.qlRateHelperRate(T70,_xll.ohTrigger(Trigger,Trigger1M))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O70" s="100" t="s">
        <v>196</v>
      </c>
      <c r="AP70" s="101">
        <f>_xll.qlInterestRateIndexFixingDate(Currency&amp;"ibor"&amp;Tenor,AQ70,Trigger)</f>
        <v>42279</v>
      </c>
      <c r="AQ70" s="101">
        <f>_xll.qlCalendarAdvance(Calendar,AQ69,AO70,"f",,Trigger)</f>
        <v>42283</v>
      </c>
      <c r="AR70" s="101">
        <f>_xll.qlInterestRateIndexMaturity(Currency&amp;"ibor"&amp;Tenor,AQ70,Trigger)</f>
        <v>42314</v>
      </c>
      <c r="AS70" s="246">
        <f>_xll.qlIndexFixing($AC$5,AP70,TRUE,_xll.ohTrigger(Trigger,Trigger1M))</f>
        <v>-5.3734400719565676E-4</v>
      </c>
      <c r="AT70" s="246">
        <f>_xll.qlIndexFixing($AU$1,AP70,TRUE,_xll.ohTrigger(Trigger,Trigger1M))</f>
        <v>-5.6637504574297282E-4</v>
      </c>
    </row>
    <row r="71" spans="1:46" s="80" customFormat="1" ht="11.25" customHeight="1" x14ac:dyDescent="0.2">
      <c r="A71" s="102" t="s">
        <v>235</v>
      </c>
      <c r="B71" s="328" t="str">
        <v>32Y</v>
      </c>
      <c r="C71" s="328" t="str">
        <v>32Y</v>
      </c>
      <c r="D71" s="369" t="str">
        <f t="shared" si="11"/>
        <v>32Y</v>
      </c>
      <c r="E71" s="327" t="s">
        <v>8</v>
      </c>
      <c r="F71" s="323" t="s">
        <v>9</v>
      </c>
      <c r="G71" s="284" t="s">
        <v>10</v>
      </c>
      <c r="H71" s="323" t="s">
        <v>11</v>
      </c>
      <c r="I71" s="386">
        <v>1.5973000000000001E-2</v>
      </c>
      <c r="J71" s="328" t="str">
        <f t="shared" si="18"/>
        <v>EURYC1M_AB1E_32Y</v>
      </c>
      <c r="K71" s="332" t="str">
        <f>IFERROR(_xll.qlSwapRateHelper2(,IF(DataSelect="Reference",$I71,J71),,$D71,Calendar,$G71,$F71,$H71,$K$22,0,E71,Discounting,Permanent,_xll.ohTrigger(Trigger,DataSelect),ObjectOverwrite),"--")</f>
        <v>obj_00e20#0002</v>
      </c>
      <c r="L71" s="327" t="b">
        <f t="shared" si="13"/>
        <v>1</v>
      </c>
      <c r="N71" s="339" t="str">
        <f t="shared" si="14"/>
        <v>SW</v>
      </c>
      <c r="O71" s="339" t="str">
        <f t="shared" si="15"/>
        <v>36Y</v>
      </c>
      <c r="P71" s="343" t="str">
        <f t="shared" si="16"/>
        <v>obj_00de2#0002</v>
      </c>
      <c r="Q71" s="339" t="b">
        <f t="shared" si="17"/>
        <v>1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_xll.qlRateHelperRate(T71,_xll.ohTrigger(Trigger,Trigger1M))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O71" s="100" t="s">
        <v>196</v>
      </c>
      <c r="AP71" s="101">
        <f>_xll.qlInterestRateIndexFixingDate(Currency&amp;"ibor"&amp;Tenor,AQ71,Trigger)</f>
        <v>42282</v>
      </c>
      <c r="AQ71" s="101">
        <f>_xll.qlCalendarAdvance(Calendar,AQ70,AO71,"f",,Trigger)</f>
        <v>42284</v>
      </c>
      <c r="AR71" s="101">
        <f>_xll.qlInterestRateIndexMaturity(Currency&amp;"ibor"&amp;Tenor,AQ71,Trigger)</f>
        <v>42317</v>
      </c>
      <c r="AS71" s="246">
        <f>_xll.qlIndexFixing($AC$5,AP71,TRUE,_xll.ohTrigger(Trigger,Trigger1M))</f>
        <v>-5.5425400939622773E-4</v>
      </c>
      <c r="AT71" s="246">
        <f>_xll.qlIndexFixing($AU$1,AP71,TRUE,_xll.ohTrigger(Trigger,Trigger1M))</f>
        <v>-5.8471137618365532E-4</v>
      </c>
    </row>
    <row r="72" spans="1:46" ht="11.25" customHeight="1" x14ac:dyDescent="0.25">
      <c r="A72" s="102" t="s">
        <v>235</v>
      </c>
      <c r="B72" s="328" t="str">
        <v>33Y</v>
      </c>
      <c r="C72" s="328" t="str">
        <v>33Y</v>
      </c>
      <c r="D72" s="369" t="str">
        <f t="shared" si="11"/>
        <v>33Y</v>
      </c>
      <c r="E72" s="327" t="s">
        <v>8</v>
      </c>
      <c r="F72" s="323" t="s">
        <v>9</v>
      </c>
      <c r="G72" s="284" t="s">
        <v>10</v>
      </c>
      <c r="H72" s="323" t="s">
        <v>11</v>
      </c>
      <c r="I72" s="386">
        <v>1.60205E-2</v>
      </c>
      <c r="J72" s="328" t="str">
        <f t="shared" si="18"/>
        <v>EURYC1M_AB1E_33Y</v>
      </c>
      <c r="K72" s="332" t="str">
        <f>IFERROR(_xll.qlSwapRateHelper2(,IF(DataSelect="Reference",$I72,J72),,$D72,Calendar,$G72,$F72,$H72,$K$22,0,E72,Discounting,Permanent,_xll.ohTrigger(Trigger,DataSelect),ObjectOverwrite),"--")</f>
        <v>obj_00df0#0002</v>
      </c>
      <c r="L72" s="327" t="b">
        <f t="shared" si="13"/>
        <v>1</v>
      </c>
      <c r="M72" s="80"/>
      <c r="N72" s="339" t="str">
        <f t="shared" si="14"/>
        <v>SW</v>
      </c>
      <c r="O72" s="339" t="str">
        <f t="shared" si="15"/>
        <v>37Y</v>
      </c>
      <c r="P72" s="343" t="str">
        <f t="shared" si="16"/>
        <v>obj_00e3d#0002</v>
      </c>
      <c r="Q72" s="339" t="b">
        <f t="shared" si="17"/>
        <v>1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37" t="e">
        <f>_xll.qlRateHelperRate(T72,_xll.ohTrigger(Trigger,Trigger1M))</f>
        <v>#VALUE!</v>
      </c>
      <c r="W72" s="337" t="str">
        <f>IFERROR(_xll.qlFuturesRateHelperConvexityAdjustment(T72,Trigger),"--")</f>
        <v>--</v>
      </c>
      <c r="X72" s="101" t="e">
        <f>_xll.qlRateHelperEarliestDate(T72,Trigger)</f>
        <v>#VALUE!</v>
      </c>
      <c r="Y72" s="101" t="e">
        <f>_xll.qlRateHelperLatestDate(T72,Trigger)</f>
        <v>#VALUE!</v>
      </c>
      <c r="Z72" s="102" t="e">
        <v>#N/A</v>
      </c>
      <c r="AO72" s="100" t="s">
        <v>196</v>
      </c>
      <c r="AP72" s="101">
        <f>_xll.qlInterestRateIndexFixingDate(Currency&amp;"ibor"&amp;Tenor,AQ72,Trigger)</f>
        <v>42283</v>
      </c>
      <c r="AQ72" s="101">
        <f>_xll.qlCalendarAdvance(Calendar,AQ71,AO72,"f",,Trigger)</f>
        <v>42285</v>
      </c>
      <c r="AR72" s="101">
        <f>_xll.qlInterestRateIndexMaturity(Currency&amp;"ibor"&amp;Tenor,AQ72,Trigger)</f>
        <v>42317</v>
      </c>
      <c r="AS72" s="246">
        <f>_xll.qlIndexFixing($AC$5,AP72,TRUE,_xll.ohTrigger(Trigger,Trigger1M))</f>
        <v>-5.5552811818307402E-4</v>
      </c>
      <c r="AT72" s="246">
        <f>_xll.qlIndexFixing($AU$1,AP72,TRUE,_xll.ohTrigger(Trigger,Trigger1M))</f>
        <v>-5.8745302327259385E-4</v>
      </c>
    </row>
    <row r="73" spans="1:46" ht="11.25" customHeight="1" x14ac:dyDescent="0.25">
      <c r="A73" s="102" t="s">
        <v>235</v>
      </c>
      <c r="B73" s="328" t="str">
        <v>34Y</v>
      </c>
      <c r="C73" s="328" t="str">
        <v>34Y</v>
      </c>
      <c r="D73" s="369" t="str">
        <f t="shared" si="11"/>
        <v>34Y</v>
      </c>
      <c r="E73" s="327" t="s">
        <v>8</v>
      </c>
      <c r="F73" s="323" t="s">
        <v>9</v>
      </c>
      <c r="G73" s="284" t="s">
        <v>10</v>
      </c>
      <c r="H73" s="323" t="s">
        <v>11</v>
      </c>
      <c r="I73" s="386">
        <v>1.60614E-2</v>
      </c>
      <c r="J73" s="328" t="str">
        <f t="shared" si="18"/>
        <v>EURYC1M_AB1E_34Y</v>
      </c>
      <c r="K73" s="332" t="str">
        <f>IFERROR(_xll.qlSwapRateHelper2(,IF(DataSelect="Reference",$I73,J73),,$D73,Calendar,$G73,$F73,$H73,$K$22,0,E73,Discounting,Permanent,_xll.ohTrigger(Trigger,DataSelect),ObjectOverwrite),"--")</f>
        <v>obj_00e28#0002</v>
      </c>
      <c r="L73" s="327" t="b">
        <f t="shared" si="13"/>
        <v>1</v>
      </c>
      <c r="M73" s="80"/>
      <c r="N73" s="339" t="str">
        <f t="shared" si="14"/>
        <v>SW</v>
      </c>
      <c r="O73" s="339" t="str">
        <f t="shared" si="15"/>
        <v>38Y</v>
      </c>
      <c r="P73" s="343" t="str">
        <f t="shared" si="16"/>
        <v>obj_00dc9#0002</v>
      </c>
      <c r="Q73" s="339" t="b">
        <f t="shared" si="17"/>
        <v>1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37" t="e">
        <f>_xll.qlRateHelperRate(T73,_xll.ohTrigger(Trigger,Trigger1M))</f>
        <v>#VALUE!</v>
      </c>
      <c r="W73" s="337" t="str">
        <f>IFERROR(_xll.qlFuturesRateHelperConvexityAdjustment(T73,Trigger),"--")</f>
        <v>--</v>
      </c>
      <c r="X73" s="101" t="e">
        <f>_xll.qlRateHelperEarliestDate(T73,Trigger)</f>
        <v>#VALUE!</v>
      </c>
      <c r="Y73" s="101" t="e">
        <f>_xll.qlRateHelperLatestDate(T73,Trigger)</f>
        <v>#VALUE!</v>
      </c>
      <c r="Z73" s="102" t="e">
        <v>#N/A</v>
      </c>
      <c r="AO73" s="100" t="s">
        <v>196</v>
      </c>
      <c r="AP73" s="101">
        <f>_xll.qlInterestRateIndexFixingDate(Currency&amp;"ibor"&amp;Tenor,AQ73,Trigger)</f>
        <v>42284</v>
      </c>
      <c r="AQ73" s="101">
        <f>_xll.qlCalendarAdvance(Calendar,AQ72,AO73,"f",,Trigger)</f>
        <v>42286</v>
      </c>
      <c r="AR73" s="101">
        <f>_xll.qlInterestRateIndexMaturity(Currency&amp;"ibor"&amp;Tenor,AQ73,Trigger)</f>
        <v>42317</v>
      </c>
      <c r="AS73" s="246">
        <f>_xll.qlIndexFixing($AC$5,AP73,TRUE,_xll.ohTrigger(Trigger,Trigger1M))</f>
        <v>-5.5703093015846059E-4</v>
      </c>
      <c r="AT73" s="246">
        <f>_xll.qlIndexFixing($AU$1,AP73,TRUE,_xll.ohTrigger(Trigger,Trigger1M))</f>
        <v>-5.9042999641950047E-4</v>
      </c>
    </row>
    <row r="74" spans="1:46" ht="11.25" customHeight="1" x14ac:dyDescent="0.25">
      <c r="A74" s="102" t="s">
        <v>235</v>
      </c>
      <c r="B74" s="328" t="str">
        <v>35Y</v>
      </c>
      <c r="C74" s="328" t="str">
        <v>35Y</v>
      </c>
      <c r="D74" s="369" t="str">
        <f t="shared" si="11"/>
        <v>35Y</v>
      </c>
      <c r="E74" s="327" t="s">
        <v>8</v>
      </c>
      <c r="F74" s="323" t="s">
        <v>9</v>
      </c>
      <c r="G74" s="284" t="s">
        <v>10</v>
      </c>
      <c r="H74" s="323" t="s">
        <v>11</v>
      </c>
      <c r="I74" s="386">
        <v>1.6095999999999999E-2</v>
      </c>
      <c r="J74" s="328" t="str">
        <f t="shared" si="18"/>
        <v>EURYC1M_AB1E_35Y</v>
      </c>
      <c r="K74" s="332" t="str">
        <f>IFERROR(_xll.qlSwapRateHelper2(,IF(DataSelect="Reference",$I74,J74),,$D74,Calendar,$G74,$F74,$H74,$K$22,0,E74,Discounting,Permanent,_xll.ohTrigger(Trigger,DataSelect),ObjectOverwrite),"--")</f>
        <v>obj_00de7#0002</v>
      </c>
      <c r="L74" s="327" t="b">
        <f t="shared" si="13"/>
        <v>1</v>
      </c>
      <c r="M74" s="80"/>
      <c r="N74" s="339" t="str">
        <f t="shared" si="14"/>
        <v>SW</v>
      </c>
      <c r="O74" s="339" t="str">
        <f t="shared" si="15"/>
        <v>39Y</v>
      </c>
      <c r="P74" s="343" t="str">
        <f t="shared" si="16"/>
        <v>obj_00e25#0002</v>
      </c>
      <c r="Q74" s="339" t="b">
        <f t="shared" si="17"/>
        <v>1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37" t="e">
        <f>_xll.qlRateHelperRate(T74,_xll.ohTrigger(Trigger,Trigger1M))</f>
        <v>#VALUE!</v>
      </c>
      <c r="W74" s="337" t="str">
        <f>IFERROR(_xll.qlFuturesRateHelperConvexityAdjustment(T74,Trigger),"--")</f>
        <v>--</v>
      </c>
      <c r="X74" s="101" t="e">
        <f>_xll.qlRateHelperEarliestDate(T74,Trigger)</f>
        <v>#VALUE!</v>
      </c>
      <c r="Y74" s="101" t="e">
        <f>_xll.qlRateHelperLatestDate(T74,Trigger)</f>
        <v>#VALUE!</v>
      </c>
      <c r="Z74" s="102" t="e">
        <v>#N/A</v>
      </c>
      <c r="AO74" s="100" t="s">
        <v>196</v>
      </c>
      <c r="AP74" s="101">
        <f>_xll.qlInterestRateIndexFixingDate(Currency&amp;"ibor"&amp;Tenor,AQ74,Trigger)</f>
        <v>42285</v>
      </c>
      <c r="AQ74" s="101">
        <f>_xll.qlCalendarAdvance(Calendar,AQ73,AO74,"f",,Trigger)</f>
        <v>42289</v>
      </c>
      <c r="AR74" s="101">
        <f>_xll.qlInterestRateIndexMaturity(Currency&amp;"ibor"&amp;Tenor,AQ74,Trigger)</f>
        <v>42320</v>
      </c>
      <c r="AS74" s="246">
        <f>_xll.qlIndexFixing($AC$5,AP74,TRUE,_xll.ohTrigger(Trigger,Trigger1M))</f>
        <v>-5.8160815535023675E-4</v>
      </c>
      <c r="AT74" s="246">
        <f>_xll.qlIndexFixing($AU$1,AP74,TRUE,_xll.ohTrigger(Trigger,Trigger1M))</f>
        <v>-6.1655089663392368E-4</v>
      </c>
    </row>
    <row r="75" spans="1:46" ht="11.25" customHeight="1" x14ac:dyDescent="0.25">
      <c r="A75" s="102" t="s">
        <v>235</v>
      </c>
      <c r="B75" s="328" t="str">
        <v>36Y</v>
      </c>
      <c r="C75" s="328" t="str">
        <v>36Y</v>
      </c>
      <c r="D75" s="369" t="str">
        <f t="shared" si="11"/>
        <v>36Y</v>
      </c>
      <c r="E75" s="327" t="s">
        <v>8</v>
      </c>
      <c r="F75" s="323" t="s">
        <v>9</v>
      </c>
      <c r="G75" s="284" t="s">
        <v>10</v>
      </c>
      <c r="H75" s="323" t="s">
        <v>11</v>
      </c>
      <c r="I75" s="386">
        <v>1.61228E-2</v>
      </c>
      <c r="J75" s="328" t="str">
        <f t="shared" si="18"/>
        <v>EURYC1M_AB1E_36Y</v>
      </c>
      <c r="K75" s="332" t="str">
        <f>IFERROR(_xll.qlSwapRateHelper2(,IF(DataSelect="Reference",$I75,J75),,$D75,Calendar,$G75,$F75,$H75,$K$22,0,E75,Discounting,Permanent,_xll.ohTrigger(Trigger,DataSelect),ObjectOverwrite),"--")</f>
        <v>obj_00de2#0002</v>
      </c>
      <c r="L75" s="327" t="b">
        <f t="shared" si="13"/>
        <v>1</v>
      </c>
      <c r="M75" s="80"/>
      <c r="N75" s="339" t="str">
        <f t="shared" si="14"/>
        <v>SW</v>
      </c>
      <c r="O75" s="339" t="str">
        <f t="shared" si="15"/>
        <v>40Y</v>
      </c>
      <c r="P75" s="343" t="str">
        <f t="shared" si="16"/>
        <v>obj_00e06#0002</v>
      </c>
      <c r="Q75" s="339" t="b">
        <f t="shared" si="17"/>
        <v>1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37" t="e">
        <f>_xll.qlRateHelperRate(T75,_xll.ohTrigger(Trigger,Trigger1M))</f>
        <v>#VALUE!</v>
      </c>
      <c r="W75" s="337" t="str">
        <f>IFERROR(_xll.qlFuturesRateHelperConvexityAdjustment(T75,Trigger),"--")</f>
        <v>--</v>
      </c>
      <c r="X75" s="101" t="e">
        <f>_xll.qlRateHelperEarliestDate(T75,Trigger)</f>
        <v>#VALUE!</v>
      </c>
      <c r="Y75" s="101" t="e">
        <f>_xll.qlRateHelperLatestDate(T75,Trigger)</f>
        <v>#VALUE!</v>
      </c>
      <c r="Z75" s="102" t="e">
        <v>#N/A</v>
      </c>
      <c r="AO75" s="100" t="s">
        <v>196</v>
      </c>
      <c r="AP75" s="101">
        <f>_xll.qlInterestRateIndexFixingDate(Currency&amp;"ibor"&amp;Tenor,AQ75,Trigger)</f>
        <v>42286</v>
      </c>
      <c r="AQ75" s="101">
        <f>_xll.qlCalendarAdvance(Calendar,AQ74,AO75,"f",,Trigger)</f>
        <v>42290</v>
      </c>
      <c r="AR75" s="101">
        <f>_xll.qlInterestRateIndexMaturity(Currency&amp;"ibor"&amp;Tenor,AQ75,Trigger)</f>
        <v>42321</v>
      </c>
      <c r="AS75" s="246">
        <f>_xll.qlIndexFixing($AC$5,AP75,TRUE,_xll.ohTrigger(Trigger,Trigger1M))</f>
        <v>-5.904808199133011E-4</v>
      </c>
      <c r="AT75" s="246">
        <f>_xll.qlIndexFixing($AU$1,AP75,TRUE,_xll.ohTrigger(Trigger,Trigger1M))</f>
        <v>-6.2538390952923239E-4</v>
      </c>
    </row>
    <row r="76" spans="1:46" ht="11.25" customHeight="1" x14ac:dyDescent="0.25">
      <c r="A76" s="102" t="s">
        <v>235</v>
      </c>
      <c r="B76" s="328" t="str">
        <v>37Y</v>
      </c>
      <c r="C76" s="328" t="str">
        <v>37Y</v>
      </c>
      <c r="D76" s="369" t="str">
        <f t="shared" si="11"/>
        <v>37Y</v>
      </c>
      <c r="E76" s="327" t="s">
        <v>8</v>
      </c>
      <c r="F76" s="323" t="s">
        <v>9</v>
      </c>
      <c r="G76" s="284" t="s">
        <v>10</v>
      </c>
      <c r="H76" s="323" t="s">
        <v>11</v>
      </c>
      <c r="I76" s="386">
        <v>1.61421E-2</v>
      </c>
      <c r="J76" s="328" t="str">
        <f t="shared" si="18"/>
        <v>EURYC1M_AB1E_37Y</v>
      </c>
      <c r="K76" s="332" t="str">
        <f>IFERROR(_xll.qlSwapRateHelper2(,IF(DataSelect="Reference",$I76,J76),,$D76,Calendar,$G76,$F76,$H76,$K$22,0,E76,Discounting,Permanent,_xll.ohTrigger(Trigger,DataSelect),ObjectOverwrite),"--")</f>
        <v>obj_00e3d#0002</v>
      </c>
      <c r="L76" s="327" t="b">
        <f t="shared" si="13"/>
        <v>1</v>
      </c>
      <c r="M76" s="80"/>
      <c r="N76" s="339" t="str">
        <f t="shared" si="14"/>
        <v>SW</v>
      </c>
      <c r="O76" s="339" t="str">
        <f t="shared" si="15"/>
        <v>41Y</v>
      </c>
      <c r="P76" s="343" t="str">
        <f t="shared" si="16"/>
        <v>obj_00e1c#0002</v>
      </c>
      <c r="Q76" s="339" t="b">
        <f t="shared" si="17"/>
        <v>1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37" t="e">
        <f>_xll.qlRateHelperRate(T76,_xll.ohTrigger(Trigger,Trigger1M))</f>
        <v>#VALUE!</v>
      </c>
      <c r="W76" s="337" t="str">
        <f>IFERROR(_xll.qlFuturesRateHelperConvexityAdjustment(T76,Trigger),"--")</f>
        <v>--</v>
      </c>
      <c r="X76" s="101" t="e">
        <f>_xll.qlRateHelperEarliestDate(T76,Trigger)</f>
        <v>#VALUE!</v>
      </c>
      <c r="Y76" s="101" t="e">
        <f>_xll.qlRateHelperLatestDate(T76,Trigger)</f>
        <v>#VALUE!</v>
      </c>
      <c r="Z76" s="102" t="e">
        <v>#N/A</v>
      </c>
      <c r="AO76" s="100" t="s">
        <v>196</v>
      </c>
      <c r="AP76" s="101">
        <f>_xll.qlInterestRateIndexFixingDate(Currency&amp;"ibor"&amp;Tenor,AQ76,Trigger)</f>
        <v>42289</v>
      </c>
      <c r="AQ76" s="101">
        <f>_xll.qlCalendarAdvance(Calendar,AQ75,AO76,"f",,Trigger)</f>
        <v>42291</v>
      </c>
      <c r="AR76" s="101">
        <f>_xll.qlInterestRateIndexMaturity(Currency&amp;"ibor"&amp;Tenor,AQ76,Trigger)</f>
        <v>42324</v>
      </c>
      <c r="AS76" s="246">
        <f>_xll.qlIndexFixing($AC$5,AP76,TRUE,_xll.ohTrigger(Trigger,Trigger1M))</f>
        <v>-6.1048120282594914E-4</v>
      </c>
      <c r="AT76" s="246">
        <f>_xll.qlIndexFixing($AU$1,AP76,TRUE,_xll.ohTrigger(Trigger,Trigger1M))</f>
        <v>-6.4217008364473509E-4</v>
      </c>
    </row>
    <row r="77" spans="1:46" ht="11.25" customHeight="1" x14ac:dyDescent="0.25">
      <c r="A77" s="102" t="s">
        <v>235</v>
      </c>
      <c r="B77" s="328" t="str">
        <v>38Y</v>
      </c>
      <c r="C77" s="328" t="str">
        <v>38Y</v>
      </c>
      <c r="D77" s="369" t="str">
        <f t="shared" si="11"/>
        <v>38Y</v>
      </c>
      <c r="E77" s="327" t="s">
        <v>8</v>
      </c>
      <c r="F77" s="323" t="s">
        <v>9</v>
      </c>
      <c r="G77" s="284" t="s">
        <v>10</v>
      </c>
      <c r="H77" s="323" t="s">
        <v>11</v>
      </c>
      <c r="I77" s="386">
        <v>1.61514E-2</v>
      </c>
      <c r="J77" s="328" t="str">
        <f t="shared" si="18"/>
        <v>EURYC1M_AB1E_38Y</v>
      </c>
      <c r="K77" s="332" t="str">
        <f>IFERROR(_xll.qlSwapRateHelper2(,IF(DataSelect="Reference",$I77,J77),,$D77,Calendar,$G77,$F77,$H77,$K$22,0,E77,Discounting,Permanent,_xll.ohTrigger(Trigger,DataSelect),ObjectOverwrite),"--")</f>
        <v>obj_00dc9#0002</v>
      </c>
      <c r="L77" s="327" t="b">
        <f t="shared" si="13"/>
        <v>1</v>
      </c>
      <c r="M77" s="80"/>
      <c r="N77" s="339" t="str">
        <f t="shared" si="14"/>
        <v>SW</v>
      </c>
      <c r="O77" s="339" t="str">
        <f t="shared" si="15"/>
        <v>42Y</v>
      </c>
      <c r="P77" s="343" t="str">
        <f t="shared" si="16"/>
        <v>obj_00e24#0002</v>
      </c>
      <c r="Q77" s="339" t="b">
        <f t="shared" si="17"/>
        <v>1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37" t="e">
        <f>_xll.qlRateHelperRate(T77,_xll.ohTrigger(Trigger,Trigger1M))</f>
        <v>#VALUE!</v>
      </c>
      <c r="W77" s="337" t="str">
        <f>IFERROR(_xll.qlFuturesRateHelperConvexityAdjustment(T77,Trigger),"--")</f>
        <v>--</v>
      </c>
      <c r="X77" s="101" t="e">
        <f>_xll.qlRateHelperEarliestDate(T77,Trigger)</f>
        <v>#VALUE!</v>
      </c>
      <c r="Y77" s="101" t="e">
        <f>_xll.qlRateHelperLatestDate(T77,Trigger)</f>
        <v>#VALUE!</v>
      </c>
      <c r="Z77" s="102" t="e">
        <v>#N/A</v>
      </c>
      <c r="AO77" s="100" t="s">
        <v>196</v>
      </c>
      <c r="AP77" s="101">
        <f>_xll.qlInterestRateIndexFixingDate(Currency&amp;"ibor"&amp;Tenor,AQ77,Trigger)</f>
        <v>42290</v>
      </c>
      <c r="AQ77" s="101">
        <f>_xll.qlCalendarAdvance(Calendar,AQ76,AO77,"f",,Trigger)</f>
        <v>42292</v>
      </c>
      <c r="AR77" s="101">
        <f>_xll.qlInterestRateIndexMaturity(Currency&amp;"ibor"&amp;Tenor,AQ77,Trigger)</f>
        <v>42324</v>
      </c>
      <c r="AS77" s="246">
        <f>_xll.qlIndexFixing($AC$5,AP77,TRUE,_xll.ohTrigger(Trigger,Trigger1M))</f>
        <v>-6.1408386000716408E-4</v>
      </c>
      <c r="AT77" s="246">
        <f>_xll.qlIndexFixing($AU$1,AP77,TRUE,_xll.ohTrigger(Trigger,Trigger1M))</f>
        <v>-6.4662538746484977E-4</v>
      </c>
    </row>
    <row r="78" spans="1:46" ht="11.25" customHeight="1" x14ac:dyDescent="0.25">
      <c r="A78" s="102" t="s">
        <v>235</v>
      </c>
      <c r="B78" s="328" t="str">
        <v>39Y</v>
      </c>
      <c r="C78" s="328" t="str">
        <v>39Y</v>
      </c>
      <c r="D78" s="369" t="str">
        <f t="shared" si="11"/>
        <v>39Y</v>
      </c>
      <c r="E78" s="327" t="s">
        <v>8</v>
      </c>
      <c r="F78" s="323" t="s">
        <v>9</v>
      </c>
      <c r="G78" s="284" t="s">
        <v>10</v>
      </c>
      <c r="H78" s="323" t="s">
        <v>11</v>
      </c>
      <c r="I78" s="386">
        <v>1.6150899999999999E-2</v>
      </c>
      <c r="J78" s="328" t="str">
        <f t="shared" si="18"/>
        <v>EURYC1M_AB1E_39Y</v>
      </c>
      <c r="K78" s="332" t="str">
        <f>IFERROR(_xll.qlSwapRateHelper2(,IF(DataSelect="Reference",$I78,J78),,$D78,Calendar,$G78,$F78,$H78,$K$22,0,E78,Discounting,Permanent,_xll.ohTrigger(Trigger,DataSelect),ObjectOverwrite),"--")</f>
        <v>obj_00e25#0002</v>
      </c>
      <c r="L78" s="327" t="b">
        <f t="shared" si="13"/>
        <v>1</v>
      </c>
      <c r="M78" s="80"/>
      <c r="N78" s="339" t="str">
        <f t="shared" si="14"/>
        <v>SW</v>
      </c>
      <c r="O78" s="339" t="str">
        <f t="shared" si="15"/>
        <v>43Y</v>
      </c>
      <c r="P78" s="343" t="str">
        <f t="shared" si="16"/>
        <v>--</v>
      </c>
      <c r="Q78" s="339" t="b">
        <f t="shared" si="17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37" t="e">
        <f>_xll.qlRateHelperRate(T78,_xll.ohTrigger(Trigger,Trigger1M))</f>
        <v>#VALUE!</v>
      </c>
      <c r="W78" s="337" t="str">
        <f>IFERROR(_xll.qlFuturesRateHelperConvexityAdjustment(T78,Trigger),"--")</f>
        <v>--</v>
      </c>
      <c r="X78" s="101" t="e">
        <f>_xll.qlRateHelperEarliestDate(T78,Trigger)</f>
        <v>#VALUE!</v>
      </c>
      <c r="Y78" s="101" t="e">
        <f>_xll.qlRateHelperLatestDate(T78,Trigger)</f>
        <v>#VALUE!</v>
      </c>
      <c r="Z78" s="102" t="e">
        <v>#N/A</v>
      </c>
      <c r="AO78" s="100" t="s">
        <v>196</v>
      </c>
      <c r="AP78" s="101">
        <f>_xll.qlInterestRateIndexFixingDate(Currency&amp;"ibor"&amp;Tenor,AQ78,Trigger)</f>
        <v>42291</v>
      </c>
      <c r="AQ78" s="101">
        <f>_xll.qlCalendarAdvance(Calendar,AQ77,AO78,"f",,Trigger)</f>
        <v>42293</v>
      </c>
      <c r="AR78" s="101">
        <f>_xll.qlInterestRateIndexMaturity(Currency&amp;"ibor"&amp;Tenor,AQ78,Trigger)</f>
        <v>42324</v>
      </c>
      <c r="AS78" s="246">
        <f>_xll.qlIndexFixing($AC$5,AP78,TRUE,_xll.ohTrigger(Trigger,Trigger1M))</f>
        <v>-6.1792015668378367E-4</v>
      </c>
      <c r="AT78" s="246">
        <f>_xll.qlIndexFixing($AU$1,AP78,TRUE,_xll.ohTrigger(Trigger,Trigger1M))</f>
        <v>-6.5126193288309671E-4</v>
      </c>
    </row>
    <row r="79" spans="1:46" ht="11.25" customHeight="1" x14ac:dyDescent="0.25">
      <c r="A79" s="102" t="s">
        <v>235</v>
      </c>
      <c r="B79" s="328" t="str">
        <v>40Y</v>
      </c>
      <c r="C79" s="328" t="str">
        <v>40Y</v>
      </c>
      <c r="D79" s="369" t="str">
        <f t="shared" si="11"/>
        <v>40Y</v>
      </c>
      <c r="E79" s="327" t="s">
        <v>8</v>
      </c>
      <c r="F79" s="323" t="s">
        <v>9</v>
      </c>
      <c r="G79" s="284" t="s">
        <v>10</v>
      </c>
      <c r="H79" s="323" t="s">
        <v>11</v>
      </c>
      <c r="I79" s="386">
        <v>1.6140000000000002E-2</v>
      </c>
      <c r="J79" s="328" t="str">
        <f t="shared" si="18"/>
        <v>EURYC1M_AB1E_40Y</v>
      </c>
      <c r="K79" s="332" t="str">
        <f>IFERROR(_xll.qlSwapRateHelper2(,IF(DataSelect="Reference",$I79,J79),,$D79,Calendar,$G79,$F79,$H79,$K$22,0,E79,Discounting,Permanent,_xll.ohTrigger(Trigger,DataSelect),ObjectOverwrite),"--")</f>
        <v>obj_00e06#0002</v>
      </c>
      <c r="L79" s="327" t="b">
        <f t="shared" si="13"/>
        <v>1</v>
      </c>
      <c r="N79" s="339" t="str">
        <f t="shared" si="14"/>
        <v>SW</v>
      </c>
      <c r="O79" s="339" t="str">
        <f t="shared" si="15"/>
        <v>44Y</v>
      </c>
      <c r="P79" s="343" t="str">
        <f t="shared" si="16"/>
        <v>--</v>
      </c>
      <c r="Q79" s="339" t="b">
        <f t="shared" si="17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37" t="e">
        <f>_xll.qlRateHelperRate(T79,_xll.ohTrigger(Trigger,Trigger1M))</f>
        <v>#VALUE!</v>
      </c>
      <c r="W79" s="337" t="str">
        <f>IFERROR(_xll.qlFuturesRateHelperConvexityAdjustment(T79,Trigger),"--")</f>
        <v>--</v>
      </c>
      <c r="X79" s="101" t="e">
        <f>_xll.qlRateHelperEarliestDate(T79,Trigger)</f>
        <v>#VALUE!</v>
      </c>
      <c r="Y79" s="101" t="e">
        <f>_xll.qlRateHelperLatestDate(T79,Trigger)</f>
        <v>#VALUE!</v>
      </c>
      <c r="Z79" s="102" t="e">
        <v>#N/A</v>
      </c>
      <c r="AO79" s="100" t="s">
        <v>196</v>
      </c>
      <c r="AP79" s="101">
        <f>_xll.qlInterestRateIndexFixingDate(Currency&amp;"ibor"&amp;Tenor,AQ79,Trigger)</f>
        <v>42292</v>
      </c>
      <c r="AQ79" s="101">
        <f>_xll.qlCalendarAdvance(Calendar,AQ78,AO79,"f",,Trigger)</f>
        <v>42296</v>
      </c>
      <c r="AR79" s="101">
        <f>_xll.qlInterestRateIndexMaturity(Currency&amp;"ibor"&amp;Tenor,AQ79,Trigger)</f>
        <v>42327</v>
      </c>
      <c r="AS79" s="246">
        <f>_xll.qlIndexFixing($AC$5,AP79,TRUE,_xll.ohTrigger(Trigger,Trigger1M))</f>
        <v>-6.4476238376096333E-4</v>
      </c>
      <c r="AT79" s="246">
        <f>_xll.qlIndexFixing($AU$1,AP79,TRUE,_xll.ohTrigger(Trigger,Trigger1M))</f>
        <v>-6.7470971336163409E-4</v>
      </c>
    </row>
    <row r="80" spans="1:46" ht="11.25" customHeight="1" x14ac:dyDescent="0.25">
      <c r="A80" s="102" t="s">
        <v>235</v>
      </c>
      <c r="B80" s="328" t="str">
        <v>41Y</v>
      </c>
      <c r="C80" s="328" t="str">
        <v>50Y</v>
      </c>
      <c r="D80" s="369" t="str">
        <f t="shared" si="11"/>
        <v>50Y</v>
      </c>
      <c r="E80" s="327" t="s">
        <v>8</v>
      </c>
      <c r="F80" s="323" t="s">
        <v>9</v>
      </c>
      <c r="G80" s="284" t="s">
        <v>10</v>
      </c>
      <c r="H80" s="323" t="s">
        <v>11</v>
      </c>
      <c r="I80" s="386">
        <v>1.5789999999999998E-2</v>
      </c>
      <c r="J80" s="328" t="str">
        <f t="shared" si="18"/>
        <v>EURYC1M_AB1E_41Y</v>
      </c>
      <c r="K80" s="332" t="str">
        <f>IFERROR(_xll.qlSwapRateHelper2(,IF(DataSelect="Reference",$I80,J80),,$D80,Calendar,$G80,$F80,$H80,$K$22,0,E80,Discounting,Permanent,_xll.ohTrigger(Trigger,DataSelect),ObjectOverwrite),"--")</f>
        <v>obj_00e1c#0002</v>
      </c>
      <c r="L80" s="327" t="b">
        <f t="shared" si="13"/>
        <v>1</v>
      </c>
      <c r="N80" s="339" t="str">
        <f t="shared" si="14"/>
        <v>SW</v>
      </c>
      <c r="O80" s="339" t="str">
        <f t="shared" si="15"/>
        <v>45Y</v>
      </c>
      <c r="P80" s="343" t="str">
        <f t="shared" si="16"/>
        <v>--</v>
      </c>
      <c r="Q80" s="339" t="b">
        <f t="shared" si="17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37" t="e">
        <f>_xll.qlRateHelperRate(T80,_xll.ohTrigger(Trigger,Trigger1M))</f>
        <v>#VALUE!</v>
      </c>
      <c r="W80" s="337" t="str">
        <f>IFERROR(_xll.qlFuturesRateHelperConvexityAdjustment(T80,Trigger),"--")</f>
        <v>--</v>
      </c>
      <c r="X80" s="101" t="e">
        <f>_xll.qlRateHelperEarliestDate(T80,Trigger)</f>
        <v>#VALUE!</v>
      </c>
      <c r="Y80" s="101" t="e">
        <f>_xll.qlRateHelperLatestDate(T80,Trigger)</f>
        <v>#VALUE!</v>
      </c>
      <c r="Z80" s="102" t="e">
        <v>#N/A</v>
      </c>
      <c r="AO80" s="100" t="s">
        <v>196</v>
      </c>
      <c r="AP80" s="101">
        <f>_xll.qlInterestRateIndexFixingDate(Currency&amp;"ibor"&amp;Tenor,AQ80,Trigger)</f>
        <v>42293</v>
      </c>
      <c r="AQ80" s="101">
        <f>_xll.qlCalendarAdvance(Calendar,AQ79,AO80,"f",,Trigger)</f>
        <v>42297</v>
      </c>
      <c r="AR80" s="101">
        <f>_xll.qlInterestRateIndexMaturity(Currency&amp;"ibor"&amp;Tenor,AQ80,Trigger)</f>
        <v>42328</v>
      </c>
      <c r="AS80" s="246">
        <f>_xll.qlIndexFixing($AC$5,AP80,TRUE,_xll.ohTrigger(Trigger,Trigger1M))</f>
        <v>-6.5317063217977664E-4</v>
      </c>
      <c r="AT80" s="246">
        <f>_xll.qlIndexFixing($AU$1,AP80,TRUE,_xll.ohTrigger(Trigger,Trigger1M))</f>
        <v>-6.8165253906179199E-4</v>
      </c>
    </row>
    <row r="81" spans="1:46" ht="11.25" customHeight="1" x14ac:dyDescent="0.25">
      <c r="A81" s="102" t="s">
        <v>235</v>
      </c>
      <c r="B81" s="328" t="str">
        <v>42Y</v>
      </c>
      <c r="C81" s="328" t="str">
        <v>60Y</v>
      </c>
      <c r="D81" s="369" t="str">
        <f t="shared" si="11"/>
        <v>60Y</v>
      </c>
      <c r="E81" s="327" t="s">
        <v>8</v>
      </c>
      <c r="F81" s="323" t="s">
        <v>9</v>
      </c>
      <c r="G81" s="284" t="s">
        <v>10</v>
      </c>
      <c r="H81" s="323" t="s">
        <v>11</v>
      </c>
      <c r="I81" s="386">
        <v>1.5709999999999998E-2</v>
      </c>
      <c r="J81" s="328" t="str">
        <f t="shared" si="18"/>
        <v>EURYC1M_AB1E_42Y</v>
      </c>
      <c r="K81" s="332" t="str">
        <f>IFERROR(_xll.qlSwapRateHelper2(,IF(DataSelect="Reference",$I81,J81),,$D81,Calendar,$G81,$F81,$H81,$K$22,0,E81,Discounting,Permanent,_xll.ohTrigger(Trigger,DataSelect),ObjectOverwrite),"--")</f>
        <v>obj_00e24#0002</v>
      </c>
      <c r="L81" s="327" t="b">
        <f t="shared" si="13"/>
        <v>1</v>
      </c>
      <c r="N81" s="339" t="str">
        <f t="shared" si="14"/>
        <v>SW</v>
      </c>
      <c r="O81" s="339" t="str">
        <f t="shared" si="15"/>
        <v>46Y</v>
      </c>
      <c r="P81" s="343" t="str">
        <f t="shared" si="16"/>
        <v>--</v>
      </c>
      <c r="Q81" s="339" t="b">
        <f t="shared" si="17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37" t="e">
        <f>_xll.qlRateHelperRate(T81,_xll.ohTrigger(Trigger,Trigger1M))</f>
        <v>#VALUE!</v>
      </c>
      <c r="W81" s="337" t="str">
        <f>IFERROR(_xll.qlFuturesRateHelperConvexityAdjustment(T81,Trigger),"--")</f>
        <v>--</v>
      </c>
      <c r="X81" s="101" t="e">
        <f>_xll.qlRateHelperEarliestDate(T81,Trigger)</f>
        <v>#VALUE!</v>
      </c>
      <c r="Y81" s="101" t="e">
        <f>_xll.qlRateHelperLatestDate(T81,Trigger)</f>
        <v>#VALUE!</v>
      </c>
      <c r="Z81" s="102" t="e">
        <v>#N/A</v>
      </c>
      <c r="AO81" s="100" t="s">
        <v>196</v>
      </c>
      <c r="AP81" s="101">
        <f>_xll.qlInterestRateIndexFixingDate(Currency&amp;"ibor"&amp;Tenor,AQ81,Trigger)</f>
        <v>42296</v>
      </c>
      <c r="AQ81" s="101">
        <f>_xll.qlCalendarAdvance(Calendar,AQ80,AO81,"f",,Trigger)</f>
        <v>42298</v>
      </c>
      <c r="AR81" s="101">
        <f>_xll.qlInterestRateIndexMaturity(Currency&amp;"ibor"&amp;Tenor,AQ81,Trigger)</f>
        <v>42331</v>
      </c>
      <c r="AS81" s="246">
        <f>_xll.qlIndexFixing($AC$5,AP81,TRUE,_xll.ohTrigger(Trigger,Trigger1M))</f>
        <v>-6.6556536509625056E-4</v>
      </c>
      <c r="AT81" s="246">
        <f>_xll.qlIndexFixing($AU$1,AP81,TRUE,_xll.ohTrigger(Trigger,Trigger1M))</f>
        <v>-6.8936470809320065E-4</v>
      </c>
    </row>
    <row r="82" spans="1:46" ht="11.25" customHeight="1" x14ac:dyDescent="0.25">
      <c r="A82" s="102" t="s">
        <v>235</v>
      </c>
      <c r="B82" s="328" t="str">
        <v>43Y</v>
      </c>
      <c r="C82" s="328" t="e">
        <v>#N/A</v>
      </c>
      <c r="D82" s="369" t="e">
        <f t="shared" si="11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86" t="e">
        <v>#N/A</v>
      </c>
      <c r="J82" s="328" t="str">
        <f t="shared" si="18"/>
        <v>EURYC1M_AB1E_43Y</v>
      </c>
      <c r="K82" s="332" t="str">
        <f>IFERROR(_xll.qlSwapRateHelper2(,IF(DataSelect="Reference",$I82,J82),,$D82,Calendar,$G82,$F82,$H82,$K$22,0,E82,Discounting,Permanent,_xll.ohTrigger(Trigger,DataSelect),ObjectOverwrite),"--")</f>
        <v>--</v>
      </c>
      <c r="L82" s="327" t="b">
        <f t="shared" si="13"/>
        <v>0</v>
      </c>
      <c r="N82" s="339" t="str">
        <f t="shared" si="14"/>
        <v>SW</v>
      </c>
      <c r="O82" s="339" t="str">
        <f t="shared" si="15"/>
        <v>47Y</v>
      </c>
      <c r="P82" s="343" t="str">
        <f t="shared" si="16"/>
        <v>--</v>
      </c>
      <c r="Q82" s="339" t="b">
        <f t="shared" si="17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37" t="e">
        <f>_xll.qlRateHelperRate(T82,_xll.ohTrigger(Trigger,Trigger1M))</f>
        <v>#VALUE!</v>
      </c>
      <c r="W82" s="337" t="str">
        <f>IFERROR(_xll.qlFuturesRateHelperConvexityAdjustment(T82,Trigger),"--")</f>
        <v>--</v>
      </c>
      <c r="X82" s="101" t="e">
        <f>_xll.qlRateHelperEarliestDate(T82,Trigger)</f>
        <v>#VALUE!</v>
      </c>
      <c r="Y82" s="101" t="e">
        <f>_xll.qlRateHelperLatestDate(T82,Trigger)</f>
        <v>#VALUE!</v>
      </c>
      <c r="Z82" s="102" t="e">
        <v>#N/A</v>
      </c>
      <c r="AO82" s="100" t="s">
        <v>196</v>
      </c>
      <c r="AP82" s="101">
        <f>_xll.qlInterestRateIndexFixingDate(Currency&amp;"ibor"&amp;Tenor,AQ82,Trigger)</f>
        <v>42297</v>
      </c>
      <c r="AQ82" s="101">
        <f>_xll.qlCalendarAdvance(Calendar,AQ81,AO82,"f",,Trigger)</f>
        <v>42299</v>
      </c>
      <c r="AR82" s="101">
        <f>_xll.qlInterestRateIndexMaturity(Currency&amp;"ibor"&amp;Tenor,AQ82,Trigger)</f>
        <v>42331</v>
      </c>
      <c r="AS82" s="246">
        <f>_xll.qlIndexFixing($AC$5,AP82,TRUE,_xll.ohTrigger(Trigger,Trigger1M))</f>
        <v>-6.7047557825217208E-4</v>
      </c>
      <c r="AT82" s="246">
        <f>_xll.qlIndexFixing($AU$1,AP82,TRUE,_xll.ohTrigger(Trigger,Trigger1M))</f>
        <v>-6.9409642707407571E-4</v>
      </c>
    </row>
    <row r="83" spans="1:46" ht="11.25" customHeight="1" x14ac:dyDescent="0.25">
      <c r="A83" s="102" t="s">
        <v>235</v>
      </c>
      <c r="B83" s="328" t="str">
        <v>44Y</v>
      </c>
      <c r="C83" s="328" t="e">
        <v>#N/A</v>
      </c>
      <c r="D83" s="369" t="e">
        <f t="shared" si="11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86" t="e">
        <v>#N/A</v>
      </c>
      <c r="J83" s="328" t="str">
        <f t="shared" si="18"/>
        <v>EURYC1M_AB1E_44Y</v>
      </c>
      <c r="K83" s="332" t="str">
        <f>IFERROR(_xll.qlSwapRateHelper2(,IF(DataSelect="Reference",$I83,J83),,$D83,Calendar,$G83,$F83,$H83,$K$22,0,E83,Discounting,Permanent,_xll.ohTrigger(Trigger,DataSelect),ObjectOverwrite),"--")</f>
        <v>--</v>
      </c>
      <c r="L83" s="327" t="b">
        <f t="shared" si="13"/>
        <v>0</v>
      </c>
      <c r="N83" s="339" t="str">
        <f t="shared" si="14"/>
        <v>SW</v>
      </c>
      <c r="O83" s="339" t="str">
        <f t="shared" si="15"/>
        <v>48Y</v>
      </c>
      <c r="P83" s="343" t="str">
        <f t="shared" si="16"/>
        <v>--</v>
      </c>
      <c r="Q83" s="339" t="b">
        <f t="shared" si="17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37" t="e">
        <f>_xll.qlRateHelperRate(T83,_xll.ohTrigger(Trigger,Trigger1M))</f>
        <v>#VALUE!</v>
      </c>
      <c r="W83" s="337" t="str">
        <f>IFERROR(_xll.qlFuturesRateHelperConvexityAdjustment(T83,Trigger),"--")</f>
        <v>--</v>
      </c>
      <c r="X83" s="101" t="e">
        <f>_xll.qlRateHelperEarliestDate(T83,Trigger)</f>
        <v>#VALUE!</v>
      </c>
      <c r="Y83" s="101" t="e">
        <f>_xll.qlRateHelperLatestDate(T83,Trigger)</f>
        <v>#VALUE!</v>
      </c>
      <c r="Z83" s="102" t="e">
        <v>#N/A</v>
      </c>
      <c r="AO83" s="100" t="s">
        <v>196</v>
      </c>
      <c r="AP83" s="101">
        <f>_xll.qlInterestRateIndexFixingDate(Currency&amp;"ibor"&amp;Tenor,AQ83,Trigger)</f>
        <v>42298</v>
      </c>
      <c r="AQ83" s="101">
        <f>_xll.qlCalendarAdvance(Calendar,AQ82,AO83,"f",,Trigger)</f>
        <v>42300</v>
      </c>
      <c r="AR83" s="101">
        <f>_xll.qlInterestRateIndexMaturity(Currency&amp;"ibor"&amp;Tenor,AQ83,Trigger)</f>
        <v>42331</v>
      </c>
      <c r="AS83" s="246">
        <f>_xll.qlIndexFixing($AC$5,AP83,TRUE,_xll.ohTrigger(Trigger,Trigger1M))</f>
        <v>-6.7555849538307585E-4</v>
      </c>
      <c r="AT83" s="246">
        <f>_xll.qlIndexFixing($AU$1,AP83,TRUE,_xll.ohTrigger(Trigger,Trigger1M))</f>
        <v>-6.9886257601991001E-4</v>
      </c>
    </row>
    <row r="84" spans="1:46" ht="11.25" customHeight="1" x14ac:dyDescent="0.25">
      <c r="A84" s="102" t="s">
        <v>235</v>
      </c>
      <c r="B84" s="328" t="str">
        <v>45Y</v>
      </c>
      <c r="C84" s="328" t="e">
        <v>#N/A</v>
      </c>
      <c r="D84" s="369" t="e">
        <f t="shared" si="11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86" t="e">
        <v>#N/A</v>
      </c>
      <c r="J84" s="328" t="str">
        <f t="shared" si="18"/>
        <v>EURYC1M_AB1E_45Y</v>
      </c>
      <c r="K84" s="332" t="str">
        <f>IFERROR(_xll.qlSwapRateHelper2(,IF(DataSelect="Reference",$I84,J84),,$D84,Calendar,$G84,$F84,$H84,$K$22,0,E84,Discounting,Permanent,_xll.ohTrigger(Trigger,DataSelect),ObjectOverwrite),"--")</f>
        <v>--</v>
      </c>
      <c r="L84" s="327" t="b">
        <f t="shared" si="13"/>
        <v>0</v>
      </c>
      <c r="N84" s="339" t="str">
        <f t="shared" ref="N84:N85" si="19">A88</f>
        <v>SW</v>
      </c>
      <c r="O84" s="339" t="str">
        <f t="shared" ref="O84:O85" si="20">B88</f>
        <v>49Y</v>
      </c>
      <c r="P84" s="343" t="str">
        <f t="shared" ref="P84:P85" si="21">K88</f>
        <v>--</v>
      </c>
      <c r="Q84" s="339" t="b">
        <f t="shared" ref="Q84:Q85" si="22">L88</f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37" t="e">
        <f>_xll.qlRateHelperRate(T84,_xll.ohTrigger(Trigger,Trigger1M))</f>
        <v>#VALUE!</v>
      </c>
      <c r="W84" s="337" t="str">
        <f>IFERROR(_xll.qlFuturesRateHelperConvexityAdjustment(T84,Trigger),"--")</f>
        <v>--</v>
      </c>
      <c r="X84" s="101" t="e">
        <f>_xll.qlRateHelperEarliestDate(T84,Trigger)</f>
        <v>#VALUE!</v>
      </c>
      <c r="Y84" s="101" t="e">
        <f>_xll.qlRateHelperLatestDate(T84,Trigger)</f>
        <v>#VALUE!</v>
      </c>
      <c r="Z84" s="102" t="e">
        <v>#N/A</v>
      </c>
      <c r="AO84" s="100" t="s">
        <v>196</v>
      </c>
      <c r="AP84" s="101">
        <f>_xll.qlInterestRateIndexFixingDate(Currency&amp;"ibor"&amp;Tenor,AQ84,Trigger)</f>
        <v>42299</v>
      </c>
      <c r="AQ84" s="101">
        <f>_xll.qlCalendarAdvance(Calendar,AQ83,AO84,"f",,Trigger)</f>
        <v>42303</v>
      </c>
      <c r="AR84" s="101">
        <f>_xll.qlInterestRateIndexMaturity(Currency&amp;"ibor"&amp;Tenor,AQ84,Trigger)</f>
        <v>42334</v>
      </c>
      <c r="AS84" s="246">
        <f>_xll.qlIndexFixing($AC$5,AP84,TRUE,_xll.ohTrigger(Trigger,Trigger1M))</f>
        <v>-6.9186194398068181E-4</v>
      </c>
      <c r="AT84" s="246">
        <f>_xll.qlIndexFixing($AU$1,AP84,TRUE,_xll.ohTrigger(Trigger,Trigger1M))</f>
        <v>-7.0914625032943743E-4</v>
      </c>
    </row>
    <row r="85" spans="1:46" ht="11.25" customHeight="1" x14ac:dyDescent="0.25">
      <c r="A85" s="102" t="s">
        <v>235</v>
      </c>
      <c r="B85" s="328" t="str">
        <v>46Y</v>
      </c>
      <c r="C85" s="328" t="e">
        <v>#N/A</v>
      </c>
      <c r="D85" s="369" t="e">
        <f t="shared" si="11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86" t="e">
        <v>#N/A</v>
      </c>
      <c r="J85" s="328" t="str">
        <f t="shared" si="18"/>
        <v>EURYC1M_AB1E_46Y</v>
      </c>
      <c r="K85" s="332" t="str">
        <f>IFERROR(_xll.qlSwapRateHelper2(,IF(DataSelect="Reference",$I85,J85),,$D85,Calendar,$G85,$F85,$H85,$K$22,0,E85,Discounting,Permanent,_xll.ohTrigger(Trigger,DataSelect),ObjectOverwrite),"--")</f>
        <v>--</v>
      </c>
      <c r="L85" s="327" t="b">
        <f t="shared" si="13"/>
        <v>0</v>
      </c>
      <c r="N85" s="339" t="str">
        <f t="shared" si="19"/>
        <v>SW</v>
      </c>
      <c r="O85" s="339" t="str">
        <f t="shared" si="20"/>
        <v>50Y</v>
      </c>
      <c r="P85" s="343" t="str">
        <f t="shared" si="21"/>
        <v>--</v>
      </c>
      <c r="Q85" s="339" t="b">
        <f t="shared" si="22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37" t="e">
        <f>_xll.qlRateHelperRate(T85,_xll.ohTrigger(Trigger,Trigger1M))</f>
        <v>#VALUE!</v>
      </c>
      <c r="W85" s="337" t="str">
        <f>IFERROR(_xll.qlFuturesRateHelperConvexityAdjustment(T85,Trigger),"--")</f>
        <v>--</v>
      </c>
      <c r="X85" s="101" t="e">
        <f>_xll.qlRateHelperEarliestDate(T85,Trigger)</f>
        <v>#VALUE!</v>
      </c>
      <c r="Y85" s="101" t="e">
        <f>_xll.qlRateHelperLatestDate(T85,Trigger)</f>
        <v>#VALUE!</v>
      </c>
      <c r="Z85" s="102" t="e">
        <v>#N/A</v>
      </c>
      <c r="AO85" s="100" t="s">
        <v>196</v>
      </c>
      <c r="AP85" s="101">
        <f>_xll.qlInterestRateIndexFixingDate(Currency&amp;"ibor"&amp;Tenor,AQ85,Trigger)</f>
        <v>42300</v>
      </c>
      <c r="AQ85" s="101">
        <f>_xll.qlCalendarAdvance(Calendar,AQ84,AO85,"f",,Trigger)</f>
        <v>42304</v>
      </c>
      <c r="AR85" s="101">
        <f>_xll.qlInterestRateIndexMaturity(Currency&amp;"ibor"&amp;Tenor,AQ85,Trigger)</f>
        <v>42335</v>
      </c>
      <c r="AS85" s="246">
        <f>_xll.qlIndexFixing($AC$5,AP85,TRUE,_xll.ohTrigger(Trigger,Trigger1M))</f>
        <v>-6.9553787061860106E-4</v>
      </c>
      <c r="AT85" s="246">
        <f>_xll.qlIndexFixing($AU$1,AP85,TRUE,_xll.ohTrigger(Trigger,Trigger1M))</f>
        <v>-7.1070190469218488E-4</v>
      </c>
    </row>
    <row r="86" spans="1:46" ht="11.25" customHeight="1" x14ac:dyDescent="0.25">
      <c r="A86" s="102" t="s">
        <v>235</v>
      </c>
      <c r="B86" s="328" t="str">
        <v>47Y</v>
      </c>
      <c r="C86" s="328" t="e">
        <v>#N/A</v>
      </c>
      <c r="D86" s="369" t="e">
        <f t="shared" si="11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86" t="e">
        <v>#N/A</v>
      </c>
      <c r="J86" s="328" t="str">
        <f t="shared" si="18"/>
        <v>EURYC1M_AB1E_47Y</v>
      </c>
      <c r="K86" s="332" t="str">
        <f>IFERROR(_xll.qlSwapRateHelper2(,IF(DataSelect="Reference",$I86,J86),,$D86,Calendar,$G86,$F86,$H86,$K$22,0,E86,Discounting,Permanent,_xll.ohTrigger(Trigger,DataSelect),ObjectOverwrite),"--")</f>
        <v>--</v>
      </c>
      <c r="L86" s="327" t="b">
        <f t="shared" si="13"/>
        <v>0</v>
      </c>
      <c r="N86" s="339" t="str">
        <f t="shared" ref="N86:N96" si="23">A90</f>
        <v>SW</v>
      </c>
      <c r="O86" s="339" t="str">
        <f t="shared" ref="O86:O96" si="24">B90</f>
        <v>51Y</v>
      </c>
      <c r="P86" s="343" t="str">
        <f t="shared" ref="P86:Q86" si="25">K90</f>
        <v>--</v>
      </c>
      <c r="Q86" s="339" t="b">
        <f t="shared" si="25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37" t="e">
        <f>_xll.qlRateHelperRate(T86,_xll.ohTrigger(Trigger,Trigger1M))</f>
        <v>#VALUE!</v>
      </c>
      <c r="W86" s="337" t="str">
        <f>IFERROR(_xll.qlFuturesRateHelperConvexityAdjustment(T86,Trigger),"--")</f>
        <v>--</v>
      </c>
      <c r="X86" s="101" t="e">
        <f>_xll.qlRateHelperEarliestDate(T86,Trigger)</f>
        <v>#VALUE!</v>
      </c>
      <c r="Y86" s="101" t="e">
        <f>_xll.qlRateHelperLatestDate(T86,Trigger)</f>
        <v>#VALUE!</v>
      </c>
      <c r="Z86" s="102" t="e">
        <v>#N/A</v>
      </c>
      <c r="AO86" s="100" t="s">
        <v>196</v>
      </c>
      <c r="AP86" s="101">
        <f>_xll.qlInterestRateIndexFixingDate(Currency&amp;"ibor"&amp;Tenor,AQ86,Trigger)</f>
        <v>42303</v>
      </c>
      <c r="AQ86" s="101">
        <f>_xll.qlCalendarAdvance(Calendar,AQ85,AO86,"f",,Trigger)</f>
        <v>42305</v>
      </c>
      <c r="AR86" s="101">
        <f>_xll.qlInterestRateIndexMaturity(Currency&amp;"ibor"&amp;Tenor,AQ86,Trigger)</f>
        <v>42338</v>
      </c>
      <c r="AS86" s="246">
        <f>_xll.qlIndexFixing($AC$5,AP86,TRUE,_xll.ohTrigger(Trigger,Trigger1M))</f>
        <v>-6.9144182421109303E-4</v>
      </c>
      <c r="AT86" s="246">
        <f>_xll.qlIndexFixing($AU$1,AP86,TRUE,_xll.ohTrigger(Trigger,Trigger1M))</f>
        <v>-7.0329996843643272E-4</v>
      </c>
    </row>
    <row r="87" spans="1:46" ht="11.25" customHeight="1" x14ac:dyDescent="0.25">
      <c r="A87" s="102" t="s">
        <v>235</v>
      </c>
      <c r="B87" s="328" t="str">
        <v>48Y</v>
      </c>
      <c r="C87" s="328" t="e">
        <v>#N/A</v>
      </c>
      <c r="D87" s="369" t="e">
        <f t="shared" si="11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86" t="e">
        <v>#N/A</v>
      </c>
      <c r="J87" s="328" t="str">
        <f t="shared" si="18"/>
        <v>EURYC1M_AB1E_48Y</v>
      </c>
      <c r="K87" s="332" t="str">
        <f>IFERROR(_xll.qlSwapRateHelper2(,IF(DataSelect="Reference",$I87,J87),,$D87,Calendar,$G87,$F87,$H87,$K$22,0,E87,Discounting,Permanent,_xll.ohTrigger(Trigger,DataSelect),ObjectOverwrite),"--")</f>
        <v>--</v>
      </c>
      <c r="L87" s="327" t="b">
        <f t="shared" si="13"/>
        <v>0</v>
      </c>
      <c r="N87" s="339" t="str">
        <f t="shared" si="23"/>
        <v>SW</v>
      </c>
      <c r="O87" s="339" t="str">
        <f t="shared" si="24"/>
        <v>52Y</v>
      </c>
      <c r="P87" s="343" t="str">
        <f t="shared" ref="P87:Q87" si="26">K91</f>
        <v>--</v>
      </c>
      <c r="Q87" s="339" t="b">
        <f t="shared" si="26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37" t="e">
        <f>_xll.qlRateHelperRate(T87,_xll.ohTrigger(Trigger,Trigger1M))</f>
        <v>#VALUE!</v>
      </c>
      <c r="W87" s="337" t="str">
        <f>IFERROR(_xll.qlFuturesRateHelperConvexityAdjustment(T87,Trigger),"--")</f>
        <v>--</v>
      </c>
      <c r="X87" s="101" t="e">
        <f>_xll.qlRateHelperEarliestDate(T87,Trigger)</f>
        <v>#VALUE!</v>
      </c>
      <c r="Y87" s="101" t="e">
        <f>_xll.qlRateHelperLatestDate(T87,Trigger)</f>
        <v>#VALUE!</v>
      </c>
      <c r="Z87" s="102" t="e">
        <v>#N/A</v>
      </c>
      <c r="AO87" s="100" t="s">
        <v>196</v>
      </c>
      <c r="AP87" s="101">
        <f>_xll.qlInterestRateIndexFixingDate(Currency&amp;"ibor"&amp;Tenor,AQ87,Trigger)</f>
        <v>42304</v>
      </c>
      <c r="AQ87" s="101">
        <f>_xll.qlCalendarAdvance(Calendar,AQ86,AO87,"f",,Trigger)</f>
        <v>42306</v>
      </c>
      <c r="AR87" s="101">
        <f>_xll.qlInterestRateIndexMaturity(Currency&amp;"ibor"&amp;Tenor,AQ87,Trigger)</f>
        <v>42338</v>
      </c>
      <c r="AS87" s="246">
        <f>_xll.qlIndexFixing($AC$5,AP87,TRUE,_xll.ohTrigger(Trigger,Trigger1M))</f>
        <v>-6.9576155014350327E-4</v>
      </c>
      <c r="AT87" s="246">
        <f>_xll.qlIndexFixing($AU$1,AP87,TRUE,_xll.ohTrigger(Trigger,Trigger1M))</f>
        <v>-7.0615222891215468E-4</v>
      </c>
    </row>
    <row r="88" spans="1:46" ht="11.25" customHeight="1" x14ac:dyDescent="0.25">
      <c r="A88" s="102" t="s">
        <v>235</v>
      </c>
      <c r="B88" s="328" t="str">
        <v>49Y</v>
      </c>
      <c r="C88" s="328" t="e">
        <v>#N/A</v>
      </c>
      <c r="D88" s="369" t="e">
        <f t="shared" si="11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86" t="e">
        <v>#N/A</v>
      </c>
      <c r="J88" s="328" t="str">
        <f t="shared" si="18"/>
        <v>EURYC1M_AB1E_49Y</v>
      </c>
      <c r="K88" s="332" t="str">
        <f>IFERROR(_xll.qlSwapRateHelper2(,IF(DataSelect="Reference",$I88,J88),,$D88,Calendar,$G88,$F88,$H88,$K$22,0,E88,Discounting,Permanent,_xll.ohTrigger(Trigger,DataSelect),ObjectOverwrite),"--")</f>
        <v>--</v>
      </c>
      <c r="L88" s="327" t="b">
        <f t="shared" si="13"/>
        <v>0</v>
      </c>
      <c r="N88" s="339" t="str">
        <f t="shared" si="23"/>
        <v>SW</v>
      </c>
      <c r="O88" s="339" t="str">
        <f t="shared" si="24"/>
        <v>53Y</v>
      </c>
      <c r="P88" s="343" t="str">
        <f t="shared" ref="P88:Q88" si="27">K92</f>
        <v>--</v>
      </c>
      <c r="Q88" s="339" t="b">
        <f t="shared" si="27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37" t="e">
        <f>_xll.qlRateHelperRate(T88,_xll.ohTrigger(Trigger,Trigger1M))</f>
        <v>#VALUE!</v>
      </c>
      <c r="W88" s="337" t="str">
        <f>IFERROR(_xll.qlFuturesRateHelperConvexityAdjustment(T88,Trigger),"--")</f>
        <v>--</v>
      </c>
      <c r="X88" s="101" t="e">
        <f>_xll.qlRateHelperEarliestDate(T88,Trigger)</f>
        <v>#VALUE!</v>
      </c>
      <c r="Y88" s="101" t="e">
        <f>_xll.qlRateHelperLatestDate(T88,Trigger)</f>
        <v>#VALUE!</v>
      </c>
      <c r="Z88" s="102" t="e">
        <v>#N/A</v>
      </c>
      <c r="AO88" s="100" t="s">
        <v>196</v>
      </c>
      <c r="AP88" s="101">
        <f>_xll.qlInterestRateIndexFixingDate(Currency&amp;"ibor"&amp;Tenor,AQ88,Trigger)</f>
        <v>42305</v>
      </c>
      <c r="AQ88" s="101">
        <f>_xll.qlCalendarAdvance(Calendar,AQ87,AO88,"f",,Trigger)</f>
        <v>42307</v>
      </c>
      <c r="AR88" s="101">
        <f>_xll.qlInterestRateIndexMaturity(Currency&amp;"ibor"&amp;Tenor,AQ88,Trigger)</f>
        <v>42338</v>
      </c>
      <c r="AS88" s="246">
        <f>_xll.qlIndexFixing($AC$5,AP88,TRUE,_xll.ohTrigger(Trigger,Trigger1M))</f>
        <v>-7.0007058767577784E-4</v>
      </c>
      <c r="AT88" s="246">
        <f>_xll.qlIndexFixing($AU$1,AP88,TRUE,_xll.ohTrigger(Trigger,Trigger1M))</f>
        <v>-7.0875301496129849E-4</v>
      </c>
    </row>
    <row r="89" spans="1:46" ht="11.25" customHeight="1" x14ac:dyDescent="0.25">
      <c r="A89" s="102" t="s">
        <v>235</v>
      </c>
      <c r="B89" s="313" t="str">
        <v>50Y</v>
      </c>
      <c r="C89" s="328" t="e">
        <v>#N/A</v>
      </c>
      <c r="D89" s="369" t="e">
        <f t="shared" si="11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86" t="e">
        <v>#N/A</v>
      </c>
      <c r="J89" s="328" t="str">
        <f t="shared" si="18"/>
        <v>EURYC1M_AB1E_50Y</v>
      </c>
      <c r="K89" s="332" t="str">
        <f>IFERROR(_xll.qlSwapRateHelper2(,IF(DataSelect="Reference",$I89,J89),,$D89,Calendar,$G89,$F89,$H89,$K$22,0,E89,Discounting,Permanent,_xll.ohTrigger(Trigger,DataSelect),ObjectOverwrite),"--")</f>
        <v>--</v>
      </c>
      <c r="L89" s="327" t="b">
        <f t="shared" ref="L89:L100" si="28">IF(K89="--",FALSE,TRUE)</f>
        <v>0</v>
      </c>
      <c r="N89" s="339" t="str">
        <f t="shared" si="23"/>
        <v>SW</v>
      </c>
      <c r="O89" s="339" t="str">
        <f t="shared" si="24"/>
        <v>54Y</v>
      </c>
      <c r="P89" s="343" t="str">
        <f t="shared" ref="P89:Q89" si="29">K93</f>
        <v>--</v>
      </c>
      <c r="Q89" s="339" t="b">
        <f t="shared" si="29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37" t="e">
        <f>_xll.qlRateHelperRate(T89,_xll.ohTrigger(Trigger,Trigger1M))</f>
        <v>#VALUE!</v>
      </c>
      <c r="W89" s="337" t="str">
        <f>IFERROR(_xll.qlFuturesRateHelperConvexityAdjustment(T89,Trigger),"--")</f>
        <v>--</v>
      </c>
      <c r="X89" s="101" t="e">
        <f>_xll.qlRateHelperEarliestDate(T89,Trigger)</f>
        <v>#VALUE!</v>
      </c>
      <c r="Y89" s="101" t="e">
        <f>_xll.qlRateHelperLatestDate(T89,Trigger)</f>
        <v>#VALUE!</v>
      </c>
      <c r="Z89" s="102" t="e">
        <v>#N/A</v>
      </c>
      <c r="AO89" s="100" t="s">
        <v>196</v>
      </c>
      <c r="AP89" s="101">
        <f>_xll.qlInterestRateIndexFixingDate(Currency&amp;"ibor"&amp;Tenor,AQ89,Trigger)</f>
        <v>42306</v>
      </c>
      <c r="AQ89" s="101">
        <f>_xll.qlCalendarAdvance(Calendar,AQ88,AO89,"f",,Trigger)</f>
        <v>42310</v>
      </c>
      <c r="AR89" s="101">
        <f>_xll.qlInterestRateIndexMaturity(Currency&amp;"ibor"&amp;Tenor,AQ89,Trigger)</f>
        <v>42340</v>
      </c>
      <c r="AS89" s="246">
        <f>_xll.qlIndexFixing($AC$5,AP89,TRUE,_xll.ohTrigger(Trigger,Trigger1M))</f>
        <v>-7.0027070934086666E-4</v>
      </c>
      <c r="AT89" s="246">
        <f>_xll.qlIndexFixing($AU$1,AP89,TRUE,_xll.ohTrigger(Trigger,Trigger1M))</f>
        <v>-7.0225436752524573E-4</v>
      </c>
    </row>
    <row r="90" spans="1:46" ht="11.25" customHeight="1" x14ac:dyDescent="0.25">
      <c r="A90" s="102" t="s">
        <v>235</v>
      </c>
      <c r="B90" s="328" t="str">
        <v>51Y</v>
      </c>
      <c r="C90" s="328" t="e">
        <v>#N/A</v>
      </c>
      <c r="D90" s="369" t="e">
        <f t="shared" ref="D90:D100" si="30">IF(DataSelect="Reference",$C90,$B90)</f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86" t="e">
        <v>#N/A</v>
      </c>
      <c r="J90" s="328" t="str">
        <f t="shared" si="18"/>
        <v>EURYC1M_AB1E_51Y</v>
      </c>
      <c r="K90" s="332" t="str">
        <f>IFERROR(_xll.qlSwapRateHelper2(,IF(DataSelect="Reference",$I90,J90),,$D90,Calendar,$G90,$F90,$H90,$K$22,0,E90,Discounting,Permanent,_xll.ohTrigger(Trigger,DataSelect),ObjectOverwrite),"--")</f>
        <v>--</v>
      </c>
      <c r="L90" s="327" t="b">
        <f t="shared" si="28"/>
        <v>0</v>
      </c>
      <c r="N90" s="339" t="str">
        <f t="shared" si="23"/>
        <v>SW</v>
      </c>
      <c r="O90" s="339" t="str">
        <f t="shared" si="24"/>
        <v>55Y</v>
      </c>
      <c r="P90" s="343" t="str">
        <f t="shared" ref="P90:Q90" si="31">K94</f>
        <v>--</v>
      </c>
      <c r="Q90" s="339" t="b">
        <f t="shared" si="31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37" t="e">
        <f>_xll.qlRateHelperRate(T90,_xll.ohTrigger(Trigger,Trigger1M))</f>
        <v>#VALUE!</v>
      </c>
      <c r="W90" s="337" t="str">
        <f>IFERROR(_xll.qlFuturesRateHelperConvexityAdjustment(T90,Trigger),"--")</f>
        <v>--</v>
      </c>
      <c r="X90" s="101" t="e">
        <f>_xll.qlRateHelperEarliestDate(T90,Trigger)</f>
        <v>#VALUE!</v>
      </c>
      <c r="Y90" s="101" t="e">
        <f>_xll.qlRateHelperLatestDate(T90,Trigger)</f>
        <v>#VALUE!</v>
      </c>
      <c r="Z90" s="102" t="e">
        <v>#N/A</v>
      </c>
      <c r="AO90" s="100" t="s">
        <v>196</v>
      </c>
      <c r="AP90" s="101">
        <f>_xll.qlInterestRateIndexFixingDate(Currency&amp;"ibor"&amp;Tenor,AQ90,Trigger)</f>
        <v>42307</v>
      </c>
      <c r="AQ90" s="101">
        <f>_xll.qlCalendarAdvance(Calendar,AQ89,AO90,"f",,Trigger)</f>
        <v>42311</v>
      </c>
      <c r="AR90" s="101">
        <f>_xll.qlInterestRateIndexMaturity(Currency&amp;"ibor"&amp;Tenor,AQ90,Trigger)</f>
        <v>42341</v>
      </c>
      <c r="AS90" s="246">
        <f>_xll.qlIndexFixing($AC$5,AP90,TRUE,_xll.ohTrigger(Trigger,Trigger1M))</f>
        <v>-6.9595245555165164E-4</v>
      </c>
      <c r="AT90" s="246">
        <f>_xll.qlIndexFixing($AU$1,AP90,TRUE,_xll.ohTrigger(Trigger,Trigger1M))</f>
        <v>-6.9569846460870721E-4</v>
      </c>
    </row>
    <row r="91" spans="1:46" ht="11.25" customHeight="1" x14ac:dyDescent="0.25">
      <c r="A91" s="102" t="s">
        <v>235</v>
      </c>
      <c r="B91" s="328" t="str">
        <v>52Y</v>
      </c>
      <c r="C91" s="328" t="e">
        <v>#N/A</v>
      </c>
      <c r="D91" s="369" t="e">
        <f t="shared" si="30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86" t="e">
        <v>#N/A</v>
      </c>
      <c r="J91" s="328" t="str">
        <f t="shared" si="18"/>
        <v>EURYC1M_AB1E_52Y</v>
      </c>
      <c r="K91" s="332" t="str">
        <f>IFERROR(_xll.qlSwapRateHelper2(,IF(DataSelect="Reference",$I91,J91),,$D91,Calendar,$G91,$F91,$H91,$K$22,0,E91,Discounting,Permanent,_xll.ohTrigger(Trigger,DataSelect),ObjectOverwrite),"--")</f>
        <v>--</v>
      </c>
      <c r="L91" s="327" t="b">
        <f t="shared" si="28"/>
        <v>0</v>
      </c>
      <c r="N91" s="339" t="str">
        <f t="shared" si="23"/>
        <v>SW</v>
      </c>
      <c r="O91" s="339" t="str">
        <f t="shared" si="24"/>
        <v>56Y</v>
      </c>
      <c r="P91" s="343" t="str">
        <f t="shared" ref="P91:Q91" si="32">K95</f>
        <v>--</v>
      </c>
      <c r="Q91" s="339" t="b">
        <f t="shared" si="32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37" t="e">
        <f>_xll.qlRateHelperRate(T91,_xll.ohTrigger(Trigger,Trigger1M))</f>
        <v>#VALUE!</v>
      </c>
      <c r="W91" s="337" t="str">
        <f>IFERROR(_xll.qlFuturesRateHelperConvexityAdjustment(T91,Trigger),"--")</f>
        <v>--</v>
      </c>
      <c r="X91" s="101" t="e">
        <f>_xll.qlRateHelperEarliestDate(T91,Trigger)</f>
        <v>#VALUE!</v>
      </c>
      <c r="Y91" s="101" t="e">
        <f>_xll.qlRateHelperLatestDate(T91,Trigger)</f>
        <v>#VALUE!</v>
      </c>
      <c r="Z91" s="102" t="e">
        <v>#N/A</v>
      </c>
      <c r="AO91" s="100" t="s">
        <v>196</v>
      </c>
      <c r="AP91" s="101">
        <f>_xll.qlInterestRateIndexFixingDate(Currency&amp;"ibor"&amp;Tenor,AQ91,Trigger)</f>
        <v>42310</v>
      </c>
      <c r="AQ91" s="101">
        <f>_xll.qlCalendarAdvance(Calendar,AQ90,AO91,"f",,Trigger)</f>
        <v>42312</v>
      </c>
      <c r="AR91" s="101">
        <f>_xll.qlInterestRateIndexMaturity(Currency&amp;"ibor"&amp;Tenor,AQ91,Trigger)</f>
        <v>42342</v>
      </c>
      <c r="AS91" s="246">
        <f>_xll.qlIndexFixing($AC$5,AP91,TRUE,_xll.ohTrigger(Trigger,Trigger1M))</f>
        <v>-6.900907737810158E-4</v>
      </c>
      <c r="AT91" s="246">
        <f>_xll.qlIndexFixing($AU$1,AP91,TRUE,_xll.ohTrigger(Trigger,Trigger1M))</f>
        <v>-6.8777387435936532E-4</v>
      </c>
    </row>
    <row r="92" spans="1:46" ht="11.25" customHeight="1" x14ac:dyDescent="0.25">
      <c r="A92" s="102" t="s">
        <v>235</v>
      </c>
      <c r="B92" s="328" t="str">
        <v>53Y</v>
      </c>
      <c r="C92" s="328" t="e">
        <v>#N/A</v>
      </c>
      <c r="D92" s="369" t="e">
        <f t="shared" si="30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86" t="e">
        <v>#N/A</v>
      </c>
      <c r="J92" s="328" t="str">
        <f t="shared" si="18"/>
        <v>EURYC1M_AB1E_53Y</v>
      </c>
      <c r="K92" s="332" t="str">
        <f>IFERROR(_xll.qlSwapRateHelper2(,IF(DataSelect="Reference",$I92,J92),,$D92,Calendar,$G92,$F92,$H92,$K$22,0,E92,Discounting,Permanent,_xll.ohTrigger(Trigger,DataSelect),ObjectOverwrite),"--")</f>
        <v>--</v>
      </c>
      <c r="L92" s="327" t="b">
        <f t="shared" si="28"/>
        <v>0</v>
      </c>
      <c r="N92" s="339" t="str">
        <f t="shared" si="23"/>
        <v>SW</v>
      </c>
      <c r="O92" s="339" t="str">
        <f t="shared" si="24"/>
        <v>57Y</v>
      </c>
      <c r="P92" s="343" t="str">
        <f t="shared" ref="P92:Q92" si="33">K96</f>
        <v>--</v>
      </c>
      <c r="Q92" s="339" t="b">
        <f t="shared" si="33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37" t="e">
        <f>_xll.qlRateHelperRate(T92,_xll.ohTrigger(Trigger,Trigger1M))</f>
        <v>#VALUE!</v>
      </c>
      <c r="W92" s="337" t="str">
        <f>IFERROR(_xll.qlFuturesRateHelperConvexityAdjustment(T92,Trigger),"--")</f>
        <v>--</v>
      </c>
      <c r="X92" s="101" t="e">
        <f>_xll.qlRateHelperEarliestDate(T92,Trigger)</f>
        <v>#VALUE!</v>
      </c>
      <c r="Y92" s="101" t="e">
        <f>_xll.qlRateHelperLatestDate(T92,Trigger)</f>
        <v>#VALUE!</v>
      </c>
      <c r="Z92" s="102" t="e">
        <v>#N/A</v>
      </c>
      <c r="AO92" s="100" t="s">
        <v>196</v>
      </c>
      <c r="AP92" s="101">
        <f>_xll.qlInterestRateIndexFixingDate(Currency&amp;"ibor"&amp;Tenor,AQ92,Trigger)</f>
        <v>42311</v>
      </c>
      <c r="AQ92" s="101">
        <f>_xll.qlCalendarAdvance(Calendar,AQ91,AO92,"f",,Trigger)</f>
        <v>42313</v>
      </c>
      <c r="AR92" s="101">
        <f>_xll.qlInterestRateIndexMaturity(Currency&amp;"ibor"&amp;Tenor,AQ92,Trigger)</f>
        <v>42345</v>
      </c>
      <c r="AS92" s="246">
        <f>_xll.qlIndexFixing($AC$5,AP92,TRUE,_xll.ohTrigger(Trigger,Trigger1M))</f>
        <v>-6.6607819616995578E-4</v>
      </c>
      <c r="AT92" s="246">
        <f>_xll.qlIndexFixing($AU$1,AP92,TRUE,_xll.ohTrigger(Trigger,Trigger1M))</f>
        <v>-6.6162797401417284E-4</v>
      </c>
    </row>
    <row r="93" spans="1:46" ht="11.25" customHeight="1" x14ac:dyDescent="0.25">
      <c r="A93" s="102" t="s">
        <v>235</v>
      </c>
      <c r="B93" s="328" t="str">
        <v>54Y</v>
      </c>
      <c r="C93" s="328" t="e">
        <v>#N/A</v>
      </c>
      <c r="D93" s="369" t="e">
        <f t="shared" si="30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86" t="e">
        <v>#N/A</v>
      </c>
      <c r="J93" s="328" t="str">
        <f t="shared" si="18"/>
        <v>EURYC1M_AB1E_54Y</v>
      </c>
      <c r="K93" s="332" t="str">
        <f>IFERROR(_xll.qlSwapRateHelper2(,IF(DataSelect="Reference",$I93,J93),,$D93,Calendar,$G93,$F93,$H93,$K$22,0,E93,Discounting,Permanent,_xll.ohTrigger(Trigger,DataSelect),ObjectOverwrite),"--")</f>
        <v>--</v>
      </c>
      <c r="L93" s="327" t="b">
        <f t="shared" si="28"/>
        <v>0</v>
      </c>
      <c r="N93" s="339" t="str">
        <f t="shared" si="23"/>
        <v>SW</v>
      </c>
      <c r="O93" s="339" t="str">
        <f t="shared" si="24"/>
        <v>58Y</v>
      </c>
      <c r="P93" s="343" t="str">
        <f t="shared" ref="P93:Q93" si="34">K97</f>
        <v>--</v>
      </c>
      <c r="Q93" s="339" t="b">
        <f t="shared" si="34"/>
        <v>0</v>
      </c>
      <c r="R93" s="347">
        <v>1</v>
      </c>
      <c r="S93" s="347">
        <v>1</v>
      </c>
      <c r="T93" s="102" t="e">
        <v>#N/A</v>
      </c>
      <c r="U93" s="100" t="e">
        <f>_xll.qlRateHelperQuoteName(T93)</f>
        <v>#VALUE!</v>
      </c>
      <c r="V93" s="337" t="e">
        <f>_xll.qlRateHelperRate(T93,_xll.ohTrigger(Trigger,Trigger1M))</f>
        <v>#VALUE!</v>
      </c>
      <c r="W93" s="337" t="str">
        <f>IFERROR(_xll.qlFuturesRateHelperConvexityAdjustment(T93,Trigger),"--")</f>
        <v>--</v>
      </c>
      <c r="X93" s="101" t="e">
        <f>_xll.qlRateHelperEarliestDate(T93,Trigger)</f>
        <v>#VALUE!</v>
      </c>
      <c r="Y93" s="101" t="e">
        <f>_xll.qlRateHelperLatestDate(T93,Trigger)</f>
        <v>#VALUE!</v>
      </c>
      <c r="Z93" s="102" t="e">
        <v>#N/A</v>
      </c>
      <c r="AO93" s="100" t="s">
        <v>196</v>
      </c>
      <c r="AP93" s="101">
        <f>_xll.qlInterestRateIndexFixingDate(Currency&amp;"ibor"&amp;Tenor,AQ93,Trigger)</f>
        <v>42312</v>
      </c>
      <c r="AQ93" s="101">
        <f>_xll.qlCalendarAdvance(Calendar,AQ92,AO93,"f",,Trigger)</f>
        <v>42314</v>
      </c>
      <c r="AR93" s="101">
        <f>_xll.qlInterestRateIndexMaturity(Currency&amp;"ibor"&amp;Tenor,AQ93,Trigger)</f>
        <v>42345</v>
      </c>
      <c r="AS93" s="246">
        <f>_xll.qlIndexFixing($AC$5,AP93,TRUE,_xll.ohTrigger(Trigger,Trigger1M))</f>
        <v>-6.6557642161035164E-4</v>
      </c>
      <c r="AT93" s="246">
        <f>_xll.qlIndexFixing($AU$1,AP93,TRUE,_xll.ohTrigger(Trigger,Trigger1M))</f>
        <v>-6.5952573082968128E-4</v>
      </c>
    </row>
    <row r="94" spans="1:46" ht="11.25" customHeight="1" x14ac:dyDescent="0.25">
      <c r="A94" s="102" t="s">
        <v>235</v>
      </c>
      <c r="B94" s="328" t="str">
        <v>55Y</v>
      </c>
      <c r="C94" s="328" t="e">
        <v>#N/A</v>
      </c>
      <c r="D94" s="369" t="e">
        <f t="shared" si="30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86" t="e">
        <v>#N/A</v>
      </c>
      <c r="J94" s="328" t="str">
        <f t="shared" si="18"/>
        <v>EURYC1M_AB1E_55Y</v>
      </c>
      <c r="K94" s="332" t="str">
        <f>IFERROR(_xll.qlSwapRateHelper2(,IF(DataSelect="Reference",$I94,J94),,$D94,Calendar,$G94,$F94,$H94,$K$22,0,E94,Discounting,Permanent,_xll.ohTrigger(Trigger,DataSelect),ObjectOverwrite),"--")</f>
        <v>--</v>
      </c>
      <c r="L94" s="327" t="b">
        <f t="shared" si="28"/>
        <v>0</v>
      </c>
      <c r="N94" s="339" t="str">
        <f t="shared" si="23"/>
        <v>SW</v>
      </c>
      <c r="O94" s="339" t="str">
        <f t="shared" si="24"/>
        <v>59Y</v>
      </c>
      <c r="P94" s="343" t="str">
        <f t="shared" ref="P94:Q94" si="35">K98</f>
        <v>--</v>
      </c>
      <c r="Q94" s="339" t="b">
        <f t="shared" si="35"/>
        <v>0</v>
      </c>
      <c r="R94" s="347">
        <v>1</v>
      </c>
      <c r="S94" s="347">
        <v>1</v>
      </c>
      <c r="T94" s="102" t="e">
        <v>#N/A</v>
      </c>
      <c r="U94" s="100" t="e">
        <f>_xll.qlRateHelperQuoteName(T94)</f>
        <v>#VALUE!</v>
      </c>
      <c r="V94" s="337" t="e">
        <f>_xll.qlRateHelperRate(T94,_xll.ohTrigger(Trigger,Trigger1M))</f>
        <v>#VALUE!</v>
      </c>
      <c r="W94" s="337" t="str">
        <f>IFERROR(_xll.qlFuturesRateHelperConvexityAdjustment(T94,Trigger),"--")</f>
        <v>--</v>
      </c>
      <c r="X94" s="101" t="e">
        <f>_xll.qlRateHelperEarliestDate(T94,Trigger)</f>
        <v>#VALUE!</v>
      </c>
      <c r="Y94" s="101" t="e">
        <f>_xll.qlRateHelperLatestDate(T94,Trigger)</f>
        <v>#VALUE!</v>
      </c>
      <c r="Z94" s="102" t="e">
        <v>#N/A</v>
      </c>
      <c r="AO94" s="100" t="s">
        <v>196</v>
      </c>
      <c r="AP94" s="101">
        <f>_xll.qlInterestRateIndexFixingDate(Currency&amp;"ibor"&amp;Tenor,AQ94,Trigger)</f>
        <v>42313</v>
      </c>
      <c r="AQ94" s="101">
        <f>_xll.qlCalendarAdvance(Calendar,AQ93,AO94,"f",,Trigger)</f>
        <v>42317</v>
      </c>
      <c r="AR94" s="101">
        <f>_xll.qlInterestRateIndexMaturity(Currency&amp;"ibor"&amp;Tenor,AQ94,Trigger)</f>
        <v>42347</v>
      </c>
      <c r="AS94" s="246">
        <f>_xll.qlIndexFixing($AC$5,AP94,TRUE,_xll.ohTrigger(Trigger,Trigger1M))</f>
        <v>-6.4168675946030262E-4</v>
      </c>
      <c r="AT94" s="246">
        <f>_xll.qlIndexFixing($AU$1,AP94,TRUE,_xll.ohTrigger(Trigger,Trigger1M))</f>
        <v>-6.3163121761444785E-4</v>
      </c>
    </row>
    <row r="95" spans="1:46" ht="11.25" customHeight="1" x14ac:dyDescent="0.25">
      <c r="A95" s="102" t="s">
        <v>235</v>
      </c>
      <c r="B95" s="328" t="str">
        <v>56Y</v>
      </c>
      <c r="C95" s="328" t="e">
        <v>#N/A</v>
      </c>
      <c r="D95" s="369" t="e">
        <f t="shared" si="30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86" t="e">
        <v>#N/A</v>
      </c>
      <c r="J95" s="328" t="str">
        <f t="shared" si="18"/>
        <v>EURYC1M_AB1E_56Y</v>
      </c>
      <c r="K95" s="332" t="str">
        <f>IFERROR(_xll.qlSwapRateHelper2(,IF(DataSelect="Reference",$I95,J95),,$D95,Calendar,$G95,$F95,$H95,$K$22,0,E95,Discounting,Permanent,_xll.ohTrigger(Trigger,DataSelect),ObjectOverwrite),"--")</f>
        <v>--</v>
      </c>
      <c r="L95" s="327" t="b">
        <f t="shared" si="28"/>
        <v>0</v>
      </c>
      <c r="N95" s="339" t="str">
        <f t="shared" si="23"/>
        <v>SW</v>
      </c>
      <c r="O95" s="339" t="str">
        <f t="shared" si="24"/>
        <v>60Y</v>
      </c>
      <c r="P95" s="343" t="str">
        <f t="shared" ref="P95:Q95" si="36">K99</f>
        <v>--</v>
      </c>
      <c r="Q95" s="339" t="b">
        <f t="shared" si="36"/>
        <v>0</v>
      </c>
      <c r="R95" s="347">
        <v>1</v>
      </c>
      <c r="S95" s="347">
        <v>1</v>
      </c>
      <c r="T95" s="102" t="e">
        <v>#N/A</v>
      </c>
      <c r="U95" s="100" t="e">
        <f>_xll.qlRateHelperQuoteName(T95)</f>
        <v>#VALUE!</v>
      </c>
      <c r="V95" s="337" t="e">
        <f>_xll.qlRateHelperRate(T95,_xll.ohTrigger(Trigger,Trigger1M))</f>
        <v>#VALUE!</v>
      </c>
      <c r="W95" s="337" t="str">
        <f>IFERROR(_xll.qlFuturesRateHelperConvexityAdjustment(T95,Trigger),"--")</f>
        <v>--</v>
      </c>
      <c r="X95" s="101" t="e">
        <f>_xll.qlRateHelperEarliestDate(T95,Trigger)</f>
        <v>#VALUE!</v>
      </c>
      <c r="Y95" s="101" t="e">
        <f>_xll.qlRateHelperLatestDate(T95,Trigger)</f>
        <v>#VALUE!</v>
      </c>
      <c r="Z95" s="102" t="e">
        <v>#N/A</v>
      </c>
      <c r="AO95" s="100" t="s">
        <v>196</v>
      </c>
      <c r="AP95" s="101">
        <f>_xll.qlInterestRateIndexFixingDate(Currency&amp;"ibor"&amp;Tenor,AQ95,Trigger)</f>
        <v>42314</v>
      </c>
      <c r="AQ95" s="101">
        <f>_xll.qlCalendarAdvance(Calendar,AQ94,AO95,"f",,Trigger)</f>
        <v>42318</v>
      </c>
      <c r="AR95" s="101">
        <f>_xll.qlInterestRateIndexMaturity(Currency&amp;"ibor"&amp;Tenor,AQ95,Trigger)</f>
        <v>42348</v>
      </c>
      <c r="AS95" s="246">
        <f>_xll.qlIndexFixing($AC$5,AP95,TRUE,_xll.ohTrigger(Trigger,Trigger1M))</f>
        <v>-6.2899799753912689E-4</v>
      </c>
      <c r="AT95" s="246">
        <f>_xll.qlIndexFixing($AU$1,AP95,TRUE,_xll.ohTrigger(Trigger,Trigger1M))</f>
        <v>-6.1790086748558792E-4</v>
      </c>
    </row>
    <row r="96" spans="1:46" ht="11.25" customHeight="1" x14ac:dyDescent="0.25">
      <c r="A96" s="102" t="s">
        <v>235</v>
      </c>
      <c r="B96" s="328" t="str">
        <v>57Y</v>
      </c>
      <c r="C96" s="328" t="e">
        <v>#N/A</v>
      </c>
      <c r="D96" s="369" t="e">
        <f t="shared" si="30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86" t="e">
        <v>#N/A</v>
      </c>
      <c r="J96" s="328" t="str">
        <f t="shared" si="18"/>
        <v>EURYC1M_AB1E_57Y</v>
      </c>
      <c r="K96" s="332" t="str">
        <f>IFERROR(_xll.qlSwapRateHelper2(,IF(DataSelect="Reference",$I96,J96),,$D96,Calendar,$G96,$F96,$H96,$K$22,0,E96,Discounting,Permanent,_xll.ohTrigger(Trigger,DataSelect),ObjectOverwrite),"--")</f>
        <v>--</v>
      </c>
      <c r="L96" s="327" t="b">
        <f t="shared" si="28"/>
        <v>0</v>
      </c>
      <c r="N96" s="344" t="str">
        <f t="shared" si="23"/>
        <v>SW</v>
      </c>
      <c r="O96" s="344" t="e">
        <f t="shared" si="24"/>
        <v>#N/A</v>
      </c>
      <c r="P96" s="345" t="str">
        <f t="shared" ref="P96:Q96" si="37">K100</f>
        <v>--</v>
      </c>
      <c r="Q96" s="344" t="b">
        <f t="shared" si="37"/>
        <v>0</v>
      </c>
      <c r="R96" s="348">
        <v>1</v>
      </c>
      <c r="S96" s="348">
        <v>1</v>
      </c>
      <c r="T96" s="103" t="e">
        <v>#N/A</v>
      </c>
      <c r="U96" s="110" t="e">
        <f>_xll.qlRateHelperQuoteName(T96)</f>
        <v>#VALUE!</v>
      </c>
      <c r="V96" s="390" t="e">
        <f>_xll.qlRateHelperRate(T96,_xll.ohTrigger(Trigger,Trigger1M))</f>
        <v>#VALUE!</v>
      </c>
      <c r="W96" s="390" t="str">
        <f>IFERROR(_xll.qlFuturesRateHelperConvexityAdjustment(T96,Trigger),"--")</f>
        <v>--</v>
      </c>
      <c r="X96" s="104" t="e">
        <f>_xll.qlRateHelperEarliestDate(T96,Trigger)</f>
        <v>#VALUE!</v>
      </c>
      <c r="Y96" s="104" t="e">
        <f>_xll.qlRateHelperLatestDate(T96,Trigger)</f>
        <v>#VALUE!</v>
      </c>
      <c r="Z96" s="103" t="e">
        <v>#N/A</v>
      </c>
      <c r="AO96" s="100" t="s">
        <v>196</v>
      </c>
      <c r="AP96" s="101">
        <f>_xll.qlInterestRateIndexFixingDate(Currency&amp;"ibor"&amp;Tenor,AQ96,Trigger)</f>
        <v>42317</v>
      </c>
      <c r="AQ96" s="101">
        <f>_xll.qlCalendarAdvance(Calendar,AQ95,AO96,"f",,Trigger)</f>
        <v>42319</v>
      </c>
      <c r="AR96" s="101">
        <f>_xll.qlInterestRateIndexMaturity(Currency&amp;"ibor"&amp;Tenor,AQ96,Trigger)</f>
        <v>42349</v>
      </c>
      <c r="AS96" s="246">
        <f>_xll.qlIndexFixing($AC$5,AP96,TRUE,_xll.ohTrigger(Trigger,Trigger1M))</f>
        <v>-6.1557697060266037E-4</v>
      </c>
      <c r="AT96" s="246">
        <f>_xll.qlIndexFixing($AU$1,AP96,TRUE,_xll.ohTrigger(Trigger,Trigger1M))</f>
        <v>-6.0360395313052706E-4</v>
      </c>
    </row>
    <row r="97" spans="1:46" ht="11.25" customHeight="1" x14ac:dyDescent="0.25">
      <c r="A97" s="102" t="s">
        <v>235</v>
      </c>
      <c r="B97" s="328" t="str">
        <v>58Y</v>
      </c>
      <c r="C97" s="328" t="e">
        <v>#N/A</v>
      </c>
      <c r="D97" s="369" t="e">
        <f t="shared" si="30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86" t="e">
        <v>#N/A</v>
      </c>
      <c r="J97" s="328" t="str">
        <f t="shared" si="18"/>
        <v>EURYC1M_AB1E_58Y</v>
      </c>
      <c r="K97" s="332" t="str">
        <f>IFERROR(_xll.qlSwapRateHelper2(,IF(DataSelect="Reference",$I97,J97),,$D97,Calendar,$G97,$F97,$H97,$K$22,0,E97,Discounting,Permanent,_xll.ohTrigger(Trigger,DataSelect),ObjectOverwrite),"--")</f>
        <v>--</v>
      </c>
      <c r="L97" s="327" t="b">
        <f t="shared" si="28"/>
        <v>0</v>
      </c>
      <c r="AO97" s="100" t="s">
        <v>196</v>
      </c>
      <c r="AP97" s="101">
        <f>_xll.qlInterestRateIndexFixingDate(Currency&amp;"ibor"&amp;Tenor,AQ97,Trigger)</f>
        <v>42318</v>
      </c>
      <c r="AQ97" s="101">
        <f>_xll.qlCalendarAdvance(Calendar,AQ96,AO97,"f",,Trigger)</f>
        <v>42320</v>
      </c>
      <c r="AR97" s="101">
        <f>_xll.qlInterestRateIndexMaturity(Currency&amp;"ibor"&amp;Tenor,AQ97,Trigger)</f>
        <v>42352</v>
      </c>
      <c r="AS97" s="246">
        <f>_xll.qlIndexFixing($AC$5,AP97,TRUE,_xll.ohTrigger(Trigger,Trigger1M))</f>
        <v>-5.8473778077425265E-4</v>
      </c>
      <c r="AT97" s="246">
        <f>_xll.qlIndexFixing($AU$1,AP97,TRUE,_xll.ohTrigger(Trigger,Trigger1M))</f>
        <v>-5.7162375878966332E-4</v>
      </c>
    </row>
    <row r="98" spans="1:46" ht="11.25" customHeight="1" x14ac:dyDescent="0.25">
      <c r="A98" s="102" t="s">
        <v>235</v>
      </c>
      <c r="B98" s="328" t="str">
        <v>59Y</v>
      </c>
      <c r="C98" s="328" t="e">
        <v>#N/A</v>
      </c>
      <c r="D98" s="369" t="e">
        <f t="shared" si="30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86" t="e">
        <v>#N/A</v>
      </c>
      <c r="J98" s="328" t="str">
        <f t="shared" si="18"/>
        <v>EURYC1M_AB1E_59Y</v>
      </c>
      <c r="K98" s="332" t="str">
        <f>IFERROR(_xll.qlSwapRateHelper2(,IF(DataSelect="Reference",$I98,J98),,$D98,Calendar,$G98,$F98,$H98,$K$22,0,E98,Discounting,Permanent,_xll.ohTrigger(Trigger,DataSelect),ObjectOverwrite),"--")</f>
        <v>--</v>
      </c>
      <c r="L98" s="327" t="b">
        <f t="shared" si="28"/>
        <v>0</v>
      </c>
      <c r="AO98" s="100" t="s">
        <v>196</v>
      </c>
      <c r="AP98" s="101">
        <f>_xll.qlInterestRateIndexFixingDate(Currency&amp;"ibor"&amp;Tenor,AQ98,Trigger)</f>
        <v>42319</v>
      </c>
      <c r="AQ98" s="101">
        <f>_xll.qlCalendarAdvance(Calendar,AQ97,AO98,"f",,Trigger)</f>
        <v>42321</v>
      </c>
      <c r="AR98" s="101">
        <f>_xll.qlInterestRateIndexMaturity(Currency&amp;"ibor"&amp;Tenor,AQ98,Trigger)</f>
        <v>42352</v>
      </c>
      <c r="AS98" s="246">
        <f>_xll.qlIndexFixing($AC$5,AP98,TRUE,_xll.ohTrigger(Trigger,Trigger1M))</f>
        <v>-5.7868875652561564E-4</v>
      </c>
      <c r="AT98" s="246">
        <f>_xll.qlIndexFixing($AU$1,AP98,TRUE,_xll.ohTrigger(Trigger,Trigger1M))</f>
        <v>-5.6525570234951478E-4</v>
      </c>
    </row>
    <row r="99" spans="1:46" ht="11.25" customHeight="1" x14ac:dyDescent="0.25">
      <c r="A99" s="102" t="s">
        <v>235</v>
      </c>
      <c r="B99" s="328" t="str">
        <v>60Y</v>
      </c>
      <c r="C99" s="328" t="e">
        <v>#N/A</v>
      </c>
      <c r="D99" s="369" t="e">
        <f t="shared" si="30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86" t="e">
        <v>#N/A</v>
      </c>
      <c r="J99" s="328" t="str">
        <f t="shared" si="18"/>
        <v>EURYC1M_AB1E_60Y</v>
      </c>
      <c r="K99" s="332" t="str">
        <f>IFERROR(_xll.qlSwapRateHelper2(,IF(DataSelect="Reference",$I99,J99),,$D99,Calendar,$G99,$F99,$H99,$K$22,0,E99,Discounting,Permanent,_xll.ohTrigger(Trigger,DataSelect),ObjectOverwrite),"--")</f>
        <v>--</v>
      </c>
      <c r="L99" s="327" t="b">
        <f t="shared" si="28"/>
        <v>0</v>
      </c>
      <c r="AO99" s="100" t="s">
        <v>196</v>
      </c>
      <c r="AP99" s="101">
        <f>_xll.qlInterestRateIndexFixingDate(Currency&amp;"ibor"&amp;Tenor,AQ99,Trigger)</f>
        <v>42320</v>
      </c>
      <c r="AQ99" s="101">
        <f>_xll.qlCalendarAdvance(Calendar,AQ98,AO99,"f",,Trigger)</f>
        <v>42324</v>
      </c>
      <c r="AR99" s="101">
        <f>_xll.qlInterestRateIndexMaturity(Currency&amp;"ibor"&amp;Tenor,AQ99,Trigger)</f>
        <v>42354</v>
      </c>
      <c r="AS99" s="246">
        <f>_xll.qlIndexFixing($AC$5,AP99,TRUE,_xll.ohTrigger(Trigger,Trigger1M))</f>
        <v>-5.4154371803560863E-4</v>
      </c>
      <c r="AT99" s="246">
        <f>_xll.qlIndexFixing($AU$1,AP99,TRUE,_xll.ohTrigger(Trigger,Trigger1M))</f>
        <v>-5.2763159471291843E-4</v>
      </c>
    </row>
    <row r="100" spans="1:46" ht="11.25" customHeight="1" x14ac:dyDescent="0.25">
      <c r="A100" s="103" t="s">
        <v>235</v>
      </c>
      <c r="B100" s="331" t="e">
        <v>#N/A</v>
      </c>
      <c r="C100" s="331" t="e">
        <v>#N/A</v>
      </c>
      <c r="D100" s="382" t="e">
        <f t="shared" si="30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87" t="e">
        <v>#N/A</v>
      </c>
      <c r="J100" s="331" t="e">
        <f t="shared" si="18"/>
        <v>#N/A</v>
      </c>
      <c r="K100" s="366" t="str">
        <f>IFERROR(_xll.qlSwapRateHelper2(,IF(DataSelect="Reference",$I100,J100),,$D100,Calendar,$G100,$F100,$H100,$K$22,0,E100,Discounting,Permanent,_xll.ohTrigger(Trigger,DataSelect),ObjectOverwrite),"--")</f>
        <v>--</v>
      </c>
      <c r="L100" s="329" t="b">
        <f t="shared" si="28"/>
        <v>0</v>
      </c>
      <c r="AO100" s="100" t="s">
        <v>196</v>
      </c>
      <c r="AP100" s="101">
        <f>_xll.qlInterestRateIndexFixingDate(Currency&amp;"ibor"&amp;Tenor,AQ100,Trigger)</f>
        <v>42321</v>
      </c>
      <c r="AQ100" s="101">
        <f>_xll.qlCalendarAdvance(Calendar,AQ99,AO100,"f",,Trigger)</f>
        <v>42325</v>
      </c>
      <c r="AR100" s="101">
        <f>_xll.qlInterestRateIndexMaturity(Currency&amp;"ibor"&amp;Tenor,AQ100,Trigger)</f>
        <v>42355</v>
      </c>
      <c r="AS100" s="246">
        <f>_xll.qlIndexFixing($AC$5,AP100,TRUE,_xll.ohTrigger(Trigger,Trigger1M))</f>
        <v>-5.2616262253968316E-4</v>
      </c>
      <c r="AT100" s="246">
        <f>_xll.qlIndexFixing($AU$1,AP100,TRUE,_xll.ohTrigger(Trigger,Trigger1M))</f>
        <v>-5.1234170877290097E-4</v>
      </c>
    </row>
    <row r="101" spans="1:46" ht="11.25" customHeight="1" x14ac:dyDescent="0.25">
      <c r="AO101" s="100" t="s">
        <v>196</v>
      </c>
      <c r="AP101" s="101">
        <f>_xll.qlInterestRateIndexFixingDate(Currency&amp;"ibor"&amp;Tenor,AQ101,Trigger)</f>
        <v>42324</v>
      </c>
      <c r="AQ101" s="101">
        <f>_xll.qlCalendarAdvance(Calendar,AQ100,AO101,"f",,Trigger)</f>
        <v>42326</v>
      </c>
      <c r="AR101" s="101">
        <f>_xll.qlInterestRateIndexMaturity(Currency&amp;"ibor"&amp;Tenor,AQ101,Trigger)</f>
        <v>42356</v>
      </c>
      <c r="AS101" s="246">
        <f>_xll.qlIndexFixing($AC$5,AP101,TRUE,_xll.ohTrigger(Trigger,Trigger1M))</f>
        <v>-5.1086044087789162E-4</v>
      </c>
      <c r="AT101" s="246">
        <f>_xll.qlIndexFixing($AU$1,AP101,TRUE,_xll.ohTrigger(Trigger,Trigger1M))</f>
        <v>-4.9728740179721953E-4</v>
      </c>
    </row>
    <row r="102" spans="1:46" ht="11.25" customHeight="1" x14ac:dyDescent="0.25">
      <c r="AO102" s="100" t="s">
        <v>196</v>
      </c>
      <c r="AP102" s="101">
        <f>_xll.qlInterestRateIndexFixingDate(Currency&amp;"ibor"&amp;Tenor,AQ102,Trigger)</f>
        <v>42325</v>
      </c>
      <c r="AQ102" s="101">
        <f>_xll.qlCalendarAdvance(Calendar,AQ101,AO102,"f",,Trigger)</f>
        <v>42327</v>
      </c>
      <c r="AR102" s="101">
        <f>_xll.qlInterestRateIndexMaturity(Currency&amp;"ibor"&amp;Tenor,AQ102,Trigger)</f>
        <v>42359</v>
      </c>
      <c r="AS102" s="246">
        <f>_xll.qlIndexFixing($AC$5,AP102,TRUE,_xll.ohTrigger(Trigger,Trigger1M))</f>
        <v>-4.8475379938378582E-4</v>
      </c>
      <c r="AT102" s="246">
        <f>_xll.qlIndexFixing($AU$1,AP102,TRUE,_xll.ohTrigger(Trigger,Trigger1M))</f>
        <v>-4.7210666637043097E-4</v>
      </c>
    </row>
    <row r="103" spans="1:46" ht="11.25" customHeight="1" x14ac:dyDescent="0.25">
      <c r="AO103" s="100" t="s">
        <v>196</v>
      </c>
      <c r="AP103" s="101">
        <f>_xll.qlInterestRateIndexFixingDate(Currency&amp;"ibor"&amp;Tenor,AQ103,Trigger)</f>
        <v>42326</v>
      </c>
      <c r="AQ103" s="101">
        <f>_xll.qlCalendarAdvance(Calendar,AQ102,AO103,"f",,Trigger)</f>
        <v>42328</v>
      </c>
      <c r="AR103" s="101">
        <f>_xll.qlInterestRateIndexMaturity(Currency&amp;"ibor"&amp;Tenor,AQ103,Trigger)</f>
        <v>42359</v>
      </c>
      <c r="AS103" s="246">
        <f>_xll.qlIndexFixing($AC$5,AP103,TRUE,_xll.ohTrigger(Trigger,Trigger1M))</f>
        <v>-4.758069676645146E-4</v>
      </c>
      <c r="AT103" s="246">
        <f>_xll.qlIndexFixing($AU$1,AP103,TRUE,_xll.ohTrigger(Trigger,Trigger1M))</f>
        <v>-4.635104583028046E-4</v>
      </c>
    </row>
    <row r="104" spans="1:46" ht="11.25" customHeight="1" x14ac:dyDescent="0.25">
      <c r="AO104" s="100" t="s">
        <v>196</v>
      </c>
      <c r="AP104" s="101">
        <f>_xll.qlInterestRateIndexFixingDate(Currency&amp;"ibor"&amp;Tenor,AQ104,Trigger)</f>
        <v>42327</v>
      </c>
      <c r="AQ104" s="101">
        <f>_xll.qlCalendarAdvance(Calendar,AQ103,AO104,"f",,Trigger)</f>
        <v>42331</v>
      </c>
      <c r="AR104" s="101">
        <f>_xll.qlInterestRateIndexMaturity(Currency&amp;"ibor"&amp;Tenor,AQ104,Trigger)</f>
        <v>42361</v>
      </c>
      <c r="AS104" s="246">
        <f>_xll.qlIndexFixing($AC$5,AP104,TRUE,_xll.ohTrigger(Trigger,Trigger1M))</f>
        <v>-4.39589233198312E-4</v>
      </c>
      <c r="AT104" s="246">
        <f>_xll.qlIndexFixing($AU$1,AP104,TRUE,_xll.ohTrigger(Trigger,Trigger1M))</f>
        <v>-4.295603653021729E-4</v>
      </c>
    </row>
    <row r="105" spans="1:46" ht="11.25" customHeight="1" x14ac:dyDescent="0.25">
      <c r="AO105" s="100" t="s">
        <v>196</v>
      </c>
      <c r="AP105" s="101">
        <f>_xll.qlInterestRateIndexFixingDate(Currency&amp;"ibor"&amp;Tenor,AQ105,Trigger)</f>
        <v>42328</v>
      </c>
      <c r="AQ105" s="101">
        <f>_xll.qlCalendarAdvance(Calendar,AQ104,AO105,"f",,Trigger)</f>
        <v>42332</v>
      </c>
      <c r="AR105" s="101">
        <f>_xll.qlInterestRateIndexMaturity(Currency&amp;"ibor"&amp;Tenor,AQ105,Trigger)</f>
        <v>42362</v>
      </c>
      <c r="AS105" s="246">
        <f>_xll.qlIndexFixing($AC$5,AP105,TRUE,_xll.ohTrigger(Trigger,Trigger1M))</f>
        <v>-4.2719413775094139E-4</v>
      </c>
      <c r="AT105" s="246">
        <f>_xll.qlIndexFixing($AU$1,AP105,TRUE,_xll.ohTrigger(Trigger,Trigger1M))</f>
        <v>-4.1832602691060927E-4</v>
      </c>
    </row>
    <row r="106" spans="1:46" ht="11.25" customHeight="1" x14ac:dyDescent="0.25">
      <c r="AO106" s="100" t="s">
        <v>196</v>
      </c>
      <c r="AP106" s="101">
        <f>_xll.qlInterestRateIndexFixingDate(Currency&amp;"ibor"&amp;Tenor,AQ106,Trigger)</f>
        <v>42331</v>
      </c>
      <c r="AQ106" s="101">
        <f>_xll.qlCalendarAdvance(Calendar,AQ105,AO106,"f",,Trigger)</f>
        <v>42333</v>
      </c>
      <c r="AR106" s="101">
        <f>_xll.qlInterestRateIndexMaturity(Currency&amp;"ibor"&amp;Tenor,AQ106,Trigger)</f>
        <v>42366</v>
      </c>
      <c r="AS106" s="246">
        <f>_xll.qlIndexFixing($AC$5,AP106,TRUE,_xll.ohTrigger(Trigger,Trigger1M))</f>
        <v>-4.1156592468242923E-4</v>
      </c>
      <c r="AT106" s="246">
        <f>_xll.qlIndexFixing($AU$1,AP106,TRUE,_xll.ohTrigger(Trigger,Trigger1M))</f>
        <v>-4.0764427011770596E-4</v>
      </c>
    </row>
    <row r="107" spans="1:46" ht="11.25" customHeight="1" x14ac:dyDescent="0.25">
      <c r="AO107" s="100" t="s">
        <v>196</v>
      </c>
      <c r="AP107" s="101">
        <f>_xll.qlInterestRateIndexFixingDate(Currency&amp;"ibor"&amp;Tenor,AQ107,Trigger)</f>
        <v>42332</v>
      </c>
      <c r="AQ107" s="101">
        <f>_xll.qlCalendarAdvance(Calendar,AQ106,AO107,"f",,Trigger)</f>
        <v>42334</v>
      </c>
      <c r="AR107" s="101">
        <f>_xll.qlInterestRateIndexMaturity(Currency&amp;"ibor"&amp;Tenor,AQ107,Trigger)</f>
        <v>42366</v>
      </c>
      <c r="AS107" s="246">
        <f>_xll.qlIndexFixing($AC$5,AP107,TRUE,_xll.ohTrigger(Trigger,Trigger1M))</f>
        <v>-4.0339017941481981E-4</v>
      </c>
      <c r="AT107" s="246">
        <f>_xll.qlIndexFixing($AU$1,AP107,TRUE,_xll.ohTrigger(Trigger,Trigger1M))</f>
        <v>-3.9992557933299366E-4</v>
      </c>
    </row>
    <row r="108" spans="1:46" ht="11.25" customHeight="1" x14ac:dyDescent="0.25">
      <c r="AO108" s="100" t="s">
        <v>196</v>
      </c>
      <c r="AP108" s="101">
        <f>_xll.qlInterestRateIndexFixingDate(Currency&amp;"ibor"&amp;Tenor,AQ108,Trigger)</f>
        <v>42333</v>
      </c>
      <c r="AQ108" s="101">
        <f>_xll.qlCalendarAdvance(Calendar,AQ107,AO108,"f",,Trigger)</f>
        <v>42335</v>
      </c>
      <c r="AR108" s="101">
        <f>_xll.qlInterestRateIndexMaturity(Currency&amp;"ibor"&amp;Tenor,AQ108,Trigger)</f>
        <v>42366</v>
      </c>
      <c r="AS108" s="246">
        <f>_xll.qlIndexFixing($AC$5,AP108,TRUE,_xll.ohTrigger(Trigger,Trigger1M))</f>
        <v>-3.9539720223001932E-4</v>
      </c>
      <c r="AT108" s="246">
        <f>_xll.qlIndexFixing($AU$1,AP108,TRUE,_xll.ohTrigger(Trigger,Trigger1M))</f>
        <v>-3.9232768617062627E-4</v>
      </c>
    </row>
    <row r="109" spans="1:46" ht="11.25" customHeight="1" x14ac:dyDescent="0.25">
      <c r="AO109" s="100" t="s">
        <v>196</v>
      </c>
      <c r="AP109" s="101">
        <f>_xll.qlInterestRateIndexFixingDate(Currency&amp;"ibor"&amp;Tenor,AQ109,Trigger)</f>
        <v>42334</v>
      </c>
      <c r="AQ109" s="101">
        <f>_xll.qlCalendarAdvance(Calendar,AQ108,AO109,"f",,Trigger)</f>
        <v>42338</v>
      </c>
      <c r="AR109" s="101">
        <f>_xll.qlInterestRateIndexMaturity(Currency&amp;"ibor"&amp;Tenor,AQ109,Trigger)</f>
        <v>42369</v>
      </c>
      <c r="AS109" s="246">
        <f>_xll.qlIndexFixing($AC$5,AP109,TRUE,_xll.ohTrigger(Trigger,Trigger1M))</f>
        <v>-3.7734772077218309E-4</v>
      </c>
      <c r="AT109" s="246">
        <f>_xll.qlIndexFixing($AU$1,AP109,TRUE,_xll.ohTrigger(Trigger,Trigger1M))</f>
        <v>-3.806030860862716E-4</v>
      </c>
    </row>
    <row r="110" spans="1:46" ht="11.25" customHeight="1" x14ac:dyDescent="0.25">
      <c r="AO110" s="100" t="s">
        <v>196</v>
      </c>
      <c r="AP110" s="101">
        <f>_xll.qlInterestRateIndexFixingDate(Currency&amp;"ibor"&amp;Tenor,AQ110,Trigger)</f>
        <v>42335</v>
      </c>
      <c r="AQ110" s="101">
        <f>_xll.qlCalendarAdvance(Calendar,AQ109,AO110,"f",,Trigger)</f>
        <v>42339</v>
      </c>
      <c r="AR110" s="101">
        <f>_xll.qlInterestRateIndexMaturity(Currency&amp;"ibor"&amp;Tenor,AQ110,Trigger)</f>
        <v>42373</v>
      </c>
      <c r="AS110" s="246">
        <f>_xll.qlIndexFixing($AC$5,AP110,TRUE,_xll.ohTrigger(Trigger,Trigger1M))</f>
        <v>-3.8468463254249342E-4</v>
      </c>
      <c r="AT110" s="246">
        <f>_xll.qlIndexFixing($AU$1,AP110,TRUE,_xll.ohTrigger(Trigger,Trigger1M))</f>
        <v>-3.9847851982312851E-4</v>
      </c>
    </row>
    <row r="111" spans="1:46" ht="11.25" customHeight="1" x14ac:dyDescent="0.25">
      <c r="AO111" s="100" t="s">
        <v>196</v>
      </c>
      <c r="AP111" s="101">
        <f>_xll.qlInterestRateIndexFixingDate(Currency&amp;"ibor"&amp;Tenor,AQ111,Trigger)</f>
        <v>42338</v>
      </c>
      <c r="AQ111" s="101">
        <f>_xll.qlCalendarAdvance(Calendar,AQ110,AO111,"f",,Trigger)</f>
        <v>42340</v>
      </c>
      <c r="AR111" s="101">
        <f>_xll.qlInterestRateIndexMaturity(Currency&amp;"ibor"&amp;Tenor,AQ111,Trigger)</f>
        <v>42373</v>
      </c>
      <c r="AS111" s="246">
        <f>_xll.qlIndexFixing($AC$5,AP111,TRUE,_xll.ohTrigger(Trigger,Trigger1M))</f>
        <v>-3.8088027213016448E-4</v>
      </c>
      <c r="AT111" s="246">
        <f>_xll.qlIndexFixing($AU$1,AP111,TRUE,_xll.ohTrigger(Trigger,Trigger1M))</f>
        <v>-3.9487807896138548E-4</v>
      </c>
    </row>
    <row r="112" spans="1:46" ht="11.25" customHeight="1" x14ac:dyDescent="0.25">
      <c r="AO112" s="100" t="s">
        <v>196</v>
      </c>
      <c r="AP112" s="101">
        <f>_xll.qlInterestRateIndexFixingDate(Currency&amp;"ibor"&amp;Tenor,AQ112,Trigger)</f>
        <v>42339</v>
      </c>
      <c r="AQ112" s="101">
        <f>_xll.qlCalendarAdvance(Calendar,AQ111,AO112,"f",,Trigger)</f>
        <v>42341</v>
      </c>
      <c r="AR112" s="101">
        <f>_xll.qlInterestRateIndexMaturity(Currency&amp;"ibor"&amp;Tenor,AQ112,Trigger)</f>
        <v>42373</v>
      </c>
      <c r="AS112" s="246">
        <f>_xll.qlIndexFixing($AC$5,AP112,TRUE,_xll.ohTrigger(Trigger,Trigger1M))</f>
        <v>-3.777074543569181E-4</v>
      </c>
      <c r="AT112" s="246">
        <f>_xll.qlIndexFixing($AU$1,AP112,TRUE,_xll.ohTrigger(Trigger,Trigger1M))</f>
        <v>-3.9191227981780208E-4</v>
      </c>
    </row>
    <row r="113" spans="41:46" ht="11.25" customHeight="1" x14ac:dyDescent="0.25">
      <c r="AO113" s="100" t="s">
        <v>196</v>
      </c>
      <c r="AP113" s="101">
        <f>_xll.qlInterestRateIndexFixingDate(Currency&amp;"ibor"&amp;Tenor,AQ113,Trigger)</f>
        <v>42340</v>
      </c>
      <c r="AQ113" s="101">
        <f>_xll.qlCalendarAdvance(Calendar,AQ112,AO113,"f",,Trigger)</f>
        <v>42342</v>
      </c>
      <c r="AR113" s="101">
        <f>_xll.qlInterestRateIndexMaturity(Currency&amp;"ibor"&amp;Tenor,AQ113,Trigger)</f>
        <v>42373</v>
      </c>
      <c r="AS113" s="246">
        <f>_xll.qlIndexFixing($AC$5,AP113,TRUE,_xll.ohTrigger(Trigger,Trigger1M))</f>
        <v>-3.7500790850179599E-4</v>
      </c>
      <c r="AT113" s="246">
        <f>_xll.qlIndexFixing($AU$1,AP113,TRUE,_xll.ohTrigger(Trigger,Trigger1M))</f>
        <v>-3.8959797712988557E-4</v>
      </c>
    </row>
    <row r="114" spans="41:46" ht="11.25" customHeight="1" x14ac:dyDescent="0.25">
      <c r="AO114" s="100" t="s">
        <v>196</v>
      </c>
      <c r="AP114" s="101">
        <f>_xll.qlInterestRateIndexFixingDate(Currency&amp;"ibor"&amp;Tenor,AQ114,Trigger)</f>
        <v>42341</v>
      </c>
      <c r="AQ114" s="101">
        <f>_xll.qlCalendarAdvance(Calendar,AQ113,AO114,"f",,Trigger)</f>
        <v>42345</v>
      </c>
      <c r="AR114" s="101">
        <f>_xll.qlInterestRateIndexMaturity(Currency&amp;"ibor"&amp;Tenor,AQ114,Trigger)</f>
        <v>42376</v>
      </c>
      <c r="AS114" s="246">
        <f>_xll.qlIndexFixing($AC$5,AP114,TRUE,_xll.ohTrigger(Trigger,Trigger1M))</f>
        <v>-3.9208825446003916E-4</v>
      </c>
      <c r="AT114" s="246">
        <f>_xll.qlIndexFixing($AU$1,AP114,TRUE,_xll.ohTrigger(Trigger,Trigger1M))</f>
        <v>-4.161693677041631E-4</v>
      </c>
    </row>
    <row r="115" spans="41:46" ht="11.25" customHeight="1" x14ac:dyDescent="0.25">
      <c r="AO115" s="100" t="s">
        <v>196</v>
      </c>
      <c r="AP115" s="101">
        <f>_xll.qlInterestRateIndexFixingDate(Currency&amp;"ibor"&amp;Tenor,AQ115,Trigger)</f>
        <v>42342</v>
      </c>
      <c r="AQ115" s="101">
        <f>_xll.qlCalendarAdvance(Calendar,AQ114,AO115,"f",,Trigger)</f>
        <v>42346</v>
      </c>
      <c r="AR115" s="101">
        <f>_xll.qlInterestRateIndexMaturity(Currency&amp;"ibor"&amp;Tenor,AQ115,Trigger)</f>
        <v>42377</v>
      </c>
      <c r="AS115" s="246">
        <f>_xll.qlIndexFixing($AC$5,AP115,TRUE,_xll.ohTrigger(Trigger,Trigger1M))</f>
        <v>-4.0176662567031001E-4</v>
      </c>
      <c r="AT115" s="246">
        <f>_xll.qlIndexFixing($AU$1,AP115,TRUE,_xll.ohTrigger(Trigger,Trigger1M))</f>
        <v>-4.2832757135963061E-4</v>
      </c>
    </row>
    <row r="116" spans="41:46" ht="11.25" customHeight="1" x14ac:dyDescent="0.25">
      <c r="AO116" s="100" t="s">
        <v>196</v>
      </c>
      <c r="AP116" s="101">
        <f>_xll.qlInterestRateIndexFixingDate(Currency&amp;"ibor"&amp;Tenor,AQ116,Trigger)</f>
        <v>42345</v>
      </c>
      <c r="AQ116" s="101">
        <f>_xll.qlCalendarAdvance(Calendar,AQ115,AO116,"f",,Trigger)</f>
        <v>42347</v>
      </c>
      <c r="AR116" s="101">
        <f>_xll.qlInterestRateIndexMaturity(Currency&amp;"ibor"&amp;Tenor,AQ116,Trigger)</f>
        <v>42380</v>
      </c>
      <c r="AS116" s="246">
        <f>_xll.qlIndexFixing($AC$5,AP116,TRUE,_xll.ohTrigger(Trigger,Trigger1M))</f>
        <v>-4.3577368424176723E-4</v>
      </c>
      <c r="AT116" s="246">
        <f>_xll.qlIndexFixing($AU$1,AP116,TRUE,_xll.ohTrigger(Trigger,Trigger1M))</f>
        <v>-4.6493132055443328E-4</v>
      </c>
    </row>
    <row r="117" spans="41:46" ht="11.25" customHeight="1" x14ac:dyDescent="0.25">
      <c r="AO117" s="100" t="s">
        <v>196</v>
      </c>
      <c r="AP117" s="101">
        <f>_xll.qlInterestRateIndexFixingDate(Currency&amp;"ibor"&amp;Tenor,AQ117,Trigger)</f>
        <v>42346</v>
      </c>
      <c r="AQ117" s="101">
        <f>_xll.qlCalendarAdvance(Calendar,AQ116,AO117,"f",,Trigger)</f>
        <v>42348</v>
      </c>
      <c r="AR117" s="101">
        <f>_xll.qlInterestRateIndexMaturity(Currency&amp;"ibor"&amp;Tenor,AQ117,Trigger)</f>
        <v>42380</v>
      </c>
      <c r="AS117" s="246">
        <f>_xll.qlIndexFixing($AC$5,AP117,TRUE,_xll.ohTrigger(Trigger,Trigger1M))</f>
        <v>-4.379821930396155E-4</v>
      </c>
      <c r="AT117" s="246">
        <f>_xll.qlIndexFixing($AU$1,AP117,TRUE,_xll.ohTrigger(Trigger,Trigger1M))</f>
        <v>-4.6858774359725963E-4</v>
      </c>
    </row>
    <row r="118" spans="41:46" ht="11.25" customHeight="1" x14ac:dyDescent="0.25">
      <c r="AO118" s="100" t="s">
        <v>196</v>
      </c>
      <c r="AP118" s="101">
        <f>_xll.qlInterestRateIndexFixingDate(Currency&amp;"ibor"&amp;Tenor,AQ118,Trigger)</f>
        <v>42347</v>
      </c>
      <c r="AQ118" s="101">
        <f>_xll.qlCalendarAdvance(Calendar,AQ117,AO118,"f",,Trigger)</f>
        <v>42349</v>
      </c>
      <c r="AR118" s="101">
        <f>_xll.qlInterestRateIndexMaturity(Currency&amp;"ibor"&amp;Tenor,AQ118,Trigger)</f>
        <v>42380</v>
      </c>
      <c r="AS118" s="246">
        <f>_xll.qlIndexFixing($AC$5,AP118,TRUE,_xll.ohTrigger(Trigger,Trigger1M))</f>
        <v>-4.4069055431700076E-4</v>
      </c>
      <c r="AT118" s="246">
        <f>_xll.qlIndexFixing($AU$1,AP118,TRUE,_xll.ohTrigger(Trigger,Trigger1M))</f>
        <v>-4.7288156977542246E-4</v>
      </c>
    </row>
    <row r="119" spans="41:46" ht="11.25" customHeight="1" x14ac:dyDescent="0.25">
      <c r="AO119" s="100" t="s">
        <v>196</v>
      </c>
      <c r="AP119" s="101">
        <f>_xll.qlInterestRateIndexFixingDate(Currency&amp;"ibor"&amp;Tenor,AQ119,Trigger)</f>
        <v>42348</v>
      </c>
      <c r="AQ119" s="101">
        <f>_xll.qlCalendarAdvance(Calendar,AQ118,AO119,"f",,Trigger)</f>
        <v>42352</v>
      </c>
      <c r="AR119" s="101">
        <f>_xll.qlInterestRateIndexMaturity(Currency&amp;"ibor"&amp;Tenor,AQ119,Trigger)</f>
        <v>42383</v>
      </c>
      <c r="AS119" s="246">
        <f>_xll.qlIndexFixing($AC$5,AP119,TRUE,_xll.ohTrigger(Trigger,Trigger1M))</f>
        <v>-4.9134877141170585E-4</v>
      </c>
      <c r="AT119" s="246">
        <f>_xll.qlIndexFixing($AU$1,AP119,TRUE,_xll.ohTrigger(Trigger,Trigger1M))</f>
        <v>-5.2681890825100725E-4</v>
      </c>
    </row>
    <row r="120" spans="41:46" ht="11.25" customHeight="1" x14ac:dyDescent="0.25">
      <c r="AO120" s="100" t="s">
        <v>196</v>
      </c>
      <c r="AP120" s="101">
        <f>_xll.qlInterestRateIndexFixingDate(Currency&amp;"ibor"&amp;Tenor,AQ120,Trigger)</f>
        <v>42349</v>
      </c>
      <c r="AQ120" s="101">
        <f>_xll.qlCalendarAdvance(Calendar,AQ119,AO120,"f",,Trigger)</f>
        <v>42353</v>
      </c>
      <c r="AR120" s="101">
        <f>_xll.qlInterestRateIndexMaturity(Currency&amp;"ibor"&amp;Tenor,AQ120,Trigger)</f>
        <v>42384</v>
      </c>
      <c r="AS120" s="246">
        <f>_xll.qlIndexFixing($AC$5,AP120,TRUE,_xll.ohTrigger(Trigger,Trigger1M))</f>
        <v>-5.1015381435646644E-4</v>
      </c>
      <c r="AT120" s="246">
        <f>_xll.qlIndexFixing($AU$1,AP120,TRUE,_xll.ohTrigger(Trigger,Trigger1M))</f>
        <v>-5.4627526950344217E-4</v>
      </c>
    </row>
    <row r="121" spans="41:46" ht="11.25" customHeight="1" x14ac:dyDescent="0.25">
      <c r="AO121" s="100" t="s">
        <v>196</v>
      </c>
      <c r="AP121" s="101">
        <f>_xll.qlInterestRateIndexFixingDate(Currency&amp;"ibor"&amp;Tenor,AQ121,Trigger)</f>
        <v>42352</v>
      </c>
      <c r="AQ121" s="101">
        <f>_xll.qlCalendarAdvance(Calendar,AQ120,AO121,"f",,Trigger)</f>
        <v>42354</v>
      </c>
      <c r="AR121" s="101">
        <f>_xll.qlInterestRateIndexMaturity(Currency&amp;"ibor"&amp;Tenor,AQ121,Trigger)</f>
        <v>42387</v>
      </c>
      <c r="AS121" s="246">
        <f>_xll.qlIndexFixing($AC$5,AP121,TRUE,_xll.ohTrigger(Trigger,Trigger1M))</f>
        <v>-5.5489830563198506E-4</v>
      </c>
      <c r="AT121" s="246">
        <f>_xll.qlIndexFixing($AU$1,AP121,TRUE,_xll.ohTrigger(Trigger,Trigger1M))</f>
        <v>-5.8877976101994801E-4</v>
      </c>
    </row>
    <row r="122" spans="41:46" ht="11.25" customHeight="1" x14ac:dyDescent="0.25">
      <c r="AO122" s="100" t="s">
        <v>196</v>
      </c>
      <c r="AP122" s="101">
        <f>_xll.qlInterestRateIndexFixingDate(Currency&amp;"ibor"&amp;Tenor,AQ122,Trigger)</f>
        <v>42353</v>
      </c>
      <c r="AQ122" s="101">
        <f>_xll.qlCalendarAdvance(Calendar,AQ121,AO122,"f",,Trigger)</f>
        <v>42355</v>
      </c>
      <c r="AR122" s="101">
        <f>_xll.qlInterestRateIndexMaturity(Currency&amp;"ibor"&amp;Tenor,AQ122,Trigger)</f>
        <v>42387</v>
      </c>
      <c r="AS122" s="246">
        <f>_xll.qlIndexFixing($AC$5,AP122,TRUE,_xll.ohTrigger(Trigger,Trigger1M))</f>
        <v>-5.6232128493094446E-4</v>
      </c>
      <c r="AT122" s="246">
        <f>_xll.qlIndexFixing($AU$1,AP122,TRUE,_xll.ohTrigger(Trigger,Trigger1M))</f>
        <v>-5.9774669329770713E-4</v>
      </c>
    </row>
    <row r="123" spans="41:46" ht="11.25" customHeight="1" x14ac:dyDescent="0.25">
      <c r="AO123" s="100" t="s">
        <v>196</v>
      </c>
      <c r="AP123" s="101">
        <f>_xll.qlInterestRateIndexFixingDate(Currency&amp;"ibor"&amp;Tenor,AQ123,Trigger)</f>
        <v>42354</v>
      </c>
      <c r="AQ123" s="101">
        <f>_xll.qlCalendarAdvance(Calendar,AQ122,AO123,"f",,Trigger)</f>
        <v>42356</v>
      </c>
      <c r="AR123" s="101">
        <f>_xll.qlInterestRateIndexMaturity(Currency&amp;"ibor"&amp;Tenor,AQ123,Trigger)</f>
        <v>42387</v>
      </c>
      <c r="AS123" s="246">
        <f>_xll.qlIndexFixing($AC$5,AP123,TRUE,_xll.ohTrigger(Trigger,Trigger1M))</f>
        <v>-5.7025992981547325E-4</v>
      </c>
      <c r="AT123" s="246">
        <f>_xll.qlIndexFixing($AU$1,AP123,TRUE,_xll.ohTrigger(Trigger,Trigger1M))</f>
        <v>-6.0725230732119613E-4</v>
      </c>
    </row>
    <row r="124" spans="41:46" ht="11.25" customHeight="1" x14ac:dyDescent="0.25">
      <c r="AO124" s="100" t="s">
        <v>196</v>
      </c>
      <c r="AP124" s="101">
        <f>_xll.qlInterestRateIndexFixingDate(Currency&amp;"ibor"&amp;Tenor,AQ124,Trigger)</f>
        <v>42355</v>
      </c>
      <c r="AQ124" s="101">
        <f>_xll.qlCalendarAdvance(Calendar,AQ123,AO124,"f",,Trigger)</f>
        <v>42359</v>
      </c>
      <c r="AR124" s="101">
        <f>_xll.qlInterestRateIndexMaturity(Currency&amp;"ibor"&amp;Tenor,AQ124,Trigger)</f>
        <v>42390</v>
      </c>
      <c r="AS124" s="246">
        <f>_xll.qlIndexFixing($AC$5,AP124,TRUE,_xll.ohTrigger(Trigger,Trigger1M))</f>
        <v>-6.3280368436248143E-4</v>
      </c>
      <c r="AT124" s="246">
        <f>_xll.qlIndexFixing($AU$1,AP124,TRUE,_xll.ohTrigger(Trigger,Trigger1M))</f>
        <v>-6.6940563365328499E-4</v>
      </c>
    </row>
    <row r="125" spans="41:46" ht="11.25" customHeight="1" x14ac:dyDescent="0.25">
      <c r="AO125" s="100" t="s">
        <v>196</v>
      </c>
      <c r="AP125" s="101">
        <f>_xll.qlInterestRateIndexFixingDate(Currency&amp;"ibor"&amp;Tenor,AQ125,Trigger)</f>
        <v>42356</v>
      </c>
      <c r="AQ125" s="101">
        <f>_xll.qlCalendarAdvance(Calendar,AQ124,AO125,"f",,Trigger)</f>
        <v>42360</v>
      </c>
      <c r="AR125" s="101">
        <f>_xll.qlInterestRateIndexMaturity(Currency&amp;"ibor"&amp;Tenor,AQ125,Trigger)</f>
        <v>42391</v>
      </c>
      <c r="AS125" s="246">
        <f>_xll.qlIndexFixing($AC$5,AP125,TRUE,_xll.ohTrigger(Trigger,Trigger1M))</f>
        <v>-6.5350467829570645E-4</v>
      </c>
      <c r="AT125" s="246">
        <f>_xll.qlIndexFixing($AU$1,AP125,TRUE,_xll.ohTrigger(Trigger,Trigger1M))</f>
        <v>-6.8977689449793483E-4</v>
      </c>
    </row>
    <row r="126" spans="41:46" ht="11.25" customHeight="1" x14ac:dyDescent="0.25">
      <c r="AO126" s="100" t="s">
        <v>196</v>
      </c>
      <c r="AP126" s="101">
        <f>_xll.qlInterestRateIndexFixingDate(Currency&amp;"ibor"&amp;Tenor,AQ126,Trigger)</f>
        <v>42359</v>
      </c>
      <c r="AQ126" s="101">
        <f>_xll.qlCalendarAdvance(Calendar,AQ125,AO126,"f",,Trigger)</f>
        <v>42361</v>
      </c>
      <c r="AR126" s="101">
        <f>_xll.qlInterestRateIndexMaturity(Currency&amp;"ibor"&amp;Tenor,AQ126,Trigger)</f>
        <v>42394</v>
      </c>
      <c r="AS126" s="246">
        <f>_xll.qlIndexFixing($AC$5,AP126,TRUE,_xll.ohTrigger(Trigger,Trigger1M))</f>
        <v>-6.9070672948418576E-4</v>
      </c>
      <c r="AT126" s="246">
        <f>_xll.qlIndexFixing($AU$1,AP126,TRUE,_xll.ohTrigger(Trigger,Trigger1M))</f>
        <v>-7.2444860298064907E-4</v>
      </c>
    </row>
    <row r="127" spans="41:46" ht="11.25" customHeight="1" x14ac:dyDescent="0.25">
      <c r="AO127" s="100" t="s">
        <v>196</v>
      </c>
      <c r="AP127" s="101">
        <f>_xll.qlInterestRateIndexFixingDate(Currency&amp;"ibor"&amp;Tenor,AQ127,Trigger)</f>
        <v>42360</v>
      </c>
      <c r="AQ127" s="101">
        <f>_xll.qlCalendarAdvance(Calendar,AQ126,AO127,"f",,Trigger)</f>
        <v>42362</v>
      </c>
      <c r="AR127" s="101">
        <f>_xll.qlInterestRateIndexMaturity(Currency&amp;"ibor"&amp;Tenor,AQ127,Trigger)</f>
        <v>42394</v>
      </c>
      <c r="AS127" s="246">
        <f>_xll.qlIndexFixing($AC$5,AP127,TRUE,_xll.ohTrigger(Trigger,Trigger1M))</f>
        <v>-7.0169146629536772E-4</v>
      </c>
      <c r="AT127" s="246">
        <f>_xll.qlIndexFixing($AU$1,AP127,TRUE,_xll.ohTrigger(Trigger,Trigger1M))</f>
        <v>-7.3610265863971458E-4</v>
      </c>
    </row>
    <row r="128" spans="41:46" ht="11.25" customHeight="1" x14ac:dyDescent="0.25">
      <c r="AO128" s="100" t="s">
        <v>196</v>
      </c>
      <c r="AP128" s="101">
        <f>_xll.qlInterestRateIndexFixingDate(Currency&amp;"ibor"&amp;Tenor,AQ128,Trigger)</f>
        <v>42361</v>
      </c>
      <c r="AQ128" s="101">
        <f>_xll.qlCalendarAdvance(Calendar,AQ127,AO128,"f",,Trigger)</f>
        <v>42366</v>
      </c>
      <c r="AR128" s="101">
        <f>_xll.qlInterestRateIndexMaturity(Currency&amp;"ibor"&amp;Tenor,AQ128,Trigger)</f>
        <v>42397</v>
      </c>
      <c r="AS128" s="246">
        <f>_xll.qlIndexFixing($AC$5,AP128,TRUE,_xll.ohTrigger(Trigger,Trigger1M))</f>
        <v>-7.6583884313164948E-4</v>
      </c>
      <c r="AT128" s="246">
        <f>_xll.qlIndexFixing($AU$1,AP128,TRUE,_xll.ohTrigger(Trigger,Trigger1M))</f>
        <v>-7.9924757705291023E-4</v>
      </c>
    </row>
    <row r="129" spans="41:46" ht="11.25" customHeight="1" x14ac:dyDescent="0.25">
      <c r="AO129" s="100" t="s">
        <v>196</v>
      </c>
      <c r="AP129" s="101">
        <f>_xll.qlInterestRateIndexFixingDate(Currency&amp;"ibor"&amp;Tenor,AQ129,Trigger)</f>
        <v>42362</v>
      </c>
      <c r="AQ129" s="101">
        <f>_xll.qlCalendarAdvance(Calendar,AQ128,AO129,"f",,Trigger)</f>
        <v>42367</v>
      </c>
      <c r="AR129" s="101">
        <f>_xll.qlInterestRateIndexMaturity(Currency&amp;"ibor"&amp;Tenor,AQ129,Trigger)</f>
        <v>42398</v>
      </c>
      <c r="AS129" s="246">
        <f>_xll.qlIndexFixing($AC$5,AP129,TRUE,_xll.ohTrigger(Trigger,Trigger1M))</f>
        <v>-7.8120538139929191E-4</v>
      </c>
      <c r="AT129" s="246">
        <f>_xll.qlIndexFixing($AU$1,AP129,TRUE,_xll.ohTrigger(Trigger,Trigger1M))</f>
        <v>-8.1415076591654614E-4</v>
      </c>
    </row>
    <row r="130" spans="41:46" ht="11.25" customHeight="1" x14ac:dyDescent="0.25">
      <c r="AO130" s="100" t="s">
        <v>196</v>
      </c>
      <c r="AP130" s="101">
        <f>_xll.qlInterestRateIndexFixingDate(Currency&amp;"ibor"&amp;Tenor,AQ130,Trigger)</f>
        <v>42366</v>
      </c>
      <c r="AQ130" s="101">
        <f>_xll.qlCalendarAdvance(Calendar,AQ129,AO130,"f",,Trigger)</f>
        <v>42368</v>
      </c>
      <c r="AR130" s="101">
        <f>_xll.qlInterestRateIndexMaturity(Currency&amp;"ibor"&amp;Tenor,AQ130,Trigger)</f>
        <v>42398</v>
      </c>
      <c r="AS130" s="246">
        <f>_xll.qlIndexFixing($AC$5,AP130,TRUE,_xll.ohTrigger(Trigger,Trigger1M))</f>
        <v>-7.9346948600500511E-4</v>
      </c>
      <c r="AT130" s="246">
        <f>_xll.qlIndexFixing($AU$1,AP130,TRUE,_xll.ohTrigger(Trigger,Trigger1M))</f>
        <v>-8.2561154329541253E-4</v>
      </c>
    </row>
    <row r="131" spans="41:46" ht="11.25" customHeight="1" x14ac:dyDescent="0.25">
      <c r="AO131" s="100" t="s">
        <v>196</v>
      </c>
      <c r="AP131" s="101">
        <f>_xll.qlInterestRateIndexFixingDate(Currency&amp;"ibor"&amp;Tenor,AQ131,Trigger)</f>
        <v>42367</v>
      </c>
      <c r="AQ131" s="101">
        <f>_xll.qlCalendarAdvance(Calendar,AQ130,AO131,"f",,Trigger)</f>
        <v>42369</v>
      </c>
      <c r="AR131" s="101">
        <f>_xll.qlInterestRateIndexMaturity(Currency&amp;"ibor"&amp;Tenor,AQ131,Trigger)</f>
        <v>42398</v>
      </c>
      <c r="AS131" s="246">
        <f>_xll.qlIndexFixing($AC$5,AP131,TRUE,_xll.ohTrigger(Trigger,Trigger1M))</f>
        <v>-8.059822242191682E-4</v>
      </c>
      <c r="AT131" s="246">
        <f>_xll.qlIndexFixing($AU$1,AP131,TRUE,_xll.ohTrigger(Trigger,Trigger1M))</f>
        <v>-8.3694399998170653E-4</v>
      </c>
    </row>
    <row r="132" spans="41:46" ht="11.25" customHeight="1" x14ac:dyDescent="0.25">
      <c r="AO132" s="100" t="s">
        <v>196</v>
      </c>
      <c r="AP132" s="101">
        <f>_xll.qlInterestRateIndexFixingDate(Currency&amp;"ibor"&amp;Tenor,AQ132,Trigger)</f>
        <v>42368</v>
      </c>
      <c r="AQ132" s="101">
        <f>_xll.qlCalendarAdvance(Calendar,AQ131,AO132,"f",,Trigger)</f>
        <v>42373</v>
      </c>
      <c r="AR132" s="101">
        <f>_xll.qlInterestRateIndexMaturity(Currency&amp;"ibor"&amp;Tenor,AQ132,Trigger)</f>
        <v>42404</v>
      </c>
      <c r="AS132" s="246">
        <f>_xll.qlIndexFixing($AC$5,AP132,TRUE,_xll.ohTrigger(Trigger,Trigger1M))</f>
        <v>-8.4179084714292572E-4</v>
      </c>
      <c r="AT132" s="246">
        <f>_xll.qlIndexFixing($AU$1,AP132,TRUE,_xll.ohTrigger(Trigger,Trigger1M))</f>
        <v>-8.717996626090279E-4</v>
      </c>
    </row>
    <row r="133" spans="41:46" ht="11.25" customHeight="1" x14ac:dyDescent="0.25">
      <c r="AO133" s="100" t="s">
        <v>196</v>
      </c>
      <c r="AP133" s="101">
        <f>_xll.qlInterestRateIndexFixingDate(Currency&amp;"ibor"&amp;Tenor,AQ133,Trigger)</f>
        <v>42369</v>
      </c>
      <c r="AQ133" s="101">
        <f>_xll.qlCalendarAdvance(Calendar,AQ132,AO133,"f",,Trigger)</f>
        <v>42374</v>
      </c>
      <c r="AR133" s="101">
        <f>_xll.qlInterestRateIndexMaturity(Currency&amp;"ibor"&amp;Tenor,AQ133,Trigger)</f>
        <v>42405</v>
      </c>
      <c r="AS133" s="246">
        <f>_xll.qlIndexFixing($AC$5,AP133,TRUE,_xll.ohTrigger(Trigger,Trigger1M))</f>
        <v>-8.4677083839713692E-4</v>
      </c>
      <c r="AT133" s="246">
        <f>_xll.qlIndexFixing($AU$1,AP133,TRUE,_xll.ohTrigger(Trigger,Trigger1M))</f>
        <v>-8.7519436229554332E-4</v>
      </c>
    </row>
    <row r="134" spans="41:46" ht="11.25" customHeight="1" x14ac:dyDescent="0.25">
      <c r="AO134" s="100" t="s">
        <v>196</v>
      </c>
      <c r="AP134" s="101">
        <f>_xll.qlInterestRateIndexFixingDate(Currency&amp;"ibor"&amp;Tenor,AQ134,Trigger)</f>
        <v>42373</v>
      </c>
      <c r="AQ134" s="101">
        <f>_xll.qlCalendarAdvance(Calendar,AQ133,AO134,"f",,Trigger)</f>
        <v>42375</v>
      </c>
      <c r="AR134" s="101">
        <f>_xll.qlInterestRateIndexMaturity(Currency&amp;"ibor"&amp;Tenor,AQ134,Trigger)</f>
        <v>42408</v>
      </c>
      <c r="AS134" s="246">
        <f>_xll.qlIndexFixing($AC$5,AP134,TRUE,_xll.ohTrigger(Trigger,Trigger1M))</f>
        <v>-8.3977956303791438E-4</v>
      </c>
      <c r="AT134" s="246">
        <f>_xll.qlIndexFixing($AU$1,AP134,TRUE,_xll.ohTrigger(Trigger,Trigger1M))</f>
        <v>-8.6694438338984594E-4</v>
      </c>
    </row>
    <row r="135" spans="41:46" ht="11.25" customHeight="1" x14ac:dyDescent="0.25">
      <c r="AO135" s="100" t="s">
        <v>196</v>
      </c>
      <c r="AP135" s="101">
        <f>_xll.qlInterestRateIndexFixingDate(Currency&amp;"ibor"&amp;Tenor,AQ135,Trigger)</f>
        <v>42374</v>
      </c>
      <c r="AQ135" s="101">
        <f>_xll.qlCalendarAdvance(Calendar,AQ134,AO135,"f",,Trigger)</f>
        <v>42376</v>
      </c>
      <c r="AR135" s="101">
        <f>_xll.qlInterestRateIndexMaturity(Currency&amp;"ibor"&amp;Tenor,AQ135,Trigger)</f>
        <v>42408</v>
      </c>
      <c r="AS135" s="246">
        <f>_xll.qlIndexFixing($AC$5,AP135,TRUE,_xll.ohTrigger(Trigger,Trigger1M))</f>
        <v>-8.457681619918056E-4</v>
      </c>
      <c r="AT135" s="246">
        <f>_xll.qlIndexFixing($AU$1,AP135,TRUE,_xll.ohTrigger(Trigger,Trigger1M))</f>
        <v>-8.7136779903573824E-4</v>
      </c>
    </row>
    <row r="136" spans="41:46" ht="11.25" customHeight="1" x14ac:dyDescent="0.25">
      <c r="AO136" s="100" t="s">
        <v>196</v>
      </c>
      <c r="AP136" s="101">
        <f>_xll.qlInterestRateIndexFixingDate(Currency&amp;"ibor"&amp;Tenor,AQ136,Trigger)</f>
        <v>42375</v>
      </c>
      <c r="AQ136" s="101">
        <f>_xll.qlCalendarAdvance(Calendar,AQ135,AO136,"f",,Trigger)</f>
        <v>42377</v>
      </c>
      <c r="AR136" s="101">
        <f>_xll.qlInterestRateIndexMaturity(Currency&amp;"ibor"&amp;Tenor,AQ136,Trigger)</f>
        <v>42408</v>
      </c>
      <c r="AS136" s="246">
        <f>_xll.qlIndexFixing($AC$5,AP136,TRUE,_xll.ohTrigger(Trigger,Trigger1M))</f>
        <v>-8.5074383527829959E-4</v>
      </c>
      <c r="AT136" s="246">
        <f>_xll.qlIndexFixing($AU$1,AP136,TRUE,_xll.ohTrigger(Trigger,Trigger1M))</f>
        <v>-8.7510355233212341E-4</v>
      </c>
    </row>
    <row r="137" spans="41:46" ht="11.25" customHeight="1" x14ac:dyDescent="0.25">
      <c r="AO137" s="100" t="s">
        <v>196</v>
      </c>
      <c r="AP137" s="101">
        <f>_xll.qlInterestRateIndexFixingDate(Currency&amp;"ibor"&amp;Tenor,AQ137,Trigger)</f>
        <v>42376</v>
      </c>
      <c r="AQ137" s="101">
        <f>_xll.qlCalendarAdvance(Calendar,AQ136,AO137,"f",,Trigger)</f>
        <v>42380</v>
      </c>
      <c r="AR137" s="101">
        <f>_xll.qlInterestRateIndexMaturity(Currency&amp;"ibor"&amp;Tenor,AQ137,Trigger)</f>
        <v>42411</v>
      </c>
      <c r="AS137" s="246">
        <f>_xll.qlIndexFixing($AC$5,AP137,TRUE,_xll.ohTrigger(Trigger,Trigger1M))</f>
        <v>-8.4073309227084719E-4</v>
      </c>
      <c r="AT137" s="246">
        <f>_xll.qlIndexFixing($AU$1,AP137,TRUE,_xll.ohTrigger(Trigger,Trigger1M))</f>
        <v>-8.6172675511253516E-4</v>
      </c>
    </row>
    <row r="138" spans="41:46" ht="11.25" customHeight="1" x14ac:dyDescent="0.25">
      <c r="AO138" s="100" t="s">
        <v>196</v>
      </c>
      <c r="AP138" s="101">
        <f>_xll.qlInterestRateIndexFixingDate(Currency&amp;"ibor"&amp;Tenor,AQ138,Trigger)</f>
        <v>42377</v>
      </c>
      <c r="AQ138" s="101">
        <f>_xll.qlCalendarAdvance(Calendar,AQ137,AO138,"f",,Trigger)</f>
        <v>42381</v>
      </c>
      <c r="AR138" s="101">
        <f>_xll.qlInterestRateIndexMaturity(Currency&amp;"ibor"&amp;Tenor,AQ138,Trigger)</f>
        <v>42412</v>
      </c>
      <c r="AS138" s="246">
        <f>_xll.qlIndexFixing($AC$5,AP138,TRUE,_xll.ohTrigger(Trigger,Trigger1M))</f>
        <v>-8.3483683592316049E-4</v>
      </c>
      <c r="AT138" s="246">
        <f>_xll.qlIndexFixing($AU$1,AP138,TRUE,_xll.ohTrigger(Trigger,Trigger1M))</f>
        <v>-8.547879046144803E-4</v>
      </c>
    </row>
    <row r="139" spans="41:46" ht="11.25" customHeight="1" x14ac:dyDescent="0.25">
      <c r="AO139" s="100" t="s">
        <v>196</v>
      </c>
      <c r="AP139" s="101">
        <f>_xll.qlInterestRateIndexFixingDate(Currency&amp;"ibor"&amp;Tenor,AQ139,Trigger)</f>
        <v>42380</v>
      </c>
      <c r="AQ139" s="101">
        <f>_xll.qlCalendarAdvance(Calendar,AQ138,AO139,"f",,Trigger)</f>
        <v>42382</v>
      </c>
      <c r="AR139" s="101">
        <f>_xll.qlInterestRateIndexMaturity(Currency&amp;"ibor"&amp;Tenor,AQ139,Trigger)</f>
        <v>42415</v>
      </c>
      <c r="AS139" s="246">
        <f>_xll.qlIndexFixing($AC$5,AP139,TRUE,_xll.ohTrigger(Trigger,Trigger1M))</f>
        <v>-8.1627040394090375E-4</v>
      </c>
      <c r="AT139" s="246">
        <f>_xll.qlIndexFixing($AU$1,AP139,TRUE,_xll.ohTrigger(Trigger,Trigger1M))</f>
        <v>-8.3235033077580772E-4</v>
      </c>
    </row>
    <row r="140" spans="41:46" ht="11.25" customHeight="1" x14ac:dyDescent="0.25">
      <c r="AO140" s="100" t="s">
        <v>196</v>
      </c>
      <c r="AP140" s="101">
        <f>_xll.qlInterestRateIndexFixingDate(Currency&amp;"ibor"&amp;Tenor,AQ140,Trigger)</f>
        <v>42381</v>
      </c>
      <c r="AQ140" s="101">
        <f>_xll.qlCalendarAdvance(Calendar,AQ139,AO140,"f",,Trigger)</f>
        <v>42383</v>
      </c>
      <c r="AR140" s="101">
        <f>_xll.qlInterestRateIndexMaturity(Currency&amp;"ibor"&amp;Tenor,AQ140,Trigger)</f>
        <v>42415</v>
      </c>
      <c r="AS140" s="246">
        <f>_xll.qlIndexFixing($AC$5,AP140,TRUE,_xll.ohTrigger(Trigger,Trigger1M))</f>
        <v>-8.1410578390866961E-4</v>
      </c>
      <c r="AT140" s="246">
        <f>_xll.qlIndexFixing($AU$1,AP140,TRUE,_xll.ohTrigger(Trigger,Trigger1M))</f>
        <v>-8.3046193435895588E-4</v>
      </c>
    </row>
    <row r="141" spans="41:46" ht="11.25" customHeight="1" x14ac:dyDescent="0.25">
      <c r="AO141" s="100" t="s">
        <v>196</v>
      </c>
      <c r="AP141" s="101">
        <f>_xll.qlInterestRateIndexFixingDate(Currency&amp;"ibor"&amp;Tenor,AQ141,Trigger)</f>
        <v>42382</v>
      </c>
      <c r="AQ141" s="101">
        <f>_xll.qlCalendarAdvance(Calendar,AQ140,AO141,"f",,Trigger)</f>
        <v>42384</v>
      </c>
      <c r="AR141" s="101">
        <f>_xll.qlInterestRateIndexMaturity(Currency&amp;"ibor"&amp;Tenor,AQ141,Trigger)</f>
        <v>42415</v>
      </c>
      <c r="AS141" s="246">
        <f>_xll.qlIndexFixing($AC$5,AP141,TRUE,_xll.ohTrigger(Trigger,Trigger1M))</f>
        <v>-8.1111449857963801E-4</v>
      </c>
      <c r="AT141" s="246">
        <f>_xll.qlIndexFixing($AU$1,AP141,TRUE,_xll.ohTrigger(Trigger,Trigger1M))</f>
        <v>-8.2794916148849274E-4</v>
      </c>
    </row>
    <row r="142" spans="41:46" ht="11.25" customHeight="1" x14ac:dyDescent="0.25">
      <c r="AO142" s="100" t="s">
        <v>196</v>
      </c>
      <c r="AP142" s="101">
        <f>_xll.qlInterestRateIndexFixingDate(Currency&amp;"ibor"&amp;Tenor,AQ142,Trigger)</f>
        <v>42383</v>
      </c>
      <c r="AQ142" s="101">
        <f>_xll.qlCalendarAdvance(Calendar,AQ141,AO142,"f",,Trigger)</f>
        <v>42387</v>
      </c>
      <c r="AR142" s="101">
        <f>_xll.qlInterestRateIndexMaturity(Currency&amp;"ibor"&amp;Tenor,AQ142,Trigger)</f>
        <v>42418</v>
      </c>
      <c r="AS142" s="246">
        <f>_xll.qlIndexFixing($AC$5,AP142,TRUE,_xll.ohTrigger(Trigger,Trigger1M))</f>
        <v>-7.8080849698621588E-4</v>
      </c>
      <c r="AT142" s="246">
        <f>_xll.qlIndexFixing($AU$1,AP142,TRUE,_xll.ohTrigger(Trigger,Trigger1M))</f>
        <v>-7.9420347635320466E-4</v>
      </c>
    </row>
    <row r="143" spans="41:46" ht="11.25" customHeight="1" x14ac:dyDescent="0.25">
      <c r="AO143" s="100" t="s">
        <v>196</v>
      </c>
      <c r="AP143" s="101">
        <f>_xll.qlInterestRateIndexFixingDate(Currency&amp;"ibor"&amp;Tenor,AQ143,Trigger)</f>
        <v>42384</v>
      </c>
      <c r="AQ143" s="101">
        <f>_xll.qlCalendarAdvance(Calendar,AQ142,AO143,"f",,Trigger)</f>
        <v>42388</v>
      </c>
      <c r="AR143" s="101">
        <f>_xll.qlInterestRateIndexMaturity(Currency&amp;"ibor"&amp;Tenor,AQ143,Trigger)</f>
        <v>42419</v>
      </c>
      <c r="AS143" s="246">
        <f>_xll.qlIndexFixing($AC$5,AP143,TRUE,_xll.ohTrigger(Trigger,Trigger1M))</f>
        <v>-7.697916149731047E-4</v>
      </c>
      <c r="AT143" s="246">
        <f>_xll.qlIndexFixing($AU$1,AP143,TRUE,_xll.ohTrigger(Trigger,Trigger1M))</f>
        <v>-7.8189256169518403E-4</v>
      </c>
    </row>
    <row r="144" spans="41:46" ht="11.25" customHeight="1" x14ac:dyDescent="0.25">
      <c r="AO144" s="100" t="s">
        <v>196</v>
      </c>
      <c r="AP144" s="101">
        <f>_xll.qlInterestRateIndexFixingDate(Currency&amp;"ibor"&amp;Tenor,AQ144,Trigger)</f>
        <v>42387</v>
      </c>
      <c r="AQ144" s="101">
        <f>_xll.qlCalendarAdvance(Calendar,AQ143,AO144,"f",,Trigger)</f>
        <v>42389</v>
      </c>
      <c r="AR144" s="101">
        <f>_xll.qlInterestRateIndexMaturity(Currency&amp;"ibor"&amp;Tenor,AQ144,Trigger)</f>
        <v>42422</v>
      </c>
      <c r="AS144" s="246">
        <f>_xll.qlIndexFixing($AC$5,AP144,TRUE,_xll.ohTrigger(Trigger,Trigger1M))</f>
        <v>-7.4972156868630634E-4</v>
      </c>
      <c r="AT144" s="246">
        <f>_xll.qlIndexFixing($AU$1,AP144,TRUE,_xll.ohTrigger(Trigger,Trigger1M))</f>
        <v>-7.5624301734134036E-4</v>
      </c>
    </row>
    <row r="145" spans="41:46" ht="11.25" customHeight="1" x14ac:dyDescent="0.25">
      <c r="AO145" s="100" t="s">
        <v>196</v>
      </c>
      <c r="AP145" s="101">
        <f>_xll.qlInterestRateIndexFixingDate(Currency&amp;"ibor"&amp;Tenor,AQ145,Trigger)</f>
        <v>42388</v>
      </c>
      <c r="AQ145" s="101">
        <f>_xll.qlCalendarAdvance(Calendar,AQ144,AO145,"f",,Trigger)</f>
        <v>42390</v>
      </c>
      <c r="AR145" s="101">
        <f>_xll.qlInterestRateIndexMaturity(Currency&amp;"ibor"&amp;Tenor,AQ145,Trigger)</f>
        <v>42422</v>
      </c>
      <c r="AS145" s="246">
        <f>_xll.qlIndexFixing($AC$5,AP145,TRUE,_xll.ohTrigger(Trigger,Trigger1M))</f>
        <v>-7.428889494265345E-4</v>
      </c>
      <c r="AT145" s="246">
        <f>_xll.qlIndexFixing($AU$1,AP145,TRUE,_xll.ohTrigger(Trigger,Trigger1M))</f>
        <v>-7.4993613984150609E-4</v>
      </c>
    </row>
    <row r="146" spans="41:46" ht="11.25" customHeight="1" x14ac:dyDescent="0.25">
      <c r="AO146" s="100" t="s">
        <v>196</v>
      </c>
      <c r="AP146" s="101">
        <f>_xll.qlInterestRateIndexFixingDate(Currency&amp;"ibor"&amp;Tenor,AQ146,Trigger)</f>
        <v>42389</v>
      </c>
      <c r="AQ146" s="101">
        <f>_xll.qlCalendarAdvance(Calendar,AQ145,AO146,"f",,Trigger)</f>
        <v>42391</v>
      </c>
      <c r="AR146" s="101">
        <f>_xll.qlInterestRateIndexMaturity(Currency&amp;"ibor"&amp;Tenor,AQ146,Trigger)</f>
        <v>42422</v>
      </c>
      <c r="AS146" s="246">
        <f>_xll.qlIndexFixing($AC$5,AP146,TRUE,_xll.ohTrigger(Trigger,Trigger1M))</f>
        <v>-7.3564080198139327E-4</v>
      </c>
      <c r="AT146" s="246">
        <f>_xll.qlIndexFixing($AU$1,AP146,TRUE,_xll.ohTrigger(Trigger,Trigger1M))</f>
        <v>-7.4319033934697458E-4</v>
      </c>
    </row>
    <row r="147" spans="41:46" ht="11.25" customHeight="1" x14ac:dyDescent="0.25">
      <c r="AO147" s="100" t="s">
        <v>196</v>
      </c>
      <c r="AP147" s="101">
        <f>_xll.qlInterestRateIndexFixingDate(Currency&amp;"ibor"&amp;Tenor,AQ147,Trigger)</f>
        <v>42390</v>
      </c>
      <c r="AQ147" s="101">
        <f>_xll.qlCalendarAdvance(Calendar,AQ146,AO147,"f",,Trigger)</f>
        <v>42394</v>
      </c>
      <c r="AR147" s="101">
        <f>_xll.qlInterestRateIndexMaturity(Currency&amp;"ibor"&amp;Tenor,AQ147,Trigger)</f>
        <v>42425</v>
      </c>
      <c r="AS147" s="246">
        <f>_xll.qlIndexFixing($AC$5,AP147,TRUE,_xll.ohTrigger(Trigger,Trigger1M))</f>
        <v>-7.0230647790873785E-4</v>
      </c>
      <c r="AT147" s="246">
        <f>_xll.qlIndexFixing($AU$1,AP147,TRUE,_xll.ohTrigger(Trigger,Trigger1M))</f>
        <v>-7.0396029197249805E-4</v>
      </c>
    </row>
    <row r="148" spans="41:46" ht="11.25" customHeight="1" x14ac:dyDescent="0.25">
      <c r="AO148" s="100" t="s">
        <v>196</v>
      </c>
      <c r="AP148" s="101">
        <f>_xll.qlInterestRateIndexFixingDate(Currency&amp;"ibor"&amp;Tenor,AQ148,Trigger)</f>
        <v>42391</v>
      </c>
      <c r="AQ148" s="101">
        <f>_xll.qlCalendarAdvance(Calendar,AQ147,AO148,"f",,Trigger)</f>
        <v>42395</v>
      </c>
      <c r="AR148" s="101">
        <f>_xll.qlInterestRateIndexMaturity(Currency&amp;"ibor"&amp;Tenor,AQ148,Trigger)</f>
        <v>42426</v>
      </c>
      <c r="AS148" s="246">
        <f>_xll.qlIndexFixing($AC$5,AP148,TRUE,_xll.ohTrigger(Trigger,Trigger1M))</f>
        <v>-6.919246470350435E-4</v>
      </c>
      <c r="AT148" s="246">
        <f>_xll.qlIndexFixing($AU$1,AP148,TRUE,_xll.ohTrigger(Trigger,Trigger1M))</f>
        <v>-6.9123885094029213E-4</v>
      </c>
    </row>
    <row r="149" spans="41:46" ht="11.25" customHeight="1" x14ac:dyDescent="0.25">
      <c r="AO149" s="100" t="s">
        <v>196</v>
      </c>
      <c r="AP149" s="101">
        <f>_xll.qlInterestRateIndexFixingDate(Currency&amp;"ibor"&amp;Tenor,AQ149,Trigger)</f>
        <v>42394</v>
      </c>
      <c r="AQ149" s="101">
        <f>_xll.qlCalendarAdvance(Calendar,AQ148,AO149,"f",,Trigger)</f>
        <v>42396</v>
      </c>
      <c r="AR149" s="101">
        <f>_xll.qlInterestRateIndexMaturity(Currency&amp;"ibor"&amp;Tenor,AQ149,Trigger)</f>
        <v>42429</v>
      </c>
      <c r="AS149" s="246">
        <f>_xll.qlIndexFixing($AC$5,AP149,TRUE,_xll.ohTrigger(Trigger,Trigger1M))</f>
        <v>-6.7798069618551051E-4</v>
      </c>
      <c r="AT149" s="246">
        <f>_xll.qlIndexFixing($AU$1,AP149,TRUE,_xll.ohTrigger(Trigger,Trigger1M))</f>
        <v>-6.712480748160101E-4</v>
      </c>
    </row>
    <row r="150" spans="41:46" ht="11.25" customHeight="1" x14ac:dyDescent="0.25">
      <c r="AO150" s="100" t="s">
        <v>196</v>
      </c>
      <c r="AP150" s="101">
        <f>_xll.qlInterestRateIndexFixingDate(Currency&amp;"ibor"&amp;Tenor,AQ150,Trigger)</f>
        <v>42395</v>
      </c>
      <c r="AQ150" s="101">
        <f>_xll.qlCalendarAdvance(Calendar,AQ149,AO150,"f",,Trigger)</f>
        <v>42397</v>
      </c>
      <c r="AR150" s="101">
        <f>_xll.qlInterestRateIndexMaturity(Currency&amp;"ibor"&amp;Tenor,AQ150,Trigger)</f>
        <v>42429</v>
      </c>
      <c r="AS150" s="246">
        <f>_xll.qlIndexFixing($AC$5,AP150,TRUE,_xll.ohTrigger(Trigger,Trigger1M))</f>
        <v>-6.7114819449987095E-4</v>
      </c>
      <c r="AT150" s="246">
        <f>_xll.qlIndexFixing($AU$1,AP150,TRUE,_xll.ohTrigger(Trigger,Trigger1M))</f>
        <v>-6.6343572953819763E-4</v>
      </c>
    </row>
    <row r="151" spans="41:46" ht="11.25" customHeight="1" x14ac:dyDescent="0.25">
      <c r="AO151" s="100" t="s">
        <v>196</v>
      </c>
      <c r="AP151" s="101">
        <f>_xll.qlInterestRateIndexFixingDate(Currency&amp;"ibor"&amp;Tenor,AQ151,Trigger)</f>
        <v>42396</v>
      </c>
      <c r="AQ151" s="101">
        <f>_xll.qlCalendarAdvance(Calendar,AQ150,AO151,"f",,Trigger)</f>
        <v>42398</v>
      </c>
      <c r="AR151" s="101">
        <f>_xll.qlInterestRateIndexMaturity(Currency&amp;"ibor"&amp;Tenor,AQ151,Trigger)</f>
        <v>42429</v>
      </c>
      <c r="AS151" s="246">
        <f>_xll.qlIndexFixing($AC$5,AP151,TRUE,_xll.ohTrigger(Trigger,Trigger1M))</f>
        <v>-6.6461250533838938E-4</v>
      </c>
      <c r="AT151" s="246">
        <f>_xll.qlIndexFixing($AU$1,AP151,TRUE,_xll.ohTrigger(Trigger,Trigger1M))</f>
        <v>-6.5555787509409232E-4</v>
      </c>
    </row>
    <row r="152" spans="41:46" ht="11.25" customHeight="1" x14ac:dyDescent="0.25">
      <c r="AO152" s="100" t="s">
        <v>196</v>
      </c>
      <c r="AP152" s="101">
        <f>_xll.qlInterestRateIndexFixingDate(Currency&amp;"ibor"&amp;Tenor,AQ152,Trigger)</f>
        <v>42397</v>
      </c>
      <c r="AQ152" s="101">
        <f>_xll.qlCalendarAdvance(Calendar,AQ151,AO152,"f",,Trigger)</f>
        <v>42401</v>
      </c>
      <c r="AR152" s="101">
        <f>_xll.qlInterestRateIndexMaturity(Currency&amp;"ibor"&amp;Tenor,AQ152,Trigger)</f>
        <v>42430</v>
      </c>
      <c r="AS152" s="246">
        <f>_xll.qlIndexFixing($AC$5,AP152,TRUE,_xll.ohTrigger(Trigger,Trigger1M))</f>
        <v>-6.4716307005192441E-4</v>
      </c>
      <c r="AT152" s="246">
        <f>_xll.qlIndexFixing($AU$1,AP152,TRUE,_xll.ohTrigger(Trigger,Trigger1M))</f>
        <v>-6.2969463709248085E-4</v>
      </c>
    </row>
    <row r="153" spans="41:46" ht="11.25" customHeight="1" x14ac:dyDescent="0.25">
      <c r="AO153" s="100" t="s">
        <v>196</v>
      </c>
      <c r="AP153" s="101">
        <f>_xll.qlInterestRateIndexFixingDate(Currency&amp;"ibor"&amp;Tenor,AQ153,Trigger)</f>
        <v>42398</v>
      </c>
      <c r="AQ153" s="101">
        <f>_xll.qlCalendarAdvance(Calendar,AQ152,AO153,"f",,Trigger)</f>
        <v>42402</v>
      </c>
      <c r="AR153" s="101">
        <f>_xll.qlInterestRateIndexMaturity(Currency&amp;"ibor"&amp;Tenor,AQ153,Trigger)</f>
        <v>42431</v>
      </c>
      <c r="AS153" s="246">
        <f>_xll.qlIndexFixing($AC$5,AP153,TRUE,_xll.ohTrigger(Trigger,Trigger1M))</f>
        <v>-6.4265569557964142E-4</v>
      </c>
      <c r="AT153" s="246">
        <f>_xll.qlIndexFixing($AU$1,AP153,TRUE,_xll.ohTrigger(Trigger,Trigger1M))</f>
        <v>-6.204702702000877E-4</v>
      </c>
    </row>
    <row r="154" spans="41:46" ht="11.25" customHeight="1" x14ac:dyDescent="0.25">
      <c r="AO154" s="100" t="s">
        <v>196</v>
      </c>
      <c r="AP154" s="101">
        <f>_xll.qlInterestRateIndexFixingDate(Currency&amp;"ibor"&amp;Tenor,AQ154,Trigger)</f>
        <v>42401</v>
      </c>
      <c r="AQ154" s="101">
        <f>_xll.qlCalendarAdvance(Calendar,AQ153,AO154,"f",,Trigger)</f>
        <v>42403</v>
      </c>
      <c r="AR154" s="101">
        <f>_xll.qlInterestRateIndexMaturity(Currency&amp;"ibor"&amp;Tenor,AQ154,Trigger)</f>
        <v>42432</v>
      </c>
      <c r="AS154" s="246">
        <f>_xll.qlIndexFixing($AC$5,AP154,TRUE,_xll.ohTrigger(Trigger,Trigger1M))</f>
        <v>-6.3898427409970408E-4</v>
      </c>
      <c r="AT154" s="246">
        <f>_xll.qlIndexFixing($AU$1,AP154,TRUE,_xll.ohTrigger(Trigger,Trigger1M))</f>
        <v>-6.1227522669559829E-4</v>
      </c>
    </row>
    <row r="155" spans="41:46" ht="11.25" customHeight="1" x14ac:dyDescent="0.25">
      <c r="AO155" s="100" t="s">
        <v>196</v>
      </c>
      <c r="AP155" s="101">
        <f>_xll.qlInterestRateIndexFixingDate(Currency&amp;"ibor"&amp;Tenor,AQ155,Trigger)</f>
        <v>42402</v>
      </c>
      <c r="AQ155" s="101">
        <f>_xll.qlCalendarAdvance(Calendar,AQ154,AO155,"f",,Trigger)</f>
        <v>42404</v>
      </c>
      <c r="AR155" s="101">
        <f>_xll.qlInterestRateIndexMaturity(Currency&amp;"ibor"&amp;Tenor,AQ155,Trigger)</f>
        <v>42433</v>
      </c>
      <c r="AS155" s="246">
        <f>_xll.qlIndexFixing($AC$5,AP155,TRUE,_xll.ohTrigger(Trigger,Trigger1M))</f>
        <v>-6.3557444853573045E-4</v>
      </c>
      <c r="AT155" s="246">
        <f>_xll.qlIndexFixing($AU$1,AP155,TRUE,_xll.ohTrigger(Trigger,Trigger1M))</f>
        <v>-6.0508832928736825E-4</v>
      </c>
    </row>
    <row r="156" spans="41:46" ht="11.25" customHeight="1" x14ac:dyDescent="0.25">
      <c r="AO156" s="100" t="s">
        <v>196</v>
      </c>
      <c r="AP156" s="101">
        <f>_xll.qlInterestRateIndexFixingDate(Currency&amp;"ibor"&amp;Tenor,AQ156,Trigger)</f>
        <v>42403</v>
      </c>
      <c r="AQ156" s="101">
        <f>_xll.qlCalendarAdvance(Calendar,AQ155,AO156,"f",,Trigger)</f>
        <v>42405</v>
      </c>
      <c r="AR156" s="101">
        <f>_xll.qlInterestRateIndexMaturity(Currency&amp;"ibor"&amp;Tenor,AQ156,Trigger)</f>
        <v>42436</v>
      </c>
      <c r="AS156" s="246">
        <f>_xll.qlIndexFixing($AC$5,AP156,TRUE,_xll.ohTrigger(Trigger,Trigger1M))</f>
        <v>-6.3103773565134722E-4</v>
      </c>
      <c r="AT156" s="246">
        <f>_xll.qlIndexFixing($AU$1,AP156,TRUE,_xll.ohTrigger(Trigger,Trigger1M))</f>
        <v>-5.9841058614404992E-4</v>
      </c>
    </row>
    <row r="157" spans="41:46" ht="11.25" customHeight="1" x14ac:dyDescent="0.25">
      <c r="AO157" s="100" t="s">
        <v>196</v>
      </c>
      <c r="AP157" s="101">
        <f>_xll.qlInterestRateIndexFixingDate(Currency&amp;"ibor"&amp;Tenor,AQ157,Trigger)</f>
        <v>42404</v>
      </c>
      <c r="AQ157" s="101">
        <f>_xll.qlCalendarAdvance(Calendar,AQ156,AO157,"f",,Trigger)</f>
        <v>42408</v>
      </c>
      <c r="AR157" s="101">
        <f>_xll.qlInterestRateIndexMaturity(Currency&amp;"ibor"&amp;Tenor,AQ157,Trigger)</f>
        <v>42437</v>
      </c>
      <c r="AS157" s="246">
        <f>_xll.qlIndexFixing($AC$5,AP157,TRUE,_xll.ohTrigger(Trigger,Trigger1M))</f>
        <v>-6.2432544619783368E-4</v>
      </c>
      <c r="AT157" s="246">
        <f>_xll.qlIndexFixing($AU$1,AP157,TRUE,_xll.ohTrigger(Trigger,Trigger1M))</f>
        <v>-5.8548095709116141E-4</v>
      </c>
    </row>
    <row r="158" spans="41:46" ht="11.25" customHeight="1" x14ac:dyDescent="0.25">
      <c r="AO158" s="100" t="s">
        <v>196</v>
      </c>
      <c r="AP158" s="101">
        <f>_xll.qlInterestRateIndexFixingDate(Currency&amp;"ibor"&amp;Tenor,AQ158,Trigger)</f>
        <v>42405</v>
      </c>
      <c r="AQ158" s="101">
        <f>_xll.qlCalendarAdvance(Calendar,AQ157,AO158,"f",,Trigger)</f>
        <v>42409</v>
      </c>
      <c r="AR158" s="101">
        <f>_xll.qlInterestRateIndexMaturity(Currency&amp;"ibor"&amp;Tenor,AQ158,Trigger)</f>
        <v>42438</v>
      </c>
      <c r="AS158" s="246">
        <f>_xll.qlIndexFixing($AC$5,AP158,TRUE,_xll.ohTrigger(Trigger,Trigger1M))</f>
        <v>-6.2205435558846691E-4</v>
      </c>
      <c r="AT158" s="246">
        <f>_xll.qlIndexFixing($AU$1,AP158,TRUE,_xll.ohTrigger(Trigger,Trigger1M))</f>
        <v>-5.8262885504421237E-4</v>
      </c>
    </row>
    <row r="159" spans="41:46" ht="11.25" customHeight="1" x14ac:dyDescent="0.25">
      <c r="AO159" s="100" t="s">
        <v>196</v>
      </c>
      <c r="AP159" s="101">
        <f>_xll.qlInterestRateIndexFixingDate(Currency&amp;"ibor"&amp;Tenor,AQ159,Trigger)</f>
        <v>42408</v>
      </c>
      <c r="AQ159" s="101">
        <f>_xll.qlCalendarAdvance(Calendar,AQ158,AO159,"f",,Trigger)</f>
        <v>42410</v>
      </c>
      <c r="AR159" s="101">
        <f>_xll.qlInterestRateIndexMaturity(Currency&amp;"ibor"&amp;Tenor,AQ159,Trigger)</f>
        <v>42439</v>
      </c>
      <c r="AS159" s="246">
        <f>_xll.qlIndexFixing($AC$5,AP159,TRUE,_xll.ohTrigger(Trigger,Trigger1M))</f>
        <v>-6.1997716288372893E-4</v>
      </c>
      <c r="AT159" s="246">
        <f>_xll.qlIndexFixing($AU$1,AP159,TRUE,_xll.ohTrigger(Trigger,Trigger1M))</f>
        <v>-5.8050252324805783E-4</v>
      </c>
    </row>
    <row r="160" spans="41:46" ht="11.25" customHeight="1" x14ac:dyDescent="0.25">
      <c r="AO160" s="100" t="s">
        <v>196</v>
      </c>
      <c r="AP160" s="101">
        <f>_xll.qlInterestRateIndexFixingDate(Currency&amp;"ibor"&amp;Tenor,AQ160,Trigger)</f>
        <v>42409</v>
      </c>
      <c r="AQ160" s="101">
        <f>_xll.qlCalendarAdvance(Calendar,AQ159,AO160,"f",,Trigger)</f>
        <v>42411</v>
      </c>
      <c r="AR160" s="101">
        <f>_xll.qlInterestRateIndexMaturity(Currency&amp;"ibor"&amp;Tenor,AQ160,Trigger)</f>
        <v>42440</v>
      </c>
      <c r="AS160" s="246">
        <f>_xll.qlIndexFixing($AC$5,AP160,TRUE,_xll.ohTrigger(Trigger,Trigger1M))</f>
        <v>-6.1808258502223817E-4</v>
      </c>
      <c r="AT160" s="246">
        <f>_xll.qlIndexFixing($AU$1,AP160,TRUE,_xll.ohTrigger(Trigger,Trigger1M))</f>
        <v>-5.7905489830951517E-4</v>
      </c>
    </row>
    <row r="161" spans="41:46" ht="11.25" customHeight="1" x14ac:dyDescent="0.25">
      <c r="AO161" s="100" t="s">
        <v>196</v>
      </c>
      <c r="AP161" s="101">
        <f>_xll.qlInterestRateIndexFixingDate(Currency&amp;"ibor"&amp;Tenor,AQ161,Trigger)</f>
        <v>42410</v>
      </c>
      <c r="AQ161" s="101">
        <f>_xll.qlCalendarAdvance(Calendar,AQ160,AO161,"f",,Trigger)</f>
        <v>42412</v>
      </c>
      <c r="AR161" s="101">
        <f>_xll.qlInterestRateIndexMaturity(Currency&amp;"ibor"&amp;Tenor,AQ161,Trigger)</f>
        <v>42443</v>
      </c>
      <c r="AS161" s="246">
        <f>_xll.qlIndexFixing($AC$5,AP161,TRUE,_xll.ohTrigger(Trigger,Trigger1M))</f>
        <v>-6.1522570248466956E-4</v>
      </c>
      <c r="AT161" s="246">
        <f>_xll.qlIndexFixing($AU$1,AP161,TRUE,_xll.ohTrigger(Trigger,Trigger1M))</f>
        <v>-5.8104308604534083E-4</v>
      </c>
    </row>
    <row r="162" spans="41:46" ht="11.25" customHeight="1" x14ac:dyDescent="0.25">
      <c r="AO162" s="100" t="s">
        <v>196</v>
      </c>
      <c r="AP162" s="101">
        <f>_xll.qlInterestRateIndexFixingDate(Currency&amp;"ibor"&amp;Tenor,AQ162,Trigger)</f>
        <v>42411</v>
      </c>
      <c r="AQ162" s="101">
        <f>_xll.qlCalendarAdvance(Calendar,AQ161,AO162,"f",,Trigger)</f>
        <v>42415</v>
      </c>
      <c r="AR162" s="101">
        <f>_xll.qlInterestRateIndexMaturity(Currency&amp;"ibor"&amp;Tenor,AQ162,Trigger)</f>
        <v>42444</v>
      </c>
      <c r="AS162" s="246">
        <f>_xll.qlIndexFixing($AC$5,AP162,TRUE,_xll.ohTrigger(Trigger,Trigger1M))</f>
        <v>-6.1210476003687852E-4</v>
      </c>
      <c r="AT162" s="246">
        <f>_xll.qlIndexFixing($AU$1,AP162,TRUE,_xll.ohTrigger(Trigger,Trigger1M))</f>
        <v>-5.7911019484514141E-4</v>
      </c>
    </row>
    <row r="163" spans="41:46" ht="11.25" customHeight="1" x14ac:dyDescent="0.25">
      <c r="AO163" s="100" t="s">
        <v>196</v>
      </c>
      <c r="AP163" s="101">
        <f>_xll.qlInterestRateIndexFixingDate(Currency&amp;"ibor"&amp;Tenor,AQ163,Trigger)</f>
        <v>42412</v>
      </c>
      <c r="AQ163" s="101">
        <f>_xll.qlCalendarAdvance(Calendar,AQ162,AO163,"f",,Trigger)</f>
        <v>42416</v>
      </c>
      <c r="AR163" s="101">
        <f>_xll.qlInterestRateIndexMaturity(Currency&amp;"ibor"&amp;Tenor,AQ163,Trigger)</f>
        <v>42445</v>
      </c>
      <c r="AS163" s="246">
        <f>_xll.qlIndexFixing($AC$5,AP163,TRUE,_xll.ohTrigger(Trigger,Trigger1M))</f>
        <v>-6.1095400981762635E-4</v>
      </c>
      <c r="AT163" s="246">
        <f>_xll.qlIndexFixing($AU$1,AP163,TRUE,_xll.ohTrigger(Trigger,Trigger1M))</f>
        <v>-5.803501492270709E-4</v>
      </c>
    </row>
    <row r="164" spans="41:46" ht="11.25" customHeight="1" x14ac:dyDescent="0.25">
      <c r="AO164" s="100" t="s">
        <v>196</v>
      </c>
      <c r="AP164" s="101">
        <f>_xll.qlInterestRateIndexFixingDate(Currency&amp;"ibor"&amp;Tenor,AQ164,Trigger)</f>
        <v>42415</v>
      </c>
      <c r="AQ164" s="101">
        <f>_xll.qlCalendarAdvance(Calendar,AQ163,AO164,"f",,Trigger)</f>
        <v>42417</v>
      </c>
      <c r="AR164" s="101">
        <f>_xll.qlInterestRateIndexMaturity(Currency&amp;"ibor"&amp;Tenor,AQ164,Trigger)</f>
        <v>42446</v>
      </c>
      <c r="AS164" s="246">
        <f>_xll.qlIndexFixing($AC$5,AP164,TRUE,_xll.ohTrigger(Trigger,Trigger1M))</f>
        <v>-6.0991817574531715E-4</v>
      </c>
      <c r="AT164" s="246">
        <f>_xll.qlIndexFixing($AU$1,AP164,TRUE,_xll.ohTrigger(Trigger,Trigger1M))</f>
        <v>-5.819864279947238E-4</v>
      </c>
    </row>
    <row r="165" spans="41:46" ht="11.25" customHeight="1" x14ac:dyDescent="0.25">
      <c r="AO165" s="100" t="s">
        <v>196</v>
      </c>
      <c r="AP165" s="101">
        <f>_xll.qlInterestRateIndexFixingDate(Currency&amp;"ibor"&amp;Tenor,AQ165,Trigger)</f>
        <v>42416</v>
      </c>
      <c r="AQ165" s="101">
        <f>_xll.qlCalendarAdvance(Calendar,AQ164,AO165,"f",,Trigger)</f>
        <v>42418</v>
      </c>
      <c r="AR165" s="101">
        <f>_xll.qlInterestRateIndexMaturity(Currency&amp;"ibor"&amp;Tenor,AQ165,Trigger)</f>
        <v>42447</v>
      </c>
      <c r="AS165" s="246">
        <f>_xll.qlIndexFixing($AC$5,AP165,TRUE,_xll.ohTrigger(Trigger,Trigger1M))</f>
        <v>-6.089859746703641E-4</v>
      </c>
      <c r="AT165" s="246">
        <f>_xll.qlIndexFixing($AU$1,AP165,TRUE,_xll.ohTrigger(Trigger,Trigger1M))</f>
        <v>-5.8397196723257677E-4</v>
      </c>
    </row>
    <row r="166" spans="41:46" ht="11.25" customHeight="1" x14ac:dyDescent="0.25">
      <c r="AO166" s="100" t="s">
        <v>196</v>
      </c>
      <c r="AP166" s="101">
        <f>_xll.qlInterestRateIndexFixingDate(Currency&amp;"ibor"&amp;Tenor,AQ166,Trigger)</f>
        <v>42417</v>
      </c>
      <c r="AQ166" s="101">
        <f>_xll.qlCalendarAdvance(Calendar,AQ165,AO166,"f",,Trigger)</f>
        <v>42419</v>
      </c>
      <c r="AR166" s="101">
        <f>_xll.qlInterestRateIndexMaturity(Currency&amp;"ibor"&amp;Tenor,AQ166,Trigger)</f>
        <v>42450</v>
      </c>
      <c r="AS166" s="246">
        <f>_xll.qlIndexFixing($AC$5,AP166,TRUE,_xll.ohTrigger(Trigger,Trigger1M))</f>
        <v>-6.0725470953123997E-4</v>
      </c>
      <c r="AT166" s="246">
        <f>_xll.qlIndexFixing($AU$1,AP166,TRUE,_xll.ohTrigger(Trigger,Trigger1M))</f>
        <v>-5.8949302346866079E-4</v>
      </c>
    </row>
    <row r="167" spans="41:46" ht="11.25" customHeight="1" x14ac:dyDescent="0.25">
      <c r="AO167" s="100" t="s">
        <v>196</v>
      </c>
      <c r="AP167" s="101">
        <f>_xll.qlInterestRateIndexFixingDate(Currency&amp;"ibor"&amp;Tenor,AQ167,Trigger)</f>
        <v>42418</v>
      </c>
      <c r="AQ167" s="101">
        <f>_xll.qlCalendarAdvance(Calendar,AQ166,AO167,"f",,Trigger)</f>
        <v>42422</v>
      </c>
      <c r="AR167" s="101">
        <f>_xll.qlInterestRateIndexMaturity(Currency&amp;"ibor"&amp;Tenor,AQ167,Trigger)</f>
        <v>42451</v>
      </c>
      <c r="AS167" s="246">
        <f>_xll.qlIndexFixing($AC$5,AP167,TRUE,_xll.ohTrigger(Trigger,Trigger1M))</f>
        <v>-6.0606783717320365E-4</v>
      </c>
      <c r="AT167" s="246">
        <f>_xll.qlIndexFixing($AU$1,AP167,TRUE,_xll.ohTrigger(Trigger,Trigger1M))</f>
        <v>-5.9446545097106688E-4</v>
      </c>
    </row>
    <row r="168" spans="41:46" ht="11.25" customHeight="1" x14ac:dyDescent="0.25">
      <c r="AO168" s="100" t="s">
        <v>196</v>
      </c>
      <c r="AP168" s="101">
        <f>_xll.qlInterestRateIndexFixingDate(Currency&amp;"ibor"&amp;Tenor,AQ168,Trigger)</f>
        <v>42419</v>
      </c>
      <c r="AQ168" s="101">
        <f>_xll.qlCalendarAdvance(Calendar,AQ167,AO168,"f",,Trigger)</f>
        <v>42423</v>
      </c>
      <c r="AR168" s="101">
        <f>_xll.qlInterestRateIndexMaturity(Currency&amp;"ibor"&amp;Tenor,AQ168,Trigger)</f>
        <v>42452</v>
      </c>
      <c r="AS168" s="246">
        <f>_xll.qlIndexFixing($AC$5,AP168,TRUE,_xll.ohTrigger(Trigger,Trigger1M))</f>
        <v>-6.0548455366619231E-4</v>
      </c>
      <c r="AT168" s="246">
        <f>_xll.qlIndexFixing($AU$1,AP168,TRUE,_xll.ohTrigger(Trigger,Trigger1M))</f>
        <v>-5.974913343011727E-4</v>
      </c>
    </row>
    <row r="169" spans="41:46" ht="11.25" customHeight="1" x14ac:dyDescent="0.25">
      <c r="AO169" s="100" t="s">
        <v>196</v>
      </c>
      <c r="AP169" s="101">
        <f>_xll.qlInterestRateIndexFixingDate(Currency&amp;"ibor"&amp;Tenor,AQ169,Trigger)</f>
        <v>42422</v>
      </c>
      <c r="AQ169" s="101">
        <f>_xll.qlCalendarAdvance(Calendar,AQ168,AO169,"f",,Trigger)</f>
        <v>42424</v>
      </c>
      <c r="AR169" s="101">
        <f>_xll.qlInterestRateIndexMaturity(Currency&amp;"ibor"&amp;Tenor,AQ169,Trigger)</f>
        <v>42453</v>
      </c>
      <c r="AS169" s="246">
        <f>_xll.qlIndexFixing($AC$5,AP169,TRUE,_xll.ohTrigger(Trigger,Trigger1M))</f>
        <v>-6.0493720417494404E-4</v>
      </c>
      <c r="AT169" s="246">
        <f>_xll.qlIndexFixing($AU$1,AP169,TRUE,_xll.ohTrigger(Trigger,Trigger1M))</f>
        <v>-6.0058409499148E-4</v>
      </c>
    </row>
    <row r="170" spans="41:46" ht="11.25" customHeight="1" x14ac:dyDescent="0.25">
      <c r="AO170" s="100" t="s">
        <v>196</v>
      </c>
      <c r="AP170" s="101">
        <f>_xll.qlInterestRateIndexFixingDate(Currency&amp;"ibor"&amp;Tenor,AQ170,Trigger)</f>
        <v>42423</v>
      </c>
      <c r="AQ170" s="101">
        <f>_xll.qlCalendarAdvance(Calendar,AQ169,AO170,"f",,Trigger)</f>
        <v>42425</v>
      </c>
      <c r="AR170" s="101">
        <f>_xll.qlInterestRateIndexMaturity(Currency&amp;"ibor"&amp;Tenor,AQ170,Trigger)</f>
        <v>42458</v>
      </c>
      <c r="AS170" s="246">
        <f>_xll.qlIndexFixing($AC$5,AP170,TRUE,_xll.ohTrigger(Trigger,Trigger1M))</f>
        <v>-6.0360923726087248E-4</v>
      </c>
      <c r="AT170" s="246">
        <f>_xll.qlIndexFixing($AU$1,AP170,TRUE,_xll.ohTrigger(Trigger,Trigger1M))</f>
        <v>-6.0757834159455831E-4</v>
      </c>
    </row>
    <row r="171" spans="41:46" ht="11.25" customHeight="1" x14ac:dyDescent="0.25">
      <c r="AO171" s="100" t="s">
        <v>196</v>
      </c>
      <c r="AP171" s="101">
        <f>_xll.qlInterestRateIndexFixingDate(Currency&amp;"ibor"&amp;Tenor,AQ171,Trigger)</f>
        <v>42424</v>
      </c>
      <c r="AQ171" s="101">
        <f>_xll.qlCalendarAdvance(Calendar,AQ170,AO171,"f",,Trigger)</f>
        <v>42426</v>
      </c>
      <c r="AR171" s="101">
        <f>_xll.qlInterestRateIndexMaturity(Currency&amp;"ibor"&amp;Tenor,AQ171,Trigger)</f>
        <v>42458</v>
      </c>
      <c r="AS171" s="246">
        <f>_xll.qlIndexFixing($AC$5,AP171,TRUE,_xll.ohTrigger(Trigger,Trigger1M))</f>
        <v>-6.0337636279578222E-4</v>
      </c>
      <c r="AT171" s="246">
        <f>_xll.qlIndexFixing($AU$1,AP171,TRUE,_xll.ohTrigger(Trigger,Trigger1M))</f>
        <v>-6.0944571186161145E-4</v>
      </c>
    </row>
    <row r="172" spans="41:46" ht="11.25" customHeight="1" x14ac:dyDescent="0.25">
      <c r="AO172" s="100" t="s">
        <v>196</v>
      </c>
      <c r="AP172" s="101">
        <f>_xll.qlInterestRateIndexFixingDate(Currency&amp;"ibor"&amp;Tenor,AQ172,Trigger)</f>
        <v>42425</v>
      </c>
      <c r="AQ172" s="101">
        <f>_xll.qlCalendarAdvance(Calendar,AQ171,AO172,"f",,Trigger)</f>
        <v>42429</v>
      </c>
      <c r="AR172" s="101">
        <f>_xll.qlInterestRateIndexMaturity(Currency&amp;"ibor"&amp;Tenor,AQ172,Trigger)</f>
        <v>42460</v>
      </c>
      <c r="AS172" s="246">
        <f>_xll.qlIndexFixing($AC$5,AP172,TRUE,_xll.ohTrigger(Trigger,Trigger1M))</f>
        <v>-6.022918759355484E-4</v>
      </c>
      <c r="AT172" s="246">
        <f>_xll.qlIndexFixing($AU$1,AP172,TRUE,_xll.ohTrigger(Trigger,Trigger1M))</f>
        <v>-6.1641116701765912E-4</v>
      </c>
    </row>
    <row r="173" spans="41:46" ht="11.25" customHeight="1" x14ac:dyDescent="0.25">
      <c r="AO173" s="100" t="s">
        <v>196</v>
      </c>
      <c r="AP173" s="101">
        <f>_xll.qlInterestRateIndexFixingDate(Currency&amp;"ibor"&amp;Tenor,AQ173,Trigger)</f>
        <v>42426</v>
      </c>
      <c r="AQ173" s="101">
        <f>_xll.qlCalendarAdvance(Calendar,AQ172,AO173,"f",,Trigger)</f>
        <v>42430</v>
      </c>
      <c r="AR173" s="101">
        <f>_xll.qlInterestRateIndexMaturity(Currency&amp;"ibor"&amp;Tenor,AQ173,Trigger)</f>
        <v>42461</v>
      </c>
      <c r="AS173" s="246">
        <f>_xll.qlIndexFixing($AC$5,AP173,TRUE,_xll.ohTrigger(Trigger,Trigger1M))</f>
        <v>-6.0186296130141617E-4</v>
      </c>
      <c r="AT173" s="246">
        <f>_xll.qlIndexFixing($AU$1,AP173,TRUE,_xll.ohTrigger(Trigger,Trigger1M))</f>
        <v>-6.1861075897397656E-4</v>
      </c>
    </row>
    <row r="174" spans="41:46" ht="11.25" customHeight="1" x14ac:dyDescent="0.25">
      <c r="AO174" s="100" t="s">
        <v>196</v>
      </c>
      <c r="AP174" s="101">
        <f>_xll.qlInterestRateIndexFixingDate(Currency&amp;"ibor"&amp;Tenor,AQ174,Trigger)</f>
        <v>42429</v>
      </c>
      <c r="AQ174" s="101">
        <f>_xll.qlCalendarAdvance(Calendar,AQ173,AO174,"f",,Trigger)</f>
        <v>42431</v>
      </c>
      <c r="AR174" s="101">
        <f>_xll.qlInterestRateIndexMaturity(Currency&amp;"ibor"&amp;Tenor,AQ174,Trigger)</f>
        <v>42464</v>
      </c>
      <c r="AS174" s="246">
        <f>_xll.qlIndexFixing($AC$5,AP174,TRUE,_xll.ohTrigger(Trigger,Trigger1M))</f>
        <v>-6.0185686777377873E-4</v>
      </c>
      <c r="AT174" s="246">
        <f>_xll.qlIndexFixing($AU$1,AP174,TRUE,_xll.ohTrigger(Trigger,Trigger1M))</f>
        <v>-6.2052401575146189E-4</v>
      </c>
    </row>
    <row r="175" spans="41:46" ht="11.25" customHeight="1" x14ac:dyDescent="0.25">
      <c r="AO175" s="100" t="s">
        <v>196</v>
      </c>
      <c r="AP175" s="101">
        <f>_xll.qlInterestRateIndexFixingDate(Currency&amp;"ibor"&amp;Tenor,AQ175,Trigger)</f>
        <v>42430</v>
      </c>
      <c r="AQ175" s="101">
        <f>_xll.qlCalendarAdvance(Calendar,AQ174,AO175,"f",,Trigger)</f>
        <v>42432</v>
      </c>
      <c r="AR175" s="101">
        <f>_xll.qlInterestRateIndexMaturity(Currency&amp;"ibor"&amp;Tenor,AQ175,Trigger)</f>
        <v>42464</v>
      </c>
      <c r="AS175" s="246">
        <f>_xll.qlIndexFixing($AC$5,AP175,TRUE,_xll.ohTrigger(Trigger,Trigger1M))</f>
        <v>-6.0128610844242814E-4</v>
      </c>
      <c r="AT175" s="246">
        <f>_xll.qlIndexFixing($AU$1,AP175,TRUE,_xll.ohTrigger(Trigger,Trigger1M))</f>
        <v>-6.2206286573829317E-4</v>
      </c>
    </row>
    <row r="176" spans="41:46" ht="11.25" customHeight="1" x14ac:dyDescent="0.25">
      <c r="AO176" s="100" t="s">
        <v>196</v>
      </c>
      <c r="AP176" s="101">
        <f>_xll.qlInterestRateIndexFixingDate(Currency&amp;"ibor"&amp;Tenor,AQ176,Trigger)</f>
        <v>42431</v>
      </c>
      <c r="AQ176" s="101">
        <f>_xll.qlCalendarAdvance(Calendar,AQ175,AO176,"f",,Trigger)</f>
        <v>42433</v>
      </c>
      <c r="AR176" s="101">
        <f>_xll.qlInterestRateIndexMaturity(Currency&amp;"ibor"&amp;Tenor,AQ176,Trigger)</f>
        <v>42464</v>
      </c>
      <c r="AS176" s="246">
        <f>_xll.qlIndexFixing($AC$5,AP176,TRUE,_xll.ohTrigger(Trigger,Trigger1M))</f>
        <v>-6.0076855804436582E-4</v>
      </c>
      <c r="AT176" s="246">
        <f>_xll.qlIndexFixing($AU$1,AP176,TRUE,_xll.ohTrigger(Trigger,Trigger1M))</f>
        <v>-6.2349851091264747E-4</v>
      </c>
    </row>
    <row r="177" spans="41:46" ht="11.25" customHeight="1" x14ac:dyDescent="0.25">
      <c r="AO177" s="100" t="s">
        <v>196</v>
      </c>
      <c r="AP177" s="101">
        <f>_xll.qlInterestRateIndexFixingDate(Currency&amp;"ibor"&amp;Tenor,AQ177,Trigger)</f>
        <v>42432</v>
      </c>
      <c r="AQ177" s="101">
        <f>_xll.qlCalendarAdvance(Calendar,AQ176,AO177,"f",,Trigger)</f>
        <v>42436</v>
      </c>
      <c r="AR177" s="101">
        <f>_xll.qlInterestRateIndexMaturity(Currency&amp;"ibor"&amp;Tenor,AQ177,Trigger)</f>
        <v>42467</v>
      </c>
      <c r="AS177" s="246">
        <f>_xll.qlIndexFixing($AC$5,AP177,TRUE,_xll.ohTrigger(Trigger,Trigger1M))</f>
        <v>-6.004654464827091E-4</v>
      </c>
      <c r="AT177" s="246">
        <f>_xll.qlIndexFixing($AU$1,AP177,TRUE,_xll.ohTrigger(Trigger,Trigger1M))</f>
        <v>-6.257125812938755E-4</v>
      </c>
    </row>
    <row r="178" spans="41:46" ht="11.25" customHeight="1" x14ac:dyDescent="0.25">
      <c r="AO178" s="100" t="s">
        <v>196</v>
      </c>
      <c r="AP178" s="101">
        <f>_xll.qlInterestRateIndexFixingDate(Currency&amp;"ibor"&amp;Tenor,AQ178,Trigger)</f>
        <v>42433</v>
      </c>
      <c r="AQ178" s="101">
        <f>_xll.qlCalendarAdvance(Calendar,AQ177,AO178,"f",,Trigger)</f>
        <v>42437</v>
      </c>
      <c r="AR178" s="101">
        <f>_xll.qlInterestRateIndexMaturity(Currency&amp;"ibor"&amp;Tenor,AQ178,Trigger)</f>
        <v>42468</v>
      </c>
      <c r="AS178" s="246">
        <f>_xll.qlIndexFixing($AC$5,AP178,TRUE,_xll.ohTrigger(Trigger,Trigger1M))</f>
        <v>-6.0044717051487321E-4</v>
      </c>
      <c r="AT178" s="246">
        <f>_xll.qlIndexFixing($AU$1,AP178,TRUE,_xll.ohTrigger(Trigger,Trigger1M))</f>
        <v>-6.2594090781543617E-4</v>
      </c>
    </row>
    <row r="179" spans="41:46" ht="11.25" customHeight="1" x14ac:dyDescent="0.25">
      <c r="AO179" s="100" t="s">
        <v>196</v>
      </c>
      <c r="AP179" s="101">
        <f>_xll.qlInterestRateIndexFixingDate(Currency&amp;"ibor"&amp;Tenor,AQ179,Trigger)</f>
        <v>42436</v>
      </c>
      <c r="AQ179" s="101">
        <f>_xll.qlCalendarAdvance(Calendar,AQ178,AO179,"f",,Trigger)</f>
        <v>42438</v>
      </c>
      <c r="AR179" s="101">
        <f>_xll.qlInterestRateIndexMaturity(Currency&amp;"ibor"&amp;Tenor,AQ179,Trigger)</f>
        <v>42471</v>
      </c>
      <c r="AS179" s="246">
        <f>_xll.qlIndexFixing($AC$5,AP179,TRUE,_xll.ohTrigger(Trigger,Trigger1M))</f>
        <v>-6.0082197406365696E-4</v>
      </c>
      <c r="AT179" s="246">
        <f>_xll.qlIndexFixing($AU$1,AP179,TRUE,_xll.ohTrigger(Trigger,Trigger1M))</f>
        <v>-6.2453704220442256E-4</v>
      </c>
    </row>
    <row r="180" spans="41:46" ht="11.25" customHeight="1" x14ac:dyDescent="0.25">
      <c r="AO180" s="100" t="s">
        <v>196</v>
      </c>
      <c r="AP180" s="101">
        <f>_xll.qlInterestRateIndexFixingDate(Currency&amp;"ibor"&amp;Tenor,AQ180,Trigger)</f>
        <v>42437</v>
      </c>
      <c r="AQ180" s="101">
        <f>_xll.qlCalendarAdvance(Calendar,AQ179,AO180,"f",,Trigger)</f>
        <v>42439</v>
      </c>
      <c r="AR180" s="101">
        <f>_xll.qlInterestRateIndexMaturity(Currency&amp;"ibor"&amp;Tenor,AQ180,Trigger)</f>
        <v>42471</v>
      </c>
      <c r="AS180" s="246">
        <f>_xll.qlIndexFixing($AC$5,AP180,TRUE,_xll.ohTrigger(Trigger,Trigger1M))</f>
        <v>-6.0072487670884134E-4</v>
      </c>
      <c r="AT180" s="246">
        <f>_xll.qlIndexFixing($AU$1,AP180,TRUE,_xll.ohTrigger(Trigger,Trigger1M))</f>
        <v>-6.2503159642957051E-4</v>
      </c>
    </row>
    <row r="181" spans="41:46" ht="11.25" customHeight="1" x14ac:dyDescent="0.25">
      <c r="AO181" s="100" t="s">
        <v>196</v>
      </c>
      <c r="AP181" s="101">
        <f>_xll.qlInterestRateIndexFixingDate(Currency&amp;"ibor"&amp;Tenor,AQ181,Trigger)</f>
        <v>42438</v>
      </c>
      <c r="AQ181" s="101">
        <f>_xll.qlCalendarAdvance(Calendar,AQ180,AO181,"f",,Trigger)</f>
        <v>42440</v>
      </c>
      <c r="AR181" s="101">
        <f>_xll.qlInterestRateIndexMaturity(Currency&amp;"ibor"&amp;Tenor,AQ181,Trigger)</f>
        <v>42471</v>
      </c>
      <c r="AS181" s="246">
        <f>_xll.qlIndexFixing($AC$5,AP181,TRUE,_xll.ohTrigger(Trigger,Trigger1M))</f>
        <v>-6.0067550282921951E-4</v>
      </c>
      <c r="AT181" s="246">
        <f>_xll.qlIndexFixing($AU$1,AP181,TRUE,_xll.ohTrigger(Trigger,Trigger1M))</f>
        <v>-6.2542548437860199E-4</v>
      </c>
    </row>
    <row r="182" spans="41:46" ht="11.25" customHeight="1" x14ac:dyDescent="0.25">
      <c r="AO182" s="100" t="s">
        <v>196</v>
      </c>
      <c r="AP182" s="101">
        <f>_xll.qlInterestRateIndexFixingDate(Currency&amp;"ibor"&amp;Tenor,AQ182,Trigger)</f>
        <v>42439</v>
      </c>
      <c r="AQ182" s="101">
        <f>_xll.qlCalendarAdvance(Calendar,AQ181,AO182,"f",,Trigger)</f>
        <v>42443</v>
      </c>
      <c r="AR182" s="101">
        <f>_xll.qlInterestRateIndexMaturity(Currency&amp;"ibor"&amp;Tenor,AQ182,Trigger)</f>
        <v>42474</v>
      </c>
      <c r="AS182" s="246">
        <f>_xll.qlIndexFixing($AC$5,AP182,TRUE,_xll.ohTrigger(Trigger,Trigger1M))</f>
        <v>-6.0138089027831601E-4</v>
      </c>
      <c r="AT182" s="246">
        <f>_xll.qlIndexFixing($AU$1,AP182,TRUE,_xll.ohTrigger(Trigger,Trigger1M))</f>
        <v>-6.236024875799236E-4</v>
      </c>
    </row>
    <row r="183" spans="41:46" ht="11.25" customHeight="1" x14ac:dyDescent="0.25">
      <c r="AO183" s="100" t="s">
        <v>196</v>
      </c>
      <c r="AP183" s="101">
        <f>_xll.qlInterestRateIndexFixingDate(Currency&amp;"ibor"&amp;Tenor,AQ183,Trigger)</f>
        <v>42440</v>
      </c>
      <c r="AQ183" s="101">
        <f>_xll.qlCalendarAdvance(Calendar,AQ182,AO183,"f",,Trigger)</f>
        <v>42444</v>
      </c>
      <c r="AR183" s="101">
        <f>_xll.qlInterestRateIndexMaturity(Currency&amp;"ibor"&amp;Tenor,AQ183,Trigger)</f>
        <v>42475</v>
      </c>
      <c r="AS183" s="246">
        <f>_xll.qlIndexFixing($AC$5,AP183,TRUE,_xll.ohTrigger(Trigger,Trigger1M))</f>
        <v>-6.0173365718174665E-4</v>
      </c>
      <c r="AT183" s="246">
        <f>_xll.qlIndexFixing($AU$1,AP183,TRUE,_xll.ohTrigger(Trigger,Trigger1M))</f>
        <v>-6.228138125797775E-4</v>
      </c>
    </row>
    <row r="184" spans="41:46" ht="11.25" customHeight="1" x14ac:dyDescent="0.25">
      <c r="AO184" s="100" t="s">
        <v>196</v>
      </c>
      <c r="AP184" s="101">
        <f>_xll.qlInterestRateIndexFixingDate(Currency&amp;"ibor"&amp;Tenor,AQ184,Trigger)</f>
        <v>42443</v>
      </c>
      <c r="AQ184" s="101">
        <f>_xll.qlCalendarAdvance(Calendar,AQ183,AO184,"f",,Trigger)</f>
        <v>42445</v>
      </c>
      <c r="AR184" s="101">
        <f>_xll.qlInterestRateIndexMaturity(Currency&amp;"ibor"&amp;Tenor,AQ184,Trigger)</f>
        <v>42478</v>
      </c>
      <c r="AS184" s="246">
        <f>_xll.qlIndexFixing($AC$5,AP184,TRUE,_xll.ohTrigger(Trigger,Trigger1M))</f>
        <v>-6.0270101904750953E-4</v>
      </c>
      <c r="AT184" s="246">
        <f>_xll.qlIndexFixing($AU$1,AP184,TRUE,_xll.ohTrigger(Trigger,Trigger1M))</f>
        <v>-6.2094303221904568E-4</v>
      </c>
    </row>
    <row r="185" spans="41:46" ht="11.25" customHeight="1" x14ac:dyDescent="0.25">
      <c r="AO185" s="100" t="s">
        <v>196</v>
      </c>
      <c r="AP185" s="101">
        <f>_xll.qlInterestRateIndexFixingDate(Currency&amp;"ibor"&amp;Tenor,AQ185,Trigger)</f>
        <v>42444</v>
      </c>
      <c r="AQ185" s="101">
        <f>_xll.qlCalendarAdvance(Calendar,AQ184,AO185,"f",,Trigger)</f>
        <v>42446</v>
      </c>
      <c r="AR185" s="101">
        <f>_xll.qlInterestRateIndexMaturity(Currency&amp;"ibor"&amp;Tenor,AQ185,Trigger)</f>
        <v>42478</v>
      </c>
      <c r="AS185" s="246">
        <f>_xll.qlIndexFixing($AC$5,AP185,TRUE,_xll.ohTrigger(Trigger,Trigger1M))</f>
        <v>-6.0292421224752979E-4</v>
      </c>
      <c r="AT185" s="246">
        <f>_xll.qlIndexFixing($AU$1,AP185,TRUE,_xll.ohTrigger(Trigger,Trigger1M))</f>
        <v>-6.2062967731535412E-4</v>
      </c>
    </row>
    <row r="186" spans="41:46" ht="11.25" customHeight="1" x14ac:dyDescent="0.25">
      <c r="AO186" s="100" t="s">
        <v>196</v>
      </c>
      <c r="AP186" s="101">
        <f>_xll.qlInterestRateIndexFixingDate(Currency&amp;"ibor"&amp;Tenor,AQ186,Trigger)</f>
        <v>42445</v>
      </c>
      <c r="AQ186" s="101">
        <f>_xll.qlCalendarAdvance(Calendar,AQ185,AO186,"f",,Trigger)</f>
        <v>42447</v>
      </c>
      <c r="AR186" s="101">
        <f>_xll.qlInterestRateIndexMaturity(Currency&amp;"ibor"&amp;Tenor,AQ186,Trigger)</f>
        <v>42478</v>
      </c>
      <c r="AS186" s="246">
        <f>_xll.qlIndexFixing($AC$5,AP186,TRUE,_xll.ohTrigger(Trigger,Trigger1M))</f>
        <v>-6.0317974764847386E-4</v>
      </c>
      <c r="AT186" s="246">
        <f>_xll.qlIndexFixing($AU$1,AP186,TRUE,_xll.ohTrigger(Trigger,Trigger1M))</f>
        <v>-6.2023344685352606E-4</v>
      </c>
    </row>
    <row r="187" spans="41:46" ht="11.25" customHeight="1" x14ac:dyDescent="0.25">
      <c r="AO187" s="100" t="s">
        <v>196</v>
      </c>
      <c r="AP187" s="101">
        <f>_xll.qlInterestRateIndexFixingDate(Currency&amp;"ibor"&amp;Tenor,AQ187,Trigger)</f>
        <v>42446</v>
      </c>
      <c r="AQ187" s="101">
        <f>_xll.qlCalendarAdvance(Calendar,AQ186,AO187,"f",,Trigger)</f>
        <v>42450</v>
      </c>
      <c r="AR187" s="101">
        <f>_xll.qlInterestRateIndexMaturity(Currency&amp;"ibor"&amp;Tenor,AQ187,Trigger)</f>
        <v>42481</v>
      </c>
      <c r="AS187" s="246">
        <f>_xll.qlIndexFixing($AC$5,AP187,TRUE,_xll.ohTrigger(Trigger,Trigger1M))</f>
        <v>-6.052598373644301E-4</v>
      </c>
      <c r="AT187" s="246">
        <f>_xll.qlIndexFixing($AU$1,AP187,TRUE,_xll.ohTrigger(Trigger,Trigger1M))</f>
        <v>-6.1782460155352368E-4</v>
      </c>
    </row>
    <row r="188" spans="41:46" ht="11.25" customHeight="1" x14ac:dyDescent="0.25">
      <c r="AO188" s="100" t="s">
        <v>196</v>
      </c>
      <c r="AP188" s="101">
        <f>_xll.qlInterestRateIndexFixingDate(Currency&amp;"ibor"&amp;Tenor,AQ188,Trigger)</f>
        <v>42447</v>
      </c>
      <c r="AQ188" s="101">
        <f>_xll.qlCalendarAdvance(Calendar,AQ187,AO188,"f",,Trigger)</f>
        <v>42451</v>
      </c>
      <c r="AR188" s="101">
        <f>_xll.qlInterestRateIndexMaturity(Currency&amp;"ibor"&amp;Tenor,AQ188,Trigger)</f>
        <v>42482</v>
      </c>
      <c r="AS188" s="246">
        <f>_xll.qlIndexFixing($AC$5,AP188,TRUE,_xll.ohTrigger(Trigger,Trigger1M))</f>
        <v>-6.0610571478286203E-4</v>
      </c>
      <c r="AT188" s="246">
        <f>_xll.qlIndexFixing($AU$1,AP188,TRUE,_xll.ohTrigger(Trigger,Trigger1M))</f>
        <v>-6.1716933139281086E-4</v>
      </c>
    </row>
    <row r="189" spans="41:46" ht="11.25" customHeight="1" x14ac:dyDescent="0.25">
      <c r="AO189" s="100" t="s">
        <v>196</v>
      </c>
      <c r="AP189" s="101">
        <f>_xll.qlInterestRateIndexFixingDate(Currency&amp;"ibor"&amp;Tenor,AQ189,Trigger)</f>
        <v>42450</v>
      </c>
      <c r="AQ189" s="101">
        <f>_xll.qlCalendarAdvance(Calendar,AQ188,AO189,"f",,Trigger)</f>
        <v>42452</v>
      </c>
      <c r="AR189" s="101">
        <f>_xll.qlInterestRateIndexMaturity(Currency&amp;"ibor"&amp;Tenor,AQ189,Trigger)</f>
        <v>42485</v>
      </c>
      <c r="AS189" s="246">
        <f>_xll.qlIndexFixing($AC$5,AP189,TRUE,_xll.ohTrigger(Trigger,Trigger1M))</f>
        <v>-6.0829668725508935E-4</v>
      </c>
      <c r="AT189" s="246">
        <f>_xll.qlIndexFixing($AU$1,AP189,TRUE,_xll.ohTrigger(Trigger,Trigger1M))</f>
        <v>-6.1730675462607308E-4</v>
      </c>
    </row>
    <row r="190" spans="41:46" ht="11.25" customHeight="1" x14ac:dyDescent="0.25">
      <c r="AO190" s="100" t="s">
        <v>196</v>
      </c>
      <c r="AP190" s="101">
        <f>_xll.qlInterestRateIndexFixingDate(Currency&amp;"ibor"&amp;Tenor,AQ190,Trigger)</f>
        <v>42451</v>
      </c>
      <c r="AQ190" s="101">
        <f>_xll.qlCalendarAdvance(Calendar,AQ189,AO190,"f",,Trigger)</f>
        <v>42453</v>
      </c>
      <c r="AR190" s="101">
        <f>_xll.qlInterestRateIndexMaturity(Currency&amp;"ibor"&amp;Tenor,AQ190,Trigger)</f>
        <v>42485</v>
      </c>
      <c r="AS190" s="246">
        <f>_xll.qlIndexFixing($AC$5,AP190,TRUE,_xll.ohTrigger(Trigger,Trigger1M))</f>
        <v>-6.0871188477751303E-4</v>
      </c>
      <c r="AT190" s="246">
        <f>_xll.qlIndexFixing($AU$1,AP190,TRUE,_xll.ohTrigger(Trigger,Trigger1M))</f>
        <v>-6.1665828918824883E-4</v>
      </c>
    </row>
    <row r="191" spans="41:46" ht="11.25" customHeight="1" x14ac:dyDescent="0.25">
      <c r="AO191" s="100" t="s">
        <v>196</v>
      </c>
      <c r="AP191" s="101">
        <f>_xll.qlInterestRateIndexFixingDate(Currency&amp;"ibor"&amp;Tenor,AQ191,Trigger)</f>
        <v>42452</v>
      </c>
      <c r="AQ191" s="101">
        <f>_xll.qlCalendarAdvance(Calendar,AQ190,AO191,"f",,Trigger)</f>
        <v>42458</v>
      </c>
      <c r="AR191" s="101">
        <f>_xll.qlInterestRateIndexMaturity(Currency&amp;"ibor"&amp;Tenor,AQ191,Trigger)</f>
        <v>42489</v>
      </c>
      <c r="AS191" s="246">
        <f>_xll.qlIndexFixing($AC$5,AP191,TRUE,_xll.ohTrigger(Trigger,Trigger1M))</f>
        <v>-6.1441781449332556E-4</v>
      </c>
      <c r="AT191" s="246">
        <f>_xll.qlIndexFixing($AU$1,AP191,TRUE,_xll.ohTrigger(Trigger,Trigger1M))</f>
        <v>-6.1706031481639962E-4</v>
      </c>
    </row>
    <row r="192" spans="41:46" ht="11.25" customHeight="1" x14ac:dyDescent="0.25">
      <c r="AO192" s="100" t="s">
        <v>196</v>
      </c>
      <c r="AP192" s="101">
        <f>_xll.qlInterestRateIndexFixingDate(Currency&amp;"ibor"&amp;Tenor,AQ192,Trigger)</f>
        <v>42453</v>
      </c>
      <c r="AQ192" s="101">
        <f>_xll.qlCalendarAdvance(Calendar,AQ191,AO192,"f",,Trigger)</f>
        <v>42459</v>
      </c>
      <c r="AR192" s="101">
        <f>_xll.qlInterestRateIndexMaturity(Currency&amp;"ibor"&amp;Tenor,AQ192,Trigger)</f>
        <v>42489</v>
      </c>
      <c r="AS192" s="246">
        <f>_xll.qlIndexFixing($AC$5,AP192,TRUE,_xll.ohTrigger(Trigger,Trigger1M))</f>
        <v>-6.1487281224170687E-4</v>
      </c>
      <c r="AT192" s="246">
        <f>_xll.qlIndexFixing($AU$1,AP192,TRUE,_xll.ohTrigger(Trigger,Trigger1M))</f>
        <v>-6.165603620842397E-4</v>
      </c>
    </row>
    <row r="193" spans="41:46" ht="11.25" customHeight="1" x14ac:dyDescent="0.25">
      <c r="AO193" s="100" t="s">
        <v>196</v>
      </c>
      <c r="AP193" s="101">
        <f>_xll.qlInterestRateIndexFixingDate(Currency&amp;"ibor"&amp;Tenor,AQ193,Trigger)</f>
        <v>42458</v>
      </c>
      <c r="AQ193" s="101">
        <f>_xll.qlCalendarAdvance(Calendar,AQ192,AO193,"f",,Trigger)</f>
        <v>42460</v>
      </c>
      <c r="AR193" s="101">
        <f>_xll.qlInterestRateIndexMaturity(Currency&amp;"ibor"&amp;Tenor,AQ193,Trigger)</f>
        <v>42489</v>
      </c>
      <c r="AS193" s="246">
        <f>_xll.qlIndexFixing($AC$5,AP193,TRUE,_xll.ohTrigger(Trigger,Trigger1M))</f>
        <v>-6.1530680905591735E-4</v>
      </c>
      <c r="AT193" s="246">
        <f>_xll.qlIndexFixing($AU$1,AP193,TRUE,_xll.ohTrigger(Trigger,Trigger1M))</f>
        <v>-6.1609774914589215E-4</v>
      </c>
    </row>
    <row r="194" spans="41:46" ht="11.25" customHeight="1" x14ac:dyDescent="0.25">
      <c r="AO194" s="100" t="s">
        <v>196</v>
      </c>
      <c r="AP194" s="101">
        <f>_xll.qlInterestRateIndexFixingDate(Currency&amp;"ibor"&amp;Tenor,AQ194,Trigger)</f>
        <v>42459</v>
      </c>
      <c r="AQ194" s="101">
        <f>_xll.qlCalendarAdvance(Calendar,AQ193,AO194,"f",,Trigger)</f>
        <v>42461</v>
      </c>
      <c r="AR194" s="101">
        <f>_xll.qlInterestRateIndexMaturity(Currency&amp;"ibor"&amp;Tenor,AQ194,Trigger)</f>
        <v>42492</v>
      </c>
      <c r="AS194" s="246">
        <f>_xll.qlIndexFixing($AC$5,AP194,TRUE,_xll.ohTrigger(Trigger,Trigger1M))</f>
        <v>-6.1939802651158899E-4</v>
      </c>
      <c r="AT194" s="246">
        <f>_xll.qlIndexFixing($AU$1,AP194,TRUE,_xll.ohTrigger(Trigger,Trigger1M))</f>
        <v>-6.2070372785992132E-4</v>
      </c>
    </row>
    <row r="195" spans="41:46" ht="11.25" customHeight="1" x14ac:dyDescent="0.25">
      <c r="AO195" s="100" t="s">
        <v>196</v>
      </c>
      <c r="AP195" s="101">
        <f>_xll.qlInterestRateIndexFixingDate(Currency&amp;"ibor"&amp;Tenor,AQ195,Trigger)</f>
        <v>42460</v>
      </c>
      <c r="AQ195" s="101">
        <f>_xll.qlCalendarAdvance(Calendar,AQ194,AO195,"f",,Trigger)</f>
        <v>42464</v>
      </c>
      <c r="AR195" s="101">
        <f>_xll.qlInterestRateIndexMaturity(Currency&amp;"ibor"&amp;Tenor,AQ195,Trigger)</f>
        <v>42494</v>
      </c>
      <c r="AS195" s="246">
        <f>_xll.qlIndexFixing($AC$5,AP195,TRUE,_xll.ohTrigger(Trigger,Trigger1M))</f>
        <v>-6.2387939074604049E-4</v>
      </c>
      <c r="AT195" s="246">
        <f>_xll.qlIndexFixing($AU$1,AP195,TRUE,_xll.ohTrigger(Trigger,Trigger1M))</f>
        <v>-6.2500247178753909E-4</v>
      </c>
    </row>
    <row r="196" spans="41:46" ht="11.25" customHeight="1" x14ac:dyDescent="0.25">
      <c r="AO196" s="100" t="s">
        <v>196</v>
      </c>
      <c r="AP196" s="101">
        <f>_xll.qlInterestRateIndexFixingDate(Currency&amp;"ibor"&amp;Tenor,AQ196,Trigger)</f>
        <v>42461</v>
      </c>
      <c r="AQ196" s="101">
        <f>_xll.qlCalendarAdvance(Calendar,AQ195,AO196,"f",,Trigger)</f>
        <v>42465</v>
      </c>
      <c r="AR196" s="101">
        <f>_xll.qlInterestRateIndexMaturity(Currency&amp;"ibor"&amp;Tenor,AQ196,Trigger)</f>
        <v>42495</v>
      </c>
      <c r="AS196" s="246">
        <f>_xll.qlIndexFixing($AC$5,AP196,TRUE,_xll.ohTrigger(Trigger,Trigger1M))</f>
        <v>-6.262268761241252E-4</v>
      </c>
      <c r="AT196" s="246">
        <f>_xll.qlIndexFixing($AU$1,AP196,TRUE,_xll.ohTrigger(Trigger,Trigger1M))</f>
        <v>-6.2775855803876013E-4</v>
      </c>
    </row>
    <row r="197" spans="41:46" ht="11.25" customHeight="1" x14ac:dyDescent="0.25">
      <c r="AO197" s="100" t="s">
        <v>196</v>
      </c>
      <c r="AP197" s="101">
        <f>_xll.qlInterestRateIndexFixingDate(Currency&amp;"ibor"&amp;Tenor,AQ197,Trigger)</f>
        <v>42464</v>
      </c>
      <c r="AQ197" s="101">
        <f>_xll.qlCalendarAdvance(Calendar,AQ196,AO197,"f",,Trigger)</f>
        <v>42466</v>
      </c>
      <c r="AR197" s="101">
        <f>_xll.qlInterestRateIndexMaturity(Currency&amp;"ibor"&amp;Tenor,AQ197,Trigger)</f>
        <v>42496</v>
      </c>
      <c r="AS197" s="246">
        <f>_xll.qlIndexFixing($AC$5,AP197,TRUE,_xll.ohTrigger(Trigger,Trigger1M))</f>
        <v>-6.2884872038848627E-4</v>
      </c>
      <c r="AT197" s="246">
        <f>_xll.qlIndexFixing($AU$1,AP197,TRUE,_xll.ohTrigger(Trigger,Trigger1M))</f>
        <v>-6.3084407667934883E-4</v>
      </c>
    </row>
    <row r="198" spans="41:46" ht="11.25" customHeight="1" x14ac:dyDescent="0.25">
      <c r="AO198" s="100" t="s">
        <v>196</v>
      </c>
      <c r="AP198" s="101">
        <f>_xll.qlInterestRateIndexFixingDate(Currency&amp;"ibor"&amp;Tenor,AQ198,Trigger)</f>
        <v>42465</v>
      </c>
      <c r="AQ198" s="101">
        <f>_xll.qlCalendarAdvance(Calendar,AQ197,AO198,"f",,Trigger)</f>
        <v>42467</v>
      </c>
      <c r="AR198" s="101">
        <f>_xll.qlInterestRateIndexMaturity(Currency&amp;"ibor"&amp;Tenor,AQ198,Trigger)</f>
        <v>42499</v>
      </c>
      <c r="AS198" s="246">
        <f>_xll.qlIndexFixing($AC$5,AP198,TRUE,_xll.ohTrigger(Trigger,Trigger1M))</f>
        <v>-6.3615123765362047E-4</v>
      </c>
      <c r="AT198" s="246">
        <f>_xll.qlIndexFixing($AU$1,AP198,TRUE,_xll.ohTrigger(Trigger,Trigger1M))</f>
        <v>-6.3952407819048429E-4</v>
      </c>
    </row>
    <row r="199" spans="41:46" ht="11.25" customHeight="1" x14ac:dyDescent="0.25">
      <c r="AO199" s="100" t="s">
        <v>196</v>
      </c>
      <c r="AP199" s="101">
        <f>_xll.qlInterestRateIndexFixingDate(Currency&amp;"ibor"&amp;Tenor,AQ199,Trigger)</f>
        <v>42466</v>
      </c>
      <c r="AQ199" s="101">
        <f>_xll.qlCalendarAdvance(Calendar,AQ198,AO199,"f",,Trigger)</f>
        <v>42468</v>
      </c>
      <c r="AR199" s="101">
        <f>_xll.qlInterestRateIndexMaturity(Currency&amp;"ibor"&amp;Tenor,AQ199,Trigger)</f>
        <v>42499</v>
      </c>
      <c r="AS199" s="246">
        <f>_xll.qlIndexFixing($AC$5,AP199,TRUE,_xll.ohTrigger(Trigger,Trigger1M))</f>
        <v>-6.37085477429685E-4</v>
      </c>
      <c r="AT199" s="246">
        <f>_xll.qlIndexFixing($AU$1,AP199,TRUE,_xll.ohTrigger(Trigger,Trigger1M))</f>
        <v>-6.4058474777542896E-4</v>
      </c>
    </row>
    <row r="200" spans="41:46" ht="11.25" customHeight="1" x14ac:dyDescent="0.25">
      <c r="AO200" s="100" t="s">
        <v>196</v>
      </c>
      <c r="AP200" s="101">
        <f>_xll.qlInterestRateIndexFixingDate(Currency&amp;"ibor"&amp;Tenor,AQ200,Trigger)</f>
        <v>42467</v>
      </c>
      <c r="AQ200" s="101">
        <f>_xll.qlCalendarAdvance(Calendar,AQ199,AO200,"f",,Trigger)</f>
        <v>42471</v>
      </c>
      <c r="AR200" s="101">
        <f>_xll.qlInterestRateIndexMaturity(Currency&amp;"ibor"&amp;Tenor,AQ200,Trigger)</f>
        <v>42501</v>
      </c>
      <c r="AS200" s="246">
        <f>_xll.qlIndexFixing($AC$5,AP200,TRUE,_xll.ohTrigger(Trigger,Trigger1M))</f>
        <v>-6.451667279963047E-4</v>
      </c>
      <c r="AT200" s="246">
        <f>_xll.qlIndexFixing($AU$1,AP200,TRUE,_xll.ohTrigger(Trigger,Trigger1M))</f>
        <v>-6.5017777726650294E-4</v>
      </c>
    </row>
    <row r="201" spans="41:46" ht="11.25" customHeight="1" x14ac:dyDescent="0.25">
      <c r="AO201" s="100" t="s">
        <v>196</v>
      </c>
      <c r="AP201" s="101">
        <f>_xll.qlInterestRateIndexFixingDate(Currency&amp;"ibor"&amp;Tenor,AQ201,Trigger)</f>
        <v>42468</v>
      </c>
      <c r="AQ201" s="101">
        <f>_xll.qlCalendarAdvance(Calendar,AQ200,AO201,"f",,Trigger)</f>
        <v>42472</v>
      </c>
      <c r="AR201" s="101">
        <f>_xll.qlInterestRateIndexMaturity(Currency&amp;"ibor"&amp;Tenor,AQ201,Trigger)</f>
        <v>42502</v>
      </c>
      <c r="AS201" s="246">
        <f>_xll.qlIndexFixing($AC$5,AP201,TRUE,_xll.ohTrigger(Trigger,Trigger1M))</f>
        <v>-6.4889076758500863E-4</v>
      </c>
      <c r="AT201" s="246">
        <f>_xll.qlIndexFixing($AU$1,AP201,TRUE,_xll.ohTrigger(Trigger,Trigger1M))</f>
        <v>-6.5461866344662667E-4</v>
      </c>
    </row>
    <row r="202" spans="41:46" ht="11.25" customHeight="1" x14ac:dyDescent="0.25">
      <c r="AO202" s="100" t="s">
        <v>196</v>
      </c>
      <c r="AP202" s="101">
        <f>_xll.qlInterestRateIndexFixingDate(Currency&amp;"ibor"&amp;Tenor,AQ202,Trigger)</f>
        <v>42471</v>
      </c>
      <c r="AQ202" s="101">
        <f>_xll.qlCalendarAdvance(Calendar,AQ201,AO202,"f",,Trigger)</f>
        <v>42473</v>
      </c>
      <c r="AR202" s="101">
        <f>_xll.qlInterestRateIndexMaturity(Currency&amp;"ibor"&amp;Tenor,AQ202,Trigger)</f>
        <v>42503</v>
      </c>
      <c r="AS202" s="246">
        <f>_xll.qlIndexFixing($AC$5,AP202,TRUE,_xll.ohTrigger(Trigger,Trigger1M))</f>
        <v>-6.5270784690296679E-4</v>
      </c>
      <c r="AT202" s="246">
        <f>_xll.qlIndexFixing($AU$1,AP202,TRUE,_xll.ohTrigger(Trigger,Trigger1M))</f>
        <v>-6.5918190664993048E-4</v>
      </c>
    </row>
    <row r="203" spans="41:46" ht="11.25" customHeight="1" x14ac:dyDescent="0.25">
      <c r="AO203" s="100" t="s">
        <v>196</v>
      </c>
      <c r="AP203" s="101">
        <f>_xll.qlInterestRateIndexFixingDate(Currency&amp;"ibor"&amp;Tenor,AQ203,Trigger)</f>
        <v>42472</v>
      </c>
      <c r="AQ203" s="101">
        <f>_xll.qlCalendarAdvance(Calendar,AQ202,AO203,"f",,Trigger)</f>
        <v>42474</v>
      </c>
      <c r="AR203" s="101">
        <f>_xll.qlInterestRateIndexMaturity(Currency&amp;"ibor"&amp;Tenor,AQ203,Trigger)</f>
        <v>42506</v>
      </c>
      <c r="AS203" s="246">
        <f>_xll.qlIndexFixing($AC$5,AP203,TRUE,_xll.ohTrigger(Trigger,Trigger1M))</f>
        <v>-6.6096865927137149E-4</v>
      </c>
      <c r="AT203" s="246">
        <f>_xll.qlIndexFixing($AU$1,AP203,TRUE,_xll.ohTrigger(Trigger,Trigger1M))</f>
        <v>-6.6886514317313073E-4</v>
      </c>
    </row>
    <row r="204" spans="41:46" ht="11.25" customHeight="1" x14ac:dyDescent="0.25">
      <c r="AO204" s="100" t="s">
        <v>196</v>
      </c>
      <c r="AP204" s="101">
        <f>_xll.qlInterestRateIndexFixingDate(Currency&amp;"ibor"&amp;Tenor,AQ204,Trigger)</f>
        <v>42473</v>
      </c>
      <c r="AQ204" s="101">
        <f>_xll.qlCalendarAdvance(Calendar,AQ203,AO204,"f",,Trigger)</f>
        <v>42475</v>
      </c>
      <c r="AR204" s="101">
        <f>_xll.qlInterestRateIndexMaturity(Currency&amp;"ibor"&amp;Tenor,AQ204,Trigger)</f>
        <v>42506</v>
      </c>
      <c r="AS204" s="246">
        <f>_xll.qlIndexFixing($AC$5,AP204,TRUE,_xll.ohTrigger(Trigger,Trigger1M))</f>
        <v>-6.6267455895050885E-4</v>
      </c>
      <c r="AT204" s="246">
        <f>_xll.qlIndexFixing($AU$1,AP204,TRUE,_xll.ohTrigger(Trigger,Trigger1M))</f>
        <v>-6.7103148835576738E-4</v>
      </c>
    </row>
    <row r="205" spans="41:46" ht="11.25" customHeight="1" x14ac:dyDescent="0.25">
      <c r="AO205" s="100" t="s">
        <v>196</v>
      </c>
      <c r="AP205" s="101">
        <f>_xll.qlInterestRateIndexFixingDate(Currency&amp;"ibor"&amp;Tenor,AQ205,Trigger)</f>
        <v>42474</v>
      </c>
      <c r="AQ205" s="101">
        <f>_xll.qlCalendarAdvance(Calendar,AQ204,AO205,"f",,Trigger)</f>
        <v>42478</v>
      </c>
      <c r="AR205" s="101">
        <f>_xll.qlInterestRateIndexMaturity(Currency&amp;"ibor"&amp;Tenor,AQ205,Trigger)</f>
        <v>42508</v>
      </c>
      <c r="AS205" s="246">
        <f>_xll.qlIndexFixing($AC$5,AP205,TRUE,_xll.ohTrigger(Trigger,Trigger1M))</f>
        <v>-6.7228224825743865E-4</v>
      </c>
      <c r="AT205" s="246">
        <f>_xll.qlIndexFixing($AU$1,AP205,TRUE,_xll.ohTrigger(Trigger,Trigger1M))</f>
        <v>-6.8279810719706902E-4</v>
      </c>
    </row>
    <row r="206" spans="41:46" ht="11.25" customHeight="1" x14ac:dyDescent="0.25">
      <c r="AO206" s="100" t="s">
        <v>196</v>
      </c>
      <c r="AP206" s="101">
        <f>_xll.qlInterestRateIndexFixingDate(Currency&amp;"ibor"&amp;Tenor,AQ206,Trigger)</f>
        <v>42475</v>
      </c>
      <c r="AQ206" s="101">
        <f>_xll.qlCalendarAdvance(Calendar,AQ205,AO206,"f",,Trigger)</f>
        <v>42479</v>
      </c>
      <c r="AR206" s="101">
        <f>_xll.qlInterestRateIndexMaturity(Currency&amp;"ibor"&amp;Tenor,AQ206,Trigger)</f>
        <v>42509</v>
      </c>
      <c r="AS206" s="246">
        <f>_xll.qlIndexFixing($AC$5,AP206,TRUE,_xll.ohTrigger(Trigger,Trigger1M))</f>
        <v>-6.7611361169994666E-4</v>
      </c>
      <c r="AT206" s="246">
        <f>_xll.qlIndexFixing($AU$1,AP206,TRUE,_xll.ohTrigger(Trigger,Trigger1M))</f>
        <v>-6.8747427069215661E-4</v>
      </c>
    </row>
    <row r="207" spans="41:46" ht="11.25" customHeight="1" x14ac:dyDescent="0.25">
      <c r="AO207" s="100" t="s">
        <v>196</v>
      </c>
      <c r="AP207" s="101">
        <f>_xll.qlInterestRateIndexFixingDate(Currency&amp;"ibor"&amp;Tenor,AQ207,Trigger)</f>
        <v>42478</v>
      </c>
      <c r="AQ207" s="101">
        <f>_xll.qlCalendarAdvance(Calendar,AQ206,AO207,"f",,Trigger)</f>
        <v>42480</v>
      </c>
      <c r="AR207" s="101">
        <f>_xll.qlInterestRateIndexMaturity(Currency&amp;"ibor"&amp;Tenor,AQ207,Trigger)</f>
        <v>42510</v>
      </c>
      <c r="AS207" s="246">
        <f>_xll.qlIndexFixing($AC$5,AP207,TRUE,_xll.ohTrigger(Trigger,Trigger1M))</f>
        <v>-6.7985669709491603E-4</v>
      </c>
      <c r="AT207" s="246">
        <f>_xll.qlIndexFixing($AU$1,AP207,TRUE,_xll.ohTrigger(Trigger,Trigger1M))</f>
        <v>-6.920657176840983E-4</v>
      </c>
    </row>
    <row r="208" spans="41:46" ht="11.25" customHeight="1" x14ac:dyDescent="0.25">
      <c r="AO208" s="100" t="s">
        <v>196</v>
      </c>
      <c r="AP208" s="101">
        <f>_xll.qlInterestRateIndexFixingDate(Currency&amp;"ibor"&amp;Tenor,AQ208,Trigger)</f>
        <v>42479</v>
      </c>
      <c r="AQ208" s="101">
        <f>_xll.qlCalendarAdvance(Calendar,AQ207,AO208,"f",,Trigger)</f>
        <v>42481</v>
      </c>
      <c r="AR208" s="101">
        <f>_xll.qlInterestRateIndexMaturity(Currency&amp;"ibor"&amp;Tenor,AQ208,Trigger)</f>
        <v>42513</v>
      </c>
      <c r="AS208" s="246">
        <f>_xll.qlIndexFixing($AC$5,AP208,TRUE,_xll.ohTrigger(Trigger,Trigger1M))</f>
        <v>-6.8602587476263022E-4</v>
      </c>
      <c r="AT208" s="246">
        <f>_xll.qlIndexFixing($AU$1,AP208,TRUE,_xll.ohTrigger(Trigger,Trigger1M))</f>
        <v>-6.9967196124967601E-4</v>
      </c>
    </row>
    <row r="209" spans="41:46" ht="11.25" customHeight="1" x14ac:dyDescent="0.25">
      <c r="AO209" s="100" t="s">
        <v>196</v>
      </c>
      <c r="AP209" s="101">
        <f>_xll.qlInterestRateIndexFixingDate(Currency&amp;"ibor"&amp;Tenor,AQ209,Trigger)</f>
        <v>42480</v>
      </c>
      <c r="AQ209" s="101">
        <f>_xll.qlCalendarAdvance(Calendar,AQ208,AO209,"f",,Trigger)</f>
        <v>42482</v>
      </c>
      <c r="AR209" s="101">
        <f>_xll.qlInterestRateIndexMaturity(Currency&amp;"ibor"&amp;Tenor,AQ209,Trigger)</f>
        <v>42513</v>
      </c>
      <c r="AS209" s="246">
        <f>_xll.qlIndexFixing($AC$5,AP209,TRUE,_xll.ohTrigger(Trigger,Trigger1M))</f>
        <v>-6.8813678252396013E-4</v>
      </c>
      <c r="AT209" s="246">
        <f>_xll.qlIndexFixing($AU$1,AP209,TRUE,_xll.ohTrigger(Trigger,Trigger1M))</f>
        <v>-7.0233027862755303E-4</v>
      </c>
    </row>
    <row r="210" spans="41:46" ht="11.25" customHeight="1" x14ac:dyDescent="0.25">
      <c r="AO210" s="100" t="s">
        <v>196</v>
      </c>
      <c r="AP210" s="101">
        <f>_xll.qlInterestRateIndexFixingDate(Currency&amp;"ibor"&amp;Tenor,AQ210,Trigger)</f>
        <v>42481</v>
      </c>
      <c r="AQ210" s="101">
        <f>_xll.qlCalendarAdvance(Calendar,AQ209,AO210,"f",,Trigger)</f>
        <v>42485</v>
      </c>
      <c r="AR210" s="101">
        <f>_xll.qlInterestRateIndexMaturity(Currency&amp;"ibor"&amp;Tenor,AQ210,Trigger)</f>
        <v>42515</v>
      </c>
      <c r="AS210" s="246">
        <f>_xll.qlIndexFixing($AC$5,AP210,TRUE,_xll.ohTrigger(Trigger,Trigger1M))</f>
        <v>-6.9634136995233575E-4</v>
      </c>
      <c r="AT210" s="246">
        <f>_xll.qlIndexFixing($AU$1,AP210,TRUE,_xll.ohTrigger(Trigger,Trigger1M))</f>
        <v>-7.1271684530938018E-4</v>
      </c>
    </row>
    <row r="211" spans="41:46" ht="11.25" customHeight="1" x14ac:dyDescent="0.25">
      <c r="AO211" s="100" t="s">
        <v>196</v>
      </c>
      <c r="AP211" s="101">
        <f>_xll.qlInterestRateIndexFixingDate(Currency&amp;"ibor"&amp;Tenor,AQ211,Trigger)</f>
        <v>42482</v>
      </c>
      <c r="AQ211" s="101">
        <f>_xll.qlCalendarAdvance(Calendar,AQ210,AO211,"f",,Trigger)</f>
        <v>42486</v>
      </c>
      <c r="AR211" s="101">
        <f>_xll.qlInterestRateIndexMaturity(Currency&amp;"ibor"&amp;Tenor,AQ211,Trigger)</f>
        <v>42516</v>
      </c>
      <c r="AS211" s="246">
        <f>_xll.qlIndexFixing($AC$5,AP211,TRUE,_xll.ohTrigger(Trigger,Trigger1M))</f>
        <v>-6.9901083735013358E-4</v>
      </c>
      <c r="AT211" s="246">
        <f>_xll.qlIndexFixing($AU$1,AP211,TRUE,_xll.ohTrigger(Trigger,Trigger1M))</f>
        <v>-7.1617877788998641E-4</v>
      </c>
    </row>
    <row r="212" spans="41:46" ht="11.25" customHeight="1" x14ac:dyDescent="0.25">
      <c r="AO212" s="100" t="s">
        <v>196</v>
      </c>
      <c r="AP212" s="101">
        <f>_xll.qlInterestRateIndexFixingDate(Currency&amp;"ibor"&amp;Tenor,AQ212,Trigger)</f>
        <v>42485</v>
      </c>
      <c r="AQ212" s="101">
        <f>_xll.qlCalendarAdvance(Calendar,AQ211,AO212,"f",,Trigger)</f>
        <v>42487</v>
      </c>
      <c r="AR212" s="101">
        <f>_xll.qlInterestRateIndexMaturity(Currency&amp;"ibor"&amp;Tenor,AQ212,Trigger)</f>
        <v>42517</v>
      </c>
      <c r="AS212" s="246">
        <f>_xll.qlIndexFixing($AC$5,AP212,TRUE,_xll.ohTrigger(Trigger,Trigger1M))</f>
        <v>-7.0141071031581959E-4</v>
      </c>
      <c r="AT212" s="246">
        <f>_xll.qlIndexFixing($AU$1,AP212,TRUE,_xll.ohTrigger(Trigger,Trigger1M))</f>
        <v>-7.1934892245684168E-4</v>
      </c>
    </row>
    <row r="213" spans="41:46" ht="11.25" customHeight="1" x14ac:dyDescent="0.25">
      <c r="AO213" s="100" t="s">
        <v>196</v>
      </c>
      <c r="AP213" s="101">
        <f>_xll.qlInterestRateIndexFixingDate(Currency&amp;"ibor"&amp;Tenor,AQ213,Trigger)</f>
        <v>42486</v>
      </c>
      <c r="AQ213" s="101">
        <f>_xll.qlCalendarAdvance(Calendar,AQ212,AO213,"f",,Trigger)</f>
        <v>42488</v>
      </c>
      <c r="AR213" s="101">
        <f>_xll.qlInterestRateIndexMaturity(Currency&amp;"ibor"&amp;Tenor,AQ213,Trigger)</f>
        <v>42520</v>
      </c>
      <c r="AS213" s="246">
        <f>_xll.qlIndexFixing($AC$5,AP213,TRUE,_xll.ohTrigger(Trigger,Trigger1M))</f>
        <v>-7.0299366148579567E-4</v>
      </c>
      <c r="AT213" s="246">
        <f>_xll.qlIndexFixing($AU$1,AP213,TRUE,_xll.ohTrigger(Trigger,Trigger1M))</f>
        <v>-7.2243217042577967E-4</v>
      </c>
    </row>
    <row r="214" spans="41:46" ht="11.25" customHeight="1" x14ac:dyDescent="0.25">
      <c r="AO214" s="100" t="s">
        <v>196</v>
      </c>
      <c r="AP214" s="101">
        <f>_xll.qlInterestRateIndexFixingDate(Currency&amp;"ibor"&amp;Tenor,AQ214,Trigger)</f>
        <v>42487</v>
      </c>
      <c r="AQ214" s="101">
        <f>_xll.qlCalendarAdvance(Calendar,AQ213,AO214,"f",,Trigger)</f>
        <v>42489</v>
      </c>
      <c r="AR214" s="101">
        <f>_xll.qlInterestRateIndexMaturity(Currency&amp;"ibor"&amp;Tenor,AQ214,Trigger)</f>
        <v>42521</v>
      </c>
      <c r="AS214" s="246">
        <f>_xll.qlIndexFixing($AC$5,AP214,TRUE,_xll.ohTrigger(Trigger,Trigger1M))</f>
        <v>-7.0427160285976842E-4</v>
      </c>
      <c r="AT214" s="246">
        <f>_xll.qlIndexFixing($AU$1,AP214,TRUE,_xll.ohTrigger(Trigger,Trigger1M))</f>
        <v>-7.2447210981818611E-4</v>
      </c>
    </row>
    <row r="215" spans="41:46" ht="11.25" customHeight="1" x14ac:dyDescent="0.25">
      <c r="AO215" s="100" t="s">
        <v>196</v>
      </c>
      <c r="AP215" s="101">
        <f>_xll.qlInterestRateIndexFixingDate(Currency&amp;"ibor"&amp;Tenor,AQ215,Trigger)</f>
        <v>42488</v>
      </c>
      <c r="AQ215" s="101">
        <f>_xll.qlCalendarAdvance(Calendar,AQ214,AO215,"f",,Trigger)</f>
        <v>42492</v>
      </c>
      <c r="AR215" s="101">
        <f>_xll.qlInterestRateIndexMaturity(Currency&amp;"ibor"&amp;Tenor,AQ215,Trigger)</f>
        <v>42523</v>
      </c>
      <c r="AS215" s="246">
        <f>_xll.qlIndexFixing($AC$5,AP215,TRUE,_xll.ohTrigger(Trigger,Trigger1M))</f>
        <v>-7.0724589825115771E-4</v>
      </c>
      <c r="AT215" s="246">
        <f>_xll.qlIndexFixing($AU$1,AP215,TRUE,_xll.ohTrigger(Trigger,Trigger1M))</f>
        <v>-7.290542124972452E-4</v>
      </c>
    </row>
    <row r="216" spans="41:46" ht="11.25" customHeight="1" x14ac:dyDescent="0.25">
      <c r="AO216" s="100" t="s">
        <v>196</v>
      </c>
      <c r="AP216" s="101">
        <f>_xll.qlInterestRateIndexFixingDate(Currency&amp;"ibor"&amp;Tenor,AQ216,Trigger)</f>
        <v>42489</v>
      </c>
      <c r="AQ216" s="101">
        <f>_xll.qlCalendarAdvance(Calendar,AQ215,AO216,"f",,Trigger)</f>
        <v>42493</v>
      </c>
      <c r="AR216" s="101">
        <f>_xll.qlInterestRateIndexMaturity(Currency&amp;"ibor"&amp;Tenor,AQ216,Trigger)</f>
        <v>42524</v>
      </c>
      <c r="AS216" s="246">
        <f>_xll.qlIndexFixing($AC$5,AP216,TRUE,_xll.ohTrigger(Trigger,Trigger1M))</f>
        <v>-7.0726244378255438E-4</v>
      </c>
      <c r="AT216" s="246">
        <f>_xll.qlIndexFixing($AU$1,AP216,TRUE,_xll.ohTrigger(Trigger,Trigger1M))</f>
        <v>-7.2962618536631305E-4</v>
      </c>
    </row>
    <row r="217" spans="41:46" ht="11.25" customHeight="1" x14ac:dyDescent="0.25">
      <c r="AO217" s="100" t="s">
        <v>196</v>
      </c>
      <c r="AP217" s="101">
        <f>_xll.qlInterestRateIndexFixingDate(Currency&amp;"ibor"&amp;Tenor,AQ217,Trigger)</f>
        <v>42492</v>
      </c>
      <c r="AQ217" s="101">
        <f>_xll.qlCalendarAdvance(Calendar,AQ216,AO217,"f",,Trigger)</f>
        <v>42494</v>
      </c>
      <c r="AR217" s="101">
        <f>_xll.qlInterestRateIndexMaturity(Currency&amp;"ibor"&amp;Tenor,AQ217,Trigger)</f>
        <v>42527</v>
      </c>
      <c r="AS217" s="246">
        <f>_xll.qlIndexFixing($AC$5,AP217,TRUE,_xll.ohTrigger(Trigger,Trigger1M))</f>
        <v>-7.0414113018759468E-4</v>
      </c>
      <c r="AT217" s="246">
        <f>_xll.qlIndexFixing($AU$1,AP217,TRUE,_xll.ohTrigger(Trigger,Trigger1M))</f>
        <v>-7.270567304933968E-4</v>
      </c>
    </row>
    <row r="218" spans="41:46" ht="11.25" customHeight="1" x14ac:dyDescent="0.25">
      <c r="AO218" s="100" t="s">
        <v>196</v>
      </c>
      <c r="AP218" s="101">
        <f>_xll.qlInterestRateIndexFixingDate(Currency&amp;"ibor"&amp;Tenor,AQ218,Trigger)</f>
        <v>42493</v>
      </c>
      <c r="AQ218" s="101">
        <f>_xll.qlCalendarAdvance(Calendar,AQ217,AO218,"f",,Trigger)</f>
        <v>42495</v>
      </c>
      <c r="AR218" s="101">
        <f>_xll.qlInterestRateIndexMaturity(Currency&amp;"ibor"&amp;Tenor,AQ218,Trigger)</f>
        <v>42527</v>
      </c>
      <c r="AS218" s="246">
        <f>_xll.qlIndexFixing($AC$5,AP218,TRUE,_xll.ohTrigger(Trigger,Trigger1M))</f>
        <v>-7.0487125768681214E-4</v>
      </c>
      <c r="AT218" s="246">
        <f>_xll.qlIndexFixing($AU$1,AP218,TRUE,_xll.ohTrigger(Trigger,Trigger1M))</f>
        <v>-7.2797394764040346E-4</v>
      </c>
    </row>
    <row r="219" spans="41:46" ht="11.25" customHeight="1" x14ac:dyDescent="0.25">
      <c r="AO219" s="100" t="s">
        <v>196</v>
      </c>
      <c r="AP219" s="101">
        <f>_xll.qlInterestRateIndexFixingDate(Currency&amp;"ibor"&amp;Tenor,AQ219,Trigger)</f>
        <v>42494</v>
      </c>
      <c r="AQ219" s="101">
        <f>_xll.qlCalendarAdvance(Calendar,AQ218,AO219,"f",,Trigger)</f>
        <v>42496</v>
      </c>
      <c r="AR219" s="101">
        <f>_xll.qlInterestRateIndexMaturity(Currency&amp;"ibor"&amp;Tenor,AQ219,Trigger)</f>
        <v>42527</v>
      </c>
      <c r="AS219" s="246">
        <f>_xll.qlIndexFixing($AC$5,AP219,TRUE,_xll.ohTrigger(Trigger,Trigger1M))</f>
        <v>-7.054246501220756E-4</v>
      </c>
      <c r="AT219" s="246">
        <f>_xll.qlIndexFixing($AU$1,AP219,TRUE,_xll.ohTrigger(Trigger,Trigger1M))</f>
        <v>-7.2873516459430953E-4</v>
      </c>
    </row>
    <row r="220" spans="41:46" ht="11.25" customHeight="1" x14ac:dyDescent="0.25">
      <c r="AO220" s="100" t="s">
        <v>196</v>
      </c>
      <c r="AP220" s="101">
        <f>_xll.qlInterestRateIndexFixingDate(Currency&amp;"ibor"&amp;Tenor,AQ220,Trigger)</f>
        <v>42495</v>
      </c>
      <c r="AQ220" s="101">
        <f>_xll.qlCalendarAdvance(Calendar,AQ219,AO220,"f",,Trigger)</f>
        <v>42499</v>
      </c>
      <c r="AR220" s="101">
        <f>_xll.qlInterestRateIndexMaturity(Currency&amp;"ibor"&amp;Tenor,AQ220,Trigger)</f>
        <v>42530</v>
      </c>
      <c r="AS220" s="246">
        <f>_xll.qlIndexFixing($AC$5,AP220,TRUE,_xll.ohTrigger(Trigger,Trigger1M))</f>
        <v>-7.0110976104635755E-4</v>
      </c>
      <c r="AT220" s="246">
        <f>_xll.qlIndexFixing($AU$1,AP220,TRUE,_xll.ohTrigger(Trigger,Trigger1M))</f>
        <v>-7.2437204397080371E-4</v>
      </c>
    </row>
    <row r="221" spans="41:46" ht="11.25" customHeight="1" x14ac:dyDescent="0.25">
      <c r="AO221" s="100" t="s">
        <v>196</v>
      </c>
      <c r="AP221" s="101">
        <f>_xll.qlInterestRateIndexFixingDate(Currency&amp;"ibor"&amp;Tenor,AQ221,Trigger)</f>
        <v>42496</v>
      </c>
      <c r="AQ221" s="101">
        <f>_xll.qlCalendarAdvance(Calendar,AQ220,AO221,"f",,Trigger)</f>
        <v>42500</v>
      </c>
      <c r="AR221" s="101">
        <f>_xll.qlInterestRateIndexMaturity(Currency&amp;"ibor"&amp;Tenor,AQ221,Trigger)</f>
        <v>42531</v>
      </c>
      <c r="AS221" s="246">
        <f>_xll.qlIndexFixing($AC$5,AP221,TRUE,_xll.ohTrigger(Trigger,Trigger1M))</f>
        <v>-6.9919967668342236E-4</v>
      </c>
      <c r="AT221" s="246">
        <f>_xll.qlIndexFixing($AU$1,AP221,TRUE,_xll.ohTrigger(Trigger,Trigger1M))</f>
        <v>-7.2224349443417515E-4</v>
      </c>
    </row>
    <row r="222" spans="41:46" ht="11.25" customHeight="1" x14ac:dyDescent="0.25">
      <c r="AO222" s="100" t="s">
        <v>196</v>
      </c>
      <c r="AP222" s="101">
        <f>_xll.qlInterestRateIndexFixingDate(Currency&amp;"ibor"&amp;Tenor,AQ222,Trigger)</f>
        <v>42499</v>
      </c>
      <c r="AQ222" s="101">
        <f>_xll.qlCalendarAdvance(Calendar,AQ221,AO222,"f",,Trigger)</f>
        <v>42501</v>
      </c>
      <c r="AR222" s="101">
        <f>_xll.qlInterestRateIndexMaturity(Currency&amp;"ibor"&amp;Tenor,AQ222,Trigger)</f>
        <v>42534</v>
      </c>
      <c r="AS222" s="246">
        <f>_xll.qlIndexFixing($AC$5,AP222,TRUE,_xll.ohTrigger(Trigger,Trigger1M))</f>
        <v>-6.9394380007757985E-4</v>
      </c>
      <c r="AT222" s="246">
        <f>_xll.qlIndexFixing($AU$1,AP222,TRUE,_xll.ohTrigger(Trigger,Trigger1M))</f>
        <v>-7.1546695328272847E-4</v>
      </c>
    </row>
    <row r="223" spans="41:46" ht="11.25" customHeight="1" x14ac:dyDescent="0.25">
      <c r="AO223" s="100" t="s">
        <v>196</v>
      </c>
      <c r="AP223" s="101">
        <f>_xll.qlInterestRateIndexFixingDate(Currency&amp;"ibor"&amp;Tenor,AQ223,Trigger)</f>
        <v>42500</v>
      </c>
      <c r="AQ223" s="101">
        <f>_xll.qlCalendarAdvance(Calendar,AQ222,AO223,"f",,Trigger)</f>
        <v>42502</v>
      </c>
      <c r="AR223" s="101">
        <f>_xll.qlInterestRateIndexMaturity(Currency&amp;"ibor"&amp;Tenor,AQ223,Trigger)</f>
        <v>42534</v>
      </c>
      <c r="AS223" s="246">
        <f>_xll.qlIndexFixing($AC$5,AP223,TRUE,_xll.ohTrigger(Trigger,Trigger1M))</f>
        <v>-6.931921242514516E-4</v>
      </c>
      <c r="AT223" s="246">
        <f>_xll.qlIndexFixing($AU$1,AP223,TRUE,_xll.ohTrigger(Trigger,Trigger1M))</f>
        <v>-7.1487106735337869E-4</v>
      </c>
    </row>
    <row r="224" spans="41:46" ht="11.25" customHeight="1" x14ac:dyDescent="0.25">
      <c r="AO224" s="100" t="s">
        <v>196</v>
      </c>
      <c r="AP224" s="101">
        <f>_xll.qlInterestRateIndexFixingDate(Currency&amp;"ibor"&amp;Tenor,AQ224,Trigger)</f>
        <v>42501</v>
      </c>
      <c r="AQ224" s="101">
        <f>_xll.qlCalendarAdvance(Calendar,AQ223,AO224,"f",,Trigger)</f>
        <v>42503</v>
      </c>
      <c r="AR224" s="101">
        <f>_xll.qlInterestRateIndexMaturity(Currency&amp;"ibor"&amp;Tenor,AQ224,Trigger)</f>
        <v>42534</v>
      </c>
      <c r="AS224" s="246">
        <f>_xll.qlIndexFixing($AC$5,AP224,TRUE,_xll.ohTrigger(Trigger,Trigger1M))</f>
        <v>-6.9229009232455699E-4</v>
      </c>
      <c r="AT224" s="246">
        <f>_xll.qlIndexFixing($AU$1,AP224,TRUE,_xll.ohTrigger(Trigger,Trigger1M))</f>
        <v>-7.1412752246098837E-4</v>
      </c>
    </row>
    <row r="225" spans="41:46" ht="11.25" customHeight="1" x14ac:dyDescent="0.25">
      <c r="AO225" s="100" t="s">
        <v>196</v>
      </c>
      <c r="AP225" s="101">
        <f>_xll.qlInterestRateIndexFixingDate(Currency&amp;"ibor"&amp;Tenor,AQ225,Trigger)</f>
        <v>42502</v>
      </c>
      <c r="AQ225" s="101">
        <f>_xll.qlCalendarAdvance(Calendar,AQ224,AO225,"f",,Trigger)</f>
        <v>42506</v>
      </c>
      <c r="AR225" s="101">
        <f>_xll.qlInterestRateIndexMaturity(Currency&amp;"ibor"&amp;Tenor,AQ225,Trigger)</f>
        <v>42537</v>
      </c>
      <c r="AS225" s="246">
        <f>_xll.qlIndexFixing($AC$5,AP225,TRUE,_xll.ohTrigger(Trigger,Trigger1M))</f>
        <v>-6.8396556030600735E-4</v>
      </c>
      <c r="AT225" s="246">
        <f>_xll.qlIndexFixing($AU$1,AP225,TRUE,_xll.ohTrigger(Trigger,Trigger1M))</f>
        <v>-7.0385437218729733E-4</v>
      </c>
    </row>
    <row r="226" spans="41:46" ht="11.25" customHeight="1" x14ac:dyDescent="0.25">
      <c r="AO226" s="100" t="s">
        <v>196</v>
      </c>
      <c r="AP226" s="101">
        <f>_xll.qlInterestRateIndexFixingDate(Currency&amp;"ibor"&amp;Tenor,AQ226,Trigger)</f>
        <v>42503</v>
      </c>
      <c r="AQ226" s="101">
        <f>_xll.qlCalendarAdvance(Calendar,AQ225,AO226,"f",,Trigger)</f>
        <v>42507</v>
      </c>
      <c r="AR226" s="101">
        <f>_xll.qlInterestRateIndexMaturity(Currency&amp;"ibor"&amp;Tenor,AQ226,Trigger)</f>
        <v>42538</v>
      </c>
      <c r="AS226" s="246">
        <f>_xll.qlIndexFixing($AC$5,AP226,TRUE,_xll.ohTrigger(Trigger,Trigger1M))</f>
        <v>-6.8095496117343544E-4</v>
      </c>
      <c r="AT226" s="246">
        <f>_xll.qlIndexFixing($AU$1,AP226,TRUE,_xll.ohTrigger(Trigger,Trigger1M))</f>
        <v>-7.0004801737788916E-4</v>
      </c>
    </row>
    <row r="227" spans="41:46" ht="11.25" customHeight="1" x14ac:dyDescent="0.25">
      <c r="AO227" s="100" t="s">
        <v>196</v>
      </c>
      <c r="AP227" s="101">
        <f>_xll.qlInterestRateIndexFixingDate(Currency&amp;"ibor"&amp;Tenor,AQ227,Trigger)</f>
        <v>42506</v>
      </c>
      <c r="AQ227" s="101">
        <f>_xll.qlCalendarAdvance(Calendar,AQ226,AO227,"f",,Trigger)</f>
        <v>42508</v>
      </c>
      <c r="AR227" s="101">
        <f>_xll.qlInterestRateIndexMaturity(Currency&amp;"ibor"&amp;Tenor,AQ227,Trigger)</f>
        <v>42541</v>
      </c>
      <c r="AS227" s="246">
        <f>_xll.qlIndexFixing($AC$5,AP227,TRUE,_xll.ohTrigger(Trigger,Trigger1M))</f>
        <v>-6.749055151435777E-4</v>
      </c>
      <c r="AT227" s="246">
        <f>_xll.qlIndexFixing($AU$1,AP227,TRUE,_xll.ohTrigger(Trigger,Trigger1M))</f>
        <v>-6.9145078027486244E-4</v>
      </c>
    </row>
    <row r="228" spans="41:46" ht="11.25" customHeight="1" x14ac:dyDescent="0.25">
      <c r="AO228" s="100" t="s">
        <v>196</v>
      </c>
      <c r="AP228" s="101">
        <f>_xll.qlInterestRateIndexFixingDate(Currency&amp;"ibor"&amp;Tenor,AQ228,Trigger)</f>
        <v>42507</v>
      </c>
      <c r="AQ228" s="101">
        <f>_xll.qlCalendarAdvance(Calendar,AQ227,AO228,"f",,Trigger)</f>
        <v>42509</v>
      </c>
      <c r="AR228" s="101">
        <f>_xll.qlInterestRateIndexMaturity(Currency&amp;"ibor"&amp;Tenor,AQ228,Trigger)</f>
        <v>42541</v>
      </c>
      <c r="AS228" s="246">
        <f>_xll.qlIndexFixing($AC$5,AP228,TRUE,_xll.ohTrigger(Trigger,Trigger1M))</f>
        <v>-6.7322293924212961E-4</v>
      </c>
      <c r="AT228" s="246">
        <f>_xll.qlIndexFixing($AU$1,AP228,TRUE,_xll.ohTrigger(Trigger,Trigger1M))</f>
        <v>-6.8967201699826619E-4</v>
      </c>
    </row>
    <row r="229" spans="41:46" ht="11.25" customHeight="1" x14ac:dyDescent="0.25">
      <c r="AO229" s="100" t="s">
        <v>196</v>
      </c>
      <c r="AP229" s="101">
        <f>_xll.qlInterestRateIndexFixingDate(Currency&amp;"ibor"&amp;Tenor,AQ229,Trigger)</f>
        <v>42508</v>
      </c>
      <c r="AQ229" s="101">
        <f>_xll.qlCalendarAdvance(Calendar,AQ228,AO229,"f",,Trigger)</f>
        <v>42510</v>
      </c>
      <c r="AR229" s="101">
        <f>_xll.qlInterestRateIndexMaturity(Currency&amp;"ibor"&amp;Tenor,AQ229,Trigger)</f>
        <v>42541</v>
      </c>
      <c r="AS229" s="246">
        <f>_xll.qlIndexFixing($AC$5,AP229,TRUE,_xll.ohTrigger(Trigger,Trigger1M))</f>
        <v>-6.7145193190928845E-4</v>
      </c>
      <c r="AT229" s="246">
        <f>_xll.qlIndexFixing($AU$1,AP229,TRUE,_xll.ohTrigger(Trigger,Trigger1M))</f>
        <v>-6.8777524402933413E-4</v>
      </c>
    </row>
    <row r="230" spans="41:46" ht="11.25" customHeight="1" x14ac:dyDescent="0.25">
      <c r="AO230" s="100" t="s">
        <v>196</v>
      </c>
      <c r="AP230" s="101">
        <f>_xll.qlInterestRateIndexFixingDate(Currency&amp;"ibor"&amp;Tenor,AQ230,Trigger)</f>
        <v>42509</v>
      </c>
      <c r="AQ230" s="101">
        <f>_xll.qlCalendarAdvance(Calendar,AQ229,AO230,"f",,Trigger)</f>
        <v>42513</v>
      </c>
      <c r="AR230" s="101">
        <f>_xll.qlInterestRateIndexMaturity(Currency&amp;"ibor"&amp;Tenor,AQ230,Trigger)</f>
        <v>42544</v>
      </c>
      <c r="AS230" s="246">
        <f>_xll.qlIndexFixing($AC$5,AP230,TRUE,_xll.ohTrigger(Trigger,Trigger1M))</f>
        <v>-6.6159610597455441E-4</v>
      </c>
      <c r="AT230" s="246">
        <f>_xll.qlIndexFixing($AU$1,AP230,TRUE,_xll.ohTrigger(Trigger,Trigger1M))</f>
        <v>-6.7466021641186943E-4</v>
      </c>
    </row>
    <row r="231" spans="41:46" ht="11.25" customHeight="1" x14ac:dyDescent="0.25">
      <c r="AO231" s="100" t="s">
        <v>196</v>
      </c>
      <c r="AP231" s="101">
        <f>_xll.qlInterestRateIndexFixingDate(Currency&amp;"ibor"&amp;Tenor,AQ231,Trigger)</f>
        <v>42510</v>
      </c>
      <c r="AQ231" s="101">
        <f>_xll.qlCalendarAdvance(Calendar,AQ230,AO231,"f",,Trigger)</f>
        <v>42514</v>
      </c>
      <c r="AR231" s="101">
        <f>_xll.qlInterestRateIndexMaturity(Currency&amp;"ibor"&amp;Tenor,AQ231,Trigger)</f>
        <v>42545</v>
      </c>
      <c r="AS231" s="246">
        <f>_xll.qlIndexFixing($AC$5,AP231,TRUE,_xll.ohTrigger(Trigger,Trigger1M))</f>
        <v>-6.5831110959641188E-4</v>
      </c>
      <c r="AT231" s="246">
        <f>_xll.qlIndexFixing($AU$1,AP231,TRUE,_xll.ohTrigger(Trigger,Trigger1M))</f>
        <v>-6.7019877520572036E-4</v>
      </c>
    </row>
    <row r="232" spans="41:46" ht="11.25" customHeight="1" x14ac:dyDescent="0.25">
      <c r="AO232" s="100" t="s">
        <v>196</v>
      </c>
      <c r="AP232" s="101">
        <f>_xll.qlInterestRateIndexFixingDate(Currency&amp;"ibor"&amp;Tenor,AQ232,Trigger)</f>
        <v>42513</v>
      </c>
      <c r="AQ232" s="101">
        <f>_xll.qlCalendarAdvance(Calendar,AQ231,AO232,"f",,Trigger)</f>
        <v>42515</v>
      </c>
      <c r="AR232" s="101">
        <f>_xll.qlInterestRateIndexMaturity(Currency&amp;"ibor"&amp;Tenor,AQ232,Trigger)</f>
        <v>42548</v>
      </c>
      <c r="AS232" s="246">
        <f>_xll.qlIndexFixing($AC$5,AP232,TRUE,_xll.ohTrigger(Trigger,Trigger1M))</f>
        <v>-6.5245859609279358E-4</v>
      </c>
      <c r="AT232" s="246">
        <f>_xll.qlIndexFixing($AU$1,AP232,TRUE,_xll.ohTrigger(Trigger,Trigger1M))</f>
        <v>-6.6173333031463704E-4</v>
      </c>
    </row>
    <row r="233" spans="41:46" ht="11.25" customHeight="1" x14ac:dyDescent="0.25">
      <c r="AO233" s="100" t="s">
        <v>196</v>
      </c>
      <c r="AP233" s="101">
        <f>_xll.qlInterestRateIndexFixingDate(Currency&amp;"ibor"&amp;Tenor,AQ233,Trigger)</f>
        <v>42514</v>
      </c>
      <c r="AQ233" s="101">
        <f>_xll.qlCalendarAdvance(Calendar,AQ232,AO233,"f",,Trigger)</f>
        <v>42516</v>
      </c>
      <c r="AR233" s="101">
        <f>_xll.qlInterestRateIndexMaturity(Currency&amp;"ibor"&amp;Tenor,AQ233,Trigger)</f>
        <v>42548</v>
      </c>
      <c r="AS233" s="246">
        <f>_xll.qlIndexFixing($AC$5,AP233,TRUE,_xll.ohTrigger(Trigger,Trigger1M))</f>
        <v>-6.5056579807390436E-4</v>
      </c>
      <c r="AT233" s="246">
        <f>_xll.qlIndexFixing($AU$1,AP233,TRUE,_xll.ohTrigger(Trigger,Trigger1M))</f>
        <v>-6.5931209298347726E-4</v>
      </c>
    </row>
    <row r="234" spans="41:46" ht="11.25" customHeight="1" x14ac:dyDescent="0.25">
      <c r="AO234" s="100" t="s">
        <v>196</v>
      </c>
      <c r="AP234" s="101">
        <f>_xll.qlInterestRateIndexFixingDate(Currency&amp;"ibor"&amp;Tenor,AQ234,Trigger)</f>
        <v>42515</v>
      </c>
      <c r="AQ234" s="101">
        <f>_xll.qlCalendarAdvance(Calendar,AQ233,AO234,"f",,Trigger)</f>
        <v>42517</v>
      </c>
      <c r="AR234" s="101">
        <f>_xll.qlInterestRateIndexMaturity(Currency&amp;"ibor"&amp;Tenor,AQ234,Trigger)</f>
        <v>42548</v>
      </c>
      <c r="AS234" s="246">
        <f>_xll.qlIndexFixing($AC$5,AP234,TRUE,_xll.ohTrigger(Trigger,Trigger1M))</f>
        <v>-6.4869299253619752E-4</v>
      </c>
      <c r="AT234" s="246">
        <f>_xll.qlIndexFixing($AU$1,AP234,TRUE,_xll.ohTrigger(Trigger,Trigger1M))</f>
        <v>-6.5683736353316208E-4</v>
      </c>
    </row>
    <row r="235" spans="41:46" ht="11.25" customHeight="1" x14ac:dyDescent="0.25">
      <c r="AO235" s="100" t="s">
        <v>196</v>
      </c>
      <c r="AP235" s="101">
        <f>_xll.qlInterestRateIndexFixingDate(Currency&amp;"ibor"&amp;Tenor,AQ235,Trigger)</f>
        <v>42516</v>
      </c>
      <c r="AQ235" s="101">
        <f>_xll.qlCalendarAdvance(Calendar,AQ234,AO235,"f",,Trigger)</f>
        <v>42520</v>
      </c>
      <c r="AR235" s="101">
        <f>_xll.qlInterestRateIndexMaturity(Currency&amp;"ibor"&amp;Tenor,AQ235,Trigger)</f>
        <v>42551</v>
      </c>
      <c r="AS235" s="246">
        <f>_xll.qlIndexFixing($AC$5,AP235,TRUE,_xll.ohTrigger(Trigger,Trigger1M))</f>
        <v>-6.3978423741549396E-4</v>
      </c>
      <c r="AT235" s="246">
        <f>_xll.qlIndexFixing($AU$1,AP235,TRUE,_xll.ohTrigger(Trigger,Trigger1M))</f>
        <v>-6.439486333339211E-4</v>
      </c>
    </row>
    <row r="236" spans="41:46" ht="11.25" customHeight="1" x14ac:dyDescent="0.25">
      <c r="AO236" s="100" t="s">
        <v>196</v>
      </c>
      <c r="AP236" s="101">
        <f>_xll.qlInterestRateIndexFixingDate(Currency&amp;"ibor"&amp;Tenor,AQ236,Trigger)</f>
        <v>42517</v>
      </c>
      <c r="AQ236" s="101">
        <f>_xll.qlCalendarAdvance(Calendar,AQ235,AO236,"f",,Trigger)</f>
        <v>42521</v>
      </c>
      <c r="AR236" s="101">
        <f>_xll.qlInterestRateIndexMaturity(Currency&amp;"ibor"&amp;Tenor,AQ236,Trigger)</f>
        <v>42551</v>
      </c>
      <c r="AS236" s="246">
        <f>_xll.qlIndexFixing($AC$5,AP236,TRUE,_xll.ohTrigger(Trigger,Trigger1M))</f>
        <v>-6.382571995988684E-4</v>
      </c>
      <c r="AT236" s="246">
        <f>_xll.qlIndexFixing($AU$1,AP236,TRUE,_xll.ohTrigger(Trigger,Trigger1M))</f>
        <v>-6.4146041339574467E-4</v>
      </c>
    </row>
    <row r="237" spans="41:46" ht="11.25" customHeight="1" x14ac:dyDescent="0.25">
      <c r="AO237" s="100" t="s">
        <v>196</v>
      </c>
      <c r="AP237" s="101">
        <f>_xll.qlInterestRateIndexFixingDate(Currency&amp;"ibor"&amp;Tenor,AQ237,Trigger)</f>
        <v>42520</v>
      </c>
      <c r="AQ237" s="101">
        <f>_xll.qlCalendarAdvance(Calendar,AQ236,AO237,"f",,Trigger)</f>
        <v>42522</v>
      </c>
      <c r="AR237" s="101">
        <f>_xll.qlInterestRateIndexMaturity(Currency&amp;"ibor"&amp;Tenor,AQ237,Trigger)</f>
        <v>42552</v>
      </c>
      <c r="AS237" s="246">
        <f>_xll.qlIndexFixing($AC$5,AP237,TRUE,_xll.ohTrigger(Trigger,Trigger1M))</f>
        <v>-6.3566974435147472E-4</v>
      </c>
      <c r="AT237" s="246">
        <f>_xll.qlIndexFixing($AU$1,AP237,TRUE,_xll.ohTrigger(Trigger,Trigger1M))</f>
        <v>-6.374145502832107E-4</v>
      </c>
    </row>
    <row r="238" spans="41:46" ht="11.25" customHeight="1" x14ac:dyDescent="0.25">
      <c r="AO238" s="100" t="s">
        <v>196</v>
      </c>
      <c r="AP238" s="101">
        <f>_xll.qlInterestRateIndexFixingDate(Currency&amp;"ibor"&amp;Tenor,AQ238,Trigger)</f>
        <v>42521</v>
      </c>
      <c r="AQ238" s="101">
        <f>_xll.qlCalendarAdvance(Calendar,AQ237,AO238,"f",,Trigger)</f>
        <v>42523</v>
      </c>
      <c r="AR238" s="101">
        <f>_xll.qlInterestRateIndexMaturity(Currency&amp;"ibor"&amp;Tenor,AQ238,Trigger)</f>
        <v>42555</v>
      </c>
      <c r="AS238" s="246">
        <f>_xll.qlIndexFixing($AC$5,AP238,TRUE,_xll.ohTrigger(Trigger,Trigger1M))</f>
        <v>-6.3082283390039628E-4</v>
      </c>
      <c r="AT238" s="246">
        <f>_xll.qlIndexFixing($AU$1,AP238,TRUE,_xll.ohTrigger(Trigger,Trigger1M))</f>
        <v>-6.3072664882674045E-4</v>
      </c>
    </row>
    <row r="239" spans="41:46" ht="11.25" customHeight="1" x14ac:dyDescent="0.25">
      <c r="AO239" s="100" t="s">
        <v>196</v>
      </c>
      <c r="AP239" s="101">
        <f>_xll.qlInterestRateIndexFixingDate(Currency&amp;"ibor"&amp;Tenor,AQ239,Trigger)</f>
        <v>42522</v>
      </c>
      <c r="AQ239" s="101">
        <f>_xll.qlCalendarAdvance(Calendar,AQ238,AO239,"f",,Trigger)</f>
        <v>42524</v>
      </c>
      <c r="AR239" s="101">
        <f>_xll.qlInterestRateIndexMaturity(Currency&amp;"ibor"&amp;Tenor,AQ239,Trigger)</f>
        <v>42555</v>
      </c>
      <c r="AS239" s="246">
        <f>_xll.qlIndexFixing($AC$5,AP239,TRUE,_xll.ohTrigger(Trigger,Trigger1M))</f>
        <v>-6.2969455502655844E-4</v>
      </c>
      <c r="AT239" s="246">
        <f>_xll.qlIndexFixing($AU$1,AP239,TRUE,_xll.ohTrigger(Trigger,Trigger1M))</f>
        <v>-6.2846949731064318E-4</v>
      </c>
    </row>
    <row r="240" spans="41:46" ht="11.25" customHeight="1" x14ac:dyDescent="0.25">
      <c r="AO240" s="100" t="s">
        <v>196</v>
      </c>
      <c r="AP240" s="101">
        <f>_xll.qlInterestRateIndexFixingDate(Currency&amp;"ibor"&amp;Tenor,AQ240,Trigger)</f>
        <v>42523</v>
      </c>
      <c r="AQ240" s="101">
        <f>_xll.qlCalendarAdvance(Calendar,AQ239,AO240,"f",,Trigger)</f>
        <v>42527</v>
      </c>
      <c r="AR240" s="101">
        <f>_xll.qlInterestRateIndexMaturity(Currency&amp;"ibor"&amp;Tenor,AQ240,Trigger)</f>
        <v>42557</v>
      </c>
      <c r="AS240" s="246">
        <f>_xll.qlIndexFixing($AC$5,AP240,TRUE,_xll.ohTrigger(Trigger,Trigger1M))</f>
        <v>-6.2408765328525462E-4</v>
      </c>
      <c r="AT240" s="246">
        <f>_xll.qlIndexFixing($AU$1,AP240,TRUE,_xll.ohTrigger(Trigger,Trigger1M))</f>
        <v>-6.1966717714145858E-4</v>
      </c>
    </row>
    <row r="241" spans="41:46" ht="11.25" customHeight="1" x14ac:dyDescent="0.25">
      <c r="AO241" s="100" t="s">
        <v>196</v>
      </c>
      <c r="AP241" s="101">
        <f>_xll.qlInterestRateIndexFixingDate(Currency&amp;"ibor"&amp;Tenor,AQ241,Trigger)</f>
        <v>42524</v>
      </c>
      <c r="AQ241" s="101">
        <f>_xll.qlCalendarAdvance(Calendar,AQ240,AO241,"f",,Trigger)</f>
        <v>42528</v>
      </c>
      <c r="AR241" s="101">
        <f>_xll.qlInterestRateIndexMaturity(Currency&amp;"ibor"&amp;Tenor,AQ241,Trigger)</f>
        <v>42558</v>
      </c>
      <c r="AS241" s="246">
        <f>_xll.qlIndexFixing($AC$5,AP241,TRUE,_xll.ohTrigger(Trigger,Trigger1M))</f>
        <v>-6.2203806571226039E-4</v>
      </c>
      <c r="AT241" s="246">
        <f>_xll.qlIndexFixing($AU$1,AP241,TRUE,_xll.ohTrigger(Trigger,Trigger1M))</f>
        <v>-6.1657573906392926E-4</v>
      </c>
    </row>
    <row r="242" spans="41:46" ht="11.25" customHeight="1" x14ac:dyDescent="0.25">
      <c r="AO242" s="100" t="s">
        <v>196</v>
      </c>
      <c r="AP242" s="101">
        <f>_xll.qlInterestRateIndexFixingDate(Currency&amp;"ibor"&amp;Tenor,AQ242,Trigger)</f>
        <v>42527</v>
      </c>
      <c r="AQ242" s="101">
        <f>_xll.qlCalendarAdvance(Calendar,AQ241,AO242,"f",,Trigger)</f>
        <v>42529</v>
      </c>
      <c r="AR242" s="101">
        <f>_xll.qlInterestRateIndexMaturity(Currency&amp;"ibor"&amp;Tenor,AQ242,Trigger)</f>
        <v>42559</v>
      </c>
      <c r="AS242" s="246">
        <f>_xll.qlIndexFixing($AC$5,AP242,TRUE,_xll.ohTrigger(Trigger,Trigger1M))</f>
        <v>-6.2011012182505709E-4</v>
      </c>
      <c r="AT242" s="246">
        <f>_xll.qlIndexFixing($AU$1,AP242,TRUE,_xll.ohTrigger(Trigger,Trigger1M))</f>
        <v>-6.1361658607594904E-4</v>
      </c>
    </row>
    <row r="243" spans="41:46" ht="11.25" customHeight="1" x14ac:dyDescent="0.25">
      <c r="AO243" s="100" t="s">
        <v>196</v>
      </c>
      <c r="AP243" s="101">
        <f>_xll.qlInterestRateIndexFixingDate(Currency&amp;"ibor"&amp;Tenor,AQ243,Trigger)</f>
        <v>42528</v>
      </c>
      <c r="AQ243" s="101">
        <f>_xll.qlCalendarAdvance(Calendar,AQ242,AO243,"f",,Trigger)</f>
        <v>42530</v>
      </c>
      <c r="AR243" s="101">
        <f>_xll.qlInterestRateIndexMaturity(Currency&amp;"ibor"&amp;Tenor,AQ243,Trigger)</f>
        <v>42562</v>
      </c>
      <c r="AS243" s="246">
        <f>_xll.qlIndexFixing($AC$5,AP243,TRUE,_xll.ohTrigger(Trigger,Trigger1M))</f>
        <v>-6.1720457591785127E-4</v>
      </c>
      <c r="AT243" s="246">
        <f>_xll.qlIndexFixing($AU$1,AP243,TRUE,_xll.ohTrigger(Trigger,Trigger1M))</f>
        <v>-6.0874531935511955E-4</v>
      </c>
    </row>
    <row r="244" spans="41:46" ht="11.25" customHeight="1" x14ac:dyDescent="0.25">
      <c r="AO244" s="100" t="s">
        <v>196</v>
      </c>
      <c r="AP244" s="101">
        <f>_xll.qlInterestRateIndexFixingDate(Currency&amp;"ibor"&amp;Tenor,AQ244,Trigger)</f>
        <v>42529</v>
      </c>
      <c r="AQ244" s="101">
        <f>_xll.qlCalendarAdvance(Calendar,AQ243,AO244,"f",,Trigger)</f>
        <v>42531</v>
      </c>
      <c r="AR244" s="101">
        <f>_xll.qlInterestRateIndexMaturity(Currency&amp;"ibor"&amp;Tenor,AQ244,Trigger)</f>
        <v>42562</v>
      </c>
      <c r="AS244" s="246">
        <f>_xll.qlIndexFixing($AC$5,AP244,TRUE,_xll.ohTrigger(Trigger,Trigger1M))</f>
        <v>-6.1611899934308921E-4</v>
      </c>
      <c r="AT244" s="246">
        <f>_xll.qlIndexFixing($AU$1,AP244,TRUE,_xll.ohTrigger(Trigger,Trigger1M))</f>
        <v>-6.070796262104953E-4</v>
      </c>
    </row>
    <row r="245" spans="41:46" ht="11.25" customHeight="1" x14ac:dyDescent="0.25">
      <c r="AO245" s="100" t="s">
        <v>196</v>
      </c>
      <c r="AP245" s="101">
        <f>_xll.qlInterestRateIndexFixingDate(Currency&amp;"ibor"&amp;Tenor,AQ245,Trigger)</f>
        <v>42530</v>
      </c>
      <c r="AQ245" s="101">
        <f>_xll.qlCalendarAdvance(Calendar,AQ244,AO245,"f",,Trigger)</f>
        <v>42534</v>
      </c>
      <c r="AR245" s="101">
        <f>_xll.qlInterestRateIndexMaturity(Currency&amp;"ibor"&amp;Tenor,AQ245,Trigger)</f>
        <v>42564</v>
      </c>
      <c r="AS245" s="246">
        <f>_xll.qlIndexFixing($AC$5,AP245,TRUE,_xll.ohTrigger(Trigger,Trigger1M))</f>
        <v>-6.1221931185961864E-4</v>
      </c>
      <c r="AT245" s="246">
        <f>_xll.qlIndexFixing($AU$1,AP245,TRUE,_xll.ohTrigger(Trigger,Trigger1M))</f>
        <v>-6.0058914208305225E-4</v>
      </c>
    </row>
    <row r="246" spans="41:46" ht="11.25" customHeight="1" x14ac:dyDescent="0.25">
      <c r="AO246" s="100" t="s">
        <v>196</v>
      </c>
      <c r="AP246" s="101">
        <f>_xll.qlInterestRateIndexFixingDate(Currency&amp;"ibor"&amp;Tenor,AQ246,Trigger)</f>
        <v>42531</v>
      </c>
      <c r="AQ246" s="101">
        <f>_xll.qlCalendarAdvance(Calendar,AQ245,AO246,"f",,Trigger)</f>
        <v>42535</v>
      </c>
      <c r="AR246" s="101">
        <f>_xll.qlInterestRateIndexMaturity(Currency&amp;"ibor"&amp;Tenor,AQ246,Trigger)</f>
        <v>42565</v>
      </c>
      <c r="AS246" s="246">
        <f>_xll.qlIndexFixing($AC$5,AP246,TRUE,_xll.ohTrigger(Trigger,Trigger1M))</f>
        <v>-6.1097578252411466E-4</v>
      </c>
      <c r="AT246" s="246">
        <f>_xll.qlIndexFixing($AU$1,AP246,TRUE,_xll.ohTrigger(Trigger,Trigger1M))</f>
        <v>-5.9829412626699607E-4</v>
      </c>
    </row>
    <row r="247" spans="41:46" ht="11.25" customHeight="1" x14ac:dyDescent="0.25">
      <c r="AO247" s="100" t="s">
        <v>196</v>
      </c>
      <c r="AP247" s="101">
        <f>_xll.qlInterestRateIndexFixingDate(Currency&amp;"ibor"&amp;Tenor,AQ247,Trigger)</f>
        <v>42534</v>
      </c>
      <c r="AQ247" s="101">
        <f>_xll.qlCalendarAdvance(Calendar,AQ246,AO247,"f",,Trigger)</f>
        <v>42536</v>
      </c>
      <c r="AR247" s="101">
        <f>_xll.qlInterestRateIndexMaturity(Currency&amp;"ibor"&amp;Tenor,AQ247,Trigger)</f>
        <v>42566</v>
      </c>
      <c r="AS247" s="246">
        <f>_xll.qlIndexFixing($AC$5,AP247,TRUE,_xll.ohTrigger(Trigger,Trigger1M))</f>
        <v>-6.0983874764319879E-4</v>
      </c>
      <c r="AT247" s="246">
        <f>_xll.qlIndexFixing($AU$1,AP247,TRUE,_xll.ohTrigger(Trigger,Trigger1M))</f>
        <v>-5.960882043325455E-4</v>
      </c>
    </row>
    <row r="248" spans="41:46" ht="11.25" customHeight="1" x14ac:dyDescent="0.25">
      <c r="AO248" s="100" t="s">
        <v>196</v>
      </c>
      <c r="AP248" s="101">
        <f>_xll.qlInterestRateIndexFixingDate(Currency&amp;"ibor"&amp;Tenor,AQ248,Trigger)</f>
        <v>42535</v>
      </c>
      <c r="AQ248" s="101">
        <f>_xll.qlCalendarAdvance(Calendar,AQ247,AO248,"f",,Trigger)</f>
        <v>42537</v>
      </c>
      <c r="AR248" s="101">
        <f>_xll.qlInterestRateIndexMaturity(Currency&amp;"ibor"&amp;Tenor,AQ248,Trigger)</f>
        <v>42569</v>
      </c>
      <c r="AS248" s="246">
        <f>_xll.qlIndexFixing($AC$5,AP248,TRUE,_xll.ohTrigger(Trigger,Trigger1M))</f>
        <v>-6.0872283580259978E-4</v>
      </c>
      <c r="AT248" s="246">
        <f>_xll.qlIndexFixing($AU$1,AP248,TRUE,_xll.ohTrigger(Trigger,Trigger1M))</f>
        <v>-5.922514158571146E-4</v>
      </c>
    </row>
    <row r="249" spans="41:46" ht="11.25" customHeight="1" x14ac:dyDescent="0.25">
      <c r="AO249" s="100" t="s">
        <v>196</v>
      </c>
      <c r="AP249" s="101">
        <f>_xll.qlInterestRateIndexFixingDate(Currency&amp;"ibor"&amp;Tenor,AQ249,Trigger)</f>
        <v>42536</v>
      </c>
      <c r="AQ249" s="101">
        <f>_xll.qlCalendarAdvance(Calendar,AQ248,AO249,"f",,Trigger)</f>
        <v>42538</v>
      </c>
      <c r="AR249" s="101">
        <f>_xll.qlInterestRateIndexMaturity(Currency&amp;"ibor"&amp;Tenor,AQ249,Trigger)</f>
        <v>42569</v>
      </c>
      <c r="AS249" s="246">
        <f>_xll.qlIndexFixing($AC$5,AP249,TRUE,_xll.ohTrigger(Trigger,Trigger1M))</f>
        <v>-6.0787343477776109E-4</v>
      </c>
      <c r="AT249" s="246">
        <f>_xll.qlIndexFixing($AU$1,AP249,TRUE,_xll.ohTrigger(Trigger,Trigger1M))</f>
        <v>-5.9107324177841382E-4</v>
      </c>
    </row>
    <row r="250" spans="41:46" ht="11.25" customHeight="1" x14ac:dyDescent="0.25">
      <c r="AO250" s="100" t="s">
        <v>196</v>
      </c>
      <c r="AP250" s="101">
        <f>_xll.qlInterestRateIndexFixingDate(Currency&amp;"ibor"&amp;Tenor,AQ250,Trigger)</f>
        <v>42537</v>
      </c>
      <c r="AQ250" s="101">
        <f>_xll.qlCalendarAdvance(Calendar,AQ249,AO250,"f",,Trigger)</f>
        <v>42541</v>
      </c>
      <c r="AR250" s="101">
        <f>_xll.qlInterestRateIndexMaturity(Currency&amp;"ibor"&amp;Tenor,AQ250,Trigger)</f>
        <v>42571</v>
      </c>
      <c r="AS250" s="246">
        <f>_xll.qlIndexFixing($AC$5,AP250,TRUE,_xll.ohTrigger(Trigger,Trigger1M))</f>
        <v>-6.0567524318466681E-4</v>
      </c>
      <c r="AT250" s="246">
        <f>_xll.qlIndexFixing($AU$1,AP250,TRUE,_xll.ohTrigger(Trigger,Trigger1M))</f>
        <v>-5.8617904566826695E-4</v>
      </c>
    </row>
    <row r="251" spans="41:46" ht="11.25" customHeight="1" x14ac:dyDescent="0.25">
      <c r="AO251" s="100" t="s">
        <v>196</v>
      </c>
      <c r="AP251" s="101">
        <f>_xll.qlInterestRateIndexFixingDate(Currency&amp;"ibor"&amp;Tenor,AQ251,Trigger)</f>
        <v>42538</v>
      </c>
      <c r="AQ251" s="101">
        <f>_xll.qlCalendarAdvance(Calendar,AQ250,AO251,"f",,Trigger)</f>
        <v>42542</v>
      </c>
      <c r="AR251" s="101">
        <f>_xll.qlInterestRateIndexMaturity(Currency&amp;"ibor"&amp;Tenor,AQ251,Trigger)</f>
        <v>42572</v>
      </c>
      <c r="AS251" s="246">
        <f>_xll.qlIndexFixing($AC$5,AP251,TRUE,_xll.ohTrigger(Trigger,Trigger1M))</f>
        <v>-6.0513172686071925E-4</v>
      </c>
      <c r="AT251" s="246">
        <f>_xll.qlIndexFixing($AU$1,AP251,TRUE,_xll.ohTrigger(Trigger,Trigger1M))</f>
        <v>-5.8437811259626216E-4</v>
      </c>
    </row>
    <row r="252" spans="41:46" ht="11.25" customHeight="1" x14ac:dyDescent="0.25">
      <c r="AO252" s="100" t="s">
        <v>196</v>
      </c>
      <c r="AP252" s="101">
        <f>_xll.qlInterestRateIndexFixingDate(Currency&amp;"ibor"&amp;Tenor,AQ252,Trigger)</f>
        <v>42541</v>
      </c>
      <c r="AQ252" s="101">
        <f>_xll.qlCalendarAdvance(Calendar,AQ251,AO252,"f",,Trigger)</f>
        <v>42543</v>
      </c>
      <c r="AR252" s="101">
        <f>_xll.qlInterestRateIndexMaturity(Currency&amp;"ibor"&amp;Tenor,AQ252,Trigger)</f>
        <v>42573</v>
      </c>
      <c r="AS252" s="246">
        <f>_xll.qlIndexFixing($AC$5,AP252,TRUE,_xll.ohTrigger(Trigger,Trigger1M))</f>
        <v>-6.0467955557763631E-4</v>
      </c>
      <c r="AT252" s="246">
        <f>_xll.qlIndexFixing($AU$1,AP252,TRUE,_xll.ohTrigger(Trigger,Trigger1M))</f>
        <v>-5.8262308187817524E-4</v>
      </c>
    </row>
    <row r="253" spans="41:46" ht="11.25" customHeight="1" x14ac:dyDescent="0.25">
      <c r="AO253" s="100" t="s">
        <v>196</v>
      </c>
      <c r="AP253" s="101">
        <f>_xll.qlInterestRateIndexFixingDate(Currency&amp;"ibor"&amp;Tenor,AQ253,Trigger)</f>
        <v>42542</v>
      </c>
      <c r="AQ253" s="101">
        <f>_xll.qlCalendarAdvance(Calendar,AQ252,AO253,"f",,Trigger)</f>
        <v>42544</v>
      </c>
      <c r="AR253" s="101">
        <f>_xll.qlInterestRateIndexMaturity(Currency&amp;"ibor"&amp;Tenor,AQ253,Trigger)</f>
        <v>42576</v>
      </c>
      <c r="AS253" s="246">
        <f>_xll.qlIndexFixing($AC$5,AP253,TRUE,_xll.ohTrigger(Trigger,Trigger1M))</f>
        <v>-6.0468169431865393E-4</v>
      </c>
      <c r="AT253" s="246">
        <f>_xll.qlIndexFixing($AU$1,AP253,TRUE,_xll.ohTrigger(Trigger,Trigger1M))</f>
        <v>-5.7926084500684039E-4</v>
      </c>
    </row>
    <row r="254" spans="41:46" ht="11.25" customHeight="1" x14ac:dyDescent="0.25">
      <c r="AO254" s="100" t="s">
        <v>196</v>
      </c>
      <c r="AP254" s="101">
        <f>_xll.qlInterestRateIndexFixingDate(Currency&amp;"ibor"&amp;Tenor,AQ254,Trigger)</f>
        <v>42543</v>
      </c>
      <c r="AQ254" s="101">
        <f>_xll.qlCalendarAdvance(Calendar,AQ253,AO254,"f",,Trigger)</f>
        <v>42545</v>
      </c>
      <c r="AR254" s="101">
        <f>_xll.qlInterestRateIndexMaturity(Currency&amp;"ibor"&amp;Tenor,AQ254,Trigger)</f>
        <v>42576</v>
      </c>
      <c r="AS254" s="246">
        <f>_xll.qlIndexFixing($AC$5,AP254,TRUE,_xll.ohTrigger(Trigger,Trigger1M))</f>
        <v>-6.0423949121363358E-4</v>
      </c>
      <c r="AT254" s="246">
        <f>_xll.qlIndexFixing($AU$1,AP254,TRUE,_xll.ohTrigger(Trigger,Trigger1M))</f>
        <v>-5.7840224159254642E-4</v>
      </c>
    </row>
    <row r="255" spans="41:46" ht="11.25" customHeight="1" x14ac:dyDescent="0.25">
      <c r="AO255" s="100" t="s">
        <v>196</v>
      </c>
      <c r="AP255" s="101">
        <f>_xll.qlInterestRateIndexFixingDate(Currency&amp;"ibor"&amp;Tenor,AQ255,Trigger)</f>
        <v>42544</v>
      </c>
      <c r="AQ255" s="101">
        <f>_xll.qlCalendarAdvance(Calendar,AQ254,AO255,"f",,Trigger)</f>
        <v>42548</v>
      </c>
      <c r="AR255" s="101">
        <f>_xll.qlInterestRateIndexMaturity(Currency&amp;"ibor"&amp;Tenor,AQ255,Trigger)</f>
        <v>42578</v>
      </c>
      <c r="AS255" s="246">
        <f>_xll.qlIndexFixing($AC$5,AP255,TRUE,_xll.ohTrigger(Trigger,Trigger1M))</f>
        <v>-6.037131271616758E-4</v>
      </c>
      <c r="AT255" s="246">
        <f>_xll.qlIndexFixing($AU$1,AP255,TRUE,_xll.ohTrigger(Trigger,Trigger1M))</f>
        <v>-5.743205050801059E-4</v>
      </c>
    </row>
    <row r="256" spans="41:46" ht="11.25" customHeight="1" x14ac:dyDescent="0.25">
      <c r="AO256" s="100" t="s">
        <v>196</v>
      </c>
      <c r="AP256" s="101">
        <f>_xll.qlInterestRateIndexFixingDate(Currency&amp;"ibor"&amp;Tenor,AQ256,Trigger)</f>
        <v>42545</v>
      </c>
      <c r="AQ256" s="101">
        <f>_xll.qlCalendarAdvance(Calendar,AQ255,AO256,"f",,Trigger)</f>
        <v>42549</v>
      </c>
      <c r="AR256" s="101">
        <f>_xll.qlInterestRateIndexMaturity(Currency&amp;"ibor"&amp;Tenor,AQ256,Trigger)</f>
        <v>42579</v>
      </c>
      <c r="AS256" s="246">
        <f>_xll.qlIndexFixing($AC$5,AP256,TRUE,_xll.ohTrigger(Trigger,Trigger1M))</f>
        <v>-6.0376357754288179E-4</v>
      </c>
      <c r="AT256" s="246">
        <f>_xll.qlIndexFixing($AU$1,AP256,TRUE,_xll.ohTrigger(Trigger,Trigger1M))</f>
        <v>-5.7271131332958802E-4</v>
      </c>
    </row>
    <row r="257" spans="41:46" ht="11.25" customHeight="1" x14ac:dyDescent="0.25">
      <c r="AO257" s="100" t="s">
        <v>196</v>
      </c>
      <c r="AP257" s="101">
        <f>_xll.qlInterestRateIndexFixingDate(Currency&amp;"ibor"&amp;Tenor,AQ257,Trigger)</f>
        <v>42548</v>
      </c>
      <c r="AQ257" s="101">
        <f>_xll.qlCalendarAdvance(Calendar,AQ256,AO257,"f",,Trigger)</f>
        <v>42550</v>
      </c>
      <c r="AR257" s="101">
        <f>_xll.qlInterestRateIndexMaturity(Currency&amp;"ibor"&amp;Tenor,AQ257,Trigger)</f>
        <v>42580</v>
      </c>
      <c r="AS257" s="246">
        <f>_xll.qlIndexFixing($AC$5,AP257,TRUE,_xll.ohTrigger(Trigger,Trigger1M))</f>
        <v>-6.0389022342466347E-4</v>
      </c>
      <c r="AT257" s="246">
        <f>_xll.qlIndexFixing($AU$1,AP257,TRUE,_xll.ohTrigger(Trigger,Trigger1M))</f>
        <v>-5.7110483218947294E-4</v>
      </c>
    </row>
    <row r="258" spans="41:46" ht="11.25" customHeight="1" x14ac:dyDescent="0.25">
      <c r="AO258" s="100" t="s">
        <v>196</v>
      </c>
      <c r="AP258" s="101">
        <f>_xll.qlInterestRateIndexFixingDate(Currency&amp;"ibor"&amp;Tenor,AQ258,Trigger)</f>
        <v>42549</v>
      </c>
      <c r="AQ258" s="101">
        <f>_xll.qlCalendarAdvance(Calendar,AQ257,AO258,"f",,Trigger)</f>
        <v>42551</v>
      </c>
      <c r="AR258" s="101">
        <f>_xll.qlInterestRateIndexMaturity(Currency&amp;"ibor"&amp;Tenor,AQ258,Trigger)</f>
        <v>42580</v>
      </c>
      <c r="AS258" s="246">
        <f>_xll.qlIndexFixing($AC$5,AP258,TRUE,_xll.ohTrigger(Trigger,Trigger1M))</f>
        <v>-6.0390633290108298E-4</v>
      </c>
      <c r="AT258" s="246">
        <f>_xll.qlIndexFixing($AU$1,AP258,TRUE,_xll.ohTrigger(Trigger,Trigger1M))</f>
        <v>-5.7034343074564787E-4</v>
      </c>
    </row>
    <row r="259" spans="41:46" ht="11.25" customHeight="1" x14ac:dyDescent="0.25">
      <c r="AO259" s="100" t="s">
        <v>196</v>
      </c>
      <c r="AP259" s="101">
        <f>_xll.qlInterestRateIndexFixingDate(Currency&amp;"ibor"&amp;Tenor,AQ259,Trigger)</f>
        <v>42550</v>
      </c>
      <c r="AQ259" s="101">
        <f>_xll.qlCalendarAdvance(Calendar,AQ258,AO259,"f",,Trigger)</f>
        <v>42552</v>
      </c>
      <c r="AR259" s="101">
        <f>_xll.qlInterestRateIndexMaturity(Currency&amp;"ibor"&amp;Tenor,AQ259,Trigger)</f>
        <v>42583</v>
      </c>
      <c r="AS259" s="246">
        <f>_xll.qlIndexFixing($AC$5,AP259,TRUE,_xll.ohTrigger(Trigger,Trigger1M))</f>
        <v>-6.0449879152131081E-4</v>
      </c>
      <c r="AT259" s="246">
        <f>_xll.qlIndexFixing($AU$1,AP259,TRUE,_xll.ohTrigger(Trigger,Trigger1M))</f>
        <v>-5.6701850987398328E-4</v>
      </c>
    </row>
    <row r="260" spans="41:46" ht="11.25" customHeight="1" x14ac:dyDescent="0.25">
      <c r="AO260" s="100" t="s">
        <v>196</v>
      </c>
      <c r="AP260" s="101">
        <f>_xll.qlInterestRateIndexFixingDate(Currency&amp;"ibor"&amp;Tenor,AQ260,Trigger)</f>
        <v>42551</v>
      </c>
      <c r="AQ260" s="101">
        <f>_xll.qlCalendarAdvance(Calendar,AQ259,AO260,"f",,Trigger)</f>
        <v>42555</v>
      </c>
      <c r="AR260" s="101">
        <f>_xll.qlInterestRateIndexMaturity(Currency&amp;"ibor"&amp;Tenor,AQ260,Trigger)</f>
        <v>42586</v>
      </c>
      <c r="AS260" s="246">
        <f>_xll.qlIndexFixing($AC$5,AP260,TRUE,_xll.ohTrigger(Trigger,Trigger1M))</f>
        <v>-6.0562370510037198E-4</v>
      </c>
      <c r="AT260" s="246">
        <f>_xll.qlIndexFixing($AU$1,AP260,TRUE,_xll.ohTrigger(Trigger,Trigger1M))</f>
        <v>-5.6202627691921562E-4</v>
      </c>
    </row>
    <row r="261" spans="41:46" ht="11.25" customHeight="1" x14ac:dyDescent="0.25">
      <c r="AO261" s="100" t="s">
        <v>196</v>
      </c>
      <c r="AP261" s="101">
        <f>_xll.qlInterestRateIndexFixingDate(Currency&amp;"ibor"&amp;Tenor,AQ261,Trigger)</f>
        <v>42552</v>
      </c>
      <c r="AQ261" s="101">
        <f>_xll.qlCalendarAdvance(Calendar,AQ260,AO261,"f",,Trigger)</f>
        <v>42556</v>
      </c>
      <c r="AR261" s="101">
        <f>_xll.qlInterestRateIndexMaturity(Currency&amp;"ibor"&amp;Tenor,AQ261,Trigger)</f>
        <v>42587</v>
      </c>
      <c r="AS261" s="246">
        <f>_xll.qlIndexFixing($AC$5,AP261,TRUE,_xll.ohTrigger(Trigger,Trigger1M))</f>
        <v>-6.060483354686588E-4</v>
      </c>
      <c r="AT261" s="246">
        <f>_xll.qlIndexFixing($AU$1,AP261,TRUE,_xll.ohTrigger(Trigger,Trigger1M))</f>
        <v>-5.6031731785334234E-4</v>
      </c>
    </row>
    <row r="262" spans="41:46" ht="11.25" customHeight="1" x14ac:dyDescent="0.25">
      <c r="AO262" s="100" t="s">
        <v>196</v>
      </c>
      <c r="AP262" s="101">
        <f>_xll.qlInterestRateIndexFixingDate(Currency&amp;"ibor"&amp;Tenor,AQ262,Trigger)</f>
        <v>42555</v>
      </c>
      <c r="AQ262" s="101">
        <f>_xll.qlCalendarAdvance(Calendar,AQ261,AO262,"f",,Trigger)</f>
        <v>42557</v>
      </c>
      <c r="AR262" s="101">
        <f>_xll.qlInterestRateIndexMaturity(Currency&amp;"ibor"&amp;Tenor,AQ262,Trigger)</f>
        <v>42590</v>
      </c>
      <c r="AS262" s="246">
        <f>_xll.qlIndexFixing($AC$5,AP262,TRUE,_xll.ohTrigger(Trigger,Trigger1M))</f>
        <v>-6.0620912122353525E-4</v>
      </c>
      <c r="AT262" s="246">
        <f>_xll.qlIndexFixing($AU$1,AP262,TRUE,_xll.ohTrigger(Trigger,Trigger1M))</f>
        <v>-5.5683726917564837E-4</v>
      </c>
    </row>
    <row r="263" spans="41:46" ht="11.25" customHeight="1" x14ac:dyDescent="0.25">
      <c r="AO263" s="100" t="s">
        <v>196</v>
      </c>
      <c r="AP263" s="101">
        <f>_xll.qlInterestRateIndexFixingDate(Currency&amp;"ibor"&amp;Tenor,AQ263,Trigger)</f>
        <v>42556</v>
      </c>
      <c r="AQ263" s="101">
        <f>_xll.qlCalendarAdvance(Calendar,AQ262,AO263,"f",,Trigger)</f>
        <v>42558</v>
      </c>
      <c r="AR263" s="101">
        <f>_xll.qlInterestRateIndexMaturity(Currency&amp;"ibor"&amp;Tenor,AQ263,Trigger)</f>
        <v>42590</v>
      </c>
      <c r="AS263" s="246">
        <f>_xll.qlIndexFixing($AC$5,AP263,TRUE,_xll.ohTrigger(Trigger,Trigger1M))</f>
        <v>-6.0653193892493129E-4</v>
      </c>
      <c r="AT263" s="246">
        <f>_xll.qlIndexFixing($AU$1,AP263,TRUE,_xll.ohTrigger(Trigger,Trigger1M))</f>
        <v>-5.5599302421049934E-4</v>
      </c>
    </row>
    <row r="264" spans="41:46" ht="11.25" customHeight="1" x14ac:dyDescent="0.25">
      <c r="AO264" s="100" t="s">
        <v>196</v>
      </c>
      <c r="AP264" s="101">
        <f>_xll.qlInterestRateIndexFixingDate(Currency&amp;"ibor"&amp;Tenor,AQ264,Trigger)</f>
        <v>42557</v>
      </c>
      <c r="AQ264" s="101">
        <f>_xll.qlCalendarAdvance(Calendar,AQ263,AO264,"f",,Trigger)</f>
        <v>42559</v>
      </c>
      <c r="AR264" s="101">
        <f>_xll.qlInterestRateIndexMaturity(Currency&amp;"ibor"&amp;Tenor,AQ264,Trigger)</f>
        <v>42590</v>
      </c>
      <c r="AS264" s="246">
        <f>_xll.qlIndexFixing($AC$5,AP264,TRUE,_xll.ohTrigger(Trigger,Trigger1M))</f>
        <v>-6.0682725954228707E-4</v>
      </c>
      <c r="AT264" s="246">
        <f>_xll.qlIndexFixing($AU$1,AP264,TRUE,_xll.ohTrigger(Trigger,Trigger1M))</f>
        <v>-5.5514632583424941E-4</v>
      </c>
    </row>
    <row r="265" spans="41:46" ht="11.25" customHeight="1" x14ac:dyDescent="0.25">
      <c r="AO265" s="100" t="s">
        <v>196</v>
      </c>
      <c r="AP265" s="101">
        <f>_xll.qlInterestRateIndexFixingDate(Currency&amp;"ibor"&amp;Tenor,AQ265,Trigger)</f>
        <v>42558</v>
      </c>
      <c r="AQ265" s="101">
        <f>_xll.qlCalendarAdvance(Calendar,AQ264,AO265,"f",,Trigger)</f>
        <v>42562</v>
      </c>
      <c r="AR265" s="101">
        <f>_xll.qlInterestRateIndexMaturity(Currency&amp;"ibor"&amp;Tenor,AQ265,Trigger)</f>
        <v>42593</v>
      </c>
      <c r="AS265" s="246">
        <f>_xll.qlIndexFixing($AC$5,AP265,TRUE,_xll.ohTrigger(Trigger,Trigger1M))</f>
        <v>-6.0686373316640803E-4</v>
      </c>
      <c r="AT265" s="246">
        <f>_xll.qlIndexFixing($AU$1,AP265,TRUE,_xll.ohTrigger(Trigger,Trigger1M))</f>
        <v>-5.499091615255732E-4</v>
      </c>
    </row>
    <row r="266" spans="41:46" ht="11.25" customHeight="1" x14ac:dyDescent="0.25">
      <c r="AO266" s="100" t="s">
        <v>196</v>
      </c>
      <c r="AP266" s="101">
        <f>_xll.qlInterestRateIndexFixingDate(Currency&amp;"ibor"&amp;Tenor,AQ266,Trigger)</f>
        <v>42559</v>
      </c>
      <c r="AQ266" s="101">
        <f>_xll.qlCalendarAdvance(Calendar,AQ265,AO266,"f",,Trigger)</f>
        <v>42563</v>
      </c>
      <c r="AR266" s="101">
        <f>_xll.qlInterestRateIndexMaturity(Currency&amp;"ibor"&amp;Tenor,AQ266,Trigger)</f>
        <v>42594</v>
      </c>
      <c r="AS266" s="246">
        <f>_xll.qlIndexFixing($AC$5,AP266,TRUE,_xll.ohTrigger(Trigger,Trigger1M))</f>
        <v>-6.0671090205863883E-4</v>
      </c>
      <c r="AT266" s="246">
        <f>_xll.qlIndexFixing($AU$1,AP266,TRUE,_xll.ohTrigger(Trigger,Trigger1M))</f>
        <v>-5.4814873511834351E-4</v>
      </c>
    </row>
    <row r="267" spans="41:46" ht="11.25" customHeight="1" x14ac:dyDescent="0.25">
      <c r="AO267" s="100" t="s">
        <v>196</v>
      </c>
      <c r="AP267" s="101">
        <f>_xll.qlInterestRateIndexFixingDate(Currency&amp;"ibor"&amp;Tenor,AQ267,Trigger)</f>
        <v>42562</v>
      </c>
      <c r="AQ267" s="101">
        <f>_xll.qlCalendarAdvance(Calendar,AQ266,AO267,"f",,Trigger)</f>
        <v>42564</v>
      </c>
      <c r="AR267" s="101">
        <f>_xll.qlInterestRateIndexMaturity(Currency&amp;"ibor"&amp;Tenor,AQ267,Trigger)</f>
        <v>42597</v>
      </c>
      <c r="AS267" s="246">
        <f>_xll.qlIndexFixing($AC$5,AP267,TRUE,_xll.ohTrigger(Trigger,Trigger1M))</f>
        <v>-6.0571676652591713E-4</v>
      </c>
      <c r="AT267" s="246">
        <f>_xll.qlIndexFixing($AU$1,AP267,TRUE,_xll.ohTrigger(Trigger,Trigger1M))</f>
        <v>-5.4456578920528392E-4</v>
      </c>
    </row>
    <row r="268" spans="41:46" ht="11.25" customHeight="1" x14ac:dyDescent="0.25">
      <c r="AO268" s="100" t="s">
        <v>196</v>
      </c>
      <c r="AP268" s="101">
        <f>_xll.qlInterestRateIndexFixingDate(Currency&amp;"ibor"&amp;Tenor,AQ268,Trigger)</f>
        <v>42563</v>
      </c>
      <c r="AQ268" s="101">
        <f>_xll.qlCalendarAdvance(Calendar,AQ267,AO268,"f",,Trigger)</f>
        <v>42565</v>
      </c>
      <c r="AR268" s="101">
        <f>_xll.qlInterestRateIndexMaturity(Currency&amp;"ibor"&amp;Tenor,AQ268,Trigger)</f>
        <v>42597</v>
      </c>
      <c r="AS268" s="246">
        <f>_xll.qlIndexFixing($AC$5,AP268,TRUE,_xll.ohTrigger(Trigger,Trigger1M))</f>
        <v>-6.0575085315511812E-4</v>
      </c>
      <c r="AT268" s="246">
        <f>_xll.qlIndexFixing($AU$1,AP268,TRUE,_xll.ohTrigger(Trigger,Trigger1M))</f>
        <v>-5.4369579179688876E-4</v>
      </c>
    </row>
    <row r="269" spans="41:46" ht="11.25" customHeight="1" x14ac:dyDescent="0.25">
      <c r="AO269" s="100" t="s">
        <v>196</v>
      </c>
      <c r="AP269" s="101">
        <f>_xll.qlInterestRateIndexFixingDate(Currency&amp;"ibor"&amp;Tenor,AQ269,Trigger)</f>
        <v>42564</v>
      </c>
      <c r="AQ269" s="101">
        <f>_xll.qlCalendarAdvance(Calendar,AQ268,AO269,"f",,Trigger)</f>
        <v>42566</v>
      </c>
      <c r="AR269" s="101">
        <f>_xll.qlInterestRateIndexMaturity(Currency&amp;"ibor"&amp;Tenor,AQ269,Trigger)</f>
        <v>42597</v>
      </c>
      <c r="AS269" s="246">
        <f>_xll.qlIndexFixing($AC$5,AP269,TRUE,_xll.ohTrigger(Trigger,Trigger1M))</f>
        <v>-6.0575744173246306E-4</v>
      </c>
      <c r="AT269" s="246">
        <f>_xll.qlIndexFixing($AU$1,AP269,TRUE,_xll.ohTrigger(Trigger,Trigger1M))</f>
        <v>-5.4282334095140925E-4</v>
      </c>
    </row>
    <row r="270" spans="41:46" ht="11.25" customHeight="1" x14ac:dyDescent="0.25">
      <c r="AO270" s="100" t="s">
        <v>196</v>
      </c>
      <c r="AP270" s="101">
        <f>_xll.qlInterestRateIndexFixingDate(Currency&amp;"ibor"&amp;Tenor,AQ270,Trigger)</f>
        <v>42565</v>
      </c>
      <c r="AQ270" s="101">
        <f>_xll.qlCalendarAdvance(Calendar,AQ269,AO270,"f",,Trigger)</f>
        <v>42569</v>
      </c>
      <c r="AR270" s="101">
        <f>_xll.qlInterestRateIndexMaturity(Currency&amp;"ibor"&amp;Tenor,AQ270,Trigger)</f>
        <v>42600</v>
      </c>
      <c r="AS270" s="246">
        <f>_xll.qlIndexFixing($AC$5,AP270,TRUE,_xll.ohTrigger(Trigger,Trigger1M))</f>
        <v>-6.0406153075436139E-4</v>
      </c>
      <c r="AT270" s="246">
        <f>_xll.qlIndexFixing($AU$1,AP270,TRUE,_xll.ohTrigger(Trigger,Trigger1M))</f>
        <v>-5.3743177428086924E-4</v>
      </c>
    </row>
    <row r="271" spans="41:46" ht="11.25" customHeight="1" x14ac:dyDescent="0.25">
      <c r="AO271" s="100" t="s">
        <v>196</v>
      </c>
      <c r="AP271" s="101">
        <f>_xll.qlInterestRateIndexFixingDate(Currency&amp;"ibor"&amp;Tenor,AQ271,Trigger)</f>
        <v>42566</v>
      </c>
      <c r="AQ271" s="101">
        <f>_xll.qlCalendarAdvance(Calendar,AQ270,AO271,"f",,Trigger)</f>
        <v>42570</v>
      </c>
      <c r="AR271" s="101">
        <f>_xll.qlInterestRateIndexMaturity(Currency&amp;"ibor"&amp;Tenor,AQ271,Trigger)</f>
        <v>42601</v>
      </c>
      <c r="AS271" s="246">
        <f>_xll.qlIndexFixing($AC$5,AP271,TRUE,_xll.ohTrigger(Trigger,Trigger1M))</f>
        <v>-6.0333123800679616E-4</v>
      </c>
      <c r="AT271" s="246">
        <f>_xll.qlIndexFixing($AU$1,AP271,TRUE,_xll.ohTrigger(Trigger,Trigger1M))</f>
        <v>-5.3561988037370014E-4</v>
      </c>
    </row>
    <row r="272" spans="41:46" ht="11.25" customHeight="1" x14ac:dyDescent="0.25">
      <c r="AO272" s="100" t="s">
        <v>196</v>
      </c>
      <c r="AP272" s="101">
        <f>_xll.qlInterestRateIndexFixingDate(Currency&amp;"ibor"&amp;Tenor,AQ272,Trigger)</f>
        <v>42569</v>
      </c>
      <c r="AQ272" s="101">
        <f>_xll.qlCalendarAdvance(Calendar,AQ271,AO272,"f",,Trigger)</f>
        <v>42571</v>
      </c>
      <c r="AR272" s="101">
        <f>_xll.qlInterestRateIndexMaturity(Currency&amp;"ibor"&amp;Tenor,AQ272,Trigger)</f>
        <v>42604</v>
      </c>
      <c r="AS272" s="246">
        <f>_xll.qlIndexFixing($AC$5,AP272,TRUE,_xll.ohTrigger(Trigger,Trigger1M))</f>
        <v>-6.0118219400238297E-4</v>
      </c>
      <c r="AT272" s="246">
        <f>_xll.qlIndexFixing($AU$1,AP272,TRUE,_xll.ohTrigger(Trigger,Trigger1M))</f>
        <v>-5.3193403711611483E-4</v>
      </c>
    </row>
    <row r="273" spans="41:46" ht="11.25" customHeight="1" x14ac:dyDescent="0.25">
      <c r="AO273" s="100" t="s">
        <v>196</v>
      </c>
      <c r="AP273" s="101">
        <f>_xll.qlInterestRateIndexFixingDate(Currency&amp;"ibor"&amp;Tenor,AQ273,Trigger)</f>
        <v>42570</v>
      </c>
      <c r="AQ273" s="101">
        <f>_xll.qlCalendarAdvance(Calendar,AQ272,AO273,"f",,Trigger)</f>
        <v>42572</v>
      </c>
      <c r="AR273" s="101">
        <f>_xll.qlInterestRateIndexMaturity(Currency&amp;"ibor"&amp;Tenor,AQ273,Trigger)</f>
        <v>42604</v>
      </c>
      <c r="AS273" s="246">
        <f>_xll.qlIndexFixing($AC$5,AP273,TRUE,_xll.ohTrigger(Trigger,Trigger1M))</f>
        <v>-6.0092754266535819E-4</v>
      </c>
      <c r="AT273" s="246">
        <f>_xll.qlIndexFixing($AU$1,AP273,TRUE,_xll.ohTrigger(Trigger,Trigger1M))</f>
        <v>-5.3103828706754785E-4</v>
      </c>
    </row>
    <row r="274" spans="41:46" ht="11.25" customHeight="1" x14ac:dyDescent="0.25">
      <c r="AO274" s="100" t="s">
        <v>196</v>
      </c>
      <c r="AP274" s="101">
        <f>_xll.qlInterestRateIndexFixingDate(Currency&amp;"ibor"&amp;Tenor,AQ274,Trigger)</f>
        <v>42571</v>
      </c>
      <c r="AQ274" s="101">
        <f>_xll.qlCalendarAdvance(Calendar,AQ273,AO274,"f",,Trigger)</f>
        <v>42573</v>
      </c>
      <c r="AR274" s="101">
        <f>_xll.qlInterestRateIndexMaturity(Currency&amp;"ibor"&amp;Tenor,AQ274,Trigger)</f>
        <v>42604</v>
      </c>
      <c r="AS274" s="246">
        <f>_xll.qlIndexFixing($AC$5,AP274,TRUE,_xll.ohTrigger(Trigger,Trigger1M))</f>
        <v>-6.0064539229064086E-4</v>
      </c>
      <c r="AT274" s="246">
        <f>_xll.qlIndexFixing($AU$1,AP274,TRUE,_xll.ohTrigger(Trigger,Trigger1M))</f>
        <v>-5.3014008355867942E-4</v>
      </c>
    </row>
    <row r="275" spans="41:46" ht="11.25" customHeight="1" x14ac:dyDescent="0.25">
      <c r="AO275" s="100" t="s">
        <v>196</v>
      </c>
      <c r="AP275" s="101">
        <f>_xll.qlInterestRateIndexFixingDate(Currency&amp;"ibor"&amp;Tenor,AQ275,Trigger)</f>
        <v>42572</v>
      </c>
      <c r="AQ275" s="101">
        <f>_xll.qlCalendarAdvance(Calendar,AQ274,AO275,"f",,Trigger)</f>
        <v>42576</v>
      </c>
      <c r="AR275" s="101">
        <f>_xll.qlInterestRateIndexMaturity(Currency&amp;"ibor"&amp;Tenor,AQ275,Trigger)</f>
        <v>42607</v>
      </c>
      <c r="AS275" s="246">
        <f>_xll.qlIndexFixing($AC$5,AP275,TRUE,_xll.ohTrigger(Trigger,Trigger1M))</f>
        <v>-5.9721709493883038E-4</v>
      </c>
      <c r="AT275" s="246">
        <f>_xll.qlIndexFixing($AU$1,AP275,TRUE,_xll.ohTrigger(Trigger,Trigger1M))</f>
        <v>-5.2459411402860923E-4</v>
      </c>
    </row>
    <row r="276" spans="41:46" ht="11.25" customHeight="1" x14ac:dyDescent="0.25">
      <c r="AO276" s="100" t="s">
        <v>196</v>
      </c>
      <c r="AP276" s="101">
        <f>_xll.qlInterestRateIndexFixingDate(Currency&amp;"ibor"&amp;Tenor,AQ276,Trigger)</f>
        <v>42573</v>
      </c>
      <c r="AQ276" s="101">
        <f>_xll.qlCalendarAdvance(Calendar,AQ275,AO276,"f",,Trigger)</f>
        <v>42577</v>
      </c>
      <c r="AR276" s="101">
        <f>_xll.qlInterestRateIndexMaturity(Currency&amp;"ibor"&amp;Tenor,AQ276,Trigger)</f>
        <v>42608</v>
      </c>
      <c r="AS276" s="246">
        <f>_xll.qlIndexFixing($AC$5,AP276,TRUE,_xll.ohTrigger(Trigger,Trigger1M))</f>
        <v>-5.9590933979207636E-4</v>
      </c>
      <c r="AT276" s="246">
        <f>_xll.qlIndexFixing($AU$1,AP276,TRUE,_xll.ohTrigger(Trigger,Trigger1M))</f>
        <v>-5.227307524526037E-4</v>
      </c>
    </row>
    <row r="277" spans="41:46" ht="11.25" customHeight="1" x14ac:dyDescent="0.25">
      <c r="AO277" s="100" t="s">
        <v>196</v>
      </c>
      <c r="AP277" s="101">
        <f>_xll.qlInterestRateIndexFixingDate(Currency&amp;"ibor"&amp;Tenor,AQ277,Trigger)</f>
        <v>42576</v>
      </c>
      <c r="AQ277" s="101">
        <f>_xll.qlCalendarAdvance(Calendar,AQ276,AO277,"f",,Trigger)</f>
        <v>42578</v>
      </c>
      <c r="AR277" s="101">
        <f>_xll.qlInterestRateIndexMaturity(Currency&amp;"ibor"&amp;Tenor,AQ277,Trigger)</f>
        <v>42611</v>
      </c>
      <c r="AS277" s="246">
        <f>_xll.qlIndexFixing($AC$5,AP277,TRUE,_xll.ohTrigger(Trigger,Trigger1M))</f>
        <v>-5.9260539861817239E-4</v>
      </c>
      <c r="AT277" s="246">
        <f>_xll.qlIndexFixing($AU$1,AP277,TRUE,_xll.ohTrigger(Trigger,Trigger1M))</f>
        <v>-5.1894201165944315E-4</v>
      </c>
    </row>
    <row r="278" spans="41:46" ht="11.25" customHeight="1" x14ac:dyDescent="0.25">
      <c r="AO278" s="100" t="s">
        <v>196</v>
      </c>
      <c r="AP278" s="101">
        <f>_xll.qlInterestRateIndexFixingDate(Currency&amp;"ibor"&amp;Tenor,AQ278,Trigger)</f>
        <v>42577</v>
      </c>
      <c r="AQ278" s="101">
        <f>_xll.qlCalendarAdvance(Calendar,AQ277,AO278,"f",,Trigger)</f>
        <v>42579</v>
      </c>
      <c r="AR278" s="101">
        <f>_xll.qlInterestRateIndexMaturity(Currency&amp;"ibor"&amp;Tenor,AQ278,Trigger)</f>
        <v>42611</v>
      </c>
      <c r="AS278" s="246">
        <f>_xll.qlIndexFixing($AC$5,AP278,TRUE,_xll.ohTrigger(Trigger,Trigger1M))</f>
        <v>-5.9206200225481176E-4</v>
      </c>
      <c r="AT278" s="246">
        <f>_xll.qlIndexFixing($AU$1,AP278,TRUE,_xll.ohTrigger(Trigger,Trigger1M))</f>
        <v>-5.1802050880844774E-4</v>
      </c>
    </row>
    <row r="279" spans="41:46" ht="11.25" customHeight="1" x14ac:dyDescent="0.25">
      <c r="AO279" s="100" t="s">
        <v>196</v>
      </c>
      <c r="AP279" s="101">
        <f>_xll.qlInterestRateIndexFixingDate(Currency&amp;"ibor"&amp;Tenor,AQ279,Trigger)</f>
        <v>42578</v>
      </c>
      <c r="AQ279" s="101">
        <f>_xll.qlCalendarAdvance(Calendar,AQ278,AO279,"f",,Trigger)</f>
        <v>42580</v>
      </c>
      <c r="AR279" s="101">
        <f>_xll.qlInterestRateIndexMaturity(Currency&amp;"ibor"&amp;Tenor,AQ279,Trigger)</f>
        <v>42613</v>
      </c>
      <c r="AS279" s="246">
        <f>_xll.qlIndexFixing($AC$5,AP279,TRUE,_xll.ohTrigger(Trigger,Trigger1M))</f>
        <v>-5.8941243533046491E-4</v>
      </c>
      <c r="AT279" s="246">
        <f>_xll.qlIndexFixing($AU$1,AP279,TRUE,_xll.ohTrigger(Trigger,Trigger1M))</f>
        <v>-5.151638315488554E-4</v>
      </c>
    </row>
    <row r="280" spans="41:46" ht="11.25" customHeight="1" x14ac:dyDescent="0.25">
      <c r="AO280" s="100" t="s">
        <v>196</v>
      </c>
      <c r="AP280" s="101">
        <f>_xll.qlInterestRateIndexFixingDate(Currency&amp;"ibor"&amp;Tenor,AQ280,Trigger)</f>
        <v>42579</v>
      </c>
      <c r="AQ280" s="101">
        <f>_xll.qlCalendarAdvance(Calendar,AQ279,AO280,"f",,Trigger)</f>
        <v>42583</v>
      </c>
      <c r="AR280" s="101">
        <f>_xll.qlInterestRateIndexMaturity(Currency&amp;"ibor"&amp;Tenor,AQ280,Trigger)</f>
        <v>42614</v>
      </c>
      <c r="AS280" s="246">
        <f>_xll.qlIndexFixing($AC$5,AP280,TRUE,_xll.ohTrigger(Trigger,Trigger1M))</f>
        <v>-5.8633041856811618E-4</v>
      </c>
      <c r="AT280" s="246">
        <f>_xll.qlIndexFixing($AU$1,AP280,TRUE,_xll.ohTrigger(Trigger,Trigger1M))</f>
        <v>-5.113961795645953E-4</v>
      </c>
    </row>
    <row r="281" spans="41:46" ht="11.25" customHeight="1" x14ac:dyDescent="0.25">
      <c r="AO281" s="100" t="s">
        <v>196</v>
      </c>
      <c r="AP281" s="101">
        <f>_xll.qlInterestRateIndexFixingDate(Currency&amp;"ibor"&amp;Tenor,AQ281,Trigger)</f>
        <v>42580</v>
      </c>
      <c r="AQ281" s="101">
        <f>_xll.qlCalendarAdvance(Calendar,AQ280,AO281,"f",,Trigger)</f>
        <v>42584</v>
      </c>
      <c r="AR281" s="101">
        <f>_xll.qlInterestRateIndexMaturity(Currency&amp;"ibor"&amp;Tenor,AQ281,Trigger)</f>
        <v>42615</v>
      </c>
      <c r="AS281" s="246">
        <f>_xll.qlIndexFixing($AC$5,AP281,TRUE,_xll.ohTrigger(Trigger,Trigger1M))</f>
        <v>-5.8444519965681415E-4</v>
      </c>
      <c r="AT281" s="246">
        <f>_xll.qlIndexFixing($AU$1,AP281,TRUE,_xll.ohTrigger(Trigger,Trigger1M))</f>
        <v>-5.09481350145699E-4</v>
      </c>
    </row>
    <row r="282" spans="41:46" ht="11.25" customHeight="1" x14ac:dyDescent="0.25">
      <c r="AO282" s="100" t="s">
        <v>196</v>
      </c>
      <c r="AP282" s="101">
        <f>_xll.qlInterestRateIndexFixingDate(Currency&amp;"ibor"&amp;Tenor,AQ282,Trigger)</f>
        <v>42583</v>
      </c>
      <c r="AQ282" s="101">
        <f>_xll.qlCalendarAdvance(Calendar,AQ281,AO282,"f",,Trigger)</f>
        <v>42585</v>
      </c>
      <c r="AR282" s="101">
        <f>_xll.qlInterestRateIndexMaturity(Currency&amp;"ibor"&amp;Tenor,AQ282,Trigger)</f>
        <v>42618</v>
      </c>
      <c r="AS282" s="246">
        <f>_xll.qlIndexFixing($AC$5,AP282,TRUE,_xll.ohTrigger(Trigger,Trigger1M))</f>
        <v>-5.7998637083424927E-4</v>
      </c>
      <c r="AT282" s="246">
        <f>_xll.qlIndexFixing($AU$1,AP282,TRUE,_xll.ohTrigger(Trigger,Trigger1M))</f>
        <v>-5.0558971155144729E-4</v>
      </c>
    </row>
    <row r="283" spans="41:46" ht="11.25" customHeight="1" x14ac:dyDescent="0.25">
      <c r="AO283" s="100" t="s">
        <v>196</v>
      </c>
      <c r="AP283" s="101">
        <f>_xll.qlInterestRateIndexFixingDate(Currency&amp;"ibor"&amp;Tenor,AQ283,Trigger)</f>
        <v>42584</v>
      </c>
      <c r="AQ283" s="101">
        <f>_xll.qlCalendarAdvance(Calendar,AQ282,AO283,"f",,Trigger)</f>
        <v>42586</v>
      </c>
      <c r="AR283" s="101">
        <f>_xll.qlInterestRateIndexMaturity(Currency&amp;"ibor"&amp;Tenor,AQ283,Trigger)</f>
        <v>42618</v>
      </c>
      <c r="AS283" s="246">
        <f>_xll.qlIndexFixing($AC$5,AP283,TRUE,_xll.ohTrigger(Trigger,Trigger1M))</f>
        <v>-5.7915422236737291E-4</v>
      </c>
      <c r="AT283" s="246">
        <f>_xll.qlIndexFixing($AU$1,AP283,TRUE,_xll.ohTrigger(Trigger,Trigger1M))</f>
        <v>-5.0464245576559152E-4</v>
      </c>
    </row>
    <row r="284" spans="41:46" ht="11.25" customHeight="1" x14ac:dyDescent="0.25">
      <c r="AO284" s="100" t="s">
        <v>196</v>
      </c>
      <c r="AP284" s="101">
        <f>_xll.qlInterestRateIndexFixingDate(Currency&amp;"ibor"&amp;Tenor,AQ284,Trigger)</f>
        <v>42585</v>
      </c>
      <c r="AQ284" s="101">
        <f>_xll.qlCalendarAdvance(Calendar,AQ283,AO284,"f",,Trigger)</f>
        <v>42587</v>
      </c>
      <c r="AR284" s="101">
        <f>_xll.qlInterestRateIndexMaturity(Currency&amp;"ibor"&amp;Tenor,AQ284,Trigger)</f>
        <v>42618</v>
      </c>
      <c r="AS284" s="246">
        <f>_xll.qlIndexFixing($AC$5,AP284,TRUE,_xll.ohTrigger(Trigger,Trigger1M))</f>
        <v>-5.7829457293017349E-4</v>
      </c>
      <c r="AT284" s="246">
        <f>_xll.qlIndexFixing($AU$1,AP284,TRUE,_xll.ohTrigger(Trigger,Trigger1M))</f>
        <v>-5.0369274649380224E-4</v>
      </c>
    </row>
    <row r="285" spans="41:46" ht="11.25" customHeight="1" x14ac:dyDescent="0.25">
      <c r="AO285" s="100" t="s">
        <v>196</v>
      </c>
      <c r="AP285" s="101">
        <f>_xll.qlInterestRateIndexFixingDate(Currency&amp;"ibor"&amp;Tenor,AQ285,Trigger)</f>
        <v>42586</v>
      </c>
      <c r="AQ285" s="101">
        <f>_xll.qlCalendarAdvance(Calendar,AQ284,AO285,"f",,Trigger)</f>
        <v>42590</v>
      </c>
      <c r="AR285" s="101">
        <f>_xll.qlInterestRateIndexMaturity(Currency&amp;"ibor"&amp;Tenor,AQ285,Trigger)</f>
        <v>42621</v>
      </c>
      <c r="AS285" s="246">
        <f>_xll.qlIndexFixing($AC$5,AP285,TRUE,_xll.ohTrigger(Trigger,Trigger1M))</f>
        <v>-5.7140149027969502E-4</v>
      </c>
      <c r="AT285" s="246">
        <f>_xll.qlIndexFixing($AU$1,AP285,TRUE,_xll.ohTrigger(Trigger,Trigger1M))</f>
        <v>-4.9783796967173635E-4</v>
      </c>
    </row>
    <row r="286" spans="41:46" ht="11.25" customHeight="1" x14ac:dyDescent="0.25">
      <c r="AO286" s="100" t="s">
        <v>196</v>
      </c>
      <c r="AP286" s="101">
        <f>_xll.qlInterestRateIndexFixingDate(Currency&amp;"ibor"&amp;Tenor,AQ286,Trigger)</f>
        <v>42587</v>
      </c>
      <c r="AQ286" s="101">
        <f>_xll.qlCalendarAdvance(Calendar,AQ285,AO286,"f",,Trigger)</f>
        <v>42591</v>
      </c>
      <c r="AR286" s="101">
        <f>_xll.qlInterestRateIndexMaturity(Currency&amp;"ibor"&amp;Tenor,AQ286,Trigger)</f>
        <v>42622</v>
      </c>
      <c r="AS286" s="246">
        <f>_xll.qlIndexFixing($AC$5,AP286,TRUE,_xll.ohTrigger(Trigger,Trigger1M))</f>
        <v>-5.6893880563509721E-4</v>
      </c>
      <c r="AT286" s="246">
        <f>_xll.qlIndexFixing($AU$1,AP286,TRUE,_xll.ohTrigger(Trigger,Trigger1M))</f>
        <v>-4.9587167222686992E-4</v>
      </c>
    </row>
    <row r="287" spans="41:46" ht="11.25" customHeight="1" x14ac:dyDescent="0.25">
      <c r="AO287" s="100" t="s">
        <v>196</v>
      </c>
      <c r="AP287" s="101">
        <f>_xll.qlInterestRateIndexFixingDate(Currency&amp;"ibor"&amp;Tenor,AQ287,Trigger)</f>
        <v>42590</v>
      </c>
      <c r="AQ287" s="101">
        <f>_xll.qlCalendarAdvance(Calendar,AQ286,AO287,"f",,Trigger)</f>
        <v>42592</v>
      </c>
      <c r="AR287" s="101">
        <f>_xll.qlInterestRateIndexMaturity(Currency&amp;"ibor"&amp;Tenor,AQ287,Trigger)</f>
        <v>42625</v>
      </c>
      <c r="AS287" s="246">
        <f>_xll.qlIndexFixing($AC$5,AP287,TRUE,_xll.ohTrigger(Trigger,Trigger1M))</f>
        <v>-5.6332509662304631E-4</v>
      </c>
      <c r="AT287" s="246">
        <f>_xll.qlIndexFixing($AU$1,AP287,TRUE,_xll.ohTrigger(Trigger,Trigger1M))</f>
        <v>-4.9187713546107079E-4</v>
      </c>
    </row>
    <row r="288" spans="41:46" ht="11.25" customHeight="1" x14ac:dyDescent="0.25">
      <c r="AO288" s="100" t="s">
        <v>196</v>
      </c>
      <c r="AP288" s="101">
        <f>_xll.qlInterestRateIndexFixingDate(Currency&amp;"ibor"&amp;Tenor,AQ288,Trigger)</f>
        <v>42591</v>
      </c>
      <c r="AQ288" s="101">
        <f>_xll.qlCalendarAdvance(Calendar,AQ287,AO288,"f",,Trigger)</f>
        <v>42593</v>
      </c>
      <c r="AR288" s="101">
        <f>_xll.qlInterestRateIndexMaturity(Currency&amp;"ibor"&amp;Tenor,AQ288,Trigger)</f>
        <v>42625</v>
      </c>
      <c r="AS288" s="246">
        <f>_xll.qlIndexFixing($AC$5,AP288,TRUE,_xll.ohTrigger(Trigger,Trigger1M))</f>
        <v>-5.6220418909042058E-4</v>
      </c>
      <c r="AT288" s="246">
        <f>_xll.qlIndexFixing($AU$1,AP288,TRUE,_xll.ohTrigger(Trigger,Trigger1M))</f>
        <v>-4.9090412665625527E-4</v>
      </c>
    </row>
    <row r="289" spans="41:46" ht="11.25" customHeight="1" x14ac:dyDescent="0.25">
      <c r="AO289" s="100" t="s">
        <v>196</v>
      </c>
      <c r="AP289" s="101">
        <f>_xll.qlInterestRateIndexFixingDate(Currency&amp;"ibor"&amp;Tenor,AQ289,Trigger)</f>
        <v>42592</v>
      </c>
      <c r="AQ289" s="101">
        <f>_xll.qlCalendarAdvance(Calendar,AQ288,AO289,"f",,Trigger)</f>
        <v>42594</v>
      </c>
      <c r="AR289" s="101">
        <f>_xll.qlInterestRateIndexMaturity(Currency&amp;"ibor"&amp;Tenor,AQ289,Trigger)</f>
        <v>42625</v>
      </c>
      <c r="AS289" s="246">
        <f>_xll.qlIndexFixing($AC$5,AP289,TRUE,_xll.ohTrigger(Trigger,Trigger1M))</f>
        <v>-5.6105577967148891E-4</v>
      </c>
      <c r="AT289" s="246">
        <f>_xll.qlIndexFixing($AU$1,AP289,TRUE,_xll.ohTrigger(Trigger,Trigger1M))</f>
        <v>-4.8992866435781934E-4</v>
      </c>
    </row>
    <row r="290" spans="41:46" ht="11.25" customHeight="1" x14ac:dyDescent="0.25">
      <c r="AO290" s="100" t="s">
        <v>196</v>
      </c>
      <c r="AP290" s="101">
        <f>_xll.qlInterestRateIndexFixingDate(Currency&amp;"ibor"&amp;Tenor,AQ290,Trigger)</f>
        <v>42593</v>
      </c>
      <c r="AQ290" s="101">
        <f>_xll.qlCalendarAdvance(Calendar,AQ289,AO290,"f",,Trigger)</f>
        <v>42597</v>
      </c>
      <c r="AR290" s="101">
        <f>_xll.qlInterestRateIndexMaturity(Currency&amp;"ibor"&amp;Tenor,AQ290,Trigger)</f>
        <v>42628</v>
      </c>
      <c r="AS290" s="246">
        <f>_xll.qlIndexFixing($AC$5,AP290,TRUE,_xll.ohTrigger(Trigger,Trigger1M))</f>
        <v>-5.5243029448087861E-4</v>
      </c>
      <c r="AT290" s="246">
        <f>_xll.qlIndexFixing($AU$1,AP290,TRUE,_xll.ohTrigger(Trigger,Trigger1M))</f>
        <v>-4.8391948307750207E-4</v>
      </c>
    </row>
    <row r="291" spans="41:46" ht="11.25" customHeight="1" x14ac:dyDescent="0.25">
      <c r="AO291" s="100" t="s">
        <v>196</v>
      </c>
      <c r="AP291" s="101">
        <f>_xll.qlInterestRateIndexFixingDate(Currency&amp;"ibor"&amp;Tenor,AQ291,Trigger)</f>
        <v>42594</v>
      </c>
      <c r="AQ291" s="101">
        <f>_xll.qlCalendarAdvance(Calendar,AQ290,AO291,"f",,Trigger)</f>
        <v>42598</v>
      </c>
      <c r="AR291" s="101">
        <f>_xll.qlInterestRateIndexMaturity(Currency&amp;"ibor"&amp;Tenor,AQ291,Trigger)</f>
        <v>42629</v>
      </c>
      <c r="AS291" s="246">
        <f>_xll.qlIndexFixing($AC$5,AP291,TRUE,_xll.ohTrigger(Trigger,Trigger1M))</f>
        <v>-5.4939014152698097E-4</v>
      </c>
      <c r="AT291" s="246">
        <f>_xll.qlIndexFixing($AU$1,AP291,TRUE,_xll.ohTrigger(Trigger,Trigger1M))</f>
        <v>-4.8190171743261117E-4</v>
      </c>
    </row>
    <row r="292" spans="41:46" ht="11.25" customHeight="1" x14ac:dyDescent="0.25">
      <c r="AO292" s="100" t="s">
        <v>196</v>
      </c>
      <c r="AP292" s="101">
        <f>_xll.qlInterestRateIndexFixingDate(Currency&amp;"ibor"&amp;Tenor,AQ292,Trigger)</f>
        <v>42597</v>
      </c>
      <c r="AQ292" s="101">
        <f>_xll.qlCalendarAdvance(Calendar,AQ291,AO292,"f",,Trigger)</f>
        <v>42599</v>
      </c>
      <c r="AR292" s="101">
        <f>_xll.qlInterestRateIndexMaturity(Currency&amp;"ibor"&amp;Tenor,AQ292,Trigger)</f>
        <v>42632</v>
      </c>
      <c r="AS292" s="246">
        <f>_xll.qlIndexFixing($AC$5,AP292,TRUE,_xll.ohTrigger(Trigger,Trigger1M))</f>
        <v>-5.4262155746119913E-4</v>
      </c>
      <c r="AT292" s="246">
        <f>_xll.qlIndexFixing($AU$1,AP292,TRUE,_xll.ohTrigger(Trigger,Trigger1M))</f>
        <v>-4.7780428203545648E-4</v>
      </c>
    </row>
    <row r="293" spans="41:46" ht="11.25" customHeight="1" x14ac:dyDescent="0.25">
      <c r="AO293" s="100" t="s">
        <v>196</v>
      </c>
      <c r="AP293" s="101">
        <f>_xll.qlInterestRateIndexFixingDate(Currency&amp;"ibor"&amp;Tenor,AQ293,Trigger)</f>
        <v>42598</v>
      </c>
      <c r="AQ293" s="101">
        <f>_xll.qlCalendarAdvance(Calendar,AQ292,AO293,"f",,Trigger)</f>
        <v>42600</v>
      </c>
      <c r="AR293" s="101">
        <f>_xll.qlInterestRateIndexMaturity(Currency&amp;"ibor"&amp;Tenor,AQ293,Trigger)</f>
        <v>42632</v>
      </c>
      <c r="AS293" s="246">
        <f>_xll.qlIndexFixing($AC$5,AP293,TRUE,_xll.ohTrigger(Trigger,Trigger1M))</f>
        <v>-5.4121188414732457E-4</v>
      </c>
      <c r="AT293" s="246">
        <f>_xll.qlIndexFixing($AU$1,AP293,TRUE,_xll.ohTrigger(Trigger,Trigger1M))</f>
        <v>-4.7680552015649802E-4</v>
      </c>
    </row>
    <row r="294" spans="41:46" ht="11.25" customHeight="1" x14ac:dyDescent="0.25">
      <c r="AO294" s="100" t="s">
        <v>196</v>
      </c>
      <c r="AP294" s="101">
        <f>_xll.qlInterestRateIndexFixingDate(Currency&amp;"ibor"&amp;Tenor,AQ294,Trigger)</f>
        <v>42599</v>
      </c>
      <c r="AQ294" s="101">
        <f>_xll.qlCalendarAdvance(Calendar,AQ293,AO294,"f",,Trigger)</f>
        <v>42601</v>
      </c>
      <c r="AR294" s="101">
        <f>_xll.qlInterestRateIndexMaturity(Currency&amp;"ibor"&amp;Tenor,AQ294,Trigger)</f>
        <v>42632</v>
      </c>
      <c r="AS294" s="246">
        <f>_xll.qlIndexFixing($AC$5,AP294,TRUE,_xll.ohTrigger(Trigger,Trigger1M))</f>
        <v>-5.3977470809943751E-4</v>
      </c>
      <c r="AT294" s="246">
        <f>_xll.qlIndexFixing($AU$1,AP294,TRUE,_xll.ohTrigger(Trigger,Trigger1M))</f>
        <v>-4.7580430478814359E-4</v>
      </c>
    </row>
    <row r="295" spans="41:46" ht="11.25" customHeight="1" x14ac:dyDescent="0.25">
      <c r="AO295" s="100" t="s">
        <v>196</v>
      </c>
      <c r="AP295" s="101">
        <f>_xll.qlInterestRateIndexFixingDate(Currency&amp;"ibor"&amp;Tenor,AQ295,Trigger)</f>
        <v>42600</v>
      </c>
      <c r="AQ295" s="101">
        <f>_xll.qlCalendarAdvance(Calendar,AQ294,AO295,"f",,Trigger)</f>
        <v>42604</v>
      </c>
      <c r="AR295" s="101">
        <f>_xll.qlInterestRateIndexMaturity(Currency&amp;"ibor"&amp;Tenor,AQ295,Trigger)</f>
        <v>42635</v>
      </c>
      <c r="AS295" s="246">
        <f>_xll.qlIndexFixing($AC$5,AP295,TRUE,_xll.ohTrigger(Trigger,Trigger1M))</f>
        <v>-5.2941681135526011E-4</v>
      </c>
      <c r="AT295" s="246">
        <f>_xll.qlIndexFixing($AU$1,AP295,TRUE,_xll.ohTrigger(Trigger,Trigger1M))</f>
        <v>-4.6964071849646898E-4</v>
      </c>
    </row>
    <row r="296" spans="41:46" ht="11.25" customHeight="1" x14ac:dyDescent="0.25">
      <c r="AO296" s="100" t="s">
        <v>196</v>
      </c>
      <c r="AP296" s="101">
        <f>_xll.qlInterestRateIndexFixingDate(Currency&amp;"ibor"&amp;Tenor,AQ296,Trigger)</f>
        <v>42601</v>
      </c>
      <c r="AQ296" s="101">
        <f>_xll.qlCalendarAdvance(Calendar,AQ295,AO296,"f",,Trigger)</f>
        <v>42605</v>
      </c>
      <c r="AR296" s="101">
        <f>_xll.qlInterestRateIndexMaturity(Currency&amp;"ibor"&amp;Tenor,AQ296,Trigger)</f>
        <v>42636</v>
      </c>
      <c r="AS296" s="246">
        <f>_xll.qlIndexFixing($AC$5,AP296,TRUE,_xll.ohTrigger(Trigger,Trigger1M))</f>
        <v>-5.2579918692298487E-4</v>
      </c>
      <c r="AT296" s="246">
        <f>_xll.qlIndexFixing($AU$1,AP296,TRUE,_xll.ohTrigger(Trigger,Trigger1M))</f>
        <v>-4.6757148445944924E-4</v>
      </c>
    </row>
    <row r="297" spans="41:46" ht="11.25" customHeight="1" x14ac:dyDescent="0.25">
      <c r="AO297" s="100" t="s">
        <v>196</v>
      </c>
      <c r="AP297" s="101">
        <f>_xll.qlInterestRateIndexFixingDate(Currency&amp;"ibor"&amp;Tenor,AQ297,Trigger)</f>
        <v>42604</v>
      </c>
      <c r="AQ297" s="101">
        <f>_xll.qlCalendarAdvance(Calendar,AQ296,AO297,"f",,Trigger)</f>
        <v>42606</v>
      </c>
      <c r="AR297" s="101">
        <f>_xll.qlInterestRateIndexMaturity(Currency&amp;"ibor"&amp;Tenor,AQ297,Trigger)</f>
        <v>42639</v>
      </c>
      <c r="AS297" s="246">
        <f>_xll.qlIndexFixing($AC$5,AP297,TRUE,_xll.ohTrigger(Trigger,Trigger1M))</f>
        <v>-5.1787573033317881E-4</v>
      </c>
      <c r="AT297" s="246">
        <f>_xll.qlIndexFixing($AU$1,AP297,TRUE,_xll.ohTrigger(Trigger,Trigger1M))</f>
        <v>-4.6337114988056788E-4</v>
      </c>
    </row>
    <row r="298" spans="41:46" ht="11.25" customHeight="1" x14ac:dyDescent="0.25">
      <c r="AO298" s="100" t="s">
        <v>196</v>
      </c>
      <c r="AP298" s="101">
        <f>_xll.qlInterestRateIndexFixingDate(Currency&amp;"ibor"&amp;Tenor,AQ298,Trigger)</f>
        <v>42605</v>
      </c>
      <c r="AQ298" s="101">
        <f>_xll.qlCalendarAdvance(Calendar,AQ297,AO298,"f",,Trigger)</f>
        <v>42607</v>
      </c>
      <c r="AR298" s="101">
        <f>_xll.qlInterestRateIndexMaturity(Currency&amp;"ibor"&amp;Tenor,AQ298,Trigger)</f>
        <v>42639</v>
      </c>
      <c r="AS298" s="246">
        <f>_xll.qlIndexFixing($AC$5,AP298,TRUE,_xll.ohTrigger(Trigger,Trigger1M))</f>
        <v>-5.1617728491368253E-4</v>
      </c>
      <c r="AT298" s="246">
        <f>_xll.qlIndexFixing($AU$1,AP298,TRUE,_xll.ohTrigger(Trigger,Trigger1M))</f>
        <v>-4.623466349186478E-4</v>
      </c>
    </row>
    <row r="299" spans="41:46" ht="11.25" customHeight="1" x14ac:dyDescent="0.25">
      <c r="AO299" s="100" t="s">
        <v>196</v>
      </c>
      <c r="AP299" s="101">
        <f>_xll.qlInterestRateIndexFixingDate(Currency&amp;"ibor"&amp;Tenor,AQ299,Trigger)</f>
        <v>42606</v>
      </c>
      <c r="AQ299" s="101">
        <f>_xll.qlCalendarAdvance(Calendar,AQ298,AO299,"f",,Trigger)</f>
        <v>42608</v>
      </c>
      <c r="AR299" s="101">
        <f>_xll.qlInterestRateIndexMaturity(Currency&amp;"ibor"&amp;Tenor,AQ299,Trigger)</f>
        <v>42639</v>
      </c>
      <c r="AS299" s="246">
        <f>_xll.qlIndexFixing($AC$5,AP299,TRUE,_xll.ohTrigger(Trigger,Trigger1M))</f>
        <v>-5.1445133598534889E-4</v>
      </c>
      <c r="AT299" s="246">
        <f>_xll.qlIndexFixing($AU$1,AP299,TRUE,_xll.ohTrigger(Trigger,Trigger1M))</f>
        <v>-4.6131966647227648E-4</v>
      </c>
    </row>
    <row r="300" spans="41:46" ht="11.25" customHeight="1" x14ac:dyDescent="0.25">
      <c r="AO300" s="100" t="s">
        <v>196</v>
      </c>
      <c r="AP300" s="101">
        <f>_xll.qlInterestRateIndexFixingDate(Currency&amp;"ibor"&amp;Tenor,AQ300,Trigger)</f>
        <v>42607</v>
      </c>
      <c r="AQ300" s="101">
        <f>_xll.qlCalendarAdvance(Calendar,AQ299,AO300,"f",,Trigger)</f>
        <v>42611</v>
      </c>
      <c r="AR300" s="101">
        <f>_xll.qlInterestRateIndexMaturity(Currency&amp;"ibor"&amp;Tenor,AQ300,Trigger)</f>
        <v>42642</v>
      </c>
      <c r="AS300" s="246">
        <f>_xll.qlIndexFixing($AC$5,AP300,TRUE,_xll.ohTrigger(Trigger,Trigger1M))</f>
        <v>-5.0236101687689734E-4</v>
      </c>
      <c r="AT300" s="246">
        <f>_xll.qlIndexFixing($AU$1,AP300,TRUE,_xll.ohTrigger(Trigger,Trigger1M))</f>
        <v>-4.5500167459035278E-4</v>
      </c>
    </row>
    <row r="301" spans="41:46" ht="11.25" customHeight="1" x14ac:dyDescent="0.25">
      <c r="AO301" s="100" t="s">
        <v>196</v>
      </c>
      <c r="AP301" s="101">
        <f>_xll.qlInterestRateIndexFixingDate(Currency&amp;"ibor"&amp;Tenor,AQ301,Trigger)</f>
        <v>42608</v>
      </c>
      <c r="AQ301" s="101">
        <f>_xll.qlCalendarAdvance(Calendar,AQ300,AO301,"f",,Trigger)</f>
        <v>42612</v>
      </c>
      <c r="AR301" s="101">
        <f>_xll.qlInterestRateIndexMaturity(Currency&amp;"ibor"&amp;Tenor,AQ301,Trigger)</f>
        <v>42643</v>
      </c>
      <c r="AS301" s="246">
        <f>_xll.qlIndexFixing($AC$5,AP301,TRUE,_xll.ohTrigger(Trigger,Trigger1M))</f>
        <v>-4.9816591718346379E-4</v>
      </c>
      <c r="AT301" s="246">
        <f>_xll.qlIndexFixing($AU$1,AP301,TRUE,_xll.ohTrigger(Trigger,Trigger1M))</f>
        <v>-4.528809719678105E-4</v>
      </c>
    </row>
    <row r="302" spans="41:46" ht="11.25" customHeight="1" x14ac:dyDescent="0.25">
      <c r="AO302" s="100" t="s">
        <v>196</v>
      </c>
      <c r="AP302" s="101">
        <f>_xll.qlInterestRateIndexFixingDate(Currency&amp;"ibor"&amp;Tenor,AQ302,Trigger)</f>
        <v>42611</v>
      </c>
      <c r="AQ302" s="101">
        <f>_xll.qlCalendarAdvance(Calendar,AQ301,AO302,"f",,Trigger)</f>
        <v>42613</v>
      </c>
      <c r="AR302" s="101">
        <f>_xll.qlInterestRateIndexMaturity(Currency&amp;"ibor"&amp;Tenor,AQ302,Trigger)</f>
        <v>42643</v>
      </c>
      <c r="AS302" s="246">
        <f>_xll.qlIndexFixing($AC$5,AP302,TRUE,_xll.ohTrigger(Trigger,Trigger1M))</f>
        <v>-4.9624744857368341E-4</v>
      </c>
      <c r="AT302" s="246">
        <f>_xll.qlIndexFixing($AU$1,AP302,TRUE,_xll.ohTrigger(Trigger,Trigger1M))</f>
        <v>-4.5183683401317509E-4</v>
      </c>
    </row>
    <row r="303" spans="41:46" ht="11.25" customHeight="1" x14ac:dyDescent="0.25">
      <c r="AO303" s="100" t="s">
        <v>196</v>
      </c>
      <c r="AP303" s="101">
        <f>_xll.qlInterestRateIndexFixingDate(Currency&amp;"ibor"&amp;Tenor,AQ303,Trigger)</f>
        <v>42612</v>
      </c>
      <c r="AQ303" s="101">
        <f>_xll.qlCalendarAdvance(Calendar,AQ302,AO303,"f",,Trigger)</f>
        <v>42614</v>
      </c>
      <c r="AR303" s="101">
        <f>_xll.qlInterestRateIndexMaturity(Currency&amp;"ibor"&amp;Tenor,AQ303,Trigger)</f>
        <v>42646</v>
      </c>
      <c r="AS303" s="246">
        <f>_xll.qlIndexFixing($AC$5,AP303,TRUE,_xll.ohTrigger(Trigger,Trigger1M))</f>
        <v>-4.8710036440108295E-4</v>
      </c>
      <c r="AT303" s="246">
        <f>_xll.qlIndexFixing($AU$1,AP303,TRUE,_xll.ohTrigger(Trigger,Trigger1M))</f>
        <v>-4.4752746954507261E-4</v>
      </c>
    </row>
    <row r="304" spans="41:46" ht="11.25" customHeight="1" x14ac:dyDescent="0.25">
      <c r="AO304" s="100" t="s">
        <v>196</v>
      </c>
      <c r="AP304" s="101">
        <f>_xll.qlInterestRateIndexFixingDate(Currency&amp;"ibor"&amp;Tenor,AQ304,Trigger)</f>
        <v>42613</v>
      </c>
      <c r="AQ304" s="101">
        <f>_xll.qlCalendarAdvance(Calendar,AQ303,AO304,"f",,Trigger)</f>
        <v>42615</v>
      </c>
      <c r="AR304" s="101">
        <f>_xll.qlInterestRateIndexMaturity(Currency&amp;"ibor"&amp;Tenor,AQ304,Trigger)</f>
        <v>42646</v>
      </c>
      <c r="AS304" s="246">
        <f>_xll.qlIndexFixing($AC$5,AP304,TRUE,_xll.ohTrigger(Trigger,Trigger1M))</f>
        <v>-4.8508563688585927E-4</v>
      </c>
      <c r="AT304" s="246">
        <f>_xll.qlIndexFixing($AU$1,AP304,TRUE,_xll.ohTrigger(Trigger,Trigger1M))</f>
        <v>-4.4647474806033008E-4</v>
      </c>
    </row>
    <row r="305" spans="41:46" ht="11.25" customHeight="1" x14ac:dyDescent="0.25">
      <c r="AO305" s="100" t="s">
        <v>196</v>
      </c>
      <c r="AP305" s="101">
        <f>_xll.qlInterestRateIndexFixingDate(Currency&amp;"ibor"&amp;Tenor,AQ305,Trigger)</f>
        <v>42614</v>
      </c>
      <c r="AQ305" s="101">
        <f>_xll.qlCalendarAdvance(Calendar,AQ304,AO305,"f",,Trigger)</f>
        <v>42618</v>
      </c>
      <c r="AR305" s="101">
        <f>_xll.qlInterestRateIndexMaturity(Currency&amp;"ibor"&amp;Tenor,AQ305,Trigger)</f>
        <v>42648</v>
      </c>
      <c r="AS305" s="246">
        <f>_xll.qlIndexFixing($AC$5,AP305,TRUE,_xll.ohTrigger(Trigger,Trigger1M))</f>
        <v>-4.74286030846649E-4</v>
      </c>
      <c r="AT305" s="246">
        <f>_xll.qlIndexFixing($AU$1,AP305,TRUE,_xll.ohTrigger(Trigger,Trigger1M))</f>
        <v>-4.4110463575908199E-4</v>
      </c>
    </row>
    <row r="306" spans="41:46" ht="11.25" customHeight="1" x14ac:dyDescent="0.25">
      <c r="AO306" s="100" t="s">
        <v>196</v>
      </c>
      <c r="AP306" s="101">
        <f>_xll.qlInterestRateIndexFixingDate(Currency&amp;"ibor"&amp;Tenor,AQ306,Trigger)</f>
        <v>42615</v>
      </c>
      <c r="AQ306" s="101">
        <f>_xll.qlCalendarAdvance(Calendar,AQ305,AO306,"f",,Trigger)</f>
        <v>42619</v>
      </c>
      <c r="AR306" s="101">
        <f>_xll.qlInterestRateIndexMaturity(Currency&amp;"ibor"&amp;Tenor,AQ306,Trigger)</f>
        <v>42649</v>
      </c>
      <c r="AS306" s="246">
        <f>_xll.qlIndexFixing($AC$5,AP306,TRUE,_xll.ohTrigger(Trigger,Trigger1M))</f>
        <v>-4.7012612476038385E-4</v>
      </c>
      <c r="AT306" s="246">
        <f>_xll.qlIndexFixing($AU$1,AP306,TRUE,_xll.ohTrigger(Trigger,Trigger1M))</f>
        <v>-4.3893613805501275E-4</v>
      </c>
    </row>
    <row r="307" spans="41:46" ht="11.25" customHeight="1" x14ac:dyDescent="0.25">
      <c r="AO307" s="100" t="s">
        <v>196</v>
      </c>
      <c r="AP307" s="101">
        <f>_xll.qlInterestRateIndexFixingDate(Currency&amp;"ibor"&amp;Tenor,AQ307,Trigger)</f>
        <v>42618</v>
      </c>
      <c r="AQ307" s="101">
        <f>_xll.qlCalendarAdvance(Calendar,AQ306,AO307,"f",,Trigger)</f>
        <v>42620</v>
      </c>
      <c r="AR307" s="101">
        <f>_xll.qlInterestRateIndexMaturity(Currency&amp;"ibor"&amp;Tenor,AQ307,Trigger)</f>
        <v>42650</v>
      </c>
      <c r="AS307" s="246">
        <f>_xll.qlIndexFixing($AC$5,AP307,TRUE,_xll.ohTrigger(Trigger,Trigger1M))</f>
        <v>-4.6611133626806023E-4</v>
      </c>
      <c r="AT307" s="246">
        <f>_xll.qlIndexFixing($AU$1,AP307,TRUE,_xll.ohTrigger(Trigger,Trigger1M))</f>
        <v>-4.3676028765915476E-4</v>
      </c>
    </row>
    <row r="308" spans="41:46" ht="11.25" customHeight="1" x14ac:dyDescent="0.25">
      <c r="AO308" s="100" t="s">
        <v>196</v>
      </c>
      <c r="AP308" s="101">
        <f>_xll.qlInterestRateIndexFixingDate(Currency&amp;"ibor"&amp;Tenor,AQ308,Trigger)</f>
        <v>42619</v>
      </c>
      <c r="AQ308" s="101">
        <f>_xll.qlCalendarAdvance(Calendar,AQ307,AO308,"f",,Trigger)</f>
        <v>42621</v>
      </c>
      <c r="AR308" s="101">
        <f>_xll.qlInterestRateIndexMaturity(Currency&amp;"ibor"&amp;Tenor,AQ308,Trigger)</f>
        <v>42653</v>
      </c>
      <c r="AS308" s="246">
        <f>_xll.qlIndexFixing($AC$5,AP308,TRUE,_xll.ohTrigger(Trigger,Trigger1M))</f>
        <v>-4.5921756552380621E-4</v>
      </c>
      <c r="AT308" s="246">
        <f>_xll.qlIndexFixing($AU$1,AP308,TRUE,_xll.ohTrigger(Trigger,Trigger1M))</f>
        <v>-4.3234802262065442E-4</v>
      </c>
    </row>
    <row r="309" spans="41:46" ht="11.25" customHeight="1" x14ac:dyDescent="0.25">
      <c r="AO309" s="100" t="s">
        <v>196</v>
      </c>
      <c r="AP309" s="101">
        <f>_xll.qlInterestRateIndexFixingDate(Currency&amp;"ibor"&amp;Tenor,AQ309,Trigger)</f>
        <v>42620</v>
      </c>
      <c r="AQ309" s="101">
        <f>_xll.qlCalendarAdvance(Calendar,AQ308,AO309,"f",,Trigger)</f>
        <v>42622</v>
      </c>
      <c r="AR309" s="101">
        <f>_xll.qlInterestRateIndexMaturity(Currency&amp;"ibor"&amp;Tenor,AQ309,Trigger)</f>
        <v>42653</v>
      </c>
      <c r="AS309" s="246">
        <f>_xll.qlIndexFixing($AC$5,AP309,TRUE,_xll.ohTrigger(Trigger,Trigger1M))</f>
        <v>-4.5708298081062563E-4</v>
      </c>
      <c r="AT309" s="246">
        <f>_xll.qlIndexFixing($AU$1,AP309,TRUE,_xll.ohTrigger(Trigger,Trigger1M))</f>
        <v>-4.3126954817276279E-4</v>
      </c>
    </row>
    <row r="310" spans="41:46" ht="11.25" customHeight="1" x14ac:dyDescent="0.25">
      <c r="AO310" s="100" t="s">
        <v>196</v>
      </c>
      <c r="AP310" s="101">
        <f>_xll.qlInterestRateIndexFixingDate(Currency&amp;"ibor"&amp;Tenor,AQ310,Trigger)</f>
        <v>42621</v>
      </c>
      <c r="AQ310" s="101">
        <f>_xll.qlCalendarAdvance(Calendar,AQ309,AO310,"f",,Trigger)</f>
        <v>42625</v>
      </c>
      <c r="AR310" s="101">
        <f>_xll.qlInterestRateIndexMaturity(Currency&amp;"ibor"&amp;Tenor,AQ310,Trigger)</f>
        <v>42655</v>
      </c>
      <c r="AS310" s="246">
        <f>_xll.qlIndexFixing($AC$5,AP310,TRUE,_xll.ohTrigger(Trigger,Trigger1M))</f>
        <v>-4.4819482586344606E-4</v>
      </c>
      <c r="AT310" s="246">
        <f>_xll.qlIndexFixing($AU$1,AP310,TRUE,_xll.ohTrigger(Trigger,Trigger1M))</f>
        <v>-4.2577074513516777E-4</v>
      </c>
    </row>
    <row r="311" spans="41:46" ht="11.25" customHeight="1" x14ac:dyDescent="0.25">
      <c r="AO311" s="100" t="s">
        <v>196</v>
      </c>
      <c r="AP311" s="101">
        <f>_xll.qlInterestRateIndexFixingDate(Currency&amp;"ibor"&amp;Tenor,AQ311,Trigger)</f>
        <v>42622</v>
      </c>
      <c r="AQ311" s="101">
        <f>_xll.qlCalendarAdvance(Calendar,AQ310,AO311,"f",,Trigger)</f>
        <v>42626</v>
      </c>
      <c r="AR311" s="101">
        <f>_xll.qlInterestRateIndexMaturity(Currency&amp;"ibor"&amp;Tenor,AQ311,Trigger)</f>
        <v>42656</v>
      </c>
      <c r="AS311" s="246">
        <f>_xll.qlIndexFixing($AC$5,AP311,TRUE,_xll.ohTrigger(Trigger,Trigger1M))</f>
        <v>-4.4503914375049192E-4</v>
      </c>
      <c r="AT311" s="246">
        <f>_xll.qlIndexFixing($AU$1,AP311,TRUE,_xll.ohTrigger(Trigger,Trigger1M))</f>
        <v>-4.2355077849531853E-4</v>
      </c>
    </row>
    <row r="312" spans="41:46" ht="11.25" customHeight="1" x14ac:dyDescent="0.25">
      <c r="AO312" s="100" t="s">
        <v>196</v>
      </c>
      <c r="AP312" s="101">
        <f>_xll.qlInterestRateIndexFixingDate(Currency&amp;"ibor"&amp;Tenor,AQ312,Trigger)</f>
        <v>42625</v>
      </c>
      <c r="AQ312" s="101">
        <f>_xll.qlCalendarAdvance(Calendar,AQ311,AO312,"f",,Trigger)</f>
        <v>42627</v>
      </c>
      <c r="AR312" s="101">
        <f>_xll.qlInterestRateIndexMaturity(Currency&amp;"ibor"&amp;Tenor,AQ312,Trigger)</f>
        <v>42657</v>
      </c>
      <c r="AS312" s="246">
        <f>_xll.qlIndexFixing($AC$5,AP312,TRUE,_xll.ohTrigger(Trigger,Trigger1M))</f>
        <v>-4.4202471278165234E-4</v>
      </c>
      <c r="AT312" s="246">
        <f>_xll.qlIndexFixing($AU$1,AP312,TRUE,_xll.ohTrigger(Trigger,Trigger1M))</f>
        <v>-4.2132345913303837E-4</v>
      </c>
    </row>
    <row r="313" spans="41:46" ht="11.25" customHeight="1" x14ac:dyDescent="0.25">
      <c r="AO313" s="100" t="s">
        <v>196</v>
      </c>
      <c r="AP313" s="101">
        <f>_xll.qlInterestRateIndexFixingDate(Currency&amp;"ibor"&amp;Tenor,AQ313,Trigger)</f>
        <v>42626</v>
      </c>
      <c r="AQ313" s="101">
        <f>_xll.qlCalendarAdvance(Calendar,AQ312,AO313,"f",,Trigger)</f>
        <v>42628</v>
      </c>
      <c r="AR313" s="101">
        <f>_xll.qlInterestRateIndexMaturity(Currency&amp;"ibor"&amp;Tenor,AQ313,Trigger)</f>
        <v>42660</v>
      </c>
      <c r="AS313" s="246">
        <f>_xll.qlIndexFixing($AC$5,AP313,TRUE,_xll.ohTrigger(Trigger,Trigger1M))</f>
        <v>-4.3764694406603355E-4</v>
      </c>
      <c r="AT313" s="246">
        <f>_xll.qlIndexFixing($AU$1,AP313,TRUE,_xll.ohTrigger(Trigger,Trigger1M))</f>
        <v>-4.1680829268406216E-4</v>
      </c>
    </row>
    <row r="314" spans="41:46" ht="11.25" customHeight="1" x14ac:dyDescent="0.25">
      <c r="AO314" s="100" t="s">
        <v>196</v>
      </c>
      <c r="AP314" s="101">
        <f>_xll.qlInterestRateIndexFixingDate(Currency&amp;"ibor"&amp;Tenor,AQ314,Trigger)</f>
        <v>42627</v>
      </c>
      <c r="AQ314" s="101">
        <f>_xll.qlCalendarAdvance(Calendar,AQ313,AO314,"f",,Trigger)</f>
        <v>42629</v>
      </c>
      <c r="AR314" s="101">
        <f>_xll.qlInterestRateIndexMaturity(Currency&amp;"ibor"&amp;Tenor,AQ314,Trigger)</f>
        <v>42660</v>
      </c>
      <c r="AS314" s="246">
        <f>_xll.qlIndexFixing($AC$5,AP314,TRUE,_xll.ohTrigger(Trigger,Trigger1M))</f>
        <v>-4.3572653010853958E-4</v>
      </c>
      <c r="AT314" s="246">
        <f>_xll.qlIndexFixing($AU$1,AP314,TRUE,_xll.ohTrigger(Trigger,Trigger1M))</f>
        <v>-4.1570406539264353E-4</v>
      </c>
    </row>
    <row r="315" spans="41:46" ht="11.25" customHeight="1" x14ac:dyDescent="0.25">
      <c r="AO315" s="100" t="s">
        <v>196</v>
      </c>
      <c r="AP315" s="101">
        <f>_xll.qlInterestRateIndexFixingDate(Currency&amp;"ibor"&amp;Tenor,AQ315,Trigger)</f>
        <v>42628</v>
      </c>
      <c r="AQ315" s="101">
        <f>_xll.qlCalendarAdvance(Calendar,AQ314,AO315,"f",,Trigger)</f>
        <v>42632</v>
      </c>
      <c r="AR315" s="101">
        <f>_xll.qlInterestRateIndexMaturity(Currency&amp;"ibor"&amp;Tenor,AQ315,Trigger)</f>
        <v>42662</v>
      </c>
      <c r="AS315" s="246">
        <f>_xll.qlIndexFixing($AC$5,AP315,TRUE,_xll.ohTrigger(Trigger,Trigger1M))</f>
        <v>-4.290519919254443E-4</v>
      </c>
      <c r="AT315" s="246">
        <f>_xll.qlIndexFixing($AU$1,AP315,TRUE,_xll.ohTrigger(Trigger,Trigger1M))</f>
        <v>-4.1007657135194719E-4</v>
      </c>
    </row>
    <row r="316" spans="41:46" ht="11.25" customHeight="1" x14ac:dyDescent="0.25">
      <c r="AO316" s="100" t="s">
        <v>196</v>
      </c>
      <c r="AP316" s="101">
        <f>_xll.qlInterestRateIndexFixingDate(Currency&amp;"ibor"&amp;Tenor,AQ316,Trigger)</f>
        <v>42629</v>
      </c>
      <c r="AQ316" s="101">
        <f>_xll.qlCalendarAdvance(Calendar,AQ315,AO316,"f",,Trigger)</f>
        <v>42633</v>
      </c>
      <c r="AR316" s="101">
        <f>_xll.qlInterestRateIndexMaturity(Currency&amp;"ibor"&amp;Tenor,AQ316,Trigger)</f>
        <v>42663</v>
      </c>
      <c r="AS316" s="246">
        <f>_xll.qlIndexFixing($AC$5,AP316,TRUE,_xll.ohTrigger(Trigger,Trigger1M))</f>
        <v>-4.2687346783099045E-4</v>
      </c>
      <c r="AT316" s="246">
        <f>_xll.qlIndexFixing($AU$1,AP316,TRUE,_xll.ohTrigger(Trigger,Trigger1M))</f>
        <v>-4.0780513557114872E-4</v>
      </c>
    </row>
    <row r="317" spans="41:46" ht="11.25" customHeight="1" x14ac:dyDescent="0.25">
      <c r="AO317" s="100" t="s">
        <v>196</v>
      </c>
      <c r="AP317" s="101">
        <f>_xll.qlInterestRateIndexFixingDate(Currency&amp;"ibor"&amp;Tenor,AQ317,Trigger)</f>
        <v>42632</v>
      </c>
      <c r="AQ317" s="101">
        <f>_xll.qlCalendarAdvance(Calendar,AQ316,AO317,"f",,Trigger)</f>
        <v>42634</v>
      </c>
      <c r="AR317" s="101">
        <f>_xll.qlInterestRateIndexMaturity(Currency&amp;"ibor"&amp;Tenor,AQ317,Trigger)</f>
        <v>42664</v>
      </c>
      <c r="AS317" s="246">
        <f>_xll.qlIndexFixing($AC$5,AP317,TRUE,_xll.ohTrigger(Trigger,Trigger1M))</f>
        <v>-4.2483232816570293E-4</v>
      </c>
      <c r="AT317" s="246">
        <f>_xll.qlIndexFixing($AU$1,AP317,TRUE,_xll.ohTrigger(Trigger,Trigger1M))</f>
        <v>-4.0552634704393853E-4</v>
      </c>
    </row>
    <row r="318" spans="41:46" ht="11.25" customHeight="1" x14ac:dyDescent="0.25">
      <c r="AO318" s="100" t="s">
        <v>196</v>
      </c>
      <c r="AP318" s="101">
        <f>_xll.qlInterestRateIndexFixingDate(Currency&amp;"ibor"&amp;Tenor,AQ318,Trigger)</f>
        <v>42633</v>
      </c>
      <c r="AQ318" s="101">
        <f>_xll.qlCalendarAdvance(Calendar,AQ317,AO318,"f",,Trigger)</f>
        <v>42635</v>
      </c>
      <c r="AR318" s="101">
        <f>_xll.qlInterestRateIndexMaturity(Currency&amp;"ibor"&amp;Tenor,AQ318,Trigger)</f>
        <v>42667</v>
      </c>
      <c r="AS318" s="246">
        <f>_xll.qlIndexFixing($AC$5,AP318,TRUE,_xll.ohTrigger(Trigger,Trigger1M))</f>
        <v>-4.2221088008401186E-4</v>
      </c>
      <c r="AT318" s="246">
        <f>_xll.qlIndexFixing($AU$1,AP318,TRUE,_xll.ohTrigger(Trigger,Trigger1M))</f>
        <v>-4.0090827823899278E-4</v>
      </c>
    </row>
    <row r="319" spans="41:46" ht="11.25" customHeight="1" x14ac:dyDescent="0.25">
      <c r="AO319" s="100" t="s">
        <v>196</v>
      </c>
      <c r="AP319" s="101">
        <f>_xll.qlInterestRateIndexFixingDate(Currency&amp;"ibor"&amp;Tenor,AQ319,Trigger)</f>
        <v>42634</v>
      </c>
      <c r="AQ319" s="101">
        <f>_xll.qlCalendarAdvance(Calendar,AQ318,AO319,"f",,Trigger)</f>
        <v>42636</v>
      </c>
      <c r="AR319" s="101">
        <f>_xll.qlInterestRateIndexMaturity(Currency&amp;"ibor"&amp;Tenor,AQ319,Trigger)</f>
        <v>42667</v>
      </c>
      <c r="AS319" s="246">
        <f>_xll.qlIndexFixing($AC$5,AP319,TRUE,_xll.ohTrigger(Trigger,Trigger1M))</f>
        <v>-4.2083293410560292E-4</v>
      </c>
      <c r="AT319" s="246">
        <f>_xll.qlIndexFixing($AU$1,AP319,TRUE,_xll.ohTrigger(Trigger,Trigger1M))</f>
        <v>-3.9977829827080887E-4</v>
      </c>
    </row>
    <row r="320" spans="41:46" ht="11.25" customHeight="1" x14ac:dyDescent="0.25">
      <c r="AO320" s="100" t="s">
        <v>196</v>
      </c>
      <c r="AP320" s="101">
        <f>_xll.qlInterestRateIndexFixingDate(Currency&amp;"ibor"&amp;Tenor,AQ320,Trigger)</f>
        <v>42635</v>
      </c>
      <c r="AQ320" s="101">
        <f>_xll.qlCalendarAdvance(Calendar,AQ319,AO320,"f",,Trigger)</f>
        <v>42639</v>
      </c>
      <c r="AR320" s="101">
        <f>_xll.qlInterestRateIndexMaturity(Currency&amp;"ibor"&amp;Tenor,AQ320,Trigger)</f>
        <v>42669</v>
      </c>
      <c r="AS320" s="246">
        <f>_xll.qlIndexFixing($AC$5,AP320,TRUE,_xll.ohTrigger(Trigger,Trigger1M))</f>
        <v>-4.1666806175344462E-4</v>
      </c>
      <c r="AT320" s="246">
        <f>_xll.qlIndexFixing($AU$1,AP320,TRUE,_xll.ohTrigger(Trigger,Trigger1M))</f>
        <v>-3.9402211298789069E-4</v>
      </c>
    </row>
    <row r="321" spans="41:46" ht="11.25" customHeight="1" x14ac:dyDescent="0.25">
      <c r="AO321" s="100" t="s">
        <v>196</v>
      </c>
      <c r="AP321" s="101">
        <f>_xll.qlInterestRateIndexFixingDate(Currency&amp;"ibor"&amp;Tenor,AQ321,Trigger)</f>
        <v>42636</v>
      </c>
      <c r="AQ321" s="101">
        <f>_xll.qlCalendarAdvance(Calendar,AQ320,AO321,"f",,Trigger)</f>
        <v>42640</v>
      </c>
      <c r="AR321" s="101">
        <f>_xll.qlInterestRateIndexMaturity(Currency&amp;"ibor"&amp;Tenor,AQ321,Trigger)</f>
        <v>42670</v>
      </c>
      <c r="AS321" s="246">
        <f>_xll.qlIndexFixing($AC$5,AP321,TRUE,_xll.ohTrigger(Trigger,Trigger1M))</f>
        <v>-4.1543962788681554E-4</v>
      </c>
      <c r="AT321" s="246">
        <f>_xll.qlIndexFixing($AU$1,AP321,TRUE,_xll.ohTrigger(Trigger,Trigger1M))</f>
        <v>-3.9169920786630286E-4</v>
      </c>
    </row>
    <row r="322" spans="41:46" ht="11.25" customHeight="1" x14ac:dyDescent="0.25">
      <c r="AO322" s="100" t="s">
        <v>196</v>
      </c>
      <c r="AP322" s="101">
        <f>_xll.qlInterestRateIndexFixingDate(Currency&amp;"ibor"&amp;Tenor,AQ322,Trigger)</f>
        <v>42639</v>
      </c>
      <c r="AQ322" s="101">
        <f>_xll.qlCalendarAdvance(Calendar,AQ321,AO322,"f",,Trigger)</f>
        <v>42641</v>
      </c>
      <c r="AR322" s="101">
        <f>_xll.qlInterestRateIndexMaturity(Currency&amp;"ibor"&amp;Tenor,AQ322,Trigger)</f>
        <v>42671</v>
      </c>
      <c r="AS322" s="246">
        <f>_xll.qlIndexFixing($AC$5,AP322,TRUE,_xll.ohTrigger(Trigger,Trigger1M))</f>
        <v>-4.1434471147994145E-4</v>
      </c>
      <c r="AT322" s="246">
        <f>_xll.qlIndexFixing($AU$1,AP322,TRUE,_xll.ohTrigger(Trigger,Trigger1M))</f>
        <v>-3.8936894996632887E-4</v>
      </c>
    </row>
    <row r="323" spans="41:46" ht="11.25" customHeight="1" x14ac:dyDescent="0.25">
      <c r="AO323" s="100" t="s">
        <v>196</v>
      </c>
      <c r="AP323" s="101">
        <f>_xll.qlInterestRateIndexFixingDate(Currency&amp;"ibor"&amp;Tenor,AQ323,Trigger)</f>
        <v>42640</v>
      </c>
      <c r="AQ323" s="101">
        <f>_xll.qlCalendarAdvance(Calendar,AQ322,AO323,"f",,Trigger)</f>
        <v>42642</v>
      </c>
      <c r="AR323" s="101">
        <f>_xll.qlInterestRateIndexMaturity(Currency&amp;"ibor"&amp;Tenor,AQ323,Trigger)</f>
        <v>42674</v>
      </c>
      <c r="AS323" s="246">
        <f>_xll.qlIndexFixing($AC$5,AP323,TRUE,_xll.ohTrigger(Trigger,Trigger1M))</f>
        <v>-4.1273174242545396E-4</v>
      </c>
      <c r="AT323" s="246">
        <f>_xll.qlIndexFixing($AU$1,AP323,TRUE,_xll.ohTrigger(Trigger,Trigger1M))</f>
        <v>-3.8464797776166515E-4</v>
      </c>
    </row>
    <row r="324" spans="41:46" ht="11.25" customHeight="1" x14ac:dyDescent="0.25">
      <c r="AO324" s="100" t="s">
        <v>196</v>
      </c>
      <c r="AP324" s="101">
        <f>_xll.qlInterestRateIndexFixingDate(Currency&amp;"ibor"&amp;Tenor,AQ324,Trigger)</f>
        <v>42641</v>
      </c>
      <c r="AQ324" s="101">
        <f>_xll.qlCalendarAdvance(Calendar,AQ323,AO324,"f",,Trigger)</f>
        <v>42643</v>
      </c>
      <c r="AR324" s="101">
        <f>_xll.qlInterestRateIndexMaturity(Currency&amp;"ibor"&amp;Tenor,AQ324,Trigger)</f>
        <v>42674</v>
      </c>
      <c r="AS324" s="246">
        <f>_xll.qlIndexFixing($AC$5,AP324,TRUE,_xll.ohTrigger(Trigger,Trigger1M))</f>
        <v>-4.1221883020058395E-4</v>
      </c>
      <c r="AT324" s="246">
        <f>_xll.qlIndexFixing($AU$1,AP324,TRUE,_xll.ohTrigger(Trigger,Trigger1M))</f>
        <v>-3.8349224532844179E-4</v>
      </c>
    </row>
    <row r="325" spans="41:46" ht="11.25" customHeight="1" x14ac:dyDescent="0.25">
      <c r="AO325" s="100" t="s">
        <v>196</v>
      </c>
      <c r="AP325" s="101">
        <f>_xll.qlInterestRateIndexFixingDate(Currency&amp;"ibor"&amp;Tenor,AQ325,Trigger)</f>
        <v>42642</v>
      </c>
      <c r="AQ325" s="101">
        <f>_xll.qlCalendarAdvance(Calendar,AQ324,AO325,"f",,Trigger)</f>
        <v>42646</v>
      </c>
      <c r="AR325" s="101">
        <f>_xll.qlInterestRateIndexMaturity(Currency&amp;"ibor"&amp;Tenor,AQ325,Trigger)</f>
        <v>42677</v>
      </c>
      <c r="AS325" s="246">
        <f>_xll.qlIndexFixing($AC$5,AP325,TRUE,_xll.ohTrigger(Trigger,Trigger1M))</f>
        <v>-4.1040392282394095E-4</v>
      </c>
      <c r="AT325" s="246">
        <f>_xll.qlIndexFixing($AU$1,AP325,TRUE,_xll.ohTrigger(Trigger,Trigger1M))</f>
        <v>-3.7640221640061218E-4</v>
      </c>
    </row>
    <row r="326" spans="41:46" ht="11.25" customHeight="1" x14ac:dyDescent="0.25">
      <c r="AO326" s="100" t="s">
        <v>196</v>
      </c>
      <c r="AP326" s="101">
        <f>_xll.qlInterestRateIndexFixingDate(Currency&amp;"ibor"&amp;Tenor,AQ326,Trigger)</f>
        <v>42643</v>
      </c>
      <c r="AQ326" s="101">
        <f>_xll.qlCalendarAdvance(Calendar,AQ325,AO326,"f",,Trigger)</f>
        <v>42647</v>
      </c>
      <c r="AR326" s="101">
        <f>_xll.qlInterestRateIndexMaturity(Currency&amp;"ibor"&amp;Tenor,AQ326,Trigger)</f>
        <v>42678</v>
      </c>
      <c r="AS326" s="246">
        <f>_xll.qlIndexFixing($AC$5,AP326,TRUE,_xll.ohTrigger(Trigger,Trigger1M))</f>
        <v>-4.0993443054662774E-4</v>
      </c>
      <c r="AT326" s="246">
        <f>_xll.qlIndexFixing($AU$1,AP326,TRUE,_xll.ohTrigger(Trigger,Trigger1M))</f>
        <v>-3.7402416779612615E-4</v>
      </c>
    </row>
    <row r="327" spans="41:46" ht="11.25" customHeight="1" x14ac:dyDescent="0.25">
      <c r="AO327" s="100" t="s">
        <v>196</v>
      </c>
      <c r="AP327" s="101">
        <f>_xll.qlInterestRateIndexFixingDate(Currency&amp;"ibor"&amp;Tenor,AQ327,Trigger)</f>
        <v>42646</v>
      </c>
      <c r="AQ327" s="101">
        <f>_xll.qlCalendarAdvance(Calendar,AQ326,AO327,"f",,Trigger)</f>
        <v>42648</v>
      </c>
      <c r="AR327" s="101">
        <f>_xll.qlInterestRateIndexMaturity(Currency&amp;"ibor"&amp;Tenor,AQ327,Trigger)</f>
        <v>42681</v>
      </c>
      <c r="AS327" s="246">
        <f>_xll.qlIndexFixing($AC$5,AP327,TRUE,_xll.ohTrigger(Trigger,Trigger1M))</f>
        <v>-4.0816939744599398E-4</v>
      </c>
      <c r="AT327" s="246">
        <f>_xll.qlIndexFixing($AU$1,AP327,TRUE,_xll.ohTrigger(Trigger,Trigger1M))</f>
        <v>-3.6920642101408293E-4</v>
      </c>
    </row>
    <row r="328" spans="41:46" ht="11.25" customHeight="1" x14ac:dyDescent="0.25">
      <c r="AO328" s="100" t="s">
        <v>196</v>
      </c>
      <c r="AP328" s="101">
        <f>_xll.qlInterestRateIndexFixingDate(Currency&amp;"ibor"&amp;Tenor,AQ328,Trigger)</f>
        <v>42647</v>
      </c>
      <c r="AQ328" s="101">
        <f>_xll.qlCalendarAdvance(Calendar,AQ327,AO328,"f",,Trigger)</f>
        <v>42649</v>
      </c>
      <c r="AR328" s="101">
        <f>_xll.qlInterestRateIndexMaturity(Currency&amp;"ibor"&amp;Tenor,AQ328,Trigger)</f>
        <v>42681</v>
      </c>
      <c r="AS328" s="246">
        <f>_xll.qlIndexFixing($AC$5,AP328,TRUE,_xll.ohTrigger(Trigger,Trigger1M))</f>
        <v>-4.0806697649317658E-4</v>
      </c>
      <c r="AT328" s="246">
        <f>_xll.qlIndexFixing($AU$1,AP328,TRUE,_xll.ohTrigger(Trigger,Trigger1M))</f>
        <v>-3.6802738968708115E-4</v>
      </c>
    </row>
    <row r="329" spans="41:46" ht="11.25" customHeight="1" x14ac:dyDescent="0.25">
      <c r="AO329" s="100" t="s">
        <v>196</v>
      </c>
      <c r="AP329" s="101">
        <f>_xll.qlInterestRateIndexFixingDate(Currency&amp;"ibor"&amp;Tenor,AQ329,Trigger)</f>
        <v>42648</v>
      </c>
      <c r="AQ329" s="101">
        <f>_xll.qlCalendarAdvance(Calendar,AQ328,AO329,"f",,Trigger)</f>
        <v>42650</v>
      </c>
      <c r="AR329" s="101">
        <f>_xll.qlInterestRateIndexMaturity(Currency&amp;"ibor"&amp;Tenor,AQ329,Trigger)</f>
        <v>42681</v>
      </c>
      <c r="AS329" s="246">
        <f>_xll.qlIndexFixing($AC$5,AP329,TRUE,_xll.ohTrigger(Trigger,Trigger1M))</f>
        <v>-4.0793153187648491E-4</v>
      </c>
      <c r="AT329" s="246">
        <f>_xll.qlIndexFixing($AU$1,AP329,TRUE,_xll.ohTrigger(Trigger,Trigger1M))</f>
        <v>-3.6684590504417852E-4</v>
      </c>
    </row>
    <row r="330" spans="41:46" ht="11.25" customHeight="1" x14ac:dyDescent="0.25">
      <c r="AO330" s="100" t="s">
        <v>196</v>
      </c>
      <c r="AP330" s="101">
        <f>_xll.qlInterestRateIndexFixingDate(Currency&amp;"ibor"&amp;Tenor,AQ330,Trigger)</f>
        <v>42649</v>
      </c>
      <c r="AQ330" s="101">
        <f>_xll.qlCalendarAdvance(Calendar,AQ329,AO330,"f",,Trigger)</f>
        <v>42653</v>
      </c>
      <c r="AR330" s="101">
        <f>_xll.qlInterestRateIndexMaturity(Currency&amp;"ibor"&amp;Tenor,AQ330,Trigger)</f>
        <v>42684</v>
      </c>
      <c r="AS330" s="246">
        <f>_xll.qlIndexFixing($AC$5,AP330,TRUE,_xll.ohTrigger(Trigger,Trigger1M))</f>
        <v>-4.0503700006998581E-4</v>
      </c>
      <c r="AT330" s="246">
        <f>_xll.qlIndexFixing($AU$1,AP330,TRUE,_xll.ohTrigger(Trigger,Trigger1M))</f>
        <v>-3.5960146678457668E-4</v>
      </c>
    </row>
    <row r="331" spans="41:46" ht="11.25" customHeight="1" x14ac:dyDescent="0.25">
      <c r="AO331" s="100" t="s">
        <v>196</v>
      </c>
      <c r="AP331" s="101">
        <f>_xll.qlInterestRateIndexFixingDate(Currency&amp;"ibor"&amp;Tenor,AQ331,Trigger)</f>
        <v>42650</v>
      </c>
      <c r="AQ331" s="101">
        <f>_xll.qlCalendarAdvance(Calendar,AQ330,AO331,"f",,Trigger)</f>
        <v>42654</v>
      </c>
      <c r="AR331" s="101">
        <f>_xll.qlInterestRateIndexMaturity(Currency&amp;"ibor"&amp;Tenor,AQ331,Trigger)</f>
        <v>42685</v>
      </c>
      <c r="AS331" s="246">
        <f>_xll.qlIndexFixing($AC$5,AP331,TRUE,_xll.ohTrigger(Trigger,Trigger1M))</f>
        <v>-4.0387401533179619E-4</v>
      </c>
      <c r="AT331" s="246">
        <f>_xll.qlIndexFixing($AU$1,AP331,TRUE,_xll.ohTrigger(Trigger,Trigger1M))</f>
        <v>-3.5717194834137698E-4</v>
      </c>
    </row>
    <row r="332" spans="41:46" ht="11.25" customHeight="1" x14ac:dyDescent="0.25">
      <c r="AO332" s="100" t="s">
        <v>196</v>
      </c>
      <c r="AP332" s="101">
        <f>_xll.qlInterestRateIndexFixingDate(Currency&amp;"ibor"&amp;Tenor,AQ332,Trigger)</f>
        <v>42653</v>
      </c>
      <c r="AQ332" s="101">
        <f>_xll.qlCalendarAdvance(Calendar,AQ331,AO332,"f",,Trigger)</f>
        <v>42655</v>
      </c>
      <c r="AR332" s="101">
        <f>_xll.qlInterestRateIndexMaturity(Currency&amp;"ibor"&amp;Tenor,AQ332,Trigger)</f>
        <v>42688</v>
      </c>
      <c r="AS332" s="246">
        <f>_xll.qlIndexFixing($AC$5,AP332,TRUE,_xll.ohTrigger(Trigger,Trigger1M))</f>
        <v>-4.0072201321910745E-4</v>
      </c>
      <c r="AT332" s="246">
        <f>_xll.qlIndexFixing($AU$1,AP332,TRUE,_xll.ohTrigger(Trigger,Trigger1M))</f>
        <v>-3.5225129570427464E-4</v>
      </c>
    </row>
    <row r="333" spans="41:46" ht="11.25" customHeight="1" x14ac:dyDescent="0.25">
      <c r="AO333" s="100" t="s">
        <v>196</v>
      </c>
      <c r="AP333" s="101">
        <f>_xll.qlInterestRateIndexFixingDate(Currency&amp;"ibor"&amp;Tenor,AQ333,Trigger)</f>
        <v>42654</v>
      </c>
      <c r="AQ333" s="101">
        <f>_xll.qlCalendarAdvance(Calendar,AQ332,AO333,"f",,Trigger)</f>
        <v>42656</v>
      </c>
      <c r="AR333" s="101">
        <f>_xll.qlInterestRateIndexMaturity(Currency&amp;"ibor"&amp;Tenor,AQ333,Trigger)</f>
        <v>42688</v>
      </c>
      <c r="AS333" s="246">
        <f>_xll.qlIndexFixing($AC$5,AP333,TRUE,_xll.ohTrigger(Trigger,Trigger1M))</f>
        <v>-4.0027283798357849E-4</v>
      </c>
      <c r="AT333" s="246">
        <f>_xll.qlIndexFixing($AU$1,AP333,TRUE,_xll.ohTrigger(Trigger,Trigger1M))</f>
        <v>-3.5104651242026663E-4</v>
      </c>
    </row>
    <row r="334" spans="41:46" ht="11.25" customHeight="1" x14ac:dyDescent="0.25">
      <c r="AO334" s="100" t="s">
        <v>196</v>
      </c>
      <c r="AP334" s="101">
        <f>_xll.qlInterestRateIndexFixingDate(Currency&amp;"ibor"&amp;Tenor,AQ334,Trigger)</f>
        <v>42655</v>
      </c>
      <c r="AQ334" s="101">
        <f>_xll.qlCalendarAdvance(Calendar,AQ333,AO334,"f",,Trigger)</f>
        <v>42657</v>
      </c>
      <c r="AR334" s="101">
        <f>_xll.qlInterestRateIndexMaturity(Currency&amp;"ibor"&amp;Tenor,AQ334,Trigger)</f>
        <v>42688</v>
      </c>
      <c r="AS334" s="246">
        <f>_xll.qlIndexFixing($AC$5,AP334,TRUE,_xll.ohTrigger(Trigger,Trigger1M))</f>
        <v>-3.997906382759556E-4</v>
      </c>
      <c r="AT334" s="246">
        <f>_xll.qlIndexFixing($AU$1,AP334,TRUE,_xll.ohTrigger(Trigger,Trigger1M))</f>
        <v>-3.4983927587473756E-4</v>
      </c>
    </row>
    <row r="335" spans="41:46" ht="11.25" customHeight="1" x14ac:dyDescent="0.25">
      <c r="AO335" s="100" t="s">
        <v>196</v>
      </c>
      <c r="AP335" s="101">
        <f>_xll.qlInterestRateIndexFixingDate(Currency&amp;"ibor"&amp;Tenor,AQ335,Trigger)</f>
        <v>42656</v>
      </c>
      <c r="AQ335" s="101">
        <f>_xll.qlCalendarAdvance(Calendar,AQ334,AO335,"f",,Trigger)</f>
        <v>42660</v>
      </c>
      <c r="AR335" s="101">
        <f>_xll.qlInterestRateIndexMaturity(Currency&amp;"ibor"&amp;Tenor,AQ335,Trigger)</f>
        <v>42691</v>
      </c>
      <c r="AS335" s="246">
        <f>_xll.qlIndexFixing($AC$5,AP335,TRUE,_xll.ohTrigger(Trigger,Trigger1M))</f>
        <v>-3.9481562621170789E-4</v>
      </c>
      <c r="AT335" s="246">
        <f>_xll.qlIndexFixing($AU$1,AP335,TRUE,_xll.ohTrigger(Trigger,Trigger1M))</f>
        <v>-3.4244042760777477E-4</v>
      </c>
    </row>
    <row r="336" spans="41:46" ht="11.25" customHeight="1" x14ac:dyDescent="0.25">
      <c r="AO336" s="100" t="s">
        <v>196</v>
      </c>
      <c r="AP336" s="101">
        <f>_xll.qlInterestRateIndexFixingDate(Currency&amp;"ibor"&amp;Tenor,AQ336,Trigger)</f>
        <v>42657</v>
      </c>
      <c r="AQ336" s="101">
        <f>_xll.qlCalendarAdvance(Calendar,AQ335,AO336,"f",,Trigger)</f>
        <v>42661</v>
      </c>
      <c r="AR336" s="101">
        <f>_xll.qlInterestRateIndexMaturity(Currency&amp;"ibor"&amp;Tenor,AQ336,Trigger)</f>
        <v>42692</v>
      </c>
      <c r="AS336" s="246">
        <f>_xll.qlIndexFixing($AC$5,AP336,TRUE,_xll.ohTrigger(Trigger,Trigger1M))</f>
        <v>-3.929591475531642E-4</v>
      </c>
      <c r="AT336" s="246">
        <f>_xll.qlIndexFixing($AU$1,AP336,TRUE,_xll.ohTrigger(Trigger,Trigger1M))</f>
        <v>-3.3995943909636759E-4</v>
      </c>
    </row>
    <row r="337" spans="41:46" ht="11.25" customHeight="1" x14ac:dyDescent="0.25">
      <c r="AO337" s="100" t="s">
        <v>196</v>
      </c>
      <c r="AP337" s="101">
        <f>_xll.qlInterestRateIndexFixingDate(Currency&amp;"ibor"&amp;Tenor,AQ337,Trigger)</f>
        <v>42660</v>
      </c>
      <c r="AQ337" s="101">
        <f>_xll.qlCalendarAdvance(Calendar,AQ336,AO337,"f",,Trigger)</f>
        <v>42662</v>
      </c>
      <c r="AR337" s="101">
        <f>_xll.qlInterestRateIndexMaturity(Currency&amp;"ibor"&amp;Tenor,AQ337,Trigger)</f>
        <v>42695</v>
      </c>
      <c r="AS337" s="246">
        <f>_xll.qlIndexFixing($AC$5,AP337,TRUE,_xll.ohTrigger(Trigger,Trigger1M))</f>
        <v>-3.8842018315539536E-4</v>
      </c>
      <c r="AT337" s="246">
        <f>_xll.qlIndexFixing($AU$1,AP337,TRUE,_xll.ohTrigger(Trigger,Trigger1M))</f>
        <v>-3.349358792218124E-4</v>
      </c>
    </row>
    <row r="338" spans="41:46" ht="11.25" customHeight="1" x14ac:dyDescent="0.25">
      <c r="AO338" s="100" t="s">
        <v>196</v>
      </c>
      <c r="AP338" s="101">
        <f>_xll.qlInterestRateIndexFixingDate(Currency&amp;"ibor"&amp;Tenor,AQ338,Trigger)</f>
        <v>42661</v>
      </c>
      <c r="AQ338" s="101">
        <f>_xll.qlCalendarAdvance(Calendar,AQ337,AO338,"f",,Trigger)</f>
        <v>42663</v>
      </c>
      <c r="AR338" s="101">
        <f>_xll.qlInterestRateIndexMaturity(Currency&amp;"ibor"&amp;Tenor,AQ338,Trigger)</f>
        <v>42695</v>
      </c>
      <c r="AS338" s="246">
        <f>_xll.qlIndexFixing($AC$5,AP338,TRUE,_xll.ohTrigger(Trigger,Trigger1M))</f>
        <v>-3.8762424770466541E-4</v>
      </c>
      <c r="AT338" s="246">
        <f>_xll.qlIndexFixing($AU$1,AP338,TRUE,_xll.ohTrigger(Trigger,Trigger1M))</f>
        <v>-3.3370534432752841E-4</v>
      </c>
    </row>
    <row r="339" spans="41:46" ht="11.25" customHeight="1" x14ac:dyDescent="0.25">
      <c r="AO339" s="100" t="s">
        <v>196</v>
      </c>
      <c r="AP339" s="101">
        <f>_xll.qlInterestRateIndexFixingDate(Currency&amp;"ibor"&amp;Tenor,AQ339,Trigger)</f>
        <v>42662</v>
      </c>
      <c r="AQ339" s="101">
        <f>_xll.qlCalendarAdvance(Calendar,AQ338,AO339,"f",,Trigger)</f>
        <v>42664</v>
      </c>
      <c r="AR339" s="101">
        <f>_xll.qlInterestRateIndexMaturity(Currency&amp;"ibor"&amp;Tenor,AQ339,Trigger)</f>
        <v>42695</v>
      </c>
      <c r="AS339" s="246">
        <f>_xll.qlIndexFixing($AC$5,AP339,TRUE,_xll.ohTrigger(Trigger,Trigger1M))</f>
        <v>-3.8679528699185037E-4</v>
      </c>
      <c r="AT339" s="246">
        <f>_xll.qlIndexFixing($AU$1,AP339,TRUE,_xll.ohTrigger(Trigger,Trigger1M))</f>
        <v>-3.3247235623171204E-4</v>
      </c>
    </row>
    <row r="340" spans="41:46" ht="11.25" customHeight="1" x14ac:dyDescent="0.25">
      <c r="AO340" s="100" t="s">
        <v>196</v>
      </c>
      <c r="AP340" s="101">
        <f>_xll.qlInterestRateIndexFixingDate(Currency&amp;"ibor"&amp;Tenor,AQ340,Trigger)</f>
        <v>42663</v>
      </c>
      <c r="AQ340" s="101">
        <f>_xll.qlCalendarAdvance(Calendar,AQ339,AO340,"f",,Trigger)</f>
        <v>42667</v>
      </c>
      <c r="AR340" s="101">
        <f>_xll.qlInterestRateIndexMaturity(Currency&amp;"ibor"&amp;Tenor,AQ340,Trigger)</f>
        <v>42698</v>
      </c>
      <c r="AS340" s="246">
        <f>_xll.qlIndexFixing($AC$5,AP340,TRUE,_xll.ohTrigger(Trigger,Trigger1M))</f>
        <v>-3.7973978842839509E-4</v>
      </c>
      <c r="AT340" s="246">
        <f>_xll.qlIndexFixing($AU$1,AP340,TRUE,_xll.ohTrigger(Trigger,Trigger1M))</f>
        <v>-3.2491909727019603E-4</v>
      </c>
    </row>
    <row r="341" spans="41:46" ht="11.25" customHeight="1" x14ac:dyDescent="0.25">
      <c r="AO341" s="100" t="s">
        <v>196</v>
      </c>
      <c r="AP341" s="101">
        <f>_xll.qlInterestRateIndexFixingDate(Currency&amp;"ibor"&amp;Tenor,AQ341,Trigger)</f>
        <v>42664</v>
      </c>
      <c r="AQ341" s="101">
        <f>_xll.qlCalendarAdvance(Calendar,AQ340,AO341,"f",,Trigger)</f>
        <v>42668</v>
      </c>
      <c r="AR341" s="101">
        <f>_xll.qlInterestRateIndexMaturity(Currency&amp;"ibor"&amp;Tenor,AQ341,Trigger)</f>
        <v>42699</v>
      </c>
      <c r="AS341" s="246">
        <f>_xll.qlIndexFixing($AC$5,AP341,TRUE,_xll.ohTrigger(Trigger,Trigger1M))</f>
        <v>-3.7718981351974798E-4</v>
      </c>
      <c r="AT341" s="246">
        <f>_xll.qlIndexFixing($AU$1,AP341,TRUE,_xll.ohTrigger(Trigger,Trigger1M))</f>
        <v>-3.2238663846237685E-4</v>
      </c>
    </row>
    <row r="342" spans="41:46" ht="11.25" customHeight="1" x14ac:dyDescent="0.25">
      <c r="AO342" s="100" t="s">
        <v>196</v>
      </c>
      <c r="AP342" s="101">
        <f>_xll.qlInterestRateIndexFixingDate(Currency&amp;"ibor"&amp;Tenor,AQ342,Trigger)</f>
        <v>42667</v>
      </c>
      <c r="AQ342" s="101">
        <f>_xll.qlCalendarAdvance(Calendar,AQ341,AO342,"f",,Trigger)</f>
        <v>42669</v>
      </c>
      <c r="AR342" s="101">
        <f>_xll.qlInterestRateIndexMaturity(Currency&amp;"ibor"&amp;Tenor,AQ342,Trigger)</f>
        <v>42702</v>
      </c>
      <c r="AS342" s="246">
        <f>_xll.qlIndexFixing($AC$5,AP342,TRUE,_xll.ohTrigger(Trigger,Trigger1M))</f>
        <v>-3.7126389082315313E-4</v>
      </c>
      <c r="AT342" s="246">
        <f>_xll.qlIndexFixing($AU$1,AP342,TRUE,_xll.ohTrigger(Trigger,Trigger1M))</f>
        <v>-3.1726016985412678E-4</v>
      </c>
    </row>
    <row r="343" spans="41:46" ht="11.25" customHeight="1" x14ac:dyDescent="0.25">
      <c r="AO343" s="100" t="s">
        <v>196</v>
      </c>
      <c r="AP343" s="101">
        <f>_xll.qlInterestRateIndexFixingDate(Currency&amp;"ibor"&amp;Tenor,AQ343,Trigger)</f>
        <v>42668</v>
      </c>
      <c r="AQ343" s="101">
        <f>_xll.qlCalendarAdvance(Calendar,AQ342,AO343,"f",,Trigger)</f>
        <v>42670</v>
      </c>
      <c r="AR343" s="101">
        <f>_xll.qlInterestRateIndexMaturity(Currency&amp;"ibor"&amp;Tenor,AQ343,Trigger)</f>
        <v>42702</v>
      </c>
      <c r="AS343" s="246">
        <f>_xll.qlIndexFixing($AC$5,AP343,TRUE,_xll.ohTrigger(Trigger,Trigger1M))</f>
        <v>-3.7012118927703952E-4</v>
      </c>
      <c r="AT343" s="246">
        <f>_xll.qlIndexFixing($AU$1,AP343,TRUE,_xll.ohTrigger(Trigger,Trigger1M))</f>
        <v>-3.1600388374769528E-4</v>
      </c>
    </row>
    <row r="344" spans="41:46" ht="11.25" customHeight="1" x14ac:dyDescent="0.25">
      <c r="AO344" s="100" t="s">
        <v>196</v>
      </c>
      <c r="AP344" s="101">
        <f>_xll.qlInterestRateIndexFixingDate(Currency&amp;"ibor"&amp;Tenor,AQ344,Trigger)</f>
        <v>42669</v>
      </c>
      <c r="AQ344" s="101">
        <f>_xll.qlCalendarAdvance(Calendar,AQ343,AO344,"f",,Trigger)</f>
        <v>42671</v>
      </c>
      <c r="AR344" s="101">
        <f>_xll.qlInterestRateIndexMaturity(Currency&amp;"ibor"&amp;Tenor,AQ344,Trigger)</f>
        <v>42702</v>
      </c>
      <c r="AS344" s="246">
        <f>_xll.qlIndexFixing($AC$5,AP344,TRUE,_xll.ohTrigger(Trigger,Trigger1M))</f>
        <v>-3.6894546172365977E-4</v>
      </c>
      <c r="AT344" s="246">
        <f>_xll.qlIndexFixing($AU$1,AP344,TRUE,_xll.ohTrigger(Trigger,Trigger1M))</f>
        <v>-3.1474514450219852E-4</v>
      </c>
    </row>
    <row r="345" spans="41:46" ht="11.25" customHeight="1" x14ac:dyDescent="0.25">
      <c r="AO345" s="100" t="s">
        <v>196</v>
      </c>
      <c r="AP345" s="101">
        <f>_xll.qlInterestRateIndexFixingDate(Currency&amp;"ibor"&amp;Tenor,AQ345,Trigger)</f>
        <v>42670</v>
      </c>
      <c r="AQ345" s="101">
        <f>_xll.qlCalendarAdvance(Calendar,AQ344,AO345,"f",,Trigger)</f>
        <v>42674</v>
      </c>
      <c r="AR345" s="101">
        <f>_xll.qlInterestRateIndexMaturity(Currency&amp;"ibor"&amp;Tenor,AQ345,Trigger)</f>
        <v>42704</v>
      </c>
      <c r="AS345" s="246">
        <f>_xll.qlIndexFixing($AC$5,AP345,TRUE,_xll.ohTrigger(Trigger,Trigger1M))</f>
        <v>-3.6164603945243456E-4</v>
      </c>
      <c r="AT345" s="246">
        <f>_xll.qlIndexFixing($AU$1,AP345,TRUE,_xll.ohTrigger(Trigger,Trigger1M))</f>
        <v>-3.0834550079505973E-4</v>
      </c>
    </row>
    <row r="346" spans="41:46" ht="11.25" customHeight="1" x14ac:dyDescent="0.25">
      <c r="AO346" s="100" t="s">
        <v>196</v>
      </c>
      <c r="AP346" s="101">
        <f>_xll.qlInterestRateIndexFixingDate(Currency&amp;"ibor"&amp;Tenor,AQ346,Trigger)</f>
        <v>42671</v>
      </c>
      <c r="AQ346" s="101">
        <f>_xll.qlCalendarAdvance(Calendar,AQ345,AO346,"f",,Trigger)</f>
        <v>42675</v>
      </c>
      <c r="AR346" s="101">
        <f>_xll.qlInterestRateIndexMaturity(Currency&amp;"ibor"&amp;Tenor,AQ346,Trigger)</f>
        <v>42705</v>
      </c>
      <c r="AS346" s="246">
        <f>_xll.qlIndexFixing($AC$5,AP346,TRUE,_xll.ohTrigger(Trigger,Trigger1M))</f>
        <v>-3.5845209777329856E-4</v>
      </c>
      <c r="AT346" s="246">
        <f>_xll.qlIndexFixing($AU$1,AP346,TRUE,_xll.ohTrigger(Trigger,Trigger1M))</f>
        <v>-3.0576524573078245E-4</v>
      </c>
    </row>
    <row r="347" spans="41:46" ht="11.25" customHeight="1" x14ac:dyDescent="0.25">
      <c r="AO347" s="100" t="s">
        <v>196</v>
      </c>
      <c r="AP347" s="101">
        <f>_xll.qlInterestRateIndexFixingDate(Currency&amp;"ibor"&amp;Tenor,AQ347,Trigger)</f>
        <v>42674</v>
      </c>
      <c r="AQ347" s="101">
        <f>_xll.qlCalendarAdvance(Calendar,AQ346,AO347,"f",,Trigger)</f>
        <v>42676</v>
      </c>
      <c r="AR347" s="101">
        <f>_xll.qlInterestRateIndexMaturity(Currency&amp;"ibor"&amp;Tenor,AQ347,Trigger)</f>
        <v>42706</v>
      </c>
      <c r="AS347" s="246">
        <f>_xll.qlIndexFixing($AC$5,AP347,TRUE,_xll.ohTrigger(Trigger,Trigger1M))</f>
        <v>-3.5515908440730826E-4</v>
      </c>
      <c r="AT347" s="246">
        <f>_xll.qlIndexFixing($AU$1,AP347,TRUE,_xll.ohTrigger(Trigger,Trigger1M))</f>
        <v>-3.0317763772824691E-4</v>
      </c>
    </row>
    <row r="348" spans="41:46" ht="11.25" customHeight="1" x14ac:dyDescent="0.25">
      <c r="AO348" s="100" t="s">
        <v>196</v>
      </c>
      <c r="AP348" s="101">
        <f>_xll.qlInterestRateIndexFixingDate(Currency&amp;"ibor"&amp;Tenor,AQ348,Trigger)</f>
        <v>42675</v>
      </c>
      <c r="AQ348" s="101">
        <f>_xll.qlCalendarAdvance(Calendar,AQ347,AO348,"f",,Trigger)</f>
        <v>42677</v>
      </c>
      <c r="AR348" s="101">
        <f>_xll.qlInterestRateIndexMaturity(Currency&amp;"ibor"&amp;Tenor,AQ348,Trigger)</f>
        <v>42709</v>
      </c>
      <c r="AS348" s="246">
        <f>_xll.qlIndexFixing($AC$5,AP348,TRUE,_xll.ohTrigger(Trigger,Trigger1M))</f>
        <v>-3.4776364004382443E-4</v>
      </c>
      <c r="AT348" s="246">
        <f>_xll.qlIndexFixing($AU$1,AP348,TRUE,_xll.ohTrigger(Trigger,Trigger1M))</f>
        <v>-2.9794212897588102E-4</v>
      </c>
    </row>
    <row r="349" spans="41:46" ht="11.25" customHeight="1" x14ac:dyDescent="0.25">
      <c r="AO349" s="100" t="s">
        <v>196</v>
      </c>
      <c r="AP349" s="101">
        <f>_xll.qlInterestRateIndexFixingDate(Currency&amp;"ibor"&amp;Tenor,AQ349,Trigger)</f>
        <v>42676</v>
      </c>
      <c r="AQ349" s="101">
        <f>_xll.qlCalendarAdvance(Calendar,AQ348,AO349,"f",,Trigger)</f>
        <v>42678</v>
      </c>
      <c r="AR349" s="101">
        <f>_xll.qlInterestRateIndexMaturity(Currency&amp;"ibor"&amp;Tenor,AQ349,Trigger)</f>
        <v>42709</v>
      </c>
      <c r="AS349" s="246">
        <f>_xll.qlIndexFixing($AC$5,AP349,TRUE,_xll.ohTrigger(Trigger,Trigger1M))</f>
        <v>-3.4624114008670906E-4</v>
      </c>
      <c r="AT349" s="246">
        <f>_xll.qlIndexFixing($AU$1,AP349,TRUE,_xll.ohTrigger(Trigger,Trigger1M))</f>
        <v>-2.9665763903848286E-4</v>
      </c>
    </row>
    <row r="350" spans="41:46" ht="11.25" customHeight="1" x14ac:dyDescent="0.25">
      <c r="AO350" s="100" t="s">
        <v>196</v>
      </c>
      <c r="AP350" s="101">
        <f>_xll.qlInterestRateIndexFixingDate(Currency&amp;"ibor"&amp;Tenor,AQ350,Trigger)</f>
        <v>42677</v>
      </c>
      <c r="AQ350" s="101">
        <f>_xll.qlCalendarAdvance(Calendar,AQ349,AO350,"f",,Trigger)</f>
        <v>42681</v>
      </c>
      <c r="AR350" s="101">
        <f>_xll.qlInterestRateIndexMaturity(Currency&amp;"ibor"&amp;Tenor,AQ350,Trigger)</f>
        <v>42711</v>
      </c>
      <c r="AS350" s="246">
        <f>_xll.qlIndexFixing($AC$5,AP350,TRUE,_xll.ohTrigger(Trigger,Trigger1M))</f>
        <v>-3.3720793933555981E-4</v>
      </c>
      <c r="AT350" s="246">
        <f>_xll.qlIndexFixing($AU$1,AP350,TRUE,_xll.ohTrigger(Trigger,Trigger1M))</f>
        <v>-2.9012930347649402E-4</v>
      </c>
    </row>
    <row r="351" spans="41:46" ht="11.25" customHeight="1" x14ac:dyDescent="0.25">
      <c r="AO351" s="100" t="s">
        <v>196</v>
      </c>
      <c r="AP351" s="101">
        <f>_xll.qlInterestRateIndexFixingDate(Currency&amp;"ibor"&amp;Tenor,AQ351,Trigger)</f>
        <v>42678</v>
      </c>
      <c r="AQ351" s="101">
        <f>_xll.qlCalendarAdvance(Calendar,AQ350,AO351,"f",,Trigger)</f>
        <v>42682</v>
      </c>
      <c r="AR351" s="101">
        <f>_xll.qlInterestRateIndexMaturity(Currency&amp;"ibor"&amp;Tenor,AQ351,Trigger)</f>
        <v>42712</v>
      </c>
      <c r="AS351" s="246">
        <f>_xll.qlIndexFixing($AC$5,AP351,TRUE,_xll.ohTrigger(Trigger,Trigger1M))</f>
        <v>-3.333204940538792E-4</v>
      </c>
      <c r="AT351" s="246">
        <f>_xll.qlIndexFixing($AU$1,AP351,TRUE,_xll.ohTrigger(Trigger,Trigger1M))</f>
        <v>-2.8749757774315654E-4</v>
      </c>
    </row>
    <row r="352" spans="41:46" ht="11.25" customHeight="1" x14ac:dyDescent="0.25">
      <c r="AO352" s="100" t="s">
        <v>196</v>
      </c>
      <c r="AP352" s="101">
        <f>_xll.qlInterestRateIndexFixingDate(Currency&amp;"ibor"&amp;Tenor,AQ352,Trigger)</f>
        <v>42681</v>
      </c>
      <c r="AQ352" s="101">
        <f>_xll.qlCalendarAdvance(Calendar,AQ351,AO352,"f",,Trigger)</f>
        <v>42683</v>
      </c>
      <c r="AR352" s="101">
        <f>_xll.qlInterestRateIndexMaturity(Currency&amp;"ibor"&amp;Tenor,AQ352,Trigger)</f>
        <v>42713</v>
      </c>
      <c r="AS352" s="246">
        <f>_xll.qlIndexFixing($AC$5,AP352,TRUE,_xll.ohTrigger(Trigger,Trigger1M))</f>
        <v>-3.2933397645784623E-4</v>
      </c>
      <c r="AT352" s="246">
        <f>_xll.qlIndexFixing($AU$1,AP352,TRUE,_xll.ohTrigger(Trigger,Trigger1M))</f>
        <v>-2.8485849903958638E-4</v>
      </c>
    </row>
    <row r="353" spans="41:46" ht="11.25" customHeight="1" x14ac:dyDescent="0.25">
      <c r="AO353" s="100" t="s">
        <v>196</v>
      </c>
      <c r="AP353" s="101">
        <f>_xll.qlInterestRateIndexFixingDate(Currency&amp;"ibor"&amp;Tenor,AQ353,Trigger)</f>
        <v>42682</v>
      </c>
      <c r="AQ353" s="101">
        <f>_xll.qlCalendarAdvance(Calendar,AQ352,AO353,"f",,Trigger)</f>
        <v>42684</v>
      </c>
      <c r="AR353" s="101">
        <f>_xll.qlInterestRateIndexMaturity(Currency&amp;"ibor"&amp;Tenor,AQ353,Trigger)</f>
        <v>42716</v>
      </c>
      <c r="AS353" s="246">
        <f>_xll.qlIndexFixing($AC$5,AP353,TRUE,_xll.ohTrigger(Trigger,Trigger1M))</f>
        <v>-3.2055157106317123E-4</v>
      </c>
      <c r="AT353" s="246">
        <f>_xll.qlIndexFixing($AU$1,AP353,TRUE,_xll.ohTrigger(Trigger,Trigger1M))</f>
        <v>-2.7952007827722336E-4</v>
      </c>
    </row>
    <row r="354" spans="41:46" ht="11.25" customHeight="1" x14ac:dyDescent="0.25">
      <c r="AO354" s="100" t="s">
        <v>196</v>
      </c>
      <c r="AP354" s="101">
        <f>_xll.qlInterestRateIndexFixingDate(Currency&amp;"ibor"&amp;Tenor,AQ354,Trigger)</f>
        <v>42683</v>
      </c>
      <c r="AQ354" s="101">
        <f>_xll.qlCalendarAdvance(Calendar,AQ353,AO354,"f",,Trigger)</f>
        <v>42685</v>
      </c>
      <c r="AR354" s="101">
        <f>_xll.qlInterestRateIndexMaturity(Currency&amp;"ibor"&amp;Tenor,AQ354,Trigger)</f>
        <v>42716</v>
      </c>
      <c r="AS354" s="246">
        <f>_xll.qlIndexFixing($AC$5,AP354,TRUE,_xll.ohTrigger(Trigger,Trigger1M))</f>
        <v>-3.1868229360700094E-4</v>
      </c>
      <c r="AT354" s="246">
        <f>_xll.qlIndexFixing($AU$1,AP354,TRUE,_xll.ohTrigger(Trigger,Trigger1M))</f>
        <v>-2.7820983815030423E-4</v>
      </c>
    </row>
    <row r="355" spans="41:46" ht="11.25" customHeight="1" x14ac:dyDescent="0.25">
      <c r="AO355" s="100" t="s">
        <v>196</v>
      </c>
      <c r="AP355" s="101">
        <f>_xll.qlInterestRateIndexFixingDate(Currency&amp;"ibor"&amp;Tenor,AQ355,Trigger)</f>
        <v>42684</v>
      </c>
      <c r="AQ355" s="101">
        <f>_xll.qlCalendarAdvance(Calendar,AQ354,AO355,"f",,Trigger)</f>
        <v>42688</v>
      </c>
      <c r="AR355" s="101">
        <f>_xll.qlInterestRateIndexMaturity(Currency&amp;"ibor"&amp;Tenor,AQ355,Trigger)</f>
        <v>42718</v>
      </c>
      <c r="AS355" s="246">
        <f>_xll.qlIndexFixing($AC$5,AP355,TRUE,_xll.ohTrigger(Trigger,Trigger1M))</f>
        <v>-3.079153003118229E-4</v>
      </c>
      <c r="AT355" s="246">
        <f>_xll.qlIndexFixing($AU$1,AP355,TRUE,_xll.ohTrigger(Trigger,Trigger1M))</f>
        <v>-2.7155281077506643E-4</v>
      </c>
    </row>
    <row r="356" spans="41:46" ht="11.25" customHeight="1" x14ac:dyDescent="0.25">
      <c r="AO356" s="100" t="s">
        <v>196</v>
      </c>
      <c r="AP356" s="101">
        <f>_xll.qlInterestRateIndexFixingDate(Currency&amp;"ibor"&amp;Tenor,AQ356,Trigger)</f>
        <v>42685</v>
      </c>
      <c r="AQ356" s="101">
        <f>_xll.qlCalendarAdvance(Calendar,AQ355,AO356,"f",,Trigger)</f>
        <v>42689</v>
      </c>
      <c r="AR356" s="101">
        <f>_xll.qlInterestRateIndexMaturity(Currency&amp;"ibor"&amp;Tenor,AQ356,Trigger)</f>
        <v>42719</v>
      </c>
      <c r="AS356" s="246">
        <f>_xll.qlIndexFixing($AC$5,AP356,TRUE,_xll.ohTrigger(Trigger,Trigger1M))</f>
        <v>-3.0333434670470893E-4</v>
      </c>
      <c r="AT356" s="246">
        <f>_xll.qlIndexFixing($AU$1,AP356,TRUE,_xll.ohTrigger(Trigger,Trigger1M))</f>
        <v>-2.6886961414218646E-4</v>
      </c>
    </row>
    <row r="357" spans="41:46" ht="11.25" customHeight="1" x14ac:dyDescent="0.25">
      <c r="AO357" s="100" t="s">
        <v>196</v>
      </c>
      <c r="AP357" s="101">
        <f>_xll.qlInterestRateIndexFixingDate(Currency&amp;"ibor"&amp;Tenor,AQ357,Trigger)</f>
        <v>42688</v>
      </c>
      <c r="AQ357" s="101">
        <f>_xll.qlCalendarAdvance(Calendar,AQ356,AO357,"f",,Trigger)</f>
        <v>42690</v>
      </c>
      <c r="AR357" s="101">
        <f>_xll.qlInterestRateIndexMaturity(Currency&amp;"ibor"&amp;Tenor,AQ357,Trigger)</f>
        <v>42720</v>
      </c>
      <c r="AS357" s="246">
        <f>_xll.qlIndexFixing($AC$5,AP357,TRUE,_xll.ohTrigger(Trigger,Trigger1M))</f>
        <v>-2.9865432004783088E-4</v>
      </c>
      <c r="AT357" s="246">
        <f>_xll.qlIndexFixing($AU$1,AP357,TRUE,_xll.ohTrigger(Trigger,Trigger1M))</f>
        <v>-2.6617906449644124E-4</v>
      </c>
    </row>
    <row r="358" spans="41:46" ht="11.25" customHeight="1" x14ac:dyDescent="0.25">
      <c r="AO358" s="100" t="s">
        <v>196</v>
      </c>
      <c r="AP358" s="101">
        <f>_xll.qlInterestRateIndexFixingDate(Currency&amp;"ibor"&amp;Tenor,AQ358,Trigger)</f>
        <v>42689</v>
      </c>
      <c r="AQ358" s="101">
        <f>_xll.qlCalendarAdvance(Calendar,AQ357,AO358,"f",,Trigger)</f>
        <v>42691</v>
      </c>
      <c r="AR358" s="101">
        <f>_xll.qlInterestRateIndexMaturity(Currency&amp;"ibor"&amp;Tenor,AQ358,Trigger)</f>
        <v>42723</v>
      </c>
      <c r="AS358" s="246">
        <f>_xll.qlIndexFixing($AC$5,AP358,TRUE,_xll.ohTrigger(Trigger,Trigger1M))</f>
        <v>-2.8848494710451145E-4</v>
      </c>
      <c r="AT358" s="246">
        <f>_xll.qlIndexFixing($AU$1,AP358,TRUE,_xll.ohTrigger(Trigger,Trigger1M))</f>
        <v>-2.6073772987939003E-4</v>
      </c>
    </row>
    <row r="359" spans="41:46" ht="11.25" customHeight="1" x14ac:dyDescent="0.25">
      <c r="AO359" s="100" t="s">
        <v>196</v>
      </c>
      <c r="AP359" s="101">
        <f>_xll.qlInterestRateIndexFixingDate(Currency&amp;"ibor"&amp;Tenor,AQ359,Trigger)</f>
        <v>42690</v>
      </c>
      <c r="AQ359" s="101">
        <f>_xll.qlCalendarAdvance(Calendar,AQ358,AO359,"f",,Trigger)</f>
        <v>42692</v>
      </c>
      <c r="AR359" s="101">
        <f>_xll.qlInterestRateIndexMaturity(Currency&amp;"ibor"&amp;Tenor,AQ359,Trigger)</f>
        <v>42723</v>
      </c>
      <c r="AS359" s="246">
        <f>_xll.qlIndexFixing($AC$5,AP359,TRUE,_xll.ohTrigger(Trigger,Trigger1M))</f>
        <v>-2.8626888772379406E-4</v>
      </c>
      <c r="AT359" s="246">
        <f>_xll.qlIndexFixing($AU$1,AP359,TRUE,_xll.ohTrigger(Trigger,Trigger1M))</f>
        <v>-2.5940174012290522E-4</v>
      </c>
    </row>
    <row r="360" spans="41:46" ht="11.25" customHeight="1" x14ac:dyDescent="0.25">
      <c r="AO360" s="100" t="s">
        <v>196</v>
      </c>
      <c r="AP360" s="101">
        <f>_xll.qlInterestRateIndexFixingDate(Currency&amp;"ibor"&amp;Tenor,AQ360,Trigger)</f>
        <v>42691</v>
      </c>
      <c r="AQ360" s="101">
        <f>_xll.qlCalendarAdvance(Calendar,AQ359,AO360,"f",,Trigger)</f>
        <v>42695</v>
      </c>
      <c r="AR360" s="101">
        <f>_xll.qlInterestRateIndexMaturity(Currency&amp;"ibor"&amp;Tenor,AQ360,Trigger)</f>
        <v>42725</v>
      </c>
      <c r="AS360" s="246">
        <f>_xll.qlIndexFixing($AC$5,AP360,TRUE,_xll.ohTrigger(Trigger,Trigger1M))</f>
        <v>-2.7376808682966214E-4</v>
      </c>
      <c r="AT360" s="246">
        <f>_xll.qlIndexFixing($AU$1,AP360,TRUE,_xll.ohTrigger(Trigger,Trigger1M))</f>
        <v>-2.5261602102411018E-4</v>
      </c>
    </row>
    <row r="361" spans="41:46" ht="11.25" customHeight="1" x14ac:dyDescent="0.25">
      <c r="AO361" s="100" t="s">
        <v>196</v>
      </c>
      <c r="AP361" s="101">
        <f>_xll.qlInterestRateIndexFixingDate(Currency&amp;"ibor"&amp;Tenor,AQ361,Trigger)</f>
        <v>42692</v>
      </c>
      <c r="AQ361" s="101">
        <f>_xll.qlCalendarAdvance(Calendar,AQ360,AO361,"f",,Trigger)</f>
        <v>42696</v>
      </c>
      <c r="AR361" s="101">
        <f>_xll.qlInterestRateIndexMaturity(Currency&amp;"ibor"&amp;Tenor,AQ361,Trigger)</f>
        <v>42726</v>
      </c>
      <c r="AS361" s="246">
        <f>_xll.qlIndexFixing($AC$5,AP361,TRUE,_xll.ohTrigger(Trigger,Trigger1M))</f>
        <v>-2.68493619337562E-4</v>
      </c>
      <c r="AT361" s="246">
        <f>_xll.qlIndexFixing($AU$1,AP361,TRUE,_xll.ohTrigger(Trigger,Trigger1M))</f>
        <v>-2.4988135324255367E-4</v>
      </c>
    </row>
    <row r="362" spans="41:46" ht="11.25" customHeight="1" x14ac:dyDescent="0.25">
      <c r="AO362" s="100" t="s">
        <v>196</v>
      </c>
      <c r="AP362" s="101">
        <f>_xll.qlInterestRateIndexFixingDate(Currency&amp;"ibor"&amp;Tenor,AQ362,Trigger)</f>
        <v>42695</v>
      </c>
      <c r="AQ362" s="101">
        <f>_xll.qlCalendarAdvance(Calendar,AQ361,AO362,"f",,Trigger)</f>
        <v>42697</v>
      </c>
      <c r="AR362" s="101">
        <f>_xll.qlInterestRateIndexMaturity(Currency&amp;"ibor"&amp;Tenor,AQ362,Trigger)</f>
        <v>42727</v>
      </c>
      <c r="AS362" s="246">
        <f>_xll.qlIndexFixing($AC$5,AP362,TRUE,_xll.ohTrigger(Trigger,Trigger1M))</f>
        <v>-2.6312007793505288E-4</v>
      </c>
      <c r="AT362" s="246">
        <f>_xll.qlIndexFixing($AU$1,AP362,TRUE,_xll.ohTrigger(Trigger,Trigger1M))</f>
        <v>-2.4713933241615749E-4</v>
      </c>
    </row>
    <row r="363" spans="41:46" ht="11.25" customHeight="1" x14ac:dyDescent="0.25">
      <c r="AO363" s="100" t="s">
        <v>196</v>
      </c>
      <c r="AP363" s="101">
        <f>_xll.qlInterestRateIndexFixingDate(Currency&amp;"ibor"&amp;Tenor,AQ363,Trigger)</f>
        <v>42696</v>
      </c>
      <c r="AQ363" s="101">
        <f>_xll.qlCalendarAdvance(Calendar,AQ362,AO363,"f",,Trigger)</f>
        <v>42698</v>
      </c>
      <c r="AR363" s="101">
        <f>_xll.qlInterestRateIndexMaturity(Currency&amp;"ibor"&amp;Tenor,AQ363,Trigger)</f>
        <v>42731</v>
      </c>
      <c r="AS363" s="246">
        <f>_xll.qlIndexFixing($AC$5,AP363,TRUE,_xll.ohTrigger(Trigger,Trigger1M))</f>
        <v>-2.4847232816957194E-4</v>
      </c>
      <c r="AT363" s="246">
        <f>_xll.qlIndexFixing($AU$1,AP363,TRUE,_xll.ohTrigger(Trigger,Trigger1M))</f>
        <v>-2.4019397006025403E-4</v>
      </c>
    </row>
    <row r="364" spans="41:46" ht="11.25" customHeight="1" x14ac:dyDescent="0.25">
      <c r="AO364" s="100" t="s">
        <v>196</v>
      </c>
      <c r="AP364" s="101">
        <f>_xll.qlInterestRateIndexFixingDate(Currency&amp;"ibor"&amp;Tenor,AQ364,Trigger)</f>
        <v>42697</v>
      </c>
      <c r="AQ364" s="101">
        <f>_xll.qlCalendarAdvance(Calendar,AQ363,AO364,"f",,Trigger)</f>
        <v>42699</v>
      </c>
      <c r="AR364" s="101">
        <f>_xll.qlInterestRateIndexMaturity(Currency&amp;"ibor"&amp;Tenor,AQ364,Trigger)</f>
        <v>42731</v>
      </c>
      <c r="AS364" s="246">
        <f>_xll.qlIndexFixing($AC$5,AP364,TRUE,_xll.ohTrigger(Trigger,Trigger1M))</f>
        <v>-2.4589297029406487E-4</v>
      </c>
      <c r="AT364" s="246">
        <f>_xll.qlIndexFixing($AU$1,AP364,TRUE,_xll.ohTrigger(Trigger,Trigger1M))</f>
        <v>-2.3883100568972138E-4</v>
      </c>
    </row>
    <row r="365" spans="41:46" ht="11.25" customHeight="1" x14ac:dyDescent="0.25">
      <c r="AO365" s="100" t="s">
        <v>196</v>
      </c>
      <c r="AP365" s="101">
        <f>_xll.qlInterestRateIndexFixingDate(Currency&amp;"ibor"&amp;Tenor,AQ365,Trigger)</f>
        <v>42698</v>
      </c>
      <c r="AQ365" s="101">
        <f>_xll.qlCalendarAdvance(Calendar,AQ364,AO365,"f",,Trigger)</f>
        <v>42702</v>
      </c>
      <c r="AR365" s="101">
        <f>_xll.qlInterestRateIndexMaturity(Currency&amp;"ibor"&amp;Tenor,AQ365,Trigger)</f>
        <v>42732</v>
      </c>
      <c r="AS365" s="246">
        <f>_xll.qlIndexFixing($AC$5,AP365,TRUE,_xll.ohTrigger(Trigger,Trigger1M))</f>
        <v>-2.3476625744223156E-4</v>
      </c>
      <c r="AT365" s="246">
        <f>_xll.qlIndexFixing($AU$1,AP365,TRUE,_xll.ohTrigger(Trigger,Trigger1M))</f>
        <v>-2.3331893251299363E-4</v>
      </c>
    </row>
    <row r="366" spans="41:46" ht="11.25" customHeight="1" x14ac:dyDescent="0.25">
      <c r="AO366" s="100" t="s">
        <v>196</v>
      </c>
      <c r="AP366" s="101">
        <f>_xll.qlInterestRateIndexFixingDate(Currency&amp;"ibor"&amp;Tenor,AQ366,Trigger)</f>
        <v>42699</v>
      </c>
      <c r="AQ366" s="101">
        <f>_xll.qlCalendarAdvance(Calendar,AQ365,AO366,"f",,Trigger)</f>
        <v>42703</v>
      </c>
      <c r="AR366" s="101">
        <f>_xll.qlInterestRateIndexMaturity(Currency&amp;"ibor"&amp;Tenor,AQ366,Trigger)</f>
        <v>42733</v>
      </c>
      <c r="AS366" s="246">
        <f>_xll.qlIndexFixing($AC$5,AP366,TRUE,_xll.ohTrigger(Trigger,Trigger1M))</f>
        <v>-2.2879826967026062E-4</v>
      </c>
      <c r="AT366" s="246">
        <f>_xll.qlIndexFixing($AU$1,AP366,TRUE,_xll.ohTrigger(Trigger,Trigger1M))</f>
        <v>-2.3053279333762333E-4</v>
      </c>
    </row>
    <row r="367" spans="41:46" ht="11.25" customHeight="1" x14ac:dyDescent="0.25">
      <c r="AO367" s="100" t="s">
        <v>196</v>
      </c>
      <c r="AP367" s="101">
        <f>_xll.qlInterestRateIndexFixingDate(Currency&amp;"ibor"&amp;Tenor,AQ367,Trigger)</f>
        <v>42702</v>
      </c>
      <c r="AQ367" s="101">
        <f>_xll.qlCalendarAdvance(Calendar,AQ366,AO367,"f",,Trigger)</f>
        <v>42704</v>
      </c>
      <c r="AR367" s="101">
        <f>_xll.qlInterestRateIndexMaturity(Currency&amp;"ibor"&amp;Tenor,AQ367,Trigger)</f>
        <v>42734</v>
      </c>
      <c r="AS367" s="246">
        <f>_xll.qlIndexFixing($AC$5,AP367,TRUE,_xll.ohTrigger(Trigger,Trigger1M))</f>
        <v>-2.2273120699534132E-4</v>
      </c>
      <c r="AT367" s="246">
        <f>_xll.qlIndexFixing($AU$1,AP367,TRUE,_xll.ohTrigger(Trigger,Trigger1M))</f>
        <v>-2.2773930108677121E-4</v>
      </c>
    </row>
    <row r="368" spans="41:46" ht="11.25" customHeight="1" x14ac:dyDescent="0.25">
      <c r="AO368" s="100" t="s">
        <v>196</v>
      </c>
      <c r="AP368" s="101">
        <f>_xll.qlInterestRateIndexFixingDate(Currency&amp;"ibor"&amp;Tenor,AQ368,Trigger)</f>
        <v>42703</v>
      </c>
      <c r="AQ368" s="101">
        <f>_xll.qlCalendarAdvance(Calendar,AQ367,AO368,"f",,Trigger)</f>
        <v>42705</v>
      </c>
      <c r="AR368" s="101">
        <f>_xll.qlInterestRateIndexMaturity(Currency&amp;"ibor"&amp;Tenor,AQ368,Trigger)</f>
        <v>42737</v>
      </c>
      <c r="AS368" s="246">
        <f>_xll.qlIndexFixing($AC$5,AP368,TRUE,_xll.ohTrigger(Trigger,Trigger1M))</f>
        <v>-2.0978786192102361E-4</v>
      </c>
      <c r="AT368" s="246">
        <f>_xll.qlIndexFixing($AU$1,AP368,TRUE,_xll.ohTrigger(Trigger,Trigger1M))</f>
        <v>-2.2209213275073414E-4</v>
      </c>
    </row>
    <row r="369" spans="41:46" ht="11.25" customHeight="1" x14ac:dyDescent="0.25">
      <c r="AO369" s="100" t="s">
        <v>196</v>
      </c>
      <c r="AP369" s="101">
        <f>_xll.qlInterestRateIndexFixingDate(Currency&amp;"ibor"&amp;Tenor,AQ369,Trigger)</f>
        <v>42704</v>
      </c>
      <c r="AQ369" s="101">
        <f>_xll.qlCalendarAdvance(Calendar,AQ368,AO369,"f",,Trigger)</f>
        <v>42706</v>
      </c>
      <c r="AR369" s="101">
        <f>_xll.qlInterestRateIndexMaturity(Currency&amp;"ibor"&amp;Tenor,AQ369,Trigger)</f>
        <v>42737</v>
      </c>
      <c r="AS369" s="246">
        <f>_xll.qlIndexFixing($AC$5,AP369,TRUE,_xll.ohTrigger(Trigger,Trigger1M))</f>
        <v>-2.0687822904828028E-4</v>
      </c>
      <c r="AT369" s="246">
        <f>_xll.qlIndexFixing($AU$1,AP369,TRUE,_xll.ohTrigger(Trigger,Trigger1M))</f>
        <v>-2.2070464562509807E-4</v>
      </c>
    </row>
    <row r="370" spans="41:46" ht="11.25" customHeight="1" x14ac:dyDescent="0.25">
      <c r="AO370" s="100" t="s">
        <v>196</v>
      </c>
      <c r="AP370" s="101">
        <f>_xll.qlInterestRateIndexFixingDate(Currency&amp;"ibor"&amp;Tenor,AQ370,Trigger)</f>
        <v>42705</v>
      </c>
      <c r="AQ370" s="101">
        <f>_xll.qlCalendarAdvance(Calendar,AQ369,AO370,"f",,Trigger)</f>
        <v>42709</v>
      </c>
      <c r="AR370" s="101">
        <f>_xll.qlInterestRateIndexMaturity(Currency&amp;"ibor"&amp;Tenor,AQ370,Trigger)</f>
        <v>42740</v>
      </c>
      <c r="AS370" s="246">
        <f>_xll.qlIndexFixing($AC$5,AP370,TRUE,_xll.ohTrigger(Trigger,Trigger1M))</f>
        <v>-1.8842696137453334E-4</v>
      </c>
      <c r="AT370" s="246">
        <f>_xll.qlIndexFixing($AU$1,AP370,TRUE,_xll.ohTrigger(Trigger,Trigger1M))</f>
        <v>-2.1222490722718685E-4</v>
      </c>
    </row>
    <row r="371" spans="41:46" ht="11.25" customHeight="1" x14ac:dyDescent="0.25">
      <c r="AO371" s="100" t="s">
        <v>196</v>
      </c>
      <c r="AP371" s="101">
        <f>_xll.qlInterestRateIndexFixingDate(Currency&amp;"ibor"&amp;Tenor,AQ371,Trigger)</f>
        <v>42706</v>
      </c>
      <c r="AQ371" s="101">
        <f>_xll.qlCalendarAdvance(Calendar,AQ370,AO371,"f",,Trigger)</f>
        <v>42710</v>
      </c>
      <c r="AR371" s="101">
        <f>_xll.qlInterestRateIndexMaturity(Currency&amp;"ibor"&amp;Tenor,AQ371,Trigger)</f>
        <v>42741</v>
      </c>
      <c r="AS371" s="246">
        <f>_xll.qlIndexFixing($AC$5,AP371,TRUE,_xll.ohTrigger(Trigger,Trigger1M))</f>
        <v>-1.8256906245891599E-4</v>
      </c>
      <c r="AT371" s="246">
        <f>_xll.qlIndexFixing($AU$1,AP371,TRUE,_xll.ohTrigger(Trigger,Trigger1M))</f>
        <v>-2.0938362151467333E-4</v>
      </c>
    </row>
    <row r="372" spans="41:46" ht="11.25" customHeight="1" x14ac:dyDescent="0.25">
      <c r="AO372" s="100" t="s">
        <v>196</v>
      </c>
      <c r="AP372" s="101">
        <f>_xll.qlInterestRateIndexFixingDate(Currency&amp;"ibor"&amp;Tenor,AQ372,Trigger)</f>
        <v>42709</v>
      </c>
      <c r="AQ372" s="101">
        <f>_xll.qlCalendarAdvance(Calendar,AQ371,AO372,"f",,Trigger)</f>
        <v>42711</v>
      </c>
      <c r="AR372" s="101">
        <f>_xll.qlInterestRateIndexMaturity(Currency&amp;"ibor"&amp;Tenor,AQ372,Trigger)</f>
        <v>42744</v>
      </c>
      <c r="AS372" s="246">
        <f>_xll.qlIndexFixing($AC$5,AP372,TRUE,_xll.ohTrigger(Trigger,Trigger1M))</f>
        <v>-1.7202716899463027E-4</v>
      </c>
      <c r="AT372" s="246">
        <f>_xll.qlIndexFixing($AU$1,AP372,TRUE,_xll.ohTrigger(Trigger,Trigger1M))</f>
        <v>-2.0363966247332661E-4</v>
      </c>
    </row>
    <row r="373" spans="41:46" ht="11.25" customHeight="1" x14ac:dyDescent="0.25">
      <c r="AO373" s="100" t="s">
        <v>196</v>
      </c>
      <c r="AP373" s="101">
        <f>_xll.qlInterestRateIndexFixingDate(Currency&amp;"ibor"&amp;Tenor,AQ373,Trigger)</f>
        <v>42710</v>
      </c>
      <c r="AQ373" s="101">
        <f>_xll.qlCalendarAdvance(Calendar,AQ372,AO373,"f",,Trigger)</f>
        <v>42712</v>
      </c>
      <c r="AR373" s="101">
        <f>_xll.qlInterestRateIndexMaturity(Currency&amp;"ibor"&amp;Tenor,AQ373,Trigger)</f>
        <v>42744</v>
      </c>
      <c r="AS373" s="246">
        <f>_xll.qlIndexFixing($AC$5,AP373,TRUE,_xll.ohTrigger(Trigger,Trigger1M))</f>
        <v>-1.6898023158865016E-4</v>
      </c>
      <c r="AT373" s="246">
        <f>_xll.qlIndexFixing($AU$1,AP373,TRUE,_xll.ohTrigger(Trigger,Trigger1M))</f>
        <v>-2.0222888030038688E-4</v>
      </c>
    </row>
    <row r="374" spans="41:46" ht="11.25" customHeight="1" x14ac:dyDescent="0.25">
      <c r="AO374" s="100" t="s">
        <v>196</v>
      </c>
      <c r="AP374" s="101">
        <f>_xll.qlInterestRateIndexFixingDate(Currency&amp;"ibor"&amp;Tenor,AQ374,Trigger)</f>
        <v>42711</v>
      </c>
      <c r="AQ374" s="101">
        <f>_xll.qlCalendarAdvance(Calendar,AQ373,AO374,"f",,Trigger)</f>
        <v>42713</v>
      </c>
      <c r="AR374" s="101">
        <f>_xll.qlInterestRateIndexMaturity(Currency&amp;"ibor"&amp;Tenor,AQ374,Trigger)</f>
        <v>42744</v>
      </c>
      <c r="AS374" s="246">
        <f>_xll.qlIndexFixing($AC$5,AP374,TRUE,_xll.ohTrigger(Trigger,Trigger1M))</f>
        <v>-1.6591165041823785E-4</v>
      </c>
      <c r="AT374" s="246">
        <f>_xll.qlIndexFixing($AU$1,AP374,TRUE,_xll.ohTrigger(Trigger,Trigger1M))</f>
        <v>-2.0081564554983158E-4</v>
      </c>
    </row>
    <row r="375" spans="41:46" ht="11.25" customHeight="1" x14ac:dyDescent="0.25">
      <c r="AO375" s="100" t="s">
        <v>196</v>
      </c>
      <c r="AP375" s="101">
        <f>_xll.qlInterestRateIndexFixingDate(Currency&amp;"ibor"&amp;Tenor,AQ375,Trigger)</f>
        <v>42712</v>
      </c>
      <c r="AQ375" s="101">
        <f>_xll.qlCalendarAdvance(Calendar,AQ374,AO375,"f",,Trigger)</f>
        <v>42716</v>
      </c>
      <c r="AR375" s="101">
        <f>_xll.qlInterestRateIndexMaturity(Currency&amp;"ibor"&amp;Tenor,AQ375,Trigger)</f>
        <v>42747</v>
      </c>
      <c r="AS375" s="246">
        <f>_xll.qlIndexFixing($AC$5,AP375,TRUE,_xll.ohTrigger(Trigger,Trigger1M))</f>
        <v>-1.5068673608897853E-4</v>
      </c>
      <c r="AT375" s="246">
        <f>_xll.qlIndexFixing($AU$1,AP375,TRUE,_xll.ohTrigger(Trigger,Trigger1M))</f>
        <v>-1.9218149123573762E-4</v>
      </c>
    </row>
    <row r="376" spans="41:46" ht="11.25" customHeight="1" x14ac:dyDescent="0.25">
      <c r="AO376" s="100" t="s">
        <v>196</v>
      </c>
      <c r="AP376" s="101">
        <f>_xll.qlInterestRateIndexFixingDate(Currency&amp;"ibor"&amp;Tenor,AQ376,Trigger)</f>
        <v>42713</v>
      </c>
      <c r="AQ376" s="101">
        <f>_xll.qlCalendarAdvance(Calendar,AQ375,AO376,"f",,Trigger)</f>
        <v>42717</v>
      </c>
      <c r="AR376" s="101">
        <f>_xll.qlInterestRateIndexMaturity(Currency&amp;"ibor"&amp;Tenor,AQ376,Trigger)</f>
        <v>42748</v>
      </c>
      <c r="AS376" s="246">
        <f>_xll.qlIndexFixing($AC$5,AP376,TRUE,_xll.ohTrigger(Trigger,Trigger1M))</f>
        <v>-1.459430020459813E-4</v>
      </c>
      <c r="AT376" s="246">
        <f>_xll.qlIndexFixing($AU$1,AP376,TRUE,_xll.ohTrigger(Trigger,Trigger1M))</f>
        <v>-1.8928873347337594E-4</v>
      </c>
    </row>
    <row r="377" spans="41:46" ht="11.25" customHeight="1" x14ac:dyDescent="0.25">
      <c r="AO377" s="100" t="s">
        <v>196</v>
      </c>
      <c r="AP377" s="101">
        <f>_xll.qlInterestRateIndexFixingDate(Currency&amp;"ibor"&amp;Tenor,AQ377,Trigger)</f>
        <v>42716</v>
      </c>
      <c r="AQ377" s="101">
        <f>_xll.qlCalendarAdvance(Calendar,AQ376,AO377,"f",,Trigger)</f>
        <v>42718</v>
      </c>
      <c r="AR377" s="101">
        <f>_xll.qlInterestRateIndexMaturity(Currency&amp;"ibor"&amp;Tenor,AQ377,Trigger)</f>
        <v>42751</v>
      </c>
      <c r="AS377" s="246">
        <f>_xll.qlIndexFixing($AC$5,AP377,TRUE,_xll.ohTrigger(Trigger,Trigger1M))</f>
        <v>-1.3842210888666401E-4</v>
      </c>
      <c r="AT377" s="246">
        <f>_xll.qlIndexFixing($AU$1,AP377,TRUE,_xll.ohTrigger(Trigger,Trigger1M))</f>
        <v>-1.8344185186869311E-4</v>
      </c>
    </row>
    <row r="378" spans="41:46" ht="11.25" customHeight="1" x14ac:dyDescent="0.25">
      <c r="AO378" s="100" t="s">
        <v>196</v>
      </c>
      <c r="AP378" s="101">
        <f>_xll.qlInterestRateIndexFixingDate(Currency&amp;"ibor"&amp;Tenor,AQ378,Trigger)</f>
        <v>42717</v>
      </c>
      <c r="AQ378" s="101">
        <f>_xll.qlCalendarAdvance(Calendar,AQ377,AO378,"f",,Trigger)</f>
        <v>42719</v>
      </c>
      <c r="AR378" s="101">
        <f>_xll.qlInterestRateIndexMaturity(Currency&amp;"ibor"&amp;Tenor,AQ378,Trigger)</f>
        <v>42751</v>
      </c>
      <c r="AS378" s="246">
        <f>_xll.qlIndexFixing($AC$5,AP378,TRUE,_xll.ohTrigger(Trigger,Trigger1M))</f>
        <v>-1.3557631397043135E-4</v>
      </c>
      <c r="AT378" s="246">
        <f>_xll.qlIndexFixing($AU$1,AP378,TRUE,_xll.ohTrigger(Trigger,Trigger1M))</f>
        <v>-1.8200532272555359E-4</v>
      </c>
    </row>
    <row r="379" spans="41:46" ht="11.25" customHeight="1" x14ac:dyDescent="0.25">
      <c r="AO379" s="100" t="s">
        <v>196</v>
      </c>
      <c r="AP379" s="101">
        <f>_xll.qlInterestRateIndexFixingDate(Currency&amp;"ibor"&amp;Tenor,AQ379,Trigger)</f>
        <v>42718</v>
      </c>
      <c r="AQ379" s="101">
        <f>_xll.qlCalendarAdvance(Calendar,AQ378,AO379,"f",,Trigger)</f>
        <v>42720</v>
      </c>
      <c r="AR379" s="101">
        <f>_xll.qlInterestRateIndexMaturity(Currency&amp;"ibor"&amp;Tenor,AQ379,Trigger)</f>
        <v>42751</v>
      </c>
      <c r="AS379" s="246">
        <f>_xll.qlIndexFixing($AC$5,AP379,TRUE,_xll.ohTrigger(Trigger,Trigger1M))</f>
        <v>-1.3274422575342498E-4</v>
      </c>
      <c r="AT379" s="246">
        <f>_xll.qlIndexFixing($AU$1,AP379,TRUE,_xll.ohTrigger(Trigger,Trigger1M))</f>
        <v>-1.805663411320745E-4</v>
      </c>
    </row>
    <row r="380" spans="41:46" ht="11.25" customHeight="1" x14ac:dyDescent="0.25">
      <c r="AO380" s="100" t="s">
        <v>196</v>
      </c>
      <c r="AP380" s="101">
        <f>_xll.qlInterestRateIndexFixingDate(Currency&amp;"ibor"&amp;Tenor,AQ380,Trigger)</f>
        <v>42719</v>
      </c>
      <c r="AQ380" s="101">
        <f>_xll.qlCalendarAdvance(Calendar,AQ379,AO380,"f",,Trigger)</f>
        <v>42723</v>
      </c>
      <c r="AR380" s="101">
        <f>_xll.qlInterestRateIndexMaturity(Currency&amp;"ibor"&amp;Tenor,AQ380,Trigger)</f>
        <v>42754</v>
      </c>
      <c r="AS380" s="246">
        <f>_xll.qlIndexFixing($AC$5,AP380,TRUE,_xll.ohTrigger(Trigger,Trigger1M))</f>
        <v>-1.2115215850409945E-4</v>
      </c>
      <c r="AT380" s="246">
        <f>_xll.qlIndexFixing($AU$1,AP380,TRUE,_xll.ohTrigger(Trigger,Trigger1M))</f>
        <v>-1.7177777009728005E-4</v>
      </c>
    </row>
    <row r="381" spans="41:46" ht="11.25" customHeight="1" x14ac:dyDescent="0.25">
      <c r="AO381" s="100" t="s">
        <v>196</v>
      </c>
      <c r="AP381" s="101">
        <f>_xll.qlInterestRateIndexFixingDate(Currency&amp;"ibor"&amp;Tenor,AQ381,Trigger)</f>
        <v>42720</v>
      </c>
      <c r="AQ381" s="101">
        <f>_xll.qlCalendarAdvance(Calendar,AQ380,AO381,"f",,Trigger)</f>
        <v>42724</v>
      </c>
      <c r="AR381" s="101">
        <f>_xll.qlInterestRateIndexMaturity(Currency&amp;"ibor"&amp;Tenor,AQ381,Trigger)</f>
        <v>42755</v>
      </c>
      <c r="AS381" s="246">
        <f>_xll.qlIndexFixing($AC$5,AP381,TRUE,_xll.ohTrigger(Trigger,Trigger1M))</f>
        <v>-1.176580870100272E-4</v>
      </c>
      <c r="AT381" s="246">
        <f>_xll.qlIndexFixing($AU$1,AP381,TRUE,_xll.ohTrigger(Trigger,Trigger1M))</f>
        <v>-1.6883354001818692E-4</v>
      </c>
    </row>
    <row r="382" spans="41:46" ht="11.25" customHeight="1" x14ac:dyDescent="0.25">
      <c r="AO382" s="100" t="s">
        <v>196</v>
      </c>
      <c r="AP382" s="101">
        <f>_xll.qlInterestRateIndexFixingDate(Currency&amp;"ibor"&amp;Tenor,AQ382,Trigger)</f>
        <v>42723</v>
      </c>
      <c r="AQ382" s="101">
        <f>_xll.qlCalendarAdvance(Calendar,AQ381,AO382,"f",,Trigger)</f>
        <v>42725</v>
      </c>
      <c r="AR382" s="101">
        <f>_xll.qlInterestRateIndexMaturity(Currency&amp;"ibor"&amp;Tenor,AQ382,Trigger)</f>
        <v>42758</v>
      </c>
      <c r="AS382" s="246">
        <f>_xll.qlIndexFixing($AC$5,AP382,TRUE,_xll.ohTrigger(Trigger,Trigger1M))</f>
        <v>-1.1274028729731228E-4</v>
      </c>
      <c r="AT382" s="246">
        <f>_xll.qlIndexFixing($AU$1,AP382,TRUE,_xll.ohTrigger(Trigger,Trigger1M))</f>
        <v>-1.6288373336781348E-4</v>
      </c>
    </row>
    <row r="383" spans="41:46" ht="11.25" customHeight="1" x14ac:dyDescent="0.25">
      <c r="AO383" s="100" t="s">
        <v>196</v>
      </c>
      <c r="AP383" s="101">
        <f>_xll.qlInterestRateIndexFixingDate(Currency&amp;"ibor"&amp;Tenor,AQ383,Trigger)</f>
        <v>42724</v>
      </c>
      <c r="AQ383" s="101">
        <f>_xll.qlCalendarAdvance(Calendar,AQ382,AO383,"f",,Trigger)</f>
        <v>42726</v>
      </c>
      <c r="AR383" s="101">
        <f>_xll.qlInterestRateIndexMaturity(Currency&amp;"ibor"&amp;Tenor,AQ383,Trigger)</f>
        <v>42758</v>
      </c>
      <c r="AS383" s="246">
        <f>_xll.qlIndexFixing($AC$5,AP383,TRUE,_xll.ohTrigger(Trigger,Trigger1M))</f>
        <v>-1.1049495316717284E-4</v>
      </c>
      <c r="AT383" s="246">
        <f>_xll.qlIndexFixing($AU$1,AP383,TRUE,_xll.ohTrigger(Trigger,Trigger1M))</f>
        <v>-1.6142145809028285E-4</v>
      </c>
    </row>
    <row r="384" spans="41:46" ht="11.25" customHeight="1" x14ac:dyDescent="0.25">
      <c r="AO384" s="100" t="s">
        <v>196</v>
      </c>
      <c r="AP384" s="101">
        <f>_xll.qlInterestRateIndexFixingDate(Currency&amp;"ibor"&amp;Tenor,AQ384,Trigger)</f>
        <v>42725</v>
      </c>
      <c r="AQ384" s="101">
        <f>_xll.qlCalendarAdvance(Calendar,AQ383,AO384,"f",,Trigger)</f>
        <v>42727</v>
      </c>
      <c r="AR384" s="101">
        <f>_xll.qlInterestRateIndexMaturity(Currency&amp;"ibor"&amp;Tenor,AQ384,Trigger)</f>
        <v>42758</v>
      </c>
      <c r="AS384" s="246">
        <f>_xll.qlIndexFixing($AC$5,AP384,TRUE,_xll.ohTrigger(Trigger,Trigger1M))</f>
        <v>-1.0832443850691013E-4</v>
      </c>
      <c r="AT384" s="246">
        <f>_xll.qlIndexFixing($AU$1,AP384,TRUE,_xll.ohTrigger(Trigger,Trigger1M))</f>
        <v>-1.5995673048946156E-4</v>
      </c>
    </row>
    <row r="385" spans="41:46" ht="11.25" customHeight="1" x14ac:dyDescent="0.25">
      <c r="AO385" s="100" t="s">
        <v>196</v>
      </c>
      <c r="AP385" s="101">
        <f>_xll.qlInterestRateIndexFixingDate(Currency&amp;"ibor"&amp;Tenor,AQ385,Trigger)</f>
        <v>42726</v>
      </c>
      <c r="AQ385" s="101">
        <f>_xll.qlCalendarAdvance(Calendar,AQ384,AO385,"f",,Trigger)</f>
        <v>42731</v>
      </c>
      <c r="AR385" s="101">
        <f>_xll.qlInterestRateIndexMaturity(Currency&amp;"ibor"&amp;Tenor,AQ385,Trigger)</f>
        <v>42762</v>
      </c>
      <c r="AS385" s="246">
        <f>_xll.qlIndexFixing($AC$5,AP385,TRUE,_xll.ohTrigger(Trigger,Trigger1M))</f>
        <v>-9.8662795712711038E-5</v>
      </c>
      <c r="AT385" s="246">
        <f>_xll.qlIndexFixing($AU$1,AP385,TRUE,_xll.ohTrigger(Trigger,Trigger1M))</f>
        <v>-1.4801803924224452E-4</v>
      </c>
    </row>
    <row r="386" spans="41:46" ht="11.25" customHeight="1" x14ac:dyDescent="0.25">
      <c r="AO386" s="100" t="s">
        <v>196</v>
      </c>
      <c r="AP386" s="101">
        <f>_xll.qlInterestRateIndexFixingDate(Currency&amp;"ibor"&amp;Tenor,AQ386,Trigger)</f>
        <v>42727</v>
      </c>
      <c r="AQ386" s="101">
        <f>_xll.qlCalendarAdvance(Calendar,AQ385,AO386,"f",,Trigger)</f>
        <v>42732</v>
      </c>
      <c r="AR386" s="101">
        <f>_xll.qlInterestRateIndexMaturity(Currency&amp;"ibor"&amp;Tenor,AQ386,Trigger)</f>
        <v>42765</v>
      </c>
      <c r="AS386" s="246">
        <f>_xll.qlIndexFixing($AC$5,AP386,TRUE,_xll.ohTrigger(Trigger,Trigger1M))</f>
        <v>-9.5872697500887227E-5</v>
      </c>
      <c r="AT386" s="246">
        <f>_xll.qlIndexFixing($AU$1,AP386,TRUE,_xll.ohTrigger(Trigger,Trigger1M))</f>
        <v>-1.4196530493716287E-4</v>
      </c>
    </row>
    <row r="387" spans="41:46" ht="11.25" customHeight="1" x14ac:dyDescent="0.25">
      <c r="AO387" s="100" t="s">
        <v>196</v>
      </c>
      <c r="AP387" s="101">
        <f>_xll.qlInterestRateIndexFixingDate(Currency&amp;"ibor"&amp;Tenor,AQ387,Trigger)</f>
        <v>42731</v>
      </c>
      <c r="AQ387" s="101">
        <f>_xll.qlCalendarAdvance(Calendar,AQ386,AO387,"f",,Trigger)</f>
        <v>42733</v>
      </c>
      <c r="AR387" s="101">
        <f>_xll.qlInterestRateIndexMaturity(Currency&amp;"ibor"&amp;Tenor,AQ387,Trigger)</f>
        <v>42765</v>
      </c>
      <c r="AS387" s="246">
        <f>_xll.qlIndexFixing($AC$5,AP387,TRUE,_xll.ohTrigger(Trigger,Trigger1M))</f>
        <v>-9.4654984285624799E-5</v>
      </c>
      <c r="AT387" s="246">
        <f>_xll.qlIndexFixing($AU$1,AP387,TRUE,_xll.ohTrigger(Trigger,Trigger1M))</f>
        <v>-1.4047728441241025E-4</v>
      </c>
    </row>
    <row r="388" spans="41:46" ht="11.25" customHeight="1" x14ac:dyDescent="0.25">
      <c r="AO388" s="100" t="s">
        <v>196</v>
      </c>
      <c r="AP388" s="101">
        <f>_xll.qlInterestRateIndexFixingDate(Currency&amp;"ibor"&amp;Tenor,AQ388,Trigger)</f>
        <v>42732</v>
      </c>
      <c r="AQ388" s="101">
        <f>_xll.qlCalendarAdvance(Calendar,AQ387,AO388,"f",,Trigger)</f>
        <v>42734</v>
      </c>
      <c r="AR388" s="101">
        <f>_xll.qlInterestRateIndexMaturity(Currency&amp;"ibor"&amp;Tenor,AQ388,Trigger)</f>
        <v>42766</v>
      </c>
      <c r="AS388" s="246">
        <f>_xll.qlIndexFixing($AC$5,AP388,TRUE,_xll.ohTrigger(Trigger,Trigger1M))</f>
        <v>-9.3200106643515079E-5</v>
      </c>
      <c r="AT388" s="246">
        <f>_xll.qlIndexFixing($AU$1,AP388,TRUE,_xll.ohTrigger(Trigger,Trigger1M))</f>
        <v>-1.3745584650004528E-4</v>
      </c>
    </row>
    <row r="389" spans="41:46" ht="11.25" customHeight="1" x14ac:dyDescent="0.25">
      <c r="AO389" s="100" t="s">
        <v>196</v>
      </c>
      <c r="AP389" s="101">
        <f>_xll.qlInterestRateIndexFixingDate(Currency&amp;"ibor"&amp;Tenor,AQ389,Trigger)</f>
        <v>42733</v>
      </c>
      <c r="AQ389" s="101">
        <f>_xll.qlCalendarAdvance(Calendar,AQ388,AO389,"f",,Trigger)</f>
        <v>42737</v>
      </c>
      <c r="AR389" s="101">
        <f>_xll.qlInterestRateIndexMaturity(Currency&amp;"ibor"&amp;Tenor,AQ389,Trigger)</f>
        <v>42768</v>
      </c>
      <c r="AS389" s="246">
        <f>_xll.qlIndexFixing($AC$5,AP389,TRUE,_xll.ohTrigger(Trigger,Trigger1M))</f>
        <v>-9.0493852263286558E-5</v>
      </c>
      <c r="AT389" s="246">
        <f>_xll.qlIndexFixing($AU$1,AP389,TRUE,_xll.ohTrigger(Trigger,Trigger1M))</f>
        <v>-1.2988940475576068E-4</v>
      </c>
    </row>
    <row r="390" spans="41:46" ht="11.25" customHeight="1" x14ac:dyDescent="0.25">
      <c r="AO390" s="100" t="s">
        <v>196</v>
      </c>
      <c r="AP390" s="101">
        <f>_xll.qlInterestRateIndexFixingDate(Currency&amp;"ibor"&amp;Tenor,AQ390,Trigger)</f>
        <v>42734</v>
      </c>
      <c r="AQ390" s="101">
        <f>_xll.qlCalendarAdvance(Calendar,AQ389,AO390,"f",,Trigger)</f>
        <v>42738</v>
      </c>
      <c r="AR390" s="101">
        <f>_xll.qlInterestRateIndexMaturity(Currency&amp;"ibor"&amp;Tenor,AQ390,Trigger)</f>
        <v>42769</v>
      </c>
      <c r="AS390" s="246">
        <f>_xll.qlIndexFixing($AC$5,AP390,TRUE,_xll.ohTrigger(Trigger,Trigger1M))</f>
        <v>-8.9785687310801394E-5</v>
      </c>
      <c r="AT390" s="246">
        <f>_xll.qlIndexFixing($AU$1,AP390,TRUE,_xll.ohTrigger(Trigger,Trigger1M))</f>
        <v>-1.2684222921419041E-4</v>
      </c>
    </row>
    <row r="391" spans="41:46" ht="11.25" customHeight="1" x14ac:dyDescent="0.25">
      <c r="AO391" s="100" t="s">
        <v>196</v>
      </c>
      <c r="AP391" s="101">
        <f>_xll.qlInterestRateIndexFixingDate(Currency&amp;"ibor"&amp;Tenor,AQ391,Trigger)</f>
        <v>42737</v>
      </c>
      <c r="AQ391" s="101">
        <f>_xll.qlCalendarAdvance(Calendar,AQ390,AO391,"f",,Trigger)</f>
        <v>42739</v>
      </c>
      <c r="AR391" s="101">
        <f>_xll.qlInterestRateIndexMaturity(Currency&amp;"ibor"&amp;Tenor,AQ391,Trigger)</f>
        <v>42772</v>
      </c>
      <c r="AS391" s="246">
        <f>_xll.qlIndexFixing($AC$5,AP391,TRUE,_xll.ohTrigger(Trigger,Trigger1M))</f>
        <v>-8.8258036332611312E-5</v>
      </c>
      <c r="AT391" s="246">
        <f>_xll.qlIndexFixing($AU$1,AP391,TRUE,_xll.ohTrigger(Trigger,Trigger1M))</f>
        <v>-1.2068656449961489E-4</v>
      </c>
    </row>
    <row r="392" spans="41:46" ht="11.25" customHeight="1" x14ac:dyDescent="0.25">
      <c r="AO392" s="100" t="s">
        <v>196</v>
      </c>
      <c r="AP392" s="101">
        <f>_xll.qlInterestRateIndexFixingDate(Currency&amp;"ibor"&amp;Tenor,AQ392,Trigger)</f>
        <v>42738</v>
      </c>
      <c r="AQ392" s="101">
        <f>_xll.qlCalendarAdvance(Calendar,AQ391,AO392,"f",,Trigger)</f>
        <v>42740</v>
      </c>
      <c r="AR392" s="101">
        <f>_xll.qlInterestRateIndexMaturity(Currency&amp;"ibor"&amp;Tenor,AQ392,Trigger)</f>
        <v>42772</v>
      </c>
      <c r="AS392" s="246">
        <f>_xll.qlIndexFixing($AC$5,AP392,TRUE,_xll.ohTrigger(Trigger,Trigger1M))</f>
        <v>-8.7921772584931279E-5</v>
      </c>
      <c r="AT392" s="246">
        <f>_xll.qlIndexFixing($AU$1,AP392,TRUE,_xll.ohTrigger(Trigger,Trigger1M))</f>
        <v>-1.1917279967979533E-4</v>
      </c>
    </row>
    <row r="393" spans="41:46" ht="11.25" customHeight="1" x14ac:dyDescent="0.25">
      <c r="AO393" s="100" t="s">
        <v>196</v>
      </c>
      <c r="AP393" s="101">
        <f>_xll.qlInterestRateIndexFixingDate(Currency&amp;"ibor"&amp;Tenor,AQ393,Trigger)</f>
        <v>42739</v>
      </c>
      <c r="AQ393" s="101">
        <f>_xll.qlCalendarAdvance(Calendar,AQ392,AO393,"f",,Trigger)</f>
        <v>42741</v>
      </c>
      <c r="AR393" s="101">
        <f>_xll.qlInterestRateIndexMaturity(Currency&amp;"ibor"&amp;Tenor,AQ393,Trigger)</f>
        <v>42772</v>
      </c>
      <c r="AS393" s="246">
        <f>_xll.qlIndexFixing($AC$5,AP393,TRUE,_xll.ohTrigger(Trigger,Trigger1M))</f>
        <v>-8.7581056690804043E-5</v>
      </c>
      <c r="AT393" s="246">
        <f>_xll.qlIndexFixing($AU$1,AP393,TRUE,_xll.ohTrigger(Trigger,Trigger1M))</f>
        <v>-1.176565828197065E-4</v>
      </c>
    </row>
    <row r="394" spans="41:46" ht="11.25" customHeight="1" x14ac:dyDescent="0.25">
      <c r="AO394" s="100" t="s">
        <v>196</v>
      </c>
      <c r="AP394" s="101">
        <f>_xll.qlInterestRateIndexFixingDate(Currency&amp;"ibor"&amp;Tenor,AQ394,Trigger)</f>
        <v>42740</v>
      </c>
      <c r="AQ394" s="101">
        <f>_xll.qlCalendarAdvance(Calendar,AQ393,AO394,"f",,Trigger)</f>
        <v>42744</v>
      </c>
      <c r="AR394" s="101">
        <f>_xll.qlInterestRateIndexMaturity(Currency&amp;"ibor"&amp;Tenor,AQ394,Trigger)</f>
        <v>42775</v>
      </c>
      <c r="AS394" s="246">
        <f>_xll.qlIndexFixing($AC$5,AP394,TRUE,_xll.ohTrigger(Trigger,Trigger1M))</f>
        <v>-8.5256222364463267E-5</v>
      </c>
      <c r="AT394" s="246">
        <f>_xll.qlIndexFixing($AU$1,AP394,TRUE,_xll.ohTrigger(Trigger,Trigger1M))</f>
        <v>-1.0840475665517144E-4</v>
      </c>
    </row>
    <row r="395" spans="41:46" ht="11.25" customHeight="1" x14ac:dyDescent="0.25">
      <c r="AO395" s="100" t="s">
        <v>196</v>
      </c>
      <c r="AP395" s="101">
        <f>_xll.qlInterestRateIndexFixingDate(Currency&amp;"ibor"&amp;Tenor,AQ395,Trigger)</f>
        <v>42741</v>
      </c>
      <c r="AQ395" s="101">
        <f>_xll.qlCalendarAdvance(Calendar,AQ394,AO395,"f",,Trigger)</f>
        <v>42745</v>
      </c>
      <c r="AR395" s="101">
        <f>_xll.qlInterestRateIndexMaturity(Currency&amp;"ibor"&amp;Tenor,AQ395,Trigger)</f>
        <v>42776</v>
      </c>
      <c r="AS395" s="246">
        <f>_xll.qlIndexFixing($AC$5,AP395,TRUE,_xll.ohTrigger(Trigger,Trigger1M))</f>
        <v>-8.4454565642812986E-5</v>
      </c>
      <c r="AT395" s="246">
        <f>_xll.qlIndexFixing($AU$1,AP395,TRUE,_xll.ohTrigger(Trigger,Trigger1M))</f>
        <v>-1.053061079588304E-4</v>
      </c>
    </row>
    <row r="396" spans="41:46" ht="11.25" customHeight="1" x14ac:dyDescent="0.25">
      <c r="AO396" s="100" t="s">
        <v>196</v>
      </c>
      <c r="AP396" s="101">
        <f>_xll.qlInterestRateIndexFixingDate(Currency&amp;"ibor"&amp;Tenor,AQ396,Trigger)</f>
        <v>42744</v>
      </c>
      <c r="AQ396" s="101">
        <f>_xll.qlCalendarAdvance(Calendar,AQ395,AO396,"f",,Trigger)</f>
        <v>42746</v>
      </c>
      <c r="AR396" s="101">
        <f>_xll.qlInterestRateIndexMaturity(Currency&amp;"ibor"&amp;Tenor,AQ396,Trigger)</f>
        <v>42779</v>
      </c>
      <c r="AS396" s="246">
        <f>_xll.qlIndexFixing($AC$5,AP396,TRUE,_xll.ohTrigger(Trigger,Trigger1M))</f>
        <v>-8.2739933654788189E-5</v>
      </c>
      <c r="AT396" s="246">
        <f>_xll.qlIndexFixing($AU$1,AP396,TRUE,_xll.ohTrigger(Trigger,Trigger1M))</f>
        <v>-9.9047509946553262E-5</v>
      </c>
    </row>
    <row r="397" spans="41:46" ht="11.25" customHeight="1" x14ac:dyDescent="0.25">
      <c r="AO397" s="100" t="s">
        <v>196</v>
      </c>
      <c r="AP397" s="101">
        <f>_xll.qlInterestRateIndexFixingDate(Currency&amp;"ibor"&amp;Tenor,AQ397,Trigger)</f>
        <v>42745</v>
      </c>
      <c r="AQ397" s="101">
        <f>_xll.qlCalendarAdvance(Calendar,AQ396,AO397,"f",,Trigger)</f>
        <v>42747</v>
      </c>
      <c r="AR397" s="101">
        <f>_xll.qlInterestRateIndexMaturity(Currency&amp;"ibor"&amp;Tenor,AQ397,Trigger)</f>
        <v>42779</v>
      </c>
      <c r="AS397" s="246">
        <f>_xll.qlIndexFixing($AC$5,AP397,TRUE,_xll.ohTrigger(Trigger,Trigger1M))</f>
        <v>-8.2356922709025948E-5</v>
      </c>
      <c r="AT397" s="246">
        <f>_xll.qlIndexFixing($AU$1,AP397,TRUE,_xll.ohTrigger(Trigger,Trigger1M))</f>
        <v>-9.7508001841578595E-5</v>
      </c>
    </row>
    <row r="398" spans="41:46" ht="11.25" customHeight="1" x14ac:dyDescent="0.25">
      <c r="AO398" s="100" t="s">
        <v>196</v>
      </c>
      <c r="AP398" s="101">
        <f>_xll.qlInterestRateIndexFixingDate(Currency&amp;"ibor"&amp;Tenor,AQ398,Trigger)</f>
        <v>42746</v>
      </c>
      <c r="AQ398" s="101">
        <f>_xll.qlCalendarAdvance(Calendar,AQ397,AO398,"f",,Trigger)</f>
        <v>42748</v>
      </c>
      <c r="AR398" s="101">
        <f>_xll.qlInterestRateIndexMaturity(Currency&amp;"ibor"&amp;Tenor,AQ398,Trigger)</f>
        <v>42779</v>
      </c>
      <c r="AS398" s="246">
        <f>_xll.qlIndexFixing($AC$5,AP398,TRUE,_xll.ohTrigger(Trigger,Trigger1M))</f>
        <v>-8.1969459599284101E-5</v>
      </c>
      <c r="AT398" s="246">
        <f>_xll.qlIndexFixing($AU$1,AP398,TRUE,_xll.ohTrigger(Trigger,Trigger1M))</f>
        <v>-9.5966041857647471E-5</v>
      </c>
    </row>
    <row r="399" spans="41:46" ht="11.25" customHeight="1" x14ac:dyDescent="0.25">
      <c r="AO399" s="100" t="s">
        <v>196</v>
      </c>
      <c r="AP399" s="101">
        <f>_xll.qlInterestRateIndexFixingDate(Currency&amp;"ibor"&amp;Tenor,AQ399,Trigger)</f>
        <v>42747</v>
      </c>
      <c r="AQ399" s="101">
        <f>_xll.qlCalendarAdvance(Calendar,AQ398,AO399,"f",,Trigger)</f>
        <v>42751</v>
      </c>
      <c r="AR399" s="101">
        <f>_xll.qlInterestRateIndexMaturity(Currency&amp;"ibor"&amp;Tenor,AQ399,Trigger)</f>
        <v>42782</v>
      </c>
      <c r="AS399" s="246">
        <f>_xll.qlIndexFixing($AC$5,AP399,TRUE,_xll.ohTrigger(Trigger,Trigger1M))</f>
        <v>-7.9364149676646749E-5</v>
      </c>
      <c r="AT399" s="246">
        <f>_xll.qlIndexFixing($AU$1,AP399,TRUE,_xll.ohTrigger(Trigger,Trigger1M))</f>
        <v>-8.6559795613808203E-5</v>
      </c>
    </row>
    <row r="400" spans="41:46" ht="11.25" customHeight="1" x14ac:dyDescent="0.25">
      <c r="AO400" s="100" t="s">
        <v>196</v>
      </c>
      <c r="AP400" s="101">
        <f>_xll.qlInterestRateIndexFixingDate(Currency&amp;"ibor"&amp;Tenor,AQ400,Trigger)</f>
        <v>42748</v>
      </c>
      <c r="AQ400" s="101">
        <f>_xll.qlCalendarAdvance(Calendar,AQ399,AO400,"f",,Trigger)</f>
        <v>42752</v>
      </c>
      <c r="AR400" s="101">
        <f>_xll.qlInterestRateIndexMaturity(Currency&amp;"ibor"&amp;Tenor,AQ400,Trigger)</f>
        <v>42783</v>
      </c>
      <c r="AS400" s="246">
        <f>_xll.qlIndexFixing($AC$5,AP400,TRUE,_xll.ohTrigger(Trigger,Trigger1M))</f>
        <v>-7.8469001046587916E-5</v>
      </c>
      <c r="AT400" s="246">
        <f>_xll.qlIndexFixing($AU$1,AP400,TRUE,_xll.ohTrigger(Trigger,Trigger1M))</f>
        <v>-8.3409673472605877E-5</v>
      </c>
    </row>
    <row r="401" spans="41:46" ht="11.25" customHeight="1" x14ac:dyDescent="0.25">
      <c r="AO401" s="100" t="s">
        <v>196</v>
      </c>
      <c r="AP401" s="101">
        <f>_xll.qlInterestRateIndexFixingDate(Currency&amp;"ibor"&amp;Tenor,AQ401,Trigger)</f>
        <v>42751</v>
      </c>
      <c r="AQ401" s="101">
        <f>_xll.qlCalendarAdvance(Calendar,AQ400,AO401,"f",,Trigger)</f>
        <v>42753</v>
      </c>
      <c r="AR401" s="101">
        <f>_xll.qlInterestRateIndexMaturity(Currency&amp;"ibor"&amp;Tenor,AQ401,Trigger)</f>
        <v>42786</v>
      </c>
      <c r="AS401" s="246">
        <f>_xll.qlIndexFixing($AC$5,AP401,TRUE,_xll.ohTrigger(Trigger,Trigger1M))</f>
        <v>-7.6567387877252656E-5</v>
      </c>
      <c r="AT401" s="246">
        <f>_xll.qlIndexFixing($AU$1,AP401,TRUE,_xll.ohTrigger(Trigger,Trigger1M))</f>
        <v>-7.70481391378717E-5</v>
      </c>
    </row>
    <row r="402" spans="41:46" ht="11.25" customHeight="1" x14ac:dyDescent="0.25">
      <c r="AO402" s="100" t="s">
        <v>196</v>
      </c>
      <c r="AP402" s="101">
        <f>_xll.qlInterestRateIndexFixingDate(Currency&amp;"ibor"&amp;Tenor,AQ402,Trigger)</f>
        <v>42752</v>
      </c>
      <c r="AQ402" s="101">
        <f>_xll.qlCalendarAdvance(Calendar,AQ401,AO402,"f",,Trigger)</f>
        <v>42754</v>
      </c>
      <c r="AR402" s="101">
        <f>_xll.qlInterestRateIndexMaturity(Currency&amp;"ibor"&amp;Tenor,AQ402,Trigger)</f>
        <v>42786</v>
      </c>
      <c r="AS402" s="246">
        <f>_xll.qlIndexFixing($AC$5,AP402,TRUE,_xll.ohTrigger(Trigger,Trigger1M))</f>
        <v>-7.6137629606010115E-5</v>
      </c>
      <c r="AT402" s="246">
        <f>_xll.qlIndexFixing($AU$1,AP402,TRUE,_xll.ohTrigger(Trigger,Trigger1M))</f>
        <v>-7.5482888823169558E-5</v>
      </c>
    </row>
    <row r="403" spans="41:46" ht="11.25" customHeight="1" x14ac:dyDescent="0.25">
      <c r="AO403" s="100" t="s">
        <v>196</v>
      </c>
      <c r="AP403" s="101">
        <f>_xll.qlInterestRateIndexFixingDate(Currency&amp;"ibor"&amp;Tenor,AQ403,Trigger)</f>
        <v>42753</v>
      </c>
      <c r="AQ403" s="101">
        <f>_xll.qlCalendarAdvance(Calendar,AQ402,AO403,"f",,Trigger)</f>
        <v>42755</v>
      </c>
      <c r="AR403" s="101">
        <f>_xll.qlInterestRateIndexMaturity(Currency&amp;"ibor"&amp;Tenor,AQ403,Trigger)</f>
        <v>42786</v>
      </c>
      <c r="AS403" s="246">
        <f>_xll.qlIndexFixing($AC$5,AP403,TRUE,_xll.ohTrigger(Trigger,Trigger1M))</f>
        <v>-7.5703419159218528E-5</v>
      </c>
      <c r="AT403" s="246">
        <f>_xll.qlIndexFixing($AU$1,AP403,TRUE,_xll.ohTrigger(Trigger,Trigger1M))</f>
        <v>-7.3915186790584464E-5</v>
      </c>
    </row>
    <row r="404" spans="41:46" ht="11.25" customHeight="1" x14ac:dyDescent="0.25">
      <c r="AO404" s="100" t="s">
        <v>196</v>
      </c>
      <c r="AP404" s="101">
        <f>_xll.qlInterestRateIndexFixingDate(Currency&amp;"ibor"&amp;Tenor,AQ404,Trigger)</f>
        <v>42754</v>
      </c>
      <c r="AQ404" s="101">
        <f>_xll.qlCalendarAdvance(Calendar,AQ403,AO404,"f",,Trigger)</f>
        <v>42758</v>
      </c>
      <c r="AR404" s="101">
        <f>_xll.qlInterestRateIndexMaturity(Currency&amp;"ibor"&amp;Tenor,AQ404,Trigger)</f>
        <v>42789</v>
      </c>
      <c r="AS404" s="246">
        <f>_xll.qlIndexFixing($AC$5,AP404,TRUE,_xll.ohTrigger(Trigger,Trigger1M))</f>
        <v>-7.2817633198057712E-5</v>
      </c>
      <c r="AT404" s="246">
        <f>_xll.qlIndexFixing($AU$1,AP404,TRUE,_xll.ohTrigger(Trigger,Trigger1M))</f>
        <v>-6.4354519593301518E-5</v>
      </c>
    </row>
    <row r="405" spans="41:46" ht="11.25" customHeight="1" x14ac:dyDescent="0.25">
      <c r="AO405" s="100" t="s">
        <v>196</v>
      </c>
      <c r="AP405" s="101">
        <f>_xll.qlInterestRateIndexFixingDate(Currency&amp;"ibor"&amp;Tenor,AQ405,Trigger)</f>
        <v>42755</v>
      </c>
      <c r="AQ405" s="101">
        <f>_xll.qlCalendarAdvance(Calendar,AQ404,AO405,"f",,Trigger)</f>
        <v>42759</v>
      </c>
      <c r="AR405" s="101">
        <f>_xll.qlInterestRateIndexMaturity(Currency&amp;"ibor"&amp;Tenor,AQ405,Trigger)</f>
        <v>42790</v>
      </c>
      <c r="AS405" s="246">
        <f>_xll.qlIndexFixing($AC$5,AP405,TRUE,_xll.ohTrigger(Trigger,Trigger1M))</f>
        <v>-7.1828992513900403E-5</v>
      </c>
      <c r="AT405" s="246">
        <f>_xll.qlIndexFixing($AU$1,AP405,TRUE,_xll.ohTrigger(Trigger,Trigger1M))</f>
        <v>-6.1152923717147382E-5</v>
      </c>
    </row>
    <row r="406" spans="41:46" ht="11.25" customHeight="1" x14ac:dyDescent="0.25">
      <c r="AO406" s="100" t="s">
        <v>196</v>
      </c>
      <c r="AP406" s="101">
        <f>_xll.qlInterestRateIndexFixingDate(Currency&amp;"ibor"&amp;Tenor,AQ406,Trigger)</f>
        <v>42758</v>
      </c>
      <c r="AQ406" s="101">
        <f>_xll.qlCalendarAdvance(Calendar,AQ405,AO406,"f",,Trigger)</f>
        <v>42760</v>
      </c>
      <c r="AR406" s="101">
        <f>_xll.qlInterestRateIndexMaturity(Currency&amp;"ibor"&amp;Tenor,AQ406,Trigger)</f>
        <v>42793</v>
      </c>
      <c r="AS406" s="246">
        <f>_xll.qlIndexFixing($AC$5,AP406,TRUE,_xll.ohTrigger(Trigger,Trigger1M))</f>
        <v>-6.9740397893011433E-5</v>
      </c>
      <c r="AT406" s="246">
        <f>_xll.qlIndexFixing($AU$1,AP406,TRUE,_xll.ohTrigger(Trigger,Trigger1M))</f>
        <v>-5.4688449891073602E-5</v>
      </c>
    </row>
    <row r="407" spans="41:46" ht="11.25" customHeight="1" x14ac:dyDescent="0.25">
      <c r="AO407" s="100" t="s">
        <v>196</v>
      </c>
      <c r="AP407" s="101">
        <f>_xll.qlInterestRateIndexFixingDate(Currency&amp;"ibor"&amp;Tenor,AQ407,Trigger)</f>
        <v>42759</v>
      </c>
      <c r="AQ407" s="101">
        <f>_xll.qlCalendarAdvance(Calendar,AQ406,AO407,"f",,Trigger)</f>
        <v>42761</v>
      </c>
      <c r="AR407" s="101">
        <f>_xll.qlInterestRateIndexMaturity(Currency&amp;"ibor"&amp;Tenor,AQ407,Trigger)</f>
        <v>42793</v>
      </c>
      <c r="AS407" s="246">
        <f>_xll.qlIndexFixing($AC$5,AP407,TRUE,_xll.ohTrigger(Trigger,Trigger1M))</f>
        <v>-6.9263892196747001E-5</v>
      </c>
      <c r="AT407" s="246">
        <f>_xll.qlIndexFixing($AU$1,AP407,TRUE,_xll.ohTrigger(Trigger,Trigger1M))</f>
        <v>-5.3097458502515682E-5</v>
      </c>
    </row>
    <row r="408" spans="41:46" ht="11.25" customHeight="1" x14ac:dyDescent="0.25">
      <c r="AO408" s="100" t="s">
        <v>196</v>
      </c>
      <c r="AP408" s="101">
        <f>_xll.qlInterestRateIndexFixingDate(Currency&amp;"ibor"&amp;Tenor,AQ408,Trigger)</f>
        <v>42760</v>
      </c>
      <c r="AQ408" s="101">
        <f>_xll.qlCalendarAdvance(Calendar,AQ407,AO408,"f",,Trigger)</f>
        <v>42762</v>
      </c>
      <c r="AR408" s="101">
        <f>_xll.qlInterestRateIndexMaturity(Currency&amp;"ibor"&amp;Tenor,AQ408,Trigger)</f>
        <v>42793</v>
      </c>
      <c r="AS408" s="246">
        <f>_xll.qlIndexFixing($AC$5,AP408,TRUE,_xll.ohTrigger(Trigger,Trigger1M))</f>
        <v>-6.8782934315967089E-5</v>
      </c>
      <c r="AT408" s="246">
        <f>_xll.qlIndexFixing($AU$1,AP408,TRUE,_xll.ohTrigger(Trigger,Trigger1M))</f>
        <v>-5.1504015574990828E-5</v>
      </c>
    </row>
    <row r="409" spans="41:46" ht="11.25" customHeight="1" x14ac:dyDescent="0.25">
      <c r="AO409" s="100" t="s">
        <v>196</v>
      </c>
      <c r="AP409" s="101">
        <f>_xll.qlInterestRateIndexFixingDate(Currency&amp;"ibor"&amp;Tenor,AQ409,Trigger)</f>
        <v>42761</v>
      </c>
      <c r="AQ409" s="101">
        <f>_xll.qlCalendarAdvance(Calendar,AQ408,AO409,"f",,Trigger)</f>
        <v>42765</v>
      </c>
      <c r="AR409" s="101">
        <f>_xll.qlInterestRateIndexMaturity(Currency&amp;"ibor"&amp;Tenor,AQ409,Trigger)</f>
        <v>42794</v>
      </c>
      <c r="AS409" s="246">
        <f>_xll.qlIndexFixing($AC$5,AP409,TRUE,_xll.ohTrigger(Trigger,Trigger1M))</f>
        <v>-6.6752240783172508E-5</v>
      </c>
      <c r="AT409" s="246">
        <f>_xll.qlIndexFixing($AU$1,AP409,TRUE,_xll.ohTrigger(Trigger,Trigger1M))</f>
        <v>-4.5071411335553715E-5</v>
      </c>
    </row>
    <row r="410" spans="41:46" ht="11.25" customHeight="1" x14ac:dyDescent="0.25">
      <c r="AO410" s="100" t="s">
        <v>196</v>
      </c>
      <c r="AP410" s="101">
        <f>_xll.qlInterestRateIndexFixingDate(Currency&amp;"ibor"&amp;Tenor,AQ410,Trigger)</f>
        <v>42762</v>
      </c>
      <c r="AQ410" s="101">
        <f>_xll.qlCalendarAdvance(Calendar,AQ409,AO410,"f",,Trigger)</f>
        <v>42766</v>
      </c>
      <c r="AR410" s="101">
        <f>_xll.qlInterestRateIndexMaturity(Currency&amp;"ibor"&amp;Tenor,AQ410,Trigger)</f>
        <v>42794</v>
      </c>
      <c r="AS410" s="246">
        <f>_xll.qlIndexFixing($AC$5,AP410,TRUE,_xll.ohTrigger(Trigger,Trigger1M))</f>
        <v>-6.6251248131817976E-5</v>
      </c>
      <c r="AT410" s="246">
        <f>_xll.qlIndexFixing($AU$1,AP410,TRUE,_xll.ohTrigger(Trigger,Trigger1M))</f>
        <v>-4.3466936809899437E-5</v>
      </c>
    </row>
    <row r="411" spans="41:46" ht="11.25" customHeight="1" x14ac:dyDescent="0.25">
      <c r="AO411" s="100" t="s">
        <v>196</v>
      </c>
      <c r="AP411" s="101">
        <f>_xll.qlInterestRateIndexFixingDate(Currency&amp;"ibor"&amp;Tenor,AQ411,Trigger)</f>
        <v>42765</v>
      </c>
      <c r="AQ411" s="101">
        <f>_xll.qlCalendarAdvance(Calendar,AQ410,AO411,"f",,Trigger)</f>
        <v>42767</v>
      </c>
      <c r="AR411" s="101">
        <f>_xll.qlInterestRateIndexMaturity(Currency&amp;"ibor"&amp;Tenor,AQ411,Trigger)</f>
        <v>42795</v>
      </c>
      <c r="AS411" s="246">
        <f>_xll.qlIndexFixing($AC$5,AP411,TRUE,_xll.ohTrigger(Trigger,Trigger1M))</f>
        <v>-6.5175792664280105E-5</v>
      </c>
      <c r="AT411" s="246">
        <f>_xll.qlIndexFixing($AU$1,AP411,TRUE,_xll.ohTrigger(Trigger,Trigger1M))</f>
        <v>-4.0217542506271187E-5</v>
      </c>
    </row>
    <row r="412" spans="41:46" ht="11.25" customHeight="1" x14ac:dyDescent="0.25">
      <c r="AO412" s="100" t="s">
        <v>196</v>
      </c>
      <c r="AP412" s="101">
        <f>_xll.qlInterestRateIndexFixingDate(Currency&amp;"ibor"&amp;Tenor,AQ412,Trigger)</f>
        <v>42766</v>
      </c>
      <c r="AQ412" s="101">
        <f>_xll.qlCalendarAdvance(Calendar,AQ411,AO412,"f",,Trigger)</f>
        <v>42768</v>
      </c>
      <c r="AR412" s="101">
        <f>_xll.qlInterestRateIndexMaturity(Currency&amp;"ibor"&amp;Tenor,AQ412,Trigger)</f>
        <v>42796</v>
      </c>
      <c r="AS412" s="246">
        <f>_xll.qlIndexFixing($AC$5,AP412,TRUE,_xll.ohTrigger(Trigger,Trigger1M))</f>
        <v>-6.4086981157610422E-5</v>
      </c>
      <c r="AT412" s="246">
        <f>_xll.qlIndexFixing($AU$1,AP412,TRUE,_xll.ohTrigger(Trigger,Trigger1M))</f>
        <v>-3.6960794839010648E-5</v>
      </c>
    </row>
    <row r="413" spans="41:46" ht="11.25" customHeight="1" x14ac:dyDescent="0.25">
      <c r="AO413" s="100" t="s">
        <v>196</v>
      </c>
      <c r="AP413" s="101">
        <f>_xll.qlInterestRateIndexFixingDate(Currency&amp;"ibor"&amp;Tenor,AQ413,Trigger)</f>
        <v>42767</v>
      </c>
      <c r="AQ413" s="101">
        <f>_xll.qlCalendarAdvance(Calendar,AQ412,AO413,"f",,Trigger)</f>
        <v>42769</v>
      </c>
      <c r="AR413" s="101">
        <f>_xll.qlInterestRateIndexMaturity(Currency&amp;"ibor"&amp;Tenor,AQ413,Trigger)</f>
        <v>42797</v>
      </c>
      <c r="AS413" s="246">
        <f>_xll.qlIndexFixing($AC$5,AP413,TRUE,_xll.ohTrigger(Trigger,Trigger1M))</f>
        <v>-6.2984813600389499E-5</v>
      </c>
      <c r="AT413" s="246">
        <f>_xll.qlIndexFixing($AU$1,AP413,TRUE,_xll.ohTrigger(Trigger,Trigger1M))</f>
        <v>-3.369669379527096E-5</v>
      </c>
    </row>
    <row r="414" spans="41:46" ht="11.25" customHeight="1" x14ac:dyDescent="0.25">
      <c r="AO414" s="100" t="s">
        <v>196</v>
      </c>
      <c r="AP414" s="101">
        <f>_xll.qlInterestRateIndexFixingDate(Currency&amp;"ibor"&amp;Tenor,AQ414,Trigger)</f>
        <v>42768</v>
      </c>
      <c r="AQ414" s="101">
        <f>_xll.qlCalendarAdvance(Calendar,AQ413,AO414,"f",,Trigger)</f>
        <v>42772</v>
      </c>
      <c r="AR414" s="101">
        <f>_xll.qlInterestRateIndexMaturity(Currency&amp;"ibor"&amp;Tenor,AQ414,Trigger)</f>
        <v>42800</v>
      </c>
      <c r="AS414" s="246">
        <f>_xll.qlIndexFixing($AC$5,AP414,TRUE,_xll.ohTrigger(Trigger,Trigger1M))</f>
        <v>-5.9598174629701563E-5</v>
      </c>
      <c r="AT414" s="246">
        <f>_xll.qlIndexFixing($AU$1,AP414,TRUE,_xll.ohTrigger(Trigger,Trigger1M))</f>
        <v>-2.3860270352362078E-5</v>
      </c>
    </row>
    <row r="415" spans="41:46" ht="11.25" customHeight="1" x14ac:dyDescent="0.25">
      <c r="AO415" s="100" t="s">
        <v>196</v>
      </c>
      <c r="AP415" s="101">
        <f>_xll.qlInterestRateIndexFixingDate(Currency&amp;"ibor"&amp;Tenor,AQ415,Trigger)</f>
        <v>42769</v>
      </c>
      <c r="AQ415" s="101">
        <f>_xll.qlCalendarAdvance(Calendar,AQ414,AO415,"f",,Trigger)</f>
        <v>42773</v>
      </c>
      <c r="AR415" s="101">
        <f>_xll.qlInterestRateIndexMaturity(Currency&amp;"ibor"&amp;Tenor,AQ415,Trigger)</f>
        <v>42801</v>
      </c>
      <c r="AS415" s="246">
        <f>_xll.qlIndexFixing($AC$5,AP415,TRUE,_xll.ohTrigger(Trigger,Trigger1M))</f>
        <v>-5.8442582853146519E-5</v>
      </c>
      <c r="AT415" s="246">
        <f>_xll.qlIndexFixing($AU$1,AP415,TRUE,_xll.ohTrigger(Trigger,Trigger1M))</f>
        <v>-2.0566755755600597E-5</v>
      </c>
    </row>
    <row r="416" spans="41:46" ht="11.25" customHeight="1" x14ac:dyDescent="0.25">
      <c r="AO416" s="100" t="s">
        <v>196</v>
      </c>
      <c r="AP416" s="101">
        <f>_xll.qlInterestRateIndexFixingDate(Currency&amp;"ibor"&amp;Tenor,AQ416,Trigger)</f>
        <v>42772</v>
      </c>
      <c r="AQ416" s="101">
        <f>_xll.qlCalendarAdvance(Calendar,AQ415,AO416,"f",,Trigger)</f>
        <v>42774</v>
      </c>
      <c r="AR416" s="101">
        <f>_xll.qlInterestRateIndexMaturity(Currency&amp;"ibor"&amp;Tenor,AQ416,Trigger)</f>
        <v>42802</v>
      </c>
      <c r="AS416" s="246">
        <f>_xll.qlIndexFixing($AC$5,AP416,TRUE,_xll.ohTrigger(Trigger,Trigger1M))</f>
        <v>-5.7273635021757941E-5</v>
      </c>
      <c r="AT416" s="246">
        <f>_xll.qlIndexFixing($AU$1,AP416,TRUE,_xll.ohTrigger(Trigger,Trigger1M))</f>
        <v>-1.7265887749529085E-5</v>
      </c>
    </row>
    <row r="417" spans="41:46" ht="11.25" customHeight="1" x14ac:dyDescent="0.25">
      <c r="AO417" s="100" t="s">
        <v>196</v>
      </c>
      <c r="AP417" s="101">
        <f>_xll.qlInterestRateIndexFixingDate(Currency&amp;"ibor"&amp;Tenor,AQ417,Trigger)</f>
        <v>42773</v>
      </c>
      <c r="AQ417" s="101">
        <f>_xll.qlCalendarAdvance(Calendar,AQ416,AO417,"f",,Trigger)</f>
        <v>42775</v>
      </c>
      <c r="AR417" s="101">
        <f>_xll.qlInterestRateIndexMaturity(Currency&amp;"ibor"&amp;Tenor,AQ417,Trigger)</f>
        <v>42803</v>
      </c>
      <c r="AS417" s="246">
        <f>_xll.qlIndexFixing($AC$5,AP417,TRUE,_xll.ohTrigger(Trigger,Trigger1M))</f>
        <v>-5.6091331118406676E-5</v>
      </c>
      <c r="AT417" s="246">
        <f>_xll.qlIndexFixing($AU$1,AP417,TRUE,_xll.ohTrigger(Trigger,Trigger1M))</f>
        <v>-1.3957666338429828E-5</v>
      </c>
    </row>
    <row r="418" spans="41:46" ht="11.25" customHeight="1" x14ac:dyDescent="0.25">
      <c r="AO418" s="100" t="s">
        <v>196</v>
      </c>
      <c r="AP418" s="101">
        <f>_xll.qlInterestRateIndexFixingDate(Currency&amp;"ibor"&amp;Tenor,AQ418,Trigger)</f>
        <v>42774</v>
      </c>
      <c r="AQ418" s="101">
        <f>_xll.qlCalendarAdvance(Calendar,AQ417,AO418,"f",,Trigger)</f>
        <v>42776</v>
      </c>
      <c r="AR418" s="101">
        <f>_xll.qlInterestRateIndexMaturity(Currency&amp;"ibor"&amp;Tenor,AQ418,Trigger)</f>
        <v>42804</v>
      </c>
      <c r="AS418" s="246">
        <f>_xll.qlIndexFixing($AC$5,AP418,TRUE,_xll.ohTrigger(Trigger,Trigger1M))</f>
        <v>-5.4895671147375016E-5</v>
      </c>
      <c r="AT418" s="246">
        <f>_xll.qlIndexFixing($AU$1,AP418,TRUE,_xll.ohTrigger(Trigger,Trigger1M))</f>
        <v>-1.0642091513738247E-5</v>
      </c>
    </row>
    <row r="419" spans="41:46" ht="11.25" customHeight="1" x14ac:dyDescent="0.25">
      <c r="AO419" s="100" t="s">
        <v>196</v>
      </c>
      <c r="AP419" s="101">
        <f>_xll.qlInterestRateIndexFixingDate(Currency&amp;"ibor"&amp;Tenor,AQ419,Trigger)</f>
        <v>42775</v>
      </c>
      <c r="AQ419" s="101">
        <f>_xll.qlCalendarAdvance(Calendar,AQ418,AO419,"f",,Trigger)</f>
        <v>42779</v>
      </c>
      <c r="AR419" s="101">
        <f>_xll.qlInterestRateIndexMaturity(Currency&amp;"ibor"&amp;Tenor,AQ419,Trigger)</f>
        <v>42807</v>
      </c>
      <c r="AS419" s="246">
        <f>_xll.qlIndexFixing($AC$5,AP419,TRUE,_xll.ohTrigger(Trigger,Trigger1M))</f>
        <v>-5.1228554769673042E-5</v>
      </c>
      <c r="AT419" s="246">
        <f>_xll.qlIndexFixing($AU$1,AP419,TRUE,_xll.ohTrigger(Trigger,Trigger1M))</f>
        <v>-6.5124649387523649E-7</v>
      </c>
    </row>
    <row r="420" spans="41:46" ht="11.25" customHeight="1" x14ac:dyDescent="0.25">
      <c r="AO420" s="100" t="s">
        <v>196</v>
      </c>
      <c r="AP420" s="101">
        <f>_xll.qlInterestRateIndexFixingDate(Currency&amp;"ibor"&amp;Tenor,AQ420,Trigger)</f>
        <v>42776</v>
      </c>
      <c r="AQ420" s="101">
        <f>_xll.qlCalendarAdvance(Calendar,AQ419,AO420,"f",,Trigger)</f>
        <v>42780</v>
      </c>
      <c r="AR420" s="101">
        <f>_xll.qlInterestRateIndexMaturity(Currency&amp;"ibor"&amp;Tenor,AQ420,Trigger)</f>
        <v>42808</v>
      </c>
      <c r="AS420" s="246">
        <f>_xll.qlIndexFixing($AC$5,AP420,TRUE,_xll.ohTrigger(Trigger,Trigger1M))</f>
        <v>-4.9979470477959763E-5</v>
      </c>
      <c r="AT420" s="246">
        <f>_xll.qlIndexFixing($AU$1,AP420,TRUE,_xll.ohTrigger(Trigger,Trigger1M))</f>
        <v>2.6937420437102484E-6</v>
      </c>
    </row>
    <row r="421" spans="41:46" ht="11.25" customHeight="1" x14ac:dyDescent="0.25">
      <c r="AO421" s="100" t="s">
        <v>196</v>
      </c>
      <c r="AP421" s="101">
        <f>_xll.qlInterestRateIndexFixingDate(Currency&amp;"ibor"&amp;Tenor,AQ421,Trigger)</f>
        <v>42779</v>
      </c>
      <c r="AQ421" s="101">
        <f>_xll.qlCalendarAdvance(Calendar,AQ420,AO421,"f",,Trigger)</f>
        <v>42781</v>
      </c>
      <c r="AR421" s="101">
        <f>_xll.qlInterestRateIndexMaturity(Currency&amp;"ibor"&amp;Tenor,AQ421,Trigger)</f>
        <v>42809</v>
      </c>
      <c r="AS421" s="246">
        <f>_xll.qlIndexFixing($AC$5,AP421,TRUE,_xll.ohTrigger(Trigger,Trigger1M))</f>
        <v>-4.8717030097154635E-5</v>
      </c>
      <c r="AT421" s="246">
        <f>_xll.qlIndexFixing($AU$1,AP421,TRUE,_xll.ohTrigger(Trigger,Trigger1M))</f>
        <v>6.0460840248640779E-6</v>
      </c>
    </row>
    <row r="422" spans="41:46" ht="11.25" customHeight="1" x14ac:dyDescent="0.25">
      <c r="AO422" s="100" t="s">
        <v>196</v>
      </c>
      <c r="AP422" s="101">
        <f>_xll.qlInterestRateIndexFixingDate(Currency&amp;"ibor"&amp;Tenor,AQ422,Trigger)</f>
        <v>42780</v>
      </c>
      <c r="AQ422" s="101">
        <f>_xll.qlCalendarAdvance(Calendar,AQ421,AO422,"f",,Trigger)</f>
        <v>42782</v>
      </c>
      <c r="AR422" s="101">
        <f>_xll.qlInterestRateIndexMaturity(Currency&amp;"ibor"&amp;Tenor,AQ422,Trigger)</f>
        <v>42810</v>
      </c>
      <c r="AS422" s="246">
        <f>_xll.qlIndexFixing($AC$5,AP422,TRUE,_xll.ohTrigger(Trigger,Trigger1M))</f>
        <v>-4.7441233618693091E-5</v>
      </c>
      <c r="AT422" s="246">
        <f>_xll.qlIndexFixing($AU$1,AP422,TRUE,_xll.ohTrigger(Trigger,Trigger1M))</f>
        <v>9.4057794581508291E-6</v>
      </c>
    </row>
    <row r="423" spans="41:46" ht="11.25" customHeight="1" x14ac:dyDescent="0.25">
      <c r="AO423" s="100" t="s">
        <v>196</v>
      </c>
      <c r="AP423" s="101">
        <f>_xll.qlInterestRateIndexFixingDate(Currency&amp;"ibor"&amp;Tenor,AQ423,Trigger)</f>
        <v>42781</v>
      </c>
      <c r="AQ423" s="101">
        <f>_xll.qlCalendarAdvance(Calendar,AQ422,AO423,"f",,Trigger)</f>
        <v>42783</v>
      </c>
      <c r="AR423" s="101">
        <f>_xll.qlInterestRateIndexMaturity(Currency&amp;"ibor"&amp;Tenor,AQ423,Trigger)</f>
        <v>42811</v>
      </c>
      <c r="AS423" s="246">
        <f>_xll.qlIndexFixing($AC$5,AP423,TRUE,_xll.ohTrigger(Trigger,Trigger1M))</f>
        <v>-4.6152081049712278E-5</v>
      </c>
      <c r="AT423" s="246">
        <f>_xll.qlIndexFixing($AU$1,AP423,TRUE,_xll.ohTrigger(Trigger,Trigger1M))</f>
        <v>1.2772828343570503E-5</v>
      </c>
    </row>
    <row r="424" spans="41:46" ht="11.25" customHeight="1" x14ac:dyDescent="0.25">
      <c r="AO424" s="100" t="s">
        <v>196</v>
      </c>
      <c r="AP424" s="101">
        <f>_xll.qlInterestRateIndexFixingDate(Currency&amp;"ibor"&amp;Tenor,AQ424,Trigger)</f>
        <v>42782</v>
      </c>
      <c r="AQ424" s="101">
        <f>_xll.qlCalendarAdvance(Calendar,AQ423,AO424,"f",,Trigger)</f>
        <v>42786</v>
      </c>
      <c r="AR424" s="101">
        <f>_xll.qlInterestRateIndexMaturity(Currency&amp;"ibor"&amp;Tenor,AQ424,Trigger)</f>
        <v>42814</v>
      </c>
      <c r="AS424" s="246">
        <f>_xll.qlIndexFixing($AC$5,AP424,TRUE,_xll.ohTrigger(Trigger,Trigger1M))</f>
        <v>-4.2204486711153576E-5</v>
      </c>
      <c r="AT424" s="246">
        <f>_xll.qlIndexFixing($AU$1,AP424,TRUE,_xll.ohTrigger(Trigger,Trigger1M))</f>
        <v>2.2918095781143677E-5</v>
      </c>
    </row>
    <row r="425" spans="41:46" ht="11.25" customHeight="1" x14ac:dyDescent="0.25">
      <c r="AO425" s="100" t="s">
        <v>196</v>
      </c>
      <c r="AP425" s="101">
        <f>_xll.qlInterestRateIndexFixingDate(Currency&amp;"ibor"&amp;Tenor,AQ425,Trigger)</f>
        <v>42783</v>
      </c>
      <c r="AQ425" s="101">
        <f>_xll.qlCalendarAdvance(Calendar,AQ424,AO425,"f",,Trigger)</f>
        <v>42787</v>
      </c>
      <c r="AR425" s="101">
        <f>_xll.qlInterestRateIndexMaturity(Currency&amp;"ibor"&amp;Tenor,AQ425,Trigger)</f>
        <v>42815</v>
      </c>
      <c r="AS425" s="246">
        <f>_xll.qlIndexFixing($AC$5,AP425,TRUE,_xll.ohTrigger(Trigger,Trigger1M))</f>
        <v>-4.0861909705869337E-5</v>
      </c>
      <c r="AT425" s="246">
        <f>_xll.qlIndexFixing($AU$1,AP425,TRUE,_xll.ohTrigger(Trigger,Trigger1M))</f>
        <v>2.63145585407568E-5</v>
      </c>
    </row>
    <row r="426" spans="41:46" ht="11.25" customHeight="1" x14ac:dyDescent="0.25">
      <c r="AO426" s="100" t="s">
        <v>196</v>
      </c>
      <c r="AP426" s="101">
        <f>_xll.qlInterestRateIndexFixingDate(Currency&amp;"ibor"&amp;Tenor,AQ426,Trigger)</f>
        <v>42786</v>
      </c>
      <c r="AQ426" s="101">
        <f>_xll.qlCalendarAdvance(Calendar,AQ425,AO426,"f",,Trigger)</f>
        <v>42788</v>
      </c>
      <c r="AR426" s="101">
        <f>_xll.qlInterestRateIndexMaturity(Currency&amp;"ibor"&amp;Tenor,AQ426,Trigger)</f>
        <v>42816</v>
      </c>
      <c r="AS426" s="246">
        <f>_xll.qlIndexFixing($AC$5,AP426,TRUE,_xll.ohTrigger(Trigger,Trigger1M))</f>
        <v>-3.9505976585799528E-5</v>
      </c>
      <c r="AT426" s="246">
        <f>_xll.qlIndexFixing($AU$1,AP426,TRUE,_xll.ohTrigger(Trigger,Trigger1M))</f>
        <v>2.9718374786761155E-5</v>
      </c>
    </row>
    <row r="427" spans="41:46" ht="11.25" customHeight="1" x14ac:dyDescent="0.25">
      <c r="AO427" s="100" t="s">
        <v>196</v>
      </c>
      <c r="AP427" s="101">
        <f>_xll.qlInterestRateIndexFixingDate(Currency&amp;"ibor"&amp;Tenor,AQ427,Trigger)</f>
        <v>42787</v>
      </c>
      <c r="AQ427" s="101">
        <f>_xll.qlCalendarAdvance(Calendar,AQ426,AO427,"f",,Trigger)</f>
        <v>42789</v>
      </c>
      <c r="AR427" s="101">
        <f>_xll.qlInterestRateIndexMaturity(Currency&amp;"ibor"&amp;Tenor,AQ427,Trigger)</f>
        <v>42817</v>
      </c>
      <c r="AS427" s="246">
        <f>_xll.qlIndexFixing($AC$5,AP427,TRUE,_xll.ohTrigger(Trigger,Trigger1M))</f>
        <v>-3.8136687346661849E-5</v>
      </c>
      <c r="AT427" s="246">
        <f>_xll.qlIndexFixing($AU$1,AP427,TRUE,_xll.ohTrigger(Trigger,Trigger1M))</f>
        <v>3.3129544519156741E-5</v>
      </c>
    </row>
    <row r="428" spans="41:46" ht="11.25" customHeight="1" x14ac:dyDescent="0.25">
      <c r="AO428" s="100" t="s">
        <v>196</v>
      </c>
      <c r="AP428" s="101">
        <f>_xll.qlInterestRateIndexFixingDate(Currency&amp;"ibor"&amp;Tenor,AQ428,Trigger)</f>
        <v>42788</v>
      </c>
      <c r="AQ428" s="101">
        <f>_xll.qlCalendarAdvance(Calendar,AQ427,AO428,"f",,Trigger)</f>
        <v>42790</v>
      </c>
      <c r="AR428" s="101">
        <f>_xll.qlInterestRateIndexMaturity(Currency&amp;"ibor"&amp;Tenor,AQ428,Trigger)</f>
        <v>42818</v>
      </c>
      <c r="AS428" s="246">
        <f>_xll.qlIndexFixing($AC$5,AP428,TRUE,_xll.ohTrigger(Trigger,Trigger1M))</f>
        <v>-3.6754041975609452E-5</v>
      </c>
      <c r="AT428" s="246">
        <f>_xll.qlIndexFixing($AU$1,AP428,TRUE,_xll.ohTrigger(Trigger,Trigger1M))</f>
        <v>3.654806774365328E-5</v>
      </c>
    </row>
    <row r="429" spans="41:46" ht="11.25" customHeight="1" x14ac:dyDescent="0.25">
      <c r="AO429" s="100" t="s">
        <v>196</v>
      </c>
      <c r="AP429" s="101">
        <f>_xll.qlInterestRateIndexFixingDate(Currency&amp;"ibor"&amp;Tenor,AQ429,Trigger)</f>
        <v>42789</v>
      </c>
      <c r="AQ429" s="101">
        <f>_xll.qlCalendarAdvance(Calendar,AQ428,AO429,"f",,Trigger)</f>
        <v>42793</v>
      </c>
      <c r="AR429" s="101">
        <f>_xll.qlInterestRateIndexMaturity(Currency&amp;"ibor"&amp;Tenor,AQ429,Trigger)</f>
        <v>42821</v>
      </c>
      <c r="AS429" s="246">
        <f>_xll.qlIndexFixing($AC$5,AP429,TRUE,_xll.ohTrigger(Trigger,Trigger1M))</f>
        <v>-3.2525969068109006E-5</v>
      </c>
      <c r="AT429" s="246">
        <f>_xll.qlIndexFixing($AU$1,AP429,TRUE,_xll.ohTrigger(Trigger,Trigger1M))</f>
        <v>4.6847758455394383E-5</v>
      </c>
    </row>
    <row r="430" spans="41:46" ht="11.25" customHeight="1" x14ac:dyDescent="0.25">
      <c r="AO430" s="100" t="s">
        <v>196</v>
      </c>
      <c r="AP430" s="101">
        <f>_xll.qlInterestRateIndexFixingDate(Currency&amp;"ibor"&amp;Tenor,AQ430,Trigger)</f>
        <v>42790</v>
      </c>
      <c r="AQ430" s="101">
        <f>_xll.qlCalendarAdvance(Calendar,AQ429,AO430,"f",,Trigger)</f>
        <v>42794</v>
      </c>
      <c r="AR430" s="101">
        <f>_xll.qlInterestRateIndexMaturity(Currency&amp;"ibor"&amp;Tenor,AQ430,Trigger)</f>
        <v>42825</v>
      </c>
      <c r="AS430" s="246">
        <f>_xll.qlIndexFixing($AC$5,AP430,TRUE,_xll.ohTrigger(Trigger,Trigger1M))</f>
        <v>-2.8812247618715779E-5</v>
      </c>
      <c r="AT430" s="246">
        <f>_xll.qlIndexFixing($AU$1,AP430,TRUE,_xll.ohTrigger(Trigger,Trigger1M))</f>
        <v>5.5535627766178575E-5</v>
      </c>
    </row>
    <row r="431" spans="41:46" ht="11.25" customHeight="1" x14ac:dyDescent="0.25">
      <c r="AO431" s="100" t="s">
        <v>196</v>
      </c>
      <c r="AP431" s="101">
        <f>_xll.qlInterestRateIndexFixingDate(Currency&amp;"ibor"&amp;Tenor,AQ431,Trigger)</f>
        <v>42793</v>
      </c>
      <c r="AQ431" s="101">
        <f>_xll.qlCalendarAdvance(Calendar,AQ430,AO431,"f",,Trigger)</f>
        <v>42795</v>
      </c>
      <c r="AR431" s="101">
        <f>_xll.qlInterestRateIndexMaturity(Currency&amp;"ibor"&amp;Tenor,AQ431,Trigger)</f>
        <v>42828</v>
      </c>
      <c r="AS431" s="246">
        <f>_xll.qlIndexFixing($AC$5,AP431,TRUE,_xll.ohTrigger(Trigger,Trigger1M))</f>
        <v>-2.5788737724690755E-5</v>
      </c>
      <c r="AT431" s="246">
        <f>_xll.qlIndexFixing($AU$1,AP431,TRUE,_xll.ohTrigger(Trigger,Trigger1M))</f>
        <v>6.2514851692861071E-5</v>
      </c>
    </row>
    <row r="432" spans="41:46" ht="11.25" customHeight="1" x14ac:dyDescent="0.25">
      <c r="AO432" s="100" t="s">
        <v>196</v>
      </c>
      <c r="AP432" s="101">
        <f>_xll.qlInterestRateIndexFixingDate(Currency&amp;"ibor"&amp;Tenor,AQ432,Trigger)</f>
        <v>42794</v>
      </c>
      <c r="AQ432" s="101">
        <f>_xll.qlCalendarAdvance(Calendar,AQ431,AO432,"f",,Trigger)</f>
        <v>42796</v>
      </c>
      <c r="AR432" s="101">
        <f>_xll.qlInterestRateIndexMaturity(Currency&amp;"ibor"&amp;Tenor,AQ432,Trigger)</f>
        <v>42828</v>
      </c>
      <c r="AS432" s="246">
        <f>_xll.qlIndexFixing($AC$5,AP432,TRUE,_xll.ohTrigger(Trigger,Trigger1M))</f>
        <v>-2.5078494527291939E-5</v>
      </c>
      <c r="AT432" s="246">
        <f>_xll.qlIndexFixing($AU$1,AP432,TRUE,_xll.ohTrigger(Trigger,Trigger1M))</f>
        <v>6.4234529073281532E-5</v>
      </c>
    </row>
    <row r="433" spans="41:46" ht="11.25" customHeight="1" x14ac:dyDescent="0.25">
      <c r="AO433" s="100" t="s">
        <v>196</v>
      </c>
      <c r="AP433" s="101">
        <f>_xll.qlInterestRateIndexFixingDate(Currency&amp;"ibor"&amp;Tenor,AQ433,Trigger)</f>
        <v>42795</v>
      </c>
      <c r="AQ433" s="101">
        <f>_xll.qlCalendarAdvance(Calendar,AQ432,AO433,"f",,Trigger)</f>
        <v>42797</v>
      </c>
      <c r="AR433" s="101">
        <f>_xll.qlInterestRateIndexMaturity(Currency&amp;"ibor"&amp;Tenor,AQ433,Trigger)</f>
        <v>42828</v>
      </c>
      <c r="AS433" s="246">
        <f>_xll.qlIndexFixing($AC$5,AP433,TRUE,_xll.ohTrigger(Trigger,Trigger1M))</f>
        <v>-2.4363799193611294E-5</v>
      </c>
      <c r="AT433" s="246">
        <f>_xll.qlIndexFixing($AU$1,AP433,TRUE,_xll.ohTrigger(Trigger,Trigger1M))</f>
        <v>6.5956656974773496E-5</v>
      </c>
    </row>
    <row r="434" spans="41:46" ht="11.25" customHeight="1" x14ac:dyDescent="0.25">
      <c r="AO434" s="100" t="s">
        <v>196</v>
      </c>
      <c r="AP434" s="101">
        <f>_xll.qlInterestRateIndexFixingDate(Currency&amp;"ibor"&amp;Tenor,AQ434,Trigger)</f>
        <v>42796</v>
      </c>
      <c r="AQ434" s="101">
        <f>_xll.qlCalendarAdvance(Calendar,AQ433,AO434,"f",,Trigger)</f>
        <v>42800</v>
      </c>
      <c r="AR434" s="101">
        <f>_xll.qlInterestRateIndexMaturity(Currency&amp;"ibor"&amp;Tenor,AQ434,Trigger)</f>
        <v>42831</v>
      </c>
      <c r="AS434" s="246">
        <f>_xll.qlIndexFixing($AC$5,AP434,TRUE,_xll.ohTrigger(Trigger,Trigger1M))</f>
        <v>-1.8733975903476477E-5</v>
      </c>
      <c r="AT434" s="246">
        <f>_xll.qlIndexFixing($AU$1,AP434,TRUE,_xll.ohTrigger(Trigger,Trigger1M))</f>
        <v>7.6443869090265222E-5</v>
      </c>
    </row>
    <row r="435" spans="41:46" ht="11.25" customHeight="1" x14ac:dyDescent="0.25">
      <c r="AO435" s="100" t="s">
        <v>196</v>
      </c>
      <c r="AP435" s="101">
        <f>_xll.qlInterestRateIndexFixingDate(Currency&amp;"ibor"&amp;Tenor,AQ435,Trigger)</f>
        <v>42797</v>
      </c>
      <c r="AQ435" s="101">
        <f>_xll.qlCalendarAdvance(Calendar,AQ434,AO435,"f",,Trigger)</f>
        <v>42801</v>
      </c>
      <c r="AR435" s="101">
        <f>_xll.qlInterestRateIndexMaturity(Currency&amp;"ibor"&amp;Tenor,AQ435,Trigger)</f>
        <v>42832</v>
      </c>
      <c r="AS435" s="246">
        <f>_xll.qlIndexFixing($AC$5,AP435,TRUE,_xll.ohTrigger(Trigger,Trigger1M))</f>
        <v>-1.6368889333017202E-5</v>
      </c>
      <c r="AT435" s="246">
        <f>_xll.qlIndexFixing($AU$1,AP435,TRUE,_xll.ohTrigger(Trigger,Trigger1M))</f>
        <v>7.9954313809693645E-5</v>
      </c>
    </row>
    <row r="436" spans="41:46" ht="11.25" customHeight="1" x14ac:dyDescent="0.25">
      <c r="AO436" s="100" t="s">
        <v>196</v>
      </c>
      <c r="AP436" s="101">
        <f>_xll.qlInterestRateIndexFixingDate(Currency&amp;"ibor"&amp;Tenor,AQ436,Trigger)</f>
        <v>42800</v>
      </c>
      <c r="AQ436" s="101">
        <f>_xll.qlCalendarAdvance(Calendar,AQ435,AO436,"f",,Trigger)</f>
        <v>42802</v>
      </c>
      <c r="AR436" s="101">
        <f>_xll.qlInterestRateIndexMaturity(Currency&amp;"ibor"&amp;Tenor,AQ436,Trigger)</f>
        <v>42835</v>
      </c>
      <c r="AS436" s="246">
        <f>_xll.qlIndexFixing($AC$5,AP436,TRUE,_xll.ohTrigger(Trigger,Trigger1M))</f>
        <v>-9.7212414106418912E-6</v>
      </c>
      <c r="AT436" s="246">
        <f>_xll.qlIndexFixing($AU$1,AP436,TRUE,_xll.ohTrigger(Trigger,Trigger1M))</f>
        <v>8.7036499336208678E-5</v>
      </c>
    </row>
    <row r="437" spans="41:46" ht="11.25" customHeight="1" x14ac:dyDescent="0.25">
      <c r="AO437" s="100" t="s">
        <v>196</v>
      </c>
      <c r="AP437" s="101">
        <f>_xll.qlInterestRateIndexFixingDate(Currency&amp;"ibor"&amp;Tenor,AQ437,Trigger)</f>
        <v>42801</v>
      </c>
      <c r="AQ437" s="101">
        <f>_xll.qlCalendarAdvance(Calendar,AQ436,AO437,"f",,Trigger)</f>
        <v>42803</v>
      </c>
      <c r="AR437" s="101">
        <f>_xll.qlInterestRateIndexMaturity(Currency&amp;"ibor"&amp;Tenor,AQ437,Trigger)</f>
        <v>42835</v>
      </c>
      <c r="AS437" s="246">
        <f>_xll.qlIndexFixing($AC$5,AP437,TRUE,_xll.ohTrigger(Trigger,Trigger1M))</f>
        <v>-8.7981937248182707E-6</v>
      </c>
      <c r="AT437" s="246">
        <f>_xll.qlIndexFixing($AU$1,AP437,TRUE,_xll.ohTrigger(Trigger,Trigger1M))</f>
        <v>8.8781909566570949E-5</v>
      </c>
    </row>
    <row r="438" spans="41:46" ht="11.25" customHeight="1" x14ac:dyDescent="0.25">
      <c r="AO438" s="100" t="s">
        <v>196</v>
      </c>
      <c r="AP438" s="101">
        <f>_xll.qlInterestRateIndexFixingDate(Currency&amp;"ibor"&amp;Tenor,AQ438,Trigger)</f>
        <v>42802</v>
      </c>
      <c r="AQ438" s="101">
        <f>_xll.qlCalendarAdvance(Calendar,AQ437,AO438,"f",,Trigger)</f>
        <v>42804</v>
      </c>
      <c r="AR438" s="101">
        <f>_xll.qlInterestRateIndexMaturity(Currency&amp;"ibor"&amp;Tenor,AQ438,Trigger)</f>
        <v>42835</v>
      </c>
      <c r="AS438" s="246">
        <f>_xll.qlIndexFixing($AC$5,AP438,TRUE,_xll.ohTrigger(Trigger,Trigger1M))</f>
        <v>-7.859980579942359E-6</v>
      </c>
      <c r="AT438" s="246">
        <f>_xll.qlIndexFixing($AU$1,AP438,TRUE,_xll.ohTrigger(Trigger,Trigger1M))</f>
        <v>9.0529770082972786E-5</v>
      </c>
    </row>
    <row r="439" spans="41:46" ht="11.25" customHeight="1" x14ac:dyDescent="0.25">
      <c r="AO439" s="100" t="s">
        <v>196</v>
      </c>
      <c r="AP439" s="101">
        <f>_xll.qlInterestRateIndexFixingDate(Currency&amp;"ibor"&amp;Tenor,AQ439,Trigger)</f>
        <v>42803</v>
      </c>
      <c r="AQ439" s="101">
        <f>_xll.qlCalendarAdvance(Calendar,AQ438,AO439,"f",,Trigger)</f>
        <v>42807</v>
      </c>
      <c r="AR439" s="101">
        <f>_xll.qlInterestRateIndexMaturity(Currency&amp;"ibor"&amp;Tenor,AQ439,Trigger)</f>
        <v>42838</v>
      </c>
      <c r="AS439" s="246">
        <f>_xll.qlIndexFixing($AC$5,AP439,TRUE,_xll.ohTrigger(Trigger,Trigger1M))</f>
        <v>2.6917211917452182E-6</v>
      </c>
      <c r="AT439" s="246">
        <f>_xll.qlIndexFixing($AU$1,AP439,TRUE,_xll.ohTrigger(Trigger,Trigger1M))</f>
        <v>1.0117140968603625E-4</v>
      </c>
    </row>
    <row r="440" spans="41:46" ht="11.25" customHeight="1" x14ac:dyDescent="0.25">
      <c r="AO440" s="100" t="s">
        <v>196</v>
      </c>
      <c r="AP440" s="101">
        <f>_xll.qlInterestRateIndexFixingDate(Currency&amp;"ibor"&amp;Tenor,AQ440,Trigger)</f>
        <v>42804</v>
      </c>
      <c r="AQ440" s="101">
        <f>_xll.qlCalendarAdvance(Calendar,AQ439,AO440,"f",,Trigger)</f>
        <v>42808</v>
      </c>
      <c r="AR440" s="101">
        <f>_xll.qlInterestRateIndexMaturity(Currency&amp;"ibor"&amp;Tenor,AQ440,Trigger)</f>
        <v>42843</v>
      </c>
      <c r="AS440" s="246">
        <f>_xll.qlIndexFixing($AC$5,AP440,TRUE,_xll.ohTrigger(Trigger,Trigger1M))</f>
        <v>1.8471728850499858E-5</v>
      </c>
      <c r="AT440" s="246">
        <f>_xll.qlIndexFixing($AU$1,AP440,TRUE,_xll.ohTrigger(Trigger,Trigger1M))</f>
        <v>1.1196018148013869E-4</v>
      </c>
    </row>
    <row r="441" spans="41:46" ht="11.25" customHeight="1" x14ac:dyDescent="0.25">
      <c r="AO441" s="100" t="s">
        <v>196</v>
      </c>
      <c r="AP441" s="101">
        <f>_xll.qlInterestRateIndexFixingDate(Currency&amp;"ibor"&amp;Tenor,AQ441,Trigger)</f>
        <v>42807</v>
      </c>
      <c r="AQ441" s="101">
        <f>_xll.qlCalendarAdvance(Calendar,AQ440,AO441,"f",,Trigger)</f>
        <v>42809</v>
      </c>
      <c r="AR441" s="101">
        <f>_xll.qlInterestRateIndexMaturity(Currency&amp;"ibor"&amp;Tenor,AQ441,Trigger)</f>
        <v>42843</v>
      </c>
      <c r="AS441" s="246">
        <f>_xll.qlIndexFixing($AC$5,AP441,TRUE,_xll.ohTrigger(Trigger,Trigger1M))</f>
        <v>1.992097641198728E-5</v>
      </c>
      <c r="AT441" s="246">
        <f>_xll.qlIndexFixing($AU$1,AP441,TRUE,_xll.ohTrigger(Trigger,Trigger1M))</f>
        <v>1.1373009861164969E-4</v>
      </c>
    </row>
    <row r="442" spans="41:46" ht="11.25" customHeight="1" x14ac:dyDescent="0.25">
      <c r="AO442" s="100" t="s">
        <v>196</v>
      </c>
      <c r="AP442" s="101">
        <f>_xll.qlInterestRateIndexFixingDate(Currency&amp;"ibor"&amp;Tenor,AQ442,Trigger)</f>
        <v>42808</v>
      </c>
      <c r="AQ442" s="101">
        <f>_xll.qlCalendarAdvance(Calendar,AQ441,AO442,"f",,Trigger)</f>
        <v>42810</v>
      </c>
      <c r="AR442" s="101">
        <f>_xll.qlInterestRateIndexMaturity(Currency&amp;"ibor"&amp;Tenor,AQ442,Trigger)</f>
        <v>42843</v>
      </c>
      <c r="AS442" s="246">
        <f>_xll.qlIndexFixing($AC$5,AP442,TRUE,_xll.ohTrigger(Trigger,Trigger1M))</f>
        <v>2.1413932680403036E-5</v>
      </c>
      <c r="AT442" s="246">
        <f>_xll.qlIndexFixing($AU$1,AP442,TRUE,_xll.ohTrigger(Trigger,Trigger1M))</f>
        <v>1.1550246580020615E-4</v>
      </c>
    </row>
    <row r="443" spans="41:46" ht="11.25" customHeight="1" x14ac:dyDescent="0.25">
      <c r="AO443" s="100" t="s">
        <v>196</v>
      </c>
      <c r="AP443" s="101">
        <f>_xll.qlInterestRateIndexFixingDate(Currency&amp;"ibor"&amp;Tenor,AQ443,Trigger)</f>
        <v>42809</v>
      </c>
      <c r="AQ443" s="101">
        <f>_xll.qlCalendarAdvance(Calendar,AQ442,AO443,"f",,Trigger)</f>
        <v>42811</v>
      </c>
      <c r="AR443" s="101">
        <f>_xll.qlInterestRateIndexMaturity(Currency&amp;"ibor"&amp;Tenor,AQ443,Trigger)</f>
        <v>42843</v>
      </c>
      <c r="AS443" s="246">
        <f>_xll.qlIndexFixing($AC$5,AP443,TRUE,_xll.ohTrigger(Trigger,Trigger1M))</f>
        <v>2.2954277965892E-5</v>
      </c>
      <c r="AT443" s="246">
        <f>_xll.qlIndexFixing($AU$1,AP443,TRUE,_xll.ohTrigger(Trigger,Trigger1M))</f>
        <v>1.1727728302241003E-4</v>
      </c>
    </row>
    <row r="444" spans="41:46" ht="11.25" customHeight="1" x14ac:dyDescent="0.25">
      <c r="AO444" s="100" t="s">
        <v>196</v>
      </c>
      <c r="AP444" s="101">
        <f>_xll.qlInterestRateIndexFixingDate(Currency&amp;"ibor"&amp;Tenor,AQ444,Trigger)</f>
        <v>42810</v>
      </c>
      <c r="AQ444" s="101">
        <f>_xll.qlCalendarAdvance(Calendar,AQ443,AO444,"f",,Trigger)</f>
        <v>42814</v>
      </c>
      <c r="AR444" s="101">
        <f>_xll.qlInterestRateIndexMaturity(Currency&amp;"ibor"&amp;Tenor,AQ444,Trigger)</f>
        <v>42845</v>
      </c>
      <c r="AS444" s="246">
        <f>_xll.qlIndexFixing($AC$5,AP444,TRUE,_xll.ohTrigger(Trigger,Trigger1M))</f>
        <v>3.4695532191780247E-5</v>
      </c>
      <c r="AT444" s="246">
        <f>_xll.qlIndexFixing($AU$1,AP444,TRUE,_xll.ohTrigger(Trigger,Trigger1M))</f>
        <v>1.2625928272955793E-4</v>
      </c>
    </row>
    <row r="445" spans="41:46" ht="11.25" customHeight="1" x14ac:dyDescent="0.25">
      <c r="AO445" s="100" t="s">
        <v>196</v>
      </c>
      <c r="AP445" s="101">
        <f>_xll.qlInterestRateIndexFixingDate(Currency&amp;"ibor"&amp;Tenor,AQ445,Trigger)</f>
        <v>42811</v>
      </c>
      <c r="AQ445" s="101">
        <f>_xll.qlCalendarAdvance(Calendar,AQ444,AO445,"f",,Trigger)</f>
        <v>42815</v>
      </c>
      <c r="AR445" s="101">
        <f>_xll.qlInterestRateIndexMaturity(Currency&amp;"ibor"&amp;Tenor,AQ445,Trigger)</f>
        <v>42846</v>
      </c>
      <c r="AS445" s="246">
        <f>_xll.qlIndexFixing($AC$5,AP445,TRUE,_xll.ohTrigger(Trigger,Trigger1M))</f>
        <v>4.0057044146185066E-5</v>
      </c>
      <c r="AT445" s="246">
        <f>_xll.qlIndexFixing($AU$1,AP445,TRUE,_xll.ohTrigger(Trigger,Trigger1M))</f>
        <v>1.298726796222245E-4</v>
      </c>
    </row>
    <row r="446" spans="41:46" ht="11.25" customHeight="1" x14ac:dyDescent="0.25">
      <c r="AO446" s="100" t="s">
        <v>196</v>
      </c>
      <c r="AP446" s="101">
        <f>_xll.qlInterestRateIndexFixingDate(Currency&amp;"ibor"&amp;Tenor,AQ446,Trigger)</f>
        <v>42814</v>
      </c>
      <c r="AQ446" s="101">
        <f>_xll.qlCalendarAdvance(Calendar,AQ445,AO446,"f",,Trigger)</f>
        <v>42816</v>
      </c>
      <c r="AR446" s="101">
        <f>_xll.qlInterestRateIndexMaturity(Currency&amp;"ibor"&amp;Tenor,AQ446,Trigger)</f>
        <v>42849</v>
      </c>
      <c r="AS446" s="246">
        <f>_xll.qlIndexFixing($AC$5,AP446,TRUE,_xll.ohTrigger(Trigger,Trigger1M))</f>
        <v>5.2684333114298589E-5</v>
      </c>
      <c r="AT446" s="246">
        <f>_xll.qlIndexFixing($AU$1,AP446,TRUE,_xll.ohTrigger(Trigger,Trigger1M))</f>
        <v>1.3716080117263311E-4</v>
      </c>
    </row>
    <row r="447" spans="41:46" ht="11.25" customHeight="1" x14ac:dyDescent="0.25">
      <c r="AO447" s="100" t="s">
        <v>196</v>
      </c>
      <c r="AP447" s="101">
        <f>_xll.qlInterestRateIndexFixingDate(Currency&amp;"ibor"&amp;Tenor,AQ447,Trigger)</f>
        <v>42815</v>
      </c>
      <c r="AQ447" s="101">
        <f>_xll.qlCalendarAdvance(Calendar,AQ446,AO447,"f",,Trigger)</f>
        <v>42817</v>
      </c>
      <c r="AR447" s="101">
        <f>_xll.qlInterestRateIndexMaturity(Currency&amp;"ibor"&amp;Tenor,AQ447,Trigger)</f>
        <v>42849</v>
      </c>
      <c r="AS447" s="246">
        <f>_xll.qlIndexFixing($AC$5,AP447,TRUE,_xll.ohTrigger(Trigger,Trigger1M))</f>
        <v>5.4917590222858248E-5</v>
      </c>
      <c r="AT447" s="246">
        <f>_xll.qlIndexFixing($AU$1,AP447,TRUE,_xll.ohTrigger(Trigger,Trigger1M))</f>
        <v>1.3895767219135324E-4</v>
      </c>
    </row>
    <row r="448" spans="41:46" ht="11.25" customHeight="1" x14ac:dyDescent="0.25">
      <c r="AO448" s="100" t="s">
        <v>196</v>
      </c>
      <c r="AP448" s="101">
        <f>_xll.qlInterestRateIndexFixingDate(Currency&amp;"ibor"&amp;Tenor,AQ448,Trigger)</f>
        <v>42816</v>
      </c>
      <c r="AQ448" s="101">
        <f>_xll.qlCalendarAdvance(Calendar,AQ447,AO448,"f",,Trigger)</f>
        <v>42818</v>
      </c>
      <c r="AR448" s="101">
        <f>_xll.qlInterestRateIndexMaturity(Currency&amp;"ibor"&amp;Tenor,AQ448,Trigger)</f>
        <v>42849</v>
      </c>
      <c r="AS448" s="246">
        <f>_xll.qlIndexFixing($AC$5,AP448,TRUE,_xll.ohTrigger(Trigger,Trigger1M))</f>
        <v>5.724451029069789E-5</v>
      </c>
      <c r="AT448" s="246">
        <f>_xll.qlIndexFixing($AU$1,AP448,TRUE,_xll.ohTrigger(Trigger,Trigger1M))</f>
        <v>1.407569929979777E-4</v>
      </c>
    </row>
    <row r="449" spans="41:46" ht="11.25" customHeight="1" x14ac:dyDescent="0.25">
      <c r="AO449" s="100" t="s">
        <v>196</v>
      </c>
      <c r="AP449" s="101">
        <f>_xll.qlInterestRateIndexFixingDate(Currency&amp;"ibor"&amp;Tenor,AQ449,Trigger)</f>
        <v>42817</v>
      </c>
      <c r="AQ449" s="101">
        <f>_xll.qlCalendarAdvance(Calendar,AQ448,AO449,"f",,Trigger)</f>
        <v>42821</v>
      </c>
      <c r="AR449" s="101">
        <f>_xll.qlInterestRateIndexMaturity(Currency&amp;"ibor"&amp;Tenor,AQ449,Trigger)</f>
        <v>42852</v>
      </c>
      <c r="AS449" s="246">
        <f>_xll.qlIndexFixing($AC$5,AP449,TRUE,_xll.ohTrigger(Trigger,Trigger1M))</f>
        <v>7.6008692875201829E-5</v>
      </c>
      <c r="AT449" s="246">
        <f>_xll.qlIndexFixing($AU$1,AP449,TRUE,_xll.ohTrigger(Trigger,Trigger1M))</f>
        <v>1.5170749055702605E-4</v>
      </c>
    </row>
    <row r="450" spans="41:46" ht="11.25" customHeight="1" x14ac:dyDescent="0.25">
      <c r="AO450" s="100" t="s">
        <v>196</v>
      </c>
      <c r="AP450" s="101">
        <f>_xll.qlInterestRateIndexFixingDate(Currency&amp;"ibor"&amp;Tenor,AQ450,Trigger)</f>
        <v>42818</v>
      </c>
      <c r="AQ450" s="101">
        <f>_xll.qlCalendarAdvance(Calendar,AQ449,AO450,"f",,Trigger)</f>
        <v>42822</v>
      </c>
      <c r="AR450" s="101">
        <f>_xll.qlInterestRateIndexMaturity(Currency&amp;"ibor"&amp;Tenor,AQ450,Trigger)</f>
        <v>42853</v>
      </c>
      <c r="AS450" s="246">
        <f>_xll.qlIndexFixing($AC$5,AP450,TRUE,_xll.ohTrigger(Trigger,Trigger1M))</f>
        <v>8.2596539837342587E-5</v>
      </c>
      <c r="AT450" s="246">
        <f>_xll.qlIndexFixing($AU$1,AP450,TRUE,_xll.ohTrigger(Trigger,Trigger1M))</f>
        <v>1.5537236404300313E-4</v>
      </c>
    </row>
    <row r="451" spans="41:46" ht="11.25" customHeight="1" x14ac:dyDescent="0.25">
      <c r="AO451" s="100" t="s">
        <v>196</v>
      </c>
      <c r="AP451" s="101">
        <f>_xll.qlInterestRateIndexFixingDate(Currency&amp;"ibor"&amp;Tenor,AQ451,Trigger)</f>
        <v>42821</v>
      </c>
      <c r="AQ451" s="101">
        <f>_xll.qlCalendarAdvance(Calendar,AQ450,AO451,"f",,Trigger)</f>
        <v>42823</v>
      </c>
      <c r="AR451" s="101">
        <f>_xll.qlInterestRateIndexMaturity(Currency&amp;"ibor"&amp;Tenor,AQ451,Trigger)</f>
        <v>42853</v>
      </c>
      <c r="AS451" s="246">
        <f>_xll.qlIndexFixing($AC$5,AP451,TRUE,_xll.ohTrigger(Trigger,Trigger1M))</f>
        <v>8.5656484313467729E-5</v>
      </c>
      <c r="AT451" s="246">
        <f>_xll.qlIndexFixing($AU$1,AP451,TRUE,_xll.ohTrigger(Trigger,Trigger1M))</f>
        <v>1.5718883611803847E-4</v>
      </c>
    </row>
    <row r="452" spans="41:46" ht="11.25" customHeight="1" x14ac:dyDescent="0.25">
      <c r="AO452" s="100" t="s">
        <v>196</v>
      </c>
      <c r="AP452" s="101">
        <f>_xll.qlInterestRateIndexFixingDate(Currency&amp;"ibor"&amp;Tenor,AQ452,Trigger)</f>
        <v>42822</v>
      </c>
      <c r="AQ452" s="101">
        <f>_xll.qlCalendarAdvance(Calendar,AQ451,AO452,"f",,Trigger)</f>
        <v>42824</v>
      </c>
      <c r="AR452" s="101">
        <f>_xll.qlInterestRateIndexMaturity(Currency&amp;"ibor"&amp;Tenor,AQ452,Trigger)</f>
        <v>42853</v>
      </c>
      <c r="AS452" s="246">
        <f>_xll.qlIndexFixing($AC$5,AP452,TRUE,_xll.ohTrigger(Trigger,Trigger1M))</f>
        <v>8.8870800712997325E-5</v>
      </c>
      <c r="AT452" s="246">
        <f>_xll.qlIndexFixing($AU$1,AP452,TRUE,_xll.ohTrigger(Trigger,Trigger1M))</f>
        <v>1.5900775776894556E-4</v>
      </c>
    </row>
    <row r="453" spans="41:46" ht="11.25" customHeight="1" x14ac:dyDescent="0.25">
      <c r="AO453" s="100" t="s">
        <v>196</v>
      </c>
      <c r="AP453" s="101">
        <f>_xll.qlInterestRateIndexFixingDate(Currency&amp;"ibor"&amp;Tenor,AQ453,Trigger)</f>
        <v>42823</v>
      </c>
      <c r="AQ453" s="101">
        <f>_xll.qlCalendarAdvance(Calendar,AQ452,AO453,"f",,Trigger)</f>
        <v>42825</v>
      </c>
      <c r="AR453" s="101">
        <f>_xll.qlInterestRateIndexMaturity(Currency&amp;"ibor"&amp;Tenor,AQ453,Trigger)</f>
        <v>42853</v>
      </c>
      <c r="AS453" s="246">
        <f>_xll.qlIndexFixing($AC$5,AP453,TRUE,_xll.ohTrigger(Trigger,Trigger1M))</f>
        <v>9.22555518692977E-5</v>
      </c>
      <c r="AT453" s="246">
        <f>_xll.qlIndexFixing($AU$1,AP453,TRUE,_xll.ohTrigger(Trigger,Trigger1M))</f>
        <v>1.6082912896881699E-4</v>
      </c>
    </row>
    <row r="454" spans="41:46" ht="11.25" customHeight="1" x14ac:dyDescent="0.25">
      <c r="AO454" s="100" t="s">
        <v>196</v>
      </c>
      <c r="AP454" s="101">
        <f>_xll.qlInterestRateIndexFixingDate(Currency&amp;"ibor"&amp;Tenor,AQ454,Trigger)</f>
        <v>42824</v>
      </c>
      <c r="AQ454" s="101">
        <f>_xll.qlCalendarAdvance(Calendar,AQ453,AO454,"f",,Trigger)</f>
        <v>42828</v>
      </c>
      <c r="AR454" s="101">
        <f>_xll.qlInterestRateIndexMaturity(Currency&amp;"ibor"&amp;Tenor,AQ454,Trigger)</f>
        <v>42858</v>
      </c>
      <c r="AS454" s="246">
        <f>_xll.qlIndexFixing($AC$5,AP454,TRUE,_xll.ohTrigger(Trigger,Trigger1M))</f>
        <v>1.2182506313340724E-4</v>
      </c>
      <c r="AT454" s="246">
        <f>_xll.qlIndexFixing($AU$1,AP454,TRUE,_xll.ohTrigger(Trigger,Trigger1M))</f>
        <v>1.7564188711993722E-4</v>
      </c>
    </row>
    <row r="455" spans="41:46" ht="11.25" customHeight="1" x14ac:dyDescent="0.25">
      <c r="AO455" s="100" t="s">
        <v>196</v>
      </c>
      <c r="AP455" s="101">
        <f>_xll.qlInterestRateIndexFixingDate(Currency&amp;"ibor"&amp;Tenor,AQ455,Trigger)</f>
        <v>42825</v>
      </c>
      <c r="AQ455" s="101">
        <f>_xll.qlCalendarAdvance(Calendar,AQ454,AO455,"f",,Trigger)</f>
        <v>42829</v>
      </c>
      <c r="AR455" s="101">
        <f>_xll.qlInterestRateIndexMaturity(Currency&amp;"ibor"&amp;Tenor,AQ455,Trigger)</f>
        <v>42859</v>
      </c>
      <c r="AS455" s="246">
        <f>_xll.qlIndexFixing($AC$5,AP455,TRUE,_xll.ohTrigger(Trigger,Trigger1M))</f>
        <v>1.2938950766283597E-4</v>
      </c>
      <c r="AT455" s="246">
        <f>_xll.qlIndexFixing($AU$1,AP455,TRUE,_xll.ohTrigger(Trigger,Trigger1M))</f>
        <v>1.7935455876205708E-4</v>
      </c>
    </row>
    <row r="456" spans="41:46" ht="11.25" customHeight="1" x14ac:dyDescent="0.25">
      <c r="AO456" s="100" t="s">
        <v>196</v>
      </c>
      <c r="AP456" s="101">
        <f>_xll.qlInterestRateIndexFixingDate(Currency&amp;"ibor"&amp;Tenor,AQ456,Trigger)</f>
        <v>42828</v>
      </c>
      <c r="AQ456" s="101">
        <f>_xll.qlCalendarAdvance(Calendar,AQ455,AO456,"f",,Trigger)</f>
        <v>42830</v>
      </c>
      <c r="AR456" s="101">
        <f>_xll.qlInterestRateIndexMaturity(Currency&amp;"ibor"&amp;Tenor,AQ456,Trigger)</f>
        <v>42860</v>
      </c>
      <c r="AS456" s="246">
        <f>_xll.qlIndexFixing($AC$5,AP456,TRUE,_xll.ohTrigger(Trigger,Trigger1M))</f>
        <v>1.3685263502427603E-4</v>
      </c>
      <c r="AT456" s="246">
        <f>_xll.qlIndexFixing($AU$1,AP456,TRUE,_xll.ohTrigger(Trigger,Trigger1M))</f>
        <v>1.8307458423905132E-4</v>
      </c>
    </row>
    <row r="457" spans="41:46" ht="11.25" customHeight="1" x14ac:dyDescent="0.25">
      <c r="AO457" s="100" t="s">
        <v>196</v>
      </c>
      <c r="AP457" s="101">
        <f>_xll.qlInterestRateIndexFixingDate(Currency&amp;"ibor"&amp;Tenor,AQ457,Trigger)</f>
        <v>42829</v>
      </c>
      <c r="AQ457" s="101">
        <f>_xll.qlCalendarAdvance(Calendar,AQ456,AO457,"f",,Trigger)</f>
        <v>42831</v>
      </c>
      <c r="AR457" s="101">
        <f>_xll.qlInterestRateIndexMaturity(Currency&amp;"ibor"&amp;Tenor,AQ457,Trigger)</f>
        <v>42863</v>
      </c>
      <c r="AS457" s="246">
        <f>_xll.qlIndexFixing($AC$5,AP457,TRUE,_xll.ohTrigger(Trigger,Trigger1M))</f>
        <v>1.509515034794906E-4</v>
      </c>
      <c r="AT457" s="246">
        <f>_xll.qlIndexFixing($AU$1,AP457,TRUE,_xll.ohTrigger(Trigger,Trigger1M))</f>
        <v>1.9057478646167247E-4</v>
      </c>
    </row>
    <row r="458" spans="41:46" ht="11.25" customHeight="1" x14ac:dyDescent="0.25">
      <c r="AO458" s="100" t="s">
        <v>196</v>
      </c>
      <c r="AP458" s="101">
        <f>_xll.qlInterestRateIndexFixingDate(Currency&amp;"ibor"&amp;Tenor,AQ458,Trigger)</f>
        <v>42830</v>
      </c>
      <c r="AQ458" s="101">
        <f>_xll.qlCalendarAdvance(Calendar,AQ457,AO458,"f",,Trigger)</f>
        <v>42832</v>
      </c>
      <c r="AR458" s="101">
        <f>_xll.qlInterestRateIndexMaturity(Currency&amp;"ibor"&amp;Tenor,AQ458,Trigger)</f>
        <v>42863</v>
      </c>
      <c r="AS458" s="246">
        <f>_xll.qlIndexFixing($AC$5,AP458,TRUE,_xll.ohTrigger(Trigger,Trigger1M))</f>
        <v>1.54809695885775E-4</v>
      </c>
      <c r="AT458" s="246">
        <f>_xll.qlIndexFixing($AU$1,AP458,TRUE,_xll.ohTrigger(Trigger,Trigger1M))</f>
        <v>1.9242556047410585E-4</v>
      </c>
    </row>
    <row r="459" spans="41:46" ht="11.25" customHeight="1" x14ac:dyDescent="0.25">
      <c r="AO459" s="100" t="s">
        <v>196</v>
      </c>
      <c r="AP459" s="101">
        <f>_xll.qlInterestRateIndexFixingDate(Currency&amp;"ibor"&amp;Tenor,AQ459,Trigger)</f>
        <v>42831</v>
      </c>
      <c r="AQ459" s="101">
        <f>_xll.qlCalendarAdvance(Calendar,AQ458,AO459,"f",,Trigger)</f>
        <v>42835</v>
      </c>
      <c r="AR459" s="101">
        <f>_xll.qlInterestRateIndexMaturity(Currency&amp;"ibor"&amp;Tenor,AQ459,Trigger)</f>
        <v>42865</v>
      </c>
      <c r="AS459" s="246">
        <f>_xll.qlIndexFixing($AC$5,AP459,TRUE,_xll.ohTrigger(Trigger,Trigger1M))</f>
        <v>1.7264850776221863E-4</v>
      </c>
      <c r="AT459" s="246">
        <f>_xll.qlIndexFixing($AU$1,AP459,TRUE,_xll.ohTrigger(Trigger,Trigger1M))</f>
        <v>2.0178501928835857E-4</v>
      </c>
    </row>
    <row r="460" spans="41:46" ht="11.25" customHeight="1" x14ac:dyDescent="0.25">
      <c r="AO460" s="100" t="s">
        <v>196</v>
      </c>
      <c r="AP460" s="101">
        <f>_xll.qlInterestRateIndexFixingDate(Currency&amp;"ibor"&amp;Tenor,AQ460,Trigger)</f>
        <v>42832</v>
      </c>
      <c r="AQ460" s="101">
        <f>_xll.qlCalendarAdvance(Calendar,AQ459,AO460,"f",,Trigger)</f>
        <v>42836</v>
      </c>
      <c r="AR460" s="101">
        <f>_xll.qlInterestRateIndexMaturity(Currency&amp;"ibor"&amp;Tenor,AQ460,Trigger)</f>
        <v>42866</v>
      </c>
      <c r="AS460" s="246">
        <f>_xll.qlIndexFixing($AC$5,AP460,TRUE,_xll.ohTrigger(Trigger,Trigger1M))</f>
        <v>1.7950372822816973E-4</v>
      </c>
      <c r="AT460" s="246">
        <f>_xll.qlIndexFixing($AU$1,AP460,TRUE,_xll.ohTrigger(Trigger,Trigger1M))</f>
        <v>2.0554916788650957E-4</v>
      </c>
    </row>
    <row r="461" spans="41:46" ht="11.25" customHeight="1" x14ac:dyDescent="0.25">
      <c r="AO461" s="100" t="s">
        <v>196</v>
      </c>
      <c r="AP461" s="101">
        <f>_xll.qlInterestRateIndexFixingDate(Currency&amp;"ibor"&amp;Tenor,AQ461,Trigger)</f>
        <v>42835</v>
      </c>
      <c r="AQ461" s="101">
        <f>_xll.qlCalendarAdvance(Calendar,AQ460,AO461,"f",,Trigger)</f>
        <v>42837</v>
      </c>
      <c r="AR461" s="101">
        <f>_xll.qlInterestRateIndexMaturity(Currency&amp;"ibor"&amp;Tenor,AQ461,Trigger)</f>
        <v>42867</v>
      </c>
      <c r="AS461" s="246">
        <f>_xll.qlIndexFixing($AC$5,AP461,TRUE,_xll.ohTrigger(Trigger,Trigger1M))</f>
        <v>1.8625763025248432E-4</v>
      </c>
      <c r="AT461" s="246">
        <f>_xll.qlIndexFixing($AU$1,AP461,TRUE,_xll.ohTrigger(Trigger,Trigger1M))</f>
        <v>2.0932067035950297E-4</v>
      </c>
    </row>
    <row r="462" spans="41:46" ht="11.25" customHeight="1" x14ac:dyDescent="0.25">
      <c r="AO462" s="100" t="s">
        <v>196</v>
      </c>
      <c r="AP462" s="101">
        <f>_xll.qlInterestRateIndexFixingDate(Currency&amp;"ibor"&amp;Tenor,AQ462,Trigger)</f>
        <v>42836</v>
      </c>
      <c r="AQ462" s="101">
        <f>_xll.qlCalendarAdvance(Calendar,AQ461,AO462,"f",,Trigger)</f>
        <v>42838</v>
      </c>
      <c r="AR462" s="101">
        <f>_xll.qlInterestRateIndexMaturity(Currency&amp;"ibor"&amp;Tenor,AQ462,Trigger)</f>
        <v>42870</v>
      </c>
      <c r="AS462" s="246">
        <f>_xll.qlIndexFixing($AC$5,AP462,TRUE,_xll.ohTrigger(Trigger,Trigger1M))</f>
        <v>1.9893808885229625E-4</v>
      </c>
      <c r="AT462" s="246">
        <f>_xll.qlIndexFixing($AU$1,AP462,TRUE,_xll.ohTrigger(Trigger,Trigger1M))</f>
        <v>2.1692385663990565E-4</v>
      </c>
    </row>
    <row r="463" spans="41:46" ht="11.25" customHeight="1" x14ac:dyDescent="0.25">
      <c r="AO463" s="100" t="s">
        <v>196</v>
      </c>
      <c r="AP463" s="101">
        <f>_xll.qlInterestRateIndexFixingDate(Currency&amp;"ibor"&amp;Tenor,AQ463,Trigger)</f>
        <v>42837</v>
      </c>
      <c r="AQ463" s="101">
        <f>_xll.qlCalendarAdvance(Calendar,AQ462,AO463,"f",,Trigger)</f>
        <v>42843</v>
      </c>
      <c r="AR463" s="101">
        <f>_xll.qlInterestRateIndexMaturity(Currency&amp;"ibor"&amp;Tenor,AQ463,Trigger)</f>
        <v>42873</v>
      </c>
      <c r="AS463" s="246">
        <f>_xll.qlIndexFixing($AC$5,AP463,TRUE,_xll.ohTrigger(Trigger,Trigger1M))</f>
        <v>2.246533458087896E-4</v>
      </c>
      <c r="AT463" s="246">
        <f>_xll.qlIndexFixing($AU$1,AP463,TRUE,_xll.ohTrigger(Trigger,Trigger1M))</f>
        <v>2.3210411703278311E-4</v>
      </c>
    </row>
    <row r="464" spans="41:46" ht="11.25" customHeight="1" x14ac:dyDescent="0.25">
      <c r="AO464" s="100" t="s">
        <v>196</v>
      </c>
      <c r="AP464" s="101">
        <f>_xll.qlInterestRateIndexFixingDate(Currency&amp;"ibor"&amp;Tenor,AQ464,Trigger)</f>
        <v>42838</v>
      </c>
      <c r="AQ464" s="101">
        <f>_xll.qlCalendarAdvance(Calendar,AQ463,AO464,"f",,Trigger)</f>
        <v>42844</v>
      </c>
      <c r="AR464" s="101">
        <f>_xll.qlInterestRateIndexMaturity(Currency&amp;"ibor"&amp;Tenor,AQ464,Trigger)</f>
        <v>42874</v>
      </c>
      <c r="AS464" s="246">
        <f>_xll.qlIndexFixing($AC$5,AP464,TRUE,_xll.ohTrigger(Trigger,Trigger1M))</f>
        <v>2.3069801411867985E-4</v>
      </c>
      <c r="AT464" s="246">
        <f>_xll.qlIndexFixing($AU$1,AP464,TRUE,_xll.ohTrigger(Trigger,Trigger1M))</f>
        <v>2.3592709684816526E-4</v>
      </c>
    </row>
    <row r="465" spans="41:46" ht="11.25" customHeight="1" x14ac:dyDescent="0.25">
      <c r="AO465" s="100" t="s">
        <v>196</v>
      </c>
      <c r="AP465" s="101">
        <f>_xll.qlInterestRateIndexFixingDate(Currency&amp;"ibor"&amp;Tenor,AQ465,Trigger)</f>
        <v>42843</v>
      </c>
      <c r="AQ465" s="101">
        <f>_xll.qlCalendarAdvance(Calendar,AQ464,AO465,"f",,Trigger)</f>
        <v>42845</v>
      </c>
      <c r="AR465" s="101">
        <f>_xll.qlInterestRateIndexMaturity(Currency&amp;"ibor"&amp;Tenor,AQ465,Trigger)</f>
        <v>42877</v>
      </c>
      <c r="AS465" s="246">
        <f>_xll.qlIndexFixing($AC$5,AP465,TRUE,_xll.ohTrigger(Trigger,Trigger1M))</f>
        <v>2.4196005273618981E-4</v>
      </c>
      <c r="AT465" s="246">
        <f>_xll.qlIndexFixing($AU$1,AP465,TRUE,_xll.ohTrigger(Trigger,Trigger1M))</f>
        <v>2.4363327221416098E-4</v>
      </c>
    </row>
    <row r="466" spans="41:46" ht="11.25" customHeight="1" x14ac:dyDescent="0.25">
      <c r="AO466" s="100" t="s">
        <v>196</v>
      </c>
      <c r="AP466" s="101">
        <f>_xll.qlInterestRateIndexFixingDate(Currency&amp;"ibor"&amp;Tenor,AQ466,Trigger)</f>
        <v>42844</v>
      </c>
      <c r="AQ466" s="101">
        <f>_xll.qlCalendarAdvance(Calendar,AQ465,AO466,"f",,Trigger)</f>
        <v>42846</v>
      </c>
      <c r="AR466" s="101">
        <f>_xll.qlInterestRateIndexMaturity(Currency&amp;"ibor"&amp;Tenor,AQ466,Trigger)</f>
        <v>42877</v>
      </c>
      <c r="AS466" s="246">
        <f>_xll.qlIndexFixing($AC$5,AP466,TRUE,_xll.ohTrigger(Trigger,Trigger1M))</f>
        <v>2.4510896525088027E-4</v>
      </c>
      <c r="AT466" s="246">
        <f>_xll.qlIndexFixing($AU$1,AP466,TRUE,_xll.ohTrigger(Trigger,Trigger1M))</f>
        <v>2.4553549176047567E-4</v>
      </c>
    </row>
    <row r="467" spans="41:46" ht="11.25" customHeight="1" x14ac:dyDescent="0.25">
      <c r="AO467" s="100" t="s">
        <v>196</v>
      </c>
      <c r="AP467" s="101">
        <f>_xll.qlInterestRateIndexFixingDate(Currency&amp;"ibor"&amp;Tenor,AQ467,Trigger)</f>
        <v>42845</v>
      </c>
      <c r="AQ467" s="101">
        <f>_xll.qlCalendarAdvance(Calendar,AQ466,AO467,"f",,Trigger)</f>
        <v>42849</v>
      </c>
      <c r="AR467" s="101">
        <f>_xll.qlInterestRateIndexMaturity(Currency&amp;"ibor"&amp;Tenor,AQ467,Trigger)</f>
        <v>42879</v>
      </c>
      <c r="AS467" s="246">
        <f>_xll.qlIndexFixing($AC$5,AP467,TRUE,_xll.ohTrigger(Trigger,Trigger1M))</f>
        <v>2.5940155667214526E-4</v>
      </c>
      <c r="AT467" s="246">
        <f>_xll.qlIndexFixing($AU$1,AP467,TRUE,_xll.ohTrigger(Trigger,Trigger1M))</f>
        <v>2.5515230507355824E-4</v>
      </c>
    </row>
    <row r="468" spans="41:46" ht="11.25" customHeight="1" x14ac:dyDescent="0.25">
      <c r="AO468" s="100" t="s">
        <v>196</v>
      </c>
      <c r="AP468" s="101">
        <f>_xll.qlInterestRateIndexFixingDate(Currency&amp;"ibor"&amp;Tenor,AQ468,Trigger)</f>
        <v>42846</v>
      </c>
      <c r="AQ468" s="101">
        <f>_xll.qlCalendarAdvance(Calendar,AQ467,AO468,"f",,Trigger)</f>
        <v>42850</v>
      </c>
      <c r="AR468" s="101">
        <f>_xll.qlInterestRateIndexMaturity(Currency&amp;"ibor"&amp;Tenor,AQ468,Trigger)</f>
        <v>42880</v>
      </c>
      <c r="AS468" s="246">
        <f>_xll.qlIndexFixing($AC$5,AP468,TRUE,_xll.ohTrigger(Trigger,Trigger1M))</f>
        <v>2.6483830436152545E-4</v>
      </c>
      <c r="AT468" s="246">
        <f>_xll.qlIndexFixing($AU$1,AP468,TRUE,_xll.ohTrigger(Trigger,Trigger1M))</f>
        <v>2.5901940860162398E-4</v>
      </c>
    </row>
    <row r="469" spans="41:46" ht="11.25" customHeight="1" x14ac:dyDescent="0.25">
      <c r="AO469" s="100" t="s">
        <v>196</v>
      </c>
      <c r="AP469" s="101">
        <f>_xll.qlInterestRateIndexFixingDate(Currency&amp;"ibor"&amp;Tenor,AQ469,Trigger)</f>
        <v>42849</v>
      </c>
      <c r="AQ469" s="101">
        <f>_xll.qlCalendarAdvance(Calendar,AQ468,AO469,"f",,Trigger)</f>
        <v>42851</v>
      </c>
      <c r="AR469" s="101">
        <f>_xll.qlInterestRateIndexMaturity(Currency&amp;"ibor"&amp;Tenor,AQ469,Trigger)</f>
        <v>42881</v>
      </c>
      <c r="AS469" s="246">
        <f>_xll.qlIndexFixing($AC$5,AP469,TRUE,_xll.ohTrigger(Trigger,Trigger1M))</f>
        <v>2.7017373145632462E-4</v>
      </c>
      <c r="AT469" s="246">
        <f>_xll.qlIndexFixing($AU$1,AP469,TRUE,_xll.ohTrigger(Trigger,Trigger1M))</f>
        <v>2.6289386610311993E-4</v>
      </c>
    </row>
    <row r="470" spans="41:46" ht="11.25" customHeight="1" x14ac:dyDescent="0.25">
      <c r="AO470" s="100" t="s">
        <v>196</v>
      </c>
      <c r="AP470" s="101">
        <f>_xll.qlInterestRateIndexFixingDate(Currency&amp;"ibor"&amp;Tenor,AQ470,Trigger)</f>
        <v>42850</v>
      </c>
      <c r="AQ470" s="101">
        <f>_xll.qlCalendarAdvance(Calendar,AQ469,AO470,"f",,Trigger)</f>
        <v>42852</v>
      </c>
      <c r="AR470" s="101">
        <f>_xll.qlInterestRateIndexMaturity(Currency&amp;"ibor"&amp;Tenor,AQ470,Trigger)</f>
        <v>42884</v>
      </c>
      <c r="AS470" s="246">
        <f>_xll.qlIndexFixing($AC$5,AP470,TRUE,_xll.ohTrigger(Trigger,Trigger1M))</f>
        <v>2.8001733817173413E-4</v>
      </c>
      <c r="AT470" s="246">
        <f>_xll.qlIndexFixing($AU$1,AP470,TRUE,_xll.ohTrigger(Trigger,Trigger1M))</f>
        <v>2.707030357448903E-4</v>
      </c>
    </row>
    <row r="471" spans="41:46" ht="11.25" customHeight="1" x14ac:dyDescent="0.25">
      <c r="AO471" s="100" t="s">
        <v>196</v>
      </c>
      <c r="AP471" s="101">
        <f>_xll.qlInterestRateIndexFixingDate(Currency&amp;"ibor"&amp;Tenor,AQ471,Trigger)</f>
        <v>42851</v>
      </c>
      <c r="AQ471" s="101">
        <f>_xll.qlCalendarAdvance(Calendar,AQ470,AO471,"f",,Trigger)</f>
        <v>42853</v>
      </c>
      <c r="AR471" s="101">
        <f>_xll.qlInterestRateIndexMaturity(Currency&amp;"ibor"&amp;Tenor,AQ471,Trigger)</f>
        <v>42886</v>
      </c>
      <c r="AS471" s="246">
        <f>_xll.qlIndexFixing($AC$5,AP471,TRUE,_xll.ohTrigger(Trigger,Trigger1M))</f>
        <v>2.8725224814785122E-4</v>
      </c>
      <c r="AT471" s="246">
        <f>_xll.qlIndexFixing($AU$1,AP471,TRUE,_xll.ohTrigger(Trigger,Trigger1M))</f>
        <v>2.7657060154547128E-4</v>
      </c>
    </row>
    <row r="472" spans="41:46" ht="11.25" customHeight="1" x14ac:dyDescent="0.25">
      <c r="AO472" s="100" t="s">
        <v>196</v>
      </c>
      <c r="AP472" s="101">
        <f>_xll.qlInterestRateIndexFixingDate(Currency&amp;"ibor"&amp;Tenor,AQ472,Trigger)</f>
        <v>42852</v>
      </c>
      <c r="AQ472" s="101">
        <f>_xll.qlCalendarAdvance(Calendar,AQ471,AO472,"f",,Trigger)</f>
        <v>42857</v>
      </c>
      <c r="AR472" s="101">
        <f>_xll.qlInterestRateIndexMaturity(Currency&amp;"ibor"&amp;Tenor,AQ472,Trigger)</f>
        <v>42888</v>
      </c>
      <c r="AS472" s="246">
        <f>_xll.qlIndexFixing($AC$5,AP472,TRUE,_xll.ohTrigger(Trigger,Trigger1M))</f>
        <v>3.0212690547564363E-4</v>
      </c>
      <c r="AT472" s="246">
        <f>_xll.qlIndexFixing($AU$1,AP472,TRUE,_xll.ohTrigger(Trigger,Trigger1M))</f>
        <v>2.8827589717146169E-4</v>
      </c>
    </row>
    <row r="473" spans="41:46" ht="11.25" customHeight="1" x14ac:dyDescent="0.25">
      <c r="AO473" s="100" t="s">
        <v>196</v>
      </c>
      <c r="AP473" s="101">
        <f>_xll.qlInterestRateIndexFixingDate(Currency&amp;"ibor"&amp;Tenor,AQ473,Trigger)</f>
        <v>42853</v>
      </c>
      <c r="AQ473" s="101">
        <f>_xll.qlCalendarAdvance(Calendar,AQ472,AO473,"f",,Trigger)</f>
        <v>42858</v>
      </c>
      <c r="AR473" s="101">
        <f>_xll.qlInterestRateIndexMaturity(Currency&amp;"ibor"&amp;Tenor,AQ473,Trigger)</f>
        <v>42891</v>
      </c>
      <c r="AS473" s="246">
        <f>_xll.qlIndexFixing($AC$5,AP473,TRUE,_xll.ohTrigger(Trigger,Trigger1M))</f>
        <v>3.1063650431565037E-4</v>
      </c>
      <c r="AT473" s="246">
        <f>_xll.qlIndexFixing($AU$1,AP473,TRUE,_xll.ohTrigger(Trigger,Trigger1M))</f>
        <v>2.9618194108687652E-4</v>
      </c>
    </row>
    <row r="474" spans="41:46" ht="11.25" customHeight="1" x14ac:dyDescent="0.25">
      <c r="AO474" s="100" t="s">
        <v>196</v>
      </c>
      <c r="AP474" s="101">
        <f>_xll.qlInterestRateIndexFixingDate(Currency&amp;"ibor"&amp;Tenor,AQ474,Trigger)</f>
        <v>42857</v>
      </c>
      <c r="AQ474" s="101">
        <f>_xll.qlCalendarAdvance(Calendar,AQ473,AO474,"f",,Trigger)</f>
        <v>42859</v>
      </c>
      <c r="AR474" s="101">
        <f>_xll.qlInterestRateIndexMaturity(Currency&amp;"ibor"&amp;Tenor,AQ474,Trigger)</f>
        <v>42891</v>
      </c>
      <c r="AS474" s="246">
        <f>_xll.qlIndexFixing($AC$5,AP474,TRUE,_xll.ohTrigger(Trigger,Trigger1M))</f>
        <v>3.1310989477922879E-4</v>
      </c>
      <c r="AT474" s="246">
        <f>_xll.qlIndexFixing($AU$1,AP474,TRUE,_xll.ohTrigger(Trigger,Trigger1M))</f>
        <v>2.9813314983750949E-4</v>
      </c>
    </row>
    <row r="475" spans="41:46" ht="11.25" customHeight="1" x14ac:dyDescent="0.25">
      <c r="AO475" s="100" t="s">
        <v>196</v>
      </c>
      <c r="AP475" s="101">
        <f>_xll.qlInterestRateIndexFixingDate(Currency&amp;"ibor"&amp;Tenor,AQ475,Trigger)</f>
        <v>42858</v>
      </c>
      <c r="AQ475" s="101">
        <f>_xll.qlCalendarAdvance(Calendar,AQ474,AO475,"f",,Trigger)</f>
        <v>42860</v>
      </c>
      <c r="AR475" s="101">
        <f>_xll.qlInterestRateIndexMaturity(Currency&amp;"ibor"&amp;Tenor,AQ475,Trigger)</f>
        <v>42891</v>
      </c>
      <c r="AS475" s="246">
        <f>_xll.qlIndexFixing($AC$5,AP475,TRUE,_xll.ohTrigger(Trigger,Trigger1M))</f>
        <v>3.1554950697044331E-4</v>
      </c>
      <c r="AT475" s="246">
        <f>_xll.qlIndexFixing($AU$1,AP475,TRUE,_xll.ohTrigger(Trigger,Trigger1M))</f>
        <v>3.0008680661418633E-4</v>
      </c>
    </row>
    <row r="476" spans="41:46" ht="11.25" customHeight="1" x14ac:dyDescent="0.25">
      <c r="AO476" s="100" t="s">
        <v>196</v>
      </c>
      <c r="AP476" s="101">
        <f>_xll.qlInterestRateIndexFixingDate(Currency&amp;"ibor"&amp;Tenor,AQ476,Trigger)</f>
        <v>42859</v>
      </c>
      <c r="AQ476" s="101">
        <f>_xll.qlCalendarAdvance(Calendar,AQ475,AO476,"f",,Trigger)</f>
        <v>42863</v>
      </c>
      <c r="AR476" s="101">
        <f>_xll.qlInterestRateIndexMaturity(Currency&amp;"ibor"&amp;Tenor,AQ476,Trigger)</f>
        <v>42894</v>
      </c>
      <c r="AS476" s="246">
        <f>_xll.qlIndexFixing($AC$5,AP476,TRUE,_xll.ohTrigger(Trigger,Trigger1M))</f>
        <v>3.2806021114887538E-4</v>
      </c>
      <c r="AT476" s="246">
        <f>_xll.qlIndexFixing($AU$1,AP476,TRUE,_xll.ohTrigger(Trigger,Trigger1M))</f>
        <v>3.1196390296834637E-4</v>
      </c>
    </row>
    <row r="477" spans="41:46" ht="11.25" customHeight="1" x14ac:dyDescent="0.25">
      <c r="AO477" s="100" t="s">
        <v>196</v>
      </c>
      <c r="AP477" s="101">
        <f>_xll.qlInterestRateIndexFixingDate(Currency&amp;"ibor"&amp;Tenor,AQ477,Trigger)</f>
        <v>42860</v>
      </c>
      <c r="AQ477" s="101">
        <f>_xll.qlCalendarAdvance(Calendar,AQ476,AO477,"f",,Trigger)</f>
        <v>42864</v>
      </c>
      <c r="AR477" s="101">
        <f>_xll.qlInterestRateIndexMaturity(Currency&amp;"ibor"&amp;Tenor,AQ477,Trigger)</f>
        <v>42895</v>
      </c>
      <c r="AS477" s="246">
        <f>_xll.qlIndexFixing($AC$5,AP477,TRUE,_xll.ohTrigger(Trigger,Trigger1M))</f>
        <v>3.3202780151609182E-4</v>
      </c>
      <c r="AT477" s="246">
        <f>_xll.qlIndexFixing($AU$1,AP477,TRUE,_xll.ohTrigger(Trigger,Trigger1M))</f>
        <v>3.159376433244681E-4</v>
      </c>
    </row>
    <row r="478" spans="41:46" ht="11.25" customHeight="1" x14ac:dyDescent="0.25">
      <c r="AO478" s="100" t="s">
        <v>196</v>
      </c>
      <c r="AP478" s="101">
        <f>_xll.qlInterestRateIndexFixingDate(Currency&amp;"ibor"&amp;Tenor,AQ478,Trigger)</f>
        <v>42863</v>
      </c>
      <c r="AQ478" s="101">
        <f>_xll.qlCalendarAdvance(Calendar,AQ477,AO478,"f",,Trigger)</f>
        <v>42865</v>
      </c>
      <c r="AR478" s="101">
        <f>_xll.qlInterestRateIndexMaturity(Currency&amp;"ibor"&amp;Tenor,AQ478,Trigger)</f>
        <v>42898</v>
      </c>
      <c r="AS478" s="246">
        <f>_xll.qlIndexFixing($AC$5,AP478,TRUE,_xll.ohTrigger(Trigger,Trigger1M))</f>
        <v>3.3911894121920551E-4</v>
      </c>
      <c r="AT478" s="246">
        <f>_xll.qlIndexFixing($AU$1,AP478,TRUE,_xll.ohTrigger(Trigger,Trigger1M))</f>
        <v>3.2394669273617575E-4</v>
      </c>
    </row>
    <row r="479" spans="41:46" ht="11.25" customHeight="1" x14ac:dyDescent="0.25">
      <c r="AO479" s="100" t="s">
        <v>196</v>
      </c>
      <c r="AP479" s="101">
        <f>_xll.qlInterestRateIndexFixingDate(Currency&amp;"ibor"&amp;Tenor,AQ479,Trigger)</f>
        <v>42864</v>
      </c>
      <c r="AQ479" s="101">
        <f>_xll.qlCalendarAdvance(Calendar,AQ478,AO479,"f",,Trigger)</f>
        <v>42866</v>
      </c>
      <c r="AR479" s="101">
        <f>_xll.qlInterestRateIndexMaturity(Currency&amp;"ibor"&amp;Tenor,AQ479,Trigger)</f>
        <v>42898</v>
      </c>
      <c r="AS479" s="246">
        <f>_xll.qlIndexFixing($AC$5,AP479,TRUE,_xll.ohTrigger(Trigger,Trigger1M))</f>
        <v>3.4123767874122413E-4</v>
      </c>
      <c r="AT479" s="246">
        <f>_xll.qlIndexFixing($AU$1,AP479,TRUE,_xll.ohTrigger(Trigger,Trigger1M))</f>
        <v>3.2592361712741047E-4</v>
      </c>
    </row>
    <row r="480" spans="41:46" ht="11.25" customHeight="1" x14ac:dyDescent="0.25">
      <c r="AO480" s="100" t="s">
        <v>196</v>
      </c>
      <c r="AP480" s="101">
        <f>_xll.qlInterestRateIndexFixingDate(Currency&amp;"ibor"&amp;Tenor,AQ480,Trigger)</f>
        <v>42865</v>
      </c>
      <c r="AQ480" s="101">
        <f>_xll.qlCalendarAdvance(Calendar,AQ479,AO480,"f",,Trigger)</f>
        <v>42867</v>
      </c>
      <c r="AR480" s="101">
        <f>_xll.qlInterestRateIndexMaturity(Currency&amp;"ibor"&amp;Tenor,AQ480,Trigger)</f>
        <v>42898</v>
      </c>
      <c r="AS480" s="246">
        <f>_xll.qlIndexFixing($AC$5,AP480,TRUE,_xll.ohTrigger(Trigger,Trigger1M))</f>
        <v>3.4332263805827361E-4</v>
      </c>
      <c r="AT480" s="246">
        <f>_xll.qlIndexFixing($AU$1,AP480,TRUE,_xll.ohTrigger(Trigger,Trigger1M))</f>
        <v>3.2790298921276008E-4</v>
      </c>
    </row>
    <row r="481" spans="41:46" ht="11.25" customHeight="1" x14ac:dyDescent="0.25">
      <c r="AO481" s="100" t="s">
        <v>196</v>
      </c>
      <c r="AP481" s="101">
        <f>_xll.qlInterestRateIndexFixingDate(Currency&amp;"ibor"&amp;Tenor,AQ481,Trigger)</f>
        <v>42866</v>
      </c>
      <c r="AQ481" s="101">
        <f>_xll.qlCalendarAdvance(Calendar,AQ480,AO481,"f",,Trigger)</f>
        <v>42870</v>
      </c>
      <c r="AR481" s="101">
        <f>_xll.qlInterestRateIndexMaturity(Currency&amp;"ibor"&amp;Tenor,AQ481,Trigger)</f>
        <v>42901</v>
      </c>
      <c r="AS481" s="246">
        <f>_xll.qlIndexFixing($AC$5,AP481,TRUE,_xll.ohTrigger(Trigger,Trigger1M))</f>
        <v>3.5370557074222394E-4</v>
      </c>
      <c r="AT481" s="246">
        <f>_xll.qlIndexFixing($AU$1,AP481,TRUE,_xll.ohTrigger(Trigger,Trigger1M))</f>
        <v>3.3993452248436812E-4</v>
      </c>
    </row>
    <row r="482" spans="41:46" ht="11.25" customHeight="1" x14ac:dyDescent="0.25">
      <c r="AO482" s="100" t="s">
        <v>196</v>
      </c>
      <c r="AP482" s="101">
        <f>_xll.qlInterestRateIndexFixingDate(Currency&amp;"ibor"&amp;Tenor,AQ482,Trigger)</f>
        <v>42867</v>
      </c>
      <c r="AQ482" s="101">
        <f>_xll.qlCalendarAdvance(Calendar,AQ481,AO482,"f",,Trigger)</f>
        <v>42871</v>
      </c>
      <c r="AR482" s="101">
        <f>_xll.qlInterestRateIndexMaturity(Currency&amp;"ibor"&amp;Tenor,AQ482,Trigger)</f>
        <v>42902</v>
      </c>
      <c r="AS482" s="246">
        <f>_xll.qlIndexFixing($AC$5,AP482,TRUE,_xll.ohTrigger(Trigger,Trigger1M))</f>
        <v>3.5696390257108825E-4</v>
      </c>
      <c r="AT482" s="246">
        <f>_xll.qlIndexFixing($AU$1,AP482,TRUE,_xll.ohTrigger(Trigger,Trigger1M))</f>
        <v>3.439597419169753E-4</v>
      </c>
    </row>
    <row r="483" spans="41:46" ht="11.25" customHeight="1" x14ac:dyDescent="0.25">
      <c r="AO483" s="100" t="s">
        <v>196</v>
      </c>
      <c r="AP483" s="101">
        <f>_xll.qlInterestRateIndexFixingDate(Currency&amp;"ibor"&amp;Tenor,AQ483,Trigger)</f>
        <v>42870</v>
      </c>
      <c r="AQ483" s="101">
        <f>_xll.qlCalendarAdvance(Calendar,AQ482,AO483,"f",,Trigger)</f>
        <v>42872</v>
      </c>
      <c r="AR483" s="101">
        <f>_xll.qlInterestRateIndexMaturity(Currency&amp;"ibor"&amp;Tenor,AQ483,Trigger)</f>
        <v>42905</v>
      </c>
      <c r="AS483" s="246">
        <f>_xll.qlIndexFixing($AC$5,AP483,TRUE,_xll.ohTrigger(Trigger,Trigger1M))</f>
        <v>3.6263656802032983E-4</v>
      </c>
      <c r="AT483" s="246">
        <f>_xll.qlIndexFixing($AU$1,AP483,TRUE,_xll.ohTrigger(Trigger,Trigger1M))</f>
        <v>3.5207180255060103E-4</v>
      </c>
    </row>
    <row r="484" spans="41:46" ht="11.25" customHeight="1" x14ac:dyDescent="0.25">
      <c r="AO484" s="100" t="s">
        <v>196</v>
      </c>
      <c r="AP484" s="101">
        <f>_xll.qlInterestRateIndexFixingDate(Currency&amp;"ibor"&amp;Tenor,AQ484,Trigger)</f>
        <v>42871</v>
      </c>
      <c r="AQ484" s="101">
        <f>_xll.qlCalendarAdvance(Calendar,AQ483,AO484,"f",,Trigger)</f>
        <v>42873</v>
      </c>
      <c r="AR484" s="101">
        <f>_xll.qlInterestRateIndexMaturity(Currency&amp;"ibor"&amp;Tenor,AQ484,Trigger)</f>
        <v>42905</v>
      </c>
      <c r="AS484" s="246">
        <f>_xll.qlIndexFixing($AC$5,AP484,TRUE,_xll.ohTrigger(Trigger,Trigger1M))</f>
        <v>3.6440065282500322E-4</v>
      </c>
      <c r="AT484" s="246">
        <f>_xll.qlIndexFixing($AU$1,AP484,TRUE,_xll.ohTrigger(Trigger,Trigger1M))</f>
        <v>3.5407444027996116E-4</v>
      </c>
    </row>
    <row r="485" spans="41:46" ht="11.25" customHeight="1" x14ac:dyDescent="0.25">
      <c r="AO485" s="100" t="s">
        <v>196</v>
      </c>
      <c r="AP485" s="101">
        <f>_xll.qlInterestRateIndexFixingDate(Currency&amp;"ibor"&amp;Tenor,AQ485,Trigger)</f>
        <v>42872</v>
      </c>
      <c r="AQ485" s="101">
        <f>_xll.qlCalendarAdvance(Calendar,AQ484,AO485,"f",,Trigger)</f>
        <v>42874</v>
      </c>
      <c r="AR485" s="101">
        <f>_xll.qlInterestRateIndexMaturity(Currency&amp;"ibor"&amp;Tenor,AQ485,Trigger)</f>
        <v>42905</v>
      </c>
      <c r="AS485" s="246">
        <f>_xll.qlIndexFixing($AC$5,AP485,TRUE,_xll.ohTrigger(Trigger,Trigger1M))</f>
        <v>3.6613095967675418E-4</v>
      </c>
      <c r="AT485" s="246">
        <f>_xll.qlIndexFixing($AU$1,AP485,TRUE,_xll.ohTrigger(Trigger,Trigger1M))</f>
        <v>3.5607952535704658E-4</v>
      </c>
    </row>
    <row r="486" spans="41:46" ht="11.25" customHeight="1" x14ac:dyDescent="0.25">
      <c r="AO486" s="100" t="s">
        <v>196</v>
      </c>
      <c r="AP486" s="101">
        <f>_xll.qlInterestRateIndexFixingDate(Currency&amp;"ibor"&amp;Tenor,AQ486,Trigger)</f>
        <v>42873</v>
      </c>
      <c r="AQ486" s="101">
        <f>_xll.qlCalendarAdvance(Calendar,AQ485,AO486,"f",,Trigger)</f>
        <v>42877</v>
      </c>
      <c r="AR486" s="101">
        <f>_xll.qlInterestRateIndexMaturity(Currency&amp;"ibor"&amp;Tenor,AQ486,Trigger)</f>
        <v>42908</v>
      </c>
      <c r="AS486" s="246">
        <f>_xll.qlIndexFixing($AC$5,AP486,TRUE,_xll.ohTrigger(Trigger,Trigger1M))</f>
        <v>3.7438610755042271E-4</v>
      </c>
      <c r="AT486" s="246">
        <f>_xll.qlIndexFixing($AU$1,AP486,TRUE,_xll.ohTrigger(Trigger,Trigger1M))</f>
        <v>3.68265496667786E-4</v>
      </c>
    </row>
    <row r="487" spans="41:46" ht="11.25" customHeight="1" x14ac:dyDescent="0.25">
      <c r="AO487" s="100" t="s">
        <v>196</v>
      </c>
      <c r="AP487" s="101">
        <f>_xll.qlInterestRateIndexFixingDate(Currency&amp;"ibor"&amp;Tenor,AQ487,Trigger)</f>
        <v>42874</v>
      </c>
      <c r="AQ487" s="101">
        <f>_xll.qlCalendarAdvance(Calendar,AQ486,AO487,"f",,Trigger)</f>
        <v>42878</v>
      </c>
      <c r="AR487" s="101">
        <f>_xll.qlInterestRateIndexMaturity(Currency&amp;"ibor"&amp;Tenor,AQ487,Trigger)</f>
        <v>42909</v>
      </c>
      <c r="AS487" s="246">
        <f>_xll.qlIndexFixing($AC$5,AP487,TRUE,_xll.ohTrigger(Trigger,Trigger1M))</f>
        <v>3.7693517666878833E-4</v>
      </c>
      <c r="AT487" s="246">
        <f>_xll.qlIndexFixing($AU$1,AP487,TRUE,_xll.ohTrigger(Trigger,Trigger1M))</f>
        <v>3.7234219555593029E-4</v>
      </c>
    </row>
    <row r="488" spans="41:46" ht="11.25" customHeight="1" x14ac:dyDescent="0.25">
      <c r="AO488" s="100" t="s">
        <v>196</v>
      </c>
      <c r="AP488" s="101">
        <f>_xll.qlInterestRateIndexFixingDate(Currency&amp;"ibor"&amp;Tenor,AQ488,Trigger)</f>
        <v>42877</v>
      </c>
      <c r="AQ488" s="101">
        <f>_xll.qlCalendarAdvance(Calendar,AQ487,AO488,"f",,Trigger)</f>
        <v>42879</v>
      </c>
      <c r="AR488" s="101">
        <f>_xll.qlInterestRateIndexMaturity(Currency&amp;"ibor"&amp;Tenor,AQ488,Trigger)</f>
        <v>42912</v>
      </c>
      <c r="AS488" s="246">
        <f>_xll.qlIndexFixing($AC$5,AP488,TRUE,_xll.ohTrigger(Trigger,Trigger1M))</f>
        <v>3.8118935261379573E-4</v>
      </c>
      <c r="AT488" s="246">
        <f>_xll.qlIndexFixing($AU$1,AP488,TRUE,_xll.ohTrigger(Trigger,Trigger1M))</f>
        <v>3.8055727332549213E-4</v>
      </c>
    </row>
    <row r="489" spans="41:46" ht="11.25" customHeight="1" x14ac:dyDescent="0.25">
      <c r="AO489" s="100" t="s">
        <v>196</v>
      </c>
      <c r="AP489" s="101">
        <f>_xll.qlInterestRateIndexFixingDate(Currency&amp;"ibor"&amp;Tenor,AQ489,Trigger)</f>
        <v>42878</v>
      </c>
      <c r="AQ489" s="101">
        <f>_xll.qlCalendarAdvance(Calendar,AQ488,AO489,"f",,Trigger)</f>
        <v>42880</v>
      </c>
      <c r="AR489" s="101">
        <f>_xll.qlInterestRateIndexMaturity(Currency&amp;"ibor"&amp;Tenor,AQ489,Trigger)</f>
        <v>42912</v>
      </c>
      <c r="AS489" s="246">
        <f>_xll.qlIndexFixing($AC$5,AP489,TRUE,_xll.ohTrigger(Trigger,Trigger1M))</f>
        <v>3.8259878636009992E-4</v>
      </c>
      <c r="AT489" s="246">
        <f>_xll.qlIndexFixing($AU$1,AP489,TRUE,_xll.ohTrigger(Trigger,Trigger1M))</f>
        <v>3.8258562200549351E-4</v>
      </c>
    </row>
    <row r="490" spans="41:46" ht="11.25" customHeight="1" x14ac:dyDescent="0.25">
      <c r="AO490" s="100" t="s">
        <v>196</v>
      </c>
      <c r="AP490" s="101">
        <f>_xll.qlInterestRateIndexFixingDate(Currency&amp;"ibor"&amp;Tenor,AQ490,Trigger)</f>
        <v>42879</v>
      </c>
      <c r="AQ490" s="101">
        <f>_xll.qlCalendarAdvance(Calendar,AQ489,AO490,"f",,Trigger)</f>
        <v>42881</v>
      </c>
      <c r="AR490" s="101">
        <f>_xll.qlInterestRateIndexMaturity(Currency&amp;"ibor"&amp;Tenor,AQ490,Trigger)</f>
        <v>42912</v>
      </c>
      <c r="AS490" s="246">
        <f>_xll.qlIndexFixing($AC$5,AP490,TRUE,_xll.ohTrigger(Trigger,Trigger1M))</f>
        <v>3.8397444257444501E-4</v>
      </c>
      <c r="AT490" s="246">
        <f>_xll.qlIndexFixing($AU$1,AP490,TRUE,_xll.ohTrigger(Trigger,Trigger1M))</f>
        <v>3.8461641767977857E-4</v>
      </c>
    </row>
    <row r="491" spans="41:46" ht="11.25" customHeight="1" x14ac:dyDescent="0.25">
      <c r="AO491" s="100" t="s">
        <v>196</v>
      </c>
      <c r="AP491" s="101">
        <f>_xll.qlInterestRateIndexFixingDate(Currency&amp;"ibor"&amp;Tenor,AQ491,Trigger)</f>
        <v>42880</v>
      </c>
      <c r="AQ491" s="101">
        <f>_xll.qlCalendarAdvance(Calendar,AQ490,AO491,"f",,Trigger)</f>
        <v>42884</v>
      </c>
      <c r="AR491" s="101">
        <f>_xll.qlInterestRateIndexMaturity(Currency&amp;"ibor"&amp;Tenor,AQ491,Trigger)</f>
        <v>42915</v>
      </c>
      <c r="AS491" s="246">
        <f>_xll.qlIndexFixing($AC$5,AP491,TRUE,_xll.ohTrigger(Trigger,Trigger1M))</f>
        <v>3.9010179505017198E-4</v>
      </c>
      <c r="AT491" s="246">
        <f>_xll.qlIndexFixing($AU$1,AP491,TRUE,_xll.ohTrigger(Trigger,Trigger1M))</f>
        <v>3.9695682816164707E-4</v>
      </c>
    </row>
    <row r="492" spans="41:46" ht="11.25" customHeight="1" x14ac:dyDescent="0.25">
      <c r="AO492" s="100" t="s">
        <v>196</v>
      </c>
      <c r="AP492" s="101">
        <f>_xll.qlInterestRateIndexFixingDate(Currency&amp;"ibor"&amp;Tenor,AQ492,Trigger)</f>
        <v>42881</v>
      </c>
      <c r="AQ492" s="101">
        <f>_xll.qlCalendarAdvance(Calendar,AQ491,AO492,"f",,Trigger)</f>
        <v>42885</v>
      </c>
      <c r="AR492" s="101">
        <f>_xll.qlInterestRateIndexMaturity(Currency&amp;"ibor"&amp;Tenor,AQ492,Trigger)</f>
        <v>42916</v>
      </c>
      <c r="AS492" s="246">
        <f>_xll.qlIndexFixing($AC$5,AP492,TRUE,_xll.ohTrigger(Trigger,Trigger1M))</f>
        <v>3.9194159818839626E-4</v>
      </c>
      <c r="AT492" s="246">
        <f>_xll.qlIndexFixing($AU$1,AP492,TRUE,_xll.ohTrigger(Trigger,Trigger1M))</f>
        <v>4.0108500688180152E-4</v>
      </c>
    </row>
    <row r="493" spans="41:46" ht="11.25" customHeight="1" x14ac:dyDescent="0.25">
      <c r="AO493" s="100" t="s">
        <v>196</v>
      </c>
      <c r="AP493" s="101">
        <f>_xll.qlInterestRateIndexFixingDate(Currency&amp;"ibor"&amp;Tenor,AQ493,Trigger)</f>
        <v>42884</v>
      </c>
      <c r="AQ493" s="101">
        <f>_xll.qlCalendarAdvance(Calendar,AQ492,AO493,"f",,Trigger)</f>
        <v>42886</v>
      </c>
      <c r="AR493" s="101">
        <f>_xll.qlInterestRateIndexMaturity(Currency&amp;"ibor"&amp;Tenor,AQ493,Trigger)</f>
        <v>42916</v>
      </c>
      <c r="AS493" s="246">
        <f>_xll.qlIndexFixing($AC$5,AP493,TRUE,_xll.ohTrigger(Trigger,Trigger1M))</f>
        <v>3.93080821058156E-4</v>
      </c>
      <c r="AT493" s="246">
        <f>_xll.qlIndexFixing($AU$1,AP493,TRUE,_xll.ohTrigger(Trigger,Trigger1M))</f>
        <v>4.0313293995808408E-4</v>
      </c>
    </row>
    <row r="494" spans="41:46" ht="11.25" customHeight="1" x14ac:dyDescent="0.25">
      <c r="AO494" s="100" t="s">
        <v>196</v>
      </c>
      <c r="AP494" s="101">
        <f>_xll.qlInterestRateIndexFixingDate(Currency&amp;"ibor"&amp;Tenor,AQ494,Trigger)</f>
        <v>42885</v>
      </c>
      <c r="AQ494" s="101">
        <f>_xll.qlCalendarAdvance(Calendar,AQ493,AO494,"f",,Trigger)</f>
        <v>42887</v>
      </c>
      <c r="AR494" s="101">
        <f>_xll.qlInterestRateIndexMaturity(Currency&amp;"ibor"&amp;Tenor,AQ494,Trigger)</f>
        <v>42919</v>
      </c>
      <c r="AS494" s="246">
        <f>_xll.qlIndexFixing($AC$5,AP494,TRUE,_xll.ohTrigger(Trigger,Trigger1M))</f>
        <v>3.958320552557848E-4</v>
      </c>
      <c r="AT494" s="246">
        <f>_xll.qlIndexFixing($AU$1,AP494,TRUE,_xll.ohTrigger(Trigger,Trigger1M))</f>
        <v>4.1145716504431551E-4</v>
      </c>
    </row>
    <row r="495" spans="41:46" ht="11.25" customHeight="1" x14ac:dyDescent="0.25">
      <c r="AO495" s="100" t="s">
        <v>196</v>
      </c>
      <c r="AP495" s="101">
        <f>_xll.qlInterestRateIndexFixingDate(Currency&amp;"ibor"&amp;Tenor,AQ495,Trigger)</f>
        <v>42886</v>
      </c>
      <c r="AQ495" s="101">
        <f>_xll.qlCalendarAdvance(Calendar,AQ494,AO495,"f",,Trigger)</f>
        <v>42888</v>
      </c>
      <c r="AR495" s="101">
        <f>_xll.qlInterestRateIndexMaturity(Currency&amp;"ibor"&amp;Tenor,AQ495,Trigger)</f>
        <v>42919</v>
      </c>
      <c r="AS495" s="246">
        <f>_xll.qlIndexFixing($AC$5,AP495,TRUE,_xll.ohTrigger(Trigger,Trigger1M))</f>
        <v>3.9685306387416211E-4</v>
      </c>
      <c r="AT495" s="246">
        <f>_xll.qlIndexFixing($AU$1,AP495,TRUE,_xll.ohTrigger(Trigger,Trigger1M))</f>
        <v>4.1351366883431742E-4</v>
      </c>
    </row>
    <row r="496" spans="41:46" ht="11.25" customHeight="1" x14ac:dyDescent="0.25">
      <c r="AO496" s="100" t="s">
        <v>196</v>
      </c>
      <c r="AP496" s="101">
        <f>_xll.qlInterestRateIndexFixingDate(Currency&amp;"ibor"&amp;Tenor,AQ496,Trigger)</f>
        <v>42887</v>
      </c>
      <c r="AQ496" s="101">
        <f>_xll.qlCalendarAdvance(Calendar,AQ495,AO496,"f",,Trigger)</f>
        <v>42891</v>
      </c>
      <c r="AR496" s="101">
        <f>_xll.qlInterestRateIndexMaturity(Currency&amp;"ibor"&amp;Tenor,AQ496,Trigger)</f>
        <v>42921</v>
      </c>
      <c r="AS496" s="246">
        <f>_xll.qlIndexFixing($AC$5,AP496,TRUE,_xll.ohTrigger(Trigger,Trigger1M))</f>
        <v>4.0132039482010384E-4</v>
      </c>
      <c r="AT496" s="246">
        <f>_xll.qlIndexFixing($AU$1,AP496,TRUE,_xll.ohTrigger(Trigger,Trigger1M))</f>
        <v>4.2411804167308276E-4</v>
      </c>
    </row>
    <row r="497" spans="41:46" ht="11.25" customHeight="1" x14ac:dyDescent="0.25">
      <c r="AO497" s="100" t="s">
        <v>196</v>
      </c>
      <c r="AP497" s="101">
        <f>_xll.qlInterestRateIndexFixingDate(Currency&amp;"ibor"&amp;Tenor,AQ497,Trigger)</f>
        <v>42888</v>
      </c>
      <c r="AQ497" s="101">
        <f>_xll.qlCalendarAdvance(Calendar,AQ496,AO497,"f",,Trigger)</f>
        <v>42892</v>
      </c>
      <c r="AR497" s="101">
        <f>_xll.qlInterestRateIndexMaturity(Currency&amp;"ibor"&amp;Tenor,AQ497,Trigger)</f>
        <v>42922</v>
      </c>
      <c r="AS497" s="246">
        <f>_xll.qlIndexFixing($AC$5,AP497,TRUE,_xll.ohTrigger(Trigger,Trigger1M))</f>
        <v>4.0351834139951137E-4</v>
      </c>
      <c r="AT497" s="246">
        <f>_xll.qlIndexFixing($AU$1,AP497,TRUE,_xll.ohTrigger(Trigger,Trigger1M))</f>
        <v>4.2856325937101758E-4</v>
      </c>
    </row>
    <row r="498" spans="41:46" ht="11.25" customHeight="1" x14ac:dyDescent="0.25">
      <c r="AO498" s="100" t="s">
        <v>196</v>
      </c>
      <c r="AP498" s="101">
        <f>_xll.qlInterestRateIndexFixingDate(Currency&amp;"ibor"&amp;Tenor,AQ498,Trigger)</f>
        <v>42891</v>
      </c>
      <c r="AQ498" s="101">
        <f>_xll.qlCalendarAdvance(Calendar,AQ497,AO498,"f",,Trigger)</f>
        <v>42893</v>
      </c>
      <c r="AR498" s="101">
        <f>_xll.qlInterestRateIndexMaturity(Currency&amp;"ibor"&amp;Tenor,AQ498,Trigger)</f>
        <v>42923</v>
      </c>
      <c r="AS498" s="246">
        <f>_xll.qlIndexFixing($AC$5,AP498,TRUE,_xll.ohTrigger(Trigger,Trigger1M))</f>
        <v>4.0602118022103895E-4</v>
      </c>
      <c r="AT498" s="246">
        <f>_xll.qlIndexFixing($AU$1,AP498,TRUE,_xll.ohTrigger(Trigger,Trigger1M))</f>
        <v>4.3312332699851908E-4</v>
      </c>
    </row>
    <row r="499" spans="41:46" ht="11.25" customHeight="1" x14ac:dyDescent="0.25">
      <c r="AO499" s="100" t="s">
        <v>196</v>
      </c>
      <c r="AP499" s="101">
        <f>_xll.qlInterestRateIndexFixingDate(Currency&amp;"ibor"&amp;Tenor,AQ499,Trigger)</f>
        <v>42892</v>
      </c>
      <c r="AQ499" s="101">
        <f>_xll.qlCalendarAdvance(Calendar,AQ498,AO499,"f",,Trigger)</f>
        <v>42894</v>
      </c>
      <c r="AR499" s="101">
        <f>_xll.qlInterestRateIndexMaturity(Currency&amp;"ibor"&amp;Tenor,AQ499,Trigger)</f>
        <v>42926</v>
      </c>
      <c r="AS499" s="246">
        <f>_xll.qlIndexFixing($AC$5,AP499,TRUE,_xll.ohTrigger(Trigger,Trigger1M))</f>
        <v>4.134350196968728E-4</v>
      </c>
      <c r="AT499" s="246">
        <f>_xll.qlIndexFixing($AU$1,AP499,TRUE,_xll.ohTrigger(Trigger,Trigger1M))</f>
        <v>4.4315989104870557E-4</v>
      </c>
    </row>
    <row r="500" spans="41:46" ht="11.25" customHeight="1" x14ac:dyDescent="0.25">
      <c r="AO500" s="100" t="s">
        <v>196</v>
      </c>
      <c r="AP500" s="101">
        <f>_xll.qlInterestRateIndexFixingDate(Currency&amp;"ibor"&amp;Tenor,AQ500,Trigger)</f>
        <v>42893</v>
      </c>
      <c r="AQ500" s="101">
        <f>_xll.qlCalendarAdvance(Calendar,AQ499,AO500,"f",,Trigger)</f>
        <v>42895</v>
      </c>
      <c r="AR500" s="101">
        <f>_xll.qlInterestRateIndexMaturity(Currency&amp;"ibor"&amp;Tenor,AQ500,Trigger)</f>
        <v>42926</v>
      </c>
      <c r="AS500" s="246">
        <f>_xll.qlIndexFixing($AC$5,AP500,TRUE,_xll.ohTrigger(Trigger,Trigger1M))</f>
        <v>4.1440248990009729E-4</v>
      </c>
      <c r="AT500" s="246">
        <f>_xll.qlIndexFixing($AU$1,AP500,TRUE,_xll.ohTrigger(Trigger,Trigger1M))</f>
        <v>4.453218015633465E-4</v>
      </c>
    </row>
    <row r="501" spans="41:46" ht="11.25" customHeight="1" x14ac:dyDescent="0.25">
      <c r="AO501" s="100" t="s">
        <v>196</v>
      </c>
      <c r="AP501" s="101">
        <f>_xll.qlInterestRateIndexFixingDate(Currency&amp;"ibor"&amp;Tenor,AQ501,Trigger)</f>
        <v>42894</v>
      </c>
      <c r="AQ501" s="101">
        <f>_xll.qlCalendarAdvance(Calendar,AQ500,AO501,"f",,Trigger)</f>
        <v>42898</v>
      </c>
      <c r="AR501" s="101">
        <f>_xll.qlInterestRateIndexMaturity(Currency&amp;"ibor"&amp;Tenor,AQ501,Trigger)</f>
        <v>42928</v>
      </c>
      <c r="AS501" s="246">
        <f>_xll.qlIndexFixing($AC$5,AP501,TRUE,_xll.ohTrigger(Trigger,Trigger1M))</f>
        <v>4.2309898416004188E-4</v>
      </c>
      <c r="AT501" s="246">
        <f>_xll.qlIndexFixing($AU$1,AP501,TRUE,_xll.ohTrigger(Trigger,Trigger1M))</f>
        <v>4.5764236182499474E-4</v>
      </c>
    </row>
    <row r="502" spans="41:46" ht="11.25" customHeight="1" x14ac:dyDescent="0.25">
      <c r="AO502" s="100" t="s">
        <v>196</v>
      </c>
      <c r="AP502" s="101">
        <f>_xll.qlInterestRateIndexFixingDate(Currency&amp;"ibor"&amp;Tenor,AQ502,Trigger)</f>
        <v>42895</v>
      </c>
      <c r="AQ502" s="101">
        <f>_xll.qlCalendarAdvance(Calendar,AQ501,AO502,"f",,Trigger)</f>
        <v>42899</v>
      </c>
      <c r="AR502" s="101">
        <f>_xll.qlInterestRateIndexMaturity(Currency&amp;"ibor"&amp;Tenor,AQ502,Trigger)</f>
        <v>42929</v>
      </c>
      <c r="AS502" s="246">
        <f>_xll.qlIndexFixing($AC$5,AP502,TRUE,_xll.ohTrigger(Trigger,Trigger1M))</f>
        <v>4.2742531245831827E-4</v>
      </c>
      <c r="AT502" s="246">
        <f>_xll.qlIndexFixing($AU$1,AP502,TRUE,_xll.ohTrigger(Trigger,Trigger1M))</f>
        <v>4.6288909772407294E-4</v>
      </c>
    </row>
    <row r="503" spans="41:46" ht="11.25" customHeight="1" x14ac:dyDescent="0.25">
      <c r="AO503" s="100" t="s">
        <v>196</v>
      </c>
      <c r="AP503" s="101">
        <f>_xll.qlInterestRateIndexFixingDate(Currency&amp;"ibor"&amp;Tenor,AQ503,Trigger)</f>
        <v>42898</v>
      </c>
      <c r="AQ503" s="101">
        <f>_xll.qlCalendarAdvance(Calendar,AQ502,AO503,"f",,Trigger)</f>
        <v>42900</v>
      </c>
      <c r="AR503" s="101">
        <f>_xll.qlInterestRateIndexMaturity(Currency&amp;"ibor"&amp;Tenor,AQ503,Trigger)</f>
        <v>42930</v>
      </c>
      <c r="AS503" s="246">
        <f>_xll.qlIndexFixing($AC$5,AP503,TRUE,_xll.ohTrigger(Trigger,Trigger1M))</f>
        <v>4.3205457854877949E-4</v>
      </c>
      <c r="AT503" s="246">
        <f>_xll.qlIndexFixing($AU$1,AP503,TRUE,_xll.ohTrigger(Trigger,Trigger1M))</f>
        <v>4.6824987313964783E-4</v>
      </c>
    </row>
    <row r="504" spans="41:46" ht="11.25" customHeight="1" x14ac:dyDescent="0.25">
      <c r="AO504" s="100" t="s">
        <v>196</v>
      </c>
      <c r="AP504" s="101">
        <f>_xll.qlInterestRateIndexFixingDate(Currency&amp;"ibor"&amp;Tenor,AQ504,Trigger)</f>
        <v>42899</v>
      </c>
      <c r="AQ504" s="101">
        <f>_xll.qlCalendarAdvance(Calendar,AQ503,AO504,"f",,Trigger)</f>
        <v>42901</v>
      </c>
      <c r="AR504" s="101">
        <f>_xll.qlInterestRateIndexMaturity(Currency&amp;"ibor"&amp;Tenor,AQ504,Trigger)</f>
        <v>42933</v>
      </c>
      <c r="AS504" s="246">
        <f>_xll.qlIndexFixing($AC$5,AP504,TRUE,_xll.ohTrigger(Trigger,Trigger1M))</f>
        <v>4.4468239284584099E-4</v>
      </c>
      <c r="AT504" s="246">
        <f>_xll.qlIndexFixing($AU$1,AP504,TRUE,_xll.ohTrigger(Trigger,Trigger1M))</f>
        <v>4.8013980201960793E-4</v>
      </c>
    </row>
    <row r="505" spans="41:46" ht="11.25" customHeight="1" x14ac:dyDescent="0.25">
      <c r="AO505" s="100" t="s">
        <v>196</v>
      </c>
      <c r="AP505" s="101">
        <f>_xll.qlInterestRateIndexFixingDate(Currency&amp;"ibor"&amp;Tenor,AQ505,Trigger)</f>
        <v>42900</v>
      </c>
      <c r="AQ505" s="101">
        <f>_xll.qlCalendarAdvance(Calendar,AQ504,AO505,"f",,Trigger)</f>
        <v>42902</v>
      </c>
      <c r="AR505" s="101">
        <f>_xll.qlInterestRateIndexMaturity(Currency&amp;"ibor"&amp;Tenor,AQ505,Trigger)</f>
        <v>42933</v>
      </c>
      <c r="AS505" s="246">
        <f>_xll.qlIndexFixing($AC$5,AP505,TRUE,_xll.ohTrigger(Trigger,Trigger1M))</f>
        <v>4.4619660754583888E-4</v>
      </c>
      <c r="AT505" s="246">
        <f>_xll.qlIndexFixing($AU$1,AP505,TRUE,_xll.ohTrigger(Trigger,Trigger1M))</f>
        <v>4.825657175275188E-4</v>
      </c>
    </row>
    <row r="506" spans="41:46" ht="11.25" customHeight="1" x14ac:dyDescent="0.25">
      <c r="AO506" s="100" t="s">
        <v>196</v>
      </c>
      <c r="AP506" s="101">
        <f>_xll.qlInterestRateIndexFixingDate(Currency&amp;"ibor"&amp;Tenor,AQ506,Trigger)</f>
        <v>42901</v>
      </c>
      <c r="AQ506" s="101">
        <f>_xll.qlCalendarAdvance(Calendar,AQ505,AO506,"f",,Trigger)</f>
        <v>42905</v>
      </c>
      <c r="AR506" s="101">
        <f>_xll.qlInterestRateIndexMaturity(Currency&amp;"ibor"&amp;Tenor,AQ506,Trigger)</f>
        <v>42935</v>
      </c>
      <c r="AS506" s="246">
        <f>_xll.qlIndexFixing($AC$5,AP506,TRUE,_xll.ohTrigger(Trigger,Trigger1M))</f>
        <v>4.5973520757236486E-4</v>
      </c>
      <c r="AT506" s="246">
        <f>_xll.qlIndexFixing($AU$1,AP506,TRUE,_xll.ohTrigger(Trigger,Trigger1M))</f>
        <v>4.9676029155243384E-4</v>
      </c>
    </row>
    <row r="507" spans="41:46" ht="11.25" customHeight="1" x14ac:dyDescent="0.25">
      <c r="AO507" s="100" t="s">
        <v>196</v>
      </c>
      <c r="AP507" s="101">
        <f>_xll.qlInterestRateIndexFixingDate(Currency&amp;"ibor"&amp;Tenor,AQ507,Trigger)</f>
        <v>42902</v>
      </c>
      <c r="AQ507" s="101">
        <f>_xll.qlCalendarAdvance(Calendar,AQ506,AO507,"f",,Trigger)</f>
        <v>42906</v>
      </c>
      <c r="AR507" s="101">
        <f>_xll.qlInterestRateIndexMaturity(Currency&amp;"ibor"&amp;Tenor,AQ507,Trigger)</f>
        <v>42936</v>
      </c>
      <c r="AS507" s="246">
        <f>_xll.qlIndexFixing($AC$5,AP507,TRUE,_xll.ohTrigger(Trigger,Trigger1M))</f>
        <v>4.6617623974132272E-4</v>
      </c>
      <c r="AT507" s="246">
        <f>_xll.qlIndexFixing($AU$1,AP507,TRUE,_xll.ohTrigger(Trigger,Trigger1M))</f>
        <v>5.0280287324078188E-4</v>
      </c>
    </row>
    <row r="508" spans="41:46" ht="11.25" customHeight="1" x14ac:dyDescent="0.25">
      <c r="AO508" s="100" t="s">
        <v>196</v>
      </c>
      <c r="AP508" s="101">
        <f>_xll.qlInterestRateIndexFixingDate(Currency&amp;"ibor"&amp;Tenor,AQ508,Trigger)</f>
        <v>42905</v>
      </c>
      <c r="AQ508" s="101">
        <f>_xll.qlCalendarAdvance(Calendar,AQ507,AO508,"f",,Trigger)</f>
        <v>42907</v>
      </c>
      <c r="AR508" s="101">
        <f>_xll.qlInterestRateIndexMaturity(Currency&amp;"ibor"&amp;Tenor,AQ508,Trigger)</f>
        <v>42937</v>
      </c>
      <c r="AS508" s="246">
        <f>_xll.qlIndexFixing($AC$5,AP508,TRUE,_xll.ohTrigger(Trigger,Trigger1M))</f>
        <v>4.7291825635298324E-4</v>
      </c>
      <c r="AT508" s="246">
        <f>_xll.qlIndexFixing($AU$1,AP508,TRUE,_xll.ohTrigger(Trigger,Trigger1M))</f>
        <v>5.089586841897642E-4</v>
      </c>
    </row>
    <row r="509" spans="41:46" ht="11.25" customHeight="1" x14ac:dyDescent="0.25">
      <c r="AO509" s="100" t="s">
        <v>196</v>
      </c>
      <c r="AP509" s="101">
        <f>_xll.qlInterestRateIndexFixingDate(Currency&amp;"ibor"&amp;Tenor,AQ509,Trigger)</f>
        <v>42906</v>
      </c>
      <c r="AQ509" s="101">
        <f>_xll.qlCalendarAdvance(Calendar,AQ508,AO509,"f",,Trigger)</f>
        <v>42908</v>
      </c>
      <c r="AR509" s="101">
        <f>_xll.qlInterestRateIndexMaturity(Currency&amp;"ibor"&amp;Tenor,AQ509,Trigger)</f>
        <v>42940</v>
      </c>
      <c r="AS509" s="246">
        <f>_xll.qlIndexFixing($AC$5,AP509,TRUE,_xll.ohTrigger(Trigger,Trigger1M))</f>
        <v>4.8948442150031912E-4</v>
      </c>
      <c r="AT509" s="246">
        <f>_xll.qlIndexFixing($AU$1,AP509,TRUE,_xll.ohTrigger(Trigger,Trigger1M))</f>
        <v>5.2235967643615711E-4</v>
      </c>
    </row>
    <row r="510" spans="41:46" ht="11.25" customHeight="1" x14ac:dyDescent="0.25">
      <c r="AO510" s="100" t="s">
        <v>196</v>
      </c>
      <c r="AP510" s="101">
        <f>_xll.qlInterestRateIndexFixingDate(Currency&amp;"ibor"&amp;Tenor,AQ510,Trigger)</f>
        <v>42907</v>
      </c>
      <c r="AQ510" s="101">
        <f>_xll.qlCalendarAdvance(Calendar,AQ509,AO510,"f",,Trigger)</f>
        <v>42909</v>
      </c>
      <c r="AR510" s="101">
        <f>_xll.qlInterestRateIndexMaturity(Currency&amp;"ibor"&amp;Tenor,AQ510,Trigger)</f>
        <v>42940</v>
      </c>
      <c r="AS510" s="246">
        <f>_xll.qlIndexFixing($AC$5,AP510,TRUE,_xll.ohTrigger(Trigger,Trigger1M))</f>
        <v>4.921427680736728E-4</v>
      </c>
      <c r="AT510" s="246">
        <f>_xll.qlIndexFixing($AU$1,AP510,TRUE,_xll.ohTrigger(Trigger,Trigger1M))</f>
        <v>5.2520699313994155E-4</v>
      </c>
    </row>
    <row r="511" spans="41:46" ht="11.25" customHeight="1" x14ac:dyDescent="0.25">
      <c r="AO511" s="100" t="s">
        <v>196</v>
      </c>
      <c r="AP511" s="101">
        <f>_xll.qlInterestRateIndexFixingDate(Currency&amp;"ibor"&amp;Tenor,AQ511,Trigger)</f>
        <v>42908</v>
      </c>
      <c r="AQ511" s="101">
        <f>_xll.qlCalendarAdvance(Calendar,AQ510,AO511,"f",,Trigger)</f>
        <v>42912</v>
      </c>
      <c r="AR511" s="101">
        <f>_xll.qlInterestRateIndexMaturity(Currency&amp;"ibor"&amp;Tenor,AQ511,Trigger)</f>
        <v>42942</v>
      </c>
      <c r="AS511" s="246">
        <f>_xll.qlIndexFixing($AC$5,AP511,TRUE,_xll.ohTrigger(Trigger,Trigger1M))</f>
        <v>5.1113334318664272E-4</v>
      </c>
      <c r="AT511" s="246">
        <f>_xll.qlIndexFixing($AU$1,AP511,TRUE,_xll.ohTrigger(Trigger,Trigger1M))</f>
        <v>5.4143212712709499E-4</v>
      </c>
    </row>
    <row r="512" spans="41:46" ht="11.25" customHeight="1" x14ac:dyDescent="0.25">
      <c r="AO512" s="100" t="s">
        <v>196</v>
      </c>
      <c r="AP512" s="101">
        <f>_xll.qlInterestRateIndexFixingDate(Currency&amp;"ibor"&amp;Tenor,AQ512,Trigger)</f>
        <v>42909</v>
      </c>
      <c r="AQ512" s="101">
        <f>_xll.qlCalendarAdvance(Calendar,AQ511,AO512,"f",,Trigger)</f>
        <v>42913</v>
      </c>
      <c r="AR512" s="101">
        <f>_xll.qlInterestRateIndexMaturity(Currency&amp;"ibor"&amp;Tenor,AQ512,Trigger)</f>
        <v>42943</v>
      </c>
      <c r="AS512" s="246">
        <f>_xll.qlIndexFixing($AC$5,AP512,TRUE,_xll.ohTrigger(Trigger,Trigger1M))</f>
        <v>5.1967540903863352E-4</v>
      </c>
      <c r="AT512" s="246">
        <f>_xll.qlIndexFixing($AU$1,AP512,TRUE,_xll.ohTrigger(Trigger,Trigger1M))</f>
        <v>5.4826488323733713E-4</v>
      </c>
    </row>
    <row r="513" spans="41:46" ht="11.25" customHeight="1" x14ac:dyDescent="0.25">
      <c r="AO513" s="102" t="s">
        <v>83</v>
      </c>
      <c r="AP513" s="101">
        <f>_xll.qlInterestRateIndexFixingDate(Currency&amp;"ibor"&amp;Tenor,AQ513,Trigger)</f>
        <v>42916</v>
      </c>
      <c r="AQ513" s="101">
        <f>_xll.qlCalendarAdvance(Calendar,AQ512,AO513,"f",,Trigger)</f>
        <v>42920</v>
      </c>
      <c r="AR513" s="101">
        <f>_xll.qlInterestRateIndexMaturity(Currency&amp;"ibor"&amp;Tenor,AQ513,Trigger)</f>
        <v>42951</v>
      </c>
      <c r="AS513" s="246">
        <f>_xll.qlIndexFixing($AC$5,AP513,TRUE,_xll.ohTrigger(Trigger,Trigger1M))</f>
        <v>5.9251715559531287E-4</v>
      </c>
      <c r="AT513" s="246">
        <f>_xll.qlIndexFixing($AU$1,AP513,TRUE,_xll.ohTrigger(Trigger,Trigger1M))</f>
        <v>6.0297501803198829E-4</v>
      </c>
    </row>
    <row r="514" spans="41:46" ht="11.25" customHeight="1" x14ac:dyDescent="0.25">
      <c r="AO514" s="102" t="s">
        <v>83</v>
      </c>
      <c r="AP514" s="101">
        <f>_xll.qlInterestRateIndexFixingDate(Currency&amp;"ibor"&amp;Tenor,AQ514,Trigger)</f>
        <v>42923</v>
      </c>
      <c r="AQ514" s="101">
        <f>_xll.qlCalendarAdvance(Calendar,AQ513,AO514,"f",,Trigger)</f>
        <v>42927</v>
      </c>
      <c r="AR514" s="101">
        <f>_xll.qlInterestRateIndexMaturity(Currency&amp;"ibor"&amp;Tenor,AQ514,Trigger)</f>
        <v>42958</v>
      </c>
      <c r="AS514" s="246">
        <f>_xll.qlIndexFixing($AC$5,AP514,TRUE,_xll.ohTrigger(Trigger,Trigger1M))</f>
        <v>6.6204334886243998E-4</v>
      </c>
      <c r="AT514" s="246">
        <f>_xll.qlIndexFixing($AU$1,AP514,TRUE,_xll.ohTrigger(Trigger,Trigger1M))</f>
        <v>6.5604084010916972E-4</v>
      </c>
    </row>
    <row r="515" spans="41:46" ht="11.25" customHeight="1" x14ac:dyDescent="0.25">
      <c r="AO515" s="102" t="s">
        <v>83</v>
      </c>
      <c r="AP515" s="101">
        <f>_xll.qlInterestRateIndexFixingDate(Currency&amp;"ibor"&amp;Tenor,AQ515,Trigger)</f>
        <v>42930</v>
      </c>
      <c r="AQ515" s="101">
        <f>_xll.qlCalendarAdvance(Calendar,AQ514,AO515,"f",,Trigger)</f>
        <v>42934</v>
      </c>
      <c r="AR515" s="101">
        <f>_xll.qlInterestRateIndexMaturity(Currency&amp;"ibor"&amp;Tenor,AQ515,Trigger)</f>
        <v>42965</v>
      </c>
      <c r="AS515" s="246">
        <f>_xll.qlIndexFixing($AC$5,AP515,TRUE,_xll.ohTrigger(Trigger,Trigger1M))</f>
        <v>7.2619410043522003E-4</v>
      </c>
      <c r="AT515" s="246">
        <f>_xll.qlIndexFixing($AU$1,AP515,TRUE,_xll.ohTrigger(Trigger,Trigger1M))</f>
        <v>7.0929680662074242E-4</v>
      </c>
    </row>
    <row r="516" spans="41:46" ht="11.25" customHeight="1" x14ac:dyDescent="0.25">
      <c r="AO516" s="102" t="s">
        <v>83</v>
      </c>
      <c r="AP516" s="101">
        <f>_xll.qlInterestRateIndexFixingDate(Currency&amp;"ibor"&amp;Tenor,AQ516,Trigger)</f>
        <v>42937</v>
      </c>
      <c r="AQ516" s="101">
        <f>_xll.qlCalendarAdvance(Calendar,AQ515,AO516,"f",,Trigger)</f>
        <v>42941</v>
      </c>
      <c r="AR516" s="101">
        <f>_xll.qlInterestRateIndexMaturity(Currency&amp;"ibor"&amp;Tenor,AQ516,Trigger)</f>
        <v>42972</v>
      </c>
      <c r="AS516" s="246">
        <f>_xll.qlIndexFixing($AC$5,AP516,TRUE,_xll.ohTrigger(Trigger,Trigger1M))</f>
        <v>7.8496932122878473E-4</v>
      </c>
      <c r="AT516" s="246">
        <f>_xll.qlIndexFixing($AU$1,AP516,TRUE,_xll.ohTrigger(Trigger,Trigger1M))</f>
        <v>7.6274292018138894E-4</v>
      </c>
    </row>
    <row r="517" spans="41:46" ht="11.25" customHeight="1" x14ac:dyDescent="0.25">
      <c r="AO517" s="102" t="s">
        <v>83</v>
      </c>
      <c r="AP517" s="101">
        <f>_xll.qlInterestRateIndexFixingDate(Currency&amp;"ibor"&amp;Tenor,AQ517,Trigger)</f>
        <v>42944</v>
      </c>
      <c r="AQ517" s="101">
        <f>_xll.qlCalendarAdvance(Calendar,AQ516,AO517,"f",,Trigger)</f>
        <v>42948</v>
      </c>
      <c r="AR517" s="101">
        <f>_xll.qlInterestRateIndexMaturity(Currency&amp;"ibor"&amp;Tenor,AQ517,Trigger)</f>
        <v>42979</v>
      </c>
      <c r="AS517" s="246">
        <f>_xll.qlIndexFixing($AC$5,AP517,TRUE,_xll.ohTrigger(Trigger,Trigger1M))</f>
        <v>8.3836892962841877E-4</v>
      </c>
      <c r="AT517" s="246">
        <f>_xll.qlIndexFixing($AU$1,AP517,TRUE,_xll.ohTrigger(Trigger,Trigger1M))</f>
        <v>8.1637918341610641E-4</v>
      </c>
    </row>
    <row r="518" spans="41:46" ht="11.25" customHeight="1" x14ac:dyDescent="0.25">
      <c r="AO518" s="102" t="s">
        <v>83</v>
      </c>
      <c r="AP518" s="101">
        <f>_xll.qlInterestRateIndexFixingDate(Currency&amp;"ibor"&amp;Tenor,AQ518,Trigger)</f>
        <v>42951</v>
      </c>
      <c r="AQ518" s="101">
        <f>_xll.qlCalendarAdvance(Calendar,AQ517,AO518,"f",,Trigger)</f>
        <v>42955</v>
      </c>
      <c r="AR518" s="101">
        <f>_xll.qlInterestRateIndexMaturity(Currency&amp;"ibor"&amp;Tenor,AQ518,Trigger)</f>
        <v>42986</v>
      </c>
      <c r="AS518" s="246">
        <f>_xll.qlIndexFixing($AC$5,AP518,TRUE,_xll.ohTrigger(Trigger,Trigger1M))</f>
        <v>8.8639285147666799E-4</v>
      </c>
      <c r="AT518" s="246">
        <f>_xll.qlIndexFixing($AU$1,AP518,TRUE,_xll.ohTrigger(Trigger,Trigger1M))</f>
        <v>8.7020559895762751E-4</v>
      </c>
    </row>
    <row r="519" spans="41:46" ht="11.25" customHeight="1" x14ac:dyDescent="0.25">
      <c r="AO519" s="102" t="s">
        <v>83</v>
      </c>
      <c r="AP519" s="101">
        <f>_xll.qlInterestRateIndexFixingDate(Currency&amp;"ibor"&amp;Tenor,AQ519,Trigger)</f>
        <v>42958</v>
      </c>
      <c r="AQ519" s="101">
        <f>_xll.qlCalendarAdvance(Calendar,AQ518,AO519,"f",,Trigger)</f>
        <v>42962</v>
      </c>
      <c r="AR519" s="101">
        <f>_xll.qlInterestRateIndexMaturity(Currency&amp;"ibor"&amp;Tenor,AQ519,Trigger)</f>
        <v>42993</v>
      </c>
      <c r="AS519" s="246">
        <f>_xll.qlIndexFixing($AC$5,AP519,TRUE,_xll.ohTrigger(Trigger,Trigger1M))</f>
        <v>9.2904102008623164E-4</v>
      </c>
      <c r="AT519" s="246">
        <f>_xll.qlIndexFixing($AU$1,AP519,TRUE,_xll.ohTrigger(Trigger,Trigger1M))</f>
        <v>9.2422216944126358E-4</v>
      </c>
    </row>
    <row r="520" spans="41:46" ht="11.25" customHeight="1" x14ac:dyDescent="0.25">
      <c r="AO520" s="102" t="s">
        <v>83</v>
      </c>
      <c r="AP520" s="101">
        <f>_xll.qlInterestRateIndexFixingDate(Currency&amp;"ibor"&amp;Tenor,AQ520,Trigger)</f>
        <v>42965</v>
      </c>
      <c r="AQ520" s="101">
        <f>_xll.qlCalendarAdvance(Calendar,AQ519,AO520,"f",,Trigger)</f>
        <v>42969</v>
      </c>
      <c r="AR520" s="101">
        <f>_xll.qlInterestRateIndexMaturity(Currency&amp;"ibor"&amp;Tenor,AQ520,Trigger)</f>
        <v>43000</v>
      </c>
      <c r="AS520" s="246">
        <f>_xll.qlIndexFixing($AC$5,AP520,TRUE,_xll.ohTrigger(Trigger,Trigger1M))</f>
        <v>9.6631337623738359E-4</v>
      </c>
      <c r="AT520" s="246">
        <f>_xll.qlIndexFixing($AU$1,AP520,TRUE,_xll.ohTrigger(Trigger,Trigger1M))</f>
        <v>9.7842889752811166E-4</v>
      </c>
    </row>
    <row r="521" spans="41:46" ht="11.25" customHeight="1" x14ac:dyDescent="0.25">
      <c r="AO521" s="102" t="s">
        <v>83</v>
      </c>
      <c r="AP521" s="101">
        <f>_xll.qlInterestRateIndexFixingDate(Currency&amp;"ibor"&amp;Tenor,AQ521,Trigger)</f>
        <v>42972</v>
      </c>
      <c r="AQ521" s="101">
        <f>_xll.qlCalendarAdvance(Calendar,AQ520,AO521,"f",,Trigger)</f>
        <v>42976</v>
      </c>
      <c r="AR521" s="101">
        <f>_xll.qlInterestRateIndexMaturity(Currency&amp;"ibor"&amp;Tenor,AQ521,Trigger)</f>
        <v>43007</v>
      </c>
      <c r="AS521" s="246">
        <f>_xll.qlIndexFixing($AC$5,AP521,TRUE,_xll.ohTrigger(Trigger,Trigger1M))</f>
        <v>9.9820986816508009E-4</v>
      </c>
      <c r="AT521" s="246">
        <f>_xll.qlIndexFixing($AU$1,AP521,TRUE,_xll.ohTrigger(Trigger,Trigger1M))</f>
        <v>1.0328257858689548E-3</v>
      </c>
    </row>
    <row r="522" spans="41:46" ht="11.25" customHeight="1" x14ac:dyDescent="0.25">
      <c r="AO522" s="102" t="s">
        <v>83</v>
      </c>
      <c r="AP522" s="101">
        <f>_xll.qlInterestRateIndexFixingDate(Currency&amp;"ibor"&amp;Tenor,AQ522,Trigger)</f>
        <v>42979</v>
      </c>
      <c r="AQ522" s="101">
        <f>_xll.qlCalendarAdvance(Calendar,AQ521,AO522,"f",,Trigger)</f>
        <v>42983</v>
      </c>
      <c r="AR522" s="101">
        <f>_xll.qlInterestRateIndexMaturity(Currency&amp;"ibor"&amp;Tenor,AQ522,Trigger)</f>
        <v>43013</v>
      </c>
      <c r="AS522" s="246">
        <f>_xll.qlIndexFixing($AC$5,AP522,TRUE,_xll.ohTrigger(Trigger,Trigger1M))</f>
        <v>1.0250395112656463E-3</v>
      </c>
      <c r="AT522" s="246">
        <f>_xll.qlIndexFixing($AU$1,AP522,TRUE,_xll.ohTrigger(Trigger,Trigger1M))</f>
        <v>1.0834959744316919E-3</v>
      </c>
    </row>
    <row r="523" spans="41:46" ht="11.25" customHeight="1" x14ac:dyDescent="0.25">
      <c r="AO523" s="102" t="s">
        <v>83</v>
      </c>
      <c r="AP523" s="101">
        <f>_xll.qlInterestRateIndexFixingDate(Currency&amp;"ibor"&amp;Tenor,AQ523,Trigger)</f>
        <v>42986</v>
      </c>
      <c r="AQ523" s="101">
        <f>_xll.qlCalendarAdvance(Calendar,AQ522,AO523,"f",,Trigger)</f>
        <v>42990</v>
      </c>
      <c r="AR523" s="101">
        <f>_xll.qlInterestRateIndexMaturity(Currency&amp;"ibor"&amp;Tenor,AQ523,Trigger)</f>
        <v>43020</v>
      </c>
      <c r="AS523" s="246">
        <f>_xll.qlIndexFixing($AC$5,AP523,TRUE,_xll.ohTrigger(Trigger,Trigger1M))</f>
        <v>1.064208560533686E-3</v>
      </c>
      <c r="AT523" s="246">
        <f>_xll.qlIndexFixing($AU$1,AP523,TRUE,_xll.ohTrigger(Trigger,Trigger1M))</f>
        <v>1.1382594389361955E-3</v>
      </c>
    </row>
    <row r="524" spans="41:46" ht="11.25" customHeight="1" x14ac:dyDescent="0.25">
      <c r="AO524" s="102" t="s">
        <v>83</v>
      </c>
      <c r="AP524" s="101">
        <f>_xll.qlInterestRateIndexFixingDate(Currency&amp;"ibor"&amp;Tenor,AQ524,Trigger)</f>
        <v>42993</v>
      </c>
      <c r="AQ524" s="101">
        <f>_xll.qlCalendarAdvance(Calendar,AQ523,AO524,"f",,Trigger)</f>
        <v>42997</v>
      </c>
      <c r="AR524" s="101">
        <f>_xll.qlInterestRateIndexMaturity(Currency&amp;"ibor"&amp;Tenor,AQ524,Trigger)</f>
        <v>43027</v>
      </c>
      <c r="AS524" s="246">
        <f>_xll.qlIndexFixing($AC$5,AP524,TRUE,_xll.ohTrigger(Trigger,Trigger1M))</f>
        <v>1.1169160558219815E-3</v>
      </c>
      <c r="AT524" s="246">
        <f>_xll.qlIndexFixing($AU$1,AP524,TRUE,_xll.ohTrigger(Trigger,Trigger1M))</f>
        <v>1.193213062579801E-3</v>
      </c>
    </row>
    <row r="525" spans="41:46" ht="11.25" customHeight="1" x14ac:dyDescent="0.25">
      <c r="AO525" s="102" t="s">
        <v>83</v>
      </c>
      <c r="AP525" s="101">
        <f>_xll.qlInterestRateIndexFixingDate(Currency&amp;"ibor"&amp;Tenor,AQ525,Trigger)</f>
        <v>43000</v>
      </c>
      <c r="AQ525" s="101">
        <f>_xll.qlCalendarAdvance(Calendar,AQ524,AO525,"f",,Trigger)</f>
        <v>43004</v>
      </c>
      <c r="AR525" s="101">
        <f>_xll.qlInterestRateIndexMaturity(Currency&amp;"ibor"&amp;Tenor,AQ525,Trigger)</f>
        <v>43034</v>
      </c>
      <c r="AS525" s="246">
        <f>_xll.qlIndexFixing($AC$5,AP525,TRUE,_xll.ohTrigger(Trigger,Trigger1M))</f>
        <v>1.1830717017806691E-3</v>
      </c>
      <c r="AT525" s="246">
        <f>_xll.qlIndexFixing($AU$1,AP525,TRUE,_xll.ohTrigger(Trigger,Trigger1M))</f>
        <v>1.2483568479790819E-3</v>
      </c>
    </row>
    <row r="526" spans="41:46" ht="11.25" customHeight="1" x14ac:dyDescent="0.25">
      <c r="AO526" s="102" t="s">
        <v>83</v>
      </c>
      <c r="AP526" s="101">
        <f>_xll.qlInterestRateIndexFixingDate(Currency&amp;"ibor"&amp;Tenor,AQ526,Trigger)</f>
        <v>43007</v>
      </c>
      <c r="AQ526" s="101">
        <f>_xll.qlCalendarAdvance(Calendar,AQ525,AO526,"f",,Trigger)</f>
        <v>43011</v>
      </c>
      <c r="AR526" s="101">
        <f>_xll.qlInterestRateIndexMaturity(Currency&amp;"ibor"&amp;Tenor,AQ526,Trigger)</f>
        <v>43042</v>
      </c>
      <c r="AS526" s="246">
        <f>_xll.qlIndexFixing($AC$5,AP526,TRUE,_xll.ohTrigger(Trigger,Trigger1M))</f>
        <v>1.2680397219006114E-3</v>
      </c>
      <c r="AT526" s="246">
        <f>_xll.qlIndexFixing($AU$1,AP526,TRUE,_xll.ohTrigger(Trigger,Trigger1M))</f>
        <v>1.3076627252073974E-3</v>
      </c>
    </row>
    <row r="527" spans="41:46" ht="11.25" customHeight="1" x14ac:dyDescent="0.25">
      <c r="AO527" s="102" t="s">
        <v>83</v>
      </c>
      <c r="AP527" s="101">
        <f>_xll.qlInterestRateIndexFixingDate(Currency&amp;"ibor"&amp;Tenor,AQ527,Trigger)</f>
        <v>43014</v>
      </c>
      <c r="AQ527" s="101">
        <f>_xll.qlCalendarAdvance(Calendar,AQ526,AO527,"f",,Trigger)</f>
        <v>43018</v>
      </c>
      <c r="AR527" s="101">
        <f>_xll.qlInterestRateIndexMaturity(Currency&amp;"ibor"&amp;Tenor,AQ527,Trigger)</f>
        <v>43049</v>
      </c>
      <c r="AS527" s="246">
        <f>_xll.qlIndexFixing($AC$5,AP527,TRUE,_xll.ohTrigger(Trigger,Trigger1M))</f>
        <v>1.3481894956759372E-3</v>
      </c>
      <c r="AT527" s="246">
        <f>_xll.qlIndexFixing($AU$1,AP527,TRUE,_xll.ohTrigger(Trigger,Trigger1M))</f>
        <v>1.3632006314864384E-3</v>
      </c>
    </row>
    <row r="528" spans="41:46" ht="11.25" customHeight="1" x14ac:dyDescent="0.25">
      <c r="AO528" s="102" t="s">
        <v>83</v>
      </c>
      <c r="AP528" s="101">
        <f>_xll.qlInterestRateIndexFixingDate(Currency&amp;"ibor"&amp;Tenor,AQ528,Trigger)</f>
        <v>43021</v>
      </c>
      <c r="AQ528" s="101">
        <f>_xll.qlCalendarAdvance(Calendar,AQ527,AO528,"f",,Trigger)</f>
        <v>43025</v>
      </c>
      <c r="AR528" s="101">
        <f>_xll.qlInterestRateIndexMaturity(Currency&amp;"ibor"&amp;Tenor,AQ528,Trigger)</f>
        <v>43056</v>
      </c>
      <c r="AS528" s="246">
        <f>_xll.qlIndexFixing($AC$5,AP528,TRUE,_xll.ohTrigger(Trigger,Trigger1M))</f>
        <v>1.4225758883060302E-3</v>
      </c>
      <c r="AT528" s="246">
        <f>_xll.qlIndexFixing($AU$1,AP528,TRUE,_xll.ohTrigger(Trigger,Trigger1M))</f>
        <v>1.4189287169024338E-3</v>
      </c>
    </row>
    <row r="529" spans="41:46" ht="11.25" customHeight="1" x14ac:dyDescent="0.25">
      <c r="AO529" s="102" t="s">
        <v>83</v>
      </c>
      <c r="AP529" s="101">
        <f>_xll.qlInterestRateIndexFixingDate(Currency&amp;"ibor"&amp;Tenor,AQ529,Trigger)</f>
        <v>43028</v>
      </c>
      <c r="AQ529" s="101">
        <f>_xll.qlCalendarAdvance(Calendar,AQ528,AO529,"f",,Trigger)</f>
        <v>43032</v>
      </c>
      <c r="AR529" s="101">
        <f>_xll.qlInterestRateIndexMaturity(Currency&amp;"ibor"&amp;Tenor,AQ529,Trigger)</f>
        <v>43063</v>
      </c>
      <c r="AS529" s="246">
        <f>_xll.qlIndexFixing($AC$5,AP529,TRUE,_xll.ohTrigger(Trigger,Trigger1M))</f>
        <v>1.4911987890536646E-3</v>
      </c>
      <c r="AT529" s="246">
        <f>_xll.qlIndexFixing($AU$1,AP529,TRUE,_xll.ohTrigger(Trigger,Trigger1M))</f>
        <v>1.4748469841989957E-3</v>
      </c>
    </row>
    <row r="530" spans="41:46" ht="11.25" customHeight="1" x14ac:dyDescent="0.25">
      <c r="AO530" s="102" t="s">
        <v>83</v>
      </c>
      <c r="AP530" s="101">
        <f>_xll.qlInterestRateIndexFixingDate(Currency&amp;"ibor"&amp;Tenor,AQ530,Trigger)</f>
        <v>43035</v>
      </c>
      <c r="AQ530" s="101">
        <f>_xll.qlCalendarAdvance(Calendar,AQ529,AO530,"f",,Trigger)</f>
        <v>43039</v>
      </c>
      <c r="AR530" s="101">
        <f>_xll.qlInterestRateIndexMaturity(Currency&amp;"ibor"&amp;Tenor,AQ530,Trigger)</f>
        <v>43069</v>
      </c>
      <c r="AS530" s="246">
        <f>_xll.qlIndexFixing($AC$5,AP530,TRUE,_xll.ohTrigger(Trigger,Trigger1M))</f>
        <v>1.5500549327924773E-3</v>
      </c>
      <c r="AT530" s="246">
        <f>_xll.qlIndexFixing($AU$1,AP530,TRUE,_xll.ohTrigger(Trigger,Trigger1M))</f>
        <v>1.5269282932237616E-3</v>
      </c>
    </row>
    <row r="531" spans="41:46" ht="11.25" customHeight="1" x14ac:dyDescent="0.25">
      <c r="AO531" s="102" t="s">
        <v>83</v>
      </c>
      <c r="AP531" s="101">
        <f>_xll.qlInterestRateIndexFixingDate(Currency&amp;"ibor"&amp;Tenor,AQ531,Trigger)</f>
        <v>43042</v>
      </c>
      <c r="AQ531" s="101">
        <f>_xll.qlCalendarAdvance(Calendar,AQ530,AO531,"f",,Trigger)</f>
        <v>43046</v>
      </c>
      <c r="AR531" s="101">
        <f>_xll.qlInterestRateIndexMaturity(Currency&amp;"ibor"&amp;Tenor,AQ531,Trigger)</f>
        <v>43076</v>
      </c>
      <c r="AS531" s="246">
        <f>_xll.qlIndexFixing($AC$5,AP531,TRUE,_xll.ohTrigger(Trigger,Trigger1M))</f>
        <v>1.6075619960345122E-3</v>
      </c>
      <c r="AT531" s="246">
        <f>_xll.qlIndexFixing($AU$1,AP531,TRUE,_xll.ohTrigger(Trigger,Trigger1M))</f>
        <v>1.5832131044488662E-3</v>
      </c>
    </row>
    <row r="532" spans="41:46" ht="11.25" customHeight="1" x14ac:dyDescent="0.25">
      <c r="AO532" s="102" t="s">
        <v>83</v>
      </c>
      <c r="AP532" s="101">
        <f>_xll.qlInterestRateIndexFixingDate(Currency&amp;"ibor"&amp;Tenor,AQ532,Trigger)</f>
        <v>43049</v>
      </c>
      <c r="AQ532" s="101">
        <f>_xll.qlCalendarAdvance(Calendar,AQ531,AO532,"f",,Trigger)</f>
        <v>43053</v>
      </c>
      <c r="AR532" s="101">
        <f>_xll.qlInterestRateIndexMaturity(Currency&amp;"ibor"&amp;Tenor,AQ532,Trigger)</f>
        <v>43083</v>
      </c>
      <c r="AS532" s="246">
        <f>_xll.qlIndexFixing($AC$5,AP532,TRUE,_xll.ohTrigger(Trigger,Trigger1M))</f>
        <v>1.6593053096976007E-3</v>
      </c>
      <c r="AT532" s="246">
        <f>_xll.qlIndexFixing($AU$1,AP532,TRUE,_xll.ohTrigger(Trigger,Trigger1M))</f>
        <v>1.6396880959455018E-3</v>
      </c>
    </row>
    <row r="533" spans="41:46" ht="11.25" customHeight="1" x14ac:dyDescent="0.25">
      <c r="AO533" s="102" t="s">
        <v>83</v>
      </c>
      <c r="AP533" s="101">
        <f>_xll.qlInterestRateIndexFixingDate(Currency&amp;"ibor"&amp;Tenor,AQ533,Trigger)</f>
        <v>43056</v>
      </c>
      <c r="AQ533" s="101">
        <f>_xll.qlCalendarAdvance(Calendar,AQ532,AO533,"f",,Trigger)</f>
        <v>43060</v>
      </c>
      <c r="AR533" s="101">
        <f>_xll.qlInterestRateIndexMaturity(Currency&amp;"ibor"&amp;Tenor,AQ533,Trigger)</f>
        <v>43090</v>
      </c>
      <c r="AS533" s="246">
        <f>_xll.qlIndexFixing($AC$5,AP533,TRUE,_xll.ohTrigger(Trigger,Trigger1M))</f>
        <v>1.7052847992307107E-3</v>
      </c>
      <c r="AT533" s="246">
        <f>_xll.qlIndexFixing($AU$1,AP533,TRUE,_xll.ohTrigger(Trigger,Trigger1M))</f>
        <v>1.6963532704021844E-3</v>
      </c>
    </row>
    <row r="534" spans="41:46" ht="11.25" customHeight="1" x14ac:dyDescent="0.25">
      <c r="AO534" s="102" t="s">
        <v>83</v>
      </c>
      <c r="AP534" s="101">
        <f>_xll.qlInterestRateIndexFixingDate(Currency&amp;"ibor"&amp;Tenor,AQ534,Trigger)</f>
        <v>43063</v>
      </c>
      <c r="AQ534" s="101">
        <f>_xll.qlCalendarAdvance(Calendar,AQ533,AO534,"f",,Trigger)</f>
        <v>43067</v>
      </c>
      <c r="AR534" s="101">
        <f>_xll.qlInterestRateIndexMaturity(Currency&amp;"ibor"&amp;Tenor,AQ534,Trigger)</f>
        <v>43097</v>
      </c>
      <c r="AS534" s="246">
        <f>_xll.qlIndexFixing($AC$5,AP534,TRUE,_xll.ohTrigger(Trigger,Trigger1M))</f>
        <v>1.7455003983855022E-3</v>
      </c>
      <c r="AT534" s="246">
        <f>_xll.qlIndexFixing($AU$1,AP534,TRUE,_xll.ohTrigger(Trigger,Trigger1M))</f>
        <v>1.7532086305074301E-3</v>
      </c>
    </row>
    <row r="535" spans="41:46" ht="11.25" customHeight="1" x14ac:dyDescent="0.25">
      <c r="AO535" s="102" t="s">
        <v>83</v>
      </c>
      <c r="AP535" s="101">
        <f>_xll.qlInterestRateIndexFixingDate(Currency&amp;"ibor"&amp;Tenor,AQ535,Trigger)</f>
        <v>43070</v>
      </c>
      <c r="AQ535" s="101">
        <f>_xll.qlCalendarAdvance(Calendar,AQ534,AO535,"f",,Trigger)</f>
        <v>43074</v>
      </c>
      <c r="AR535" s="101">
        <f>_xll.qlInterestRateIndexMaturity(Currency&amp;"ibor"&amp;Tenor,AQ535,Trigger)</f>
        <v>43105</v>
      </c>
      <c r="AS535" s="246">
        <f>_xll.qlIndexFixing($AC$5,AP535,TRUE,_xll.ohTrigger(Trigger,Trigger1M))</f>
        <v>1.7832916728538304E-3</v>
      </c>
      <c r="AT535" s="246">
        <f>_xll.qlIndexFixing($AU$1,AP535,TRUE,_xll.ohTrigger(Trigger,Trigger1M))</f>
        <v>1.8143505617184894E-3</v>
      </c>
    </row>
    <row r="536" spans="41:46" ht="11.25" customHeight="1" x14ac:dyDescent="0.25">
      <c r="AO536" s="102" t="s">
        <v>83</v>
      </c>
      <c r="AP536" s="101">
        <f>_xll.qlInterestRateIndexFixingDate(Currency&amp;"ibor"&amp;Tenor,AQ536,Trigger)</f>
        <v>43077</v>
      </c>
      <c r="AQ536" s="101">
        <f>_xll.qlCalendarAdvance(Calendar,AQ535,AO536,"f",,Trigger)</f>
        <v>43081</v>
      </c>
      <c r="AR536" s="101">
        <f>_xll.qlInterestRateIndexMaturity(Currency&amp;"ibor"&amp;Tenor,AQ536,Trigger)</f>
        <v>43112</v>
      </c>
      <c r="AS536" s="246">
        <f>_xll.qlIndexFixing($AC$5,AP536,TRUE,_xll.ohTrigger(Trigger,Trigger1M))</f>
        <v>1.8257819969388464E-3</v>
      </c>
      <c r="AT536" s="246">
        <f>_xll.qlIndexFixing($AU$1,AP536,TRUE,_xll.ohTrigger(Trigger,Trigger1M))</f>
        <v>1.8716001795158629E-3</v>
      </c>
    </row>
    <row r="537" spans="41:46" ht="11.25" customHeight="1" x14ac:dyDescent="0.25">
      <c r="AO537" s="102" t="s">
        <v>83</v>
      </c>
      <c r="AP537" s="101">
        <f>_xll.qlInterestRateIndexFixingDate(Currency&amp;"ibor"&amp;Tenor,AQ537,Trigger)</f>
        <v>43084</v>
      </c>
      <c r="AQ537" s="101">
        <f>_xll.qlCalendarAdvance(Calendar,AQ536,AO537,"f",,Trigger)</f>
        <v>43088</v>
      </c>
      <c r="AR537" s="101">
        <f>_xll.qlInterestRateIndexMaturity(Currency&amp;"ibor"&amp;Tenor,AQ537,Trigger)</f>
        <v>43119</v>
      </c>
      <c r="AS537" s="246">
        <f>_xll.qlIndexFixing($AC$5,AP537,TRUE,_xll.ohTrigger(Trigger,Trigger1M))</f>
        <v>1.878140469580229E-3</v>
      </c>
      <c r="AT537" s="246">
        <f>_xll.qlIndexFixing($AU$1,AP537,TRUE,_xll.ohTrigger(Trigger,Trigger1M))</f>
        <v>1.9290400014057127E-3</v>
      </c>
    </row>
    <row r="538" spans="41:46" ht="11.25" customHeight="1" x14ac:dyDescent="0.25">
      <c r="AO538" s="102" t="s">
        <v>83</v>
      </c>
      <c r="AP538" s="101">
        <f>_xll.qlInterestRateIndexFixingDate(Currency&amp;"ibor"&amp;Tenor,AQ538,Trigger)</f>
        <v>43090</v>
      </c>
      <c r="AQ538" s="101">
        <f>_xll.qlCalendarAdvance(Calendar,AQ537,AO538,"f",,Trigger)</f>
        <v>43096</v>
      </c>
      <c r="AR538" s="101">
        <f>_xll.qlInterestRateIndexMaturity(Currency&amp;"ibor"&amp;Tenor,AQ538,Trigger)</f>
        <v>43129</v>
      </c>
      <c r="AS538" s="246">
        <f>_xll.qlIndexFixing($AC$5,AP538,TRUE,_xll.ohTrigger(Trigger,Trigger1M))</f>
        <v>1.9614280210107763E-3</v>
      </c>
      <c r="AT538" s="246">
        <f>_xll.qlIndexFixing($AU$1,AP538,TRUE,_xll.ohTrigger(Trigger,Trigger1M))</f>
        <v>2.0032025069830184E-3</v>
      </c>
    </row>
    <row r="539" spans="41:46" ht="11.25" customHeight="1" x14ac:dyDescent="0.25">
      <c r="AO539" s="102" t="s">
        <v>83</v>
      </c>
      <c r="AP539" s="101">
        <f>_xll.qlInterestRateIndexFixingDate(Currency&amp;"ibor"&amp;Tenor,AQ539,Trigger)</f>
        <v>43098</v>
      </c>
      <c r="AQ539" s="101">
        <f>_xll.qlCalendarAdvance(Calendar,AQ538,AO539,"f",,Trigger)</f>
        <v>43103</v>
      </c>
      <c r="AR539" s="101">
        <f>_xll.qlInterestRateIndexMaturity(Currency&amp;"ibor"&amp;Tenor,AQ539,Trigger)</f>
        <v>43136</v>
      </c>
      <c r="AS539" s="246">
        <f>_xll.qlIndexFixing($AC$5,AP539,TRUE,_xll.ohTrigger(Trigger,Trigger1M))</f>
        <v>2.0357019521059657E-3</v>
      </c>
      <c r="AT539" s="246">
        <f>_xll.qlIndexFixing($AU$1,AP539,TRUE,_xll.ohTrigger(Trigger,Trigger1M))</f>
        <v>2.0610777451146589E-3</v>
      </c>
    </row>
    <row r="540" spans="41:46" ht="11.25" customHeight="1" x14ac:dyDescent="0.25">
      <c r="AO540" s="102" t="s">
        <v>83</v>
      </c>
      <c r="AP540" s="101">
        <f>_xll.qlInterestRateIndexFixingDate(Currency&amp;"ibor"&amp;Tenor,AQ540,Trigger)</f>
        <v>43108</v>
      </c>
      <c r="AQ540" s="101">
        <f>_xll.qlCalendarAdvance(Calendar,AQ539,AO540,"f",,Trigger)</f>
        <v>43110</v>
      </c>
      <c r="AR540" s="101">
        <f>_xll.qlInterestRateIndexMaturity(Currency&amp;"ibor"&amp;Tenor,AQ540,Trigger)</f>
        <v>43143</v>
      </c>
      <c r="AS540" s="246">
        <f>_xll.qlIndexFixing($AC$5,AP540,TRUE,_xll.ohTrigger(Trigger,Trigger1M))</f>
        <v>2.1109606124059999E-3</v>
      </c>
      <c r="AT540" s="246">
        <f>_xll.qlIndexFixing($AU$1,AP540,TRUE,_xll.ohTrigger(Trigger,Trigger1M))</f>
        <v>2.1191432174843591E-3</v>
      </c>
    </row>
    <row r="541" spans="41:46" ht="11.25" customHeight="1" x14ac:dyDescent="0.25">
      <c r="AO541" s="102" t="s">
        <v>83</v>
      </c>
      <c r="AP541" s="101">
        <f>_xll.qlInterestRateIndexFixingDate(Currency&amp;"ibor"&amp;Tenor,AQ541,Trigger)</f>
        <v>43115</v>
      </c>
      <c r="AQ541" s="101">
        <f>_xll.qlCalendarAdvance(Calendar,AQ540,AO541,"f",,Trigger)</f>
        <v>43117</v>
      </c>
      <c r="AR541" s="101">
        <f>_xll.qlInterestRateIndexMaturity(Currency&amp;"ibor"&amp;Tenor,AQ541,Trigger)</f>
        <v>43150</v>
      </c>
      <c r="AS541" s="246">
        <f>_xll.qlIndexFixing($AC$5,AP541,TRUE,_xll.ohTrigger(Trigger,Trigger1M))</f>
        <v>2.1820181699240171E-3</v>
      </c>
      <c r="AT541" s="246">
        <f>_xll.qlIndexFixing($AU$1,AP541,TRUE,_xll.ohTrigger(Trigger,Trigger1M))</f>
        <v>2.1773989271224215E-3</v>
      </c>
    </row>
    <row r="542" spans="41:46" ht="11.25" customHeight="1" x14ac:dyDescent="0.25">
      <c r="AO542" s="102" t="s">
        <v>83</v>
      </c>
      <c r="AP542" s="101">
        <f>_xll.qlInterestRateIndexFixingDate(Currency&amp;"ibor"&amp;Tenor,AQ542,Trigger)</f>
        <v>43122</v>
      </c>
      <c r="AQ542" s="101">
        <f>_xll.qlCalendarAdvance(Calendar,AQ541,AO542,"f",,Trigger)</f>
        <v>43124</v>
      </c>
      <c r="AR542" s="101">
        <f>_xll.qlInterestRateIndexMaturity(Currency&amp;"ibor"&amp;Tenor,AQ542,Trigger)</f>
        <v>43157</v>
      </c>
      <c r="AS542" s="246">
        <f>_xll.qlIndexFixing($AC$5,AP542,TRUE,_xll.ohTrigger(Trigger,Trigger1M))</f>
        <v>2.2488745425777979E-3</v>
      </c>
      <c r="AT542" s="246">
        <f>_xll.qlIndexFixing($AU$1,AP542,TRUE,_xll.ohTrigger(Trigger,Trigger1M))</f>
        <v>2.2358448770736835E-3</v>
      </c>
    </row>
    <row r="543" spans="41:46" ht="11.25" customHeight="1" x14ac:dyDescent="0.25">
      <c r="AO543" s="102" t="s">
        <v>83</v>
      </c>
      <c r="AP543" s="101">
        <f>_xll.qlInterestRateIndexFixingDate(Currency&amp;"ibor"&amp;Tenor,AQ543,Trigger)</f>
        <v>43129</v>
      </c>
      <c r="AQ543" s="101">
        <f>_xll.qlCalendarAdvance(Calendar,AQ542,AO543,"f",,Trigger)</f>
        <v>43131</v>
      </c>
      <c r="AR543" s="101">
        <f>_xll.qlInterestRateIndexMaturity(Currency&amp;"ibor"&amp;Tenor,AQ543,Trigger)</f>
        <v>43159</v>
      </c>
      <c r="AS543" s="246">
        <f>_xll.qlIndexFixing($AC$5,AP543,TRUE,_xll.ohTrigger(Trigger,Trigger1M))</f>
        <v>2.2906883997927553E-3</v>
      </c>
      <c r="AT543" s="246">
        <f>_xll.qlIndexFixing($AU$1,AP543,TRUE,_xll.ohTrigger(Trigger,Trigger1M))</f>
        <v>2.2734325837880931E-3</v>
      </c>
    </row>
    <row r="544" spans="41:46" ht="11.25" customHeight="1" x14ac:dyDescent="0.25">
      <c r="AO544" s="102" t="s">
        <v>83</v>
      </c>
      <c r="AP544" s="101">
        <f>_xll.qlInterestRateIndexFixingDate(Currency&amp;"ibor"&amp;Tenor,AQ544,Trigger)</f>
        <v>43136</v>
      </c>
      <c r="AQ544" s="101">
        <f>_xll.qlCalendarAdvance(Calendar,AQ543,AO544,"f",,Trigger)</f>
        <v>43138</v>
      </c>
      <c r="AR544" s="101">
        <f>_xll.qlInterestRateIndexMaturity(Currency&amp;"ibor"&amp;Tenor,AQ544,Trigger)</f>
        <v>43166</v>
      </c>
      <c r="AS544" s="246">
        <f>_xll.qlIndexFixing($AC$5,AP544,TRUE,_xll.ohTrigger(Trigger,Trigger1M))</f>
        <v>2.350640734252491E-3</v>
      </c>
      <c r="AT544" s="246">
        <f>_xll.qlIndexFixing($AU$1,AP544,TRUE,_xll.ohTrigger(Trigger,Trigger1M))</f>
        <v>2.3321891986616272E-3</v>
      </c>
    </row>
    <row r="545" spans="41:46" ht="11.25" customHeight="1" x14ac:dyDescent="0.25">
      <c r="AO545" s="102" t="s">
        <v>83</v>
      </c>
      <c r="AP545" s="101">
        <f>_xll.qlInterestRateIndexFixingDate(Currency&amp;"ibor"&amp;Tenor,AQ545,Trigger)</f>
        <v>43143</v>
      </c>
      <c r="AQ545" s="101">
        <f>_xll.qlCalendarAdvance(Calendar,AQ544,AO545,"f",,Trigger)</f>
        <v>43145</v>
      </c>
      <c r="AR545" s="101">
        <f>_xll.qlInterestRateIndexMaturity(Currency&amp;"ibor"&amp;Tenor,AQ545,Trigger)</f>
        <v>43173</v>
      </c>
      <c r="AS545" s="246">
        <f>_xll.qlIndexFixing($AC$5,AP545,TRUE,_xll.ohTrigger(Trigger,Trigger1M))</f>
        <v>2.4063917804692126E-3</v>
      </c>
      <c r="AT545" s="246">
        <f>_xll.qlIndexFixing($AU$1,AP545,TRUE,_xll.ohTrigger(Trigger,Trigger1M))</f>
        <v>2.3911360076841626E-3</v>
      </c>
    </row>
    <row r="546" spans="41:46" ht="11.25" customHeight="1" x14ac:dyDescent="0.25">
      <c r="AO546" s="102" t="s">
        <v>83</v>
      </c>
      <c r="AP546" s="101">
        <f>_xll.qlInterestRateIndexFixingDate(Currency&amp;"ibor"&amp;Tenor,AQ546,Trigger)</f>
        <v>43150</v>
      </c>
      <c r="AQ546" s="101">
        <f>_xll.qlCalendarAdvance(Calendar,AQ545,AO546,"f",,Trigger)</f>
        <v>43152</v>
      </c>
      <c r="AR546" s="101">
        <f>_xll.qlInterestRateIndexMaturity(Currency&amp;"ibor"&amp;Tenor,AQ546,Trigger)</f>
        <v>43180</v>
      </c>
      <c r="AS546" s="246">
        <f>_xll.qlIndexFixing($AC$5,AP546,TRUE,_xll.ohTrigger(Trigger,Trigger1M))</f>
        <v>2.4579414837952052E-3</v>
      </c>
      <c r="AT546" s="246">
        <f>_xll.qlIndexFixing($AU$1,AP546,TRUE,_xll.ohTrigger(Trigger,Trigger1M))</f>
        <v>2.4502730134621864E-3</v>
      </c>
    </row>
    <row r="547" spans="41:46" ht="11.25" customHeight="1" x14ac:dyDescent="0.25">
      <c r="AO547" s="102" t="s">
        <v>83</v>
      </c>
      <c r="AP547" s="101">
        <f>_xll.qlInterestRateIndexFixingDate(Currency&amp;"ibor"&amp;Tenor,AQ547,Trigger)</f>
        <v>43157</v>
      </c>
      <c r="AQ547" s="101">
        <f>_xll.qlCalendarAdvance(Calendar,AQ546,AO547,"f",,Trigger)</f>
        <v>43159</v>
      </c>
      <c r="AR547" s="101">
        <f>_xll.qlInterestRateIndexMaturity(Currency&amp;"ibor"&amp;Tenor,AQ547,Trigger)</f>
        <v>43188</v>
      </c>
      <c r="AS547" s="246">
        <f>_xll.qlIndexFixing($AC$5,AP547,TRUE,_xll.ohTrigger(Trigger,Trigger1M))</f>
        <v>2.5083161357757114E-3</v>
      </c>
      <c r="AT547" s="246">
        <f>_xll.qlIndexFixing($AU$1,AP547,TRUE,_xll.ohTrigger(Trigger,Trigger1M))</f>
        <v>2.5138631363917879E-3</v>
      </c>
    </row>
    <row r="548" spans="41:46" ht="11.25" customHeight="1" x14ac:dyDescent="0.25">
      <c r="AO548" s="102" t="s">
        <v>83</v>
      </c>
      <c r="AP548" s="101">
        <f>_xll.qlInterestRateIndexFixingDate(Currency&amp;"ibor"&amp;Tenor,AQ548,Trigger)</f>
        <v>43164</v>
      </c>
      <c r="AQ548" s="101">
        <f>_xll.qlCalendarAdvance(Calendar,AQ547,AO548,"f",,Trigger)</f>
        <v>43166</v>
      </c>
      <c r="AR548" s="101">
        <f>_xll.qlInterestRateIndexMaturity(Currency&amp;"ibor"&amp;Tenor,AQ548,Trigger)</f>
        <v>43199</v>
      </c>
      <c r="AS548" s="246">
        <f>_xll.qlIndexFixing($AC$5,AP548,TRUE,_xll.ohTrigger(Trigger,Trigger1M))</f>
        <v>2.5605133045448658E-3</v>
      </c>
      <c r="AT548" s="246">
        <f>_xll.qlIndexFixing($AU$1,AP548,TRUE,_xll.ohTrigger(Trigger,Trigger1M))</f>
        <v>2.5905157950562537E-3</v>
      </c>
    </row>
    <row r="549" spans="41:46" ht="11.25" customHeight="1" x14ac:dyDescent="0.25">
      <c r="AO549" s="102" t="s">
        <v>83</v>
      </c>
      <c r="AP549" s="101">
        <f>_xll.qlInterestRateIndexFixingDate(Currency&amp;"ibor"&amp;Tenor,AQ549,Trigger)</f>
        <v>43171</v>
      </c>
      <c r="AQ549" s="101">
        <f>_xll.qlCalendarAdvance(Calendar,AQ548,AO549,"f",,Trigger)</f>
        <v>43173</v>
      </c>
      <c r="AR549" s="101">
        <f>_xll.qlInterestRateIndexMaturity(Currency&amp;"ibor"&amp;Tenor,AQ549,Trigger)</f>
        <v>43206</v>
      </c>
      <c r="AS549" s="246">
        <f>_xll.qlIndexFixing($AC$5,AP549,TRUE,_xll.ohTrigger(Trigger,Trigger1M))</f>
        <v>2.5954272504126086E-3</v>
      </c>
      <c r="AT549" s="246">
        <f>_xll.qlIndexFixing($AU$1,AP549,TRUE,_xll.ohTrigger(Trigger,Trigger1M))</f>
        <v>2.650293513259557E-3</v>
      </c>
    </row>
    <row r="550" spans="41:46" ht="11.25" customHeight="1" x14ac:dyDescent="0.25">
      <c r="AO550" s="102" t="s">
        <v>83</v>
      </c>
      <c r="AP550" s="101">
        <f>_xll.qlInterestRateIndexFixingDate(Currency&amp;"ibor"&amp;Tenor,AQ550,Trigger)</f>
        <v>43178</v>
      </c>
      <c r="AQ550" s="101">
        <f>_xll.qlCalendarAdvance(Calendar,AQ549,AO550,"f",,Trigger)</f>
        <v>43180</v>
      </c>
      <c r="AR550" s="101">
        <f>_xll.qlInterestRateIndexMaturity(Currency&amp;"ibor"&amp;Tenor,AQ550,Trigger)</f>
        <v>43213</v>
      </c>
      <c r="AS550" s="246">
        <f>_xll.qlIndexFixing($AC$5,AP550,TRUE,_xll.ohTrigger(Trigger,Trigger1M))</f>
        <v>2.6285908554359661E-3</v>
      </c>
      <c r="AT550" s="246">
        <f>_xll.qlIndexFixing($AU$1,AP550,TRUE,_xll.ohTrigger(Trigger,Trigger1M))</f>
        <v>2.7102614964835681E-3</v>
      </c>
    </row>
    <row r="551" spans="41:46" ht="11.25" customHeight="1" x14ac:dyDescent="0.25">
      <c r="AO551" s="102" t="s">
        <v>83</v>
      </c>
      <c r="AP551" s="101">
        <f>_xll.qlInterestRateIndexFixingDate(Currency&amp;"ibor"&amp;Tenor,AQ551,Trigger)</f>
        <v>43185</v>
      </c>
      <c r="AQ551" s="101">
        <f>_xll.qlCalendarAdvance(Calendar,AQ550,AO551,"f",,Trigger)</f>
        <v>43187</v>
      </c>
      <c r="AR551" s="101">
        <f>_xll.qlInterestRateIndexMaturity(Currency&amp;"ibor"&amp;Tenor,AQ551,Trigger)</f>
        <v>43220</v>
      </c>
      <c r="AS551" s="246">
        <f>_xll.qlIndexFixing($AC$5,AP551,TRUE,_xll.ohTrigger(Trigger,Trigger1M))</f>
        <v>2.6637651739847001E-3</v>
      </c>
      <c r="AT551" s="246">
        <f>_xll.qlIndexFixing($AU$1,AP551,TRUE,_xll.ohTrigger(Trigger,Trigger1M))</f>
        <v>2.7704197478627506E-3</v>
      </c>
    </row>
    <row r="552" spans="41:46" ht="11.25" customHeight="1" x14ac:dyDescent="0.25">
      <c r="AO552" s="102" t="s">
        <v>83</v>
      </c>
      <c r="AP552" s="101">
        <f>_xll.qlInterestRateIndexFixingDate(Currency&amp;"ibor"&amp;Tenor,AQ552,Trigger)</f>
        <v>43188</v>
      </c>
      <c r="AQ552" s="101">
        <f>_xll.qlCalendarAdvance(Calendar,AQ551,AO552,"f",,Trigger)</f>
        <v>43194</v>
      </c>
      <c r="AR552" s="101">
        <f>_xll.qlInterestRateIndexMaturity(Currency&amp;"ibor"&amp;Tenor,AQ552,Trigger)</f>
        <v>43224</v>
      </c>
      <c r="AS552" s="246">
        <f>_xll.qlIndexFixing($AC$5,AP552,TRUE,_xll.ohTrigger(Trigger,Trigger1M))</f>
        <v>2.6930700503742244E-3</v>
      </c>
      <c r="AT552" s="246">
        <f>_xll.qlIndexFixing($AU$1,AP552,TRUE,_xll.ohTrigger(Trigger,Trigger1M))</f>
        <v>2.8177568204030834E-3</v>
      </c>
    </row>
    <row r="553" spans="41:46" ht="11.25" customHeight="1" x14ac:dyDescent="0.25">
      <c r="AO553" s="102" t="s">
        <v>83</v>
      </c>
      <c r="AP553" s="101">
        <f>_xll.qlInterestRateIndexFixingDate(Currency&amp;"ibor"&amp;Tenor,AQ553,Trigger)</f>
        <v>43199</v>
      </c>
      <c r="AQ553" s="101">
        <f>_xll.qlCalendarAdvance(Calendar,AQ552,AO553,"f",,Trigger)</f>
        <v>43201</v>
      </c>
      <c r="AR553" s="101">
        <f>_xll.qlInterestRateIndexMaturity(Currency&amp;"ibor"&amp;Tenor,AQ553,Trigger)</f>
        <v>43231</v>
      </c>
      <c r="AS553" s="246">
        <f>_xll.qlIndexFixing($AC$5,AP553,TRUE,_xll.ohTrigger(Trigger,Trigger1M))</f>
        <v>2.7426294456338596E-3</v>
      </c>
      <c r="AT553" s="246">
        <f>_xll.qlIndexFixing($AU$1,AP553,TRUE,_xll.ohTrigger(Trigger,Trigger1M))</f>
        <v>2.8782534083635625E-3</v>
      </c>
    </row>
    <row r="554" spans="41:46" ht="11.25" customHeight="1" x14ac:dyDescent="0.25">
      <c r="AO554" s="102" t="s">
        <v>83</v>
      </c>
      <c r="AP554" s="101">
        <f>_xll.qlInterestRateIndexFixingDate(Currency&amp;"ibor"&amp;Tenor,AQ554,Trigger)</f>
        <v>43206</v>
      </c>
      <c r="AQ554" s="101">
        <f>_xll.qlCalendarAdvance(Calendar,AQ553,AO554,"f",,Trigger)</f>
        <v>43208</v>
      </c>
      <c r="AR554" s="101">
        <f>_xll.qlInterestRateIndexMaturity(Currency&amp;"ibor"&amp;Tenor,AQ554,Trigger)</f>
        <v>43238</v>
      </c>
      <c r="AS554" s="246">
        <f>_xll.qlIndexFixing($AC$5,AP554,TRUE,_xll.ohTrigger(Trigger,Trigger1M))</f>
        <v>2.8057178542564287E-3</v>
      </c>
      <c r="AT554" s="246">
        <f>_xll.qlIndexFixing($AU$1,AP554,TRUE,_xll.ohTrigger(Trigger,Trigger1M))</f>
        <v>2.938940238111698E-3</v>
      </c>
    </row>
    <row r="555" spans="41:46" ht="11.25" customHeight="1" x14ac:dyDescent="0.25">
      <c r="AO555" s="102" t="s">
        <v>83</v>
      </c>
      <c r="AP555" s="101">
        <f>_xll.qlInterestRateIndexFixingDate(Currency&amp;"ibor"&amp;Tenor,AQ555,Trigger)</f>
        <v>43213</v>
      </c>
      <c r="AQ555" s="101">
        <f>_xll.qlCalendarAdvance(Calendar,AQ554,AO555,"f",,Trigger)</f>
        <v>43215</v>
      </c>
      <c r="AR555" s="101">
        <f>_xll.qlInterestRateIndexMaturity(Currency&amp;"ibor"&amp;Tenor,AQ555,Trigger)</f>
        <v>43245</v>
      </c>
      <c r="AS555" s="246">
        <f>_xll.qlIndexFixing($AC$5,AP555,TRUE,_xll.ohTrigger(Trigger,Trigger1M))</f>
        <v>2.8823354895779474E-3</v>
      </c>
      <c r="AT555" s="246">
        <f>_xll.qlIndexFixing($AU$1,AP555,TRUE,_xll.ohTrigger(Trigger,Trigger1M))</f>
        <v>2.9998173125251881E-3</v>
      </c>
    </row>
    <row r="556" spans="41:46" ht="11.25" customHeight="1" x14ac:dyDescent="0.25">
      <c r="AO556" s="102" t="s">
        <v>83</v>
      </c>
      <c r="AP556" s="101">
        <f>_xll.qlInterestRateIndexFixingDate(Currency&amp;"ibor"&amp;Tenor,AQ556,Trigger)</f>
        <v>43217</v>
      </c>
      <c r="AQ556" s="101">
        <f>_xll.qlCalendarAdvance(Calendar,AQ555,AO556,"f",,Trigger)</f>
        <v>43222</v>
      </c>
      <c r="AR556" s="101">
        <f>_xll.qlInterestRateIndexMaturity(Currency&amp;"ibor"&amp;Tenor,AQ556,Trigger)</f>
        <v>43255</v>
      </c>
      <c r="AS556" s="246">
        <f>_xll.qlIndexFixing($AC$5,AP556,TRUE,_xll.ohTrigger(Trigger,Trigger1M))</f>
        <v>2.9957717919475032E-3</v>
      </c>
      <c r="AT556" s="246">
        <f>_xll.qlIndexFixing($AU$1,AP556,TRUE,_xll.ohTrigger(Trigger,Trigger1M))</f>
        <v>3.0740651374415832E-3</v>
      </c>
    </row>
    <row r="557" spans="41:46" ht="11.25" customHeight="1" x14ac:dyDescent="0.25">
      <c r="AO557" s="102" t="s">
        <v>83</v>
      </c>
      <c r="AP557" s="101">
        <f>_xll.qlInterestRateIndexFixingDate(Currency&amp;"ibor"&amp;Tenor,AQ557,Trigger)</f>
        <v>43227</v>
      </c>
      <c r="AQ557" s="101">
        <f>_xll.qlCalendarAdvance(Calendar,AQ556,AO557,"f",,Trigger)</f>
        <v>43229</v>
      </c>
      <c r="AR557" s="101">
        <f>_xll.qlInterestRateIndexMaturity(Currency&amp;"ibor"&amp;Tenor,AQ557,Trigger)</f>
        <v>43262</v>
      </c>
      <c r="AS557" s="246">
        <f>_xll.qlIndexFixing($AC$5,AP557,TRUE,_xll.ohTrigger(Trigger,Trigger1M))</f>
        <v>3.1023507154862274E-3</v>
      </c>
      <c r="AT557" s="246">
        <f>_xll.qlIndexFixing($AU$1,AP557,TRUE,_xll.ohTrigger(Trigger,Trigger1M))</f>
        <v>3.1353650641059846E-3</v>
      </c>
    </row>
    <row r="558" spans="41:46" ht="11.25" customHeight="1" x14ac:dyDescent="0.25">
      <c r="AO558" s="102" t="s">
        <v>83</v>
      </c>
      <c r="AP558" s="101">
        <f>_xll.qlInterestRateIndexFixingDate(Currency&amp;"ibor"&amp;Tenor,AQ558,Trigger)</f>
        <v>43234</v>
      </c>
      <c r="AQ558" s="101">
        <f>_xll.qlCalendarAdvance(Calendar,AQ557,AO558,"f",,Trigger)</f>
        <v>43236</v>
      </c>
      <c r="AR558" s="101">
        <f>_xll.qlInterestRateIndexMaturity(Currency&amp;"ibor"&amp;Tenor,AQ558,Trigger)</f>
        <v>43269</v>
      </c>
      <c r="AS558" s="246">
        <f>_xll.qlIndexFixing($AC$5,AP558,TRUE,_xll.ohTrigger(Trigger,Trigger1M))</f>
        <v>3.2224603208992749E-3</v>
      </c>
      <c r="AT558" s="246">
        <f>_xll.qlIndexFixing($AU$1,AP558,TRUE,_xll.ohTrigger(Trigger,Trigger1M))</f>
        <v>3.1968552811356692E-3</v>
      </c>
    </row>
    <row r="559" spans="41:46" ht="11.25" customHeight="1" x14ac:dyDescent="0.25">
      <c r="AO559" s="102" t="s">
        <v>83</v>
      </c>
      <c r="AP559" s="101">
        <f>_xll.qlInterestRateIndexFixingDate(Currency&amp;"ibor"&amp;Tenor,AQ559,Trigger)</f>
        <v>43241</v>
      </c>
      <c r="AQ559" s="101">
        <f>_xll.qlCalendarAdvance(Calendar,AQ558,AO559,"f",,Trigger)</f>
        <v>43243</v>
      </c>
      <c r="AR559" s="101">
        <f>_xll.qlInterestRateIndexMaturity(Currency&amp;"ibor"&amp;Tenor,AQ559,Trigger)</f>
        <v>43276</v>
      </c>
      <c r="AS559" s="246">
        <f>_xll.qlIndexFixing($AC$5,AP559,TRUE,_xll.ohTrigger(Trigger,Trigger1M))</f>
        <v>3.3561010549589621E-3</v>
      </c>
      <c r="AT559" s="246">
        <f>_xll.qlIndexFixing($AU$1,AP559,TRUE,_xll.ohTrigger(Trigger,Trigger1M))</f>
        <v>3.2585357917450353E-3</v>
      </c>
    </row>
    <row r="560" spans="41:46" ht="11.25" customHeight="1" x14ac:dyDescent="0.25">
      <c r="AO560" s="102" t="s">
        <v>83</v>
      </c>
      <c r="AP560" s="101">
        <f>_xll.qlInterestRateIndexFixingDate(Currency&amp;"ibor"&amp;Tenor,AQ560,Trigger)</f>
        <v>43248</v>
      </c>
      <c r="AQ560" s="101">
        <f>_xll.qlCalendarAdvance(Calendar,AQ559,AO560,"f",,Trigger)</f>
        <v>43250</v>
      </c>
      <c r="AR560" s="101">
        <f>_xll.qlInterestRateIndexMaturity(Currency&amp;"ibor"&amp;Tenor,AQ560,Trigger)</f>
        <v>43280</v>
      </c>
      <c r="AS560" s="246">
        <f>_xll.qlIndexFixing($AC$5,AP560,TRUE,_xll.ohTrigger(Trigger,Trigger1M))</f>
        <v>3.4683727357167626E-3</v>
      </c>
      <c r="AT560" s="246">
        <f>_xll.qlIndexFixing($AU$1,AP560,TRUE,_xll.ohTrigger(Trigger,Trigger1M))</f>
        <v>3.3070564561157312E-3</v>
      </c>
    </row>
    <row r="561" spans="41:46" ht="11.25" customHeight="1" x14ac:dyDescent="0.25">
      <c r="AO561" s="102" t="s">
        <v>83</v>
      </c>
      <c r="AP561" s="101">
        <f>_xll.qlInterestRateIndexFixingDate(Currency&amp;"ibor"&amp;Tenor,AQ561,Trigger)</f>
        <v>43255</v>
      </c>
      <c r="AQ561" s="101">
        <f>_xll.qlCalendarAdvance(Calendar,AQ560,AO561,"f",,Trigger)</f>
        <v>43257</v>
      </c>
      <c r="AR561" s="101">
        <f>_xll.qlInterestRateIndexMaturity(Currency&amp;"ibor"&amp;Tenor,AQ561,Trigger)</f>
        <v>43287</v>
      </c>
      <c r="AS561" s="246">
        <f>_xll.qlIndexFixing($AC$5,AP561,TRUE,_xll.ohTrigger(Trigger,Trigger1M))</f>
        <v>3.6211654050708475E-3</v>
      </c>
      <c r="AT561" s="246">
        <f>_xll.qlIndexFixing($AU$1,AP561,TRUE,_xll.ohTrigger(Trigger,Trigger1M))</f>
        <v>3.3692901086723737E-3</v>
      </c>
    </row>
    <row r="562" spans="41:46" ht="11.25" customHeight="1" x14ac:dyDescent="0.25">
      <c r="AO562" s="102" t="s">
        <v>83</v>
      </c>
      <c r="AP562" s="101">
        <f>_xll.qlInterestRateIndexFixingDate(Currency&amp;"ibor"&amp;Tenor,AQ562,Trigger)</f>
        <v>43262</v>
      </c>
      <c r="AQ562" s="101">
        <f>_xll.qlCalendarAdvance(Calendar,AQ561,AO562,"f",,Trigger)</f>
        <v>43264</v>
      </c>
      <c r="AR562" s="101">
        <f>_xll.qlInterestRateIndexMaturity(Currency&amp;"ibor"&amp;Tenor,AQ562,Trigger)</f>
        <v>43294</v>
      </c>
      <c r="AS562" s="246">
        <f>_xll.qlIndexFixing($AC$5,AP562,TRUE,_xll.ohTrigger(Trigger,Trigger1M))</f>
        <v>3.7583234567630797E-3</v>
      </c>
      <c r="AT562" s="246">
        <f>_xll.qlIndexFixing($AU$1,AP562,TRUE,_xll.ohTrigger(Trigger,Trigger1M))</f>
        <v>3.4329011131895015E-3</v>
      </c>
    </row>
    <row r="563" spans="41:46" ht="11.25" customHeight="1" x14ac:dyDescent="0.25">
      <c r="AO563" s="102" t="s">
        <v>83</v>
      </c>
      <c r="AP563" s="101">
        <f>_xll.qlInterestRateIndexFixingDate(Currency&amp;"ibor"&amp;Tenor,AQ563,Trigger)</f>
        <v>43269</v>
      </c>
      <c r="AQ563" s="101">
        <f>_xll.qlCalendarAdvance(Calendar,AQ562,AO563,"f",,Trigger)</f>
        <v>43271</v>
      </c>
      <c r="AR563" s="101">
        <f>_xll.qlInterestRateIndexMaturity(Currency&amp;"ibor"&amp;Tenor,AQ563,Trigger)</f>
        <v>43301</v>
      </c>
      <c r="AS563" s="246">
        <f>_xll.qlIndexFixing($AC$5,AP563,TRUE,_xll.ohTrigger(Trigger,Trigger1M))</f>
        <v>3.8739378538856784E-3</v>
      </c>
      <c r="AT563" s="246">
        <f>_xll.qlIndexFixing($AU$1,AP563,TRUE,_xll.ohTrigger(Trigger,Trigger1M))</f>
        <v>3.4979889478901072E-3</v>
      </c>
    </row>
    <row r="564" spans="41:46" ht="11.25" customHeight="1" x14ac:dyDescent="0.25">
      <c r="AO564" s="102" t="s">
        <v>83</v>
      </c>
      <c r="AP564" s="101">
        <f>_xll.qlInterestRateIndexFixingDate(Currency&amp;"ibor"&amp;Tenor,AQ564,Trigger)</f>
        <v>43276</v>
      </c>
      <c r="AQ564" s="101">
        <f>_xll.qlCalendarAdvance(Calendar,AQ563,AO564,"f",,Trigger)</f>
        <v>43278</v>
      </c>
      <c r="AR564" s="101">
        <f>_xll.qlInterestRateIndexMaturity(Currency&amp;"ibor"&amp;Tenor,AQ564,Trigger)</f>
        <v>43308</v>
      </c>
      <c r="AS564" s="246">
        <f>_xll.qlIndexFixing($AC$5,AP564,TRUE,_xll.ohTrigger(Trigger,Trigger1M))</f>
        <v>3.9648185175096273E-3</v>
      </c>
      <c r="AT564" s="246">
        <f>_xll.qlIndexFixing($AU$1,AP564,TRUE,_xll.ohTrigger(Trigger,Trigger1M))</f>
        <v>3.5645314473127243E-3</v>
      </c>
    </row>
    <row r="565" spans="41:46" ht="11.25" customHeight="1" x14ac:dyDescent="0.25">
      <c r="AO565" s="102" t="s">
        <v>83</v>
      </c>
      <c r="AP565" s="101">
        <f>_xll.qlInterestRateIndexFixingDate(Currency&amp;"ibor"&amp;Tenor,AQ565,Trigger)</f>
        <v>43283</v>
      </c>
      <c r="AQ565" s="101">
        <f>_xll.qlCalendarAdvance(Calendar,AQ564,AO565,"f",,Trigger)</f>
        <v>43285</v>
      </c>
      <c r="AR565" s="101">
        <f>_xll.qlInterestRateIndexMaturity(Currency&amp;"ibor"&amp;Tenor,AQ565,Trigger)</f>
        <v>43318</v>
      </c>
      <c r="AS565" s="246">
        <f>_xll.qlIndexFixing($AC$5,AP565,TRUE,_xll.ohTrigger(Trigger,Trigger1M))</f>
        <v>4.0411970218903999E-3</v>
      </c>
      <c r="AT565" s="246">
        <f>_xll.qlIndexFixing($AU$1,AP565,TRUE,_xll.ohTrigger(Trigger,Trigger1M))</f>
        <v>3.6471627040711822E-3</v>
      </c>
    </row>
    <row r="566" spans="41:46" ht="11.25" customHeight="1" x14ac:dyDescent="0.25">
      <c r="AO566" s="102" t="s">
        <v>83</v>
      </c>
      <c r="AP566" s="101">
        <f>_xll.qlInterestRateIndexFixingDate(Currency&amp;"ibor"&amp;Tenor,AQ566,Trigger)</f>
        <v>43290</v>
      </c>
      <c r="AQ566" s="101">
        <f>_xll.qlCalendarAdvance(Calendar,AQ565,AO566,"f",,Trigger)</f>
        <v>43292</v>
      </c>
      <c r="AR566" s="101">
        <f>_xll.qlInterestRateIndexMaturity(Currency&amp;"ibor"&amp;Tenor,AQ566,Trigger)</f>
        <v>43325</v>
      </c>
      <c r="AS566" s="246">
        <f>_xll.qlIndexFixing($AC$5,AP566,TRUE,_xll.ohTrigger(Trigger,Trigger1M))</f>
        <v>4.0977513535105977E-3</v>
      </c>
      <c r="AT566" s="246">
        <f>_xll.qlIndexFixing($AU$1,AP566,TRUE,_xll.ohTrigger(Trigger,Trigger1M))</f>
        <v>3.7155400427689826E-3</v>
      </c>
    </row>
    <row r="567" spans="41:46" ht="11.25" customHeight="1" x14ac:dyDescent="0.25">
      <c r="AO567" s="102" t="s">
        <v>83</v>
      </c>
      <c r="AP567" s="101">
        <f>_xll.qlInterestRateIndexFixingDate(Currency&amp;"ibor"&amp;Tenor,AQ567,Trigger)</f>
        <v>43297</v>
      </c>
      <c r="AQ567" s="101">
        <f>_xll.qlCalendarAdvance(Calendar,AQ566,AO567,"f",,Trigger)</f>
        <v>43299</v>
      </c>
      <c r="AR567" s="101">
        <f>_xll.qlInterestRateIndexMaturity(Currency&amp;"ibor"&amp;Tenor,AQ567,Trigger)</f>
        <v>43332</v>
      </c>
      <c r="AS567" s="246">
        <f>_xll.qlIndexFixing($AC$5,AP567,TRUE,_xll.ohTrigger(Trigger,Trigger1M))</f>
        <v>4.1541669969765013E-3</v>
      </c>
      <c r="AT567" s="246">
        <f>_xll.qlIndexFixing($AU$1,AP567,TRUE,_xll.ohTrigger(Trigger,Trigger1M))</f>
        <v>3.7840126636343933E-3</v>
      </c>
    </row>
    <row r="568" spans="41:46" ht="11.25" customHeight="1" x14ac:dyDescent="0.25">
      <c r="AO568" s="102" t="s">
        <v>83</v>
      </c>
      <c r="AP568" s="101">
        <f>_xll.qlInterestRateIndexFixingDate(Currency&amp;"ibor"&amp;Tenor,AQ568,Trigger)</f>
        <v>43304</v>
      </c>
      <c r="AQ568" s="101">
        <f>_xll.qlCalendarAdvance(Calendar,AQ567,AO568,"f",,Trigger)</f>
        <v>43306</v>
      </c>
      <c r="AR568" s="101">
        <f>_xll.qlInterestRateIndexMaturity(Currency&amp;"ibor"&amp;Tenor,AQ568,Trigger)</f>
        <v>43339</v>
      </c>
      <c r="AS568" s="246">
        <f>_xll.qlIndexFixing($AC$5,AP568,TRUE,_xll.ohTrigger(Trigger,Trigger1M))</f>
        <v>4.2104439501395264E-3</v>
      </c>
      <c r="AT568" s="246">
        <f>_xll.qlIndexFixing($AU$1,AP568,TRUE,_xll.ohTrigger(Trigger,Trigger1M))</f>
        <v>3.8525805684574981E-3</v>
      </c>
    </row>
    <row r="569" spans="41:46" ht="11.25" customHeight="1" x14ac:dyDescent="0.25">
      <c r="AO569" s="102" t="s">
        <v>83</v>
      </c>
      <c r="AP569" s="101">
        <f>_xll.qlInterestRateIndexFixingDate(Currency&amp;"ibor"&amp;Tenor,AQ569,Trigger)</f>
        <v>43311</v>
      </c>
      <c r="AQ569" s="101">
        <f>_xll.qlCalendarAdvance(Calendar,AQ568,AO569,"f",,Trigger)</f>
        <v>43313</v>
      </c>
      <c r="AR569" s="101">
        <f>_xll.qlInterestRateIndexMaturity(Currency&amp;"ibor"&amp;Tenor,AQ569,Trigger)</f>
        <v>43346</v>
      </c>
      <c r="AS569" s="246">
        <f>_xll.qlIndexFixing($AC$5,AP569,TRUE,_xll.ohTrigger(Trigger,Trigger1M))</f>
        <v>4.2665822108486655E-3</v>
      </c>
      <c r="AT569" s="246">
        <f>_xll.qlIndexFixing($AU$1,AP569,TRUE,_xll.ohTrigger(Trigger,Trigger1M))</f>
        <v>3.9212437590259571E-3</v>
      </c>
    </row>
    <row r="570" spans="41:46" ht="11.25" customHeight="1" x14ac:dyDescent="0.25">
      <c r="AO570" s="102" t="s">
        <v>83</v>
      </c>
      <c r="AP570" s="101">
        <f>_xll.qlInterestRateIndexFixingDate(Currency&amp;"ibor"&amp;Tenor,AQ570,Trigger)</f>
        <v>43318</v>
      </c>
      <c r="AQ570" s="101">
        <f>_xll.qlCalendarAdvance(Calendar,AQ569,AO570,"f",,Trigger)</f>
        <v>43320</v>
      </c>
      <c r="AR570" s="101">
        <f>_xll.qlInterestRateIndexMaturity(Currency&amp;"ibor"&amp;Tenor,AQ570,Trigger)</f>
        <v>43353</v>
      </c>
      <c r="AS570" s="246">
        <f>_xll.qlIndexFixing($AC$5,AP570,TRUE,_xll.ohTrigger(Trigger,Trigger1M))</f>
        <v>4.3225817769626026E-3</v>
      </c>
      <c r="AT570" s="246">
        <f>_xll.qlIndexFixing($AU$1,AP570,TRUE,_xll.ohTrigger(Trigger,Trigger1M))</f>
        <v>3.990002237137121E-3</v>
      </c>
    </row>
    <row r="571" spans="41:46" ht="11.25" customHeight="1" x14ac:dyDescent="0.25">
      <c r="AO571" s="102" t="s">
        <v>83</v>
      </c>
      <c r="AP571" s="101">
        <f>_xll.qlInterestRateIndexFixingDate(Currency&amp;"ibor"&amp;Tenor,AQ571,Trigger)</f>
        <v>43325</v>
      </c>
      <c r="AQ571" s="101">
        <f>_xll.qlCalendarAdvance(Calendar,AQ570,AO571,"f",,Trigger)</f>
        <v>43327</v>
      </c>
      <c r="AR571" s="101">
        <f>_xll.qlInterestRateIndexMaturity(Currency&amp;"ibor"&amp;Tenor,AQ571,Trigger)</f>
        <v>43360</v>
      </c>
      <c r="AS571" s="246">
        <f>_xll.qlIndexFixing($AC$5,AP571,TRUE,_xll.ohTrigger(Trigger,Trigger1M))</f>
        <v>4.3784426463448645E-3</v>
      </c>
      <c r="AT571" s="246">
        <f>_xll.qlIndexFixing($AU$1,AP571,TRUE,_xll.ohTrigger(Trigger,Trigger1M))</f>
        <v>4.0588560045810729E-3</v>
      </c>
    </row>
    <row r="572" spans="41:46" ht="11.25" customHeight="1" x14ac:dyDescent="0.25">
      <c r="AO572" s="102" t="s">
        <v>83</v>
      </c>
      <c r="AP572" s="101">
        <f>_xll.qlInterestRateIndexFixingDate(Currency&amp;"ibor"&amp;Tenor,AQ572,Trigger)</f>
        <v>43332</v>
      </c>
      <c r="AQ572" s="101">
        <f>_xll.qlCalendarAdvance(Calendar,AQ571,AO572,"f",,Trigger)</f>
        <v>43334</v>
      </c>
      <c r="AR572" s="101">
        <f>_xll.qlInterestRateIndexMaturity(Currency&amp;"ibor"&amp;Tenor,AQ572,Trigger)</f>
        <v>43367</v>
      </c>
      <c r="AS572" s="246">
        <f>_xll.qlIndexFixing($AC$5,AP572,TRUE,_xll.ohTrigger(Trigger,Trigger1M))</f>
        <v>4.4341648168565555E-3</v>
      </c>
      <c r="AT572" s="246">
        <f>_xll.qlIndexFixing($AU$1,AP572,TRUE,_xll.ohTrigger(Trigger,Trigger1M))</f>
        <v>4.1278050631624293E-3</v>
      </c>
    </row>
    <row r="573" spans="41:46" ht="11.25" customHeight="1" x14ac:dyDescent="0.25">
      <c r="AO573" s="102" t="s">
        <v>83</v>
      </c>
      <c r="AP573" s="101">
        <f>_xll.qlInterestRateIndexFixingDate(Currency&amp;"ibor"&amp;Tenor,AQ573,Trigger)</f>
        <v>43339</v>
      </c>
      <c r="AQ573" s="101">
        <f>_xll.qlCalendarAdvance(Calendar,AQ572,AO573,"f",,Trigger)</f>
        <v>43341</v>
      </c>
      <c r="AR573" s="101">
        <f>_xll.qlInterestRateIndexMaturity(Currency&amp;"ibor"&amp;Tenor,AQ573,Trigger)</f>
        <v>43371</v>
      </c>
      <c r="AS573" s="246">
        <f>_xll.qlIndexFixing($AC$5,AP573,TRUE,_xll.ohTrigger(Trigger,Trigger1M))</f>
        <v>4.4777880215489674E-3</v>
      </c>
      <c r="AT573" s="246">
        <f>_xll.qlIndexFixing($AU$1,AP573,TRUE,_xll.ohTrigger(Trigger,Trigger1M))</f>
        <v>4.1819580671171863E-3</v>
      </c>
    </row>
    <row r="574" spans="41:46" ht="11.25" customHeight="1" x14ac:dyDescent="0.25">
      <c r="AO574" s="102" t="s">
        <v>83</v>
      </c>
      <c r="AP574" s="101">
        <f>_xll.qlInterestRateIndexFixingDate(Currency&amp;"ibor"&amp;Tenor,AQ574,Trigger)</f>
        <v>43346</v>
      </c>
      <c r="AQ574" s="101">
        <f>_xll.qlCalendarAdvance(Calendar,AQ573,AO574,"f",,Trigger)</f>
        <v>43348</v>
      </c>
      <c r="AR574" s="101">
        <f>_xll.qlInterestRateIndexMaturity(Currency&amp;"ibor"&amp;Tenor,AQ574,Trigger)</f>
        <v>43378</v>
      </c>
      <c r="AS574" s="246">
        <f>_xll.qlIndexFixing($AC$5,AP574,TRUE,_xll.ohTrigger(Trigger,Trigger1M))</f>
        <v>4.533260427924013E-3</v>
      </c>
      <c r="AT574" s="246">
        <f>_xll.qlIndexFixing($AU$1,AP574,TRUE,_xll.ohTrigger(Trigger,Trigger1M))</f>
        <v>4.251074864602522E-3</v>
      </c>
    </row>
    <row r="575" spans="41:46" ht="11.25" customHeight="1" x14ac:dyDescent="0.25">
      <c r="AO575" s="102" t="s">
        <v>83</v>
      </c>
      <c r="AP575" s="101">
        <f>_xll.qlInterestRateIndexFixingDate(Currency&amp;"ibor"&amp;Tenor,AQ575,Trigger)</f>
        <v>43353</v>
      </c>
      <c r="AQ575" s="101">
        <f>_xll.qlCalendarAdvance(Calendar,AQ574,AO575,"f",,Trigger)</f>
        <v>43355</v>
      </c>
      <c r="AR575" s="101">
        <f>_xll.qlInterestRateIndexMaturity(Currency&amp;"ibor"&amp;Tenor,AQ575,Trigger)</f>
        <v>43385</v>
      </c>
      <c r="AS575" s="246">
        <f>_xll.qlIndexFixing($AC$5,AP575,TRUE,_xll.ohTrigger(Trigger,Trigger1M))</f>
        <v>4.5885941091876603E-3</v>
      </c>
      <c r="AT575" s="246">
        <f>_xll.qlIndexFixing($AU$1,AP575,TRUE,_xll.ohTrigger(Trigger,Trigger1M))</f>
        <v>4.320286915018734E-3</v>
      </c>
    </row>
    <row r="576" spans="41:46" ht="11.25" customHeight="1" x14ac:dyDescent="0.25">
      <c r="AO576" s="102" t="s">
        <v>83</v>
      </c>
      <c r="AP576" s="101">
        <f>_xll.qlInterestRateIndexFixingDate(Currency&amp;"ibor"&amp;Tenor,AQ576,Trigger)</f>
        <v>43360</v>
      </c>
      <c r="AQ576" s="101">
        <f>_xll.qlCalendarAdvance(Calendar,AQ575,AO576,"f",,Trigger)</f>
        <v>43362</v>
      </c>
      <c r="AR576" s="101">
        <f>_xll.qlInterestRateIndexMaturity(Currency&amp;"ibor"&amp;Tenor,AQ576,Trigger)</f>
        <v>43392</v>
      </c>
      <c r="AS576" s="246">
        <f>_xll.qlIndexFixing($AC$5,AP576,TRUE,_xll.ohTrigger(Trigger,Trigger1M))</f>
        <v>4.6437890634187795E-3</v>
      </c>
      <c r="AT576" s="246">
        <f>_xll.qlIndexFixing($AU$1,AP576,TRUE,_xll.ohTrigger(Trigger,Trigger1M))</f>
        <v>4.3895942200125049E-3</v>
      </c>
    </row>
    <row r="577" spans="41:46" ht="11.25" customHeight="1" x14ac:dyDescent="0.25">
      <c r="AO577" s="102" t="s">
        <v>83</v>
      </c>
      <c r="AP577" s="101">
        <f>_xll.qlInterestRateIndexFixingDate(Currency&amp;"ibor"&amp;Tenor,AQ577,Trigger)</f>
        <v>43367</v>
      </c>
      <c r="AQ577" s="101">
        <f>_xll.qlCalendarAdvance(Calendar,AQ576,AO577,"f",,Trigger)</f>
        <v>43369</v>
      </c>
      <c r="AR577" s="101">
        <f>_xll.qlInterestRateIndexMaturity(Currency&amp;"ibor"&amp;Tenor,AQ577,Trigger)</f>
        <v>43399</v>
      </c>
      <c r="AS577" s="246">
        <f>_xll.qlIndexFixing($AC$5,AP577,TRUE,_xll.ohTrigger(Trigger,Trigger1M))</f>
        <v>4.6988452887015697E-3</v>
      </c>
      <c r="AT577" s="246">
        <f>_xll.qlIndexFixing($AU$1,AP577,TRUE,_xll.ohTrigger(Trigger,Trigger1M))</f>
        <v>4.4589967812198594E-3</v>
      </c>
    </row>
    <row r="578" spans="41:46" ht="11.25" customHeight="1" x14ac:dyDescent="0.25">
      <c r="AO578" s="102" t="s">
        <v>83</v>
      </c>
      <c r="AP578" s="101">
        <f>_xll.qlInterestRateIndexFixingDate(Currency&amp;"ibor"&amp;Tenor,AQ578,Trigger)</f>
        <v>43374</v>
      </c>
      <c r="AQ578" s="101">
        <f>_xll.qlCalendarAdvance(Calendar,AQ577,AO578,"f",,Trigger)</f>
        <v>43376</v>
      </c>
      <c r="AR578" s="101">
        <f>_xll.qlInterestRateIndexMaturity(Currency&amp;"ibor"&amp;Tenor,AQ578,Trigger)</f>
        <v>43409</v>
      </c>
      <c r="AS578" s="246">
        <f>_xll.qlIndexFixing($AC$5,AP578,TRUE,_xll.ohTrigger(Trigger,Trigger1M))</f>
        <v>4.7655850449711649E-3</v>
      </c>
      <c r="AT578" s="246">
        <f>_xll.qlIndexFixing($AU$1,AP578,TRUE,_xll.ohTrigger(Trigger,Trigger1M))</f>
        <v>4.5435006294662506E-3</v>
      </c>
    </row>
    <row r="579" spans="41:46" ht="11.25" customHeight="1" x14ac:dyDescent="0.25">
      <c r="AO579" s="102" t="s">
        <v>83</v>
      </c>
      <c r="AP579" s="101">
        <f>_xll.qlInterestRateIndexFixingDate(Currency&amp;"ibor"&amp;Tenor,AQ579,Trigger)</f>
        <v>43381</v>
      </c>
      <c r="AQ579" s="101">
        <f>_xll.qlCalendarAdvance(Calendar,AQ578,AO579,"f",,Trigger)</f>
        <v>43383</v>
      </c>
      <c r="AR579" s="101">
        <f>_xll.qlInterestRateIndexMaturity(Currency&amp;"ibor"&amp;Tenor,AQ579,Trigger)</f>
        <v>43416</v>
      </c>
      <c r="AS579" s="246">
        <f>_xll.qlIndexFixing($AC$5,AP579,TRUE,_xll.ohTrigger(Trigger,Trigger1M))</f>
        <v>4.8203362641465542E-3</v>
      </c>
      <c r="AT579" s="246">
        <f>_xll.qlIndexFixing($AU$1,AP579,TRUE,_xll.ohTrigger(Trigger,Trigger1M))</f>
        <v>4.6131167765411426E-3</v>
      </c>
    </row>
    <row r="580" spans="41:46" ht="11.25" customHeight="1" x14ac:dyDescent="0.25">
      <c r="AO580" s="102" t="s">
        <v>83</v>
      </c>
      <c r="AP580" s="101">
        <f>_xll.qlInterestRateIndexFixingDate(Currency&amp;"ibor"&amp;Tenor,AQ580,Trigger)</f>
        <v>43388</v>
      </c>
      <c r="AQ580" s="101">
        <f>_xll.qlCalendarAdvance(Calendar,AQ579,AO580,"f",,Trigger)</f>
        <v>43390</v>
      </c>
      <c r="AR580" s="101">
        <f>_xll.qlInterestRateIndexMaturity(Currency&amp;"ibor"&amp;Tenor,AQ580,Trigger)</f>
        <v>43423</v>
      </c>
      <c r="AS580" s="246">
        <f>_xll.qlIndexFixing($AC$5,AP580,TRUE,_xll.ohTrigger(Trigger,Trigger1M))</f>
        <v>4.8749487675824425E-3</v>
      </c>
      <c r="AT580" s="246">
        <f>_xll.qlIndexFixing($AU$1,AP580,TRUE,_xll.ohTrigger(Trigger,Trigger1M))</f>
        <v>4.6828282292267114E-3</v>
      </c>
    </row>
    <row r="581" spans="41:46" ht="11.25" customHeight="1" x14ac:dyDescent="0.25">
      <c r="AO581" s="102" t="s">
        <v>83</v>
      </c>
      <c r="AP581" s="101">
        <f>_xll.qlInterestRateIndexFixingDate(Currency&amp;"ibor"&amp;Tenor,AQ581,Trigger)</f>
        <v>43395</v>
      </c>
      <c r="AQ581" s="101">
        <f>_xll.qlCalendarAdvance(Calendar,AQ580,AO581,"f",,Trigger)</f>
        <v>43397</v>
      </c>
      <c r="AR581" s="101">
        <f>_xll.qlInterestRateIndexMaturity(Currency&amp;"ibor"&amp;Tenor,AQ581,Trigger)</f>
        <v>43430</v>
      </c>
      <c r="AS581" s="246">
        <f>_xll.qlIndexFixing($AC$5,AP581,TRUE,_xll.ohTrigger(Trigger,Trigger1M))</f>
        <v>4.9294225531956474E-3</v>
      </c>
      <c r="AT581" s="246">
        <f>_xll.qlIndexFixing($AU$1,AP581,TRUE,_xll.ohTrigger(Trigger,Trigger1M))</f>
        <v>4.7526349893421069E-3</v>
      </c>
    </row>
    <row r="582" spans="41:46" ht="11.25" customHeight="1" x14ac:dyDescent="0.25">
      <c r="AO582" s="102" t="s">
        <v>83</v>
      </c>
      <c r="AP582" s="101">
        <f>_xll.qlInterestRateIndexFixingDate(Currency&amp;"ibor"&amp;Tenor,AQ582,Trigger)</f>
        <v>43402</v>
      </c>
      <c r="AQ582" s="101">
        <f>_xll.qlCalendarAdvance(Calendar,AQ581,AO582,"f",,Trigger)</f>
        <v>43404</v>
      </c>
      <c r="AR582" s="101">
        <f>_xll.qlInterestRateIndexMaturity(Currency&amp;"ibor"&amp;Tenor,AQ582,Trigger)</f>
        <v>43434</v>
      </c>
      <c r="AS582" s="246">
        <f>_xll.qlIndexFixing($AC$5,AP582,TRUE,_xll.ohTrigger(Trigger,Trigger1M))</f>
        <v>4.9720454141892745E-3</v>
      </c>
      <c r="AT582" s="246">
        <f>_xll.qlIndexFixing($AU$1,AP582,TRUE,_xll.ohTrigger(Trigger,Trigger1M))</f>
        <v>4.8074384882941246E-3</v>
      </c>
    </row>
    <row r="583" spans="41:46" ht="11.25" customHeight="1" x14ac:dyDescent="0.25">
      <c r="AO583" s="102" t="s">
        <v>83</v>
      </c>
      <c r="AP583" s="101">
        <f>_xll.qlInterestRateIndexFixingDate(Currency&amp;"ibor"&amp;Tenor,AQ583,Trigger)</f>
        <v>43409</v>
      </c>
      <c r="AQ583" s="101">
        <f>_xll.qlCalendarAdvance(Calendar,AQ582,AO583,"f",,Trigger)</f>
        <v>43411</v>
      </c>
      <c r="AR583" s="101">
        <f>_xll.qlInterestRateIndexMaturity(Currency&amp;"ibor"&amp;Tenor,AQ583,Trigger)</f>
        <v>43441</v>
      </c>
      <c r="AS583" s="246">
        <f>_xll.qlIndexFixing($AC$5,AP583,TRUE,_xll.ohTrigger(Trigger,Trigger1M))</f>
        <v>5.0262692258247199E-3</v>
      </c>
      <c r="AT583" s="246">
        <f>_xll.qlIndexFixing($AU$1,AP583,TRUE,_xll.ohTrigger(Trigger,Trigger1M))</f>
        <v>4.8774126214938818E-3</v>
      </c>
    </row>
    <row r="584" spans="41:46" ht="11.25" customHeight="1" x14ac:dyDescent="0.25">
      <c r="AO584" s="102" t="s">
        <v>83</v>
      </c>
      <c r="AP584" s="101">
        <f>_xll.qlInterestRateIndexFixingDate(Currency&amp;"ibor"&amp;Tenor,AQ584,Trigger)</f>
        <v>43416</v>
      </c>
      <c r="AQ584" s="101">
        <f>_xll.qlCalendarAdvance(Calendar,AQ583,AO584,"f",,Trigger)</f>
        <v>43418</v>
      </c>
      <c r="AR584" s="101">
        <f>_xll.qlInterestRateIndexMaturity(Currency&amp;"ibor"&amp;Tenor,AQ584,Trigger)</f>
        <v>43448</v>
      </c>
      <c r="AS584" s="246">
        <f>_xll.qlIndexFixing($AC$5,AP584,TRUE,_xll.ohTrigger(Trigger,Trigger1M))</f>
        <v>5.0803542952344571E-3</v>
      </c>
      <c r="AT584" s="246">
        <f>_xll.qlIndexFixing($AU$1,AP584,TRUE,_xll.ohTrigger(Trigger,Trigger1M))</f>
        <v>4.9474820224926219E-3</v>
      </c>
    </row>
    <row r="585" spans="41:46" ht="11.25" customHeight="1" x14ac:dyDescent="0.25">
      <c r="AO585" s="102" t="s">
        <v>83</v>
      </c>
      <c r="AP585" s="101">
        <f>_xll.qlInterestRateIndexFixingDate(Currency&amp;"ibor"&amp;Tenor,AQ585,Trigger)</f>
        <v>43423</v>
      </c>
      <c r="AQ585" s="101">
        <f>_xll.qlCalendarAdvance(Calendar,AQ584,AO585,"f",,Trigger)</f>
        <v>43425</v>
      </c>
      <c r="AR585" s="101">
        <f>_xll.qlInterestRateIndexMaturity(Currency&amp;"ibor"&amp;Tenor,AQ585,Trigger)</f>
        <v>43455</v>
      </c>
      <c r="AS585" s="246">
        <f>_xll.qlIndexFixing($AC$5,AP585,TRUE,_xll.ohTrigger(Trigger,Trigger1M))</f>
        <v>5.1343006205453179E-3</v>
      </c>
      <c r="AT585" s="246">
        <f>_xll.qlIndexFixing($AU$1,AP585,TRUE,_xll.ohTrigger(Trigger,Trigger1M))</f>
        <v>5.0176466929583441E-3</v>
      </c>
    </row>
    <row r="586" spans="41:46" ht="11.25" customHeight="1" x14ac:dyDescent="0.25">
      <c r="AO586" s="102" t="s">
        <v>83</v>
      </c>
      <c r="AP586" s="101">
        <f>_xll.qlInterestRateIndexFixingDate(Currency&amp;"ibor"&amp;Tenor,AQ586,Trigger)</f>
        <v>43430</v>
      </c>
      <c r="AQ586" s="101">
        <f>_xll.qlCalendarAdvance(Calendar,AQ585,AO586,"f",,Trigger)</f>
        <v>43432</v>
      </c>
      <c r="AR586" s="101">
        <f>_xll.qlInterestRateIndexMaturity(Currency&amp;"ibor"&amp;Tenor,AQ586,Trigger)</f>
        <v>43462</v>
      </c>
      <c r="AS586" s="246">
        <f>_xll.qlIndexFixing($AC$5,AP586,TRUE,_xll.ohTrigger(Trigger,Trigger1M))</f>
        <v>5.1881081998788048E-3</v>
      </c>
      <c r="AT586" s="246">
        <f>_xll.qlIndexFixing($AU$1,AP586,TRUE,_xll.ohTrigger(Trigger,Trigger1M))</f>
        <v>5.0879066345483892E-3</v>
      </c>
    </row>
    <row r="587" spans="41:46" ht="11.25" customHeight="1" x14ac:dyDescent="0.25">
      <c r="AO587" s="102" t="s">
        <v>83</v>
      </c>
      <c r="AP587" s="101">
        <f>_xll.qlInterestRateIndexFixingDate(Currency&amp;"ibor"&amp;Tenor,AQ587,Trigger)</f>
        <v>43437</v>
      </c>
      <c r="AQ587" s="101">
        <f>_xll.qlCalendarAdvance(Calendar,AQ586,AO587,"f",,Trigger)</f>
        <v>43439</v>
      </c>
      <c r="AR587" s="101">
        <f>_xll.qlInterestRateIndexMaturity(Currency&amp;"ibor"&amp;Tenor,AQ587,Trigger)</f>
        <v>43472</v>
      </c>
      <c r="AS587" s="246">
        <f>_xll.qlIndexFixing($AC$5,AP587,TRUE,_xll.ohTrigger(Trigger,Trigger1M))</f>
        <v>5.2533520764877755E-3</v>
      </c>
      <c r="AT587" s="246">
        <f>_xll.qlIndexFixing($AU$1,AP587,TRUE,_xll.ohTrigger(Trigger,Trigger1M))</f>
        <v>5.1734771083281322E-3</v>
      </c>
    </row>
    <row r="588" spans="41:46" ht="11.25" customHeight="1" x14ac:dyDescent="0.25">
      <c r="AO588" s="102" t="s">
        <v>83</v>
      </c>
      <c r="AP588" s="101">
        <f>_xll.qlInterestRateIndexFixingDate(Currency&amp;"ibor"&amp;Tenor,AQ588,Trigger)</f>
        <v>43444</v>
      </c>
      <c r="AQ588" s="101">
        <f>_xll.qlCalendarAdvance(Calendar,AQ587,AO588,"f",,Trigger)</f>
        <v>43446</v>
      </c>
      <c r="AR588" s="101">
        <f>_xll.qlInterestRateIndexMaturity(Currency&amp;"ibor"&amp;Tenor,AQ588,Trigger)</f>
        <v>43479</v>
      </c>
      <c r="AS588" s="246">
        <f>_xll.qlIndexFixing($AC$5,AP588,TRUE,_xll.ohTrigger(Trigger,Trigger1M))</f>
        <v>5.3068547793982453E-3</v>
      </c>
      <c r="AT588" s="246">
        <f>_xll.qlIndexFixing($AU$1,AP588,TRUE,_xll.ohTrigger(Trigger,Trigger1M))</f>
        <v>5.2439510716380386E-3</v>
      </c>
    </row>
    <row r="589" spans="41:46" ht="11.25" customHeight="1" x14ac:dyDescent="0.25">
      <c r="AO589" s="102" t="s">
        <v>83</v>
      </c>
      <c r="AP589" s="101">
        <f>_xll.qlInterestRateIndexFixingDate(Currency&amp;"ibor"&amp;Tenor,AQ589,Trigger)</f>
        <v>43451</v>
      </c>
      <c r="AQ589" s="101">
        <f>_xll.qlCalendarAdvance(Calendar,AQ588,AO589,"f",,Trigger)</f>
        <v>43453</v>
      </c>
      <c r="AR589" s="101">
        <f>_xll.qlInterestRateIndexMaturity(Currency&amp;"ibor"&amp;Tenor,AQ589,Trigger)</f>
        <v>43486</v>
      </c>
      <c r="AS589" s="246">
        <f>_xll.qlIndexFixing($AC$5,AP589,TRUE,_xll.ohTrigger(Trigger,Trigger1M))</f>
        <v>5.3602187479974044E-3</v>
      </c>
      <c r="AT589" s="246">
        <f>_xll.qlIndexFixing($AU$1,AP589,TRUE,_xll.ohTrigger(Trigger,Trigger1M))</f>
        <v>5.314520357035139E-3</v>
      </c>
    </row>
    <row r="590" spans="41:46" ht="11.25" customHeight="1" x14ac:dyDescent="0.25">
      <c r="AO590" s="102" t="s">
        <v>83</v>
      </c>
      <c r="AP590" s="101">
        <f>_xll.qlInterestRateIndexFixingDate(Currency&amp;"ibor"&amp;Tenor,AQ590,Trigger)</f>
        <v>43455</v>
      </c>
      <c r="AQ590" s="101">
        <f>_xll.qlCalendarAdvance(Calendar,AQ589,AO590,"f",,Trigger)</f>
        <v>43461</v>
      </c>
      <c r="AR590" s="101">
        <f>_xll.qlInterestRateIndexMaturity(Currency&amp;"ibor"&amp;Tenor,AQ590,Trigger)</f>
        <v>43493</v>
      </c>
      <c r="AS590" s="246">
        <f>_xll.qlIndexFixing($AC$5,AP590,TRUE,_xll.ohTrigger(Trigger,Trigger1M))</f>
        <v>5.4172074041919371E-3</v>
      </c>
      <c r="AT590" s="246">
        <f>_xll.qlIndexFixing($AU$1,AP590,TRUE,_xll.ohTrigger(Trigger,Trigger1M))</f>
        <v>5.3901904958139624E-3</v>
      </c>
    </row>
    <row r="591" spans="41:46" ht="11.25" customHeight="1" x14ac:dyDescent="0.25">
      <c r="AO591" s="102" t="s">
        <v>83</v>
      </c>
      <c r="AP591" s="101">
        <f>_xll.qlInterestRateIndexFixingDate(Currency&amp;"ibor"&amp;Tenor,AQ591,Trigger)</f>
        <v>43465</v>
      </c>
      <c r="AQ591" s="101">
        <f>_xll.qlCalendarAdvance(Calendar,AQ590,AO591,"f",,Trigger)</f>
        <v>43468</v>
      </c>
      <c r="AR591" s="101">
        <f>_xll.qlInterestRateIndexMaturity(Currency&amp;"ibor"&amp;Tenor,AQ591,Trigger)</f>
        <v>43500</v>
      </c>
      <c r="AS591" s="246">
        <f>_xll.qlIndexFixing($AC$5,AP591,TRUE,_xll.ohTrigger(Trigger,Trigger1M))</f>
        <v>5.470283185731728E-3</v>
      </c>
      <c r="AT591" s="246">
        <f>_xll.qlIndexFixing($AU$1,AP591,TRUE,_xll.ohTrigger(Trigger,Trigger1M))</f>
        <v>5.4609561736665424E-3</v>
      </c>
    </row>
    <row r="592" spans="41:46" ht="11.25" customHeight="1" x14ac:dyDescent="0.25">
      <c r="AO592" s="102" t="s">
        <v>83</v>
      </c>
      <c r="AP592" s="101">
        <f>_xll.qlInterestRateIndexFixingDate(Currency&amp;"ibor"&amp;Tenor,AQ592,Trigger)</f>
        <v>43473</v>
      </c>
      <c r="AQ592" s="101">
        <f>_xll.qlCalendarAdvance(Calendar,AQ591,AO592,"f",,Trigger)</f>
        <v>43475</v>
      </c>
      <c r="AR592" s="101">
        <f>_xll.qlInterestRateIndexMaturity(Currency&amp;"ibor"&amp;Tenor,AQ592,Trigger)</f>
        <v>43507</v>
      </c>
      <c r="AS592" s="246">
        <f>_xll.qlIndexFixing($AC$5,AP592,TRUE,_xll.ohTrigger(Trigger,Trigger1M))</f>
        <v>5.5232202210220294E-3</v>
      </c>
      <c r="AT592" s="246">
        <f>_xll.qlIndexFixing($AU$1,AP592,TRUE,_xll.ohTrigger(Trigger,Trigger1M))</f>
        <v>5.5318171639071045E-3</v>
      </c>
    </row>
    <row r="593" spans="41:46" ht="11.25" customHeight="1" x14ac:dyDescent="0.25">
      <c r="AO593" s="102" t="s">
        <v>83</v>
      </c>
      <c r="AP593" s="101">
        <f>_xll.qlInterestRateIndexFixingDate(Currency&amp;"ibor"&amp;Tenor,AQ593,Trigger)</f>
        <v>43480</v>
      </c>
      <c r="AQ593" s="101">
        <f>_xll.qlCalendarAdvance(Calendar,AQ592,AO593,"f",,Trigger)</f>
        <v>43482</v>
      </c>
      <c r="AR593" s="101">
        <f>_xll.qlInterestRateIndexMaturity(Currency&amp;"ibor"&amp;Tenor,AQ593,Trigger)</f>
        <v>43514</v>
      </c>
      <c r="AS593" s="246">
        <f>_xll.qlIndexFixing($AC$5,AP593,TRUE,_xll.ohTrigger(Trigger,Trigger1M))</f>
        <v>5.5760185081069058E-3</v>
      </c>
      <c r="AT593" s="246">
        <f>_xll.qlIndexFixing($AU$1,AP593,TRUE,_xll.ohTrigger(Trigger,Trigger1M))</f>
        <v>5.6027734683242181E-3</v>
      </c>
    </row>
    <row r="594" spans="41:46" ht="11.25" customHeight="1" x14ac:dyDescent="0.25">
      <c r="AO594" s="102" t="s">
        <v>83</v>
      </c>
      <c r="AP594" s="101">
        <f>_xll.qlInterestRateIndexFixingDate(Currency&amp;"ibor"&amp;Tenor,AQ594,Trigger)</f>
        <v>43487</v>
      </c>
      <c r="AQ594" s="101">
        <f>_xll.qlCalendarAdvance(Calendar,AQ593,AO594,"f",,Trigger)</f>
        <v>43489</v>
      </c>
      <c r="AR594" s="101">
        <f>_xll.qlInterestRateIndexMaturity(Currency&amp;"ibor"&amp;Tenor,AQ594,Trigger)</f>
        <v>43521</v>
      </c>
      <c r="AS594" s="246">
        <f>_xll.qlIndexFixing($AC$5,AP594,TRUE,_xll.ohTrigger(Trigger,Trigger1M))</f>
        <v>5.6286780450279239E-3</v>
      </c>
      <c r="AT594" s="246">
        <f>_xll.qlIndexFixing($AU$1,AP594,TRUE,_xll.ohTrigger(Trigger,Trigger1M))</f>
        <v>5.6738250887214403E-3</v>
      </c>
    </row>
    <row r="595" spans="41:46" ht="11.25" customHeight="1" x14ac:dyDescent="0.25">
      <c r="AO595" s="102" t="s">
        <v>83</v>
      </c>
      <c r="AP595" s="101">
        <f>_xll.qlInterestRateIndexFixingDate(Currency&amp;"ibor"&amp;Tenor,AQ595,Trigger)</f>
        <v>43494</v>
      </c>
      <c r="AQ595" s="101">
        <f>_xll.qlCalendarAdvance(Calendar,AQ594,AO595,"f",,Trigger)</f>
        <v>43496</v>
      </c>
      <c r="AR595" s="101">
        <f>_xll.qlInterestRateIndexMaturity(Currency&amp;"ibor"&amp;Tenor,AQ595,Trigger)</f>
        <v>43524</v>
      </c>
      <c r="AS595" s="246">
        <f>_xll.qlIndexFixing($AC$5,AP595,TRUE,_xll.ohTrigger(Trigger,Trigger1M))</f>
        <v>5.6660570825806111E-3</v>
      </c>
      <c r="AT595" s="246">
        <f>_xll.qlIndexFixing($AU$1,AP595,TRUE,_xll.ohTrigger(Trigger,Trigger1M))</f>
        <v>5.7244332152255641E-3</v>
      </c>
    </row>
    <row r="596" spans="41:46" ht="11.25" customHeight="1" x14ac:dyDescent="0.25">
      <c r="AO596" s="102" t="s">
        <v>83</v>
      </c>
      <c r="AP596" s="101">
        <f>_xll.qlInterestRateIndexFixingDate(Currency&amp;"ibor"&amp;Tenor,AQ596,Trigger)</f>
        <v>43501</v>
      </c>
      <c r="AQ596" s="101">
        <f>_xll.qlCalendarAdvance(Calendar,AQ595,AO596,"f",,Trigger)</f>
        <v>43503</v>
      </c>
      <c r="AR596" s="101">
        <f>_xll.qlInterestRateIndexMaturity(Currency&amp;"ibor"&amp;Tenor,AQ596,Trigger)</f>
        <v>43531</v>
      </c>
      <c r="AS596" s="246">
        <f>_xll.qlIndexFixing($AC$5,AP596,TRUE,_xll.ohTrigger(Trigger,Trigger1M))</f>
        <v>5.7184754429814456E-3</v>
      </c>
      <c r="AT596" s="246">
        <f>_xll.qlIndexFixing($AU$1,AP596,TRUE,_xll.ohTrigger(Trigger,Trigger1M))</f>
        <v>5.7956436818803626E-3</v>
      </c>
    </row>
    <row r="597" spans="41:46" ht="11.25" customHeight="1" x14ac:dyDescent="0.25">
      <c r="AO597" s="102" t="s">
        <v>83</v>
      </c>
      <c r="AP597" s="101">
        <f>_xll.qlInterestRateIndexFixingDate(Currency&amp;"ibor"&amp;Tenor,AQ597,Trigger)</f>
        <v>43508</v>
      </c>
      <c r="AQ597" s="101">
        <f>_xll.qlCalendarAdvance(Calendar,AQ596,AO597,"f",,Trigger)</f>
        <v>43510</v>
      </c>
      <c r="AR597" s="101">
        <f>_xll.qlInterestRateIndexMaturity(Currency&amp;"ibor"&amp;Tenor,AQ597,Trigger)</f>
        <v>43538</v>
      </c>
      <c r="AS597" s="246">
        <f>_xll.qlIndexFixing($AC$5,AP597,TRUE,_xll.ohTrigger(Trigger,Trigger1M))</f>
        <v>5.7707550263152996E-3</v>
      </c>
      <c r="AT597" s="246">
        <f>_xll.qlIndexFixing($AU$1,AP597,TRUE,_xll.ohTrigger(Trigger,Trigger1M))</f>
        <v>5.8669494068706663E-3</v>
      </c>
    </row>
    <row r="598" spans="41:46" ht="11.25" customHeight="1" x14ac:dyDescent="0.25">
      <c r="AO598" s="102" t="s">
        <v>83</v>
      </c>
      <c r="AP598" s="101">
        <f>_xll.qlInterestRateIndexFixingDate(Currency&amp;"ibor"&amp;Tenor,AQ598,Trigger)</f>
        <v>43515</v>
      </c>
      <c r="AQ598" s="101">
        <f>_xll.qlCalendarAdvance(Calendar,AQ597,AO598,"f",,Trigger)</f>
        <v>43517</v>
      </c>
      <c r="AR598" s="101">
        <f>_xll.qlInterestRateIndexMaturity(Currency&amp;"ibor"&amp;Tenor,AQ598,Trigger)</f>
        <v>43545</v>
      </c>
      <c r="AS598" s="246">
        <f>_xll.qlIndexFixing($AC$5,AP598,TRUE,_xll.ohTrigger(Trigger,Trigger1M))</f>
        <v>5.8228958308920954E-3</v>
      </c>
      <c r="AT598" s="246">
        <f>_xll.qlIndexFixing($AU$1,AP598,TRUE,_xll.ohTrigger(Trigger,Trigger1M))</f>
        <v>5.9383503917723578E-3</v>
      </c>
    </row>
    <row r="599" spans="41:46" ht="11.25" customHeight="1" x14ac:dyDescent="0.25">
      <c r="AO599" s="102" t="s">
        <v>83</v>
      </c>
      <c r="AP599" s="101">
        <f>_xll.qlInterestRateIndexFixingDate(Currency&amp;"ibor"&amp;Tenor,AQ599,Trigger)</f>
        <v>43522</v>
      </c>
      <c r="AQ599" s="101">
        <f>_xll.qlCalendarAdvance(Calendar,AQ598,AO599,"f",,Trigger)</f>
        <v>43524</v>
      </c>
      <c r="AR599" s="101">
        <f>_xll.qlInterestRateIndexMaturity(Currency&amp;"ibor"&amp;Tenor,AQ599,Trigger)</f>
        <v>43553</v>
      </c>
      <c r="AS599" s="246">
        <f>_xll.qlIndexFixing($AC$5,AP599,TRUE,_xll.ohTrigger(Trigger,Trigger1M))</f>
        <v>5.8786482280316389E-3</v>
      </c>
      <c r="AT599" s="246">
        <f>_xll.qlIndexFixing($AU$1,AP599,TRUE,_xll.ohTrigger(Trigger,Trigger1M))</f>
        <v>6.0150119983485789E-3</v>
      </c>
    </row>
    <row r="600" spans="41:46" ht="11.25" customHeight="1" x14ac:dyDescent="0.25">
      <c r="AO600" s="102" t="s">
        <v>83</v>
      </c>
      <c r="AP600" s="101">
        <f>_xll.qlInterestRateIndexFixingDate(Currency&amp;"ibor"&amp;Tenor,AQ600,Trigger)</f>
        <v>43529</v>
      </c>
      <c r="AQ600" s="101">
        <f>_xll.qlCalendarAdvance(Calendar,AQ599,AO600,"f",,Trigger)</f>
        <v>43531</v>
      </c>
      <c r="AR600" s="101">
        <f>_xll.qlInterestRateIndexMaturity(Currency&amp;"ibor"&amp;Tenor,AQ600,Trigger)</f>
        <v>43563</v>
      </c>
      <c r="AS600" s="246">
        <f>_xll.qlIndexFixing($AC$5,AP600,TRUE,_xll.ohTrigger(Trigger,Trigger1M))</f>
        <v>5.9417214042950528E-3</v>
      </c>
      <c r="AT600" s="246">
        <f>_xll.qlIndexFixing($AU$1,AP600,TRUE,_xll.ohTrigger(Trigger,Trigger1M))</f>
        <v>6.1021365475488754E-3</v>
      </c>
    </row>
    <row r="601" spans="41:46" ht="11.25" customHeight="1" x14ac:dyDescent="0.25">
      <c r="AO601" s="102" t="s">
        <v>83</v>
      </c>
      <c r="AP601" s="101">
        <f>_xll.qlInterestRateIndexFixingDate(Currency&amp;"ibor"&amp;Tenor,AQ601,Trigger)</f>
        <v>43536</v>
      </c>
      <c r="AQ601" s="101">
        <f>_xll.qlCalendarAdvance(Calendar,AQ600,AO601,"f",,Trigger)</f>
        <v>43538</v>
      </c>
      <c r="AR601" s="101">
        <f>_xll.qlInterestRateIndexMaturity(Currency&amp;"ibor"&amp;Tenor,AQ601,Trigger)</f>
        <v>43570</v>
      </c>
      <c r="AS601" s="246">
        <f>_xll.qlIndexFixing($AC$5,AP601,TRUE,_xll.ohTrigger(Trigger,Trigger1M))</f>
        <v>5.9934096357674993E-3</v>
      </c>
      <c r="AT601" s="246">
        <f>_xll.qlIndexFixing($AU$1,AP601,TRUE,_xll.ohTrigger(Trigger,Trigger1M))</f>
        <v>6.173855430301467E-3</v>
      </c>
    </row>
    <row r="602" spans="41:46" ht="11.25" customHeight="1" x14ac:dyDescent="0.25">
      <c r="AO602" s="102" t="s">
        <v>83</v>
      </c>
      <c r="AP602" s="101">
        <f>_xll.qlInterestRateIndexFixingDate(Currency&amp;"ibor"&amp;Tenor,AQ602,Trigger)</f>
        <v>43543</v>
      </c>
      <c r="AQ602" s="101">
        <f>_xll.qlCalendarAdvance(Calendar,AQ601,AO602,"f",,Trigger)</f>
        <v>43545</v>
      </c>
      <c r="AR602" s="101">
        <f>_xll.qlInterestRateIndexMaturity(Currency&amp;"ibor"&amp;Tenor,AQ602,Trigger)</f>
        <v>43578</v>
      </c>
      <c r="AS602" s="246">
        <f>_xll.qlIndexFixing($AC$5,AP602,TRUE,_xll.ohTrigger(Trigger,Trigger1M))</f>
        <v>6.0486790183126009E-3</v>
      </c>
      <c r="AT602" s="246">
        <f>_xll.qlIndexFixing($AU$1,AP602,TRUE,_xll.ohTrigger(Trigger,Trigger1M))</f>
        <v>6.250862379677132E-3</v>
      </c>
    </row>
    <row r="603" spans="41:46" ht="11.25" customHeight="1" x14ac:dyDescent="0.25">
      <c r="AO603" s="102" t="s">
        <v>83</v>
      </c>
      <c r="AP603" s="101">
        <f>_xll.qlInterestRateIndexFixingDate(Currency&amp;"ibor"&amp;Tenor,AQ603,Trigger)</f>
        <v>43550</v>
      </c>
      <c r="AQ603" s="101">
        <f>_xll.qlCalendarAdvance(Calendar,AQ602,AO603,"f",,Trigger)</f>
        <v>43552</v>
      </c>
      <c r="AR603" s="101">
        <f>_xll.qlInterestRateIndexMaturity(Currency&amp;"ibor"&amp;Tenor,AQ603,Trigger)</f>
        <v>43584</v>
      </c>
      <c r="AS603" s="246">
        <f>_xll.qlIndexFixing($AC$5,AP603,TRUE,_xll.ohTrigger(Trigger,Trigger1M))</f>
        <v>6.0963697999519284E-3</v>
      </c>
      <c r="AT603" s="246">
        <f>_xll.qlIndexFixing($AU$1,AP603,TRUE,_xll.ohTrigger(Trigger,Trigger1M))</f>
        <v>6.317579188945821E-3</v>
      </c>
    </row>
    <row r="604" spans="41:46" ht="11.25" customHeight="1" x14ac:dyDescent="0.25">
      <c r="AO604" s="102" t="s">
        <v>83</v>
      </c>
      <c r="AP604" s="101">
        <f>_xll.qlInterestRateIndexFixingDate(Currency&amp;"ibor"&amp;Tenor,AQ604,Trigger)</f>
        <v>43557</v>
      </c>
      <c r="AQ604" s="101">
        <f>_xll.qlCalendarAdvance(Calendar,AQ603,AO604,"f",,Trigger)</f>
        <v>43559</v>
      </c>
      <c r="AR604" s="101">
        <f>_xll.qlInterestRateIndexMaturity(Currency&amp;"ibor"&amp;Tenor,AQ604,Trigger)</f>
        <v>43591</v>
      </c>
      <c r="AS604" s="246">
        <f>_xll.qlIndexFixing($AC$5,AP604,TRUE,_xll.ohTrigger(Trigger,Trigger1M))</f>
        <v>6.1476417288494623E-3</v>
      </c>
      <c r="AT604" s="246">
        <f>_xll.qlIndexFixing($AU$1,AP604,TRUE,_xll.ohTrigger(Trigger,Trigger1M))</f>
        <v>6.3895840684771721E-3</v>
      </c>
    </row>
    <row r="605" spans="41:46" ht="11.25" customHeight="1" x14ac:dyDescent="0.25">
      <c r="AO605" s="102" t="s">
        <v>83</v>
      </c>
      <c r="AP605" s="101">
        <f>_xll.qlInterestRateIndexFixingDate(Currency&amp;"ibor"&amp;Tenor,AQ605,Trigger)</f>
        <v>43564</v>
      </c>
      <c r="AQ605" s="101">
        <f>_xll.qlCalendarAdvance(Calendar,AQ604,AO605,"f",,Trigger)</f>
        <v>43566</v>
      </c>
      <c r="AR605" s="101">
        <f>_xll.qlInterestRateIndexMaturity(Currency&amp;"ibor"&amp;Tenor,AQ605,Trigger)</f>
        <v>43598</v>
      </c>
      <c r="AS605" s="246">
        <f>_xll.qlIndexFixing($AC$5,AP605,TRUE,_xll.ohTrigger(Trigger,Trigger1M))</f>
        <v>6.1987748864200665E-3</v>
      </c>
      <c r="AT605" s="246">
        <f>_xll.qlIndexFixing($AU$1,AP605,TRUE,_xll.ohTrigger(Trigger,Trigger1M))</f>
        <v>6.4616842839126942E-3</v>
      </c>
    </row>
    <row r="606" spans="41:46" ht="11.25" customHeight="1" x14ac:dyDescent="0.25">
      <c r="AO606" s="102" t="s">
        <v>83</v>
      </c>
      <c r="AP606" s="101">
        <f>_xll.qlInterestRateIndexFixingDate(Currency&amp;"ibor"&amp;Tenor,AQ606,Trigger)</f>
        <v>43571</v>
      </c>
      <c r="AQ606" s="101">
        <f>_xll.qlCalendarAdvance(Calendar,AQ605,AO606,"f",,Trigger)</f>
        <v>43573</v>
      </c>
      <c r="AR606" s="101">
        <f>_xll.qlInterestRateIndexMaturity(Currency&amp;"ibor"&amp;Tenor,AQ606,Trigger)</f>
        <v>43605</v>
      </c>
      <c r="AS606" s="246">
        <f>_xll.qlIndexFixing($AC$5,AP606,TRUE,_xll.ohTrigger(Trigger,Trigger1M))</f>
        <v>6.2497692707702557E-3</v>
      </c>
      <c r="AT606" s="246">
        <f>_xll.qlIndexFixing($AU$1,AP606,TRUE,_xll.ohTrigger(Trigger,Trigger1M))</f>
        <v>6.5338798370784268E-3</v>
      </c>
    </row>
    <row r="607" spans="41:46" ht="11.25" customHeight="1" x14ac:dyDescent="0.25">
      <c r="AO607" s="102" t="s">
        <v>83</v>
      </c>
      <c r="AP607" s="101">
        <f>_xll.qlInterestRateIndexFixingDate(Currency&amp;"ibor"&amp;Tenor,AQ607,Trigger)</f>
        <v>43578</v>
      </c>
      <c r="AQ607" s="101">
        <f>_xll.qlCalendarAdvance(Calendar,AQ606,AO607,"f",,Trigger)</f>
        <v>43580</v>
      </c>
      <c r="AR607" s="101">
        <f>_xll.qlInterestRateIndexMaturity(Currency&amp;"ibor"&amp;Tenor,AQ607,Trigger)</f>
        <v>43612</v>
      </c>
      <c r="AS607" s="246">
        <f>_xll.qlIndexFixing($AC$5,AP607,TRUE,_xll.ohTrigger(Trigger,Trigger1M))</f>
        <v>6.3006248800090425E-3</v>
      </c>
      <c r="AT607" s="246">
        <f>_xll.qlIndexFixing($AU$1,AP607,TRUE,_xll.ohTrigger(Trigger,Trigger1M))</f>
        <v>6.6061707298004091E-3</v>
      </c>
    </row>
    <row r="608" spans="41:46" ht="11.25" customHeight="1" x14ac:dyDescent="0.25">
      <c r="AO608" s="102" t="s">
        <v>83</v>
      </c>
      <c r="AP608" s="101">
        <f>_xll.qlInterestRateIndexFixingDate(Currency&amp;"ibor"&amp;Tenor,AQ608,Trigger)</f>
        <v>43584</v>
      </c>
      <c r="AQ608" s="101">
        <f>_xll.qlCalendarAdvance(Calendar,AQ607,AO608,"f",,Trigger)</f>
        <v>43587</v>
      </c>
      <c r="AR608" s="101">
        <f>_xll.qlInterestRateIndexMaturity(Currency&amp;"ibor"&amp;Tenor,AQ608,Trigger)</f>
        <v>43619</v>
      </c>
      <c r="AS608" s="246">
        <f>_xll.qlIndexFixing($AC$5,AP608,TRUE,_xll.ohTrigger(Trigger,Trigger1M))</f>
        <v>6.3513417122554316E-3</v>
      </c>
      <c r="AT608" s="246">
        <f>_xll.qlIndexFixing($AU$1,AP608,TRUE,_xll.ohTrigger(Trigger,Trigger1M))</f>
        <v>6.6785569639121745E-3</v>
      </c>
    </row>
    <row r="609" spans="41:46" ht="11.25" customHeight="1" x14ac:dyDescent="0.25">
      <c r="AO609" s="102" t="s">
        <v>83</v>
      </c>
      <c r="AP609" s="101">
        <f>_xll.qlInterestRateIndexFixingDate(Currency&amp;"ibor"&amp;Tenor,AQ609,Trigger)</f>
        <v>43592</v>
      </c>
      <c r="AQ609" s="101">
        <f>_xll.qlCalendarAdvance(Calendar,AQ608,AO609,"f",,Trigger)</f>
        <v>43594</v>
      </c>
      <c r="AR609" s="101">
        <f>_xll.qlInterestRateIndexMaturity(Currency&amp;"ibor"&amp;Tenor,AQ609,Trigger)</f>
        <v>43626</v>
      </c>
      <c r="AS609" s="246">
        <f>_xll.qlIndexFixing($AC$5,AP609,TRUE,_xll.ohTrigger(Trigger,Trigger1M))</f>
        <v>6.4019197656309257E-3</v>
      </c>
      <c r="AT609" s="246">
        <f>_xll.qlIndexFixing($AU$1,AP609,TRUE,_xll.ohTrigger(Trigger,Trigger1M))</f>
        <v>6.7510385412472562E-3</v>
      </c>
    </row>
    <row r="610" spans="41:46" ht="11.25" customHeight="1" x14ac:dyDescent="0.25">
      <c r="AO610" s="102" t="s">
        <v>83</v>
      </c>
      <c r="AP610" s="101">
        <f>_xll.qlInterestRateIndexFixingDate(Currency&amp;"ibor"&amp;Tenor,AQ610,Trigger)</f>
        <v>43599</v>
      </c>
      <c r="AQ610" s="101">
        <f>_xll.qlCalendarAdvance(Calendar,AQ609,AO610,"f",,Trigger)</f>
        <v>43601</v>
      </c>
      <c r="AR610" s="101">
        <f>_xll.qlInterestRateIndexMaturity(Currency&amp;"ibor"&amp;Tenor,AQ610,Trigger)</f>
        <v>43633</v>
      </c>
      <c r="AS610" s="246">
        <f>_xll.qlIndexFixing($AC$5,AP610,TRUE,_xll.ohTrigger(Trigger,Trigger1M))</f>
        <v>6.4523590382645213E-3</v>
      </c>
      <c r="AT610" s="246">
        <f>_xll.qlIndexFixing($AU$1,AP610,TRUE,_xll.ohTrigger(Trigger,Trigger1M))</f>
        <v>6.8236154636391877E-3</v>
      </c>
    </row>
    <row r="611" spans="41:46" ht="11.25" customHeight="1" x14ac:dyDescent="0.25">
      <c r="AO611" s="102" t="s">
        <v>83</v>
      </c>
      <c r="AP611" s="101">
        <f>_xll.qlInterestRateIndexFixingDate(Currency&amp;"ibor"&amp;Tenor,AQ611,Trigger)</f>
        <v>43606</v>
      </c>
      <c r="AQ611" s="101">
        <f>_xll.qlCalendarAdvance(Calendar,AQ610,AO611,"f",,Trigger)</f>
        <v>43608</v>
      </c>
      <c r="AR611" s="101">
        <f>_xll.qlInterestRateIndexMaturity(Currency&amp;"ibor"&amp;Tenor,AQ611,Trigger)</f>
        <v>43640</v>
      </c>
      <c r="AS611" s="246">
        <f>_xll.qlIndexFixing($AC$5,AP611,TRUE,_xll.ohTrigger(Trigger,Trigger1M))</f>
        <v>6.5026595282852151E-3</v>
      </c>
      <c r="AT611" s="246">
        <f>_xll.qlIndexFixing($AU$1,AP611,TRUE,_xll.ohTrigger(Trigger,Trigger1M))</f>
        <v>6.8962877329289962E-3</v>
      </c>
    </row>
    <row r="612" spans="41:46" ht="11.25" customHeight="1" x14ac:dyDescent="0.25">
      <c r="AO612" s="102" t="s">
        <v>83</v>
      </c>
      <c r="AP612" s="101">
        <f>_xll.qlInterestRateIndexFixingDate(Currency&amp;"ibor"&amp;Tenor,AQ612,Trigger)</f>
        <v>43613</v>
      </c>
      <c r="AQ612" s="101">
        <f>_xll.qlCalendarAdvance(Calendar,AQ611,AO612,"f",,Trigger)</f>
        <v>43615</v>
      </c>
      <c r="AR612" s="101">
        <f>_xll.qlInterestRateIndexMaturity(Currency&amp;"ibor"&amp;Tenor,AQ612,Trigger)</f>
        <v>43644</v>
      </c>
      <c r="AS612" s="246">
        <f>_xll.qlIndexFixing($AC$5,AP612,TRUE,_xll.ohTrigger(Trigger,Trigger1M))</f>
        <v>6.5419273199523046E-3</v>
      </c>
      <c r="AT612" s="246">
        <f>_xll.qlIndexFixing($AU$1,AP612,TRUE,_xll.ohTrigger(Trigger,Trigger1M))</f>
        <v>6.95323808435725E-3</v>
      </c>
    </row>
    <row r="613" spans="41:46" ht="11.25" customHeight="1" x14ac:dyDescent="0.25">
      <c r="AO613" s="102" t="s">
        <v>83</v>
      </c>
      <c r="AP613" s="101">
        <f>_xll.qlInterestRateIndexFixingDate(Currency&amp;"ibor"&amp;Tenor,AQ613,Trigger)</f>
        <v>43620</v>
      </c>
      <c r="AQ613" s="101">
        <f>_xll.qlCalendarAdvance(Calendar,AQ612,AO613,"f",,Trigger)</f>
        <v>43622</v>
      </c>
      <c r="AR613" s="101">
        <f>_xll.qlInterestRateIndexMaturity(Currency&amp;"ibor"&amp;Tenor,AQ613,Trigger)</f>
        <v>43654</v>
      </c>
      <c r="AS613" s="246">
        <f>_xll.qlIndexFixing($AC$5,AP613,TRUE,_xll.ohTrigger(Trigger,Trigger1M))</f>
        <v>6.6089375184735788E-3</v>
      </c>
      <c r="AT613" s="246">
        <f>_xll.qlIndexFixing($AU$1,AP613,TRUE,_xll.ohTrigger(Trigger,Trigger1M))</f>
        <v>7.0419093308390912E-3</v>
      </c>
    </row>
    <row r="614" spans="41:46" ht="11.25" customHeight="1" x14ac:dyDescent="0.25">
      <c r="AO614" s="102" t="s">
        <v>83</v>
      </c>
      <c r="AP614" s="101">
        <f>_xll.qlInterestRateIndexFixingDate(Currency&amp;"ibor"&amp;Tenor,AQ614,Trigger)</f>
        <v>43627</v>
      </c>
      <c r="AQ614" s="101">
        <f>_xll.qlCalendarAdvance(Calendar,AQ613,AO614,"f",,Trigger)</f>
        <v>43629</v>
      </c>
      <c r="AR614" s="101">
        <f>_xll.qlInterestRateIndexMaturity(Currency&amp;"ibor"&amp;Tenor,AQ614,Trigger)</f>
        <v>43661</v>
      </c>
      <c r="AS614" s="246">
        <f>_xll.qlIndexFixing($AC$5,AP614,TRUE,_xll.ohTrigger(Trigger,Trigger1M))</f>
        <v>6.68107408869828E-3</v>
      </c>
      <c r="AT614" s="246">
        <f>_xll.qlIndexFixing($AU$1,AP614,TRUE,_xll.ohTrigger(Trigger,Trigger1M))</f>
        <v>7.114785213062913E-3</v>
      </c>
    </row>
    <row r="615" spans="41:46" ht="11.25" customHeight="1" x14ac:dyDescent="0.25">
      <c r="AO615" s="102" t="s">
        <v>83</v>
      </c>
      <c r="AP615" s="101">
        <f>_xll.qlInterestRateIndexFixingDate(Currency&amp;"ibor"&amp;Tenor,AQ615,Trigger)</f>
        <v>43634</v>
      </c>
      <c r="AQ615" s="101">
        <f>_xll.qlCalendarAdvance(Calendar,AQ614,AO615,"f",,Trigger)</f>
        <v>43636</v>
      </c>
      <c r="AR615" s="101">
        <f>_xll.qlInterestRateIndexMaturity(Currency&amp;"ibor"&amp;Tenor,AQ615,Trigger)</f>
        <v>43668</v>
      </c>
      <c r="AS615" s="246">
        <f>_xll.qlIndexFixing($AC$5,AP615,TRUE,_xll.ohTrigger(Trigger,Trigger1M))</f>
        <v>6.7689509278337501E-3</v>
      </c>
      <c r="AT615" s="246">
        <f>_xll.qlIndexFixing($AU$1,AP615,TRUE,_xll.ohTrigger(Trigger,Trigger1M))</f>
        <v>7.1875973960233708E-3</v>
      </c>
    </row>
    <row r="616" spans="41:46" ht="11.25" customHeight="1" x14ac:dyDescent="0.25">
      <c r="AO616" s="102" t="s">
        <v>83</v>
      </c>
      <c r="AP616" s="101">
        <f>_xll.qlInterestRateIndexFixingDate(Currency&amp;"ibor"&amp;Tenor,AQ616,Trigger)</f>
        <v>43641</v>
      </c>
      <c r="AQ616" s="101">
        <f>_xll.qlCalendarAdvance(Calendar,AQ615,AO616,"f",,Trigger)</f>
        <v>43643</v>
      </c>
      <c r="AR616" s="101">
        <f>_xll.qlInterestRateIndexMaturity(Currency&amp;"ibor"&amp;Tenor,AQ616,Trigger)</f>
        <v>43675</v>
      </c>
      <c r="AS616" s="246">
        <f>_xll.qlIndexFixing($AC$5,AP616,TRUE,_xll.ohTrigger(Trigger,Trigger1M))</f>
        <v>6.8721172786784246E-3</v>
      </c>
      <c r="AT616" s="246">
        <f>_xll.qlIndexFixing($AU$1,AP616,TRUE,_xll.ohTrigger(Trigger,Trigger1M))</f>
        <v>7.2602602342872191E-3</v>
      </c>
    </row>
    <row r="617" spans="41:46" ht="11.25" customHeight="1" x14ac:dyDescent="0.25">
      <c r="AO617" s="102" t="s">
        <v>83</v>
      </c>
      <c r="AP617" s="101">
        <f>_xll.qlInterestRateIndexFixingDate(Currency&amp;"ibor"&amp;Tenor,AQ617,Trigger)</f>
        <v>43648</v>
      </c>
      <c r="AQ617" s="101">
        <f>_xll.qlCalendarAdvance(Calendar,AQ616,AO617,"f",,Trigger)</f>
        <v>43650</v>
      </c>
      <c r="AR617" s="101">
        <f>_xll.qlInterestRateIndexMaturity(Currency&amp;"ibor"&amp;Tenor,AQ617,Trigger)</f>
        <v>43682</v>
      </c>
      <c r="AS617" s="246">
        <f>_xll.qlIndexFixing($AC$5,AP617,TRUE,_xll.ohTrigger(Trigger,Trigger1M))</f>
        <v>6.989441860021095E-3</v>
      </c>
      <c r="AT617" s="246">
        <f>_xll.qlIndexFixing($AU$1,AP617,TRUE,_xll.ohTrigger(Trigger,Trigger1M))</f>
        <v>7.3326884131441616E-3</v>
      </c>
    </row>
    <row r="618" spans="41:46" ht="11.25" customHeight="1" x14ac:dyDescent="0.25">
      <c r="AO618" s="102" t="s">
        <v>83</v>
      </c>
      <c r="AP618" s="101">
        <f>_xll.qlInterestRateIndexFixingDate(Currency&amp;"ibor"&amp;Tenor,AQ618,Trigger)</f>
        <v>43655</v>
      </c>
      <c r="AQ618" s="101">
        <f>_xll.qlCalendarAdvance(Calendar,AQ617,AO618,"f",,Trigger)</f>
        <v>43657</v>
      </c>
      <c r="AR618" s="101">
        <f>_xll.qlInterestRateIndexMaturity(Currency&amp;"ibor"&amp;Tenor,AQ618,Trigger)</f>
        <v>43689</v>
      </c>
      <c r="AS618" s="246">
        <f>_xll.qlIndexFixing($AC$5,AP618,TRUE,_xll.ohTrigger(Trigger,Trigger1M))</f>
        <v>7.1088582907849474E-3</v>
      </c>
      <c r="AT618" s="246">
        <f>_xll.qlIndexFixing($AU$1,AP618,TRUE,_xll.ohTrigger(Trigger,Trigger1M))</f>
        <v>7.4048256218980923E-3</v>
      </c>
    </row>
    <row r="619" spans="41:46" ht="11.25" customHeight="1" x14ac:dyDescent="0.25">
      <c r="AO619" s="102" t="s">
        <v>83</v>
      </c>
      <c r="AP619" s="101">
        <f>_xll.qlInterestRateIndexFixingDate(Currency&amp;"ibor"&amp;Tenor,AQ619,Trigger)</f>
        <v>43662</v>
      </c>
      <c r="AQ619" s="101">
        <f>_xll.qlCalendarAdvance(Calendar,AQ618,AO619,"f",,Trigger)</f>
        <v>43664</v>
      </c>
      <c r="AR619" s="101">
        <f>_xll.qlInterestRateIndexMaturity(Currency&amp;"ibor"&amp;Tenor,AQ619,Trigger)</f>
        <v>43696</v>
      </c>
      <c r="AS619" s="246">
        <f>_xll.qlIndexFixing($AC$5,AP619,TRUE,_xll.ohTrigger(Trigger,Trigger1M))</f>
        <v>7.2260746162658429E-3</v>
      </c>
      <c r="AT619" s="246">
        <f>_xll.qlIndexFixing($AU$1,AP619,TRUE,_xll.ohTrigger(Trigger,Trigger1M))</f>
        <v>7.4766666529396675E-3</v>
      </c>
    </row>
    <row r="620" spans="41:46" ht="11.25" customHeight="1" x14ac:dyDescent="0.25">
      <c r="AO620" s="102" t="s">
        <v>83</v>
      </c>
      <c r="AP620" s="101">
        <f>_xll.qlInterestRateIndexFixingDate(Currency&amp;"ibor"&amp;Tenor,AQ620,Trigger)</f>
        <v>43669</v>
      </c>
      <c r="AQ620" s="101">
        <f>_xll.qlCalendarAdvance(Calendar,AQ619,AO620,"f",,Trigger)</f>
        <v>43671</v>
      </c>
      <c r="AR620" s="101">
        <f>_xll.qlInterestRateIndexMaturity(Currency&amp;"ibor"&amp;Tenor,AQ620,Trigger)</f>
        <v>43703</v>
      </c>
      <c r="AS620" s="246">
        <f>_xll.qlIndexFixing($AC$5,AP620,TRUE,_xll.ohTrigger(Trigger,Trigger1M))</f>
        <v>7.341090767716274E-3</v>
      </c>
      <c r="AT620" s="246">
        <f>_xll.qlIndexFixing($AU$1,AP620,TRUE,_xll.ohTrigger(Trigger,Trigger1M))</f>
        <v>7.5482115006009209E-3</v>
      </c>
    </row>
    <row r="621" spans="41:46" ht="11.25" customHeight="1" x14ac:dyDescent="0.25">
      <c r="AO621" s="102" t="s">
        <v>83</v>
      </c>
      <c r="AP621" s="101">
        <f>_xll.qlInterestRateIndexFixingDate(Currency&amp;"ibor"&amp;Tenor,AQ621,Trigger)</f>
        <v>43676</v>
      </c>
      <c r="AQ621" s="101">
        <f>_xll.qlCalendarAdvance(Calendar,AQ620,AO621,"f",,Trigger)</f>
        <v>43678</v>
      </c>
      <c r="AR621" s="101">
        <f>_xll.qlInterestRateIndexMaturity(Currency&amp;"ibor"&amp;Tenor,AQ621,Trigger)</f>
        <v>43710</v>
      </c>
      <c r="AS621" s="246">
        <f>_xll.qlIndexFixing($AC$5,AP621,TRUE,_xll.ohTrigger(Trigger,Trigger1M))</f>
        <v>7.4539066776702079E-3</v>
      </c>
      <c r="AT621" s="246">
        <f>_xll.qlIndexFixing($AU$1,AP621,TRUE,_xll.ohTrigger(Trigger,Trigger1M))</f>
        <v>7.6194601592213806E-3</v>
      </c>
    </row>
    <row r="622" spans="41:46" ht="11.25" customHeight="1" x14ac:dyDescent="0.25">
      <c r="AO622" s="102" t="s">
        <v>83</v>
      </c>
      <c r="AP622" s="101">
        <f>_xll.qlInterestRateIndexFixingDate(Currency&amp;"ibor"&amp;Tenor,AQ622,Trigger)</f>
        <v>43683</v>
      </c>
      <c r="AQ622" s="101">
        <f>_xll.qlCalendarAdvance(Calendar,AQ621,AO622,"f",,Trigger)</f>
        <v>43685</v>
      </c>
      <c r="AR622" s="101">
        <f>_xll.qlInterestRateIndexMaturity(Currency&amp;"ibor"&amp;Tenor,AQ622,Trigger)</f>
        <v>43717</v>
      </c>
      <c r="AS622" s="246">
        <f>_xll.qlIndexFixing($AC$5,AP622,TRUE,_xll.ohTrigger(Trigger,Trigger1M))</f>
        <v>7.5645222799530787E-3</v>
      </c>
      <c r="AT622" s="246">
        <f>_xll.qlIndexFixing($AU$1,AP622,TRUE,_xll.ohTrigger(Trigger,Trigger1M))</f>
        <v>7.6904126231730485E-3</v>
      </c>
    </row>
    <row r="623" spans="41:46" ht="11.25" customHeight="1" x14ac:dyDescent="0.25">
      <c r="AO623" s="102" t="s">
        <v>83</v>
      </c>
      <c r="AP623" s="101">
        <f>_xll.qlInterestRateIndexFixingDate(Currency&amp;"ibor"&amp;Tenor,AQ623,Trigger)</f>
        <v>43690</v>
      </c>
      <c r="AQ623" s="101">
        <f>_xll.qlCalendarAdvance(Calendar,AQ622,AO623,"f",,Trigger)</f>
        <v>43692</v>
      </c>
      <c r="AR623" s="101">
        <f>_xll.qlInterestRateIndexMaturity(Currency&amp;"ibor"&amp;Tenor,AQ623,Trigger)</f>
        <v>43724</v>
      </c>
      <c r="AS623" s="246">
        <f>_xll.qlIndexFixing($AC$5,AP623,TRUE,_xll.ohTrigger(Trigger,Trigger1M))</f>
        <v>7.6729375096842856E-3</v>
      </c>
      <c r="AT623" s="246">
        <f>_xll.qlIndexFixing($AU$1,AP623,TRUE,_xll.ohTrigger(Trigger,Trigger1M))</f>
        <v>7.7610688868529065E-3</v>
      </c>
    </row>
    <row r="624" spans="41:46" ht="11.25" customHeight="1" x14ac:dyDescent="0.25">
      <c r="AO624" s="102" t="s">
        <v>83</v>
      </c>
      <c r="AP624" s="101">
        <f>_xll.qlInterestRateIndexFixingDate(Currency&amp;"ibor"&amp;Tenor,AQ624,Trigger)</f>
        <v>43697</v>
      </c>
      <c r="AQ624" s="101">
        <f>_xll.qlCalendarAdvance(Calendar,AQ623,AO624,"f",,Trigger)</f>
        <v>43699</v>
      </c>
      <c r="AR624" s="101">
        <f>_xll.qlInterestRateIndexMaturity(Currency&amp;"ibor"&amp;Tenor,AQ624,Trigger)</f>
        <v>43731</v>
      </c>
      <c r="AS624" s="246">
        <f>_xll.qlIndexFixing($AC$5,AP624,TRUE,_xll.ohTrigger(Trigger,Trigger1M))</f>
        <v>7.7791523032721965E-3</v>
      </c>
      <c r="AT624" s="246">
        <f>_xll.qlIndexFixing($AU$1,AP624,TRUE,_xll.ohTrigger(Trigger,Trigger1M))</f>
        <v>7.8314289446779206E-3</v>
      </c>
    </row>
    <row r="625" spans="41:46" ht="11.25" customHeight="1" x14ac:dyDescent="0.25">
      <c r="AO625" s="102" t="s">
        <v>83</v>
      </c>
      <c r="AP625" s="101">
        <f>_xll.qlInterestRateIndexFixingDate(Currency&amp;"ibor"&amp;Tenor,AQ625,Trigger)</f>
        <v>43704</v>
      </c>
      <c r="AQ625" s="101">
        <f>_xll.qlCalendarAdvance(Calendar,AQ624,AO625,"f",,Trigger)</f>
        <v>43706</v>
      </c>
      <c r="AR625" s="101">
        <f>_xll.qlInterestRateIndexMaturity(Currency&amp;"ibor"&amp;Tenor,AQ625,Trigger)</f>
        <v>43738</v>
      </c>
      <c r="AS625" s="246">
        <f>_xll.qlIndexFixing($AC$5,AP625,TRUE,_xll.ohTrigger(Trigger,Trigger1M))</f>
        <v>7.8831665984141486E-3</v>
      </c>
      <c r="AT625" s="246">
        <f>_xll.qlIndexFixing($AU$1,AP625,TRUE,_xll.ohTrigger(Trigger,Trigger1M))</f>
        <v>7.9014927910850408E-3</v>
      </c>
    </row>
    <row r="626" spans="41:46" ht="11.25" customHeight="1" x14ac:dyDescent="0.25">
      <c r="AO626" s="102" t="s">
        <v>83</v>
      </c>
      <c r="AP626" s="101">
        <f>_xll.qlInterestRateIndexFixingDate(Currency&amp;"ibor"&amp;Tenor,AQ626,Trigger)</f>
        <v>43711</v>
      </c>
      <c r="AQ626" s="101">
        <f>_xll.qlCalendarAdvance(Calendar,AQ625,AO626,"f",,Trigger)</f>
        <v>43713</v>
      </c>
      <c r="AR626" s="101">
        <f>_xll.qlInterestRateIndexMaturity(Currency&amp;"ibor"&amp;Tenor,AQ626,Trigger)</f>
        <v>43745</v>
      </c>
      <c r="AS626" s="246">
        <f>_xll.qlIndexFixing($AC$5,AP626,TRUE,_xll.ohTrigger(Trigger,Trigger1M))</f>
        <v>7.9849803340964476E-3</v>
      </c>
      <c r="AT626" s="246">
        <f>_xll.qlIndexFixing($AU$1,AP626,TRUE,_xll.ohTrigger(Trigger,Trigger1M))</f>
        <v>7.971260420541193E-3</v>
      </c>
    </row>
    <row r="627" spans="41:46" ht="11.25" customHeight="1" x14ac:dyDescent="0.25">
      <c r="AO627" s="102" t="s">
        <v>83</v>
      </c>
      <c r="AP627" s="101">
        <f>_xll.qlInterestRateIndexFixingDate(Currency&amp;"ibor"&amp;Tenor,AQ627,Trigger)</f>
        <v>43718</v>
      </c>
      <c r="AQ627" s="101">
        <f>_xll.qlCalendarAdvance(Calendar,AQ626,AO627,"f",,Trigger)</f>
        <v>43720</v>
      </c>
      <c r="AR627" s="101">
        <f>_xll.qlInterestRateIndexMaturity(Currency&amp;"ibor"&amp;Tenor,AQ627,Trigger)</f>
        <v>43752</v>
      </c>
      <c r="AS627" s="246">
        <f>_xll.qlIndexFixing($AC$5,AP627,TRUE,_xll.ohTrigger(Trigger,Trigger1M))</f>
        <v>8.0845934505993644E-3</v>
      </c>
      <c r="AT627" s="246">
        <f>_xll.qlIndexFixing($AU$1,AP627,TRUE,_xll.ohTrigger(Trigger,Trigger1M))</f>
        <v>8.0407318275332873E-3</v>
      </c>
    </row>
    <row r="628" spans="41:46" ht="11.25" customHeight="1" x14ac:dyDescent="0.25">
      <c r="AO628" s="102" t="s">
        <v>83</v>
      </c>
      <c r="AP628" s="101">
        <f>_xll.qlInterestRateIndexFixingDate(Currency&amp;"ibor"&amp;Tenor,AQ628,Trigger)</f>
        <v>43725</v>
      </c>
      <c r="AQ628" s="101">
        <f>_xll.qlCalendarAdvance(Calendar,AQ627,AO628,"f",,Trigger)</f>
        <v>43727</v>
      </c>
      <c r="AR628" s="101">
        <f>_xll.qlInterestRateIndexMaturity(Currency&amp;"ibor"&amp;Tenor,AQ628,Trigger)</f>
        <v>43759</v>
      </c>
      <c r="AS628" s="246">
        <f>_xll.qlIndexFixing($AC$5,AP628,TRUE,_xll.ohTrigger(Trigger,Trigger1M))</f>
        <v>8.1820058894921388E-3</v>
      </c>
      <c r="AT628" s="246">
        <f>_xll.qlIndexFixing($AU$1,AP628,TRUE,_xll.ohTrigger(Trigger,Trigger1M))</f>
        <v>8.1099070065707157E-3</v>
      </c>
    </row>
    <row r="629" spans="41:46" ht="11.25" customHeight="1" x14ac:dyDescent="0.25">
      <c r="AO629" s="102" t="s">
        <v>83</v>
      </c>
      <c r="AP629" s="101">
        <f>_xll.qlInterestRateIndexFixingDate(Currency&amp;"ibor"&amp;Tenor,AQ629,Trigger)</f>
        <v>43732</v>
      </c>
      <c r="AQ629" s="101">
        <f>_xll.qlCalendarAdvance(Calendar,AQ628,AO629,"f",,Trigger)</f>
        <v>43734</v>
      </c>
      <c r="AR629" s="101">
        <f>_xll.qlInterestRateIndexMaturity(Currency&amp;"ibor"&amp;Tenor,AQ629,Trigger)</f>
        <v>43766</v>
      </c>
      <c r="AS629" s="246">
        <f>_xll.qlIndexFixing($AC$5,AP629,TRUE,_xll.ohTrigger(Trigger,Trigger1M))</f>
        <v>8.2772175936354775E-3</v>
      </c>
      <c r="AT629" s="246">
        <f>_xll.qlIndexFixing($AU$1,AP629,TRUE,_xll.ohTrigger(Trigger,Trigger1M))</f>
        <v>8.1787859521903483E-3</v>
      </c>
    </row>
    <row r="630" spans="41:46" ht="11.25" customHeight="1" x14ac:dyDescent="0.25">
      <c r="AO630" s="102" t="s">
        <v>83</v>
      </c>
      <c r="AP630" s="101">
        <f>_xll.qlInterestRateIndexFixingDate(Currency&amp;"ibor"&amp;Tenor,AQ630,Trigger)</f>
        <v>43739</v>
      </c>
      <c r="AQ630" s="101">
        <f>_xll.qlCalendarAdvance(Calendar,AQ629,AO630,"f",,Trigger)</f>
        <v>43741</v>
      </c>
      <c r="AR630" s="101">
        <f>_xll.qlInterestRateIndexMaturity(Currency&amp;"ibor"&amp;Tenor,AQ630,Trigger)</f>
        <v>43773</v>
      </c>
      <c r="AS630" s="246">
        <f>_xll.qlIndexFixing($AC$5,AP630,TRUE,_xll.ohTrigger(Trigger,Trigger1M))</f>
        <v>8.3702285071790561E-3</v>
      </c>
      <c r="AT630" s="246">
        <f>_xll.qlIndexFixing($AU$1,AP630,TRUE,_xll.ohTrigger(Trigger,Trigger1M))</f>
        <v>8.2473686589490391E-3</v>
      </c>
    </row>
    <row r="631" spans="41:46" ht="11.25" customHeight="1" x14ac:dyDescent="0.25">
      <c r="AO631" s="102" t="s">
        <v>83</v>
      </c>
      <c r="AP631" s="101">
        <f>_xll.qlInterestRateIndexFixingDate(Currency&amp;"ibor"&amp;Tenor,AQ631,Trigger)</f>
        <v>43746</v>
      </c>
      <c r="AQ631" s="101">
        <f>_xll.qlCalendarAdvance(Calendar,AQ630,AO631,"f",,Trigger)</f>
        <v>43748</v>
      </c>
      <c r="AR631" s="101">
        <f>_xll.qlInterestRateIndexMaturity(Currency&amp;"ibor"&amp;Tenor,AQ631,Trigger)</f>
        <v>43780</v>
      </c>
      <c r="AS631" s="246">
        <f>_xll.qlIndexFixing($AC$5,AP631,TRUE,_xll.ohTrigger(Trigger,Trigger1M))</f>
        <v>8.4610385755615192E-3</v>
      </c>
      <c r="AT631" s="246">
        <f>_xll.qlIndexFixing($AU$1,AP631,TRUE,_xll.ohTrigger(Trigger,Trigger1M))</f>
        <v>8.3156551214261243E-3</v>
      </c>
    </row>
    <row r="632" spans="41:46" ht="11.25" customHeight="1" x14ac:dyDescent="0.25">
      <c r="AO632" s="102" t="s">
        <v>83</v>
      </c>
      <c r="AP632" s="101">
        <f>_xll.qlInterestRateIndexFixingDate(Currency&amp;"ibor"&amp;Tenor,AQ632,Trigger)</f>
        <v>43753</v>
      </c>
      <c r="AQ632" s="101">
        <f>_xll.qlCalendarAdvance(Calendar,AQ631,AO632,"f",,Trigger)</f>
        <v>43755</v>
      </c>
      <c r="AR632" s="101">
        <f>_xll.qlInterestRateIndexMaturity(Currency&amp;"ibor"&amp;Tenor,AQ632,Trigger)</f>
        <v>43787</v>
      </c>
      <c r="AS632" s="246">
        <f>_xll.qlIndexFixing($AC$5,AP632,TRUE,_xll.ohTrigger(Trigger,Trigger1M))</f>
        <v>8.5496477455204722E-3</v>
      </c>
      <c r="AT632" s="246">
        <f>_xll.qlIndexFixing($AU$1,AP632,TRUE,_xll.ohTrigger(Trigger,Trigger1M))</f>
        <v>8.3836453342284178E-3</v>
      </c>
    </row>
    <row r="633" spans="41:46" ht="11.25" customHeight="1" x14ac:dyDescent="0.25">
      <c r="AO633" s="102" t="s">
        <v>83</v>
      </c>
      <c r="AP633" s="101">
        <f>_xll.qlInterestRateIndexFixingDate(Currency&amp;"ibor"&amp;Tenor,AQ633,Trigger)</f>
        <v>43760</v>
      </c>
      <c r="AQ633" s="101">
        <f>_xll.qlCalendarAdvance(Calendar,AQ632,AO633,"f",,Trigger)</f>
        <v>43762</v>
      </c>
      <c r="AR633" s="101">
        <f>_xll.qlInterestRateIndexMaturity(Currency&amp;"ibor"&amp;Tenor,AQ633,Trigger)</f>
        <v>43794</v>
      </c>
      <c r="AS633" s="246">
        <f>_xll.qlIndexFixing($AC$5,AP633,TRUE,_xll.ohTrigger(Trigger,Trigger1M))</f>
        <v>8.6360559650699997E-3</v>
      </c>
      <c r="AT633" s="246">
        <f>_xll.qlIndexFixing($AU$1,AP633,TRUE,_xll.ohTrigger(Trigger,Trigger1M))</f>
        <v>8.4513392919802199E-3</v>
      </c>
    </row>
    <row r="634" spans="41:46" ht="11.25" customHeight="1" x14ac:dyDescent="0.25">
      <c r="AO634" s="102" t="s">
        <v>83</v>
      </c>
      <c r="AP634" s="101">
        <f>_xll.qlInterestRateIndexFixingDate(Currency&amp;"ibor"&amp;Tenor,AQ634,Trigger)</f>
        <v>43767</v>
      </c>
      <c r="AQ634" s="101">
        <f>_xll.qlCalendarAdvance(Calendar,AQ633,AO634,"f",,Trigger)</f>
        <v>43769</v>
      </c>
      <c r="AR634" s="101">
        <f>_xll.qlInterestRateIndexMaturity(Currency&amp;"ibor"&amp;Tenor,AQ634,Trigger)</f>
        <v>43798</v>
      </c>
      <c r="AS634" s="246">
        <f>_xll.qlIndexFixing($AC$5,AP634,TRUE,_xll.ohTrigger(Trigger,Trigger1M))</f>
        <v>8.7024311905762423E-3</v>
      </c>
      <c r="AT634" s="246">
        <f>_xll.qlIndexFixing($AU$1,AP634,TRUE,_xll.ohTrigger(Trigger,Trigger1M))</f>
        <v>8.5040644632341199E-3</v>
      </c>
    </row>
    <row r="635" spans="41:46" ht="11.25" customHeight="1" x14ac:dyDescent="0.25">
      <c r="AO635" s="102" t="s">
        <v>83</v>
      </c>
      <c r="AP635" s="101">
        <f>_xll.qlInterestRateIndexFixingDate(Currency&amp;"ibor"&amp;Tenor,AQ635,Trigger)</f>
        <v>43774</v>
      </c>
      <c r="AQ635" s="101">
        <f>_xll.qlCalendarAdvance(Calendar,AQ634,AO635,"f",,Trigger)</f>
        <v>43776</v>
      </c>
      <c r="AR635" s="101">
        <f>_xll.qlInterestRateIndexMaturity(Currency&amp;"ibor"&amp;Tenor,AQ635,Trigger)</f>
        <v>43808</v>
      </c>
      <c r="AS635" s="246">
        <f>_xll.qlIndexFixing($AC$5,AP635,TRUE,_xll.ohTrigger(Trigger,Trigger1M))</f>
        <v>8.8022693515019124E-3</v>
      </c>
      <c r="AT635" s="246">
        <f>_xll.qlIndexFixing($AU$1,AP635,TRUE,_xll.ohTrigger(Trigger,Trigger1M))</f>
        <v>8.5858384209694383E-3</v>
      </c>
    </row>
    <row r="636" spans="41:46" ht="11.25" customHeight="1" x14ac:dyDescent="0.25">
      <c r="AO636" s="102" t="s">
        <v>83</v>
      </c>
      <c r="AP636" s="101">
        <f>_xll.qlInterestRateIndexFixingDate(Currency&amp;"ibor"&amp;Tenor,AQ636,Trigger)</f>
        <v>43781</v>
      </c>
      <c r="AQ636" s="101">
        <f>_xll.qlCalendarAdvance(Calendar,AQ635,AO636,"f",,Trigger)</f>
        <v>43783</v>
      </c>
      <c r="AR636" s="101">
        <f>_xll.qlInterestRateIndexMaturity(Currency&amp;"ibor"&amp;Tenor,AQ636,Trigger)</f>
        <v>43815</v>
      </c>
      <c r="AS636" s="246">
        <f>_xll.qlIndexFixing($AC$5,AP636,TRUE,_xll.ohTrigger(Trigger,Trigger1M))</f>
        <v>8.882074420882291E-3</v>
      </c>
      <c r="AT636" s="246">
        <f>_xll.qlIndexFixing($AU$1,AP636,TRUE,_xll.ohTrigger(Trigger,Trigger1M))</f>
        <v>8.6526435815778568E-3</v>
      </c>
    </row>
    <row r="637" spans="41:46" ht="11.25" customHeight="1" x14ac:dyDescent="0.25">
      <c r="AO637" s="102" t="s">
        <v>83</v>
      </c>
      <c r="AP637" s="101">
        <f>_xll.qlInterestRateIndexFixingDate(Currency&amp;"ibor"&amp;Tenor,AQ637,Trigger)</f>
        <v>43788</v>
      </c>
      <c r="AQ637" s="101">
        <f>_xll.qlCalendarAdvance(Calendar,AQ636,AO637,"f",,Trigger)</f>
        <v>43790</v>
      </c>
      <c r="AR637" s="101">
        <f>_xll.qlInterestRateIndexMaturity(Currency&amp;"ibor"&amp;Tenor,AQ637,Trigger)</f>
        <v>43822</v>
      </c>
      <c r="AS637" s="246">
        <f>_xll.qlIndexFixing($AC$5,AP637,TRUE,_xll.ohTrigger(Trigger,Trigger1M))</f>
        <v>8.9596783448542272E-3</v>
      </c>
      <c r="AT637" s="246">
        <f>_xll.qlIndexFixing($AU$1,AP637,TRUE,_xll.ohTrigger(Trigger,Trigger1M))</f>
        <v>8.7191524658827846E-3</v>
      </c>
    </row>
    <row r="638" spans="41:46" ht="11.25" customHeight="1" x14ac:dyDescent="0.25">
      <c r="AO638" s="102" t="s">
        <v>83</v>
      </c>
      <c r="AP638" s="101">
        <f>_xll.qlInterestRateIndexFixingDate(Currency&amp;"ibor"&amp;Tenor,AQ638,Trigger)</f>
        <v>43795</v>
      </c>
      <c r="AQ638" s="101">
        <f>_xll.qlCalendarAdvance(Calendar,AQ637,AO638,"f",,Trigger)</f>
        <v>43797</v>
      </c>
      <c r="AR638" s="101">
        <f>_xll.qlInterestRateIndexMaturity(Currency&amp;"ibor"&amp;Tenor,AQ638,Trigger)</f>
        <v>43829</v>
      </c>
      <c r="AS638" s="246">
        <f>_xll.qlIndexFixing($AC$5,AP638,TRUE,_xll.ohTrigger(Trigger,Trigger1M))</f>
        <v>9.0350810778966339E-3</v>
      </c>
      <c r="AT638" s="246">
        <f>_xll.qlIndexFixing($AU$1,AP638,TRUE,_xll.ohTrigger(Trigger,Trigger1M))</f>
        <v>8.7853650686284257E-3</v>
      </c>
    </row>
    <row r="639" spans="41:46" ht="11.25" customHeight="1" x14ac:dyDescent="0.25">
      <c r="AO639" s="102" t="s">
        <v>83</v>
      </c>
      <c r="AP639" s="101">
        <f>_xll.qlInterestRateIndexFixingDate(Currency&amp;"ibor"&amp;Tenor,AQ639,Trigger)</f>
        <v>43802</v>
      </c>
      <c r="AQ639" s="101">
        <f>_xll.qlCalendarAdvance(Calendar,AQ638,AO639,"f",,Trigger)</f>
        <v>43804</v>
      </c>
      <c r="AR639" s="101">
        <f>_xll.qlInterestRateIndexMaturity(Currency&amp;"ibor"&amp;Tenor,AQ639,Trigger)</f>
        <v>43836</v>
      </c>
      <c r="AS639" s="246">
        <f>_xll.qlIndexFixing($AC$5,AP639,TRUE,_xll.ohTrigger(Trigger,Trigger1M))</f>
        <v>9.1082825757773933E-3</v>
      </c>
      <c r="AT639" s="246">
        <f>_xll.qlIndexFixing($AU$1,AP639,TRUE,_xll.ohTrigger(Trigger,Trigger1M))</f>
        <v>8.8512813845839644E-3</v>
      </c>
    </row>
    <row r="640" spans="41:46" ht="11.25" customHeight="1" x14ac:dyDescent="0.25">
      <c r="AO640" s="102" t="s">
        <v>83</v>
      </c>
      <c r="AP640" s="101">
        <f>_xll.qlInterestRateIndexFixingDate(Currency&amp;"ibor"&amp;Tenor,AQ640,Trigger)</f>
        <v>43809</v>
      </c>
      <c r="AQ640" s="101">
        <f>_xll.qlCalendarAdvance(Calendar,AQ639,AO640,"f",,Trigger)</f>
        <v>43811</v>
      </c>
      <c r="AR640" s="101">
        <f>_xll.qlInterestRateIndexMaturity(Currency&amp;"ibor"&amp;Tenor,AQ640,Trigger)</f>
        <v>43843</v>
      </c>
      <c r="AS640" s="246">
        <f>_xll.qlIndexFixing($AC$5,AP640,TRUE,_xll.ohTrigger(Trigger,Trigger1M))</f>
        <v>9.1792827955533562E-3</v>
      </c>
      <c r="AT640" s="246">
        <f>_xll.qlIndexFixing($AU$1,AP640,TRUE,_xll.ohTrigger(Trigger,Trigger1M))</f>
        <v>8.9169014085385689E-3</v>
      </c>
    </row>
    <row r="641" spans="41:46" ht="11.25" customHeight="1" x14ac:dyDescent="0.25">
      <c r="AO641" s="102" t="s">
        <v>83</v>
      </c>
      <c r="AP641" s="101">
        <f>_xll.qlInterestRateIndexFixingDate(Currency&amp;"ibor"&amp;Tenor,AQ641,Trigger)</f>
        <v>43816</v>
      </c>
      <c r="AQ641" s="101">
        <f>_xll.qlCalendarAdvance(Calendar,AQ640,AO641,"f",,Trigger)</f>
        <v>43818</v>
      </c>
      <c r="AR641" s="101">
        <f>_xll.qlInterestRateIndexMaturity(Currency&amp;"ibor"&amp;Tenor,AQ641,Trigger)</f>
        <v>43850</v>
      </c>
      <c r="AS641" s="246">
        <f>_xll.qlIndexFixing($AC$5,AP641,TRUE,_xll.ohTrigger(Trigger,Trigger1M))</f>
        <v>9.2480816955778367E-3</v>
      </c>
      <c r="AT641" s="246">
        <f>_xll.qlIndexFixing($AU$1,AP641,TRUE,_xll.ohTrigger(Trigger,Trigger1M))</f>
        <v>8.9822251353113836E-3</v>
      </c>
    </row>
    <row r="642" spans="41:46" ht="11.25" customHeight="1" x14ac:dyDescent="0.25">
      <c r="AO642" s="102" t="s">
        <v>83</v>
      </c>
      <c r="AP642" s="101">
        <f>_xll.qlInterestRateIndexFixingDate(Currency&amp;"ibor"&amp;Tenor,AQ642,Trigger)</f>
        <v>43822</v>
      </c>
      <c r="AQ642" s="101">
        <f>_xll.qlCalendarAdvance(Calendar,AQ641,AO642,"f",,Trigger)</f>
        <v>43826</v>
      </c>
      <c r="AR642" s="101">
        <f>_xll.qlInterestRateIndexMaturity(Currency&amp;"ibor"&amp;Tenor,AQ642,Trigger)</f>
        <v>43857</v>
      </c>
      <c r="AS642" s="246">
        <f>_xll.qlIndexFixing($AC$5,AP642,TRUE,_xll.ohTrigger(Trigger,Trigger1M))</f>
        <v>9.3193493242721952E-3</v>
      </c>
      <c r="AT642" s="246">
        <f>_xll.qlIndexFixing($AU$1,AP642,TRUE,_xll.ohTrigger(Trigger,Trigger1M))</f>
        <v>9.0517881613538086E-3</v>
      </c>
    </row>
    <row r="643" spans="41:46" ht="11.25" customHeight="1" x14ac:dyDescent="0.25">
      <c r="AO643" s="102" t="s">
        <v>83</v>
      </c>
      <c r="AP643" s="101">
        <f>_xll.qlInterestRateIndexFixingDate(Currency&amp;"ibor"&amp;Tenor,AQ643,Trigger)</f>
        <v>43830</v>
      </c>
      <c r="AQ643" s="101">
        <f>_xll.qlCalendarAdvance(Calendar,AQ642,AO643,"f",,Trigger)</f>
        <v>43833</v>
      </c>
      <c r="AR643" s="101">
        <f>_xll.qlInterestRateIndexMaturity(Currency&amp;"ibor"&amp;Tenor,AQ643,Trigger)</f>
        <v>43864</v>
      </c>
      <c r="AS643" s="246">
        <f>_xll.qlIndexFixing($AC$5,AP643,TRUE,_xll.ohTrigger(Trigger,Trigger1M))</f>
        <v>9.3835865534262E-3</v>
      </c>
      <c r="AT643" s="246">
        <f>_xll.qlIndexFixing($AU$1,AP643,TRUE,_xll.ohTrigger(Trigger,Trigger1M))</f>
        <v>9.1164964811555945E-3</v>
      </c>
    </row>
    <row r="644" spans="41:46" ht="11.25" customHeight="1" x14ac:dyDescent="0.25">
      <c r="AO644" s="102" t="s">
        <v>83</v>
      </c>
      <c r="AP644" s="101">
        <f>_xll.qlInterestRateIndexFixingDate(Currency&amp;"ibor"&amp;Tenor,AQ644,Trigger)</f>
        <v>43838</v>
      </c>
      <c r="AQ644" s="101">
        <f>_xll.qlCalendarAdvance(Calendar,AQ643,AO644,"f",,Trigger)</f>
        <v>43840</v>
      </c>
      <c r="AR644" s="101">
        <f>_xll.qlInterestRateIndexMaturity(Currency&amp;"ibor"&amp;Tenor,AQ644,Trigger)</f>
        <v>43871</v>
      </c>
      <c r="AS644" s="246">
        <f>_xll.qlIndexFixing($AC$5,AP644,TRUE,_xll.ohTrigger(Trigger,Trigger1M))</f>
        <v>9.4456223892416188E-3</v>
      </c>
      <c r="AT644" s="246">
        <f>_xll.qlIndexFixing($AU$1,AP644,TRUE,_xll.ohTrigger(Trigger,Trigger1M))</f>
        <v>9.1809084839245356E-3</v>
      </c>
    </row>
    <row r="645" spans="41:46" ht="11.25" customHeight="1" x14ac:dyDescent="0.25">
      <c r="AO645" s="102" t="s">
        <v>83</v>
      </c>
      <c r="AP645" s="101">
        <f>_xll.qlInterestRateIndexFixingDate(Currency&amp;"ibor"&amp;Tenor,AQ645,Trigger)</f>
        <v>43845</v>
      </c>
      <c r="AQ645" s="101">
        <f>_xll.qlCalendarAdvance(Calendar,AQ644,AO645,"f",,Trigger)</f>
        <v>43847</v>
      </c>
      <c r="AR645" s="101">
        <f>_xll.qlInterestRateIndexMaturity(Currency&amp;"ibor"&amp;Tenor,AQ645,Trigger)</f>
        <v>43878</v>
      </c>
      <c r="AS645" s="246">
        <f>_xll.qlIndexFixing($AC$5,AP645,TRUE,_xll.ohTrigger(Trigger,Trigger1M))</f>
        <v>9.5054567964666485E-3</v>
      </c>
      <c r="AT645" s="246">
        <f>_xll.qlIndexFixing($AU$1,AP645,TRUE,_xll.ohTrigger(Trigger,Trigger1M))</f>
        <v>9.2450241647303796E-3</v>
      </c>
    </row>
    <row r="646" spans="41:46" ht="11.25" customHeight="1" x14ac:dyDescent="0.25">
      <c r="AO646" s="102" t="s">
        <v>83</v>
      </c>
      <c r="AP646" s="101">
        <f>_xll.qlInterestRateIndexFixingDate(Currency&amp;"ibor"&amp;Tenor,AQ646,Trigger)</f>
        <v>43852</v>
      </c>
      <c r="AQ646" s="101">
        <f>_xll.qlCalendarAdvance(Calendar,AQ645,AO646,"f",,Trigger)</f>
        <v>43854</v>
      </c>
      <c r="AR646" s="101">
        <f>_xll.qlInterestRateIndexMaturity(Currency&amp;"ibor"&amp;Tenor,AQ646,Trigger)</f>
        <v>43885</v>
      </c>
      <c r="AS646" s="246">
        <f>_xll.qlIndexFixing($AC$5,AP646,TRUE,_xll.ohTrigger(Trigger,Trigger1M))</f>
        <v>9.5630897410949444E-3</v>
      </c>
      <c r="AT646" s="246">
        <f>_xll.qlIndexFixing($AU$1,AP646,TRUE,_xll.ohTrigger(Trigger,Trigger1M))</f>
        <v>9.3088435186660847E-3</v>
      </c>
    </row>
    <row r="647" spans="41:46" ht="11.25" customHeight="1" x14ac:dyDescent="0.25">
      <c r="AO647" s="102" t="s">
        <v>83</v>
      </c>
      <c r="AP647" s="101">
        <f>_xll.qlInterestRateIndexFixingDate(Currency&amp;"ibor"&amp;Tenor,AQ647,Trigger)</f>
        <v>43859</v>
      </c>
      <c r="AQ647" s="101">
        <f>_xll.qlCalendarAdvance(Calendar,AQ646,AO647,"f",,Trigger)</f>
        <v>43861</v>
      </c>
      <c r="AR647" s="101">
        <f>_xll.qlInterestRateIndexMaturity(Currency&amp;"ibor"&amp;Tenor,AQ647,Trigger)</f>
        <v>43889</v>
      </c>
      <c r="AS647" s="246">
        <f>_xll.qlIndexFixing($AC$5,AP647,TRUE,_xll.ohTrigger(Trigger,Trigger1M))</f>
        <v>9.606775287673841E-3</v>
      </c>
      <c r="AT647" s="246">
        <f>_xll.qlIndexFixing($AU$1,AP647,TRUE,_xll.ohTrigger(Trigger,Trigger1M))</f>
        <v>9.3584592240482569E-3</v>
      </c>
    </row>
    <row r="648" spans="41:46" ht="11.25" customHeight="1" x14ac:dyDescent="0.25">
      <c r="AO648" s="102" t="s">
        <v>83</v>
      </c>
      <c r="AP648" s="101">
        <f>_xll.qlInterestRateIndexFixingDate(Currency&amp;"ibor"&amp;Tenor,AQ648,Trigger)</f>
        <v>43866</v>
      </c>
      <c r="AQ648" s="101">
        <f>_xll.qlCalendarAdvance(Calendar,AQ647,AO648,"f",,Trigger)</f>
        <v>43868</v>
      </c>
      <c r="AR648" s="101">
        <f>_xll.qlInterestRateIndexMaturity(Currency&amp;"ibor"&amp;Tenor,AQ648,Trigger)</f>
        <v>43899</v>
      </c>
      <c r="AS648" s="246">
        <f>_xll.qlIndexFixing($AC$5,AP648,TRUE,_xll.ohTrigger(Trigger,Trigger1M))</f>
        <v>9.6717511128096411E-3</v>
      </c>
      <c r="AT648" s="246">
        <f>_xll.qlIndexFixing($AU$1,AP648,TRUE,_xll.ohTrigger(Trigger,Trigger1M))</f>
        <v>9.4355932264046337E-3</v>
      </c>
    </row>
    <row r="649" spans="41:46" ht="11.25" customHeight="1" x14ac:dyDescent="0.25">
      <c r="AO649" s="102" t="s">
        <v>83</v>
      </c>
      <c r="AP649" s="101">
        <f>_xll.qlInterestRateIndexFixingDate(Currency&amp;"ibor"&amp;Tenor,AQ649,Trigger)</f>
        <v>43873</v>
      </c>
      <c r="AQ649" s="101">
        <f>_xll.qlCalendarAdvance(Calendar,AQ648,AO649,"f",,Trigger)</f>
        <v>43875</v>
      </c>
      <c r="AR649" s="101">
        <f>_xll.qlInterestRateIndexMaturity(Currency&amp;"ibor"&amp;Tenor,AQ649,Trigger)</f>
        <v>43906</v>
      </c>
      <c r="AS649" s="246">
        <f>_xll.qlIndexFixing($AC$5,AP649,TRUE,_xll.ohTrigger(Trigger,Trigger1M))</f>
        <v>9.7227794781441466E-3</v>
      </c>
      <c r="AT649" s="246">
        <f>_xll.qlIndexFixing($AU$1,AP649,TRUE,_xll.ohTrigger(Trigger,Trigger1M))</f>
        <v>9.4985235705042706E-3</v>
      </c>
    </row>
    <row r="650" spans="41:46" ht="11.25" customHeight="1" x14ac:dyDescent="0.25">
      <c r="AO650" s="102" t="s">
        <v>83</v>
      </c>
      <c r="AP650" s="101">
        <f>_xll.qlInterestRateIndexFixingDate(Currency&amp;"ibor"&amp;Tenor,AQ650,Trigger)</f>
        <v>43880</v>
      </c>
      <c r="AQ650" s="101">
        <f>_xll.qlCalendarAdvance(Calendar,AQ649,AO650,"f",,Trigger)</f>
        <v>43882</v>
      </c>
      <c r="AR650" s="101">
        <f>_xll.qlInterestRateIndexMaturity(Currency&amp;"ibor"&amp;Tenor,AQ650,Trigger)</f>
        <v>43913</v>
      </c>
      <c r="AS650" s="246">
        <f>_xll.qlIndexFixing($AC$5,AP650,TRUE,_xll.ohTrigger(Trigger,Trigger1M))</f>
        <v>9.7716062573755518E-3</v>
      </c>
      <c r="AT650" s="246">
        <f>_xll.qlIndexFixing($AU$1,AP650,TRUE,_xll.ohTrigger(Trigger,Trigger1M))</f>
        <v>9.5611575683247768E-3</v>
      </c>
    </row>
    <row r="651" spans="41:46" ht="11.25" customHeight="1" x14ac:dyDescent="0.25">
      <c r="AO651" s="102" t="s">
        <v>83</v>
      </c>
      <c r="AP651" s="101">
        <f>_xll.qlInterestRateIndexFixingDate(Currency&amp;"ibor"&amp;Tenor,AQ651,Trigger)</f>
        <v>43887</v>
      </c>
      <c r="AQ651" s="101">
        <f>_xll.qlCalendarAdvance(Calendar,AQ650,AO651,"f",,Trigger)</f>
        <v>43889</v>
      </c>
      <c r="AR651" s="101">
        <f>_xll.qlInterestRateIndexMaturity(Currency&amp;"ibor"&amp;Tenor,AQ651,Trigger)</f>
        <v>43921</v>
      </c>
      <c r="AS651" s="246">
        <f>_xll.qlIndexFixing($AC$5,AP651,TRUE,_xll.ohTrigger(Trigger,Trigger1M))</f>
        <v>9.821493525416225E-3</v>
      </c>
      <c r="AT651" s="246">
        <f>_xll.qlIndexFixing($AU$1,AP651,TRUE,_xll.ohTrigger(Trigger,Trigger1M))</f>
        <v>9.628049381215642E-3</v>
      </c>
    </row>
    <row r="652" spans="41:46" ht="11.25" customHeight="1" x14ac:dyDescent="0.25">
      <c r="AO652" s="102" t="s">
        <v>83</v>
      </c>
      <c r="AP652" s="101">
        <f>_xll.qlInterestRateIndexFixingDate(Currency&amp;"ibor"&amp;Tenor,AQ652,Trigger)</f>
        <v>43894</v>
      </c>
      <c r="AQ652" s="101">
        <f>_xll.qlCalendarAdvance(Calendar,AQ651,AO652,"f",,Trigger)</f>
        <v>43896</v>
      </c>
      <c r="AR652" s="101">
        <f>_xll.qlInterestRateIndexMaturity(Currency&amp;"ibor"&amp;Tenor,AQ652,Trigger)</f>
        <v>43927</v>
      </c>
      <c r="AS652" s="246">
        <f>_xll.qlIndexFixing($AC$5,AP652,TRUE,_xll.ohTrigger(Trigger,Trigger1M))</f>
        <v>9.8626549478000609E-3</v>
      </c>
      <c r="AT652" s="246">
        <f>_xll.qlIndexFixing($AU$1,AP652,TRUE,_xll.ohTrigger(Trigger,Trigger1M))</f>
        <v>9.6855365059824294E-3</v>
      </c>
    </row>
    <row r="653" spans="41:46" ht="11.25" customHeight="1" x14ac:dyDescent="0.25">
      <c r="AO653" s="102" t="s">
        <v>83</v>
      </c>
      <c r="AP653" s="101">
        <f>_xll.qlInterestRateIndexFixingDate(Currency&amp;"ibor"&amp;Tenor,AQ653,Trigger)</f>
        <v>43901</v>
      </c>
      <c r="AQ653" s="101">
        <f>_xll.qlCalendarAdvance(Calendar,AQ652,AO653,"f",,Trigger)</f>
        <v>43903</v>
      </c>
      <c r="AR653" s="101">
        <f>_xll.qlInterestRateIndexMaturity(Currency&amp;"ibor"&amp;Tenor,AQ653,Trigger)</f>
        <v>43935</v>
      </c>
      <c r="AS653" s="246">
        <f>_xll.qlIndexFixing($AC$5,AP653,TRUE,_xll.ohTrigger(Trigger,Trigger1M))</f>
        <v>9.9078267498781125E-3</v>
      </c>
      <c r="AT653" s="246">
        <f>_xll.qlIndexFixing($AU$1,AP653,TRUE,_xll.ohTrigger(Trigger,Trigger1M))</f>
        <v>9.7517965943721974E-3</v>
      </c>
    </row>
    <row r="654" spans="41:46" ht="11.25" customHeight="1" x14ac:dyDescent="0.25">
      <c r="AO654" s="102" t="s">
        <v>83</v>
      </c>
      <c r="AP654" s="101">
        <f>_xll.qlInterestRateIndexFixingDate(Currency&amp;"ibor"&amp;Tenor,AQ654,Trigger)</f>
        <v>43908</v>
      </c>
      <c r="AQ654" s="101">
        <f>_xll.qlCalendarAdvance(Calendar,AQ653,AO654,"f",,Trigger)</f>
        <v>43910</v>
      </c>
      <c r="AR654" s="101">
        <f>_xll.qlInterestRateIndexMaturity(Currency&amp;"ibor"&amp;Tenor,AQ654,Trigger)</f>
        <v>43941</v>
      </c>
      <c r="AS654" s="246">
        <f>_xll.qlIndexFixing($AC$5,AP654,TRUE,_xll.ohTrigger(Trigger,Trigger1M))</f>
        <v>9.9448969771080836E-3</v>
      </c>
      <c r="AT654" s="246">
        <f>_xll.qlIndexFixing($AU$1,AP654,TRUE,_xll.ohTrigger(Trigger,Trigger1M))</f>
        <v>9.8087300012893487E-3</v>
      </c>
    </row>
    <row r="655" spans="41:46" ht="11.25" customHeight="1" x14ac:dyDescent="0.25">
      <c r="AO655" s="102" t="s">
        <v>83</v>
      </c>
      <c r="AP655" s="101">
        <f>_xll.qlInterestRateIndexFixingDate(Currency&amp;"ibor"&amp;Tenor,AQ655,Trigger)</f>
        <v>43915</v>
      </c>
      <c r="AQ655" s="101">
        <f>_xll.qlCalendarAdvance(Calendar,AQ654,AO655,"f",,Trigger)</f>
        <v>43917</v>
      </c>
      <c r="AR655" s="101">
        <f>_xll.qlInterestRateIndexMaturity(Currency&amp;"ibor"&amp;Tenor,AQ655,Trigger)</f>
        <v>43948</v>
      </c>
      <c r="AS655" s="246">
        <f>_xll.qlIndexFixing($AC$5,AP655,TRUE,_xll.ohTrigger(Trigger,Trigger1M))</f>
        <v>9.9827154346401256E-3</v>
      </c>
      <c r="AT655" s="246">
        <f>_xll.qlIndexFixing($AU$1,AP655,TRUE,_xll.ohTrigger(Trigger,Trigger1M))</f>
        <v>9.8698821962591114E-3</v>
      </c>
    </row>
    <row r="656" spans="41:46" ht="11.25" customHeight="1" x14ac:dyDescent="0.25">
      <c r="AO656" s="102" t="s">
        <v>83</v>
      </c>
      <c r="AP656" s="101">
        <f>_xll.qlInterestRateIndexFixingDate(Currency&amp;"ibor"&amp;Tenor,AQ656,Trigger)</f>
        <v>43922</v>
      </c>
      <c r="AQ656" s="101">
        <f>_xll.qlCalendarAdvance(Calendar,AQ655,AO656,"f",,Trigger)</f>
        <v>43924</v>
      </c>
      <c r="AR656" s="101">
        <f>_xll.qlInterestRateIndexMaturity(Currency&amp;"ibor"&amp;Tenor,AQ656,Trigger)</f>
        <v>43955</v>
      </c>
      <c r="AS656" s="246">
        <f>_xll.qlIndexFixing($AC$5,AP656,TRUE,_xll.ohTrigger(Trigger,Trigger1M))</f>
        <v>1.0018332158344653E-2</v>
      </c>
      <c r="AT656" s="246">
        <f>_xll.qlIndexFixing($AU$1,AP656,TRUE,_xll.ohTrigger(Trigger,Trigger1M))</f>
        <v>9.9307380165234507E-3</v>
      </c>
    </row>
    <row r="657" spans="41:46" ht="11.25" customHeight="1" x14ac:dyDescent="0.25">
      <c r="AO657" s="102" t="s">
        <v>83</v>
      </c>
      <c r="AP657" s="101">
        <f>_xll.qlInterestRateIndexFixingDate(Currency&amp;"ibor"&amp;Tenor,AQ657,Trigger)</f>
        <v>43929</v>
      </c>
      <c r="AQ657" s="101">
        <f>_xll.qlCalendarAdvance(Calendar,AQ656,AO657,"f",,Trigger)</f>
        <v>43935</v>
      </c>
      <c r="AR657" s="101">
        <f>_xll.qlInterestRateIndexMaturity(Currency&amp;"ibor"&amp;Tenor,AQ657,Trigger)</f>
        <v>43965</v>
      </c>
      <c r="AS657" s="246">
        <f>_xll.qlIndexFixing($AC$5,AP657,TRUE,_xll.ohTrigger(Trigger,Trigger1M))</f>
        <v>1.0067602426447664E-2</v>
      </c>
      <c r="AT657" s="246">
        <f>_xll.qlIndexFixing($AU$1,AP657,TRUE,_xll.ohTrigger(Trigger,Trigger1M))</f>
        <v>1.0021341979310705E-2</v>
      </c>
    </row>
    <row r="658" spans="41:46" ht="11.25" customHeight="1" x14ac:dyDescent="0.25">
      <c r="AO658" s="102" t="s">
        <v>83</v>
      </c>
      <c r="AP658" s="101">
        <f>_xll.qlInterestRateIndexFixingDate(Currency&amp;"ibor"&amp;Tenor,AQ658,Trigger)</f>
        <v>43938</v>
      </c>
      <c r="AQ658" s="101">
        <f>_xll.qlCalendarAdvance(Calendar,AQ657,AO658,"f",,Trigger)</f>
        <v>43942</v>
      </c>
      <c r="AR658" s="101">
        <f>_xll.qlInterestRateIndexMaturity(Currency&amp;"ibor"&amp;Tenor,AQ658,Trigger)</f>
        <v>43972</v>
      </c>
      <c r="AS658" s="246">
        <f>_xll.qlIndexFixing($AC$5,AP658,TRUE,_xll.ohTrigger(Trigger,Trigger1M))</f>
        <v>1.0097713887071258E-2</v>
      </c>
      <c r="AT658" s="246">
        <f>_xll.qlIndexFixing($AU$1,AP658,TRUE,_xll.ohTrigger(Trigger,Trigger1M))</f>
        <v>1.0081455164844044E-2</v>
      </c>
    </row>
    <row r="659" spans="41:46" ht="11.25" customHeight="1" x14ac:dyDescent="0.25">
      <c r="AO659" s="102" t="s">
        <v>83</v>
      </c>
      <c r="AP659" s="101">
        <f>_xll.qlInterestRateIndexFixingDate(Currency&amp;"ibor"&amp;Tenor,AQ659,Trigger)</f>
        <v>43945</v>
      </c>
      <c r="AQ659" s="101">
        <f>_xll.qlCalendarAdvance(Calendar,AQ658,AO659,"f",,Trigger)</f>
        <v>43949</v>
      </c>
      <c r="AR659" s="101">
        <f>_xll.qlInterestRateIndexMaturity(Currency&amp;"ibor"&amp;Tenor,AQ659,Trigger)</f>
        <v>43979</v>
      </c>
      <c r="AS659" s="246">
        <f>_xll.qlIndexFixing($AC$5,AP659,TRUE,_xll.ohTrigger(Trigger,Trigger1M))</f>
        <v>1.0125623607872392E-2</v>
      </c>
      <c r="AT659" s="246">
        <f>_xll.qlIndexFixing($AU$1,AP659,TRUE,_xll.ohTrigger(Trigger,Trigger1M))</f>
        <v>1.0141271957781584E-2</v>
      </c>
    </row>
    <row r="660" spans="41:46" ht="11.25" customHeight="1" x14ac:dyDescent="0.25">
      <c r="AO660" s="102" t="s">
        <v>83</v>
      </c>
      <c r="AP660" s="101">
        <f>_xll.qlInterestRateIndexFixingDate(Currency&amp;"ibor"&amp;Tenor,AQ660,Trigger)</f>
        <v>43951</v>
      </c>
      <c r="AQ660" s="101">
        <f>_xll.qlCalendarAdvance(Calendar,AQ659,AO660,"f",,Trigger)</f>
        <v>43956</v>
      </c>
      <c r="AR660" s="101">
        <f>_xll.qlInterestRateIndexMaturity(Currency&amp;"ibor"&amp;Tenor,AQ660,Trigger)</f>
        <v>43987</v>
      </c>
      <c r="AS660" s="246">
        <f>_xll.qlIndexFixing($AC$5,AP660,TRUE,_xll.ohTrigger(Trigger,Trigger1M))</f>
        <v>1.0153112527006552E-2</v>
      </c>
      <c r="AT660" s="246">
        <f>_xll.qlIndexFixing($AU$1,AP660,TRUE,_xll.ohTrigger(Trigger,Trigger1M))</f>
        <v>1.0205161681476857E-2</v>
      </c>
    </row>
    <row r="661" spans="41:46" ht="11.25" customHeight="1" x14ac:dyDescent="0.25">
      <c r="AO661" s="102" t="s">
        <v>83</v>
      </c>
      <c r="AP661" s="101">
        <f>_xll.qlInterestRateIndexFixingDate(Currency&amp;"ibor"&amp;Tenor,AQ661,Trigger)</f>
        <v>43959</v>
      </c>
      <c r="AQ661" s="101">
        <f>_xll.qlCalendarAdvance(Calendar,AQ660,AO661,"f",,Trigger)</f>
        <v>43963</v>
      </c>
      <c r="AR661" s="101">
        <f>_xll.qlInterestRateIndexMaturity(Currency&amp;"ibor"&amp;Tenor,AQ661,Trigger)</f>
        <v>43994</v>
      </c>
      <c r="AS661" s="246">
        <f>_xll.qlIndexFixing($AC$5,AP661,TRUE,_xll.ohTrigger(Trigger,Trigger1M))</f>
        <v>1.0176462112345328E-2</v>
      </c>
      <c r="AT661" s="246">
        <f>_xll.qlIndexFixing($AU$1,AP661,TRUE,_xll.ohTrigger(Trigger,Trigger1M))</f>
        <v>1.0264366186586903E-2</v>
      </c>
    </row>
    <row r="662" spans="41:46" ht="11.25" customHeight="1" x14ac:dyDescent="0.25">
      <c r="AO662" s="102" t="s">
        <v>83</v>
      </c>
      <c r="AP662" s="101">
        <f>_xll.qlInterestRateIndexFixingDate(Currency&amp;"ibor"&amp;Tenor,AQ662,Trigger)</f>
        <v>43966</v>
      </c>
      <c r="AQ662" s="101">
        <f>_xll.qlCalendarAdvance(Calendar,AQ661,AO662,"f",,Trigger)</f>
        <v>43970</v>
      </c>
      <c r="AR662" s="101">
        <f>_xll.qlInterestRateIndexMaturity(Currency&amp;"ibor"&amp;Tenor,AQ662,Trigger)</f>
        <v>44001</v>
      </c>
      <c r="AS662" s="246">
        <f>_xll.qlIndexFixing($AC$5,AP662,TRUE,_xll.ohTrigger(Trigger,Trigger1M))</f>
        <v>1.0197609853751117E-2</v>
      </c>
      <c r="AT662" s="246">
        <f>_xll.qlIndexFixing($AU$1,AP662,TRUE,_xll.ohTrigger(Trigger,Trigger1M))</f>
        <v>1.0323274286793747E-2</v>
      </c>
    </row>
    <row r="663" spans="41:46" ht="11.25" customHeight="1" x14ac:dyDescent="0.25">
      <c r="AO663" s="102" t="s">
        <v>83</v>
      </c>
      <c r="AP663" s="101">
        <f>_xll.qlInterestRateIndexFixingDate(Currency&amp;"ibor"&amp;Tenor,AQ663,Trigger)</f>
        <v>43973</v>
      </c>
      <c r="AQ663" s="101">
        <f>_xll.qlCalendarAdvance(Calendar,AQ662,AO663,"f",,Trigger)</f>
        <v>43977</v>
      </c>
      <c r="AR663" s="101">
        <f>_xll.qlInterestRateIndexMaturity(Currency&amp;"ibor"&amp;Tenor,AQ663,Trigger)</f>
        <v>44008</v>
      </c>
      <c r="AS663" s="246">
        <f>_xll.qlIndexFixing($AC$5,AP663,TRUE,_xll.ohTrigger(Trigger,Trigger1M))</f>
        <v>1.0216555739205145E-2</v>
      </c>
      <c r="AT663" s="246">
        <f>_xll.qlIndexFixing($AU$1,AP663,TRUE,_xll.ohTrigger(Trigger,Trigger1M))</f>
        <v>1.0381885977584869E-2</v>
      </c>
    </row>
    <row r="664" spans="41:46" ht="11.25" customHeight="1" x14ac:dyDescent="0.25">
      <c r="AO664" s="102" t="s">
        <v>83</v>
      </c>
      <c r="AP664" s="101">
        <f>_xll.qlInterestRateIndexFixingDate(Currency&amp;"ibor"&amp;Tenor,AQ664,Trigger)</f>
        <v>43980</v>
      </c>
      <c r="AQ664" s="101">
        <f>_xll.qlCalendarAdvance(Calendar,AQ663,AO664,"f",,Trigger)</f>
        <v>43984</v>
      </c>
      <c r="AR664" s="101">
        <f>_xll.qlInterestRateIndexMaturity(Currency&amp;"ibor"&amp;Tenor,AQ664,Trigger)</f>
        <v>44014</v>
      </c>
      <c r="AS664" s="246">
        <f>_xll.qlIndexFixing($AC$5,AP664,TRUE,_xll.ohTrigger(Trigger,Trigger1M))</f>
        <v>1.0232145619667676E-2</v>
      </c>
      <c r="AT664" s="246">
        <f>_xll.qlIndexFixing($AU$1,AP664,TRUE,_xll.ohTrigger(Trigger,Trigger1M))</f>
        <v>1.0435909879197069E-2</v>
      </c>
    </row>
    <row r="665" spans="41:46" ht="11.25" customHeight="1" x14ac:dyDescent="0.25">
      <c r="AO665" s="102" t="s">
        <v>83</v>
      </c>
      <c r="AP665" s="101">
        <f>_xll.qlInterestRateIndexFixingDate(Currency&amp;"ibor"&amp;Tenor,AQ665,Trigger)</f>
        <v>43987</v>
      </c>
      <c r="AQ665" s="101">
        <f>_xll.qlCalendarAdvance(Calendar,AQ664,AO665,"f",,Trigger)</f>
        <v>43991</v>
      </c>
      <c r="AR665" s="101">
        <f>_xll.qlInterestRateIndexMaturity(Currency&amp;"ibor"&amp;Tenor,AQ665,Trigger)</f>
        <v>44021</v>
      </c>
      <c r="AS665" s="246">
        <f>_xll.qlIndexFixing($AC$5,AP665,TRUE,_xll.ohTrigger(Trigger,Trigger1M))</f>
        <v>1.0255378731025111E-2</v>
      </c>
      <c r="AT665" s="246">
        <f>_xll.qlIndexFixing($AU$1,AP665,TRUE,_xll.ohTrigger(Trigger,Trigger1M))</f>
        <v>1.0493958176424734E-2</v>
      </c>
    </row>
    <row r="666" spans="41:46" ht="11.25" customHeight="1" x14ac:dyDescent="0.25">
      <c r="AO666" s="102" t="s">
        <v>83</v>
      </c>
      <c r="AP666" s="101">
        <f>_xll.qlInterestRateIndexFixingDate(Currency&amp;"ibor"&amp;Tenor,AQ666,Trigger)</f>
        <v>43994</v>
      </c>
      <c r="AQ666" s="101">
        <f>_xll.qlCalendarAdvance(Calendar,AQ665,AO666,"f",,Trigger)</f>
        <v>43998</v>
      </c>
      <c r="AR666" s="101">
        <f>_xll.qlInterestRateIndexMaturity(Currency&amp;"ibor"&amp;Tenor,AQ666,Trigger)</f>
        <v>44028</v>
      </c>
      <c r="AS666" s="246">
        <f>_xll.qlIndexFixing($AC$5,AP666,TRUE,_xll.ohTrigger(Trigger,Trigger1M))</f>
        <v>1.0293663784147533E-2</v>
      </c>
      <c r="AT666" s="246">
        <f>_xll.qlIndexFixing($AU$1,AP666,TRUE,_xll.ohTrigger(Trigger,Trigger1M))</f>
        <v>1.0551769763845975E-2</v>
      </c>
    </row>
    <row r="667" spans="41:46" ht="11.25" customHeight="1" x14ac:dyDescent="0.25">
      <c r="AO667" s="102" t="s">
        <v>83</v>
      </c>
      <c r="AP667" s="101">
        <f>_xll.qlInterestRateIndexFixingDate(Currency&amp;"ibor"&amp;Tenor,AQ667,Trigger)</f>
        <v>44001</v>
      </c>
      <c r="AQ667" s="101">
        <f>_xll.qlCalendarAdvance(Calendar,AQ666,AO667,"f",,Trigger)</f>
        <v>44005</v>
      </c>
      <c r="AR667" s="101">
        <f>_xll.qlInterestRateIndexMaturity(Currency&amp;"ibor"&amp;Tenor,AQ667,Trigger)</f>
        <v>44035</v>
      </c>
      <c r="AS667" s="246">
        <f>_xll.qlIndexFixing($AC$5,AP667,TRUE,_xll.ohTrigger(Trigger,Trigger1M))</f>
        <v>1.0347279133393172E-2</v>
      </c>
      <c r="AT667" s="246">
        <f>_xll.qlIndexFixing($AU$1,AP667,TRUE,_xll.ohTrigger(Trigger,Trigger1M))</f>
        <v>1.060940435157498E-2</v>
      </c>
    </row>
    <row r="668" spans="41:46" ht="11.25" customHeight="1" x14ac:dyDescent="0.25">
      <c r="AO668" s="102" t="s">
        <v>83</v>
      </c>
      <c r="AP668" s="101">
        <f>_xll.qlInterestRateIndexFixingDate(Currency&amp;"ibor"&amp;Tenor,AQ668,Trigger)</f>
        <v>44008</v>
      </c>
      <c r="AQ668" s="101">
        <f>_xll.qlCalendarAdvance(Calendar,AQ667,AO668,"f",,Trigger)</f>
        <v>44012</v>
      </c>
      <c r="AR668" s="101">
        <f>_xll.qlInterestRateIndexMaturity(Currency&amp;"ibor"&amp;Tenor,AQ668,Trigger)</f>
        <v>44043</v>
      </c>
      <c r="AS668" s="246">
        <f>_xll.qlIndexFixing($AC$5,AP668,TRUE,_xll.ohTrigger(Trigger,Trigger1M))</f>
        <v>1.042243105726562E-2</v>
      </c>
      <c r="AT668" s="246">
        <f>_xll.qlIndexFixing($AU$1,AP668,TRUE,_xll.ohTrigger(Trigger,Trigger1M))</f>
        <v>1.0671182985033953E-2</v>
      </c>
    </row>
    <row r="669" spans="41:46" ht="11.25" customHeight="1" x14ac:dyDescent="0.25">
      <c r="AO669" s="102" t="s">
        <v>83</v>
      </c>
      <c r="AP669" s="101">
        <f>_xll.qlInterestRateIndexFixingDate(Currency&amp;"ibor"&amp;Tenor,AQ669,Trigger)</f>
        <v>44015</v>
      </c>
      <c r="AQ669" s="101">
        <f>_xll.qlCalendarAdvance(Calendar,AQ668,AO669,"f",,Trigger)</f>
        <v>44019</v>
      </c>
      <c r="AR669" s="101">
        <f>_xll.qlInterestRateIndexMaturity(Currency&amp;"ibor"&amp;Tenor,AQ669,Trigger)</f>
        <v>44050</v>
      </c>
      <c r="AS669" s="246">
        <f>_xll.qlIndexFixing($AC$5,AP669,TRUE,_xll.ohTrigger(Trigger,Trigger1M))</f>
        <v>1.0503147439287718E-2</v>
      </c>
      <c r="AT669" s="246">
        <f>_xll.qlIndexFixing($AU$1,AP669,TRUE,_xll.ohTrigger(Trigger,Trigger1M))</f>
        <v>1.0728637886809531E-2</v>
      </c>
    </row>
    <row r="670" spans="41:46" ht="11.25" customHeight="1" x14ac:dyDescent="0.25">
      <c r="AO670" s="102" t="s">
        <v>83</v>
      </c>
      <c r="AP670" s="101">
        <f>_xll.qlInterestRateIndexFixingDate(Currency&amp;"ibor"&amp;Tenor,AQ670,Trigger)</f>
        <v>44022</v>
      </c>
      <c r="AQ670" s="101">
        <f>_xll.qlCalendarAdvance(Calendar,AQ669,AO670,"f",,Trigger)</f>
        <v>44026</v>
      </c>
      <c r="AR670" s="101">
        <f>_xll.qlInterestRateIndexMaturity(Currency&amp;"ibor"&amp;Tenor,AQ670,Trigger)</f>
        <v>44057</v>
      </c>
      <c r="AS670" s="246">
        <f>_xll.qlIndexFixing($AC$5,AP670,TRUE,_xll.ohTrigger(Trigger,Trigger1M))</f>
        <v>1.0583524324502377E-2</v>
      </c>
      <c r="AT670" s="246">
        <f>_xll.qlIndexFixing($AU$1,AP670,TRUE,_xll.ohTrigger(Trigger,Trigger1M))</f>
        <v>1.0786052056246316E-2</v>
      </c>
    </row>
    <row r="671" spans="41:46" ht="11.25" customHeight="1" x14ac:dyDescent="0.25">
      <c r="AO671" s="102" t="s">
        <v>83</v>
      </c>
      <c r="AP671" s="101">
        <f>_xll.qlInterestRateIndexFixingDate(Currency&amp;"ibor"&amp;Tenor,AQ671,Trigger)</f>
        <v>44029</v>
      </c>
      <c r="AQ671" s="101">
        <f>_xll.qlCalendarAdvance(Calendar,AQ670,AO671,"f",,Trigger)</f>
        <v>44033</v>
      </c>
      <c r="AR671" s="101">
        <f>_xll.qlInterestRateIndexMaturity(Currency&amp;"ibor"&amp;Tenor,AQ671,Trigger)</f>
        <v>44064</v>
      </c>
      <c r="AS671" s="246">
        <f>_xll.qlIndexFixing($AC$5,AP671,TRUE,_xll.ohTrigger(Trigger,Trigger1M))</f>
        <v>1.0662892183682696E-2</v>
      </c>
      <c r="AT671" s="246">
        <f>_xll.qlIndexFixing($AU$1,AP671,TRUE,_xll.ohTrigger(Trigger,Trigger1M))</f>
        <v>1.0843425717376714E-2</v>
      </c>
    </row>
    <row r="672" spans="41:46" ht="11.25" customHeight="1" x14ac:dyDescent="0.25">
      <c r="AO672" s="102" t="s">
        <v>83</v>
      </c>
      <c r="AP672" s="101">
        <f>_xll.qlInterestRateIndexFixingDate(Currency&amp;"ibor"&amp;Tenor,AQ672,Trigger)</f>
        <v>44036</v>
      </c>
      <c r="AQ672" s="101">
        <f>_xll.qlCalendarAdvance(Calendar,AQ671,AO672,"f",,Trigger)</f>
        <v>44040</v>
      </c>
      <c r="AR672" s="101">
        <f>_xll.qlInterestRateIndexMaturity(Currency&amp;"ibor"&amp;Tenor,AQ672,Trigger)</f>
        <v>44071</v>
      </c>
      <c r="AS672" s="246">
        <f>_xll.qlIndexFixing($AC$5,AP672,TRUE,_xll.ohTrigger(Trigger,Trigger1M))</f>
        <v>1.0741250996143287E-2</v>
      </c>
      <c r="AT672" s="246">
        <f>_xll.qlIndexFixing($AU$1,AP672,TRUE,_xll.ohTrigger(Trigger,Trigger1M))</f>
        <v>1.0900758869605072E-2</v>
      </c>
    </row>
    <row r="673" spans="41:46" ht="11.25" customHeight="1" x14ac:dyDescent="0.25">
      <c r="AO673" s="102" t="s">
        <v>83</v>
      </c>
      <c r="AP673" s="101">
        <f>_xll.qlInterestRateIndexFixingDate(Currency&amp;"ibor"&amp;Tenor,AQ673,Trigger)</f>
        <v>44043</v>
      </c>
      <c r="AQ673" s="101">
        <f>_xll.qlCalendarAdvance(Calendar,AQ672,AO673,"f",,Trigger)</f>
        <v>44047</v>
      </c>
      <c r="AR673" s="101">
        <f>_xll.qlInterestRateIndexMaturity(Currency&amp;"ibor"&amp;Tenor,AQ673,Trigger)</f>
        <v>44078</v>
      </c>
      <c r="AS673" s="246">
        <f>_xll.qlIndexFixing($AC$5,AP673,TRUE,_xll.ohTrigger(Trigger,Trigger1M))</f>
        <v>1.081860074147209E-2</v>
      </c>
      <c r="AT673" s="246">
        <f>_xll.qlIndexFixing($AU$1,AP673,TRUE,_xll.ohTrigger(Trigger,Trigger1M))</f>
        <v>1.0958051512325425E-2</v>
      </c>
    </row>
    <row r="674" spans="41:46" ht="11.25" customHeight="1" x14ac:dyDescent="0.25">
      <c r="AO674" s="102" t="s">
        <v>83</v>
      </c>
      <c r="AP674" s="101">
        <f>_xll.qlInterestRateIndexFixingDate(Currency&amp;"ibor"&amp;Tenor,AQ674,Trigger)</f>
        <v>44050</v>
      </c>
      <c r="AQ674" s="101">
        <f>_xll.qlCalendarAdvance(Calendar,AQ673,AO674,"f",,Trigger)</f>
        <v>44054</v>
      </c>
      <c r="AR674" s="101">
        <f>_xll.qlInterestRateIndexMaturity(Currency&amp;"ibor"&amp;Tenor,AQ674,Trigger)</f>
        <v>44085</v>
      </c>
      <c r="AS674" s="246">
        <f>_xll.qlIndexFixing($AC$5,AP674,TRUE,_xll.ohTrigger(Trigger,Trigger1M))</f>
        <v>1.0894941399517482E-2</v>
      </c>
      <c r="AT674" s="246">
        <f>_xll.qlIndexFixing($AU$1,AP674,TRUE,_xll.ohTrigger(Trigger,Trigger1M))</f>
        <v>1.1015303644936962E-2</v>
      </c>
    </row>
    <row r="675" spans="41:46" ht="11.25" customHeight="1" x14ac:dyDescent="0.25">
      <c r="AO675" s="102" t="s">
        <v>83</v>
      </c>
      <c r="AP675" s="101">
        <f>_xll.qlInterestRateIndexFixingDate(Currency&amp;"ibor"&amp;Tenor,AQ675,Trigger)</f>
        <v>44057</v>
      </c>
      <c r="AQ675" s="101">
        <f>_xll.qlCalendarAdvance(Calendar,AQ674,AO675,"f",,Trigger)</f>
        <v>44061</v>
      </c>
      <c r="AR675" s="101">
        <f>_xll.qlInterestRateIndexMaturity(Currency&amp;"ibor"&amp;Tenor,AQ675,Trigger)</f>
        <v>44092</v>
      </c>
      <c r="AS675" s="246">
        <f>_xll.qlIndexFixing($AC$5,AP675,TRUE,_xll.ohTrigger(Trigger,Trigger1M))</f>
        <v>1.0970272950390859E-2</v>
      </c>
      <c r="AT675" s="246">
        <f>_xll.qlIndexFixing($AU$1,AP675,TRUE,_xll.ohTrigger(Trigger,Trigger1M))</f>
        <v>1.1072515266836294E-2</v>
      </c>
    </row>
    <row r="676" spans="41:46" ht="11.25" customHeight="1" x14ac:dyDescent="0.25">
      <c r="AO676" s="102" t="s">
        <v>83</v>
      </c>
      <c r="AP676" s="101">
        <f>_xll.qlInterestRateIndexFixingDate(Currency&amp;"ibor"&amp;Tenor,AQ676,Trigger)</f>
        <v>44064</v>
      </c>
      <c r="AQ676" s="101">
        <f>_xll.qlCalendarAdvance(Calendar,AQ675,AO676,"f",,Trigger)</f>
        <v>44068</v>
      </c>
      <c r="AR676" s="101">
        <f>_xll.qlInterestRateIndexMaturity(Currency&amp;"ibor"&amp;Tenor,AQ676,Trigger)</f>
        <v>44099</v>
      </c>
      <c r="AS676" s="246">
        <f>_xll.qlIndexFixing($AC$5,AP676,TRUE,_xll.ohTrigger(Trigger,Trigger1M))</f>
        <v>1.1044595374466627E-2</v>
      </c>
      <c r="AT676" s="246">
        <f>_xll.qlIndexFixing($AU$1,AP676,TRUE,_xll.ohTrigger(Trigger,Trigger1M))</f>
        <v>1.1129686377425192E-2</v>
      </c>
    </row>
    <row r="677" spans="41:46" ht="11.25" customHeight="1" x14ac:dyDescent="0.25">
      <c r="AO677" s="102" t="s">
        <v>83</v>
      </c>
      <c r="AP677" s="101">
        <f>_xll.qlInterestRateIndexFixingDate(Currency&amp;"ibor"&amp;Tenor,AQ677,Trigger)</f>
        <v>44071</v>
      </c>
      <c r="AQ677" s="101">
        <f>_xll.qlCalendarAdvance(Calendar,AQ676,AO677,"f",,Trigger)</f>
        <v>44075</v>
      </c>
      <c r="AR677" s="101">
        <f>_xll.qlInterestRateIndexMaturity(Currency&amp;"ibor"&amp;Tenor,AQ677,Trigger)</f>
        <v>44105</v>
      </c>
      <c r="AS677" s="246">
        <f>_xll.qlIndexFixing($AC$5,AP677,TRUE,_xll.ohTrigger(Trigger,Trigger1M))</f>
        <v>1.1112586364308896E-2</v>
      </c>
      <c r="AT677" s="246">
        <f>_xll.qlIndexFixing($AU$1,AP677,TRUE,_xll.ohTrigger(Trigger,Trigger1M))</f>
        <v>1.1182566050416121E-2</v>
      </c>
    </row>
    <row r="678" spans="41:46" ht="11.25" customHeight="1" x14ac:dyDescent="0.25">
      <c r="AO678" s="102" t="s">
        <v>83</v>
      </c>
      <c r="AP678" s="101">
        <f>_xll.qlInterestRateIndexFixingDate(Currency&amp;"ibor"&amp;Tenor,AQ678,Trigger)</f>
        <v>44078</v>
      </c>
      <c r="AQ678" s="101">
        <f>_xll.qlCalendarAdvance(Calendar,AQ677,AO678,"f",,Trigger)</f>
        <v>44082</v>
      </c>
      <c r="AR678" s="101">
        <f>_xll.qlInterestRateIndexMaturity(Currency&amp;"ibor"&amp;Tenor,AQ678,Trigger)</f>
        <v>44112</v>
      </c>
      <c r="AS678" s="246">
        <f>_xll.qlIndexFixing($AC$5,AP678,TRUE,_xll.ohTrigger(Trigger,Trigger1M))</f>
        <v>1.1184960320819393E-2</v>
      </c>
      <c r="AT678" s="246">
        <f>_xll.qlIndexFixing($AU$1,AP678,TRUE,_xll.ohTrigger(Trigger,Trigger1M))</f>
        <v>1.123965725323206E-2</v>
      </c>
    </row>
    <row r="679" spans="41:46" ht="11.25" customHeight="1" x14ac:dyDescent="0.25">
      <c r="AO679" s="102" t="s">
        <v>83</v>
      </c>
      <c r="AP679" s="101">
        <f>_xll.qlInterestRateIndexFixingDate(Currency&amp;"ibor"&amp;Tenor,AQ679,Trigger)</f>
        <v>44085</v>
      </c>
      <c r="AQ679" s="101">
        <f>_xll.qlCalendarAdvance(Calendar,AQ678,AO679,"f",,Trigger)</f>
        <v>44089</v>
      </c>
      <c r="AR679" s="101">
        <f>_xll.qlInterestRateIndexMaturity(Currency&amp;"ibor"&amp;Tenor,AQ679,Trigger)</f>
        <v>44119</v>
      </c>
      <c r="AS679" s="246">
        <f>_xll.qlIndexFixing($AC$5,AP679,TRUE,_xll.ohTrigger(Trigger,Trigger1M))</f>
        <v>1.1256325111570931E-2</v>
      </c>
      <c r="AT679" s="246">
        <f>_xll.qlIndexFixing($AU$1,AP679,TRUE,_xll.ohTrigger(Trigger,Trigger1M))</f>
        <v>1.1296707935202654E-2</v>
      </c>
    </row>
    <row r="680" spans="41:46" ht="11.25" customHeight="1" x14ac:dyDescent="0.25">
      <c r="AO680" s="102" t="s">
        <v>83</v>
      </c>
      <c r="AP680" s="101">
        <f>_xll.qlInterestRateIndexFixingDate(Currency&amp;"ibor"&amp;Tenor,AQ680,Trigger)</f>
        <v>44092</v>
      </c>
      <c r="AQ680" s="101">
        <f>_xll.qlCalendarAdvance(Calendar,AQ679,AO680,"f",,Trigger)</f>
        <v>44096</v>
      </c>
      <c r="AR680" s="101">
        <f>_xll.qlInterestRateIndexMaturity(Currency&amp;"ibor"&amp;Tenor,AQ680,Trigger)</f>
        <v>44126</v>
      </c>
      <c r="AS680" s="246">
        <f>_xll.qlIndexFixing($AC$5,AP680,TRUE,_xll.ohTrigger(Trigger,Trigger1M))</f>
        <v>1.1326680718564575E-2</v>
      </c>
      <c r="AT680" s="246">
        <f>_xll.qlIndexFixing($AU$1,AP680,TRUE,_xll.ohTrigger(Trigger,Trigger1M))</f>
        <v>1.1353718095752363E-2</v>
      </c>
    </row>
    <row r="681" spans="41:46" ht="11.25" customHeight="1" x14ac:dyDescent="0.25">
      <c r="AO681" s="102" t="s">
        <v>83</v>
      </c>
      <c r="AP681" s="101">
        <f>_xll.qlInterestRateIndexFixingDate(Currency&amp;"ibor"&amp;Tenor,AQ681,Trigger)</f>
        <v>44099</v>
      </c>
      <c r="AQ681" s="101">
        <f>_xll.qlCalendarAdvance(Calendar,AQ680,AO681,"f",,Trigger)</f>
        <v>44103</v>
      </c>
      <c r="AR681" s="101">
        <f>_xll.qlInterestRateIndexMaturity(Currency&amp;"ibor"&amp;Tenor,AQ681,Trigger)</f>
        <v>44133</v>
      </c>
      <c r="AS681" s="246">
        <f>_xll.qlIndexFixing($AC$5,AP681,TRUE,_xll.ohTrigger(Trigger,Trigger1M))</f>
        <v>1.1396027124062513E-2</v>
      </c>
      <c r="AT681" s="246">
        <f>_xll.qlIndexFixing($AU$1,AP681,TRUE,_xll.ohTrigger(Trigger,Trigger1M))</f>
        <v>1.1410687734297653E-2</v>
      </c>
    </row>
    <row r="682" spans="41:46" ht="11.25" customHeight="1" x14ac:dyDescent="0.25">
      <c r="AO682" s="102" t="s">
        <v>83</v>
      </c>
      <c r="AP682" s="101">
        <f>_xll.qlInterestRateIndexFixingDate(Currency&amp;"ibor"&amp;Tenor,AQ682,Trigger)</f>
        <v>44106</v>
      </c>
      <c r="AQ682" s="101">
        <f>_xll.qlCalendarAdvance(Calendar,AQ681,AO682,"f",,Trigger)</f>
        <v>44110</v>
      </c>
      <c r="AR682" s="101">
        <f>_xll.qlInterestRateIndexMaturity(Currency&amp;"ibor"&amp;Tenor,AQ682,Trigger)</f>
        <v>44141</v>
      </c>
      <c r="AS682" s="246">
        <f>_xll.qlIndexFixing($AC$5,AP682,TRUE,_xll.ohTrigger(Trigger,Trigger1M))</f>
        <v>1.1469337190231873E-2</v>
      </c>
      <c r="AT682" s="246">
        <f>_xll.qlIndexFixing($AU$1,AP682,TRUE,_xll.ohTrigger(Trigger,Trigger1M))</f>
        <v>1.1471862269822455E-2</v>
      </c>
    </row>
    <row r="683" spans="41:46" ht="11.25" customHeight="1" x14ac:dyDescent="0.25">
      <c r="AO683" s="102" t="s">
        <v>83</v>
      </c>
      <c r="AP683" s="101">
        <f>_xll.qlInterestRateIndexFixingDate(Currency&amp;"ibor"&amp;Tenor,AQ683,Trigger)</f>
        <v>44113</v>
      </c>
      <c r="AQ683" s="101">
        <f>_xll.qlCalendarAdvance(Calendar,AQ682,AO683,"f",,Trigger)</f>
        <v>44117</v>
      </c>
      <c r="AR683" s="101">
        <f>_xll.qlInterestRateIndexMaturity(Currency&amp;"ibor"&amp;Tenor,AQ683,Trigger)</f>
        <v>44148</v>
      </c>
      <c r="AS683" s="246">
        <f>_xll.qlIndexFixing($AC$5,AP683,TRUE,_xll.ohTrigger(Trigger,Trigger1M))</f>
        <v>1.1536595199277912E-2</v>
      </c>
      <c r="AT683" s="246">
        <f>_xll.qlIndexFixing($AU$1,AP683,TRUE,_xll.ohTrigger(Trigger,Trigger1M))</f>
        <v>1.1528749784441419E-2</v>
      </c>
    </row>
    <row r="684" spans="41:46" ht="11.25" customHeight="1" x14ac:dyDescent="0.25">
      <c r="AO684" s="102" t="s">
        <v>83</v>
      </c>
      <c r="AP684" s="101">
        <f>_xll.qlInterestRateIndexFixingDate(Currency&amp;"ibor"&amp;Tenor,AQ684,Trigger)</f>
        <v>44120</v>
      </c>
      <c r="AQ684" s="101">
        <f>_xll.qlCalendarAdvance(Calendar,AQ683,AO684,"f",,Trigger)</f>
        <v>44124</v>
      </c>
      <c r="AR684" s="101">
        <f>_xll.qlInterestRateIndexMaturity(Currency&amp;"ibor"&amp;Tenor,AQ684,Trigger)</f>
        <v>44155</v>
      </c>
      <c r="AS684" s="246">
        <f>_xll.qlIndexFixing($AC$5,AP684,TRUE,_xll.ohTrigger(Trigger,Trigger1M))</f>
        <v>1.1602843933977272E-2</v>
      </c>
      <c r="AT684" s="246">
        <f>_xll.qlIndexFixing($AU$1,AP684,TRUE,_xll.ohTrigger(Trigger,Trigger1M))</f>
        <v>1.1585596782956363E-2</v>
      </c>
    </row>
    <row r="685" spans="41:46" ht="11.25" customHeight="1" x14ac:dyDescent="0.25">
      <c r="AO685" s="102" t="s">
        <v>83</v>
      </c>
      <c r="AP685" s="101">
        <f>_xll.qlInterestRateIndexFixingDate(Currency&amp;"ibor"&amp;Tenor,AQ685,Trigger)</f>
        <v>44127</v>
      </c>
      <c r="AQ685" s="101">
        <f>_xll.qlCalendarAdvance(Calendar,AQ684,AO685,"f",,Trigger)</f>
        <v>44131</v>
      </c>
      <c r="AR685" s="101">
        <f>_xll.qlInterestRateIndexMaturity(Currency&amp;"ibor"&amp;Tenor,AQ685,Trigger)</f>
        <v>44162</v>
      </c>
      <c r="AS685" s="246">
        <f>_xll.qlIndexFixing($AC$5,AP685,TRUE,_xll.ohTrigger(Trigger,Trigger1M))</f>
        <v>1.1668083377074081E-2</v>
      </c>
      <c r="AT685" s="246">
        <f>_xll.qlIndexFixing($AU$1,AP685,TRUE,_xll.ohTrigger(Trigger,Trigger1M))</f>
        <v>1.1642403264769056E-2</v>
      </c>
    </row>
    <row r="686" spans="41:46" ht="11.25" customHeight="1" x14ac:dyDescent="0.25">
      <c r="AO686" s="102" t="s">
        <v>83</v>
      </c>
      <c r="AP686" s="101">
        <f>_xll.qlInterestRateIndexFixingDate(Currency&amp;"ibor"&amp;Tenor,AQ686,Trigger)</f>
        <v>44134</v>
      </c>
      <c r="AQ686" s="101">
        <f>_xll.qlCalendarAdvance(Calendar,AQ685,AO686,"f",,Trigger)</f>
        <v>44138</v>
      </c>
      <c r="AR686" s="101">
        <f>_xll.qlInterestRateIndexMaturity(Currency&amp;"ibor"&amp;Tenor,AQ686,Trigger)</f>
        <v>44168</v>
      </c>
      <c r="AS686" s="246">
        <f>_xll.qlIndexFixing($AC$5,AP686,TRUE,_xll.ohTrigger(Trigger,Trigger1M))</f>
        <v>1.1727620526110982E-2</v>
      </c>
      <c r="AT686" s="246">
        <f>_xll.qlIndexFixing($AU$1,AP686,TRUE,_xll.ohTrigger(Trigger,Trigger1M))</f>
        <v>1.1694928076720679E-2</v>
      </c>
    </row>
    <row r="687" spans="41:46" ht="11.25" customHeight="1" x14ac:dyDescent="0.25">
      <c r="AO687" s="102" t="s">
        <v>83</v>
      </c>
      <c r="AP687" s="101">
        <f>_xll.qlInterestRateIndexFixingDate(Currency&amp;"ibor"&amp;Tenor,AQ687,Trigger)</f>
        <v>44141</v>
      </c>
      <c r="AQ687" s="101">
        <f>_xll.qlCalendarAdvance(Calendar,AQ686,AO687,"f",,Trigger)</f>
        <v>44145</v>
      </c>
      <c r="AR687" s="101">
        <f>_xll.qlInterestRateIndexMaturity(Currency&amp;"ibor"&amp;Tenor,AQ687,Trigger)</f>
        <v>44175</v>
      </c>
      <c r="AS687" s="246">
        <f>_xll.qlIndexFixing($AC$5,AP687,TRUE,_xll.ohTrigger(Trigger,Trigger1M))</f>
        <v>1.179091136437993E-2</v>
      </c>
      <c r="AT687" s="246">
        <f>_xll.qlIndexFixing($AU$1,AP687,TRUE,_xll.ohTrigger(Trigger,Trigger1M))</f>
        <v>1.1751654571099834E-2</v>
      </c>
    </row>
    <row r="688" spans="41:46" ht="11.25" customHeight="1" x14ac:dyDescent="0.25">
      <c r="AO688" s="102" t="s">
        <v>83</v>
      </c>
      <c r="AP688" s="101">
        <f>_xll.qlInterestRateIndexFixingDate(Currency&amp;"ibor"&amp;Tenor,AQ688,Trigger)</f>
        <v>44148</v>
      </c>
      <c r="AQ688" s="101">
        <f>_xll.qlCalendarAdvance(Calendar,AQ687,AO688,"f",,Trigger)</f>
        <v>44152</v>
      </c>
      <c r="AR688" s="101">
        <f>_xll.qlInterestRateIndexMaturity(Currency&amp;"ibor"&amp;Tenor,AQ688,Trigger)</f>
        <v>44182</v>
      </c>
      <c r="AS688" s="246">
        <f>_xll.qlIndexFixing($AC$5,AP688,TRUE,_xll.ohTrigger(Trigger,Trigger1M))</f>
        <v>1.1853192884108132E-2</v>
      </c>
      <c r="AT688" s="246">
        <f>_xll.qlIndexFixing($AU$1,AP688,TRUE,_xll.ohTrigger(Trigger,Trigger1M))</f>
        <v>1.1808340539432471E-2</v>
      </c>
    </row>
    <row r="689" spans="41:46" ht="11.25" customHeight="1" x14ac:dyDescent="0.25">
      <c r="AO689" s="102" t="s">
        <v>83</v>
      </c>
      <c r="AP689" s="101">
        <f>_xll.qlInterestRateIndexFixingDate(Currency&amp;"ibor"&amp;Tenor,AQ689,Trigger)</f>
        <v>44155</v>
      </c>
      <c r="AQ689" s="101">
        <f>_xll.qlCalendarAdvance(Calendar,AQ688,AO689,"f",,Trigger)</f>
        <v>44159</v>
      </c>
      <c r="AR689" s="101">
        <f>_xll.qlInterestRateIndexMaturity(Currency&amp;"ibor"&amp;Tenor,AQ689,Trigger)</f>
        <v>44189</v>
      </c>
      <c r="AS689" s="246">
        <f>_xll.qlIndexFixing($AC$5,AP689,TRUE,_xll.ohTrigger(Trigger,Trigger1M))</f>
        <v>1.1914465069590818E-2</v>
      </c>
      <c r="AT689" s="246">
        <f>_xll.qlIndexFixing($AU$1,AP689,TRUE,_xll.ohTrigger(Trigger,Trigger1M))</f>
        <v>1.1864985981135057E-2</v>
      </c>
    </row>
    <row r="690" spans="41:46" ht="11.25" customHeight="1" x14ac:dyDescent="0.25">
      <c r="AO690" s="102" t="s">
        <v>83</v>
      </c>
      <c r="AP690" s="101">
        <f>_xll.qlInterestRateIndexFixingDate(Currency&amp;"ibor"&amp;Tenor,AQ690,Trigger)</f>
        <v>44162</v>
      </c>
      <c r="AQ690" s="101">
        <f>_xll.qlCalendarAdvance(Calendar,AQ689,AO690,"f",,Trigger)</f>
        <v>44166</v>
      </c>
      <c r="AR690" s="101">
        <f>_xll.qlInterestRateIndexMaturity(Currency&amp;"ibor"&amp;Tenor,AQ690,Trigger)</f>
        <v>44200</v>
      </c>
      <c r="AS690" s="246">
        <f>_xll.qlIndexFixing($AC$5,AP690,TRUE,_xll.ohTrigger(Trigger,Trigger1M))</f>
        <v>1.1992339316821454E-2</v>
      </c>
      <c r="AT690" s="246">
        <f>_xll.qlIndexFixing($AU$1,AP690,TRUE,_xll.ohTrigger(Trigger,Trigger1M))</f>
        <v>1.193853889784984E-2</v>
      </c>
    </row>
    <row r="691" spans="41:46" ht="11.25" customHeight="1" x14ac:dyDescent="0.25">
      <c r="AO691" s="102" t="s">
        <v>83</v>
      </c>
      <c r="AP691" s="101">
        <f>_xll.qlInterestRateIndexFixingDate(Currency&amp;"ibor"&amp;Tenor,AQ691,Trigger)</f>
        <v>44169</v>
      </c>
      <c r="AQ691" s="101">
        <f>_xll.qlCalendarAdvance(Calendar,AQ690,AO691,"f",,Trigger)</f>
        <v>44173</v>
      </c>
      <c r="AR691" s="101">
        <f>_xll.qlInterestRateIndexMaturity(Currency&amp;"ibor"&amp;Tenor,AQ691,Trigger)</f>
        <v>44204</v>
      </c>
      <c r="AS691" s="246">
        <f>_xll.qlIndexFixing($AC$5,AP691,TRUE,_xll.ohTrigger(Trigger,Trigger1M))</f>
        <v>1.2038323978541579E-2</v>
      </c>
      <c r="AT691" s="246">
        <f>_xll.qlIndexFixing($AU$1,AP691,TRUE,_xll.ohTrigger(Trigger,Trigger1M))</f>
        <v>1.1982391271551705E-2</v>
      </c>
    </row>
    <row r="692" spans="41:46" ht="11.25" customHeight="1" x14ac:dyDescent="0.25">
      <c r="AO692" s="102" t="s">
        <v>83</v>
      </c>
      <c r="AP692" s="101">
        <f>_xll.qlInterestRateIndexFixingDate(Currency&amp;"ibor"&amp;Tenor,AQ692,Trigger)</f>
        <v>44176</v>
      </c>
      <c r="AQ692" s="101">
        <f>_xll.qlCalendarAdvance(Calendar,AQ691,AO692,"f",,Trigger)</f>
        <v>44180</v>
      </c>
      <c r="AR692" s="101">
        <f>_xll.qlInterestRateIndexMaturity(Currency&amp;"ibor"&amp;Tenor,AQ692,Trigger)</f>
        <v>44211</v>
      </c>
      <c r="AS692" s="246">
        <f>_xll.qlIndexFixing($AC$5,AP692,TRUE,_xll.ohTrigger(Trigger,Trigger1M))</f>
        <v>1.2096497919215255E-2</v>
      </c>
      <c r="AT692" s="246">
        <f>_xll.qlIndexFixing($AU$1,AP692,TRUE,_xll.ohTrigger(Trigger,Trigger1M))</f>
        <v>1.2038914119775524E-2</v>
      </c>
    </row>
    <row r="693" spans="41:46" ht="11.25" customHeight="1" x14ac:dyDescent="0.25">
      <c r="AO693" s="102" t="s">
        <v>83</v>
      </c>
      <c r="AP693" s="101">
        <f>_xll.qlInterestRateIndexFixingDate(Currency&amp;"ibor"&amp;Tenor,AQ693,Trigger)</f>
        <v>44183</v>
      </c>
      <c r="AQ693" s="101">
        <f>_xll.qlCalendarAdvance(Calendar,AQ692,AO693,"f",,Trigger)</f>
        <v>44187</v>
      </c>
      <c r="AR693" s="101">
        <f>_xll.qlInterestRateIndexMaturity(Currency&amp;"ibor"&amp;Tenor,AQ693,Trigger)</f>
        <v>44218</v>
      </c>
      <c r="AS693" s="246">
        <f>_xll.qlIndexFixing($AC$5,AP693,TRUE,_xll.ohTrigger(Trigger,Trigger1M))</f>
        <v>1.2153662439666686E-2</v>
      </c>
      <c r="AT693" s="246">
        <f>_xll.qlIndexFixing($AU$1,AP693,TRUE,_xll.ohTrigger(Trigger,Trigger1M))</f>
        <v>1.2095396446539607E-2</v>
      </c>
    </row>
    <row r="694" spans="41:46" ht="11.25" customHeight="1" x14ac:dyDescent="0.25">
      <c r="AO694" s="102" t="s">
        <v>83</v>
      </c>
      <c r="AP694" s="101">
        <f>_xll.qlInterestRateIndexFixingDate(Currency&amp;"ibor"&amp;Tenor,AQ694,Trigger)</f>
        <v>44189</v>
      </c>
      <c r="AQ694" s="101">
        <f>_xll.qlCalendarAdvance(Calendar,AQ693,AO694,"f",,Trigger)</f>
        <v>44194</v>
      </c>
      <c r="AR694" s="101">
        <f>_xll.qlInterestRateIndexMaturity(Currency&amp;"ibor"&amp;Tenor,AQ694,Trigger)</f>
        <v>44225</v>
      </c>
      <c r="AS694" s="246">
        <f>_xll.qlIndexFixing($AC$5,AP694,TRUE,_xll.ohTrigger(Trigger,Trigger1M))</f>
        <v>1.2209817525004553E-2</v>
      </c>
      <c r="AT694" s="246">
        <f>_xll.qlIndexFixing($AU$1,AP694,TRUE,_xll.ohTrigger(Trigger,Trigger1M))</f>
        <v>1.2151838251243144E-2</v>
      </c>
    </row>
    <row r="695" spans="41:46" ht="11.25" customHeight="1" x14ac:dyDescent="0.25">
      <c r="AO695" s="102" t="s">
        <v>83</v>
      </c>
      <c r="AP695" s="101">
        <f>_xll.qlInterestRateIndexFixingDate(Currency&amp;"ibor"&amp;Tenor,AQ695,Trigger)</f>
        <v>44196</v>
      </c>
      <c r="AQ695" s="101">
        <f>_xll.qlCalendarAdvance(Calendar,AQ694,AO695,"f",,Trigger)</f>
        <v>44201</v>
      </c>
      <c r="AR695" s="101">
        <f>_xll.qlInterestRateIndexMaturity(Currency&amp;"ibor"&amp;Tenor,AQ695,Trigger)</f>
        <v>44232</v>
      </c>
      <c r="AS695" s="246">
        <f>_xll.qlIndexFixing($AC$5,AP695,TRUE,_xll.ohTrigger(Trigger,Trigger1M))</f>
        <v>1.2264963160595404E-2</v>
      </c>
      <c r="AT695" s="246">
        <f>_xll.qlIndexFixing($AU$1,AP695,TRUE,_xll.ohTrigger(Trigger,Trigger1M))</f>
        <v>1.2208239533300797E-2</v>
      </c>
    </row>
    <row r="696" spans="41:46" ht="11.25" customHeight="1" x14ac:dyDescent="0.25">
      <c r="AO696" s="102" t="s">
        <v>83</v>
      </c>
      <c r="AP696" s="101">
        <f>_xll.qlInterestRateIndexFixingDate(Currency&amp;"ibor"&amp;Tenor,AQ696,Trigger)</f>
        <v>44204</v>
      </c>
      <c r="AQ696" s="101">
        <f>_xll.qlCalendarAdvance(Calendar,AQ695,AO696,"f",,Trigger)</f>
        <v>44208</v>
      </c>
      <c r="AR696" s="101">
        <f>_xll.qlInterestRateIndexMaturity(Currency&amp;"ibor"&amp;Tenor,AQ696,Trigger)</f>
        <v>44239</v>
      </c>
      <c r="AS696" s="246">
        <f>_xll.qlIndexFixing($AC$5,AP696,TRUE,_xll.ohTrigger(Trigger,Trigger1M))</f>
        <v>1.2319099332073955E-2</v>
      </c>
      <c r="AT696" s="246">
        <f>_xll.qlIndexFixing($AU$1,AP696,TRUE,_xll.ohTrigger(Trigger,Trigger1M))</f>
        <v>1.2264600292116913E-2</v>
      </c>
    </row>
    <row r="697" spans="41:46" ht="11.25" customHeight="1" x14ac:dyDescent="0.25">
      <c r="AO697" s="102" t="s">
        <v>83</v>
      </c>
      <c r="AP697" s="101">
        <f>_xll.qlInterestRateIndexFixingDate(Currency&amp;"ibor"&amp;Tenor,AQ697,Trigger)</f>
        <v>44211</v>
      </c>
      <c r="AQ697" s="101">
        <f>_xll.qlCalendarAdvance(Calendar,AQ696,AO697,"f",,Trigger)</f>
        <v>44215</v>
      </c>
      <c r="AR697" s="101">
        <f>_xll.qlInterestRateIndexMaturity(Currency&amp;"ibor"&amp;Tenor,AQ697,Trigger)</f>
        <v>44246</v>
      </c>
      <c r="AS697" s="246">
        <f>_xll.qlIndexFixing($AC$5,AP697,TRUE,_xll.ohTrigger(Trigger,Trigger1M))</f>
        <v>1.2372226025335359E-2</v>
      </c>
      <c r="AT697" s="246">
        <f>_xll.qlIndexFixing($AU$1,AP697,TRUE,_xll.ohTrigger(Trigger,Trigger1M))</f>
        <v>1.232092052709842E-2</v>
      </c>
    </row>
    <row r="698" spans="41:46" ht="11.25" customHeight="1" x14ac:dyDescent="0.25">
      <c r="AO698" s="102" t="s">
        <v>83</v>
      </c>
      <c r="AP698" s="101">
        <f>_xll.qlInterestRateIndexFixingDate(Currency&amp;"ibor"&amp;Tenor,AQ698,Trigger)</f>
        <v>44218</v>
      </c>
      <c r="AQ698" s="101">
        <f>_xll.qlCalendarAdvance(Calendar,AQ697,AO698,"f",,Trigger)</f>
        <v>44222</v>
      </c>
      <c r="AR698" s="101">
        <f>_xll.qlInterestRateIndexMaturity(Currency&amp;"ibor"&amp;Tenor,AQ698,Trigger)</f>
        <v>44253</v>
      </c>
      <c r="AS698" s="246">
        <f>_xll.qlIndexFixing($AC$5,AP698,TRUE,_xll.ohTrigger(Trigger,Trigger1M))</f>
        <v>1.2424343226535205E-2</v>
      </c>
      <c r="AT698" s="246">
        <f>_xll.qlIndexFixing($AU$1,AP698,TRUE,_xll.ohTrigger(Trigger,Trigger1M))</f>
        <v>1.2377200237657399E-2</v>
      </c>
    </row>
    <row r="699" spans="41:46" ht="11.25" customHeight="1" x14ac:dyDescent="0.25">
      <c r="AO699" s="102" t="s">
        <v>83</v>
      </c>
      <c r="AP699" s="101">
        <f>_xll.qlInterestRateIndexFixingDate(Currency&amp;"ibor"&amp;Tenor,AQ699,Trigger)</f>
        <v>44225</v>
      </c>
      <c r="AQ699" s="101">
        <f>_xll.qlCalendarAdvance(Calendar,AQ698,AO699,"f",,Trigger)</f>
        <v>44229</v>
      </c>
      <c r="AR699" s="101">
        <f>_xll.qlInterestRateIndexMaturity(Currency&amp;"ibor"&amp;Tenor,AQ699,Trigger)</f>
        <v>44257</v>
      </c>
      <c r="AS699" s="246">
        <f>_xll.qlIndexFixing($AC$5,AP699,TRUE,_xll.ohTrigger(Trigger,Trigger1M))</f>
        <v>1.2464089113882906E-2</v>
      </c>
      <c r="AT699" s="246">
        <f>_xll.qlIndexFixing($AU$1,AP699,TRUE,_xll.ohTrigger(Trigger,Trigger1M))</f>
        <v>1.242075509274005E-2</v>
      </c>
    </row>
    <row r="700" spans="41:46" ht="11.25" customHeight="1" x14ac:dyDescent="0.25">
      <c r="AO700" s="102" t="s">
        <v>83</v>
      </c>
      <c r="AP700" s="101">
        <f>_xll.qlInterestRateIndexFixingDate(Currency&amp;"ibor"&amp;Tenor,AQ700,Trigger)</f>
        <v>44232</v>
      </c>
      <c r="AQ700" s="101">
        <f>_xll.qlCalendarAdvance(Calendar,AQ699,AO700,"f",,Trigger)</f>
        <v>44236</v>
      </c>
      <c r="AR700" s="101">
        <f>_xll.qlInterestRateIndexMaturity(Currency&amp;"ibor"&amp;Tenor,AQ700,Trigger)</f>
        <v>44264</v>
      </c>
      <c r="AS700" s="246">
        <f>_xll.qlIndexFixing($AC$5,AP700,TRUE,_xll.ohTrigger(Trigger,Trigger1M))</f>
        <v>1.2514398383972771E-2</v>
      </c>
      <c r="AT700" s="246">
        <f>_xll.qlIndexFixing($AU$1,AP700,TRUE,_xll.ohTrigger(Trigger,Trigger1M))</f>
        <v>1.2476956608960928E-2</v>
      </c>
    </row>
    <row r="701" spans="41:46" ht="11.25" customHeight="1" x14ac:dyDescent="0.25">
      <c r="AO701" s="102" t="s">
        <v>83</v>
      </c>
      <c r="AP701" s="101">
        <f>_xll.qlInterestRateIndexFixingDate(Currency&amp;"ibor"&amp;Tenor,AQ701,Trigger)</f>
        <v>44239</v>
      </c>
      <c r="AQ701" s="101">
        <f>_xll.qlCalendarAdvance(Calendar,AQ700,AO701,"f",,Trigger)</f>
        <v>44243</v>
      </c>
      <c r="AR701" s="101">
        <f>_xll.qlInterestRateIndexMaturity(Currency&amp;"ibor"&amp;Tenor,AQ701,Trigger)</f>
        <v>44271</v>
      </c>
      <c r="AS701" s="246">
        <f>_xll.qlIndexFixing($AC$5,AP701,TRUE,_xll.ohTrigger(Trigger,Trigger1M))</f>
        <v>1.2563698209389074E-2</v>
      </c>
      <c r="AT701" s="246">
        <f>_xll.qlIndexFixing($AU$1,AP701,TRUE,_xll.ohTrigger(Trigger,Trigger1M))</f>
        <v>1.2533117577042674E-2</v>
      </c>
    </row>
    <row r="702" spans="41:46" ht="11.25" customHeight="1" x14ac:dyDescent="0.25">
      <c r="AO702" s="102" t="s">
        <v>83</v>
      </c>
      <c r="AP702" s="101">
        <f>_xll.qlInterestRateIndexFixingDate(Currency&amp;"ibor"&amp;Tenor,AQ702,Trigger)</f>
        <v>44246</v>
      </c>
      <c r="AQ702" s="101">
        <f>_xll.qlCalendarAdvance(Calendar,AQ701,AO702,"f",,Trigger)</f>
        <v>44250</v>
      </c>
      <c r="AR702" s="101">
        <f>_xll.qlInterestRateIndexMaturity(Currency&amp;"ibor"&amp;Tenor,AQ702,Trigger)</f>
        <v>44278</v>
      </c>
      <c r="AS702" s="246">
        <f>_xll.qlIndexFixing($AC$5,AP702,TRUE,_xll.ohTrigger(Trigger,Trigger1M))</f>
        <v>1.2611988578523954E-2</v>
      </c>
      <c r="AT702" s="246">
        <f>_xll.qlIndexFixing($AU$1,AP702,TRUE,_xll.ohTrigger(Trigger,Trigger1M))</f>
        <v>1.2589237996457139E-2</v>
      </c>
    </row>
    <row r="703" spans="41:46" ht="11.25" customHeight="1" x14ac:dyDescent="0.25">
      <c r="AO703" s="102" t="s">
        <v>83</v>
      </c>
      <c r="AP703" s="101">
        <f>_xll.qlInterestRateIndexFixingDate(Currency&amp;"ibor"&amp;Tenor,AQ703,Trigger)</f>
        <v>44253</v>
      </c>
      <c r="AQ703" s="101">
        <f>_xll.qlCalendarAdvance(Calendar,AQ702,AO703,"f",,Trigger)</f>
        <v>44257</v>
      </c>
      <c r="AR703" s="101">
        <f>_xll.qlInterestRateIndexMaturity(Currency&amp;"ibor"&amp;Tenor,AQ703,Trigger)</f>
        <v>44292</v>
      </c>
      <c r="AS703" s="246">
        <f>_xll.qlIndexFixing($AC$5,AP703,TRUE,_xll.ohTrigger(Trigger,Trigger1M))</f>
        <v>1.2683716065540702E-2</v>
      </c>
      <c r="AT703" s="246">
        <f>_xll.qlIndexFixing($AU$1,AP703,TRUE,_xll.ohTrigger(Trigger,Trigger1M))</f>
        <v>1.2674888430732421E-2</v>
      </c>
    </row>
    <row r="704" spans="41:46" ht="11.25" customHeight="1" x14ac:dyDescent="0.25">
      <c r="AO704" s="102" t="s">
        <v>83</v>
      </c>
      <c r="AP704" s="101">
        <f>_xll.qlInterestRateIndexFixingDate(Currency&amp;"ibor"&amp;Tenor,AQ704,Trigger)</f>
        <v>44260</v>
      </c>
      <c r="AQ704" s="101">
        <f>_xll.qlCalendarAdvance(Calendar,AQ703,AO704,"f",,Trigger)</f>
        <v>44264</v>
      </c>
      <c r="AR704" s="101">
        <f>_xll.qlInterestRateIndexMaturity(Currency&amp;"ibor"&amp;Tenor,AQ704,Trigger)</f>
        <v>44295</v>
      </c>
      <c r="AS704" s="246">
        <f>_xll.qlIndexFixing($AC$5,AP704,TRUE,_xll.ohTrigger(Trigger,Trigger1M))</f>
        <v>1.2715846358449336E-2</v>
      </c>
      <c r="AT704" s="246">
        <f>_xll.qlIndexFixing($AU$1,AP704,TRUE,_xll.ohTrigger(Trigger,Trigger1M))</f>
        <v>1.2714027455000831E-2</v>
      </c>
    </row>
    <row r="705" spans="41:46" ht="11.25" customHeight="1" x14ac:dyDescent="0.25">
      <c r="AO705" s="102" t="s">
        <v>83</v>
      </c>
      <c r="AP705" s="101">
        <f>_xll.qlInterestRateIndexFixingDate(Currency&amp;"ibor"&amp;Tenor,AQ705,Trigger)</f>
        <v>44267</v>
      </c>
      <c r="AQ705" s="101">
        <f>_xll.qlCalendarAdvance(Calendar,AQ704,AO705,"f",,Trigger)</f>
        <v>44271</v>
      </c>
      <c r="AR705" s="101">
        <f>_xll.qlInterestRateIndexMaturity(Currency&amp;"ibor"&amp;Tenor,AQ705,Trigger)</f>
        <v>44302</v>
      </c>
      <c r="AS705" s="246">
        <f>_xll.qlIndexFixing($AC$5,AP705,TRUE,_xll.ohTrigger(Trigger,Trigger1M))</f>
        <v>1.276089674973774E-2</v>
      </c>
      <c r="AT705" s="246">
        <f>_xll.qlIndexFixing($AU$1,AP705,TRUE,_xll.ohTrigger(Trigger,Trigger1M))</f>
        <v>1.2770023478055354E-2</v>
      </c>
    </row>
    <row r="706" spans="41:46" ht="11.25" customHeight="1" x14ac:dyDescent="0.25">
      <c r="AO706" s="102" t="s">
        <v>83</v>
      </c>
      <c r="AP706" s="101">
        <f>_xll.qlInterestRateIndexFixingDate(Currency&amp;"ibor"&amp;Tenor,AQ706,Trigger)</f>
        <v>44274</v>
      </c>
      <c r="AQ706" s="101">
        <f>_xll.qlCalendarAdvance(Calendar,AQ705,AO706,"f",,Trigger)</f>
        <v>44278</v>
      </c>
      <c r="AR706" s="101">
        <f>_xll.qlInterestRateIndexMaturity(Currency&amp;"ibor"&amp;Tenor,AQ706,Trigger)</f>
        <v>44309</v>
      </c>
      <c r="AS706" s="246">
        <f>_xll.qlIndexFixing($AC$5,AP706,TRUE,_xll.ohTrigger(Trigger,Trigger1M))</f>
        <v>1.2804937547698497E-2</v>
      </c>
      <c r="AT706" s="246">
        <f>_xll.qlIndexFixing($AU$1,AP706,TRUE,_xll.ohTrigger(Trigger,Trigger1M))</f>
        <v>1.2825978971965966E-2</v>
      </c>
    </row>
    <row r="707" spans="41:46" ht="11.25" customHeight="1" x14ac:dyDescent="0.25">
      <c r="AO707" s="102" t="s">
        <v>83</v>
      </c>
      <c r="AP707" s="101">
        <f>_xll.qlInterestRateIndexFixingDate(Currency&amp;"ibor"&amp;Tenor,AQ707,Trigger)</f>
        <v>44281</v>
      </c>
      <c r="AQ707" s="101">
        <f>_xll.qlCalendarAdvance(Calendar,AQ706,AO707,"f",,Trigger)</f>
        <v>44285</v>
      </c>
      <c r="AR707" s="101">
        <f>_xll.qlInterestRateIndexMaturity(Currency&amp;"ibor"&amp;Tenor,AQ707,Trigger)</f>
        <v>44316</v>
      </c>
      <c r="AS707" s="246">
        <f>_xll.qlIndexFixing($AC$5,AP707,TRUE,_xll.ohTrigger(Trigger,Trigger1M))</f>
        <v>1.2847968740854332E-2</v>
      </c>
      <c r="AT707" s="246">
        <f>_xll.qlIndexFixing($AU$1,AP707,TRUE,_xll.ohTrigger(Trigger,Trigger1M))</f>
        <v>1.2881893936147326E-2</v>
      </c>
    </row>
    <row r="708" spans="41:46" ht="11.25" customHeight="1" x14ac:dyDescent="0.25">
      <c r="AO708" s="102" t="s">
        <v>83</v>
      </c>
      <c r="AP708" s="101">
        <f>_xll.qlInterestRateIndexFixingDate(Currency&amp;"ibor"&amp;Tenor,AQ708,Trigger)</f>
        <v>44286</v>
      </c>
      <c r="AQ708" s="101">
        <f>_xll.qlCalendarAdvance(Calendar,AQ707,AO708,"f",,Trigger)</f>
        <v>44292</v>
      </c>
      <c r="AR708" s="101">
        <f>_xll.qlInterestRateIndexMaturity(Currency&amp;"ibor"&amp;Tenor,AQ708,Trigger)</f>
        <v>44322</v>
      </c>
      <c r="AS708" s="246">
        <f>_xll.qlIndexFixing($AC$5,AP708,TRUE,_xll.ohTrigger(Trigger,Trigger1M))</f>
        <v>1.2886844062907521E-2</v>
      </c>
      <c r="AT708" s="246">
        <f>_xll.qlIndexFixing($AU$1,AP708,TRUE,_xll.ohTrigger(Trigger,Trigger1M))</f>
        <v>1.2933548551357532E-2</v>
      </c>
    </row>
    <row r="709" spans="41:46" ht="11.25" customHeight="1" x14ac:dyDescent="0.25">
      <c r="AO709" s="102" t="s">
        <v>83</v>
      </c>
      <c r="AP709" s="101">
        <f>_xll.qlInterestRateIndexFixingDate(Currency&amp;"ibor"&amp;Tenor,AQ709,Trigger)</f>
        <v>44295</v>
      </c>
      <c r="AQ709" s="101">
        <f>_xll.qlCalendarAdvance(Calendar,AQ708,AO709,"f",,Trigger)</f>
        <v>44299</v>
      </c>
      <c r="AR709" s="101">
        <f>_xll.qlInterestRateIndexMaturity(Currency&amp;"ibor"&amp;Tenor,AQ709,Trigger)</f>
        <v>44329</v>
      </c>
      <c r="AS709" s="246">
        <f>_xll.qlIndexFixing($AC$5,AP709,TRUE,_xll.ohTrigger(Trigger,Trigger1M))</f>
        <v>1.2927926657630984E-2</v>
      </c>
      <c r="AT709" s="246">
        <f>_xll.qlIndexFixing($AU$1,AP709,TRUE,_xll.ohTrigger(Trigger,Trigger1M))</f>
        <v>1.2989383340179295E-2</v>
      </c>
    </row>
    <row r="710" spans="41:46" ht="11.25" customHeight="1" x14ac:dyDescent="0.25">
      <c r="AO710" s="102" t="s">
        <v>83</v>
      </c>
      <c r="AP710" s="101">
        <f>_xll.qlInterestRateIndexFixingDate(Currency&amp;"ibor"&amp;Tenor,AQ710,Trigger)</f>
        <v>44302</v>
      </c>
      <c r="AQ710" s="101">
        <f>_xll.qlCalendarAdvance(Calendar,AQ709,AO710,"f",,Trigger)</f>
        <v>44306</v>
      </c>
      <c r="AR710" s="101">
        <f>_xll.qlInterestRateIndexMaturity(Currency&amp;"ibor"&amp;Tenor,AQ710,Trigger)</f>
        <v>44336</v>
      </c>
      <c r="AS710" s="246">
        <f>_xll.qlIndexFixing($AC$5,AP710,TRUE,_xll.ohTrigger(Trigger,Trigger1M))</f>
        <v>1.296799964712303E-2</v>
      </c>
      <c r="AT710" s="246">
        <f>_xll.qlIndexFixing($AU$1,AP710,TRUE,_xll.ohTrigger(Trigger,Trigger1M))</f>
        <v>1.3045177590367274E-2</v>
      </c>
    </row>
    <row r="711" spans="41:46" ht="11.25" customHeight="1" x14ac:dyDescent="0.25">
      <c r="AO711" s="102" t="s">
        <v>83</v>
      </c>
      <c r="AP711" s="101">
        <f>_xll.qlInterestRateIndexFixingDate(Currency&amp;"ibor"&amp;Tenor,AQ711,Trigger)</f>
        <v>44309</v>
      </c>
      <c r="AQ711" s="101">
        <f>_xll.qlCalendarAdvance(Calendar,AQ710,AO711,"f",,Trigger)</f>
        <v>44313</v>
      </c>
      <c r="AR711" s="101">
        <f>_xll.qlInterestRateIndexMaturity(Currency&amp;"ibor"&amp;Tenor,AQ711,Trigger)</f>
        <v>44343</v>
      </c>
      <c r="AS711" s="246">
        <f>_xll.qlIndexFixing($AC$5,AP711,TRUE,_xll.ohTrigger(Trigger,Trigger1M))</f>
        <v>1.3007063021274412E-2</v>
      </c>
      <c r="AT711" s="246">
        <f>_xll.qlIndexFixing($AU$1,AP711,TRUE,_xll.ohTrigger(Trigger,Trigger1M))</f>
        <v>1.3100931301356589E-2</v>
      </c>
    </row>
    <row r="712" spans="41:46" ht="11.25" customHeight="1" x14ac:dyDescent="0.25">
      <c r="AO712" s="102" t="s">
        <v>83</v>
      </c>
      <c r="AP712" s="101">
        <f>_xll.qlInterestRateIndexFixingDate(Currency&amp;"ibor"&amp;Tenor,AQ712,Trigger)</f>
        <v>44316</v>
      </c>
      <c r="AQ712" s="101">
        <f>_xll.qlCalendarAdvance(Calendar,AQ711,AO712,"f",,Trigger)</f>
        <v>44320</v>
      </c>
      <c r="AR712" s="101">
        <f>_xll.qlInterestRateIndexMaturity(Currency&amp;"ibor"&amp;Tenor,AQ712,Trigger)</f>
        <v>44351</v>
      </c>
      <c r="AS712" s="246">
        <f>_xll.qlIndexFixing($AC$5,AP712,TRUE,_xll.ohTrigger(Trigger,Trigger1M))</f>
        <v>1.3047980251359162E-2</v>
      </c>
      <c r="AT712" s="246">
        <f>_xll.qlIndexFixing($AU$1,AP712,TRUE,_xll.ohTrigger(Trigger,Trigger1M))</f>
        <v>1.3160860790546028E-2</v>
      </c>
    </row>
    <row r="713" spans="41:46" ht="11.25" customHeight="1" x14ac:dyDescent="0.25">
      <c r="AO713" s="102" t="s">
        <v>83</v>
      </c>
      <c r="AP713" s="101">
        <f>_xll.qlInterestRateIndexFixingDate(Currency&amp;"ibor"&amp;Tenor,AQ713,Trigger)</f>
        <v>44323</v>
      </c>
      <c r="AQ713" s="101">
        <f>_xll.qlCalendarAdvance(Calendar,AQ712,AO713,"f",,Trigger)</f>
        <v>44327</v>
      </c>
      <c r="AR713" s="101">
        <f>_xll.qlInterestRateIndexMaturity(Currency&amp;"ibor"&amp;Tenor,AQ713,Trigger)</f>
        <v>44358</v>
      </c>
      <c r="AS713" s="246">
        <f>_xll.qlIndexFixing($AC$5,AP713,TRUE,_xll.ohTrigger(Trigger,Trigger1M))</f>
        <v>1.3084953589440654E-2</v>
      </c>
      <c r="AT713" s="246">
        <f>_xll.qlIndexFixing($AU$1,AP713,TRUE,_xll.ohTrigger(Trigger,Trigger1M))</f>
        <v>1.3216532564023685E-2</v>
      </c>
    </row>
    <row r="714" spans="41:46" ht="11.25" customHeight="1" x14ac:dyDescent="0.25">
      <c r="AO714" s="102" t="s">
        <v>83</v>
      </c>
      <c r="AP714" s="101">
        <f>_xll.qlInterestRateIndexFixingDate(Currency&amp;"ibor"&amp;Tenor,AQ714,Trigger)</f>
        <v>44330</v>
      </c>
      <c r="AQ714" s="101">
        <f>_xll.qlCalendarAdvance(Calendar,AQ713,AO714,"f",,Trigger)</f>
        <v>44334</v>
      </c>
      <c r="AR714" s="101">
        <f>_xll.qlInterestRateIndexMaturity(Currency&amp;"ibor"&amp;Tenor,AQ714,Trigger)</f>
        <v>44365</v>
      </c>
      <c r="AS714" s="246">
        <f>_xll.qlIndexFixing($AC$5,AP714,TRUE,_xll.ohTrigger(Trigger,Trigger1M))</f>
        <v>1.3120917249761391E-2</v>
      </c>
      <c r="AT714" s="246">
        <f>_xll.qlIndexFixing($AU$1,AP714,TRUE,_xll.ohTrigger(Trigger,Trigger1M))</f>
        <v>1.3272163803666989E-2</v>
      </c>
    </row>
    <row r="715" spans="41:46" ht="11.25" customHeight="1" x14ac:dyDescent="0.25">
      <c r="AO715" s="102" t="s">
        <v>83</v>
      </c>
      <c r="AP715" s="101">
        <f>_xll.qlInterestRateIndexFixingDate(Currency&amp;"ibor"&amp;Tenor,AQ715,Trigger)</f>
        <v>44337</v>
      </c>
      <c r="AQ715" s="101">
        <f>_xll.qlCalendarAdvance(Calendar,AQ714,AO715,"f",,Trigger)</f>
        <v>44341</v>
      </c>
      <c r="AR715" s="101">
        <f>_xll.qlInterestRateIndexMaturity(Currency&amp;"ibor"&amp;Tenor,AQ715,Trigger)</f>
        <v>44372</v>
      </c>
      <c r="AS715" s="246">
        <f>_xll.qlIndexFixing($AC$5,AP715,TRUE,_xll.ohTrigger(Trigger,Trigger1M))</f>
        <v>1.3155871222945649E-2</v>
      </c>
      <c r="AT715" s="246">
        <f>_xll.qlIndexFixing($AU$1,AP715,TRUE,_xll.ohTrigger(Trigger,Trigger1M))</f>
        <v>1.332775450889318E-2</v>
      </c>
    </row>
    <row r="716" spans="41:46" ht="11.25" customHeight="1" x14ac:dyDescent="0.25">
      <c r="AO716" s="102" t="s">
        <v>83</v>
      </c>
      <c r="AP716" s="101">
        <f>_xll.qlInterestRateIndexFixingDate(Currency&amp;"ibor"&amp;Tenor,AQ716,Trigger)</f>
        <v>44344</v>
      </c>
      <c r="AQ716" s="101">
        <f>_xll.qlCalendarAdvance(Calendar,AQ715,AO716,"f",,Trigger)</f>
        <v>44348</v>
      </c>
      <c r="AR716" s="101">
        <f>_xll.qlInterestRateIndexMaturity(Currency&amp;"ibor"&amp;Tenor,AQ716,Trigger)</f>
        <v>44378</v>
      </c>
      <c r="AS716" s="246">
        <f>_xll.qlIndexFixing($AC$5,AP716,TRUE,_xll.ohTrigger(Trigger,Trigger1M))</f>
        <v>1.318723532612065E-2</v>
      </c>
      <c r="AT716" s="246">
        <f>_xll.qlIndexFixing($AU$1,AP716,TRUE,_xll.ohTrigger(Trigger,Trigger1M))</f>
        <v>1.3379091748491057E-2</v>
      </c>
    </row>
    <row r="717" spans="41:46" ht="11.25" customHeight="1" x14ac:dyDescent="0.25">
      <c r="AO717" s="102" t="s">
        <v>83</v>
      </c>
      <c r="AP717" s="101">
        <f>_xll.qlInterestRateIndexFixingDate(Currency&amp;"ibor"&amp;Tenor,AQ717,Trigger)</f>
        <v>44351</v>
      </c>
      <c r="AQ717" s="101">
        <f>_xll.qlCalendarAdvance(Calendar,AQ716,AO717,"f",,Trigger)</f>
        <v>44355</v>
      </c>
      <c r="AR717" s="101">
        <f>_xll.qlInterestRateIndexMaturity(Currency&amp;"ibor"&amp;Tenor,AQ717,Trigger)</f>
        <v>44385</v>
      </c>
      <c r="AS717" s="246">
        <f>_xll.qlIndexFixing($AC$5,AP717,TRUE,_xll.ohTrigger(Trigger,Trigger1M))</f>
        <v>1.3224469261855276E-2</v>
      </c>
      <c r="AT717" s="246">
        <f>_xll.qlIndexFixing($AU$1,AP717,TRUE,_xll.ohTrigger(Trigger,Trigger1M))</f>
        <v>1.3434596707759816E-2</v>
      </c>
    </row>
    <row r="718" spans="41:46" ht="11.25" customHeight="1" x14ac:dyDescent="0.25">
      <c r="AO718" s="102" t="s">
        <v>83</v>
      </c>
      <c r="AP718" s="101">
        <f>_xll.qlInterestRateIndexFixingDate(Currency&amp;"ibor"&amp;Tenor,AQ718,Trigger)</f>
        <v>44358</v>
      </c>
      <c r="AQ718" s="101">
        <f>_xll.qlCalendarAdvance(Calendar,AQ717,AO718,"f",,Trigger)</f>
        <v>44362</v>
      </c>
      <c r="AR718" s="101">
        <f>_xll.qlInterestRateIndexMaturity(Currency&amp;"ibor"&amp;Tenor,AQ718,Trigger)</f>
        <v>44392</v>
      </c>
      <c r="AS718" s="246">
        <f>_xll.qlIndexFixing($AC$5,AP718,TRUE,_xll.ohTrigger(Trigger,Trigger1M))</f>
        <v>1.327206421163396E-2</v>
      </c>
      <c r="AT718" s="246">
        <f>_xll.qlIndexFixing($AU$1,AP718,TRUE,_xll.ohTrigger(Trigger,Trigger1M))</f>
        <v>1.3490016143584249E-2</v>
      </c>
    </row>
    <row r="719" spans="41:46" ht="11.25" customHeight="1" x14ac:dyDescent="0.25">
      <c r="AO719" s="102" t="s">
        <v>83</v>
      </c>
      <c r="AP719" s="101">
        <f>_xll.qlInterestRateIndexFixingDate(Currency&amp;"ibor"&amp;Tenor,AQ719,Trigger)</f>
        <v>44365</v>
      </c>
      <c r="AQ719" s="101">
        <f>_xll.qlCalendarAdvance(Calendar,AQ718,AO719,"f",,Trigger)</f>
        <v>44369</v>
      </c>
      <c r="AR719" s="101">
        <f>_xll.qlInterestRateIndexMaturity(Currency&amp;"ibor"&amp;Tenor,AQ719,Trigger)</f>
        <v>44399</v>
      </c>
      <c r="AS719" s="246">
        <f>_xll.qlIndexFixing($AC$5,AP719,TRUE,_xll.ohTrigger(Trigger,Trigger1M))</f>
        <v>1.3330098399833012E-2</v>
      </c>
      <c r="AT719" s="246">
        <f>_xll.qlIndexFixing($AU$1,AP719,TRUE,_xll.ohTrigger(Trigger,Trigger1M))</f>
        <v>1.3545297632826525E-2</v>
      </c>
    </row>
    <row r="720" spans="41:46" ht="11.25" customHeight="1" x14ac:dyDescent="0.25">
      <c r="AO720" s="102" t="s">
        <v>83</v>
      </c>
      <c r="AP720" s="101">
        <f>_xll.qlInterestRateIndexFixingDate(Currency&amp;"ibor"&amp;Tenor,AQ720,Trigger)</f>
        <v>44372</v>
      </c>
      <c r="AQ720" s="101">
        <f>_xll.qlCalendarAdvance(Calendar,AQ719,AO720,"f",,Trigger)</f>
        <v>44376</v>
      </c>
      <c r="AR720" s="101">
        <f>_xll.qlInterestRateIndexMaturity(Currency&amp;"ibor"&amp;Tenor,AQ720,Trigger)</f>
        <v>44406</v>
      </c>
      <c r="AS720" s="246">
        <f>_xll.qlIndexFixing($AC$5,AP720,TRUE,_xll.ohTrigger(Trigger,Trigger1M))</f>
        <v>1.3398532486379899E-2</v>
      </c>
      <c r="AT720" s="246">
        <f>_xll.qlIndexFixing($AU$1,AP720,TRUE,_xll.ohTrigger(Trigger,Trigger1M))</f>
        <v>1.3600388725892643E-2</v>
      </c>
    </row>
    <row r="721" spans="41:46" ht="11.25" customHeight="1" x14ac:dyDescent="0.25">
      <c r="AO721" s="102" t="s">
        <v>83</v>
      </c>
      <c r="AP721" s="101">
        <f>_xll.qlInterestRateIndexFixingDate(Currency&amp;"ibor"&amp;Tenor,AQ721,Trigger)</f>
        <v>44379</v>
      </c>
      <c r="AQ721" s="101">
        <f>_xll.qlCalendarAdvance(Calendar,AQ720,AO721,"f",,Trigger)</f>
        <v>44383</v>
      </c>
      <c r="AR721" s="101">
        <f>_xll.qlInterestRateIndexMaturity(Currency&amp;"ibor"&amp;Tenor,AQ721,Trigger)</f>
        <v>44414</v>
      </c>
      <c r="AS721" s="246">
        <f>_xll.qlIndexFixing($AC$5,AP721,TRUE,_xll.ohTrigger(Trigger,Trigger1M))</f>
        <v>1.348116278330976E-2</v>
      </c>
      <c r="AT721" s="246">
        <f>_xll.qlIndexFixing($AU$1,AP721,TRUE,_xll.ohTrigger(Trigger,Trigger1M))</f>
        <v>1.3659391604961922E-2</v>
      </c>
    </row>
    <row r="722" spans="41:46" ht="11.25" customHeight="1" x14ac:dyDescent="0.25">
      <c r="AO722" s="102" t="s">
        <v>83</v>
      </c>
      <c r="AP722" s="101">
        <f>_xll.qlInterestRateIndexFixingDate(Currency&amp;"ibor"&amp;Tenor,AQ722,Trigger)</f>
        <v>44386</v>
      </c>
      <c r="AQ722" s="101">
        <f>_xll.qlCalendarAdvance(Calendar,AQ721,AO722,"f",,Trigger)</f>
        <v>44390</v>
      </c>
      <c r="AR722" s="101">
        <f>_xll.qlInterestRateIndexMaturity(Currency&amp;"ibor"&amp;Tenor,AQ722,Trigger)</f>
        <v>44421</v>
      </c>
      <c r="AS722" s="246">
        <f>_xll.qlIndexFixing($AC$5,AP722,TRUE,_xll.ohTrigger(Trigger,Trigger1M))</f>
        <v>1.3557876328294544E-2</v>
      </c>
      <c r="AT722" s="246">
        <f>_xll.qlIndexFixing($AU$1,AP722,TRUE,_xll.ohTrigger(Trigger,Trigger1M))</f>
        <v>1.37139599637664E-2</v>
      </c>
    </row>
    <row r="723" spans="41:46" ht="11.25" customHeight="1" x14ac:dyDescent="0.25">
      <c r="AO723" s="102" t="s">
        <v>83</v>
      </c>
      <c r="AP723" s="101">
        <f>_xll.qlInterestRateIndexFixingDate(Currency&amp;"ibor"&amp;Tenor,AQ723,Trigger)</f>
        <v>44393</v>
      </c>
      <c r="AQ723" s="101">
        <f>_xll.qlCalendarAdvance(Calendar,AQ722,AO723,"f",,Trigger)</f>
        <v>44397</v>
      </c>
      <c r="AR723" s="101">
        <f>_xll.qlInterestRateIndexMaturity(Currency&amp;"ibor"&amp;Tenor,AQ723,Trigger)</f>
        <v>44428</v>
      </c>
      <c r="AS723" s="246">
        <f>_xll.qlIndexFixing($AC$5,AP723,TRUE,_xll.ohTrigger(Trigger,Trigger1M))</f>
        <v>1.3633411281177996E-2</v>
      </c>
      <c r="AT723" s="246">
        <f>_xll.qlIndexFixing($AU$1,AP723,TRUE,_xll.ohTrigger(Trigger,Trigger1M))</f>
        <v>1.3768262989004146E-2</v>
      </c>
    </row>
    <row r="724" spans="41:46" ht="11.25" customHeight="1" x14ac:dyDescent="0.25">
      <c r="AO724" s="102" t="s">
        <v>83</v>
      </c>
      <c r="AP724" s="101">
        <f>_xll.qlInterestRateIndexFixingDate(Currency&amp;"ibor"&amp;Tenor,AQ724,Trigger)</f>
        <v>44400</v>
      </c>
      <c r="AQ724" s="101">
        <f>_xll.qlCalendarAdvance(Calendar,AQ723,AO724,"f",,Trigger)</f>
        <v>44404</v>
      </c>
      <c r="AR724" s="101">
        <f>_xll.qlInterestRateIndexMaturity(Currency&amp;"ibor"&amp;Tenor,AQ724,Trigger)</f>
        <v>44435</v>
      </c>
      <c r="AS724" s="246">
        <f>_xll.qlIndexFixing($AC$5,AP724,TRUE,_xll.ohTrigger(Trigger,Trigger1M))</f>
        <v>1.3707767618979785E-2</v>
      </c>
      <c r="AT724" s="246">
        <f>_xll.qlIndexFixing($AU$1,AP724,TRUE,_xll.ohTrigger(Trigger,Trigger1M))</f>
        <v>1.3822300676943953E-2</v>
      </c>
    </row>
    <row r="725" spans="41:46" ht="11.25" customHeight="1" x14ac:dyDescent="0.25">
      <c r="AO725" s="102" t="s">
        <v>83</v>
      </c>
      <c r="AP725" s="101">
        <f>_xll.qlInterestRateIndexFixingDate(Currency&amp;"ibor"&amp;Tenor,AQ725,Trigger)</f>
        <v>44407</v>
      </c>
      <c r="AQ725" s="101">
        <f>_xll.qlCalendarAdvance(Calendar,AQ724,AO725,"f",,Trigger)</f>
        <v>44411</v>
      </c>
      <c r="AR725" s="101">
        <f>_xll.qlInterestRateIndexMaturity(Currency&amp;"ibor"&amp;Tenor,AQ725,Trigger)</f>
        <v>44442</v>
      </c>
      <c r="AS725" s="246">
        <f>_xll.qlIndexFixing($AC$5,AP725,TRUE,_xll.ohTrigger(Trigger,Trigger1M))</f>
        <v>1.3780945319085745E-2</v>
      </c>
      <c r="AT725" s="246">
        <f>_xll.qlIndexFixing($AU$1,AP725,TRUE,_xll.ohTrigger(Trigger,Trigger1M))</f>
        <v>1.3876073023890712E-2</v>
      </c>
    </row>
    <row r="726" spans="41:46" ht="11.25" customHeight="1" x14ac:dyDescent="0.25">
      <c r="AO726" s="102" t="s">
        <v>83</v>
      </c>
      <c r="AP726" s="101">
        <f>_xll.qlInterestRateIndexFixingDate(Currency&amp;"ibor"&amp;Tenor,AQ726,Trigger)</f>
        <v>44414</v>
      </c>
      <c r="AQ726" s="101">
        <f>_xll.qlCalendarAdvance(Calendar,AQ725,AO726,"f",,Trigger)</f>
        <v>44418</v>
      </c>
      <c r="AR726" s="101">
        <f>_xll.qlInterestRateIndexMaturity(Currency&amp;"ibor"&amp;Tenor,AQ726,Trigger)</f>
        <v>44449</v>
      </c>
      <c r="AS726" s="246">
        <f>_xll.qlIndexFixing($AC$5,AP726,TRUE,_xll.ohTrigger(Trigger,Trigger1M))</f>
        <v>1.3852944359227237E-2</v>
      </c>
      <c r="AT726" s="246">
        <f>_xll.qlIndexFixing($AU$1,AP726,TRUE,_xll.ohTrigger(Trigger,Trigger1M))</f>
        <v>1.3929580026159627E-2</v>
      </c>
    </row>
    <row r="727" spans="41:46" ht="11.25" customHeight="1" x14ac:dyDescent="0.25">
      <c r="AO727" s="102" t="s">
        <v>83</v>
      </c>
      <c r="AP727" s="101">
        <f>_xll.qlInterestRateIndexFixingDate(Currency&amp;"ibor"&amp;Tenor,AQ727,Trigger)</f>
        <v>44421</v>
      </c>
      <c r="AQ727" s="101">
        <f>_xll.qlCalendarAdvance(Calendar,AQ726,AO727,"f",,Trigger)</f>
        <v>44425</v>
      </c>
      <c r="AR727" s="101">
        <f>_xll.qlInterestRateIndexMaturity(Currency&amp;"ibor"&amp;Tenor,AQ727,Trigger)</f>
        <v>44456</v>
      </c>
      <c r="AS727" s="246">
        <f>_xll.qlIndexFixing($AC$5,AP727,TRUE,_xll.ohTrigger(Trigger,Trigger1M))</f>
        <v>1.3923764717509517E-2</v>
      </c>
      <c r="AT727" s="246">
        <f>_xll.qlIndexFixing($AU$1,AP727,TRUE,_xll.ohTrigger(Trigger,Trigger1M))</f>
        <v>1.3982821680083956E-2</v>
      </c>
    </row>
    <row r="728" spans="41:46" ht="11.25" customHeight="1" x14ac:dyDescent="0.25">
      <c r="AO728" s="102" t="s">
        <v>83</v>
      </c>
      <c r="AP728" s="101">
        <f>_xll.qlInterestRateIndexFixingDate(Currency&amp;"ibor"&amp;Tenor,AQ728,Trigger)</f>
        <v>44428</v>
      </c>
      <c r="AQ728" s="101">
        <f>_xll.qlCalendarAdvance(Calendar,AQ727,AO728,"f",,Trigger)</f>
        <v>44432</v>
      </c>
      <c r="AR728" s="101">
        <f>_xll.qlInterestRateIndexMaturity(Currency&amp;"ibor"&amp;Tenor,AQ728,Trigger)</f>
        <v>44463</v>
      </c>
      <c r="AS728" s="246">
        <f>_xll.qlIndexFixing($AC$5,AP728,TRUE,_xll.ohTrigger(Trigger,Trigger1M))</f>
        <v>1.399340637238595E-2</v>
      </c>
      <c r="AT728" s="246">
        <f>_xll.qlIndexFixing($AU$1,AP728,TRUE,_xll.ohTrigger(Trigger,Trigger1M))</f>
        <v>1.4035797982017581E-2</v>
      </c>
    </row>
    <row r="729" spans="41:46" ht="11.25" customHeight="1" x14ac:dyDescent="0.25">
      <c r="AO729" s="102" t="s">
        <v>83</v>
      </c>
      <c r="AP729" s="101">
        <f>_xll.qlInterestRateIndexFixingDate(Currency&amp;"ibor"&amp;Tenor,AQ729,Trigger)</f>
        <v>44435</v>
      </c>
      <c r="AQ729" s="101">
        <f>_xll.qlCalendarAdvance(Calendar,AQ728,AO729,"f",,Trigger)</f>
        <v>44439</v>
      </c>
      <c r="AR729" s="101">
        <f>_xll.qlInterestRateIndexMaturity(Currency&amp;"ibor"&amp;Tenor,AQ729,Trigger)</f>
        <v>44469</v>
      </c>
      <c r="AS729" s="246">
        <f>_xll.qlIndexFixing($AC$5,AP729,TRUE,_xll.ohTrigger(Trigger,Trigger1M))</f>
        <v>1.4056805014837082E-2</v>
      </c>
      <c r="AT729" s="246">
        <f>_xll.qlIndexFixing($AU$1,AP729,TRUE,_xll.ohTrigger(Trigger,Trigger1M))</f>
        <v>1.4084491023821144E-2</v>
      </c>
    </row>
    <row r="730" spans="41:46" ht="11.25" customHeight="1" x14ac:dyDescent="0.25">
      <c r="AO730" s="102" t="s">
        <v>83</v>
      </c>
      <c r="AP730" s="101">
        <f>_xll.qlInterestRateIndexFixingDate(Currency&amp;"ibor"&amp;Tenor,AQ730,Trigger)</f>
        <v>44442</v>
      </c>
      <c r="AQ730" s="101">
        <f>_xll.qlCalendarAdvance(Calendar,AQ729,AO730,"f",,Trigger)</f>
        <v>44446</v>
      </c>
      <c r="AR730" s="101">
        <f>_xll.qlInterestRateIndexMaturity(Currency&amp;"ibor"&amp;Tenor,AQ730,Trigger)</f>
        <v>44476</v>
      </c>
      <c r="AS730" s="246">
        <f>_xll.qlIndexFixing($AC$5,AP730,TRUE,_xll.ohTrigger(Trigger,Trigger1M))</f>
        <v>1.4124170761623311E-2</v>
      </c>
      <c r="AT730" s="246">
        <f>_xll.qlIndexFixing($AU$1,AP730,TRUE,_xll.ohTrigger(Trigger,Trigger1M))</f>
        <v>1.413695351013633E-2</v>
      </c>
    </row>
    <row r="731" spans="41:46" ht="11.25" customHeight="1" x14ac:dyDescent="0.25">
      <c r="AO731" s="102" t="s">
        <v>83</v>
      </c>
      <c r="AP731" s="101">
        <f>_xll.qlInterestRateIndexFixingDate(Currency&amp;"ibor"&amp;Tenor,AQ731,Trigger)</f>
        <v>44449</v>
      </c>
      <c r="AQ731" s="101">
        <f>_xll.qlCalendarAdvance(Calendar,AQ730,AO731,"f",,Trigger)</f>
        <v>44453</v>
      </c>
      <c r="AR731" s="101">
        <f>_xll.qlInterestRateIndexMaturity(Currency&amp;"ibor"&amp;Tenor,AQ731,Trigger)</f>
        <v>44483</v>
      </c>
      <c r="AS731" s="246">
        <f>_xll.qlIndexFixing($AC$5,AP731,TRUE,_xll.ohTrigger(Trigger,Trigger1M))</f>
        <v>1.4190357777813745E-2</v>
      </c>
      <c r="AT731" s="246">
        <f>_xll.qlIndexFixing($AU$1,AP731,TRUE,_xll.ohTrigger(Trigger,Trigger1M))</f>
        <v>1.4189150636701342E-2</v>
      </c>
    </row>
    <row r="732" spans="41:46" ht="11.25" customHeight="1" x14ac:dyDescent="0.25">
      <c r="AO732" s="102" t="s">
        <v>83</v>
      </c>
      <c r="AP732" s="101">
        <f>_xll.qlInterestRateIndexFixingDate(Currency&amp;"ibor"&amp;Tenor,AQ732,Trigger)</f>
        <v>44456</v>
      </c>
      <c r="AQ732" s="101">
        <f>_xll.qlCalendarAdvance(Calendar,AQ731,AO732,"f",,Trigger)</f>
        <v>44460</v>
      </c>
      <c r="AR732" s="101">
        <f>_xll.qlInterestRateIndexMaturity(Currency&amp;"ibor"&amp;Tenor,AQ732,Trigger)</f>
        <v>44490</v>
      </c>
      <c r="AS732" s="246">
        <f>_xll.qlIndexFixing($AC$5,AP732,TRUE,_xll.ohTrigger(Trigger,Trigger1M))</f>
        <v>1.425536604391997E-2</v>
      </c>
      <c r="AT732" s="246">
        <f>_xll.qlIndexFixing($AU$1,AP732,TRUE,_xll.ohTrigger(Trigger,Trigger1M))</f>
        <v>1.4241082400049621E-2</v>
      </c>
    </row>
    <row r="733" spans="41:46" ht="11.25" customHeight="1" x14ac:dyDescent="0.25">
      <c r="AO733" s="102" t="s">
        <v>83</v>
      </c>
      <c r="AP733" s="101">
        <f>_xll.qlInterestRateIndexFixingDate(Currency&amp;"ibor"&amp;Tenor,AQ733,Trigger)</f>
        <v>44463</v>
      </c>
      <c r="AQ733" s="101">
        <f>_xll.qlCalendarAdvance(Calendar,AQ732,AO733,"f",,Trigger)</f>
        <v>44467</v>
      </c>
      <c r="AR733" s="101">
        <f>_xll.qlInterestRateIndexMaturity(Currency&amp;"ibor"&amp;Tenor,AQ733,Trigger)</f>
        <v>44497</v>
      </c>
      <c r="AS733" s="246">
        <f>_xll.qlIndexFixing($AC$5,AP733,TRUE,_xll.ohTrigger(Trigger,Trigger1M))</f>
        <v>1.4319195540805296E-2</v>
      </c>
      <c r="AT733" s="246">
        <f>_xll.qlIndexFixing($AU$1,AP733,TRUE,_xll.ohTrigger(Trigger,Trigger1M))</f>
        <v>1.4292748796743915E-2</v>
      </c>
    </row>
    <row r="734" spans="41:46" ht="11.25" customHeight="1" x14ac:dyDescent="0.25">
      <c r="AO734" s="102" t="s">
        <v>83</v>
      </c>
      <c r="AP734" s="101">
        <f>_xll.qlInterestRateIndexFixingDate(Currency&amp;"ibor"&amp;Tenor,AQ734,Trigger)</f>
        <v>44470</v>
      </c>
      <c r="AQ734" s="101">
        <f>_xll.qlCalendarAdvance(Calendar,AQ733,AO734,"f",,Trigger)</f>
        <v>44474</v>
      </c>
      <c r="AR734" s="101">
        <f>_xll.qlInterestRateIndexMaturity(Currency&amp;"ibor"&amp;Tenor,AQ734,Trigger)</f>
        <v>44505</v>
      </c>
      <c r="AS734" s="246">
        <f>_xll.qlIndexFixing($AC$5,AP734,TRUE,_xll.ohTrigger(Trigger,Trigger1M))</f>
        <v>1.4386502368802968E-2</v>
      </c>
      <c r="AT734" s="246">
        <f>_xll.qlIndexFixing($AU$1,AP734,TRUE,_xll.ohTrigger(Trigger,Trigger1M))</f>
        <v>1.4348083199816154E-2</v>
      </c>
    </row>
    <row r="735" spans="41:46" ht="11.25" customHeight="1" x14ac:dyDescent="0.25">
      <c r="AO735" s="102" t="s">
        <v>83</v>
      </c>
      <c r="AP735" s="101">
        <f>_xll.qlInterestRateIndexFixingDate(Currency&amp;"ibor"&amp;Tenor,AQ735,Trigger)</f>
        <v>44477</v>
      </c>
      <c r="AQ735" s="101">
        <f>_xll.qlCalendarAdvance(Calendar,AQ734,AO735,"f",,Trigger)</f>
        <v>44481</v>
      </c>
      <c r="AR735" s="101">
        <f>_xll.qlInterestRateIndexMaturity(Currency&amp;"ibor"&amp;Tenor,AQ735,Trigger)</f>
        <v>44512</v>
      </c>
      <c r="AS735" s="246">
        <f>_xll.qlIndexFixing($AC$5,AP735,TRUE,_xll.ohTrigger(Trigger,Trigger1M))</f>
        <v>1.4447892526714985E-2</v>
      </c>
      <c r="AT735" s="246">
        <f>_xll.qlIndexFixing($AU$1,AP735,TRUE,_xll.ohTrigger(Trigger,Trigger1M))</f>
        <v>1.4399201937201149E-2</v>
      </c>
    </row>
    <row r="736" spans="41:46" ht="11.25" customHeight="1" x14ac:dyDescent="0.25">
      <c r="AO736" s="102" t="s">
        <v>83</v>
      </c>
      <c r="AP736" s="101">
        <f>_xll.qlInterestRateIndexFixingDate(Currency&amp;"ibor"&amp;Tenor,AQ736,Trigger)</f>
        <v>44484</v>
      </c>
      <c r="AQ736" s="101">
        <f>_xll.qlCalendarAdvance(Calendar,AQ735,AO736,"f",,Trigger)</f>
        <v>44488</v>
      </c>
      <c r="AR736" s="101">
        <f>_xll.qlInterestRateIndexMaturity(Currency&amp;"ibor"&amp;Tenor,AQ736,Trigger)</f>
        <v>44519</v>
      </c>
      <c r="AS736" s="246">
        <f>_xll.qlIndexFixing($AC$5,AP736,TRUE,_xll.ohTrigger(Trigger,Trigger1M))</f>
        <v>1.4508103821774506E-2</v>
      </c>
      <c r="AT736" s="246">
        <f>_xll.qlIndexFixing($AU$1,AP736,TRUE,_xll.ohTrigger(Trigger,Trigger1M))</f>
        <v>1.445005529407116E-2</v>
      </c>
    </row>
    <row r="737" spans="41:46" ht="11.25" customHeight="1" x14ac:dyDescent="0.25">
      <c r="AO737" s="102" t="s">
        <v>83</v>
      </c>
      <c r="AP737" s="101">
        <f>_xll.qlInterestRateIndexFixingDate(Currency&amp;"ibor"&amp;Tenor,AQ737,Trigger)</f>
        <v>44491</v>
      </c>
      <c r="AQ737" s="101">
        <f>_xll.qlCalendarAdvance(Calendar,AQ736,AO737,"f",,Trigger)</f>
        <v>44495</v>
      </c>
      <c r="AR737" s="101">
        <f>_xll.qlInterestRateIndexMaturity(Currency&amp;"ibor"&amp;Tenor,AQ737,Trigger)</f>
        <v>44526</v>
      </c>
      <c r="AS737" s="246">
        <f>_xll.qlIndexFixing($AC$5,AP737,TRUE,_xll.ohTrigger(Trigger,Trigger1M))</f>
        <v>1.4567136235665856E-2</v>
      </c>
      <c r="AT737" s="246">
        <f>_xll.qlIndexFixing($AU$1,AP737,TRUE,_xll.ohTrigger(Trigger,Trigger1M))</f>
        <v>1.4500643266937367E-2</v>
      </c>
    </row>
    <row r="738" spans="41:46" ht="11.25" customHeight="1" x14ac:dyDescent="0.25">
      <c r="AO738" s="102" t="s">
        <v>83</v>
      </c>
      <c r="AP738" s="101">
        <f>_xll.qlInterestRateIndexFixingDate(Currency&amp;"ibor"&amp;Tenor,AQ738,Trigger)</f>
        <v>44498</v>
      </c>
      <c r="AQ738" s="101">
        <f>_xll.qlCalendarAdvance(Calendar,AQ737,AO738,"f",,Trigger)</f>
        <v>44502</v>
      </c>
      <c r="AR738" s="101">
        <f>_xll.qlInterestRateIndexMaturity(Currency&amp;"ibor"&amp;Tenor,AQ738,Trigger)</f>
        <v>44532</v>
      </c>
      <c r="AS738" s="246">
        <f>_xll.qlIndexFixing($AC$5,AP738,TRUE,_xll.ohTrigger(Trigger,Trigger1M))</f>
        <v>1.4620660841368149E-2</v>
      </c>
      <c r="AT738" s="246">
        <f>_xll.qlIndexFixing($AU$1,AP738,TRUE,_xll.ohTrigger(Trigger,Trigger1M))</f>
        <v>1.454710016107974E-2</v>
      </c>
    </row>
    <row r="739" spans="41:46" ht="11.25" customHeight="1" x14ac:dyDescent="0.25">
      <c r="AO739" s="102" t="s">
        <v>83</v>
      </c>
      <c r="AP739" s="101">
        <f>_xll.qlInterestRateIndexFixingDate(Currency&amp;"ibor"&amp;Tenor,AQ739,Trigger)</f>
        <v>44505</v>
      </c>
      <c r="AQ739" s="101">
        <f>_xll.qlCalendarAdvance(Calendar,AQ738,AO739,"f",,Trigger)</f>
        <v>44509</v>
      </c>
      <c r="AR739" s="101">
        <f>_xll.qlInterestRateIndexMaturity(Currency&amp;"ibor"&amp;Tenor,AQ739,Trigger)</f>
        <v>44539</v>
      </c>
      <c r="AS739" s="246">
        <f>_xll.qlIndexFixing($AC$5,AP739,TRUE,_xll.ohTrigger(Trigger,Trigger1M))</f>
        <v>1.4677417340452692E-2</v>
      </c>
      <c r="AT739" s="246">
        <f>_xll.qlIndexFixing($AU$1,AP739,TRUE,_xll.ohTrigger(Trigger,Trigger1M))</f>
        <v>1.4597174286509862E-2</v>
      </c>
    </row>
    <row r="740" spans="41:46" ht="11.25" customHeight="1" x14ac:dyDescent="0.25">
      <c r="AO740" s="102" t="s">
        <v>83</v>
      </c>
      <c r="AP740" s="101">
        <f>_xll.qlInterestRateIndexFixingDate(Currency&amp;"ibor"&amp;Tenor,AQ740,Trigger)</f>
        <v>44512</v>
      </c>
      <c r="AQ740" s="101">
        <f>_xll.qlCalendarAdvance(Calendar,AQ739,AO740,"f",,Trigger)</f>
        <v>44516</v>
      </c>
      <c r="AR740" s="101">
        <f>_xll.qlInterestRateIndexMaturity(Currency&amp;"ibor"&amp;Tenor,AQ740,Trigger)</f>
        <v>44546</v>
      </c>
      <c r="AS740" s="246">
        <f>_xll.qlIndexFixing($AC$5,AP740,TRUE,_xll.ohTrigger(Trigger,Trigger1M))</f>
        <v>1.4732994946063727E-2</v>
      </c>
      <c r="AT740" s="246">
        <f>_xll.qlIndexFixing($AU$1,AP740,TRUE,_xll.ohTrigger(Trigger,Trigger1M))</f>
        <v>1.4646983021675553E-2</v>
      </c>
    </row>
    <row r="741" spans="41:46" ht="11.25" customHeight="1" x14ac:dyDescent="0.25">
      <c r="AO741" s="102" t="s">
        <v>83</v>
      </c>
      <c r="AP741" s="101">
        <f>_xll.qlInterestRateIndexFixingDate(Currency&amp;"ibor"&amp;Tenor,AQ741,Trigger)</f>
        <v>44519</v>
      </c>
      <c r="AQ741" s="101">
        <f>_xll.qlCalendarAdvance(Calendar,AQ740,AO741,"f",,Trigger)</f>
        <v>44523</v>
      </c>
      <c r="AR741" s="101">
        <f>_xll.qlInterestRateIndexMaturity(Currency&amp;"ibor"&amp;Tenor,AQ741,Trigger)</f>
        <v>44553</v>
      </c>
      <c r="AS741" s="246">
        <f>_xll.qlIndexFixing($AC$5,AP741,TRUE,_xll.ohTrigger(Trigger,Trigger1M))</f>
        <v>1.4787393641838342E-2</v>
      </c>
      <c r="AT741" s="246">
        <f>_xll.qlIndexFixing($AU$1,AP741,TRUE,_xll.ohTrigger(Trigger,Trigger1M))</f>
        <v>1.4696526363275453E-2</v>
      </c>
    </row>
    <row r="742" spans="41:46" ht="11.25" customHeight="1" x14ac:dyDescent="0.25">
      <c r="AO742" s="102" t="s">
        <v>83</v>
      </c>
      <c r="AP742" s="101">
        <f>_xll.qlInterestRateIndexFixingDate(Currency&amp;"ibor"&amp;Tenor,AQ742,Trigger)</f>
        <v>44526</v>
      </c>
      <c r="AQ742" s="101">
        <f>_xll.qlCalendarAdvance(Calendar,AQ741,AO742,"f",,Trigger)</f>
        <v>44530</v>
      </c>
      <c r="AR742" s="101">
        <f>_xll.qlInterestRateIndexMaturity(Currency&amp;"ibor"&amp;Tenor,AQ742,Trigger)</f>
        <v>44561</v>
      </c>
      <c r="AS742" s="246">
        <f>_xll.qlIndexFixing($AC$5,AP742,TRUE,_xll.ohTrigger(Trigger,Trigger1M))</f>
        <v>1.4844614471574147E-2</v>
      </c>
      <c r="AT742" s="246">
        <f>_xll.qlIndexFixing($AU$1,AP742,TRUE,_xll.ohTrigger(Trigger,Trigger1M))</f>
        <v>1.4749602250582659E-2</v>
      </c>
    </row>
    <row r="743" spans="41:46" ht="11.25" customHeight="1" x14ac:dyDescent="0.25">
      <c r="AO743" s="102" t="s">
        <v>83</v>
      </c>
      <c r="AP743" s="101">
        <f>_xll.qlInterestRateIndexFixingDate(Currency&amp;"ibor"&amp;Tenor,AQ743,Trigger)</f>
        <v>44533</v>
      </c>
      <c r="AQ743" s="101">
        <f>_xll.qlCalendarAdvance(Calendar,AQ742,AO743,"f",,Trigger)</f>
        <v>44537</v>
      </c>
      <c r="AR743" s="101">
        <f>_xll.qlInterestRateIndexMaturity(Currency&amp;"ibor"&amp;Tenor,AQ743,Trigger)</f>
        <v>44568</v>
      </c>
      <c r="AS743" s="246">
        <f>_xll.qlIndexFixing($AC$5,AP743,TRUE,_xll.ohTrigger(Trigger,Trigger1M))</f>
        <v>1.4896573233868128E-2</v>
      </c>
      <c r="AT743" s="246">
        <f>_xll.qlIndexFixing($AU$1,AP743,TRUE,_xll.ohTrigger(Trigger,Trigger1M))</f>
        <v>1.479859784729535E-2</v>
      </c>
    </row>
    <row r="744" spans="41:46" ht="11.25" customHeight="1" x14ac:dyDescent="0.25">
      <c r="AO744" s="102" t="s">
        <v>83</v>
      </c>
      <c r="AP744" s="101">
        <f>_xll.qlInterestRateIndexFixingDate(Currency&amp;"ibor"&amp;Tenor,AQ744,Trigger)</f>
        <v>44540</v>
      </c>
      <c r="AQ744" s="101">
        <f>_xll.qlCalendarAdvance(Calendar,AQ743,AO744,"f",,Trigger)</f>
        <v>44544</v>
      </c>
      <c r="AR744" s="101">
        <f>_xll.qlInterestRateIndexMaturity(Currency&amp;"ibor"&amp;Tenor,AQ744,Trigger)</f>
        <v>44575</v>
      </c>
      <c r="AS744" s="246">
        <f>_xll.qlIndexFixing($AC$5,AP744,TRUE,_xll.ohTrigger(Trigger,Trigger1M))</f>
        <v>1.4947352996809769E-2</v>
      </c>
      <c r="AT744" s="246">
        <f>_xll.qlIndexFixing($AU$1,AP744,TRUE,_xll.ohTrigger(Trigger,Trigger1M))</f>
        <v>1.4847328036123982E-2</v>
      </c>
    </row>
    <row r="745" spans="41:46" ht="11.25" customHeight="1" x14ac:dyDescent="0.25">
      <c r="AO745" s="102" t="s">
        <v>83</v>
      </c>
      <c r="AP745" s="101">
        <f>_xll.qlInterestRateIndexFixingDate(Currency&amp;"ibor"&amp;Tenor,AQ745,Trigger)</f>
        <v>44547</v>
      </c>
      <c r="AQ745" s="101">
        <f>_xll.qlCalendarAdvance(Calendar,AQ744,AO745,"f",,Trigger)</f>
        <v>44551</v>
      </c>
      <c r="AR745" s="101">
        <f>_xll.qlInterestRateIndexMaturity(Currency&amp;"ibor"&amp;Tenor,AQ745,Trigger)</f>
        <v>44582</v>
      </c>
      <c r="AS745" s="246">
        <f>_xll.qlIndexFixing($AC$5,AP745,TRUE,_xll.ohTrigger(Trigger,Trigger1M))</f>
        <v>1.499695374495336E-2</v>
      </c>
      <c r="AT745" s="246">
        <f>_xll.qlIndexFixing($AU$1,AP745,TRUE,_xll.ohTrigger(Trigger,Trigger1M))</f>
        <v>1.4895792813734449E-2</v>
      </c>
    </row>
    <row r="746" spans="41:46" ht="11.25" customHeight="1" x14ac:dyDescent="0.25">
      <c r="AO746" s="102" t="s">
        <v>83</v>
      </c>
      <c r="AP746" s="101">
        <f>_xll.qlInterestRateIndexFixingDate(Currency&amp;"ibor"&amp;Tenor,AQ746,Trigger)</f>
        <v>44554</v>
      </c>
      <c r="AQ746" s="101">
        <f>_xll.qlCalendarAdvance(Calendar,AQ745,AO746,"f",,Trigger)</f>
        <v>44558</v>
      </c>
      <c r="AR746" s="101">
        <f>_xll.qlInterestRateIndexMaturity(Currency&amp;"ibor"&amp;Tenor,AQ746,Trigger)</f>
        <v>44589</v>
      </c>
      <c r="AS746" s="246">
        <f>_xll.qlIndexFixing($AC$5,AP746,TRUE,_xll.ohTrigger(Trigger,Trigger1M))</f>
        <v>1.5045375463211615E-2</v>
      </c>
      <c r="AT746" s="246">
        <f>_xll.qlIndexFixing($AU$1,AP746,TRUE,_xll.ohTrigger(Trigger,Trigger1M))</f>
        <v>1.4943992176808118E-2</v>
      </c>
    </row>
    <row r="747" spans="41:46" ht="11.25" customHeight="1" x14ac:dyDescent="0.25">
      <c r="AO747" s="102" t="s">
        <v>83</v>
      </c>
      <c r="AP747" s="101">
        <f>_xll.qlInterestRateIndexFixingDate(Currency&amp;"ibor"&amp;Tenor,AQ747,Trigger)</f>
        <v>44561</v>
      </c>
      <c r="AQ747" s="101">
        <f>_xll.qlCalendarAdvance(Calendar,AQ746,AO747,"f",,Trigger)</f>
        <v>44565</v>
      </c>
      <c r="AR747" s="101">
        <f>_xll.qlInterestRateIndexMaturity(Currency&amp;"ibor"&amp;Tenor,AQ747,Trigger)</f>
        <v>44596</v>
      </c>
      <c r="AS747" s="246">
        <f>_xll.qlIndexFixing($AC$5,AP747,TRUE,_xll.ohTrigger(Trigger,Trigger1M))</f>
        <v>1.5092618136850514E-2</v>
      </c>
      <c r="AT747" s="246">
        <f>_xll.qlIndexFixing($AU$1,AP747,TRUE,_xll.ohTrigger(Trigger,Trigger1M))</f>
        <v>1.4991926122036663E-2</v>
      </c>
    </row>
    <row r="748" spans="41:46" ht="11.25" customHeight="1" x14ac:dyDescent="0.25">
      <c r="AO748" s="102" t="s">
        <v>83</v>
      </c>
      <c r="AP748" s="101">
        <f>_xll.qlInterestRateIndexFixingDate(Currency&amp;"ibor"&amp;Tenor,AQ748,Trigger)</f>
        <v>44568</v>
      </c>
      <c r="AQ748" s="101">
        <f>_xll.qlCalendarAdvance(Calendar,AQ747,AO748,"f",,Trigger)</f>
        <v>44572</v>
      </c>
      <c r="AR748" s="101">
        <f>_xll.qlInterestRateIndexMaturity(Currency&amp;"ibor"&amp;Tenor,AQ748,Trigger)</f>
        <v>44603</v>
      </c>
      <c r="AS748" s="246">
        <f>_xll.qlIndexFixing($AC$5,AP748,TRUE,_xll.ohTrigger(Trigger,Trigger1M))</f>
        <v>1.5138681751497036E-2</v>
      </c>
      <c r="AT748" s="246">
        <f>_xll.qlIndexFixing($AU$1,AP748,TRUE,_xll.ohTrigger(Trigger,Trigger1M))</f>
        <v>1.503959464614271E-2</v>
      </c>
    </row>
    <row r="749" spans="41:46" ht="11.25" customHeight="1" x14ac:dyDescent="0.25">
      <c r="AO749" s="102" t="s">
        <v>83</v>
      </c>
      <c r="AP749" s="101">
        <f>_xll.qlInterestRateIndexFixingDate(Currency&amp;"ibor"&amp;Tenor,AQ749,Trigger)</f>
        <v>44575</v>
      </c>
      <c r="AQ749" s="101">
        <f>_xll.qlCalendarAdvance(Calendar,AQ748,AO749,"f",,Trigger)</f>
        <v>44579</v>
      </c>
      <c r="AR749" s="101">
        <f>_xll.qlInterestRateIndexMaturity(Currency&amp;"ibor"&amp;Tenor,AQ749,Trigger)</f>
        <v>44610</v>
      </c>
      <c r="AS749" s="246">
        <f>_xll.qlIndexFixing($AC$5,AP749,TRUE,_xll.ohTrigger(Trigger,Trigger1M))</f>
        <v>1.5183566293139166E-2</v>
      </c>
      <c r="AT749" s="246">
        <f>_xll.qlIndexFixing($AU$1,AP749,TRUE,_xll.ohTrigger(Trigger,Trigger1M))</f>
        <v>1.5086997745854034E-2</v>
      </c>
    </row>
    <row r="750" spans="41:46" ht="11.25" customHeight="1" x14ac:dyDescent="0.25">
      <c r="AO750" s="102" t="s">
        <v>83</v>
      </c>
      <c r="AP750" s="101">
        <f>_xll.qlInterestRateIndexFixingDate(Currency&amp;"ibor"&amp;Tenor,AQ750,Trigger)</f>
        <v>44582</v>
      </c>
      <c r="AQ750" s="101">
        <f>_xll.qlCalendarAdvance(Calendar,AQ749,AO750,"f",,Trigger)</f>
        <v>44586</v>
      </c>
      <c r="AR750" s="101">
        <f>_xll.qlInterestRateIndexMaturity(Currency&amp;"ibor"&amp;Tenor,AQ750,Trigger)</f>
        <v>44617</v>
      </c>
      <c r="AS750" s="246">
        <f>_xll.qlIndexFixing($AC$5,AP750,TRUE,_xll.ohTrigger(Trigger,Trigger1M))</f>
        <v>1.5227271748120731E-2</v>
      </c>
      <c r="AT750" s="246">
        <f>_xll.qlIndexFixing($AU$1,AP750,TRUE,_xll.ohTrigger(Trigger,Trigger1M))</f>
        <v>1.5134135417926782E-2</v>
      </c>
    </row>
    <row r="751" spans="41:46" ht="11.25" customHeight="1" x14ac:dyDescent="0.25">
      <c r="AO751" s="102" t="s">
        <v>83</v>
      </c>
      <c r="AP751" s="101">
        <f>_xll.qlInterestRateIndexFixingDate(Currency&amp;"ibor"&amp;Tenor,AQ751,Trigger)</f>
        <v>44589</v>
      </c>
      <c r="AQ751" s="101">
        <f>_xll.qlCalendarAdvance(Calendar,AQ750,AO751,"f",,Trigger)</f>
        <v>44593</v>
      </c>
      <c r="AR751" s="101">
        <f>_xll.qlInterestRateIndexMaturity(Currency&amp;"ibor"&amp;Tenor,AQ751,Trigger)</f>
        <v>44621</v>
      </c>
      <c r="AS751" s="246">
        <f>_xll.qlIndexFixing($AC$5,AP751,TRUE,_xll.ohTrigger(Trigger,Trigger1M))</f>
        <v>1.5259992127439732E-2</v>
      </c>
      <c r="AT751" s="246">
        <f>_xll.qlIndexFixing($AU$1,AP751,TRUE,_xll.ohTrigger(Trigger,Trigger1M))</f>
        <v>1.5170067388924187E-2</v>
      </c>
    </row>
    <row r="752" spans="41:46" ht="11.25" customHeight="1" x14ac:dyDescent="0.25">
      <c r="AO752" s="102" t="s">
        <v>83</v>
      </c>
      <c r="AP752" s="101">
        <f>_xll.qlInterestRateIndexFixingDate(Currency&amp;"ibor"&amp;Tenor,AQ752,Trigger)</f>
        <v>44596</v>
      </c>
      <c r="AQ752" s="101">
        <f>_xll.qlCalendarAdvance(Calendar,AQ751,AO752,"f",,Trigger)</f>
        <v>44600</v>
      </c>
      <c r="AR752" s="101">
        <f>_xll.qlInterestRateIndexMaturity(Currency&amp;"ibor"&amp;Tenor,AQ752,Trigger)</f>
        <v>44628</v>
      </c>
      <c r="AS752" s="246">
        <f>_xll.qlIndexFixing($AC$5,AP752,TRUE,_xll.ohTrigger(Trigger,Trigger1M))</f>
        <v>1.5301586744478981E-2</v>
      </c>
      <c r="AT752" s="246">
        <f>_xll.qlIndexFixing($AU$1,AP752,TRUE,_xll.ohTrigger(Trigger,Trigger1M))</f>
        <v>1.521672517090503E-2</v>
      </c>
    </row>
    <row r="753" spans="41:46" ht="11.25" customHeight="1" x14ac:dyDescent="0.25">
      <c r="AO753" s="102" t="s">
        <v>83</v>
      </c>
      <c r="AP753" s="101">
        <f>_xll.qlInterestRateIndexFixingDate(Currency&amp;"ibor"&amp;Tenor,AQ753,Trigger)</f>
        <v>44603</v>
      </c>
      <c r="AQ753" s="101">
        <f>_xll.qlCalendarAdvance(Calendar,AQ752,AO753,"f",,Trigger)</f>
        <v>44607</v>
      </c>
      <c r="AR753" s="101">
        <f>_xll.qlInterestRateIndexMaturity(Currency&amp;"ibor"&amp;Tenor,AQ753,Trigger)</f>
        <v>44635</v>
      </c>
      <c r="AS753" s="246">
        <f>_xll.qlIndexFixing($AC$5,AP753,TRUE,_xll.ohTrigger(Trigger,Trigger1M))</f>
        <v>1.5342002374949855E-2</v>
      </c>
      <c r="AT753" s="246">
        <f>_xll.qlIndexFixing($AU$1,AP753,TRUE,_xll.ohTrigger(Trigger,Trigger1M))</f>
        <v>1.5263117531912103E-2</v>
      </c>
    </row>
    <row r="754" spans="41:46" ht="11.25" customHeight="1" x14ac:dyDescent="0.25">
      <c r="AO754" s="102" t="s">
        <v>83</v>
      </c>
      <c r="AP754" s="101">
        <f>_xll.qlInterestRateIndexFixingDate(Currency&amp;"ibor"&amp;Tenor,AQ754,Trigger)</f>
        <v>44610</v>
      </c>
      <c r="AQ754" s="101">
        <f>_xll.qlCalendarAdvance(Calendar,AQ753,AO754,"f",,Trigger)</f>
        <v>44614</v>
      </c>
      <c r="AR754" s="101">
        <f>_xll.qlInterestRateIndexMaturity(Currency&amp;"ibor"&amp;Tenor,AQ754,Trigger)</f>
        <v>44642</v>
      </c>
      <c r="AS754" s="246">
        <f>_xll.qlIndexFixing($AC$5,AP754,TRUE,_xll.ohTrigger(Trigger,Trigger1M))</f>
        <v>1.5381239007741243E-2</v>
      </c>
      <c r="AT754" s="246">
        <f>_xll.qlIndexFixing($AU$1,AP754,TRUE,_xll.ohTrigger(Trigger,Trigger1M))</f>
        <v>1.5309244469076269E-2</v>
      </c>
    </row>
    <row r="755" spans="41:46" ht="11.25" customHeight="1" x14ac:dyDescent="0.25">
      <c r="AO755" s="102" t="s">
        <v>83</v>
      </c>
      <c r="AP755" s="101">
        <f>_xll.qlInterestRateIndexFixingDate(Currency&amp;"ibor"&amp;Tenor,AQ755,Trigger)</f>
        <v>44617</v>
      </c>
      <c r="AQ755" s="101">
        <f>_xll.qlCalendarAdvance(Calendar,AQ754,AO755,"f",,Trigger)</f>
        <v>44621</v>
      </c>
      <c r="AR755" s="101">
        <f>_xll.qlInterestRateIndexMaturity(Currency&amp;"ibor"&amp;Tenor,AQ755,Trigger)</f>
        <v>44652</v>
      </c>
      <c r="AS755" s="246">
        <f>_xll.qlIndexFixing($AC$5,AP755,TRUE,_xll.ohTrigger(Trigger,Trigger1M))</f>
        <v>1.5428112270300351E-2</v>
      </c>
      <c r="AT755" s="246">
        <f>_xll.qlIndexFixing($AU$1,AP755,TRUE,_xll.ohTrigger(Trigger,Trigger1M))</f>
        <v>1.5365842251295963E-2</v>
      </c>
    </row>
    <row r="756" spans="41:46" ht="11.25" customHeight="1" x14ac:dyDescent="0.25">
      <c r="AO756" s="102" t="s">
        <v>83</v>
      </c>
      <c r="AP756" s="101">
        <f>_xll.qlInterestRateIndexFixingDate(Currency&amp;"ibor"&amp;Tenor,AQ756,Trigger)</f>
        <v>44624</v>
      </c>
      <c r="AQ756" s="101">
        <f>_xll.qlCalendarAdvance(Calendar,AQ755,AO756,"f",,Trigger)</f>
        <v>44628</v>
      </c>
      <c r="AR756" s="101">
        <f>_xll.qlInterestRateIndexMaturity(Currency&amp;"ibor"&amp;Tenor,AQ756,Trigger)</f>
        <v>44659</v>
      </c>
      <c r="AS756" s="246">
        <f>_xll.qlIndexFixing($AC$5,AP756,TRUE,_xll.ohTrigger(Trigger,Trigger1M))</f>
        <v>1.5464742938646676E-2</v>
      </c>
      <c r="AT756" s="246">
        <f>_xll.qlIndexFixing($AU$1,AP756,TRUE,_xll.ohTrigger(Trigger,Trigger1M))</f>
        <v>1.5411387290347118E-2</v>
      </c>
    </row>
    <row r="757" spans="41:46" ht="11.25" customHeight="1" x14ac:dyDescent="0.25">
      <c r="AO757" s="102" t="s">
        <v>83</v>
      </c>
      <c r="AP757" s="101">
        <f>_xll.qlInterestRateIndexFixingDate(Currency&amp;"ibor"&amp;Tenor,AQ757,Trigger)</f>
        <v>44631</v>
      </c>
      <c r="AQ757" s="101">
        <f>_xll.qlCalendarAdvance(Calendar,AQ756,AO757,"f",,Trigger)</f>
        <v>44635</v>
      </c>
      <c r="AR757" s="101">
        <f>_xll.qlInterestRateIndexMaturity(Currency&amp;"ibor"&amp;Tenor,AQ757,Trigger)</f>
        <v>44670</v>
      </c>
      <c r="AS757" s="246">
        <f>_xll.qlIndexFixing($AC$5,AP757,TRUE,_xll.ohTrigger(Trigger,Trigger1M))</f>
        <v>1.5511178011202276E-2</v>
      </c>
      <c r="AT757" s="246">
        <f>_xll.qlIndexFixing($AU$1,AP757,TRUE,_xll.ohTrigger(Trigger,Trigger1M))</f>
        <v>1.5470824477585916E-2</v>
      </c>
    </row>
    <row r="758" spans="41:46" ht="11.25" customHeight="1" x14ac:dyDescent="0.25">
      <c r="AO758" s="102" t="s">
        <v>83</v>
      </c>
      <c r="AP758" s="101">
        <f>_xll.qlInterestRateIndexFixingDate(Currency&amp;"ibor"&amp;Tenor,AQ758,Trigger)</f>
        <v>44638</v>
      </c>
      <c r="AQ758" s="101">
        <f>_xll.qlCalendarAdvance(Calendar,AQ757,AO758,"f",,Trigger)</f>
        <v>44642</v>
      </c>
      <c r="AR758" s="101">
        <f>_xll.qlInterestRateIndexMaturity(Currency&amp;"ibor"&amp;Tenor,AQ758,Trigger)</f>
        <v>44673</v>
      </c>
      <c r="AS758" s="246">
        <f>_xll.qlIndexFixing($AC$5,AP758,TRUE,_xll.ohTrigger(Trigger,Trigger1M))</f>
        <v>1.5534466747945728E-2</v>
      </c>
      <c r="AT758" s="246">
        <f>_xll.qlIndexFixing($AU$1,AP758,TRUE,_xll.ohTrigger(Trigger,Trigger1M))</f>
        <v>1.5501681015749514E-2</v>
      </c>
    </row>
    <row r="759" spans="41:46" ht="11.25" customHeight="1" x14ac:dyDescent="0.25">
      <c r="AO759" s="102" t="s">
        <v>83</v>
      </c>
      <c r="AP759" s="101">
        <f>_xll.qlInterestRateIndexFixingDate(Currency&amp;"ibor"&amp;Tenor,AQ759,Trigger)</f>
        <v>44645</v>
      </c>
      <c r="AQ759" s="101">
        <f>_xll.qlCalendarAdvance(Calendar,AQ758,AO759,"f",,Trigger)</f>
        <v>44649</v>
      </c>
      <c r="AR759" s="101">
        <f>_xll.qlInterestRateIndexMaturity(Currency&amp;"ibor"&amp;Tenor,AQ759,Trigger)</f>
        <v>44680</v>
      </c>
      <c r="AS759" s="246">
        <f>_xll.qlIndexFixing($AC$5,AP759,TRUE,_xll.ohTrigger(Trigger,Trigger1M))</f>
        <v>1.5567559867684459E-2</v>
      </c>
      <c r="AT759" s="246">
        <f>_xll.qlIndexFixing($AU$1,AP759,TRUE,_xll.ohTrigger(Trigger,Trigger1M))</f>
        <v>1.5546429695917316E-2</v>
      </c>
    </row>
    <row r="760" spans="41:46" ht="11.25" customHeight="1" x14ac:dyDescent="0.25">
      <c r="AO760" s="102" t="s">
        <v>83</v>
      </c>
      <c r="AP760" s="101">
        <f>_xll.qlInterestRateIndexFixingDate(Currency&amp;"ibor"&amp;Tenor,AQ760,Trigger)</f>
        <v>44652</v>
      </c>
      <c r="AQ760" s="101">
        <f>_xll.qlCalendarAdvance(Calendar,AQ759,AO760,"f",,Trigger)</f>
        <v>44656</v>
      </c>
      <c r="AR760" s="101">
        <f>_xll.qlInterestRateIndexMaturity(Currency&amp;"ibor"&amp;Tenor,AQ760,Trigger)</f>
        <v>44686</v>
      </c>
      <c r="AS760" s="246">
        <f>_xll.qlIndexFixing($AC$5,AP760,TRUE,_xll.ohTrigger(Trigger,Trigger1M))</f>
        <v>1.559695676925088E-2</v>
      </c>
      <c r="AT760" s="246">
        <f>_xll.qlIndexFixing($AU$1,AP760,TRUE,_xll.ohTrigger(Trigger,Trigger1M))</f>
        <v>1.5587420812112285E-2</v>
      </c>
    </row>
    <row r="761" spans="41:46" ht="11.25" customHeight="1" x14ac:dyDescent="0.25">
      <c r="AO761" s="102" t="s">
        <v>83</v>
      </c>
      <c r="AP761" s="101">
        <f>_xll.qlInterestRateIndexFixingDate(Currency&amp;"ibor"&amp;Tenor,AQ761,Trigger)</f>
        <v>44659</v>
      </c>
      <c r="AQ761" s="101">
        <f>_xll.qlCalendarAdvance(Calendar,AQ760,AO761,"f",,Trigger)</f>
        <v>44663</v>
      </c>
      <c r="AR761" s="101">
        <f>_xll.qlInterestRateIndexMaturity(Currency&amp;"ibor"&amp;Tenor,AQ761,Trigger)</f>
        <v>44693</v>
      </c>
      <c r="AS761" s="246">
        <f>_xll.qlIndexFixing($AC$5,AP761,TRUE,_xll.ohTrigger(Trigger,Trigger1M))</f>
        <v>1.5627774366658187E-2</v>
      </c>
      <c r="AT761" s="246">
        <f>_xll.qlIndexFixing($AU$1,AP761,TRUE,_xll.ohTrigger(Trigger,Trigger1M))</f>
        <v>1.5631655615926832E-2</v>
      </c>
    </row>
    <row r="762" spans="41:46" ht="11.25" customHeight="1" x14ac:dyDescent="0.25">
      <c r="AO762" s="102" t="s">
        <v>83</v>
      </c>
      <c r="AP762" s="101">
        <f>_xll.qlInterestRateIndexFixingDate(Currency&amp;"ibor"&amp;Tenor,AQ762,Trigger)</f>
        <v>44664</v>
      </c>
      <c r="AQ762" s="101">
        <f>_xll.qlCalendarAdvance(Calendar,AQ761,AO762,"f",,Trigger)</f>
        <v>44670</v>
      </c>
      <c r="AR762" s="101">
        <f>_xll.qlInterestRateIndexMaturity(Currency&amp;"ibor"&amp;Tenor,AQ762,Trigger)</f>
        <v>44700</v>
      </c>
      <c r="AS762" s="246">
        <f>_xll.qlIndexFixing($AC$5,AP762,TRUE,_xll.ohTrigger(Trigger,Trigger1M))</f>
        <v>1.5657412790789138E-2</v>
      </c>
      <c r="AT762" s="246">
        <f>_xll.qlIndexFixing($AU$1,AP762,TRUE,_xll.ohTrigger(Trigger,Trigger1M))</f>
        <v>1.5675624960886481E-2</v>
      </c>
    </row>
    <row r="763" spans="41:46" ht="11.25" customHeight="1" x14ac:dyDescent="0.25">
      <c r="AO763" s="102" t="s">
        <v>83</v>
      </c>
      <c r="AP763" s="101">
        <f>_xll.qlInterestRateIndexFixingDate(Currency&amp;"ibor"&amp;Tenor,AQ763,Trigger)</f>
        <v>44673</v>
      </c>
      <c r="AQ763" s="101">
        <f>_xll.qlCalendarAdvance(Calendar,AQ762,AO763,"f",,Trigger)</f>
        <v>44677</v>
      </c>
      <c r="AR763" s="101">
        <f>_xll.qlInterestRateIndexMaturity(Currency&amp;"ibor"&amp;Tenor,AQ763,Trigger)</f>
        <v>44707</v>
      </c>
      <c r="AS763" s="246">
        <f>_xll.qlIndexFixing($AC$5,AP763,TRUE,_xll.ohTrigger(Trigger,Trigger1M))</f>
        <v>1.568587203292271E-2</v>
      </c>
      <c r="AT763" s="246">
        <f>_xll.qlIndexFixing($AU$1,AP763,TRUE,_xll.ohTrigger(Trigger,Trigger1M))</f>
        <v>1.5719328844073566E-2</v>
      </c>
    </row>
    <row r="764" spans="41:46" ht="11.25" customHeight="1" x14ac:dyDescent="0.25">
      <c r="AO764" s="102" t="s">
        <v>83</v>
      </c>
      <c r="AP764" s="101">
        <f>_xll.qlInterestRateIndexFixingDate(Currency&amp;"ibor"&amp;Tenor,AQ764,Trigger)</f>
        <v>44680</v>
      </c>
      <c r="AQ764" s="101">
        <f>_xll.qlCalendarAdvance(Calendar,AQ763,AO764,"f",,Trigger)</f>
        <v>44684</v>
      </c>
      <c r="AR764" s="101">
        <f>_xll.qlInterestRateIndexMaturity(Currency&amp;"ibor"&amp;Tenor,AQ764,Trigger)</f>
        <v>44715</v>
      </c>
      <c r="AS764" s="246">
        <f>_xll.qlIndexFixing($AC$5,AP764,TRUE,_xll.ohTrigger(Trigger,Trigger1M))</f>
        <v>1.5715337225328179E-2</v>
      </c>
      <c r="AT764" s="246">
        <f>_xll.qlIndexFixing($AU$1,AP764,TRUE,_xll.ohTrigger(Trigger,Trigger1M))</f>
        <v>1.5766191149316159E-2</v>
      </c>
    </row>
    <row r="765" spans="41:46" ht="11.25" customHeight="1" x14ac:dyDescent="0.25">
      <c r="AO765" s="102" t="s">
        <v>83</v>
      </c>
      <c r="AP765" s="101">
        <f>_xll.qlInterestRateIndexFixingDate(Currency&amp;"ibor"&amp;Tenor,AQ765,Trigger)</f>
        <v>44687</v>
      </c>
      <c r="AQ765" s="101">
        <f>_xll.qlCalendarAdvance(Calendar,AQ764,AO765,"f",,Trigger)</f>
        <v>44691</v>
      </c>
      <c r="AR765" s="101">
        <f>_xll.qlInterestRateIndexMaturity(Currency&amp;"ibor"&amp;Tenor,AQ765,Trigger)</f>
        <v>44722</v>
      </c>
      <c r="AS765" s="246">
        <f>_xll.qlIndexFixing($AC$5,AP765,TRUE,_xll.ohTrigger(Trigger,Trigger1M))</f>
        <v>1.5741354985700132E-2</v>
      </c>
      <c r="AT765" s="246">
        <f>_xll.qlIndexFixing($AU$1,AP765,TRUE,_xll.ohTrigger(Trigger,Trigger1M))</f>
        <v>1.5809347029429526E-2</v>
      </c>
    </row>
    <row r="766" spans="41:46" ht="11.25" customHeight="1" x14ac:dyDescent="0.25">
      <c r="AO766" s="102" t="s">
        <v>83</v>
      </c>
      <c r="AP766" s="101">
        <f>_xll.qlInterestRateIndexFixingDate(Currency&amp;"ibor"&amp;Tenor,AQ766,Trigger)</f>
        <v>44694</v>
      </c>
      <c r="AQ766" s="101">
        <f>_xll.qlCalendarAdvance(Calendar,AQ765,AO766,"f",,Trigger)</f>
        <v>44698</v>
      </c>
      <c r="AR766" s="101">
        <f>_xll.qlInterestRateIndexMaturity(Currency&amp;"ibor"&amp;Tenor,AQ766,Trigger)</f>
        <v>44729</v>
      </c>
      <c r="AS766" s="246">
        <f>_xll.qlIndexFixing($AC$5,AP766,TRUE,_xll.ohTrigger(Trigger,Trigger1M))</f>
        <v>1.5766193489714999E-2</v>
      </c>
      <c r="AT766" s="246">
        <f>_xll.qlIndexFixing($AU$1,AP766,TRUE,_xll.ohTrigger(Trigger,Trigger1M))</f>
        <v>1.5852237432411008E-2</v>
      </c>
    </row>
    <row r="767" spans="41:46" ht="11.25" customHeight="1" x14ac:dyDescent="0.25">
      <c r="AO767" s="102" t="s">
        <v>83</v>
      </c>
      <c r="AP767" s="101">
        <f>_xll.qlInterestRateIndexFixingDate(Currency&amp;"ibor"&amp;Tenor,AQ767,Trigger)</f>
        <v>44701</v>
      </c>
      <c r="AQ767" s="101">
        <f>_xll.qlCalendarAdvance(Calendar,AQ766,AO767,"f",,Trigger)</f>
        <v>44705</v>
      </c>
      <c r="AR767" s="101">
        <f>_xll.qlInterestRateIndexMaturity(Currency&amp;"ibor"&amp;Tenor,AQ767,Trigger)</f>
        <v>44736</v>
      </c>
      <c r="AS767" s="246">
        <f>_xll.qlIndexFixing($AC$5,AP767,TRUE,_xll.ohTrigger(Trigger,Trigger1M))</f>
        <v>1.5789852729814962E-2</v>
      </c>
      <c r="AT767" s="246">
        <f>_xll.qlIndexFixing($AU$1,AP767,TRUE,_xll.ohTrigger(Trigger,Trigger1M))</f>
        <v>1.5894862355323589E-2</v>
      </c>
    </row>
    <row r="768" spans="41:46" ht="11.25" customHeight="1" x14ac:dyDescent="0.25">
      <c r="AO768" s="102" t="s">
        <v>83</v>
      </c>
      <c r="AP768" s="101">
        <f>_xll.qlInterestRateIndexFixingDate(Currency&amp;"ibor"&amp;Tenor,AQ768,Trigger)</f>
        <v>44708</v>
      </c>
      <c r="AQ768" s="101">
        <f>_xll.qlCalendarAdvance(Calendar,AQ767,AO768,"f",,Trigger)</f>
        <v>44712</v>
      </c>
      <c r="AR768" s="101">
        <f>_xll.qlInterestRateIndexMaturity(Currency&amp;"ibor"&amp;Tenor,AQ768,Trigger)</f>
        <v>44742</v>
      </c>
      <c r="AS768" s="246">
        <f>_xll.qlIndexFixing($AC$5,AP768,TRUE,_xll.ohTrigger(Trigger,Trigger1M))</f>
        <v>1.5810480232478774E-2</v>
      </c>
      <c r="AT768" s="246">
        <f>_xll.qlIndexFixing($AU$1,AP768,TRUE,_xll.ohTrigger(Trigger,Trigger1M))</f>
        <v>1.5933866232631821E-2</v>
      </c>
    </row>
    <row r="769" spans="41:46" ht="11.25" customHeight="1" x14ac:dyDescent="0.25">
      <c r="AO769" s="102" t="s">
        <v>83</v>
      </c>
      <c r="AP769" s="101">
        <f>_xll.qlInterestRateIndexFixingDate(Currency&amp;"ibor"&amp;Tenor,AQ769,Trigger)</f>
        <v>44715</v>
      </c>
      <c r="AQ769" s="101">
        <f>_xll.qlCalendarAdvance(Calendar,AQ768,AO769,"f",,Trigger)</f>
        <v>44719</v>
      </c>
      <c r="AR769" s="101">
        <f>_xll.qlInterestRateIndexMaturity(Currency&amp;"ibor"&amp;Tenor,AQ769,Trigger)</f>
        <v>44749</v>
      </c>
      <c r="AS769" s="246">
        <f>_xll.qlIndexFixing($AC$5,AP769,TRUE,_xll.ohTrigger(Trigger,Trigger1M))</f>
        <v>1.5832759871015512E-2</v>
      </c>
      <c r="AT769" s="246">
        <f>_xll.qlIndexFixing($AU$1,AP769,TRUE,_xll.ohTrigger(Trigger,Trigger1M))</f>
        <v>1.5975977653861939E-2</v>
      </c>
    </row>
    <row r="770" spans="41:46" ht="11.25" customHeight="1" x14ac:dyDescent="0.25">
      <c r="AO770" s="102" t="s">
        <v>83</v>
      </c>
      <c r="AP770" s="101">
        <f>_xll.qlInterestRateIndexFixingDate(Currency&amp;"ibor"&amp;Tenor,AQ770,Trigger)</f>
        <v>44722</v>
      </c>
      <c r="AQ770" s="101">
        <f>_xll.qlCalendarAdvance(Calendar,AQ769,AO770,"f",,Trigger)</f>
        <v>44726</v>
      </c>
      <c r="AR770" s="101">
        <f>_xll.qlInterestRateIndexMaturity(Currency&amp;"ibor"&amp;Tenor,AQ770,Trigger)</f>
        <v>44756</v>
      </c>
      <c r="AS770" s="246">
        <f>_xll.qlIndexFixing($AC$5,AP770,TRUE,_xll.ohTrigger(Trigger,Trigger1M))</f>
        <v>1.5862046134978769E-2</v>
      </c>
      <c r="AT770" s="246">
        <f>_xll.qlIndexFixing($AU$1,AP770,TRUE,_xll.ohTrigger(Trigger,Trigger1M))</f>
        <v>1.601783651882549E-2</v>
      </c>
    </row>
    <row r="771" spans="41:46" ht="11.25" customHeight="1" x14ac:dyDescent="0.25">
      <c r="AO771" s="102" t="s">
        <v>83</v>
      </c>
      <c r="AP771" s="101">
        <f>_xll.qlInterestRateIndexFixingDate(Currency&amp;"ibor"&amp;Tenor,AQ771,Trigger)</f>
        <v>44729</v>
      </c>
      <c r="AQ771" s="101">
        <f>_xll.qlCalendarAdvance(Calendar,AQ770,AO771,"f",,Trigger)</f>
        <v>44733</v>
      </c>
      <c r="AR771" s="101">
        <f>_xll.qlInterestRateIndexMaturity(Currency&amp;"ibor"&amp;Tenor,AQ771,Trigger)</f>
        <v>44763</v>
      </c>
      <c r="AS771" s="246">
        <f>_xll.qlIndexFixing($AC$5,AP771,TRUE,_xll.ohTrigger(Trigger,Trigger1M))</f>
        <v>1.5900002110458722E-2</v>
      </c>
      <c r="AT771" s="246">
        <f>_xll.qlIndexFixing($AU$1,AP771,TRUE,_xll.ohTrigger(Trigger,Trigger1M))</f>
        <v>1.6059470069472503E-2</v>
      </c>
    </row>
    <row r="772" spans="41:46" ht="11.25" customHeight="1" x14ac:dyDescent="0.25">
      <c r="AO772" s="102" t="s">
        <v>83</v>
      </c>
      <c r="AP772" s="101">
        <f>_xll.qlInterestRateIndexFixingDate(Currency&amp;"ibor"&amp;Tenor,AQ772,Trigger)</f>
        <v>44736</v>
      </c>
      <c r="AQ772" s="101">
        <f>_xll.qlCalendarAdvance(Calendar,AQ771,AO772,"f",,Trigger)</f>
        <v>44740</v>
      </c>
      <c r="AR772" s="101">
        <f>_xll.qlInterestRateIndexMaturity(Currency&amp;"ibor"&amp;Tenor,AQ772,Trigger)</f>
        <v>44770</v>
      </c>
      <c r="AS772" s="246">
        <f>_xll.qlIndexFixing($AC$5,AP772,TRUE,_xll.ohTrigger(Trigger,Trigger1M))</f>
        <v>1.5946702707560156E-2</v>
      </c>
      <c r="AT772" s="246">
        <f>_xll.qlIndexFixing($AU$1,AP772,TRUE,_xll.ohTrigger(Trigger,Trigger1M))</f>
        <v>1.6100906422591876E-2</v>
      </c>
    </row>
    <row r="773" spans="41:46" ht="11.25" customHeight="1" x14ac:dyDescent="0.25">
      <c r="AO773" s="102" t="s">
        <v>83</v>
      </c>
      <c r="AP773" s="101">
        <f>_xll.qlInterestRateIndexFixingDate(Currency&amp;"ibor"&amp;Tenor,AQ773,Trigger)</f>
        <v>44743</v>
      </c>
      <c r="AQ773" s="101">
        <f>_xll.qlCalendarAdvance(Calendar,AQ772,AO773,"f",,Trigger)</f>
        <v>44747</v>
      </c>
      <c r="AR773" s="101">
        <f>_xll.qlInterestRateIndexMaturity(Currency&amp;"ibor"&amp;Tenor,AQ773,Trigger)</f>
        <v>44778</v>
      </c>
      <c r="AS773" s="246">
        <f>_xll.qlIndexFixing($AC$5,AP773,TRUE,_xll.ohTrigger(Trigger,Trigger1M))</f>
        <v>1.6006615395995259E-2</v>
      </c>
      <c r="AT773" s="246">
        <f>_xll.qlIndexFixing($AU$1,AP773,TRUE,_xll.ohTrigger(Trigger,Trigger1M))</f>
        <v>1.6145469934244663E-2</v>
      </c>
    </row>
    <row r="774" spans="41:46" ht="11.25" customHeight="1" x14ac:dyDescent="0.25">
      <c r="AO774" s="102" t="s">
        <v>83</v>
      </c>
      <c r="AP774" s="101">
        <f>_xll.qlInterestRateIndexFixingDate(Currency&amp;"ibor"&amp;Tenor,AQ774,Trigger)</f>
        <v>44750</v>
      </c>
      <c r="AQ774" s="101">
        <f>_xll.qlCalendarAdvance(Calendar,AQ773,AO774,"f",,Trigger)</f>
        <v>44754</v>
      </c>
      <c r="AR774" s="101">
        <f>_xll.qlInterestRateIndexMaturity(Currency&amp;"ibor"&amp;Tenor,AQ774,Trigger)</f>
        <v>44785</v>
      </c>
      <c r="AS774" s="246">
        <f>_xll.qlIndexFixing($AC$5,AP774,TRUE,_xll.ohTrigger(Trigger,Trigger1M))</f>
        <v>1.6064689929928034E-2</v>
      </c>
      <c r="AT774" s="246">
        <f>_xll.qlIndexFixing($AU$1,AP774,TRUE,_xll.ohTrigger(Trigger,Trigger1M))</f>
        <v>1.6186580751253364E-2</v>
      </c>
    </row>
    <row r="775" spans="41:46" ht="11.25" customHeight="1" x14ac:dyDescent="0.25">
      <c r="AO775" s="102" t="s">
        <v>83</v>
      </c>
      <c r="AP775" s="101">
        <f>_xll.qlInterestRateIndexFixingDate(Currency&amp;"ibor"&amp;Tenor,AQ775,Trigger)</f>
        <v>44757</v>
      </c>
      <c r="AQ775" s="101">
        <f>_xll.qlCalendarAdvance(Calendar,AQ774,AO775,"f",,Trigger)</f>
        <v>44761</v>
      </c>
      <c r="AR775" s="101">
        <f>_xll.qlInterestRateIndexMaturity(Currency&amp;"ibor"&amp;Tenor,AQ775,Trigger)</f>
        <v>44792</v>
      </c>
      <c r="AS775" s="246">
        <f>_xll.qlIndexFixing($AC$5,AP775,TRUE,_xll.ohTrigger(Trigger,Trigger1M))</f>
        <v>1.6121906113499698E-2</v>
      </c>
      <c r="AT775" s="246">
        <f>_xll.qlIndexFixing($AU$1,AP775,TRUE,_xll.ohTrigger(Trigger,Trigger1M))</f>
        <v>1.6227546584992807E-2</v>
      </c>
    </row>
    <row r="776" spans="41:46" ht="11.25" customHeight="1" x14ac:dyDescent="0.25">
      <c r="AO776" s="102" t="s">
        <v>83</v>
      </c>
      <c r="AP776" s="101">
        <f>_xll.qlInterestRateIndexFixingDate(Currency&amp;"ibor"&amp;Tenor,AQ776,Trigger)</f>
        <v>44764</v>
      </c>
      <c r="AQ776" s="101">
        <f>_xll.qlCalendarAdvance(Calendar,AQ775,AO776,"f",,Trigger)</f>
        <v>44768</v>
      </c>
      <c r="AR776" s="101">
        <f>_xll.qlInterestRateIndexMaturity(Currency&amp;"ibor"&amp;Tenor,AQ776,Trigger)</f>
        <v>44799</v>
      </c>
      <c r="AS776" s="246">
        <f>_xll.qlIndexFixing($AC$5,AP776,TRUE,_xll.ohTrigger(Trigger,Trigger1M))</f>
        <v>1.6178263934041672E-2</v>
      </c>
      <c r="AT776" s="246">
        <f>_xll.qlIndexFixing($AU$1,AP776,TRUE,_xll.ohTrigger(Trigger,Trigger1M))</f>
        <v>1.6268367433936465E-2</v>
      </c>
    </row>
    <row r="777" spans="41:46" ht="11.25" customHeight="1" x14ac:dyDescent="0.25">
      <c r="AO777" s="102" t="s">
        <v>83</v>
      </c>
      <c r="AP777" s="101">
        <f>_xll.qlInterestRateIndexFixingDate(Currency&amp;"ibor"&amp;Tenor,AQ777,Trigger)</f>
        <v>44771</v>
      </c>
      <c r="AQ777" s="101">
        <f>_xll.qlCalendarAdvance(Calendar,AQ776,AO777,"f",,Trigger)</f>
        <v>44775</v>
      </c>
      <c r="AR777" s="101">
        <f>_xll.qlInterestRateIndexMaturity(Currency&amp;"ibor"&amp;Tenor,AQ777,Trigger)</f>
        <v>44806</v>
      </c>
      <c r="AS777" s="246">
        <f>_xll.qlIndexFixing($AC$5,AP777,TRUE,_xll.ohTrigger(Trigger,Trigger1M))</f>
        <v>1.623376337906331E-2</v>
      </c>
      <c r="AT777" s="246">
        <f>_xll.qlIndexFixing($AU$1,AP777,TRUE,_xll.ohTrigger(Trigger,Trigger1M))</f>
        <v>1.6309043296555244E-2</v>
      </c>
    </row>
    <row r="778" spans="41:46" ht="11.25" customHeight="1" x14ac:dyDescent="0.25">
      <c r="AO778" s="102" t="s">
        <v>83</v>
      </c>
      <c r="AP778" s="101">
        <f>_xll.qlInterestRateIndexFixingDate(Currency&amp;"ibor"&amp;Tenor,AQ778,Trigger)</f>
        <v>44778</v>
      </c>
      <c r="AQ778" s="101">
        <f>_xll.qlCalendarAdvance(Calendar,AQ777,AO778,"f",,Trigger)</f>
        <v>44782</v>
      </c>
      <c r="AR778" s="101">
        <f>_xll.qlInterestRateIndexMaturity(Currency&amp;"ibor"&amp;Tenor,AQ778,Trigger)</f>
        <v>44813</v>
      </c>
      <c r="AS778" s="246">
        <f>_xll.qlIndexFixing($AC$5,AP778,TRUE,_xll.ohTrigger(Trigger,Trigger1M))</f>
        <v>1.6288404436280237E-2</v>
      </c>
      <c r="AT778" s="246">
        <f>_xll.qlIndexFixing($AU$1,AP778,TRUE,_xll.ohTrigger(Trigger,Trigger1M))</f>
        <v>1.6349574171325199E-2</v>
      </c>
    </row>
    <row r="779" spans="41:46" ht="11.25" customHeight="1" x14ac:dyDescent="0.25">
      <c r="AO779" s="102" t="s">
        <v>83</v>
      </c>
      <c r="AP779" s="101">
        <f>_xll.qlInterestRateIndexFixingDate(Currency&amp;"ibor"&amp;Tenor,AQ779,Trigger)</f>
        <v>44785</v>
      </c>
      <c r="AQ779" s="101">
        <f>_xll.qlCalendarAdvance(Calendar,AQ778,AO779,"f",,Trigger)</f>
        <v>44789</v>
      </c>
      <c r="AR779" s="101">
        <f>_xll.qlInterestRateIndexMaturity(Currency&amp;"ibor"&amp;Tenor,AQ779,Trigger)</f>
        <v>44820</v>
      </c>
      <c r="AS779" s="246">
        <f>_xll.qlIndexFixing($AC$5,AP779,TRUE,_xll.ohTrigger(Trigger,Trigger1M))</f>
        <v>1.6342187093586015E-2</v>
      </c>
      <c r="AT779" s="246">
        <f>_xll.qlIndexFixing($AU$1,AP779,TRUE,_xll.ohTrigger(Trigger,Trigger1M))</f>
        <v>1.63899600567327E-2</v>
      </c>
    </row>
    <row r="780" spans="41:46" ht="11.25" customHeight="1" x14ac:dyDescent="0.25">
      <c r="AO780" s="102" t="s">
        <v>83</v>
      </c>
      <c r="AP780" s="101">
        <f>_xll.qlInterestRateIndexFixingDate(Currency&amp;"ibor"&amp;Tenor,AQ780,Trigger)</f>
        <v>44792</v>
      </c>
      <c r="AQ780" s="101">
        <f>_xll.qlCalendarAdvance(Calendar,AQ779,AO780,"f",,Trigger)</f>
        <v>44796</v>
      </c>
      <c r="AR780" s="101">
        <f>_xll.qlInterestRateIndexMaturity(Currency&amp;"ibor"&amp;Tenor,AQ780,Trigger)</f>
        <v>44827</v>
      </c>
      <c r="AS780" s="246">
        <f>_xll.qlIndexFixing($AC$5,AP780,TRUE,_xll.ohTrigger(Trigger,Trigger1M))</f>
        <v>1.6395111339070165E-2</v>
      </c>
      <c r="AT780" s="246">
        <f>_xll.qlIndexFixing($AU$1,AP780,TRUE,_xll.ohTrigger(Trigger,Trigger1M))</f>
        <v>1.6430200951264125E-2</v>
      </c>
    </row>
    <row r="781" spans="41:46" ht="11.25" customHeight="1" x14ac:dyDescent="0.25">
      <c r="AO781" s="102" t="s">
        <v>83</v>
      </c>
      <c r="AP781" s="101">
        <f>_xll.qlInterestRateIndexFixingDate(Currency&amp;"ibor"&amp;Tenor,AQ781,Trigger)</f>
        <v>44799</v>
      </c>
      <c r="AQ781" s="101">
        <f>_xll.qlCalendarAdvance(Calendar,AQ780,AO781,"f",,Trigger)</f>
        <v>44803</v>
      </c>
      <c r="AR781" s="101">
        <f>_xll.qlInterestRateIndexMaturity(Currency&amp;"ibor"&amp;Tenor,AQ781,Trigger)</f>
        <v>44834</v>
      </c>
      <c r="AS781" s="246">
        <f>_xll.qlIndexFixing($AC$5,AP781,TRUE,_xll.ohTrigger(Trigger,Trigger1M))</f>
        <v>1.6447177161010455E-2</v>
      </c>
      <c r="AT781" s="246">
        <f>_xll.qlIndexFixing($AU$1,AP781,TRUE,_xll.ohTrigger(Trigger,Trigger1M))</f>
        <v>1.6470296853413578E-2</v>
      </c>
    </row>
    <row r="782" spans="41:46" ht="11.25" customHeight="1" x14ac:dyDescent="0.25">
      <c r="AO782" s="102" t="s">
        <v>83</v>
      </c>
      <c r="AP782" s="101">
        <f>_xll.qlInterestRateIndexFixingDate(Currency&amp;"ibor"&amp;Tenor,AQ782,Trigger)</f>
        <v>44806</v>
      </c>
      <c r="AQ782" s="101">
        <f>_xll.qlCalendarAdvance(Calendar,AQ781,AO782,"f",,Trigger)</f>
        <v>44810</v>
      </c>
      <c r="AR782" s="101">
        <f>_xll.qlInterestRateIndexMaturity(Currency&amp;"ibor"&amp;Tenor,AQ782,Trigger)</f>
        <v>44840</v>
      </c>
      <c r="AS782" s="246">
        <f>_xll.qlIndexFixing($AC$5,AP782,TRUE,_xll.ohTrigger(Trigger,Trigger1M))</f>
        <v>1.6494422183736646E-2</v>
      </c>
      <c r="AT782" s="246">
        <f>_xll.qlIndexFixing($AU$1,AP782,TRUE,_xll.ohTrigger(Trigger,Trigger1M))</f>
        <v>1.6507028182424222E-2</v>
      </c>
    </row>
    <row r="783" spans="41:46" ht="11.25" customHeight="1" x14ac:dyDescent="0.25">
      <c r="AO783" s="102" t="s">
        <v>83</v>
      </c>
      <c r="AP783" s="101">
        <f>_xll.qlInterestRateIndexFixingDate(Currency&amp;"ibor"&amp;Tenor,AQ783,Trigger)</f>
        <v>44813</v>
      </c>
      <c r="AQ783" s="101">
        <f>_xll.qlCalendarAdvance(Calendar,AQ782,AO783,"f",,Trigger)</f>
        <v>44817</v>
      </c>
      <c r="AR783" s="101">
        <f>_xll.qlInterestRateIndexMaturity(Currency&amp;"ibor"&amp;Tenor,AQ783,Trigger)</f>
        <v>44847</v>
      </c>
      <c r="AS783" s="246">
        <f>_xll.qlIndexFixing($AC$5,AP783,TRUE,_xll.ohTrigger(Trigger,Trigger1M))</f>
        <v>1.6544830130771793E-2</v>
      </c>
      <c r="AT783" s="246">
        <f>_xll.qlIndexFixing($AU$1,AP783,TRUE,_xll.ohTrigger(Trigger,Trigger1M))</f>
        <v>1.6546842625606573E-2</v>
      </c>
    </row>
    <row r="784" spans="41:46" ht="11.25" customHeight="1" x14ac:dyDescent="0.25">
      <c r="AO784" s="102" t="s">
        <v>83</v>
      </c>
      <c r="AP784" s="101">
        <f>_xll.qlInterestRateIndexFixingDate(Currency&amp;"ibor"&amp;Tenor,AQ784,Trigger)</f>
        <v>44820</v>
      </c>
      <c r="AQ784" s="101">
        <f>_xll.qlCalendarAdvance(Calendar,AQ783,AO784,"f",,Trigger)</f>
        <v>44824</v>
      </c>
      <c r="AR784" s="101">
        <f>_xll.qlInterestRateIndexMaturity(Currency&amp;"ibor"&amp;Tenor,AQ784,Trigger)</f>
        <v>44854</v>
      </c>
      <c r="AS784" s="246">
        <f>_xll.qlIndexFixing($AC$5,AP784,TRUE,_xll.ohTrigger(Trigger,Trigger1M))</f>
        <v>1.6594379653523283E-2</v>
      </c>
      <c r="AT784" s="246">
        <f>_xll.qlIndexFixing($AU$1,AP784,TRUE,_xll.ohTrigger(Trigger,Trigger1M))</f>
        <v>1.6586512074308501E-2</v>
      </c>
    </row>
    <row r="785" spans="41:46" ht="11.25" customHeight="1" x14ac:dyDescent="0.25">
      <c r="AO785" s="102" t="s">
        <v>83</v>
      </c>
      <c r="AP785" s="101">
        <f>_xll.qlInterestRateIndexFixingDate(Currency&amp;"ibor"&amp;Tenor,AQ785,Trigger)</f>
        <v>44827</v>
      </c>
      <c r="AQ785" s="101">
        <f>_xll.qlCalendarAdvance(Calendar,AQ784,AO785,"f",,Trigger)</f>
        <v>44831</v>
      </c>
      <c r="AR785" s="101">
        <f>_xll.qlInterestRateIndexMaturity(Currency&amp;"ibor"&amp;Tenor,AQ785,Trigger)</f>
        <v>44861</v>
      </c>
      <c r="AS785" s="246">
        <f>_xll.qlIndexFixing($AC$5,AP785,TRUE,_xll.ohTrigger(Trigger,Trigger1M))</f>
        <v>1.6643070741364951E-2</v>
      </c>
      <c r="AT785" s="246">
        <f>_xll.qlIndexFixing($AU$1,AP785,TRUE,_xll.ohTrigger(Trigger,Trigger1M))</f>
        <v>1.6626036527088495E-2</v>
      </c>
    </row>
    <row r="786" spans="41:46" ht="11.25" customHeight="1" x14ac:dyDescent="0.25">
      <c r="AO786" s="102" t="s">
        <v>83</v>
      </c>
      <c r="AP786" s="101">
        <f>_xll.qlInterestRateIndexFixingDate(Currency&amp;"ibor"&amp;Tenor,AQ786,Trigger)</f>
        <v>44834</v>
      </c>
      <c r="AQ786" s="101">
        <f>_xll.qlCalendarAdvance(Calendar,AQ785,AO786,"f",,Trigger)</f>
        <v>44838</v>
      </c>
      <c r="AR786" s="101">
        <f>_xll.qlInterestRateIndexMaturity(Currency&amp;"ibor"&amp;Tenor,AQ786,Trigger)</f>
        <v>44869</v>
      </c>
      <c r="AS786" s="246">
        <f>_xll.qlIndexFixing($AC$5,AP786,TRUE,_xll.ohTrigger(Trigger,Trigger1M))</f>
        <v>1.669462952058122E-2</v>
      </c>
      <c r="AT786" s="246">
        <f>_xll.qlIndexFixing($AU$1,AP786,TRUE,_xll.ohTrigger(Trigger,Trigger1M))</f>
        <v>1.6668601426091192E-2</v>
      </c>
    </row>
    <row r="787" spans="41:46" ht="11.25" customHeight="1" x14ac:dyDescent="0.25">
      <c r="AO787" s="102" t="s">
        <v>83</v>
      </c>
      <c r="AP787" s="101">
        <f>_xll.qlInterestRateIndexFixingDate(Currency&amp;"ibor"&amp;Tenor,AQ787,Trigger)</f>
        <v>44841</v>
      </c>
      <c r="AQ787" s="101">
        <f>_xll.qlCalendarAdvance(Calendar,AQ786,AO787,"f",,Trigger)</f>
        <v>44845</v>
      </c>
      <c r="AR787" s="101">
        <f>_xll.qlInterestRateIndexMaturity(Currency&amp;"ibor"&amp;Tenor,AQ787,Trigger)</f>
        <v>44876</v>
      </c>
      <c r="AS787" s="246">
        <f>_xll.qlIndexFixing($AC$5,AP787,TRUE,_xll.ohTrigger(Trigger,Trigger1M))</f>
        <v>1.6741544565738356E-2</v>
      </c>
      <c r="AT787" s="246">
        <f>_xll.qlIndexFixing($AU$1,AP787,TRUE,_xll.ohTrigger(Trigger,Trigger1M))</f>
        <v>1.6707827342619035E-2</v>
      </c>
    </row>
    <row r="788" spans="41:46" ht="11.25" customHeight="1" x14ac:dyDescent="0.25">
      <c r="AO788" s="102" t="s">
        <v>83</v>
      </c>
      <c r="AP788" s="101">
        <f>_xll.qlInterestRateIndexFixingDate(Currency&amp;"ibor"&amp;Tenor,AQ788,Trigger)</f>
        <v>44848</v>
      </c>
      <c r="AQ788" s="101">
        <f>_xll.qlCalendarAdvance(Calendar,AQ787,AO788,"f",,Trigger)</f>
        <v>44852</v>
      </c>
      <c r="AR788" s="101">
        <f>_xll.qlInterestRateIndexMaturity(Currency&amp;"ibor"&amp;Tenor,AQ788,Trigger)</f>
        <v>44883</v>
      </c>
      <c r="AS788" s="246">
        <f>_xll.qlIndexFixing($AC$5,AP788,TRUE,_xll.ohTrigger(Trigger,Trigger1M))</f>
        <v>1.6787601110620748E-2</v>
      </c>
      <c r="AT788" s="246">
        <f>_xll.qlIndexFixing($AU$1,AP788,TRUE,_xll.ohTrigger(Trigger,Trigger1M))</f>
        <v>1.6746908256378378E-2</v>
      </c>
    </row>
    <row r="789" spans="41:46" ht="11.25" customHeight="1" x14ac:dyDescent="0.25">
      <c r="AO789" s="102" t="s">
        <v>83</v>
      </c>
      <c r="AP789" s="101">
        <f>_xll.qlInterestRateIndexFixingDate(Currency&amp;"ibor"&amp;Tenor,AQ789,Trigger)</f>
        <v>44855</v>
      </c>
      <c r="AQ789" s="101">
        <f>_xll.qlCalendarAdvance(Calendar,AQ788,AO789,"f",,Trigger)</f>
        <v>44859</v>
      </c>
      <c r="AR789" s="101">
        <f>_xll.qlInterestRateIndexMaturity(Currency&amp;"ibor"&amp;Tenor,AQ789,Trigger)</f>
        <v>44890</v>
      </c>
      <c r="AS789" s="246">
        <f>_xll.qlIndexFixing($AC$5,AP789,TRUE,_xll.ohTrigger(Trigger,Trigger1M))</f>
        <v>1.6832799145024953E-2</v>
      </c>
      <c r="AT789" s="246">
        <f>_xll.qlIndexFixing($AU$1,AP789,TRUE,_xll.ohTrigger(Trigger,Trigger1M))</f>
        <v>1.6785844165902005E-2</v>
      </c>
    </row>
    <row r="790" spans="41:46" ht="11.25" customHeight="1" x14ac:dyDescent="0.25">
      <c r="AO790" s="102" t="s">
        <v>83</v>
      </c>
      <c r="AP790" s="101">
        <f>_xll.qlInterestRateIndexFixingDate(Currency&amp;"ibor"&amp;Tenor,AQ790,Trigger)</f>
        <v>44862</v>
      </c>
      <c r="AQ790" s="101">
        <f>_xll.qlCalendarAdvance(Calendar,AQ789,AO790,"f",,Trigger)</f>
        <v>44866</v>
      </c>
      <c r="AR790" s="101">
        <f>_xll.qlInterestRateIndexMaturity(Currency&amp;"ibor"&amp;Tenor,AQ790,Trigger)</f>
        <v>44896</v>
      </c>
      <c r="AS790" s="246">
        <f>_xll.qlIndexFixing($AC$5,AP790,TRUE,_xll.ohTrigger(Trigger,Trigger1M))</f>
        <v>1.6873649298103643E-2</v>
      </c>
      <c r="AT790" s="246">
        <f>_xll.qlIndexFixing($AU$1,AP790,TRUE,_xll.ohTrigger(Trigger,Trigger1M))</f>
        <v>1.6821483802268666E-2</v>
      </c>
    </row>
    <row r="791" spans="41:46" ht="11.25" customHeight="1" x14ac:dyDescent="0.25">
      <c r="AO791" s="102" t="s">
        <v>83</v>
      </c>
      <c r="AP791" s="101">
        <f>_xll.qlInterestRateIndexFixingDate(Currency&amp;"ibor"&amp;Tenor,AQ791,Trigger)</f>
        <v>44869</v>
      </c>
      <c r="AQ791" s="101">
        <f>_xll.qlCalendarAdvance(Calendar,AQ790,AO791,"f",,Trigger)</f>
        <v>44873</v>
      </c>
      <c r="AR791" s="101">
        <f>_xll.qlInterestRateIndexMaturity(Currency&amp;"ibor"&amp;Tenor,AQ791,Trigger)</f>
        <v>44903</v>
      </c>
      <c r="AS791" s="246">
        <f>_xll.qlIndexFixing($AC$5,AP791,TRUE,_xll.ohTrigger(Trigger,Trigger1M))</f>
        <v>1.6917189563763202E-2</v>
      </c>
      <c r="AT791" s="246">
        <f>_xll.qlIndexFixing($AU$1,AP791,TRUE,_xll.ohTrigger(Trigger,Trigger1M))</f>
        <v>1.6860138249647605E-2</v>
      </c>
    </row>
    <row r="792" spans="41:46" ht="11.25" customHeight="1" x14ac:dyDescent="0.25">
      <c r="AO792" s="102" t="s">
        <v>83</v>
      </c>
      <c r="AP792" s="101">
        <f>_xll.qlInterestRateIndexFixingDate(Currency&amp;"ibor"&amp;Tenor,AQ792,Trigger)</f>
        <v>44876</v>
      </c>
      <c r="AQ792" s="101">
        <f>_xll.qlCalendarAdvance(Calendar,AQ791,AO792,"f",,Trigger)</f>
        <v>44880</v>
      </c>
      <c r="AR792" s="101">
        <f>_xll.qlInterestRateIndexMaturity(Currency&amp;"ibor"&amp;Tenor,AQ792,Trigger)</f>
        <v>44910</v>
      </c>
      <c r="AS792" s="246">
        <f>_xll.qlIndexFixing($AC$5,AP792,TRUE,_xll.ohTrigger(Trigger,Trigger1M))</f>
        <v>1.695987132532295E-2</v>
      </c>
      <c r="AT792" s="246">
        <f>_xll.qlIndexFixing($AU$1,AP792,TRUE,_xll.ohTrigger(Trigger,Trigger1M))</f>
        <v>1.6898647691197866E-2</v>
      </c>
    </row>
    <row r="793" spans="41:46" ht="11.25" customHeight="1" x14ac:dyDescent="0.25">
      <c r="AO793" s="102" t="s">
        <v>83</v>
      </c>
      <c r="AP793" s="101">
        <f>_xll.qlInterestRateIndexFixingDate(Currency&amp;"ibor"&amp;Tenor,AQ793,Trigger)</f>
        <v>44883</v>
      </c>
      <c r="AQ793" s="101">
        <f>_xll.qlCalendarAdvance(Calendar,AQ792,AO793,"f",,Trigger)</f>
        <v>44887</v>
      </c>
      <c r="AR793" s="101">
        <f>_xll.qlInterestRateIndexMaturity(Currency&amp;"ibor"&amp;Tenor,AQ793,Trigger)</f>
        <v>44917</v>
      </c>
      <c r="AS793" s="246">
        <f>_xll.qlIndexFixing($AC$5,AP793,TRUE,_xll.ohTrigger(Trigger,Trigger1M))</f>
        <v>1.7001694573630211E-2</v>
      </c>
      <c r="AT793" s="246">
        <f>_xll.qlIndexFixing($AU$1,AP793,TRUE,_xll.ohTrigger(Trigger,Trigger1M))</f>
        <v>1.6937012125520567E-2</v>
      </c>
    </row>
    <row r="794" spans="41:46" ht="11.25" customHeight="1" x14ac:dyDescent="0.25">
      <c r="AO794" s="102" t="s">
        <v>83</v>
      </c>
      <c r="AP794" s="101">
        <f>_xll.qlInterestRateIndexFixingDate(Currency&amp;"ibor"&amp;Tenor,AQ794,Trigger)</f>
        <v>44890</v>
      </c>
      <c r="AQ794" s="101">
        <f>_xll.qlCalendarAdvance(Calendar,AQ793,AO794,"f",,Trigger)</f>
        <v>44894</v>
      </c>
      <c r="AR794" s="101">
        <f>_xll.qlInterestRateIndexMaturity(Currency&amp;"ibor"&amp;Tenor,AQ794,Trigger)</f>
        <v>44924</v>
      </c>
      <c r="AS794" s="246">
        <f>_xll.qlIndexFixing($AC$5,AP794,TRUE,_xll.ohTrigger(Trigger,Trigger1M))</f>
        <v>1.704265929972415E-2</v>
      </c>
      <c r="AT794" s="246">
        <f>_xll.qlIndexFixing($AU$1,AP794,TRUE,_xll.ohTrigger(Trigger,Trigger1M))</f>
        <v>1.6975231551230152E-2</v>
      </c>
    </row>
    <row r="795" spans="41:46" ht="11.25" customHeight="1" x14ac:dyDescent="0.25">
      <c r="AO795" s="102" t="s">
        <v>83</v>
      </c>
      <c r="AP795" s="101">
        <f>_xll.qlInterestRateIndexFixingDate(Currency&amp;"ibor"&amp;Tenor,AQ795,Trigger)</f>
        <v>44897</v>
      </c>
      <c r="AQ795" s="101">
        <f>_xll.qlCalendarAdvance(Calendar,AQ794,AO795,"f",,Trigger)</f>
        <v>44901</v>
      </c>
      <c r="AR795" s="101">
        <f>_xll.qlInterestRateIndexMaturity(Currency&amp;"ibor"&amp;Tenor,AQ795,Trigger)</f>
        <v>44932</v>
      </c>
      <c r="AS795" s="246">
        <f>_xll.qlIndexFixing($AC$5,AP795,TRUE,_xll.ohTrigger(Trigger,Trigger1M))</f>
        <v>1.7085958084134947E-2</v>
      </c>
      <c r="AT795" s="246">
        <f>_xll.qlIndexFixing($AU$1,AP795,TRUE,_xll.ohTrigger(Trigger,Trigger1M))</f>
        <v>1.7016414452858074E-2</v>
      </c>
    </row>
    <row r="796" spans="41:46" ht="11.25" customHeight="1" x14ac:dyDescent="0.25">
      <c r="AO796" s="102" t="s">
        <v>83</v>
      </c>
      <c r="AP796" s="101">
        <f>_xll.qlInterestRateIndexFixingDate(Currency&amp;"ibor"&amp;Tenor,AQ796,Trigger)</f>
        <v>44904</v>
      </c>
      <c r="AQ796" s="101">
        <f>_xll.qlCalendarAdvance(Calendar,AQ795,AO796,"f",,Trigger)</f>
        <v>44908</v>
      </c>
      <c r="AR796" s="101">
        <f>_xll.qlInterestRateIndexMaturity(Currency&amp;"ibor"&amp;Tenor,AQ796,Trigger)</f>
        <v>44939</v>
      </c>
      <c r="AS796" s="246">
        <f>_xll.qlIndexFixing($AC$5,AP796,TRUE,_xll.ohTrigger(Trigger,Trigger1M))</f>
        <v>1.7125146275541701E-2</v>
      </c>
      <c r="AT796" s="246">
        <f>_xll.qlIndexFixing($AU$1,AP796,TRUE,_xll.ohTrigger(Trigger,Trigger1M))</f>
        <v>1.7054335292232475E-2</v>
      </c>
    </row>
    <row r="797" spans="41:46" ht="11.25" customHeight="1" x14ac:dyDescent="0.25">
      <c r="AO797" s="102" t="s">
        <v>83</v>
      </c>
      <c r="AP797" s="101">
        <f>_xll.qlInterestRateIndexFixingDate(Currency&amp;"ibor"&amp;Tenor,AQ797,Trigger)</f>
        <v>44911</v>
      </c>
      <c r="AQ797" s="101">
        <f>_xll.qlCalendarAdvance(Calendar,AQ796,AO797,"f",,Trigger)</f>
        <v>44915</v>
      </c>
      <c r="AR797" s="101">
        <f>_xll.qlInterestRateIndexMaturity(Currency&amp;"ibor"&amp;Tenor,AQ797,Trigger)</f>
        <v>44946</v>
      </c>
      <c r="AS797" s="246">
        <f>_xll.qlIndexFixing($AC$5,AP797,TRUE,_xll.ohTrigger(Trigger,Trigger1M))</f>
        <v>1.716347588170684E-2</v>
      </c>
      <c r="AT797" s="246">
        <f>_xll.qlIndexFixing($AU$1,AP797,TRUE,_xll.ohTrigger(Trigger,Trigger1M))</f>
        <v>1.7092111115862948E-2</v>
      </c>
    </row>
    <row r="798" spans="41:46" ht="11.25" customHeight="1" x14ac:dyDescent="0.25">
      <c r="AO798" s="102" t="s">
        <v>83</v>
      </c>
      <c r="AP798" s="101">
        <f>_xll.qlInterestRateIndexFixingDate(Currency&amp;"ibor"&amp;Tenor,AQ798,Trigger)</f>
        <v>44917</v>
      </c>
      <c r="AQ798" s="101">
        <f>_xll.qlCalendarAdvance(Calendar,AQ797,AO798,"f",,Trigger)</f>
        <v>44922</v>
      </c>
      <c r="AR798" s="101">
        <f>_xll.qlInterestRateIndexMaturity(Currency&amp;"ibor"&amp;Tenor,AQ798,Trigger)</f>
        <v>44953</v>
      </c>
      <c r="AS798" s="246">
        <f>_xll.qlIndexFixing($AC$5,AP798,TRUE,_xll.ohTrigger(Trigger,Trigger1M))</f>
        <v>1.7200946894141672E-2</v>
      </c>
      <c r="AT798" s="246">
        <f>_xll.qlIndexFixing($AU$1,AP798,TRUE,_xll.ohTrigger(Trigger,Trigger1M))</f>
        <v>1.7129741922333849E-2</v>
      </c>
    </row>
    <row r="799" spans="41:46" ht="11.25" customHeight="1" x14ac:dyDescent="0.25">
      <c r="AO799" s="102" t="s">
        <v>83</v>
      </c>
      <c r="AP799" s="101">
        <f>_xll.qlInterestRateIndexFixingDate(Currency&amp;"ibor"&amp;Tenor,AQ799,Trigger)</f>
        <v>44925</v>
      </c>
      <c r="AQ799" s="101">
        <f>_xll.qlCalendarAdvance(Calendar,AQ798,AO799,"f",,Trigger)</f>
        <v>44929</v>
      </c>
      <c r="AR799" s="101">
        <f>_xll.qlInterestRateIndexMaturity(Currency&amp;"ibor"&amp;Tenor,AQ799,Trigger)</f>
        <v>44960</v>
      </c>
      <c r="AS799" s="246">
        <f>_xll.qlIndexFixing($AC$5,AP799,TRUE,_xll.ohTrigger(Trigger,Trigger1M))</f>
        <v>1.7237559304540587E-2</v>
      </c>
      <c r="AT799" s="246">
        <f>_xll.qlIndexFixing($AU$1,AP799,TRUE,_xll.ohTrigger(Trigger,Trigger1M))</f>
        <v>1.7167227710245009E-2</v>
      </c>
    </row>
    <row r="800" spans="41:46" ht="11.25" customHeight="1" x14ac:dyDescent="0.25">
      <c r="AO800" s="102" t="s">
        <v>83</v>
      </c>
      <c r="AP800" s="101">
        <f>_xll.qlInterestRateIndexFixingDate(Currency&amp;"ibor"&amp;Tenor,AQ800,Trigger)</f>
        <v>44932</v>
      </c>
      <c r="AQ800" s="101">
        <f>_xll.qlCalendarAdvance(Calendar,AQ799,AO800,"f",,Trigger)</f>
        <v>44936</v>
      </c>
      <c r="AR800" s="101">
        <f>_xll.qlInterestRateIndexMaturity(Currency&amp;"ibor"&amp;Tenor,AQ800,Trigger)</f>
        <v>44967</v>
      </c>
      <c r="AS800" s="246">
        <f>_xll.qlIndexFixing($AC$5,AP800,TRUE,_xll.ohTrigger(Trigger,Trigger1M))</f>
        <v>1.7273313104804251E-2</v>
      </c>
      <c r="AT800" s="246">
        <f>_xll.qlIndexFixing($AU$1,AP800,TRUE,_xll.ohTrigger(Trigger,Trigger1M))</f>
        <v>1.7204568478185942E-2</v>
      </c>
    </row>
    <row r="801" spans="41:46" ht="11.25" customHeight="1" x14ac:dyDescent="0.25">
      <c r="AO801" s="102" t="s">
        <v>83</v>
      </c>
      <c r="AP801" s="101">
        <f>_xll.qlInterestRateIndexFixingDate(Currency&amp;"ibor"&amp;Tenor,AQ801,Trigger)</f>
        <v>44939</v>
      </c>
      <c r="AQ801" s="101">
        <f>_xll.qlCalendarAdvance(Calendar,AQ800,AO801,"f",,Trigger)</f>
        <v>44943</v>
      </c>
      <c r="AR801" s="101">
        <f>_xll.qlInterestRateIndexMaturity(Currency&amp;"ibor"&amp;Tenor,AQ801,Trigger)</f>
        <v>44974</v>
      </c>
      <c r="AS801" s="246">
        <f>_xll.qlIndexFixing($AC$5,AP801,TRUE,_xll.ohTrigger(Trigger,Trigger1M))</f>
        <v>1.7308208287008679E-2</v>
      </c>
      <c r="AT801" s="246">
        <f>_xll.qlIndexFixing($AU$1,AP801,TRUE,_xll.ohTrigger(Trigger,Trigger1M))</f>
        <v>1.7241764224764214E-2</v>
      </c>
    </row>
    <row r="802" spans="41:46" ht="11.25" customHeight="1" x14ac:dyDescent="0.25">
      <c r="AO802" s="102" t="s">
        <v>83</v>
      </c>
      <c r="AP802" s="101">
        <f>_xll.qlInterestRateIndexFixingDate(Currency&amp;"ibor"&amp;Tenor,AQ802,Trigger)</f>
        <v>44946</v>
      </c>
      <c r="AQ802" s="101">
        <f>_xll.qlCalendarAdvance(Calendar,AQ801,AO802,"f",,Trigger)</f>
        <v>44950</v>
      </c>
      <c r="AR802" s="101">
        <f>_xll.qlInterestRateIndexMaturity(Currency&amp;"ibor"&amp;Tenor,AQ802,Trigger)</f>
        <v>44981</v>
      </c>
      <c r="AS802" s="246">
        <f>_xll.qlIndexFixing($AC$5,AP802,TRUE,_xll.ohTrigger(Trigger,Trigger1M))</f>
        <v>1.7342244843420711E-2</v>
      </c>
      <c r="AT802" s="246">
        <f>_xll.qlIndexFixing($AU$1,AP802,TRUE,_xll.ohTrigger(Trigger,Trigger1M))</f>
        <v>1.7278814948582234E-2</v>
      </c>
    </row>
    <row r="803" spans="41:46" ht="11.25" customHeight="1" x14ac:dyDescent="0.25">
      <c r="AO803" s="102" t="s">
        <v>83</v>
      </c>
      <c r="AP803" s="101">
        <f>_xll.qlInterestRateIndexFixingDate(Currency&amp;"ibor"&amp;Tenor,AQ803,Trigger)</f>
        <v>44953</v>
      </c>
      <c r="AQ803" s="101">
        <f>_xll.qlCalendarAdvance(Calendar,AQ802,AO803,"f",,Trigger)</f>
        <v>44957</v>
      </c>
      <c r="AR803" s="101">
        <f>_xll.qlInterestRateIndexMaturity(Currency&amp;"ibor"&amp;Tenor,AQ803,Trigger)</f>
        <v>44985</v>
      </c>
      <c r="AS803" s="246">
        <f>_xll.qlIndexFixing($AC$5,AP803,TRUE,_xll.ohTrigger(Trigger,Trigger1M))</f>
        <v>1.7367258490795949E-2</v>
      </c>
      <c r="AT803" s="246">
        <f>_xll.qlIndexFixing($AU$1,AP803,TRUE,_xll.ohTrigger(Trigger,Trigger1M))</f>
        <v>1.7306598844607026E-2</v>
      </c>
    </row>
    <row r="804" spans="41:46" ht="11.25" customHeight="1" x14ac:dyDescent="0.25">
      <c r="AO804" s="102" t="s">
        <v>83</v>
      </c>
      <c r="AP804" s="101">
        <f>_xll.qlInterestRateIndexFixingDate(Currency&amp;"ibor"&amp;Tenor,AQ804,Trigger)</f>
        <v>44960</v>
      </c>
      <c r="AQ804" s="101">
        <f>_xll.qlCalendarAdvance(Calendar,AQ803,AO804,"f",,Trigger)</f>
        <v>44964</v>
      </c>
      <c r="AR804" s="101">
        <f>_xll.qlInterestRateIndexMaturity(Currency&amp;"ibor"&amp;Tenor,AQ804,Trigger)</f>
        <v>44992</v>
      </c>
      <c r="AS804" s="246">
        <f>_xll.qlIndexFixing($AC$5,AP804,TRUE,_xll.ohTrigger(Trigger,Trigger1M))</f>
        <v>1.7399757063617356E-2</v>
      </c>
      <c r="AT804" s="246">
        <f>_xll.qlIndexFixing($AU$1,AP804,TRUE,_xll.ohTrigger(Trigger,Trigger1M))</f>
        <v>1.7343385287989906E-2</v>
      </c>
    </row>
    <row r="805" spans="41:46" ht="11.25" customHeight="1" x14ac:dyDescent="0.25">
      <c r="AO805" s="102" t="s">
        <v>83</v>
      </c>
      <c r="AP805" s="101">
        <f>_xll.qlInterestRateIndexFixingDate(Currency&amp;"ibor"&amp;Tenor,AQ805,Trigger)</f>
        <v>44967</v>
      </c>
      <c r="AQ805" s="101">
        <f>_xll.qlCalendarAdvance(Calendar,AQ804,AO805,"f",,Trigger)</f>
        <v>44971</v>
      </c>
      <c r="AR805" s="101">
        <f>_xll.qlInterestRateIndexMaturity(Currency&amp;"ibor"&amp;Tenor,AQ805,Trigger)</f>
        <v>44999</v>
      </c>
      <c r="AS805" s="246">
        <f>_xll.qlIndexFixing($AC$5,AP805,TRUE,_xll.ohTrigger(Trigger,Trigger1M))</f>
        <v>1.7431397105963482E-2</v>
      </c>
      <c r="AT805" s="246">
        <f>_xll.qlIndexFixing($AU$1,AP805,TRUE,_xll.ohTrigger(Trigger,Trigger1M))</f>
        <v>1.7380026714494283E-2</v>
      </c>
    </row>
    <row r="806" spans="41:46" ht="11.25" customHeight="1" x14ac:dyDescent="0.25">
      <c r="AO806" s="102" t="s">
        <v>83</v>
      </c>
      <c r="AP806" s="101">
        <f>_xll.qlInterestRateIndexFixingDate(Currency&amp;"ibor"&amp;Tenor,AQ806,Trigger)</f>
        <v>44974</v>
      </c>
      <c r="AQ806" s="101">
        <f>_xll.qlCalendarAdvance(Calendar,AQ805,AO806,"f",,Trigger)</f>
        <v>44978</v>
      </c>
      <c r="AR806" s="101">
        <f>_xll.qlInterestRateIndexMaturity(Currency&amp;"ibor"&amp;Tenor,AQ806,Trigger)</f>
        <v>45006</v>
      </c>
      <c r="AS806" s="246">
        <f>_xll.qlIndexFixing($AC$5,AP806,TRUE,_xll.ohTrigger(Trigger,Trigger1M))</f>
        <v>1.7462178611496539E-2</v>
      </c>
      <c r="AT806" s="246">
        <f>_xll.qlIndexFixing($AU$1,AP806,TRUE,_xll.ohTrigger(Trigger,Trigger1M))</f>
        <v>1.7416523122881142E-2</v>
      </c>
    </row>
    <row r="807" spans="41:46" ht="11.25" customHeight="1" x14ac:dyDescent="0.25">
      <c r="AO807" s="102" t="s">
        <v>83</v>
      </c>
      <c r="AP807" s="101">
        <f>_xll.qlInterestRateIndexFixingDate(Currency&amp;"ibor"&amp;Tenor,AQ807,Trigger)</f>
        <v>44981</v>
      </c>
      <c r="AQ807" s="101">
        <f>_xll.qlCalendarAdvance(Calendar,AQ806,AO807,"f",,Trigger)</f>
        <v>44985</v>
      </c>
      <c r="AR807" s="101">
        <f>_xll.qlInterestRateIndexMaturity(Currency&amp;"ibor"&amp;Tenor,AQ807,Trigger)</f>
        <v>45016</v>
      </c>
      <c r="AS807" s="246">
        <f>_xll.qlIndexFixing($AC$5,AP807,TRUE,_xll.ohTrigger(Trigger,Trigger1M))</f>
        <v>1.7499547981440544E-2</v>
      </c>
      <c r="AT807" s="246">
        <f>_xll.qlIndexFixing($AU$1,AP807,TRUE,_xll.ohTrigger(Trigger,Trigger1M))</f>
        <v>1.7461893177969125E-2</v>
      </c>
    </row>
    <row r="808" spans="41:46" ht="11.25" customHeight="1" x14ac:dyDescent="0.25">
      <c r="AO808" s="102" t="s">
        <v>83</v>
      </c>
      <c r="AP808" s="101">
        <f>_xll.qlInterestRateIndexFixingDate(Currency&amp;"ibor"&amp;Tenor,AQ808,Trigger)</f>
        <v>44988</v>
      </c>
      <c r="AQ808" s="101">
        <f>_xll.qlCalendarAdvance(Calendar,AQ807,AO808,"f",,Trigger)</f>
        <v>44992</v>
      </c>
      <c r="AR808" s="101">
        <f>_xll.qlInterestRateIndexMaturity(Currency&amp;"ibor"&amp;Tenor,AQ808,Trigger)</f>
        <v>45027</v>
      </c>
      <c r="AS808" s="246">
        <f>_xll.qlIndexFixing($AC$5,AP808,TRUE,_xll.ohTrigger(Trigger,Trigger1M))</f>
        <v>1.7538042606563664E-2</v>
      </c>
      <c r="AT808" s="246">
        <f>_xll.qlIndexFixing($AU$1,AP808,TRUE,_xll.ohTrigger(Trigger,Trigger1M))</f>
        <v>1.7510054085024405E-2</v>
      </c>
    </row>
    <row r="809" spans="41:46" ht="11.25" customHeight="1" x14ac:dyDescent="0.25">
      <c r="AO809" s="102" t="s">
        <v>83</v>
      </c>
      <c r="AP809" s="101">
        <f>_xll.qlInterestRateIndexFixingDate(Currency&amp;"ibor"&amp;Tenor,AQ809,Trigger)</f>
        <v>44995</v>
      </c>
      <c r="AQ809" s="101">
        <f>_xll.qlCalendarAdvance(Calendar,AQ808,AO809,"f",,Trigger)</f>
        <v>44999</v>
      </c>
      <c r="AR809" s="101">
        <f>_xll.qlInterestRateIndexMaturity(Currency&amp;"ibor"&amp;Tenor,AQ809,Trigger)</f>
        <v>45030</v>
      </c>
      <c r="AS809" s="246">
        <f>_xll.qlIndexFixing($AC$5,AP809,TRUE,_xll.ohTrigger(Trigger,Trigger1M))</f>
        <v>1.7556458606904357E-2</v>
      </c>
      <c r="AT809" s="246">
        <f>_xll.qlIndexFixing($AU$1,AP809,TRUE,_xll.ohTrigger(Trigger,Trigger1M))</f>
        <v>1.7534109262304847E-2</v>
      </c>
    </row>
    <row r="810" spans="41:46" ht="11.25" customHeight="1" x14ac:dyDescent="0.25">
      <c r="AO810" s="102" t="s">
        <v>83</v>
      </c>
      <c r="AP810" s="101">
        <f>_xll.qlInterestRateIndexFixingDate(Currency&amp;"ibor"&amp;Tenor,AQ810,Trigger)</f>
        <v>45002</v>
      </c>
      <c r="AQ810" s="101">
        <f>_xll.qlCalendarAdvance(Calendar,AQ809,AO810,"f",,Trigger)</f>
        <v>45006</v>
      </c>
      <c r="AR810" s="101">
        <f>_xll.qlInterestRateIndexMaturity(Currency&amp;"ibor"&amp;Tenor,AQ810,Trigger)</f>
        <v>45037</v>
      </c>
      <c r="AS810" s="246">
        <f>_xll.qlIndexFixing($AC$5,AP810,TRUE,_xll.ohTrigger(Trigger,Trigger1M))</f>
        <v>1.7583625901571157E-2</v>
      </c>
      <c r="AT810" s="246">
        <f>_xll.qlIndexFixing($AU$1,AP810,TRUE,_xll.ohTrigger(Trigger,Trigger1M))</f>
        <v>1.7569999754593953E-2</v>
      </c>
    </row>
    <row r="811" spans="41:46" ht="11.25" customHeight="1" x14ac:dyDescent="0.25">
      <c r="AO811" s="102" t="s">
        <v>83</v>
      </c>
      <c r="AP811" s="101">
        <f>_xll.qlInterestRateIndexFixingDate(Currency&amp;"ibor"&amp;Tenor,AQ811,Trigger)</f>
        <v>45009</v>
      </c>
      <c r="AQ811" s="101">
        <f>_xll.qlCalendarAdvance(Calendar,AQ810,AO811,"f",,Trigger)</f>
        <v>45013</v>
      </c>
      <c r="AR811" s="101">
        <f>_xll.qlInterestRateIndexMaturity(Currency&amp;"ibor"&amp;Tenor,AQ811,Trigger)</f>
        <v>45044</v>
      </c>
      <c r="AS811" s="246">
        <f>_xll.qlIndexFixing($AC$5,AP811,TRUE,_xll.ohTrigger(Trigger,Trigger1M))</f>
        <v>1.7609934509446607E-2</v>
      </c>
      <c r="AT811" s="246">
        <f>_xll.qlIndexFixing($AU$1,AP811,TRUE,_xll.ohTrigger(Trigger,Trigger1M))</f>
        <v>1.7605745211843594E-2</v>
      </c>
    </row>
    <row r="812" spans="41:46" ht="11.25" customHeight="1" x14ac:dyDescent="0.25">
      <c r="AO812" s="102" t="s">
        <v>83</v>
      </c>
      <c r="AP812" s="101">
        <f>_xll.qlInterestRateIndexFixingDate(Currency&amp;"ibor"&amp;Tenor,AQ812,Trigger)</f>
        <v>45016</v>
      </c>
      <c r="AQ812" s="101">
        <f>_xll.qlCalendarAdvance(Calendar,AQ811,AO812,"f",,Trigger)</f>
        <v>45020</v>
      </c>
      <c r="AR812" s="101">
        <f>_xll.qlInterestRateIndexMaturity(Currency&amp;"ibor"&amp;Tenor,AQ812,Trigger)</f>
        <v>45050</v>
      </c>
      <c r="AS812" s="246">
        <f>_xll.qlIndexFixing($AC$5,AP812,TRUE,_xll.ohTrigger(Trigger,Trigger1M))</f>
        <v>1.7633207951959662E-2</v>
      </c>
      <c r="AT812" s="246">
        <f>_xll.qlIndexFixing($AU$1,AP812,TRUE,_xll.ohTrigger(Trigger,Trigger1M))</f>
        <v>1.7638383187980722E-2</v>
      </c>
    </row>
    <row r="813" spans="41:46" ht="11.25" customHeight="1" x14ac:dyDescent="0.25">
      <c r="AO813" s="102" t="s">
        <v>83</v>
      </c>
      <c r="AP813" s="101">
        <f>_xll.qlInterestRateIndexFixingDate(Currency&amp;"ibor"&amp;Tenor,AQ813,Trigger)</f>
        <v>45021</v>
      </c>
      <c r="AQ813" s="101">
        <f>_xll.qlCalendarAdvance(Calendar,AQ812,AO813,"f",,Trigger)</f>
        <v>45027</v>
      </c>
      <c r="AR813" s="101">
        <f>_xll.qlInterestRateIndexMaturity(Currency&amp;"ibor"&amp;Tenor,AQ813,Trigger)</f>
        <v>45057</v>
      </c>
      <c r="AS813" s="246">
        <f>_xll.qlIndexFixing($AC$5,AP813,TRUE,_xll.ohTrigger(Trigger,Trigger1M))</f>
        <v>1.7657859297385947E-2</v>
      </c>
      <c r="AT813" s="246">
        <f>_xll.qlIndexFixing($AU$1,AP813,TRUE,_xll.ohTrigger(Trigger,Trigger1M))</f>
        <v>1.7673847192950731E-2</v>
      </c>
    </row>
    <row r="814" spans="41:46" ht="11.25" customHeight="1" x14ac:dyDescent="0.25">
      <c r="AO814" s="102" t="s">
        <v>83</v>
      </c>
      <c r="AP814" s="101">
        <f>_xll.qlInterestRateIndexFixingDate(Currency&amp;"ibor"&amp;Tenor,AQ814,Trigger)</f>
        <v>45030</v>
      </c>
      <c r="AQ814" s="101">
        <f>_xll.qlCalendarAdvance(Calendar,AQ813,AO814,"f",,Trigger)</f>
        <v>45034</v>
      </c>
      <c r="AR814" s="101">
        <f>_xll.qlInterestRateIndexMaturity(Currency&amp;"ibor"&amp;Tenor,AQ814,Trigger)</f>
        <v>45064</v>
      </c>
      <c r="AS814" s="246">
        <f>_xll.qlIndexFixing($AC$5,AP814,TRUE,_xll.ohTrigger(Trigger,Trigger1M))</f>
        <v>1.768165197994076E-2</v>
      </c>
      <c r="AT814" s="246">
        <f>_xll.qlIndexFixing($AU$1,AP814,TRUE,_xll.ohTrigger(Trigger,Trigger1M))</f>
        <v>1.7709166162616974E-2</v>
      </c>
    </row>
    <row r="815" spans="41:46" ht="11.25" customHeight="1" x14ac:dyDescent="0.25">
      <c r="AO815" s="102" t="s">
        <v>83</v>
      </c>
      <c r="AP815" s="101">
        <f>_xll.qlInterestRateIndexFixingDate(Currency&amp;"ibor"&amp;Tenor,AQ815,Trigger)</f>
        <v>45037</v>
      </c>
      <c r="AQ815" s="101">
        <f>_xll.qlCalendarAdvance(Calendar,AQ814,AO815,"f",,Trigger)</f>
        <v>45041</v>
      </c>
      <c r="AR815" s="101">
        <f>_xll.qlInterestRateIndexMaturity(Currency&amp;"ibor"&amp;Tenor,AQ815,Trigger)</f>
        <v>45071</v>
      </c>
      <c r="AS815" s="246">
        <f>_xll.qlIndexFixing($AC$5,AP815,TRUE,_xll.ohTrigger(Trigger,Trigger1M))</f>
        <v>1.7704585994532174E-2</v>
      </c>
      <c r="AT815" s="246">
        <f>_xll.qlIndexFixing($AU$1,AP815,TRUE,_xll.ohTrigger(Trigger,Trigger1M))</f>
        <v>1.7744340095695144E-2</v>
      </c>
    </row>
    <row r="816" spans="41:46" ht="11.25" customHeight="1" x14ac:dyDescent="0.25">
      <c r="AO816" s="102" t="s">
        <v>83</v>
      </c>
      <c r="AP816" s="101">
        <f>_xll.qlInterestRateIndexFixingDate(Currency&amp;"ibor"&amp;Tenor,AQ816,Trigger)</f>
        <v>45043</v>
      </c>
      <c r="AQ816" s="101">
        <f>_xll.qlCalendarAdvance(Calendar,AQ815,AO816,"f",,Trigger)</f>
        <v>45048</v>
      </c>
      <c r="AR816" s="101">
        <f>_xll.qlInterestRateIndexMaturity(Currency&amp;"ibor"&amp;Tenor,AQ816,Trigger)</f>
        <v>45079</v>
      </c>
      <c r="AS816" s="246">
        <f>_xll.qlIndexFixing($AC$5,AP816,TRUE,_xll.ohTrigger(Trigger,Trigger1M))</f>
        <v>1.7728597049601811E-2</v>
      </c>
      <c r="AT816" s="246">
        <f>_xll.qlIndexFixing($AU$1,AP816,TRUE,_xll.ohTrigger(Trigger,Trigger1M))</f>
        <v>1.7782296925801747E-2</v>
      </c>
    </row>
    <row r="817" spans="41:46" ht="11.25" customHeight="1" x14ac:dyDescent="0.25">
      <c r="AO817" s="102" t="s">
        <v>83</v>
      </c>
      <c r="AP817" s="101">
        <f>_xll.qlInterestRateIndexFixingDate(Currency&amp;"ibor"&amp;Tenor,AQ817,Trigger)</f>
        <v>45051</v>
      </c>
      <c r="AQ817" s="101">
        <f>_xll.qlCalendarAdvance(Calendar,AQ816,AO817,"f",,Trigger)</f>
        <v>45055</v>
      </c>
      <c r="AR817" s="101">
        <f>_xll.qlInterestRateIndexMaturity(Currency&amp;"ibor"&amp;Tenor,AQ817,Trigger)</f>
        <v>45086</v>
      </c>
      <c r="AS817" s="246">
        <f>_xll.qlIndexFixing($AC$5,AP817,TRUE,_xll.ohTrigger(Trigger,Trigger1M))</f>
        <v>1.7749753420992068E-2</v>
      </c>
      <c r="AT817" s="246">
        <f>_xll.qlIndexFixing($AU$1,AP817,TRUE,_xll.ohTrigger(Trigger,Trigger1M))</f>
        <v>1.781717214488341E-2</v>
      </c>
    </row>
    <row r="818" spans="41:46" ht="11.25" customHeight="1" x14ac:dyDescent="0.25">
      <c r="AO818" s="102" t="s">
        <v>83</v>
      </c>
      <c r="AP818" s="101">
        <f>_xll.qlInterestRateIndexFixingDate(Currency&amp;"ibor"&amp;Tenor,AQ818,Trigger)</f>
        <v>45058</v>
      </c>
      <c r="AQ818" s="101">
        <f>_xll.qlCalendarAdvance(Calendar,AQ817,AO818,"f",,Trigger)</f>
        <v>45062</v>
      </c>
      <c r="AR818" s="101">
        <f>_xll.qlInterestRateIndexMaturity(Currency&amp;"ibor"&amp;Tenor,AQ818,Trigger)</f>
        <v>45093</v>
      </c>
      <c r="AS818" s="246">
        <f>_xll.qlIndexFixing($AC$5,AP818,TRUE,_xll.ohTrigger(Trigger,Trigger1M))</f>
        <v>1.7770051068789448E-2</v>
      </c>
      <c r="AT818" s="246">
        <f>_xll.qlIndexFixing($AU$1,AP818,TRUE,_xll.ohTrigger(Trigger,Trigger1M))</f>
        <v>1.7851902319673658E-2</v>
      </c>
    </row>
    <row r="819" spans="41:46" ht="11.25" customHeight="1" x14ac:dyDescent="0.25">
      <c r="AO819" s="102" t="s">
        <v>83</v>
      </c>
      <c r="AP819" s="101">
        <f>_xll.qlInterestRateIndexFixingDate(Currency&amp;"ibor"&amp;Tenor,AQ819,Trigger)</f>
        <v>45065</v>
      </c>
      <c r="AQ819" s="101">
        <f>_xll.qlCalendarAdvance(Calendar,AQ818,AO819,"f",,Trigger)</f>
        <v>45069</v>
      </c>
      <c r="AR819" s="101">
        <f>_xll.qlInterestRateIndexMaturity(Currency&amp;"ibor"&amp;Tenor,AQ819,Trigger)</f>
        <v>45100</v>
      </c>
      <c r="AS819" s="246">
        <f>_xll.qlIndexFixing($AC$5,AP819,TRUE,_xll.ohTrigger(Trigger,Trigger1M))</f>
        <v>1.7789489988499479E-2</v>
      </c>
      <c r="AT819" s="246">
        <f>_xll.qlIndexFixing($AU$1,AP819,TRUE,_xll.ohTrigger(Trigger,Trigger1M))</f>
        <v>1.7886487448865146E-2</v>
      </c>
    </row>
    <row r="820" spans="41:46" ht="11.25" customHeight="1" x14ac:dyDescent="0.25">
      <c r="AO820" s="102" t="s">
        <v>83</v>
      </c>
      <c r="AP820" s="101">
        <f>_xll.qlInterestRateIndexFixingDate(Currency&amp;"ibor"&amp;Tenor,AQ820,Trigger)</f>
        <v>45072</v>
      </c>
      <c r="AQ820" s="101">
        <f>_xll.qlCalendarAdvance(Calendar,AQ819,AO820,"f",,Trigger)</f>
        <v>45076</v>
      </c>
      <c r="AR820" s="101">
        <f>_xll.qlInterestRateIndexMaturity(Currency&amp;"ibor"&amp;Tenor,AQ820,Trigger)</f>
        <v>45107</v>
      </c>
      <c r="AS820" s="246">
        <f>_xll.qlIndexFixing($AC$5,AP820,TRUE,_xll.ohTrigger(Trigger,Trigger1M))</f>
        <v>1.7808070175813349E-2</v>
      </c>
      <c r="AT820" s="246">
        <f>_xll.qlIndexFixing($AU$1,AP820,TRUE,_xll.ohTrigger(Trigger,Trigger1M))</f>
        <v>1.7920927531168588E-2</v>
      </c>
    </row>
    <row r="821" spans="41:46" ht="11.25" customHeight="1" x14ac:dyDescent="0.25">
      <c r="AO821" s="102" t="s">
        <v>83</v>
      </c>
      <c r="AP821" s="101">
        <f>_xll.qlInterestRateIndexFixingDate(Currency&amp;"ibor"&amp;Tenor,AQ821,Trigger)</f>
        <v>45079</v>
      </c>
      <c r="AQ821" s="101">
        <f>_xll.qlCalendarAdvance(Calendar,AQ820,AO821,"f",,Trigger)</f>
        <v>45083</v>
      </c>
      <c r="AR821" s="101">
        <f>_xll.qlInterestRateIndexMaturity(Currency&amp;"ibor"&amp;Tenor,AQ821,Trigger)</f>
        <v>45113</v>
      </c>
      <c r="AS821" s="246">
        <f>_xll.qlIndexFixing($AC$5,AP821,TRUE,_xll.ohTrigger(Trigger,Trigger1M))</f>
        <v>1.7824827191763148E-2</v>
      </c>
      <c r="AT821" s="246">
        <f>_xll.qlIndexFixing($AU$1,AP821,TRUE,_xll.ohTrigger(Trigger,Trigger1M))</f>
        <v>1.7952337303256627E-2</v>
      </c>
    </row>
    <row r="822" spans="41:46" ht="11.25" customHeight="1" x14ac:dyDescent="0.25">
      <c r="AO822" s="102" t="s">
        <v>83</v>
      </c>
      <c r="AP822" s="101">
        <f>_xll.qlInterestRateIndexFixingDate(Currency&amp;"ibor"&amp;Tenor,AQ822,Trigger)</f>
        <v>45086</v>
      </c>
      <c r="AQ822" s="101">
        <f>_xll.qlCalendarAdvance(Calendar,AQ821,AO822,"f",,Trigger)</f>
        <v>45090</v>
      </c>
      <c r="AR822" s="101">
        <f>_xll.qlInterestRateIndexMaturity(Currency&amp;"ibor"&amp;Tenor,AQ822,Trigger)</f>
        <v>45120</v>
      </c>
      <c r="AS822" s="246">
        <f>_xll.qlIndexFixing($AC$5,AP822,TRUE,_xll.ohTrigger(Trigger,Trigger1M))</f>
        <v>1.7848525714142305E-2</v>
      </c>
      <c r="AT822" s="246">
        <f>_xll.qlIndexFixing($AU$1,AP822,TRUE,_xll.ohTrigger(Trigger,Trigger1M))</f>
        <v>1.7986476064626444E-2</v>
      </c>
    </row>
    <row r="823" spans="41:46" ht="11.25" customHeight="1" x14ac:dyDescent="0.25">
      <c r="AO823" s="102" t="s">
        <v>83</v>
      </c>
      <c r="AP823" s="101">
        <f>_xll.qlInterestRateIndexFixingDate(Currency&amp;"ibor"&amp;Tenor,AQ823,Trigger)</f>
        <v>45093</v>
      </c>
      <c r="AQ823" s="101">
        <f>_xll.qlCalendarAdvance(Calendar,AQ822,AO823,"f",,Trigger)</f>
        <v>45097</v>
      </c>
      <c r="AR823" s="101">
        <f>_xll.qlInterestRateIndexMaturity(Currency&amp;"ibor"&amp;Tenor,AQ823,Trigger)</f>
        <v>45127</v>
      </c>
      <c r="AS823" s="246">
        <f>_xll.qlIndexFixing($AC$5,AP823,TRUE,_xll.ohTrigger(Trigger,Trigger1M))</f>
        <v>1.7878680784489731E-2</v>
      </c>
      <c r="AT823" s="246">
        <f>_xll.qlIndexFixing($AU$1,AP823,TRUE,_xll.ohTrigger(Trigger,Trigger1M))</f>
        <v>1.8020409709312624E-2</v>
      </c>
    </row>
    <row r="824" spans="41:46" ht="11.25" customHeight="1" x14ac:dyDescent="0.25">
      <c r="AO824" s="102" t="s">
        <v>83</v>
      </c>
      <c r="AP824" s="101">
        <f>_xll.qlInterestRateIndexFixingDate(Currency&amp;"ibor"&amp;Tenor,AQ824,Trigger)</f>
        <v>45100</v>
      </c>
      <c r="AQ824" s="101">
        <f>_xll.qlCalendarAdvance(Calendar,AQ823,AO824,"f",,Trigger)</f>
        <v>45104</v>
      </c>
      <c r="AR824" s="101">
        <f>_xll.qlInterestRateIndexMaturity(Currency&amp;"ibor"&amp;Tenor,AQ824,Trigger)</f>
        <v>45134</v>
      </c>
      <c r="AS824" s="246">
        <f>_xll.qlIndexFixing($AC$5,AP824,TRUE,_xll.ohTrigger(Trigger,Trigger1M))</f>
        <v>1.7915312814912099E-2</v>
      </c>
      <c r="AT824" s="246">
        <f>_xll.qlIndexFixing($AU$1,AP824,TRUE,_xll.ohTrigger(Trigger,Trigger1M))</f>
        <v>1.8054096186499002E-2</v>
      </c>
    </row>
    <row r="825" spans="41:46" ht="11.25" customHeight="1" x14ac:dyDescent="0.25">
      <c r="AO825" s="102" t="s">
        <v>83</v>
      </c>
      <c r="AP825" s="101">
        <f>_xll.qlInterestRateIndexFixingDate(Currency&amp;"ibor"&amp;Tenor,AQ825,Trigger)</f>
        <v>45107</v>
      </c>
      <c r="AQ825" s="101">
        <f>_xll.qlCalendarAdvance(Calendar,AQ824,AO825,"f",,Trigger)</f>
        <v>45111</v>
      </c>
      <c r="AR825" s="101">
        <f>_xll.qlInterestRateIndexMaturity(Currency&amp;"ibor"&amp;Tenor,AQ825,Trigger)</f>
        <v>45142</v>
      </c>
      <c r="AS825" s="246">
        <f>_xll.qlIndexFixing($AC$5,AP825,TRUE,_xll.ohTrigger(Trigger,Trigger1M))</f>
        <v>1.796201259446845E-2</v>
      </c>
      <c r="AT825" s="246">
        <f>_xll.qlIndexFixing($AU$1,AP825,TRUE,_xll.ohTrigger(Trigger,Trigger1M))</f>
        <v>1.8090304260899338E-2</v>
      </c>
    </row>
    <row r="826" spans="41:46" ht="11.25" customHeight="1" x14ac:dyDescent="0.25">
      <c r="AO826" s="102" t="s">
        <v>83</v>
      </c>
      <c r="AP826" s="101">
        <f>_xll.qlInterestRateIndexFixingDate(Currency&amp;"ibor"&amp;Tenor,AQ826,Trigger)</f>
        <v>45114</v>
      </c>
      <c r="AQ826" s="101">
        <f>_xll.qlCalendarAdvance(Calendar,AQ825,AO826,"f",,Trigger)</f>
        <v>45118</v>
      </c>
      <c r="AR826" s="101">
        <f>_xll.qlInterestRateIndexMaturity(Currency&amp;"ibor"&amp;Tenor,AQ826,Trigger)</f>
        <v>45149</v>
      </c>
      <c r="AS826" s="246">
        <f>_xll.qlIndexFixing($AC$5,AP826,TRUE,_xll.ohTrigger(Trigger,Trigger1M))</f>
        <v>1.8006917920104459E-2</v>
      </c>
      <c r="AT826" s="246">
        <f>_xll.qlIndexFixing($AU$1,AP826,TRUE,_xll.ohTrigger(Trigger,Trigger1M))</f>
        <v>1.8123359117596303E-2</v>
      </c>
    </row>
    <row r="827" spans="41:46" ht="11.25" customHeight="1" x14ac:dyDescent="0.25">
      <c r="AO827" s="102" t="s">
        <v>83</v>
      </c>
      <c r="AP827" s="101">
        <f>_xll.qlInterestRateIndexFixingDate(Currency&amp;"ibor"&amp;Tenor,AQ827,Trigger)</f>
        <v>45121</v>
      </c>
      <c r="AQ827" s="101">
        <f>_xll.qlCalendarAdvance(Calendar,AQ826,AO827,"f",,Trigger)</f>
        <v>45125</v>
      </c>
      <c r="AR827" s="101">
        <f>_xll.qlInterestRateIndexMaturity(Currency&amp;"ibor"&amp;Tenor,AQ827,Trigger)</f>
        <v>45156</v>
      </c>
      <c r="AS827" s="246">
        <f>_xll.qlIndexFixing($AC$5,AP827,TRUE,_xll.ohTrigger(Trigger,Trigger1M))</f>
        <v>1.8051051913820844E-2</v>
      </c>
      <c r="AT827" s="246">
        <f>_xll.qlIndexFixing($AU$1,AP827,TRUE,_xll.ohTrigger(Trigger,Trigger1M))</f>
        <v>1.8156088694626836E-2</v>
      </c>
    </row>
    <row r="828" spans="41:46" ht="11.25" customHeight="1" x14ac:dyDescent="0.25">
      <c r="AO828" s="102" t="s">
        <v>83</v>
      </c>
      <c r="AP828" s="101">
        <f>_xll.qlInterestRateIndexFixingDate(Currency&amp;"ibor"&amp;Tenor,AQ828,Trigger)</f>
        <v>45128</v>
      </c>
      <c r="AQ828" s="101">
        <f>_xll.qlCalendarAdvance(Calendar,AQ827,AO828,"f",,Trigger)</f>
        <v>45132</v>
      </c>
      <c r="AR828" s="101">
        <f>_xll.qlInterestRateIndexMaturity(Currency&amp;"ibor"&amp;Tenor,AQ828,Trigger)</f>
        <v>45163</v>
      </c>
      <c r="AS828" s="246">
        <f>_xll.qlIndexFixing($AC$5,AP828,TRUE,_xll.ohTrigger(Trigger,Trigger1M))</f>
        <v>1.8094414566837531E-2</v>
      </c>
      <c r="AT828" s="246">
        <f>_xll.qlIndexFixing($AU$1,AP828,TRUE,_xll.ohTrigger(Trigger,Trigger1M))</f>
        <v>1.8188492989249912E-2</v>
      </c>
    </row>
    <row r="829" spans="41:46" ht="11.25" customHeight="1" x14ac:dyDescent="0.25">
      <c r="AO829" s="102" t="s">
        <v>83</v>
      </c>
      <c r="AP829" s="101">
        <f>_xll.qlInterestRateIndexFixingDate(Currency&amp;"ibor"&amp;Tenor,AQ829,Trigger)</f>
        <v>45135</v>
      </c>
      <c r="AQ829" s="101">
        <f>_xll.qlCalendarAdvance(Calendar,AQ828,AO829,"f",,Trigger)</f>
        <v>45139</v>
      </c>
      <c r="AR829" s="101">
        <f>_xll.qlInterestRateIndexMaturity(Currency&amp;"ibor"&amp;Tenor,AQ829,Trigger)</f>
        <v>45170</v>
      </c>
      <c r="AS829" s="246">
        <f>_xll.qlIndexFixing($AC$5,AP829,TRUE,_xll.ohTrigger(Trigger,Trigger1M))</f>
        <v>1.8137005870521423E-2</v>
      </c>
      <c r="AT829" s="246">
        <f>_xll.qlIndexFixing($AU$1,AP829,TRUE,_xll.ohTrigger(Trigger,Trigger1M))</f>
        <v>1.8220571998742538E-2</v>
      </c>
    </row>
    <row r="830" spans="41:46" ht="11.25" customHeight="1" x14ac:dyDescent="0.25">
      <c r="AO830" s="102" t="s">
        <v>83</v>
      </c>
      <c r="AP830" s="101">
        <f>_xll.qlInterestRateIndexFixingDate(Currency&amp;"ibor"&amp;Tenor,AQ830,Trigger)</f>
        <v>45142</v>
      </c>
      <c r="AQ830" s="101">
        <f>_xll.qlCalendarAdvance(Calendar,AQ829,AO830,"f",,Trigger)</f>
        <v>45146</v>
      </c>
      <c r="AR830" s="101">
        <f>_xll.qlInterestRateIndexMaturity(Currency&amp;"ibor"&amp;Tenor,AQ830,Trigger)</f>
        <v>45177</v>
      </c>
      <c r="AS830" s="246">
        <f>_xll.qlIndexFixing($AC$5,AP830,TRUE,_xll.ohTrigger(Trigger,Trigger1M))</f>
        <v>1.8178825816404457E-2</v>
      </c>
      <c r="AT830" s="246">
        <f>_xll.qlIndexFixing($AU$1,AP830,TRUE,_xll.ohTrigger(Trigger,Trigger1M))</f>
        <v>1.8252325720412684E-2</v>
      </c>
    </row>
    <row r="831" spans="41:46" ht="11.25" customHeight="1" x14ac:dyDescent="0.25">
      <c r="AO831" s="102" t="s">
        <v>83</v>
      </c>
      <c r="AP831" s="101">
        <f>_xll.qlInterestRateIndexFixingDate(Currency&amp;"ibor"&amp;Tenor,AQ831,Trigger)</f>
        <v>45149</v>
      </c>
      <c r="AQ831" s="101">
        <f>_xll.qlCalendarAdvance(Calendar,AQ830,AO831,"f",,Trigger)</f>
        <v>45153</v>
      </c>
      <c r="AR831" s="101">
        <f>_xll.qlInterestRateIndexMaturity(Currency&amp;"ibor"&amp;Tenor,AQ831,Trigger)</f>
        <v>45184</v>
      </c>
      <c r="AS831" s="246">
        <f>_xll.qlIndexFixing($AC$5,AP831,TRUE,_xll.ohTrigger(Trigger,Trigger1M))</f>
        <v>1.8219874396160386E-2</v>
      </c>
      <c r="AT831" s="246">
        <f>_xll.qlIndexFixing($AU$1,AP831,TRUE,_xll.ohTrigger(Trigger,Trigger1M))</f>
        <v>1.8283754151594091E-2</v>
      </c>
    </row>
    <row r="832" spans="41:46" ht="11.25" customHeight="1" x14ac:dyDescent="0.25">
      <c r="AO832" s="102" t="s">
        <v>83</v>
      </c>
      <c r="AP832" s="101">
        <f>_xll.qlInterestRateIndexFixingDate(Currency&amp;"ibor"&amp;Tenor,AQ832,Trigger)</f>
        <v>45156</v>
      </c>
      <c r="AQ832" s="101">
        <f>_xll.qlCalendarAdvance(Calendar,AQ831,AO832,"f",,Trigger)</f>
        <v>45160</v>
      </c>
      <c r="AR832" s="101">
        <f>_xll.qlInterestRateIndexMaturity(Currency&amp;"ibor"&amp;Tenor,AQ832,Trigger)</f>
        <v>45191</v>
      </c>
      <c r="AS832" s="246">
        <f>_xll.qlIndexFixing($AC$5,AP832,TRUE,_xll.ohTrigger(Trigger,Trigger1M))</f>
        <v>1.8260151601625425E-2</v>
      </c>
      <c r="AT832" s="246">
        <f>_xll.qlIndexFixing($AU$1,AP832,TRUE,_xll.ohTrigger(Trigger,Trigger1M))</f>
        <v>1.8314857289654023E-2</v>
      </c>
    </row>
    <row r="833" spans="41:46" ht="11.25" customHeight="1" x14ac:dyDescent="0.25">
      <c r="AO833" s="102" t="s">
        <v>83</v>
      </c>
      <c r="AP833" s="101">
        <f>_xll.qlInterestRateIndexFixingDate(Currency&amp;"ibor"&amp;Tenor,AQ833,Trigger)</f>
        <v>45163</v>
      </c>
      <c r="AQ833" s="101">
        <f>_xll.qlCalendarAdvance(Calendar,AQ832,AO833,"f",,Trigger)</f>
        <v>45167</v>
      </c>
      <c r="AR833" s="101">
        <f>_xll.qlInterestRateIndexMaturity(Currency&amp;"ibor"&amp;Tenor,AQ833,Trigger)</f>
        <v>45198</v>
      </c>
      <c r="AS833" s="246">
        <f>_xll.qlIndexFixing($AC$5,AP833,TRUE,_xll.ohTrigger(Trigger,Trigger1M))</f>
        <v>1.829965742478018E-2</v>
      </c>
      <c r="AT833" s="246">
        <f>_xll.qlIndexFixing($AU$1,AP833,TRUE,_xll.ohTrigger(Trigger,Trigger1M))</f>
        <v>1.8345635131977806E-2</v>
      </c>
    </row>
    <row r="834" spans="41:46" ht="11.25" customHeight="1" x14ac:dyDescent="0.25">
      <c r="AO834" s="102" t="s">
        <v>83</v>
      </c>
      <c r="AP834" s="101">
        <f>_xll.qlInterestRateIndexFixingDate(Currency&amp;"ibor"&amp;Tenor,AQ834,Trigger)</f>
        <v>45170</v>
      </c>
      <c r="AQ834" s="101">
        <f>_xll.qlCalendarAdvance(Calendar,AQ833,AO834,"f",,Trigger)</f>
        <v>45174</v>
      </c>
      <c r="AR834" s="101">
        <f>_xll.qlInterestRateIndexMaturity(Currency&amp;"ibor"&amp;Tenor,AQ834,Trigger)</f>
        <v>45204</v>
      </c>
      <c r="AS834" s="246">
        <f>_xll.qlIndexFixing($AC$5,AP834,TRUE,_xll.ohTrigger(Trigger,Trigger1M))</f>
        <v>1.8335224026495567E-2</v>
      </c>
      <c r="AT834" s="246">
        <f>_xll.qlIndexFixing($AU$1,AP834,TRUE,_xll.ohTrigger(Trigger,Trigger1M))</f>
        <v>1.8373471523819518E-2</v>
      </c>
    </row>
    <row r="835" spans="41:46" ht="11.25" customHeight="1" x14ac:dyDescent="0.25">
      <c r="AO835" s="102" t="s">
        <v>83</v>
      </c>
      <c r="AP835" s="101">
        <f>_xll.qlInterestRateIndexFixingDate(Currency&amp;"ibor"&amp;Tenor,AQ835,Trigger)</f>
        <v>45177</v>
      </c>
      <c r="AQ835" s="101">
        <f>_xll.qlCalendarAdvance(Calendar,AQ834,AO835,"f",,Trigger)</f>
        <v>45181</v>
      </c>
      <c r="AR835" s="101">
        <f>_xll.qlInterestRateIndexMaturity(Currency&amp;"ibor"&amp;Tenor,AQ835,Trigger)</f>
        <v>45211</v>
      </c>
      <c r="AS835" s="246">
        <f>_xll.qlIndexFixing($AC$5,AP835,TRUE,_xll.ohTrigger(Trigger,Trigger1M))</f>
        <v>1.8373240225052712E-2</v>
      </c>
      <c r="AT835" s="246">
        <f>_xll.qlIndexFixing($AU$1,AP835,TRUE,_xll.ohTrigger(Trigger,Trigger1M))</f>
        <v>1.8403620464011894E-2</v>
      </c>
    </row>
    <row r="836" spans="41:46" ht="11.25" customHeight="1" x14ac:dyDescent="0.25">
      <c r="AO836" s="102" t="s">
        <v>83</v>
      </c>
      <c r="AP836" s="101">
        <f>_xll.qlInterestRateIndexFixingDate(Currency&amp;"ibor"&amp;Tenor,AQ836,Trigger)</f>
        <v>45184</v>
      </c>
      <c r="AQ836" s="101">
        <f>_xll.qlCalendarAdvance(Calendar,AQ835,AO836,"f",,Trigger)</f>
        <v>45188</v>
      </c>
      <c r="AR836" s="101">
        <f>_xll.qlInterestRateIndexMaturity(Currency&amp;"ibor"&amp;Tenor,AQ836,Trigger)</f>
        <v>45218</v>
      </c>
      <c r="AS836" s="246">
        <f>_xll.qlIndexFixing($AC$5,AP836,TRUE,_xll.ohTrigger(Trigger,Trigger1M))</f>
        <v>1.8410485054118908E-2</v>
      </c>
      <c r="AT836" s="246">
        <f>_xll.qlIndexFixing($AU$1,AP836,TRUE,_xll.ohTrigger(Trigger,Trigger1M))</f>
        <v>1.8433444115107278E-2</v>
      </c>
    </row>
    <row r="837" spans="41:46" ht="11.25" customHeight="1" x14ac:dyDescent="0.25">
      <c r="AO837" s="102" t="s">
        <v>83</v>
      </c>
      <c r="AP837" s="101">
        <f>_xll.qlInterestRateIndexFixingDate(Currency&amp;"ibor"&amp;Tenor,AQ837,Trigger)</f>
        <v>45191</v>
      </c>
      <c r="AQ837" s="101">
        <f>_xll.qlCalendarAdvance(Calendar,AQ836,AO837,"f",,Trigger)</f>
        <v>45195</v>
      </c>
      <c r="AR837" s="101">
        <f>_xll.qlInterestRateIndexMaturity(Currency&amp;"ibor"&amp;Tenor,AQ837,Trigger)</f>
        <v>45225</v>
      </c>
      <c r="AS837" s="246">
        <f>_xll.qlIndexFixing($AC$5,AP837,TRUE,_xll.ohTrigger(Trigger,Trigger1M))</f>
        <v>1.8446958506523892E-2</v>
      </c>
      <c r="AT837" s="246">
        <f>_xll.qlIndexFixing($AU$1,AP837,TRUE,_xll.ohTrigger(Trigger,Trigger1M))</f>
        <v>1.8462942474680943E-2</v>
      </c>
    </row>
    <row r="838" spans="41:46" ht="11.25" customHeight="1" x14ac:dyDescent="0.25">
      <c r="AO838" s="102" t="s">
        <v>83</v>
      </c>
      <c r="AP838" s="101">
        <f>_xll.qlInterestRateIndexFixingDate(Currency&amp;"ibor"&amp;Tenor,AQ838,Trigger)</f>
        <v>45198</v>
      </c>
      <c r="AQ838" s="101">
        <f>_xll.qlCalendarAdvance(Calendar,AQ837,AO838,"f",,Trigger)</f>
        <v>45202</v>
      </c>
      <c r="AR838" s="101">
        <f>_xll.qlInterestRateIndexMaturity(Currency&amp;"ibor"&amp;Tenor,AQ838,Trigger)</f>
        <v>45233</v>
      </c>
      <c r="AS838" s="246">
        <f>_xll.qlIndexFixing($AC$5,AP838,TRUE,_xll.ohTrigger(Trigger,Trigger1M))</f>
        <v>1.8485615536167038E-2</v>
      </c>
      <c r="AT838" s="246">
        <f>_xll.qlIndexFixing($AU$1,AP838,TRUE,_xll.ohTrigger(Trigger,Trigger1M))</f>
        <v>1.8494644818154941E-2</v>
      </c>
    </row>
    <row r="839" spans="41:46" ht="11.25" customHeight="1" x14ac:dyDescent="0.25">
      <c r="AO839" s="102" t="s">
        <v>83</v>
      </c>
      <c r="AP839" s="101">
        <f>_xll.qlInterestRateIndexFixingDate(Currency&amp;"ibor"&amp;Tenor,AQ839,Trigger)</f>
        <v>45205</v>
      </c>
      <c r="AQ839" s="101">
        <f>_xll.qlCalendarAdvance(Calendar,AQ838,AO839,"f",,Trigger)</f>
        <v>45209</v>
      </c>
      <c r="AR839" s="101">
        <f>_xll.qlInterestRateIndexMaturity(Currency&amp;"ibor"&amp;Tenor,AQ839,Trigger)</f>
        <v>45240</v>
      </c>
      <c r="AS839" s="246">
        <f>_xll.qlIndexFixing($AC$5,AP839,TRUE,_xll.ohTrigger(Trigger,Trigger1M))</f>
        <v>1.852049290576073E-2</v>
      </c>
      <c r="AT839" s="246">
        <f>_xll.qlIndexFixing($AU$1,AP839,TRUE,_xll.ohTrigger(Trigger,Trigger1M))</f>
        <v>1.8523470832793439E-2</v>
      </c>
    </row>
    <row r="840" spans="41:46" ht="11.25" customHeight="1" x14ac:dyDescent="0.25">
      <c r="AO840" s="102" t="s">
        <v>83</v>
      </c>
      <c r="AP840" s="101">
        <f>_xll.qlInterestRateIndexFixingDate(Currency&amp;"ibor"&amp;Tenor,AQ840,Trigger)</f>
        <v>45212</v>
      </c>
      <c r="AQ840" s="101">
        <f>_xll.qlCalendarAdvance(Calendar,AQ839,AO840,"f",,Trigger)</f>
        <v>45216</v>
      </c>
      <c r="AR840" s="101">
        <f>_xll.qlInterestRateIndexMaturity(Currency&amp;"ibor"&amp;Tenor,AQ840,Trigger)</f>
        <v>45247</v>
      </c>
      <c r="AS840" s="246">
        <f>_xll.qlIndexFixing($AC$5,AP840,TRUE,_xll.ohTrigger(Trigger,Trigger1M))</f>
        <v>1.8554598841245568E-2</v>
      </c>
      <c r="AT840" s="246">
        <f>_xll.qlIndexFixing($AU$1,AP840,TRUE,_xll.ohTrigger(Trigger,Trigger1M))</f>
        <v>1.8551971534192364E-2</v>
      </c>
    </row>
    <row r="841" spans="41:46" ht="11.25" customHeight="1" x14ac:dyDescent="0.25">
      <c r="AO841" s="102" t="s">
        <v>83</v>
      </c>
      <c r="AP841" s="101">
        <f>_xll.qlInterestRateIndexFixingDate(Currency&amp;"ibor"&amp;Tenor,AQ841,Trigger)</f>
        <v>45219</v>
      </c>
      <c r="AQ841" s="101">
        <f>_xll.qlCalendarAdvance(Calendar,AQ840,AO841,"f",,Trigger)</f>
        <v>45223</v>
      </c>
      <c r="AR841" s="101">
        <f>_xll.qlInterestRateIndexMaturity(Currency&amp;"ibor"&amp;Tenor,AQ841,Trigger)</f>
        <v>45254</v>
      </c>
      <c r="AS841" s="246">
        <f>_xll.qlIndexFixing($AC$5,AP841,TRUE,_xll.ohTrigger(Trigger,Trigger1M))</f>
        <v>1.858793333582957E-2</v>
      </c>
      <c r="AT841" s="246">
        <f>_xll.qlIndexFixing($AU$1,AP841,TRUE,_xll.ohTrigger(Trigger,Trigger1M))</f>
        <v>1.8580146919956214E-2</v>
      </c>
    </row>
    <row r="842" spans="41:46" ht="11.25" customHeight="1" x14ac:dyDescent="0.25">
      <c r="AO842" s="102" t="s">
        <v>83</v>
      </c>
      <c r="AP842" s="101">
        <f>_xll.qlInterestRateIndexFixingDate(Currency&amp;"ibor"&amp;Tenor,AQ842,Trigger)</f>
        <v>45226</v>
      </c>
      <c r="AQ842" s="101">
        <f>_xll.qlCalendarAdvance(Calendar,AQ841,AO842,"f",,Trigger)</f>
        <v>45230</v>
      </c>
      <c r="AR842" s="101">
        <f>_xll.qlInterestRateIndexMaturity(Currency&amp;"ibor"&amp;Tenor,AQ842,Trigger)</f>
        <v>45260</v>
      </c>
      <c r="AS842" s="246">
        <f>_xll.qlIndexFixing($AC$5,AP842,TRUE,_xll.ohTrigger(Trigger,Trigger1M))</f>
        <v>1.8617754878028414E-2</v>
      </c>
      <c r="AT842" s="246">
        <f>_xll.qlIndexFixing($AU$1,AP842,TRUE,_xll.ohTrigger(Trigger,Trigger1M))</f>
        <v>1.860555481682713E-2</v>
      </c>
    </row>
    <row r="843" spans="41:46" ht="11.25" customHeight="1" x14ac:dyDescent="0.25">
      <c r="AO843" s="102" t="s">
        <v>83</v>
      </c>
      <c r="AP843" s="101">
        <f>_xll.qlInterestRateIndexFixingDate(Currency&amp;"ibor"&amp;Tenor,AQ843,Trigger)</f>
        <v>45233</v>
      </c>
      <c r="AQ843" s="101">
        <f>_xll.qlCalendarAdvance(Calendar,AQ842,AO843,"f",,Trigger)</f>
        <v>45237</v>
      </c>
      <c r="AR843" s="101">
        <f>_xll.qlInterestRateIndexMaturity(Currency&amp;"ibor"&amp;Tenor,AQ843,Trigger)</f>
        <v>45267</v>
      </c>
      <c r="AS843" s="246">
        <f>_xll.qlIndexFixing($AC$5,AP843,TRUE,_xll.ohTrigger(Trigger,Trigger1M))</f>
        <v>1.8649599928177274E-2</v>
      </c>
      <c r="AT843" s="246">
        <f>_xll.qlIndexFixing($AU$1,AP843,TRUE,_xll.ohTrigger(Trigger,Trigger1M))</f>
        <v>1.8633101377896644E-2</v>
      </c>
    </row>
    <row r="844" spans="41:46" ht="11.25" customHeight="1" x14ac:dyDescent="0.25">
      <c r="AO844" s="102" t="s">
        <v>83</v>
      </c>
      <c r="AP844" s="101">
        <f>_xll.qlInterestRateIndexFixingDate(Currency&amp;"ibor"&amp;Tenor,AQ844,Trigger)</f>
        <v>45240</v>
      </c>
      <c r="AQ844" s="101">
        <f>_xll.qlCalendarAdvance(Calendar,AQ843,AO844,"f",,Trigger)</f>
        <v>45244</v>
      </c>
      <c r="AR844" s="101">
        <f>_xll.qlInterestRateIndexMaturity(Currency&amp;"ibor"&amp;Tenor,AQ844,Trigger)</f>
        <v>45274</v>
      </c>
      <c r="AS844" s="246">
        <f>_xll.qlIndexFixing($AC$5,AP844,TRUE,_xll.ohTrigger(Trigger,Trigger1M))</f>
        <v>1.8680673555619087E-2</v>
      </c>
      <c r="AT844" s="246">
        <f>_xll.qlIndexFixing($AU$1,AP844,TRUE,_xll.ohTrigger(Trigger,Trigger1M))</f>
        <v>1.8660322631233406E-2</v>
      </c>
    </row>
    <row r="845" spans="41:46" ht="11.25" customHeight="1" x14ac:dyDescent="0.25">
      <c r="AO845" s="102" t="s">
        <v>83</v>
      </c>
      <c r="AP845" s="101">
        <f>_xll.qlInterestRateIndexFixingDate(Currency&amp;"ibor"&amp;Tenor,AQ845,Trigger)</f>
        <v>45247</v>
      </c>
      <c r="AQ845" s="101">
        <f>_xll.qlCalendarAdvance(Calendar,AQ844,AO845,"f",,Trigger)</f>
        <v>45251</v>
      </c>
      <c r="AR845" s="101">
        <f>_xll.qlInterestRateIndexMaturity(Currency&amp;"ibor"&amp;Tenor,AQ845,Trigger)</f>
        <v>45281</v>
      </c>
      <c r="AS845" s="246">
        <f>_xll.qlIndexFixing($AC$5,AP845,TRUE,_xll.ohTrigger(Trigger,Trigger1M))</f>
        <v>1.8710975754369308E-2</v>
      </c>
      <c r="AT845" s="246">
        <f>_xll.qlIndexFixing($AU$1,AP845,TRUE,_xll.ohTrigger(Trigger,Trigger1M))</f>
        <v>1.8687218574620523E-2</v>
      </c>
    </row>
    <row r="846" spans="41:46" ht="11.25" customHeight="1" x14ac:dyDescent="0.25">
      <c r="AO846" s="102" t="s">
        <v>83</v>
      </c>
      <c r="AP846" s="101">
        <f>_xll.qlInterestRateIndexFixingDate(Currency&amp;"ibor"&amp;Tenor,AQ846,Trigger)</f>
        <v>45254</v>
      </c>
      <c r="AQ846" s="101">
        <f>_xll.qlCalendarAdvance(Calendar,AQ845,AO846,"f",,Trigger)</f>
        <v>45258</v>
      </c>
      <c r="AR846" s="101">
        <f>_xll.qlInterestRateIndexMaturity(Currency&amp;"ibor"&amp;Tenor,AQ846,Trigger)</f>
        <v>45288</v>
      </c>
      <c r="AS846" s="246">
        <f>_xll.qlIndexFixing($AC$5,AP846,TRUE,_xll.ohTrigger(Trigger,Trigger1M))</f>
        <v>1.8740506518597932E-2</v>
      </c>
      <c r="AT846" s="246">
        <f>_xll.qlIndexFixing($AU$1,AP846,TRUE,_xll.ohTrigger(Trigger,Trigger1M))</f>
        <v>1.8713789205878406E-2</v>
      </c>
    </row>
    <row r="847" spans="41:46" ht="11.25" customHeight="1" x14ac:dyDescent="0.25">
      <c r="AO847" s="102" t="s">
        <v>83</v>
      </c>
      <c r="AP847" s="101">
        <f>_xll.qlInterestRateIndexFixingDate(Currency&amp;"ibor"&amp;Tenor,AQ847,Trigger)</f>
        <v>45261</v>
      </c>
      <c r="AQ847" s="101">
        <f>_xll.qlCalendarAdvance(Calendar,AQ846,AO847,"f",,Trigger)</f>
        <v>45265</v>
      </c>
      <c r="AR847" s="101">
        <f>_xll.qlInterestRateIndexMaturity(Currency&amp;"ibor"&amp;Tenor,AQ847,Trigger)</f>
        <v>45296</v>
      </c>
      <c r="AS847" s="246">
        <f>_xll.qlIndexFixing($AC$5,AP847,TRUE,_xll.ohTrigger(Trigger,Trigger1M))</f>
        <v>1.8771739683741934E-2</v>
      </c>
      <c r="AT847" s="246">
        <f>_xll.qlIndexFixing($AU$1,AP847,TRUE,_xll.ohTrigger(Trigger,Trigger1M))</f>
        <v>1.8742367475785764E-2</v>
      </c>
    </row>
    <row r="848" spans="41:46" ht="11.25" customHeight="1" x14ac:dyDescent="0.25">
      <c r="AO848" s="102" t="s">
        <v>83</v>
      </c>
      <c r="AP848" s="101">
        <f>_xll.qlInterestRateIndexFixingDate(Currency&amp;"ibor"&amp;Tenor,AQ848,Trigger)</f>
        <v>45268</v>
      </c>
      <c r="AQ848" s="101">
        <f>_xll.qlCalendarAdvance(Calendar,AQ847,AO848,"f",,Trigger)</f>
        <v>45272</v>
      </c>
      <c r="AR848" s="101">
        <f>_xll.qlInterestRateIndexMaturity(Currency&amp;"ibor"&amp;Tenor,AQ848,Trigger)</f>
        <v>45303</v>
      </c>
      <c r="AS848" s="246">
        <f>_xll.qlIndexFixing($AC$5,AP848,TRUE,_xll.ohTrigger(Trigger,Trigger1M))</f>
        <v>1.8799673914899822E-2</v>
      </c>
      <c r="AT848" s="246">
        <f>_xll.qlIndexFixing($AU$1,AP848,TRUE,_xll.ohTrigger(Trigger,Trigger1M))</f>
        <v>1.8768265587451288E-2</v>
      </c>
    </row>
    <row r="849" spans="41:46" ht="11.25" customHeight="1" x14ac:dyDescent="0.25">
      <c r="AO849" s="102" t="s">
        <v>83</v>
      </c>
      <c r="AP849" s="101">
        <f>_xll.qlInterestRateIndexFixingDate(Currency&amp;"ibor"&amp;Tenor,AQ849,Trigger)</f>
        <v>45275</v>
      </c>
      <c r="AQ849" s="101">
        <f>_xll.qlCalendarAdvance(Calendar,AQ848,AO849,"f",,Trigger)</f>
        <v>45279</v>
      </c>
      <c r="AR849" s="101">
        <f>_xll.qlInterestRateIndexMaturity(Currency&amp;"ibor"&amp;Tenor,AQ849,Trigger)</f>
        <v>45310</v>
      </c>
      <c r="AS849" s="246">
        <f>_xll.qlIndexFixing($AC$5,AP849,TRUE,_xll.ohTrigger(Trigger,Trigger1M))</f>
        <v>1.88268366563933E-2</v>
      </c>
      <c r="AT849" s="246">
        <f>_xll.qlIndexFixing($AU$1,AP849,TRUE,_xll.ohTrigger(Trigger,Trigger1M))</f>
        <v>1.8793838365336251E-2</v>
      </c>
    </row>
    <row r="850" spans="41:46" ht="11.25" customHeight="1" x14ac:dyDescent="0.25">
      <c r="AO850" s="102" t="s">
        <v>83</v>
      </c>
      <c r="AP850" s="101">
        <f>_xll.qlInterestRateIndexFixingDate(Currency&amp;"ibor"&amp;Tenor,AQ850,Trigger)</f>
        <v>45281</v>
      </c>
      <c r="AQ850" s="101">
        <f>_xll.qlCalendarAdvance(Calendar,AQ849,AO850,"f",,Trigger)</f>
        <v>45287</v>
      </c>
      <c r="AR850" s="101">
        <f>_xll.qlInterestRateIndexMaturity(Currency&amp;"ibor"&amp;Tenor,AQ850,Trigger)</f>
        <v>45320</v>
      </c>
      <c r="AS850" s="246">
        <f>_xll.qlIndexFixing($AC$5,AP850,TRUE,_xll.ohTrigger(Trigger,Trigger1M))</f>
        <v>1.8861530187078399E-2</v>
      </c>
      <c r="AT850" s="246">
        <f>_xll.qlIndexFixing($AU$1,AP850,TRUE,_xll.ohTrigger(Trigger,Trigger1M))</f>
        <v>1.8827188208673139E-2</v>
      </c>
    </row>
    <row r="851" spans="41:46" ht="11.25" customHeight="1" x14ac:dyDescent="0.25">
      <c r="AO851" s="102" t="s">
        <v>83</v>
      </c>
      <c r="AP851" s="101">
        <f>_xll.qlInterestRateIndexFixingDate(Currency&amp;"ibor"&amp;Tenor,AQ851,Trigger)</f>
        <v>45289</v>
      </c>
      <c r="AQ851" s="101">
        <f>_xll.qlCalendarAdvance(Calendar,AQ850,AO851,"f",,Trigger)</f>
        <v>45294</v>
      </c>
      <c r="AR851" s="101">
        <f>_xll.qlInterestRateIndexMaturity(Currency&amp;"ibor"&amp;Tenor,AQ851,Trigger)</f>
        <v>45327</v>
      </c>
      <c r="AS851" s="246">
        <f>_xll.qlIndexFixing($AC$5,AP851,TRUE,_xll.ohTrigger(Trigger,Trigger1M))</f>
        <v>1.8886932164516264E-2</v>
      </c>
      <c r="AT851" s="246">
        <f>_xll.qlIndexFixing($AU$1,AP851,TRUE,_xll.ohTrigger(Trigger,Trigger1M))</f>
        <v>1.8852019955014721E-2</v>
      </c>
    </row>
    <row r="852" spans="41:46" ht="11.25" customHeight="1" x14ac:dyDescent="0.25">
      <c r="AO852" s="102" t="s">
        <v>83</v>
      </c>
      <c r="AP852" s="101">
        <f>_xll.qlInterestRateIndexFixingDate(Currency&amp;"ibor"&amp;Tenor,AQ852,Trigger)</f>
        <v>45299</v>
      </c>
      <c r="AQ852" s="101">
        <f>_xll.qlCalendarAdvance(Calendar,AQ851,AO852,"f",,Trigger)</f>
        <v>45301</v>
      </c>
      <c r="AR852" s="101">
        <f>_xll.qlInterestRateIndexMaturity(Currency&amp;"ibor"&amp;Tenor,AQ852,Trigger)</f>
        <v>45334</v>
      </c>
      <c r="AS852" s="246">
        <f>_xll.qlIndexFixing($AC$5,AP852,TRUE,_xll.ohTrigger(Trigger,Trigger1M))</f>
        <v>1.8911562557695823E-2</v>
      </c>
      <c r="AT852" s="246">
        <f>_xll.qlIndexFixing($AU$1,AP852,TRUE,_xll.ohTrigger(Trigger,Trigger1M))</f>
        <v>1.8876526329956178E-2</v>
      </c>
    </row>
    <row r="853" spans="41:46" ht="11.25" customHeight="1" x14ac:dyDescent="0.25">
      <c r="AO853" s="102" t="s">
        <v>83</v>
      </c>
      <c r="AP853" s="101">
        <f>_xll.qlInterestRateIndexFixingDate(Currency&amp;"ibor"&amp;Tenor,AQ853,Trigger)</f>
        <v>45306</v>
      </c>
      <c r="AQ853" s="101">
        <f>_xll.qlCalendarAdvance(Calendar,AQ852,AO853,"f",,Trigger)</f>
        <v>45308</v>
      </c>
      <c r="AR853" s="101">
        <f>_xll.qlInterestRateIndexMaturity(Currency&amp;"ibor"&amp;Tenor,AQ853,Trigger)</f>
        <v>45341</v>
      </c>
      <c r="AS853" s="246">
        <f>_xll.qlIndexFixing($AC$5,AP853,TRUE,_xll.ohTrigger(Trigger,Trigger1M))</f>
        <v>1.8935421361397014E-2</v>
      </c>
      <c r="AT853" s="246">
        <f>_xll.qlIndexFixing($AU$1,AP853,TRUE,_xll.ohTrigger(Trigger,Trigger1M))</f>
        <v>1.8900707331305323E-2</v>
      </c>
    </row>
    <row r="854" spans="41:46" ht="11.25" customHeight="1" x14ac:dyDescent="0.25">
      <c r="AO854" s="102" t="s">
        <v>83</v>
      </c>
      <c r="AP854" s="101">
        <f>_xll.qlInterestRateIndexFixingDate(Currency&amp;"ibor"&amp;Tenor,AQ854,Trigger)</f>
        <v>45313</v>
      </c>
      <c r="AQ854" s="101">
        <f>_xll.qlCalendarAdvance(Calendar,AQ853,AO854,"f",,Trigger)</f>
        <v>45315</v>
      </c>
      <c r="AR854" s="101">
        <f>_xll.qlInterestRateIndexMaturity(Currency&amp;"ibor"&amp;Tenor,AQ854,Trigger)</f>
        <v>45348</v>
      </c>
      <c r="AS854" s="246">
        <f>_xll.qlIndexFixing($AC$5,AP854,TRUE,_xll.ohTrigger(Trigger,Trigger1M))</f>
        <v>1.8958508570566902E-2</v>
      </c>
      <c r="AT854" s="246">
        <f>_xll.qlIndexFixing($AU$1,AP854,TRUE,_xll.ohTrigger(Trigger,Trigger1M))</f>
        <v>1.8924562956901463E-2</v>
      </c>
    </row>
    <row r="855" spans="41:46" ht="11.25" customHeight="1" x14ac:dyDescent="0.25">
      <c r="AO855" s="102" t="s">
        <v>83</v>
      </c>
      <c r="AP855" s="101">
        <f>_xll.qlInterestRateIndexFixingDate(Currency&amp;"ibor"&amp;Tenor,AQ855,Trigger)</f>
        <v>45320</v>
      </c>
      <c r="AQ855" s="101">
        <f>_xll.qlCalendarAdvance(Calendar,AQ854,AO855,"f",,Trigger)</f>
        <v>45322</v>
      </c>
      <c r="AR855" s="101">
        <f>_xll.qlInterestRateIndexMaturity(Currency&amp;"ibor"&amp;Tenor,AQ855,Trigger)</f>
        <v>45351</v>
      </c>
      <c r="AS855" s="246">
        <f>_xll.qlIndexFixing($AC$5,AP855,TRUE,_xll.ohTrigger(Trigger,Trigger1M))</f>
        <v>1.897269083838421E-2</v>
      </c>
      <c r="AT855" s="246">
        <f>_xll.qlIndexFixing($AU$1,AP855,TRUE,_xll.ohTrigger(Trigger,Trigger1M))</f>
        <v>1.8939480180246177E-2</v>
      </c>
    </row>
    <row r="856" spans="41:46" ht="11.25" customHeight="1" x14ac:dyDescent="0.25">
      <c r="AO856" s="102" t="s">
        <v>83</v>
      </c>
      <c r="AP856" s="101">
        <f>_xll.qlInterestRateIndexFixingDate(Currency&amp;"ibor"&amp;Tenor,AQ856,Trigger)</f>
        <v>45327</v>
      </c>
      <c r="AQ856" s="101">
        <f>_xll.qlCalendarAdvance(Calendar,AQ855,AO856,"f",,Trigger)</f>
        <v>45329</v>
      </c>
      <c r="AR856" s="101">
        <f>_xll.qlInterestRateIndexMaturity(Currency&amp;"ibor"&amp;Tenor,AQ856,Trigger)</f>
        <v>45358</v>
      </c>
      <c r="AS856" s="246">
        <f>_xll.qlIndexFixing($AC$5,AP856,TRUE,_xll.ohTrigger(Trigger,Trigger1M))</f>
        <v>1.8994450716352661E-2</v>
      </c>
      <c r="AT856" s="246">
        <f>_xll.qlIndexFixing($AU$1,AP856,TRUE,_xll.ohTrigger(Trigger,Trigger1M))</f>
        <v>1.8962773112518823E-2</v>
      </c>
    </row>
    <row r="857" spans="41:46" ht="11.25" customHeight="1" x14ac:dyDescent="0.25">
      <c r="AO857" s="102" t="s">
        <v>83</v>
      </c>
      <c r="AP857" s="101">
        <f>_xll.qlInterestRateIndexFixingDate(Currency&amp;"ibor"&amp;Tenor,AQ857,Trigger)</f>
        <v>45334</v>
      </c>
      <c r="AQ857" s="101">
        <f>_xll.qlCalendarAdvance(Calendar,AQ856,AO857,"f",,Trigger)</f>
        <v>45336</v>
      </c>
      <c r="AR857" s="101">
        <f>_xll.qlInterestRateIndexMaturity(Currency&amp;"ibor"&amp;Tenor,AQ857,Trigger)</f>
        <v>45365</v>
      </c>
      <c r="AS857" s="246">
        <f>_xll.qlIndexFixing($AC$5,AP857,TRUE,_xll.ohTrigger(Trigger,Trigger1M))</f>
        <v>1.9015439144523277E-2</v>
      </c>
      <c r="AT857" s="246">
        <f>_xll.qlIndexFixing($AU$1,AP857,TRUE,_xll.ohTrigger(Trigger,Trigger1M))</f>
        <v>1.8985740725891372E-2</v>
      </c>
    </row>
    <row r="858" spans="41:46" ht="11.25" customHeight="1" x14ac:dyDescent="0.25">
      <c r="AO858" s="102" t="s">
        <v>83</v>
      </c>
      <c r="AP858" s="101">
        <f>_xll.qlInterestRateIndexFixingDate(Currency&amp;"ibor"&amp;Tenor,AQ858,Trigger)</f>
        <v>45341</v>
      </c>
      <c r="AQ858" s="101">
        <f>_xll.qlCalendarAdvance(Calendar,AQ857,AO858,"f",,Trigger)</f>
        <v>45343</v>
      </c>
      <c r="AR858" s="101">
        <f>_xll.qlInterestRateIndexMaturity(Currency&amp;"ibor"&amp;Tenor,AQ858,Trigger)</f>
        <v>45372</v>
      </c>
      <c r="AS858" s="246">
        <f>_xll.qlIndexFixing($AC$5,AP858,TRUE,_xll.ohTrigger(Trigger,Trigger1M))</f>
        <v>1.9035656118984702E-2</v>
      </c>
      <c r="AT858" s="246">
        <f>_xll.qlIndexFixing($AU$1,AP858,TRUE,_xll.ohTrigger(Trigger,Trigger1M))</f>
        <v>1.9008383018547351E-2</v>
      </c>
    </row>
    <row r="859" spans="41:46" ht="11.25" customHeight="1" x14ac:dyDescent="0.25">
      <c r="AO859" s="102" t="s">
        <v>83</v>
      </c>
      <c r="AP859" s="101">
        <f>_xll.qlInterestRateIndexFixingDate(Currency&amp;"ibor"&amp;Tenor,AQ859,Trigger)</f>
        <v>45348</v>
      </c>
      <c r="AQ859" s="101">
        <f>_xll.qlCalendarAdvance(Calendar,AQ858,AO859,"f",,Trigger)</f>
        <v>45350</v>
      </c>
      <c r="AR859" s="101">
        <f>_xll.qlInterestRateIndexMaturity(Currency&amp;"ibor"&amp;Tenor,AQ859,Trigger)</f>
        <v>45379</v>
      </c>
      <c r="AS859" s="246">
        <f>_xll.qlIndexFixing($AC$5,AP859,TRUE,_xll.ohTrigger(Trigger,Trigger1M))</f>
        <v>1.9055101635977185E-2</v>
      </c>
      <c r="AT859" s="246">
        <f>_xll.qlIndexFixing($AU$1,AP859,TRUE,_xll.ohTrigger(Trigger,Trigger1M))</f>
        <v>1.9030699988711625E-2</v>
      </c>
    </row>
    <row r="860" spans="41:46" ht="11.25" customHeight="1" x14ac:dyDescent="0.25">
      <c r="AO860" s="102" t="s">
        <v>83</v>
      </c>
      <c r="AP860" s="101">
        <f>_xll.qlInterestRateIndexFixingDate(Currency&amp;"ibor"&amp;Tenor,AQ860,Trigger)</f>
        <v>45355</v>
      </c>
      <c r="AQ860" s="101">
        <f>_xll.qlCalendarAdvance(Calendar,AQ859,AO860,"f",,Trigger)</f>
        <v>45357</v>
      </c>
      <c r="AR860" s="101">
        <f>_xll.qlInterestRateIndexMaturity(Currency&amp;"ibor"&amp;Tenor,AQ860,Trigger)</f>
        <v>45390</v>
      </c>
      <c r="AS860" s="246">
        <f>_xll.qlIndexFixing($AC$5,AP860,TRUE,_xll.ohTrigger(Trigger,Trigger1M))</f>
        <v>1.9080828078027974E-2</v>
      </c>
      <c r="AT860" s="246">
        <f>_xll.qlIndexFixing($AU$1,AP860,TRUE,_xll.ohTrigger(Trigger,Trigger1M))</f>
        <v>1.90608637024062E-2</v>
      </c>
    </row>
    <row r="861" spans="41:46" ht="11.25" customHeight="1" x14ac:dyDescent="0.25">
      <c r="AO861" s="102" t="s">
        <v>83</v>
      </c>
      <c r="AP861" s="101">
        <f>_xll.qlInterestRateIndexFixingDate(Currency&amp;"ibor"&amp;Tenor,AQ861,Trigger)</f>
        <v>45362</v>
      </c>
      <c r="AQ861" s="101">
        <f>_xll.qlCalendarAdvance(Calendar,AQ860,AO861,"f",,Trigger)</f>
        <v>45364</v>
      </c>
      <c r="AR861" s="101">
        <f>_xll.qlInterestRateIndexMaturity(Currency&amp;"ibor"&amp;Tenor,AQ861,Trigger)</f>
        <v>45397</v>
      </c>
      <c r="AS861" s="246">
        <f>_xll.qlIndexFixing($AC$5,AP861,TRUE,_xll.ohTrigger(Trigger,Trigger1M))</f>
        <v>1.90985139977022E-2</v>
      </c>
      <c r="AT861" s="246">
        <f>_xll.qlIndexFixing($AU$1,AP861,TRUE,_xll.ohTrigger(Trigger,Trigger1M))</f>
        <v>1.9082441639700128E-2</v>
      </c>
    </row>
    <row r="862" spans="41:46" ht="11.25" customHeight="1" x14ac:dyDescent="0.25">
      <c r="AO862" s="102" t="s">
        <v>83</v>
      </c>
      <c r="AP862" s="101">
        <f>_xll.qlInterestRateIndexFixingDate(Currency&amp;"ibor"&amp;Tenor,AQ862,Trigger)</f>
        <v>45369</v>
      </c>
      <c r="AQ862" s="101">
        <f>_xll.qlCalendarAdvance(Calendar,AQ861,AO862,"f",,Trigger)</f>
        <v>45371</v>
      </c>
      <c r="AR862" s="101">
        <f>_xll.qlInterestRateIndexMaturity(Currency&amp;"ibor"&amp;Tenor,AQ862,Trigger)</f>
        <v>45404</v>
      </c>
      <c r="AS862" s="246">
        <f>_xll.qlIndexFixing($AC$5,AP862,TRUE,_xll.ohTrigger(Trigger,Trigger1M))</f>
        <v>1.9115428288300637E-2</v>
      </c>
      <c r="AT862" s="246">
        <f>_xll.qlIndexFixing($AU$1,AP862,TRUE,_xll.ohTrigger(Trigger,Trigger1M))</f>
        <v>1.9103694185009186E-2</v>
      </c>
    </row>
    <row r="863" spans="41:46" ht="11.25" customHeight="1" x14ac:dyDescent="0.25">
      <c r="AO863" s="102" t="s">
        <v>83</v>
      </c>
      <c r="AP863" s="101">
        <f>_xll.qlInterestRateIndexFixingDate(Currency&amp;"ibor"&amp;Tenor,AQ863,Trigger)</f>
        <v>45376</v>
      </c>
      <c r="AQ863" s="101">
        <f>_xll.qlCalendarAdvance(Calendar,AQ862,AO863,"f",,Trigger)</f>
        <v>45378</v>
      </c>
      <c r="AR863" s="101">
        <f>_xll.qlInterestRateIndexMaturity(Currency&amp;"ibor"&amp;Tenor,AQ863,Trigger)</f>
        <v>45411</v>
      </c>
      <c r="AS863" s="246">
        <f>_xll.qlIndexFixing($AC$5,AP863,TRUE,_xll.ohTrigger(Trigger,Trigger1M))</f>
        <v>1.9131570946233432E-2</v>
      </c>
      <c r="AT863" s="246">
        <f>_xll.qlIndexFixing($AU$1,AP863,TRUE,_xll.ohTrigger(Trigger,Trigger1M))</f>
        <v>1.9124621336431863E-2</v>
      </c>
    </row>
    <row r="864" spans="41:46" ht="11.25" customHeight="1" x14ac:dyDescent="0.25">
      <c r="AO864" s="102" t="s">
        <v>83</v>
      </c>
      <c r="AP864" s="101">
        <f>_xll.qlInterestRateIndexFixingDate(Currency&amp;"ibor"&amp;Tenor,AQ864,Trigger)</f>
        <v>45379</v>
      </c>
      <c r="AQ864" s="101">
        <f>_xll.qlCalendarAdvance(Calendar,AQ863,AO864,"f",,Trigger)</f>
        <v>45385</v>
      </c>
      <c r="AR864" s="101">
        <f>_xll.qlInterestRateIndexMaturity(Currency&amp;"ibor"&amp;Tenor,AQ864,Trigger)</f>
        <v>45415</v>
      </c>
      <c r="AS864" s="246">
        <f>_xll.qlIndexFixing($AC$5,AP864,TRUE,_xll.ohTrigger(Trigger,Trigger1M))</f>
        <v>1.914231110021003E-2</v>
      </c>
      <c r="AT864" s="246">
        <f>_xll.qlIndexFixing($AU$1,AP864,TRUE,_xll.ohTrigger(Trigger,Trigger1M))</f>
        <v>1.9139362541879201E-2</v>
      </c>
    </row>
    <row r="865" spans="41:46" ht="11.25" customHeight="1" x14ac:dyDescent="0.25">
      <c r="AO865" s="102" t="s">
        <v>83</v>
      </c>
      <c r="AP865" s="101">
        <f>_xll.qlInterestRateIndexFixingDate(Currency&amp;"ibor"&amp;Tenor,AQ865,Trigger)</f>
        <v>45390</v>
      </c>
      <c r="AQ865" s="101">
        <f>_xll.qlCalendarAdvance(Calendar,AQ864,AO865,"f",,Trigger)</f>
        <v>45392</v>
      </c>
      <c r="AR865" s="101">
        <f>_xll.qlInterestRateIndexMaturity(Currency&amp;"ibor"&amp;Tenor,AQ865,Trigger)</f>
        <v>45422</v>
      </c>
      <c r="AS865" s="246">
        <f>_xll.qlIndexFixing($AC$5,AP865,TRUE,_xll.ohTrigger(Trigger,Trigger1M))</f>
        <v>1.9157073480344344E-2</v>
      </c>
      <c r="AT865" s="246">
        <f>_xll.qlIndexFixing($AU$1,AP865,TRUE,_xll.ohTrigger(Trigger,Trigger1M))</f>
        <v>1.9159705384289794E-2</v>
      </c>
    </row>
    <row r="866" spans="41:46" ht="11.25" customHeight="1" x14ac:dyDescent="0.25">
      <c r="AO866" s="102" t="s">
        <v>83</v>
      </c>
      <c r="AP866" s="101">
        <f>_xll.qlInterestRateIndexFixingDate(Currency&amp;"ibor"&amp;Tenor,AQ866,Trigger)</f>
        <v>45397</v>
      </c>
      <c r="AQ866" s="101">
        <f>_xll.qlCalendarAdvance(Calendar,AQ865,AO866,"f",,Trigger)</f>
        <v>45399</v>
      </c>
      <c r="AR866" s="101">
        <f>_xll.qlInterestRateIndexMaturity(Currency&amp;"ibor"&amp;Tenor,AQ866,Trigger)</f>
        <v>45429</v>
      </c>
      <c r="AS866" s="246">
        <f>_xll.qlIndexFixing($AC$5,AP866,TRUE,_xll.ohTrigger(Trigger,Trigger1M))</f>
        <v>1.9171064340049782E-2</v>
      </c>
      <c r="AT866" s="246">
        <f>_xll.qlIndexFixing($AU$1,AP866,TRUE,_xll.ohTrigger(Trigger,Trigger1M))</f>
        <v>1.9179722876196514E-2</v>
      </c>
    </row>
    <row r="867" spans="41:46" ht="11.25" customHeight="1" x14ac:dyDescent="0.25">
      <c r="AO867" s="102" t="s">
        <v>83</v>
      </c>
      <c r="AP867" s="101">
        <f>_xll.qlInterestRateIndexFixingDate(Currency&amp;"ibor"&amp;Tenor,AQ867,Trigger)</f>
        <v>45404</v>
      </c>
      <c r="AQ867" s="101">
        <f>_xll.qlCalendarAdvance(Calendar,AQ866,AO867,"f",,Trigger)</f>
        <v>45406</v>
      </c>
      <c r="AR867" s="101">
        <f>_xll.qlInterestRateIndexMaturity(Currency&amp;"ibor"&amp;Tenor,AQ867,Trigger)</f>
        <v>45436</v>
      </c>
      <c r="AS867" s="246">
        <f>_xll.qlIndexFixing($AC$5,AP867,TRUE,_xll.ohTrigger(Trigger,Trigger1M))</f>
        <v>1.9184283676624503E-2</v>
      </c>
      <c r="AT867" s="246">
        <f>_xll.qlIndexFixing($AU$1,AP867,TRUE,_xll.ohTrigger(Trigger,Trigger1M))</f>
        <v>1.9199415015979326E-2</v>
      </c>
    </row>
    <row r="868" spans="41:46" ht="11.25" customHeight="1" x14ac:dyDescent="0.25">
      <c r="AO868" s="102" t="s">
        <v>83</v>
      </c>
      <c r="AP868" s="101">
        <f>_xll.qlInterestRateIndexFixingDate(Currency&amp;"ibor"&amp;Tenor,AQ868,Trigger)</f>
        <v>45411</v>
      </c>
      <c r="AQ868" s="101">
        <f>_xll.qlCalendarAdvance(Calendar,AQ867,AO868,"f",,Trigger)</f>
        <v>45414</v>
      </c>
      <c r="AR868" s="101">
        <f>_xll.qlInterestRateIndexMaturity(Currency&amp;"ibor"&amp;Tenor,AQ868,Trigger)</f>
        <v>45446</v>
      </c>
      <c r="AS868" s="246">
        <f>_xll.qlIndexFixing($AC$5,AP868,TRUE,_xll.ohTrigger(Trigger,Trigger1M))</f>
        <v>1.9201088440488623E-2</v>
      </c>
      <c r="AT868" s="246">
        <f>_xll.qlIndexFixing($AU$1,AP868,TRUE,_xll.ohTrigger(Trigger,Trigger1M))</f>
        <v>1.9225247174941562E-2</v>
      </c>
    </row>
    <row r="869" spans="41:46" ht="11.25" customHeight="1" x14ac:dyDescent="0.25">
      <c r="AO869" s="102" t="s">
        <v>83</v>
      </c>
      <c r="AP869" s="101">
        <f>_xll.qlInterestRateIndexFixingDate(Currency&amp;"ibor"&amp;Tenor,AQ869,Trigger)</f>
        <v>45419</v>
      </c>
      <c r="AQ869" s="101">
        <f>_xll.qlCalendarAdvance(Calendar,AQ868,AO869,"f",,Trigger)</f>
        <v>45421</v>
      </c>
      <c r="AR869" s="101">
        <f>_xll.qlInterestRateIndexMaturity(Currency&amp;"ibor"&amp;Tenor,AQ869,Trigger)</f>
        <v>45453</v>
      </c>
      <c r="AS869" s="246">
        <f>_xll.qlIndexFixing($AC$5,AP869,TRUE,_xll.ohTrigger(Trigger,Trigger1M))</f>
        <v>1.9212545507651113E-2</v>
      </c>
      <c r="AT869" s="246">
        <f>_xll.qlIndexFixing($AU$1,AP869,TRUE,_xll.ohTrigger(Trigger,Trigger1M))</f>
        <v>1.9244197669907315E-2</v>
      </c>
    </row>
    <row r="870" spans="41:46" ht="11.25" customHeight="1" x14ac:dyDescent="0.25">
      <c r="AO870" s="102" t="s">
        <v>83</v>
      </c>
      <c r="AP870" s="101">
        <f>_xll.qlInterestRateIndexFixingDate(Currency&amp;"ibor"&amp;Tenor,AQ870,Trigger)</f>
        <v>45426</v>
      </c>
      <c r="AQ870" s="101">
        <f>_xll.qlCalendarAdvance(Calendar,AQ869,AO870,"f",,Trigger)</f>
        <v>45428</v>
      </c>
      <c r="AR870" s="101">
        <f>_xll.qlInterestRateIndexMaturity(Currency&amp;"ibor"&amp;Tenor,AQ870,Trigger)</f>
        <v>45460</v>
      </c>
      <c r="AS870" s="246">
        <f>_xll.qlIndexFixing($AC$5,AP870,TRUE,_xll.ohTrigger(Trigger,Trigger1M))</f>
        <v>1.9223230962279736E-2</v>
      </c>
      <c r="AT870" s="246">
        <f>_xll.qlIndexFixing($AU$1,AP870,TRUE,_xll.ohTrigger(Trigger,Trigger1M))</f>
        <v>1.9262822774788191E-2</v>
      </c>
    </row>
    <row r="871" spans="41:46" ht="11.25" customHeight="1" x14ac:dyDescent="0.25">
      <c r="AO871" s="102" t="s">
        <v>83</v>
      </c>
      <c r="AP871" s="101">
        <f>_xll.qlInterestRateIndexFixingDate(Currency&amp;"ibor"&amp;Tenor,AQ871,Trigger)</f>
        <v>45433</v>
      </c>
      <c r="AQ871" s="101">
        <f>_xll.qlCalendarAdvance(Calendar,AQ870,AO871,"f",,Trigger)</f>
        <v>45435</v>
      </c>
      <c r="AR871" s="101">
        <f>_xll.qlInterestRateIndexMaturity(Currency&amp;"ibor"&amp;Tenor,AQ871,Trigger)</f>
        <v>45467</v>
      </c>
      <c r="AS871" s="246">
        <f>_xll.qlIndexFixing($AC$5,AP871,TRUE,_xll.ohTrigger(Trigger,Trigger1M))</f>
        <v>1.9233144802186242E-2</v>
      </c>
      <c r="AT871" s="246">
        <f>_xll.qlIndexFixing($AU$1,AP871,TRUE,_xll.ohTrigger(Trigger,Trigger1M))</f>
        <v>1.9281122487977975E-2</v>
      </c>
    </row>
    <row r="872" spans="41:46" ht="11.25" customHeight="1" x14ac:dyDescent="0.25">
      <c r="AO872" s="102" t="s">
        <v>83</v>
      </c>
      <c r="AP872" s="101">
        <f>_xll.qlInterestRateIndexFixingDate(Currency&amp;"ibor"&amp;Tenor,AQ872,Trigger)</f>
        <v>45440</v>
      </c>
      <c r="AQ872" s="101">
        <f>_xll.qlCalendarAdvance(Calendar,AQ871,AO872,"f",,Trigger)</f>
        <v>45442</v>
      </c>
      <c r="AR872" s="101">
        <f>_xll.qlInterestRateIndexMaturity(Currency&amp;"ibor"&amp;Tenor,AQ872,Trigger)</f>
        <v>45471</v>
      </c>
      <c r="AS872" s="246">
        <f>_xll.qlIndexFixing($AC$5,AP872,TRUE,_xll.ohTrigger(Trigger,Trigger1M))</f>
        <v>1.9238971481505704E-2</v>
      </c>
      <c r="AT872" s="246">
        <f>_xll.qlIndexFixing($AU$1,AP872,TRUE,_xll.ohTrigger(Trigger,Trigger1M))</f>
        <v>1.9293772880166069E-2</v>
      </c>
    </row>
    <row r="873" spans="41:46" ht="11.25" customHeight="1" x14ac:dyDescent="0.25">
      <c r="AO873" s="102" t="s">
        <v>83</v>
      </c>
      <c r="AP873" s="101">
        <f>_xll.qlInterestRateIndexFixingDate(Currency&amp;"ibor"&amp;Tenor,AQ873,Trigger)</f>
        <v>45447</v>
      </c>
      <c r="AQ873" s="101">
        <f>_xll.qlCalendarAdvance(Calendar,AQ872,AO873,"f",,Trigger)</f>
        <v>45449</v>
      </c>
      <c r="AR873" s="101">
        <f>_xll.qlInterestRateIndexMaturity(Currency&amp;"ibor"&amp;Tenor,AQ873,Trigger)</f>
        <v>45481</v>
      </c>
      <c r="AS873" s="246">
        <f>_xll.qlIndexFixing($AC$5,AP873,TRUE,_xll.ohTrigger(Trigger,Trigger1M))</f>
        <v>1.9251949701953597E-2</v>
      </c>
      <c r="AT873" s="246">
        <f>_xll.qlIndexFixing($AU$1,AP873,TRUE,_xll.ohTrigger(Trigger,Trigger1M))</f>
        <v>1.9316756500765975E-2</v>
      </c>
    </row>
    <row r="874" spans="41:46" ht="11.25" customHeight="1" x14ac:dyDescent="0.25">
      <c r="AO874" s="102" t="s">
        <v>83</v>
      </c>
      <c r="AP874" s="101">
        <f>_xll.qlInterestRateIndexFixingDate(Currency&amp;"ibor"&amp;Tenor,AQ874,Trigger)</f>
        <v>45454</v>
      </c>
      <c r="AQ874" s="101">
        <f>_xll.qlCalendarAdvance(Calendar,AQ873,AO874,"f",,Trigger)</f>
        <v>45456</v>
      </c>
      <c r="AR874" s="101">
        <f>_xll.qlInterestRateIndexMaturity(Currency&amp;"ibor"&amp;Tenor,AQ874,Trigger)</f>
        <v>45488</v>
      </c>
      <c r="AS874" s="246">
        <f>_xll.qlIndexFixing($AC$5,AP874,TRUE,_xll.ohTrigger(Trigger,Trigger1M))</f>
        <v>1.9264409877749744E-2</v>
      </c>
      <c r="AT874" s="246">
        <f>_xll.qlIndexFixing($AU$1,AP874,TRUE,_xll.ohTrigger(Trigger,Trigger1M))</f>
        <v>1.9334178784384259E-2</v>
      </c>
    </row>
    <row r="875" spans="41:46" ht="11.25" customHeight="1" x14ac:dyDescent="0.25">
      <c r="AO875" s="102" t="s">
        <v>83</v>
      </c>
      <c r="AP875" s="101">
        <f>_xll.qlInterestRateIndexFixingDate(Currency&amp;"ibor"&amp;Tenor,AQ875,Trigger)</f>
        <v>45461</v>
      </c>
      <c r="AQ875" s="101">
        <f>_xll.qlCalendarAdvance(Calendar,AQ874,AO875,"f",,Trigger)</f>
        <v>45463</v>
      </c>
      <c r="AR875" s="101">
        <f>_xll.qlInterestRateIndexMaturity(Currency&amp;"ibor"&amp;Tenor,AQ875,Trigger)</f>
        <v>45495</v>
      </c>
      <c r="AS875" s="246">
        <f>_xll.qlIndexFixing($AC$5,AP875,TRUE,_xll.ohTrigger(Trigger,Trigger1M))</f>
        <v>1.9279855496945886E-2</v>
      </c>
      <c r="AT875" s="246">
        <f>_xll.qlIndexFixing($AU$1,AP875,TRUE,_xll.ohTrigger(Trigger,Trigger1M))</f>
        <v>1.9351466201367185E-2</v>
      </c>
    </row>
    <row r="876" spans="41:46" ht="11.25" customHeight="1" x14ac:dyDescent="0.25">
      <c r="AO876" s="102" t="s">
        <v>83</v>
      </c>
      <c r="AP876" s="101">
        <f>_xll.qlInterestRateIndexFixingDate(Currency&amp;"ibor"&amp;Tenor,AQ876,Trigger)</f>
        <v>45468</v>
      </c>
      <c r="AQ876" s="101">
        <f>_xll.qlCalendarAdvance(Calendar,AQ875,AO876,"f",,Trigger)</f>
        <v>45470</v>
      </c>
      <c r="AR876" s="101">
        <f>_xll.qlInterestRateIndexMaturity(Currency&amp;"ibor"&amp;Tenor,AQ876,Trigger)</f>
        <v>45502</v>
      </c>
      <c r="AS876" s="246">
        <f>_xll.qlIndexFixing($AC$5,AP876,TRUE,_xll.ohTrigger(Trigger,Trigger1M))</f>
        <v>1.9298439134954326E-2</v>
      </c>
      <c r="AT876" s="246">
        <f>_xll.qlIndexFixing($AU$1,AP876,TRUE,_xll.ohTrigger(Trigger,Trigger1M))</f>
        <v>1.9368721344838746E-2</v>
      </c>
    </row>
    <row r="877" spans="41:46" ht="11.25" customHeight="1" x14ac:dyDescent="0.25">
      <c r="AO877" s="102" t="s">
        <v>83</v>
      </c>
      <c r="AP877" s="101">
        <f>_xll.qlInterestRateIndexFixingDate(Currency&amp;"ibor"&amp;Tenor,AQ877,Trigger)</f>
        <v>45475</v>
      </c>
      <c r="AQ877" s="101">
        <f>_xll.qlCalendarAdvance(Calendar,AQ876,AO877,"f",,Trigger)</f>
        <v>45477</v>
      </c>
      <c r="AR877" s="101">
        <f>_xll.qlInterestRateIndexMaturity(Currency&amp;"ibor"&amp;Tenor,AQ877,Trigger)</f>
        <v>45509</v>
      </c>
      <c r="AS877" s="246">
        <f>_xll.qlIndexFixing($AC$5,AP877,TRUE,_xll.ohTrigger(Trigger,Trigger1M))</f>
        <v>1.9320170992397911E-2</v>
      </c>
      <c r="AT877" s="246">
        <f>_xll.qlIndexFixing($AU$1,AP877,TRUE,_xll.ohTrigger(Trigger,Trigger1M))</f>
        <v>1.9386046409728963E-2</v>
      </c>
    </row>
    <row r="878" spans="41:46" ht="11.25" customHeight="1" x14ac:dyDescent="0.25">
      <c r="AO878" s="102" t="s">
        <v>83</v>
      </c>
      <c r="AP878" s="101">
        <f>_xll.qlInterestRateIndexFixingDate(Currency&amp;"ibor"&amp;Tenor,AQ878,Trigger)</f>
        <v>45482</v>
      </c>
      <c r="AQ878" s="101">
        <f>_xll.qlCalendarAdvance(Calendar,AQ877,AO878,"f",,Trigger)</f>
        <v>45484</v>
      </c>
      <c r="AR878" s="101">
        <f>_xll.qlInterestRateIndexMaturity(Currency&amp;"ibor"&amp;Tenor,AQ878,Trigger)</f>
        <v>45516</v>
      </c>
      <c r="AS878" s="246">
        <f>_xll.qlIndexFixing($AC$5,AP878,TRUE,_xll.ohTrigger(Trigger,Trigger1M))</f>
        <v>1.9342705586895825E-2</v>
      </c>
      <c r="AT878" s="246">
        <f>_xll.qlIndexFixing($AU$1,AP878,TRUE,_xll.ohTrigger(Trigger,Trigger1M))</f>
        <v>1.9403508845224071E-2</v>
      </c>
    </row>
    <row r="879" spans="41:46" ht="11.25" customHeight="1" x14ac:dyDescent="0.25">
      <c r="AO879" s="102" t="s">
        <v>83</v>
      </c>
      <c r="AP879" s="101">
        <f>_xll.qlInterestRateIndexFixingDate(Currency&amp;"ibor"&amp;Tenor,AQ879,Trigger)</f>
        <v>45489</v>
      </c>
      <c r="AQ879" s="101">
        <f>_xll.qlCalendarAdvance(Calendar,AQ878,AO879,"f",,Trigger)</f>
        <v>45491</v>
      </c>
      <c r="AR879" s="101">
        <f>_xll.qlInterestRateIndexMaturity(Currency&amp;"ibor"&amp;Tenor,AQ879,Trigger)</f>
        <v>45523</v>
      </c>
      <c r="AS879" s="246">
        <f>_xll.qlIndexFixing($AC$5,AP879,TRUE,_xll.ohTrigger(Trigger,Trigger1M))</f>
        <v>1.9365166028207648E-2</v>
      </c>
      <c r="AT879" s="246">
        <f>_xll.qlIndexFixing($AU$1,AP879,TRUE,_xll.ohTrigger(Trigger,Trigger1M))</f>
        <v>1.9421114883391433E-2</v>
      </c>
    </row>
    <row r="880" spans="41:46" ht="11.25" customHeight="1" x14ac:dyDescent="0.25">
      <c r="AO880" s="102" t="s">
        <v>83</v>
      </c>
      <c r="AP880" s="101">
        <f>_xll.qlInterestRateIndexFixingDate(Currency&amp;"ibor"&amp;Tenor,AQ880,Trigger)</f>
        <v>45496</v>
      </c>
      <c r="AQ880" s="101">
        <f>_xll.qlCalendarAdvance(Calendar,AQ879,AO880,"f",,Trigger)</f>
        <v>45498</v>
      </c>
      <c r="AR880" s="101">
        <f>_xll.qlInterestRateIndexMaturity(Currency&amp;"ibor"&amp;Tenor,AQ880,Trigger)</f>
        <v>45530</v>
      </c>
      <c r="AS880" s="246">
        <f>_xll.qlIndexFixing($AC$5,AP880,TRUE,_xll.ohTrigger(Trigger,Trigger1M))</f>
        <v>1.9387552315891232E-2</v>
      </c>
      <c r="AT880" s="246">
        <f>_xll.qlIndexFixing($AU$1,AP880,TRUE,_xll.ohTrigger(Trigger,Trigger1M))</f>
        <v>1.943886452490301E-2</v>
      </c>
    </row>
    <row r="881" spans="41:46" ht="11.25" customHeight="1" x14ac:dyDescent="0.25">
      <c r="AO881" s="102" t="s">
        <v>83</v>
      </c>
      <c r="AP881" s="101">
        <f>_xll.qlInterestRateIndexFixingDate(Currency&amp;"ibor"&amp;Tenor,AQ881,Trigger)</f>
        <v>45503</v>
      </c>
      <c r="AQ881" s="101">
        <f>_xll.qlCalendarAdvance(Calendar,AQ880,AO881,"f",,Trigger)</f>
        <v>45505</v>
      </c>
      <c r="AR881" s="101">
        <f>_xll.qlInterestRateIndexMaturity(Currency&amp;"ibor"&amp;Tenor,AQ881,Trigger)</f>
        <v>45537</v>
      </c>
      <c r="AS881" s="246">
        <f>_xll.qlIndexFixing($AC$5,AP881,TRUE,_xll.ohTrigger(Trigger,Trigger1M))</f>
        <v>1.9409864449501935E-2</v>
      </c>
      <c r="AT881" s="246">
        <f>_xll.qlIndexFixing($AU$1,AP881,TRUE,_xll.ohTrigger(Trigger,Trigger1M))</f>
        <v>1.9456757770433264E-2</v>
      </c>
    </row>
    <row r="882" spans="41:46" ht="11.25" customHeight="1" x14ac:dyDescent="0.25">
      <c r="AO882" s="102" t="s">
        <v>83</v>
      </c>
      <c r="AP882" s="101">
        <f>_xll.qlInterestRateIndexFixingDate(Currency&amp;"ibor"&amp;Tenor,AQ882,Trigger)</f>
        <v>45510</v>
      </c>
      <c r="AQ882" s="101">
        <f>_xll.qlCalendarAdvance(Calendar,AQ881,AO882,"f",,Trigger)</f>
        <v>45512</v>
      </c>
      <c r="AR882" s="101">
        <f>_xll.qlInterestRateIndexMaturity(Currency&amp;"ibor"&amp;Tenor,AQ882,Trigger)</f>
        <v>45544</v>
      </c>
      <c r="AS882" s="246">
        <f>_xll.qlIndexFixing($AC$5,AP882,TRUE,_xll.ohTrigger(Trigger,Trigger1M))</f>
        <v>1.9432102428597609E-2</v>
      </c>
      <c r="AT882" s="246">
        <f>_xll.qlIndexFixing($AU$1,AP882,TRUE,_xll.ohTrigger(Trigger,Trigger1M))</f>
        <v>1.9474794620674141E-2</v>
      </c>
    </row>
    <row r="883" spans="41:46" ht="11.25" customHeight="1" x14ac:dyDescent="0.25">
      <c r="AO883" s="102" t="s">
        <v>83</v>
      </c>
      <c r="AP883" s="101">
        <f>_xll.qlInterestRateIndexFixingDate(Currency&amp;"ibor"&amp;Tenor,AQ883,Trigger)</f>
        <v>45517</v>
      </c>
      <c r="AQ883" s="101">
        <f>_xll.qlCalendarAdvance(Calendar,AQ882,AO883,"f",,Trigger)</f>
        <v>45519</v>
      </c>
      <c r="AR883" s="101">
        <f>_xll.qlInterestRateIndexMaturity(Currency&amp;"ibor"&amp;Tenor,AQ883,Trigger)</f>
        <v>45551</v>
      </c>
      <c r="AS883" s="246">
        <f>_xll.qlIndexFixing($AC$5,AP883,TRUE,_xll.ohTrigger(Trigger,Trigger1M))</f>
        <v>1.9454266252743602E-2</v>
      </c>
      <c r="AT883" s="246">
        <f>_xll.qlIndexFixing($AU$1,AP883,TRUE,_xll.ohTrigger(Trigger,Trigger1M))</f>
        <v>1.9492975076307595E-2</v>
      </c>
    </row>
    <row r="884" spans="41:46" ht="11.25" customHeight="1" x14ac:dyDescent="0.25">
      <c r="AO884" s="102" t="s">
        <v>83</v>
      </c>
      <c r="AP884" s="101">
        <f>_xll.qlInterestRateIndexFixingDate(Currency&amp;"ibor"&amp;Tenor,AQ884,Trigger)</f>
        <v>45524</v>
      </c>
      <c r="AQ884" s="101">
        <f>_xll.qlCalendarAdvance(Calendar,AQ883,AO884,"f",,Trigger)</f>
        <v>45526</v>
      </c>
      <c r="AR884" s="101">
        <f>_xll.qlInterestRateIndexMaturity(Currency&amp;"ibor"&amp;Tenor,AQ884,Trigger)</f>
        <v>45558</v>
      </c>
      <c r="AS884" s="246">
        <f>_xll.qlIndexFixing($AC$5,AP884,TRUE,_xll.ohTrigger(Trigger,Trigger1M))</f>
        <v>1.9476355921500266E-2</v>
      </c>
      <c r="AT884" s="246">
        <f>_xll.qlIndexFixing($AU$1,AP884,TRUE,_xll.ohTrigger(Trigger,Trigger1M))</f>
        <v>1.9511299138033067E-2</v>
      </c>
    </row>
    <row r="885" spans="41:46" ht="11.25" customHeight="1" x14ac:dyDescent="0.25">
      <c r="AO885" s="102" t="s">
        <v>83</v>
      </c>
      <c r="AP885" s="101">
        <f>_xll.qlInterestRateIndexFixingDate(Currency&amp;"ibor"&amp;Tenor,AQ885,Trigger)</f>
        <v>45531</v>
      </c>
      <c r="AQ885" s="101">
        <f>_xll.qlCalendarAdvance(Calendar,AQ884,AO885,"f",,Trigger)</f>
        <v>45533</v>
      </c>
      <c r="AR885" s="101">
        <f>_xll.qlInterestRateIndexMaturity(Currency&amp;"ibor"&amp;Tenor,AQ885,Trigger)</f>
        <v>45565</v>
      </c>
      <c r="AS885" s="246">
        <f>_xll.qlIndexFixing($AC$5,AP885,TRUE,_xll.ohTrigger(Trigger,Trigger1M))</f>
        <v>1.949837143443045E-2</v>
      </c>
      <c r="AT885" s="246">
        <f>_xll.qlIndexFixing($AU$1,AP885,TRUE,_xll.ohTrigger(Trigger,Trigger1M))</f>
        <v>1.9529766806549997E-2</v>
      </c>
    </row>
    <row r="886" spans="41:46" ht="11.25" customHeight="1" x14ac:dyDescent="0.25">
      <c r="AO886" s="102" t="s">
        <v>83</v>
      </c>
      <c r="AP886" s="101">
        <f>_xll.qlInterestRateIndexFixingDate(Currency&amp;"ibor"&amp;Tenor,AQ886,Trigger)</f>
        <v>45538</v>
      </c>
      <c r="AQ886" s="101">
        <f>_xll.qlCalendarAdvance(Calendar,AQ885,AO886,"f",,Trigger)</f>
        <v>45540</v>
      </c>
      <c r="AR886" s="101">
        <f>_xll.qlInterestRateIndexMaturity(Currency&amp;"ibor"&amp;Tenor,AQ886,Trigger)</f>
        <v>45572</v>
      </c>
      <c r="AS886" s="246">
        <f>_xll.qlIndexFixing($AC$5,AP886,TRUE,_xll.ohTrigger(Trigger,Trigger1M))</f>
        <v>1.9520312791102001E-2</v>
      </c>
      <c r="AT886" s="246">
        <f>_xll.qlIndexFixing($AU$1,AP886,TRUE,_xll.ohTrigger(Trigger,Trigger1M))</f>
        <v>1.9548378082562823E-2</v>
      </c>
    </row>
    <row r="887" spans="41:46" ht="11.25" customHeight="1" x14ac:dyDescent="0.25">
      <c r="AO887" s="102" t="s">
        <v>83</v>
      </c>
      <c r="AP887" s="101">
        <f>_xll.qlInterestRateIndexFixingDate(Currency&amp;"ibor"&amp;Tenor,AQ887,Trigger)</f>
        <v>45545</v>
      </c>
      <c r="AQ887" s="101">
        <f>_xll.qlCalendarAdvance(Calendar,AQ886,AO887,"f",,Trigger)</f>
        <v>45547</v>
      </c>
      <c r="AR887" s="101">
        <f>_xll.qlInterestRateIndexMaturity(Currency&amp;"ibor"&amp;Tenor,AQ887,Trigger)</f>
        <v>45579</v>
      </c>
      <c r="AS887" s="246">
        <f>_xll.qlIndexFixing($AC$5,AP887,TRUE,_xll.ohTrigger(Trigger,Trigger1M))</f>
        <v>1.9542179991077768E-2</v>
      </c>
      <c r="AT887" s="246">
        <f>_xll.qlIndexFixing($AU$1,AP887,TRUE,_xll.ohTrigger(Trigger,Trigger1M))</f>
        <v>1.9567132966783474E-2</v>
      </c>
    </row>
    <row r="888" spans="41:46" ht="11.25" customHeight="1" x14ac:dyDescent="0.25">
      <c r="AO888" s="102" t="s">
        <v>83</v>
      </c>
      <c r="AP888" s="101">
        <f>_xll.qlInterestRateIndexFixingDate(Currency&amp;"ibor"&amp;Tenor,AQ888,Trigger)</f>
        <v>45552</v>
      </c>
      <c r="AQ888" s="101">
        <f>_xll.qlCalendarAdvance(Calendar,AQ887,AO888,"f",,Trigger)</f>
        <v>45554</v>
      </c>
      <c r="AR888" s="101">
        <f>_xll.qlInterestRateIndexMaturity(Currency&amp;"ibor"&amp;Tenor,AQ888,Trigger)</f>
        <v>45586</v>
      </c>
      <c r="AS888" s="246">
        <f>_xll.qlIndexFixing($AC$5,AP888,TRUE,_xll.ohTrigger(Trigger,Trigger1M))</f>
        <v>1.9563973033928095E-2</v>
      </c>
      <c r="AT888" s="246">
        <f>_xll.qlIndexFixing($AU$1,AP888,TRUE,_xll.ohTrigger(Trigger,Trigger1M))</f>
        <v>1.9586031459931375E-2</v>
      </c>
    </row>
    <row r="889" spans="41:46" ht="11.25" customHeight="1" x14ac:dyDescent="0.25">
      <c r="AO889" s="102" t="s">
        <v>83</v>
      </c>
      <c r="AP889" s="101">
        <f>_xll.qlInterestRateIndexFixingDate(Currency&amp;"ibor"&amp;Tenor,AQ889,Trigger)</f>
        <v>45559</v>
      </c>
      <c r="AQ889" s="101">
        <f>_xll.qlCalendarAdvance(Calendar,AQ888,AO889,"f",,Trigger)</f>
        <v>45561</v>
      </c>
      <c r="AR889" s="101">
        <f>_xll.qlInterestRateIndexMaturity(Currency&amp;"ibor"&amp;Tenor,AQ889,Trigger)</f>
        <v>45593</v>
      </c>
      <c r="AS889" s="246">
        <f>_xll.qlIndexFixing($AC$5,AP889,TRUE,_xll.ohTrigger(Trigger,Trigger1M))</f>
        <v>1.9585691919223325E-2</v>
      </c>
      <c r="AT889" s="246">
        <f>_xll.qlIndexFixing($AU$1,AP889,TRUE,_xll.ohTrigger(Trigger,Trigger1M))</f>
        <v>1.9605073562723452E-2</v>
      </c>
    </row>
    <row r="890" spans="41:46" ht="11.25" customHeight="1" x14ac:dyDescent="0.25">
      <c r="AO890" s="102" t="s">
        <v>83</v>
      </c>
      <c r="AP890" s="101">
        <f>_xll.qlInterestRateIndexFixingDate(Currency&amp;"ibor"&amp;Tenor,AQ890,Trigger)</f>
        <v>45566</v>
      </c>
      <c r="AQ890" s="101">
        <f>_xll.qlCalendarAdvance(Calendar,AQ889,AO890,"f",,Trigger)</f>
        <v>45568</v>
      </c>
      <c r="AR890" s="101">
        <f>_xll.qlInterestRateIndexMaturity(Currency&amp;"ibor"&amp;Tenor,AQ890,Trigger)</f>
        <v>45600</v>
      </c>
      <c r="AS890" s="246">
        <f>_xll.qlIndexFixing($AC$5,AP890,TRUE,_xll.ohTrigger(Trigger,Trigger1M))</f>
        <v>1.9607336646533802E-2</v>
      </c>
      <c r="AT890" s="246">
        <f>_xll.qlIndexFixing($AU$1,AP890,TRUE,_xll.ohTrigger(Trigger,Trigger1M))</f>
        <v>1.9624259275894118E-2</v>
      </c>
    </row>
    <row r="891" spans="41:46" ht="11.25" customHeight="1" x14ac:dyDescent="0.25">
      <c r="AO891" s="102" t="s">
        <v>83</v>
      </c>
      <c r="AP891" s="101">
        <f>_xll.qlInterestRateIndexFixingDate(Currency&amp;"ibor"&amp;Tenor,AQ891,Trigger)</f>
        <v>45573</v>
      </c>
      <c r="AQ891" s="101">
        <f>_xll.qlCalendarAdvance(Calendar,AQ890,AO891,"f",,Trigger)</f>
        <v>45575</v>
      </c>
      <c r="AR891" s="101">
        <f>_xll.qlInterestRateIndexMaturity(Currency&amp;"ibor"&amp;Tenor,AQ891,Trigger)</f>
        <v>45607</v>
      </c>
      <c r="AS891" s="246">
        <f>_xll.qlIndexFixing($AC$5,AP891,TRUE,_xll.ohTrigger(Trigger,Trigger1M))</f>
        <v>1.9628907215427371E-2</v>
      </c>
      <c r="AT891" s="246">
        <f>_xll.qlIndexFixing($AU$1,AP891,TRUE,_xll.ohTrigger(Trigger,Trigger1M))</f>
        <v>1.964358860017279E-2</v>
      </c>
    </row>
    <row r="892" spans="41:46" ht="11.25" customHeight="1" x14ac:dyDescent="0.25">
      <c r="AO892" s="102" t="s">
        <v>83</v>
      </c>
      <c r="AP892" s="101">
        <f>_xll.qlInterestRateIndexFixingDate(Currency&amp;"ibor"&amp;Tenor,AQ892,Trigger)</f>
        <v>45580</v>
      </c>
      <c r="AQ892" s="101">
        <f>_xll.qlCalendarAdvance(Calendar,AQ891,AO892,"f",,Trigger)</f>
        <v>45582</v>
      </c>
      <c r="AR892" s="101">
        <f>_xll.qlInterestRateIndexMaturity(Currency&amp;"ibor"&amp;Tenor,AQ892,Trigger)</f>
        <v>45614</v>
      </c>
      <c r="AS892" s="246">
        <f>_xll.qlIndexFixing($AC$5,AP892,TRUE,_xll.ohTrigger(Trigger,Trigger1M))</f>
        <v>1.9650403625486867E-2</v>
      </c>
      <c r="AT892" s="246">
        <f>_xll.qlIndexFixing($AU$1,AP892,TRUE,_xll.ohTrigger(Trigger,Trigger1M))</f>
        <v>1.9663061536296378E-2</v>
      </c>
    </row>
    <row r="893" spans="41:46" ht="11.25" customHeight="1" x14ac:dyDescent="0.25">
      <c r="AO893" s="102" t="s">
        <v>83</v>
      </c>
      <c r="AP893" s="101">
        <f>_xll.qlInterestRateIndexFixingDate(Currency&amp;"ibor"&amp;Tenor,AQ893,Trigger)</f>
        <v>45587</v>
      </c>
      <c r="AQ893" s="101">
        <f>_xll.qlCalendarAdvance(Calendar,AQ892,AO893,"f",,Trigger)</f>
        <v>45589</v>
      </c>
      <c r="AR893" s="101">
        <f>_xll.qlInterestRateIndexMaturity(Currency&amp;"ibor"&amp;Tenor,AQ893,Trigger)</f>
        <v>45621</v>
      </c>
      <c r="AS893" s="246">
        <f>_xll.qlIndexFixing($AC$5,AP893,TRUE,_xll.ohTrigger(Trigger,Trigger1M))</f>
        <v>1.9671825876285132E-2</v>
      </c>
      <c r="AT893" s="246">
        <f>_xll.qlIndexFixing($AU$1,AP893,TRUE,_xll.ohTrigger(Trigger,Trigger1M))</f>
        <v>1.9682678085014282E-2</v>
      </c>
    </row>
    <row r="894" spans="41:46" ht="11.25" customHeight="1" x14ac:dyDescent="0.25">
      <c r="AO894" s="102" t="s">
        <v>83</v>
      </c>
      <c r="AP894" s="101">
        <f>_xll.qlInterestRateIndexFixingDate(Currency&amp;"ibor"&amp;Tenor,AQ894,Trigger)</f>
        <v>45594</v>
      </c>
      <c r="AQ894" s="101">
        <f>_xll.qlCalendarAdvance(Calendar,AQ893,AO894,"f",,Trigger)</f>
        <v>45596</v>
      </c>
      <c r="AR894" s="101">
        <f>_xll.qlInterestRateIndexMaturity(Currency&amp;"ibor"&amp;Tenor,AQ894,Trigger)</f>
        <v>45625</v>
      </c>
      <c r="AS894" s="246">
        <f>_xll.qlIndexFixing($AC$5,AP894,TRUE,_xll.ohTrigger(Trigger,Trigger1M))</f>
        <v>1.9687003022090425E-2</v>
      </c>
      <c r="AT894" s="246">
        <f>_xll.qlIndexFixing($AU$1,AP894,TRUE,_xll.ohTrigger(Trigger,Trigger1M))</f>
        <v>1.9696553783976611E-2</v>
      </c>
    </row>
    <row r="895" spans="41:46" ht="11.25" customHeight="1" x14ac:dyDescent="0.25">
      <c r="AO895" s="102" t="s">
        <v>83</v>
      </c>
      <c r="AP895" s="101">
        <f>_xll.qlInterestRateIndexFixingDate(Currency&amp;"ibor"&amp;Tenor,AQ895,Trigger)</f>
        <v>45601</v>
      </c>
      <c r="AQ895" s="101">
        <f>_xll.qlCalendarAdvance(Calendar,AQ894,AO895,"f",,Trigger)</f>
        <v>45603</v>
      </c>
      <c r="AR895" s="101">
        <f>_xll.qlInterestRateIndexMaturity(Currency&amp;"ibor"&amp;Tenor,AQ895,Trigger)</f>
        <v>45635</v>
      </c>
      <c r="AS895" s="246">
        <f>_xll.qlIndexFixing($AC$5,AP895,TRUE,_xll.ohTrigger(Trigger,Trigger1M))</f>
        <v>1.9714447898394327E-2</v>
      </c>
      <c r="AT895" s="246">
        <f>_xll.qlIndexFixing($AU$1,AP895,TRUE,_xll.ohTrigger(Trigger,Trigger1M))</f>
        <v>1.9722342023228145E-2</v>
      </c>
    </row>
    <row r="896" spans="41:46" ht="11.25" customHeight="1" x14ac:dyDescent="0.25">
      <c r="AO896" s="102" t="s">
        <v>83</v>
      </c>
      <c r="AP896" s="101">
        <f>_xll.qlInterestRateIndexFixingDate(Currency&amp;"ibor"&amp;Tenor,AQ896,Trigger)</f>
        <v>45608</v>
      </c>
      <c r="AQ896" s="101">
        <f>_xll.qlCalendarAdvance(Calendar,AQ895,AO896,"f",,Trigger)</f>
        <v>45610</v>
      </c>
      <c r="AR896" s="101">
        <f>_xll.qlInterestRateIndexMaturity(Currency&amp;"ibor"&amp;Tenor,AQ896,Trigger)</f>
        <v>45642</v>
      </c>
      <c r="AS896" s="246">
        <f>_xll.qlIndexFixing($AC$5,AP896,TRUE,_xll.ohTrigger(Trigger,Trigger1M))</f>
        <v>1.9735647668868428E-2</v>
      </c>
      <c r="AT896" s="246">
        <f>_xll.qlIndexFixing($AU$1,AP896,TRUE,_xll.ohTrigger(Trigger,Trigger1M))</f>
        <v>1.9742389414242889E-2</v>
      </c>
    </row>
    <row r="897" spans="41:46" ht="11.25" customHeight="1" x14ac:dyDescent="0.25">
      <c r="AO897" s="102" t="s">
        <v>83</v>
      </c>
      <c r="AP897" s="101">
        <f>_xll.qlInterestRateIndexFixingDate(Currency&amp;"ibor"&amp;Tenor,AQ897,Trigger)</f>
        <v>45615</v>
      </c>
      <c r="AQ897" s="101">
        <f>_xll.qlCalendarAdvance(Calendar,AQ896,AO897,"f",,Trigger)</f>
        <v>45617</v>
      </c>
      <c r="AR897" s="101">
        <f>_xll.qlInterestRateIndexMaturity(Currency&amp;"ibor"&amp;Tenor,AQ897,Trigger)</f>
        <v>45649</v>
      </c>
      <c r="AS897" s="246">
        <f>_xll.qlIndexFixing($AC$5,AP897,TRUE,_xll.ohTrigger(Trigger,Trigger1M))</f>
        <v>1.9756773278397644E-2</v>
      </c>
      <c r="AT897" s="246">
        <f>_xll.qlIndexFixing($AU$1,AP897,TRUE,_xll.ohTrigger(Trigger,Trigger1M))</f>
        <v>1.9762580420879527E-2</v>
      </c>
    </row>
    <row r="898" spans="41:46" ht="11.25" customHeight="1" x14ac:dyDescent="0.25">
      <c r="AO898" s="102" t="s">
        <v>83</v>
      </c>
      <c r="AP898" s="101">
        <f>_xll.qlInterestRateIndexFixingDate(Currency&amp;"ibor"&amp;Tenor,AQ898,Trigger)</f>
        <v>45622</v>
      </c>
      <c r="AQ898" s="101">
        <f>_xll.qlCalendarAdvance(Calendar,AQ897,AO898,"f",,Trigger)</f>
        <v>45624</v>
      </c>
      <c r="AR898" s="101">
        <f>_xll.qlInterestRateIndexMaturity(Currency&amp;"ibor"&amp;Tenor,AQ898,Trigger)</f>
        <v>45656</v>
      </c>
      <c r="AS898" s="246">
        <f>_xll.qlIndexFixing($AC$5,AP898,TRUE,_xll.ohTrigger(Trigger,Trigger1M))</f>
        <v>1.977782472656231E-2</v>
      </c>
      <c r="AT898" s="246">
        <f>_xll.qlIndexFixing($AU$1,AP898,TRUE,_xll.ohTrigger(Trigger,Trigger1M))</f>
        <v>1.9782915043914939E-2</v>
      </c>
    </row>
    <row r="899" spans="41:46" ht="11.25" customHeight="1" x14ac:dyDescent="0.25">
      <c r="AO899" s="102" t="s">
        <v>83</v>
      </c>
      <c r="AP899" s="101">
        <f>_xll.qlInterestRateIndexFixingDate(Currency&amp;"ibor"&amp;Tenor,AQ899,Trigger)</f>
        <v>45629</v>
      </c>
      <c r="AQ899" s="101">
        <f>_xll.qlCalendarAdvance(Calendar,AQ898,AO899,"f",,Trigger)</f>
        <v>45631</v>
      </c>
      <c r="AR899" s="101">
        <f>_xll.qlInterestRateIndexMaturity(Currency&amp;"ibor"&amp;Tenor,AQ899,Trigger)</f>
        <v>45663</v>
      </c>
      <c r="AS899" s="246">
        <f>_xll.qlIndexFixing($AC$5,AP899,TRUE,_xll.ohTrigger(Trigger,Trigger1M))</f>
        <v>1.979880201294526E-2</v>
      </c>
      <c r="AT899" s="246">
        <f>_xll.qlIndexFixing($AU$1,AP899,TRUE,_xll.ohTrigger(Trigger,Trigger1M))</f>
        <v>1.9803393284118509E-2</v>
      </c>
    </row>
    <row r="900" spans="41:46" ht="11.25" customHeight="1" x14ac:dyDescent="0.25">
      <c r="AO900" s="102" t="s">
        <v>83</v>
      </c>
      <c r="AP900" s="101">
        <f>_xll.qlInterestRateIndexFixingDate(Currency&amp;"ibor"&amp;Tenor,AQ900,Trigger)</f>
        <v>45636</v>
      </c>
      <c r="AQ900" s="101">
        <f>_xll.qlCalendarAdvance(Calendar,AQ899,AO900,"f",,Trigger)</f>
        <v>45638</v>
      </c>
      <c r="AR900" s="101">
        <f>_xll.qlInterestRateIndexMaturity(Currency&amp;"ibor"&amp;Tenor,AQ900,Trigger)</f>
        <v>45670</v>
      </c>
      <c r="AS900" s="246">
        <f>_xll.qlIndexFixing($AC$5,AP900,TRUE,_xll.ohTrigger(Trigger,Trigger1M))</f>
        <v>1.9819705137136823E-2</v>
      </c>
      <c r="AT900" s="246">
        <f>_xll.qlIndexFixing($AU$1,AP900,TRUE,_xll.ohTrigger(Trigger,Trigger1M))</f>
        <v>1.9824015142282103E-2</v>
      </c>
    </row>
    <row r="901" spans="41:46" ht="11.25" customHeight="1" x14ac:dyDescent="0.25">
      <c r="AO901" s="102" t="s">
        <v>83</v>
      </c>
      <c r="AP901" s="101">
        <f>_xll.qlInterestRateIndexFixingDate(Currency&amp;"ibor"&amp;Tenor,AQ901,Trigger)</f>
        <v>45643</v>
      </c>
      <c r="AQ901" s="101">
        <f>_xll.qlCalendarAdvance(Calendar,AQ900,AO901,"f",,Trigger)</f>
        <v>45645</v>
      </c>
      <c r="AR901" s="101">
        <f>_xll.qlInterestRateIndexMaturity(Currency&amp;"ibor"&amp;Tenor,AQ901,Trigger)</f>
        <v>45677</v>
      </c>
      <c r="AS901" s="246">
        <f>_xll.qlIndexFixing($AC$5,AP901,TRUE,_xll.ohTrigger(Trigger,Trigger1M))</f>
        <v>1.9840534098722329E-2</v>
      </c>
      <c r="AT901" s="246">
        <f>_xll.qlIndexFixing($AU$1,AP901,TRUE,_xll.ohTrigger(Trigger,Trigger1M))</f>
        <v>1.9844780619187596E-2</v>
      </c>
    </row>
    <row r="902" spans="41:46" ht="11.25" customHeight="1" x14ac:dyDescent="0.25">
      <c r="AO902" s="102" t="s">
        <v>83</v>
      </c>
      <c r="AP902" s="101">
        <f>_xll.qlInterestRateIndexFixingDate(Currency&amp;"ibor"&amp;Tenor,AQ902,Trigger)</f>
        <v>45649</v>
      </c>
      <c r="AQ902" s="101">
        <f>_xll.qlCalendarAdvance(Calendar,AQ901,AO902,"f",,Trigger)</f>
        <v>45653</v>
      </c>
      <c r="AR902" s="101">
        <f>_xll.qlInterestRateIndexMaturity(Currency&amp;"ibor"&amp;Tenor,AQ902,Trigger)</f>
        <v>45684</v>
      </c>
      <c r="AS902" s="246">
        <f>_xll.qlIndexFixing($AC$5,AP902,TRUE,_xll.ohTrigger(Trigger,Trigger1M))</f>
        <v>1.9862224894409499E-2</v>
      </c>
      <c r="AT902" s="246">
        <f>_xll.qlIndexFixing($AU$1,AP902,TRUE,_xll.ohTrigger(Trigger,Trigger1M))</f>
        <v>1.9866633157598821E-2</v>
      </c>
    </row>
    <row r="903" spans="41:46" ht="11.25" customHeight="1" x14ac:dyDescent="0.25">
      <c r="AO903" s="102" t="s">
        <v>83</v>
      </c>
      <c r="AP903" s="101">
        <f>_xll.qlInterestRateIndexFixingDate(Currency&amp;"ibor"&amp;Tenor,AQ903,Trigger)</f>
        <v>45657</v>
      </c>
      <c r="AQ903" s="101">
        <f>_xll.qlCalendarAdvance(Calendar,AQ902,AO903,"f",,Trigger)</f>
        <v>45660</v>
      </c>
      <c r="AR903" s="101">
        <f>_xll.qlInterestRateIndexMaturity(Currency&amp;"ibor"&amp;Tenor,AQ903,Trigger)</f>
        <v>45691</v>
      </c>
      <c r="AS903" s="246">
        <f>_xll.qlIndexFixing($AC$5,AP903,TRUE,_xll.ohTrigger(Trigger,Trigger1M))</f>
        <v>1.9882899091847379E-2</v>
      </c>
      <c r="AT903" s="246">
        <f>_xll.qlIndexFixing($AU$1,AP903,TRUE,_xll.ohTrigger(Trigger,Trigger1M))</f>
        <v>1.9887694971040509E-2</v>
      </c>
    </row>
    <row r="904" spans="41:46" ht="11.25" customHeight="1" x14ac:dyDescent="0.25">
      <c r="AO904" s="102" t="s">
        <v>83</v>
      </c>
      <c r="AP904" s="101">
        <f>_xll.qlInterestRateIndexFixingDate(Currency&amp;"ibor"&amp;Tenor,AQ904,Trigger)</f>
        <v>45665</v>
      </c>
      <c r="AQ904" s="101">
        <f>_xll.qlCalendarAdvance(Calendar,AQ903,AO904,"f",,Trigger)</f>
        <v>45667</v>
      </c>
      <c r="AR904" s="101">
        <f>_xll.qlInterestRateIndexMaturity(Currency&amp;"ibor"&amp;Tenor,AQ904,Trigger)</f>
        <v>45698</v>
      </c>
      <c r="AS904" s="246">
        <f>_xll.qlIndexFixing($AC$5,AP904,TRUE,_xll.ohTrigger(Trigger,Trigger1M))</f>
        <v>1.9903499128334331E-2</v>
      </c>
      <c r="AT904" s="246">
        <f>_xll.qlIndexFixing($AU$1,AP904,TRUE,_xll.ohTrigger(Trigger,Trigger1M))</f>
        <v>1.9908900396512854E-2</v>
      </c>
    </row>
    <row r="905" spans="41:46" ht="11.25" customHeight="1" x14ac:dyDescent="0.25">
      <c r="AO905" s="102" t="s">
        <v>83</v>
      </c>
      <c r="AP905" s="101">
        <f>_xll.qlInterestRateIndexFixingDate(Currency&amp;"ibor"&amp;Tenor,AQ905,Trigger)</f>
        <v>45672</v>
      </c>
      <c r="AQ905" s="101">
        <f>_xll.qlCalendarAdvance(Calendar,AQ904,AO905,"f",,Trigger)</f>
        <v>45674</v>
      </c>
      <c r="AR905" s="101">
        <f>_xll.qlInterestRateIndexMaturity(Currency&amp;"ibor"&amp;Tenor,AQ905,Trigger)</f>
        <v>45705</v>
      </c>
      <c r="AS905" s="246">
        <f>_xll.qlIndexFixing($AC$5,AP905,TRUE,_xll.ohTrigger(Trigger,Trigger1M))</f>
        <v>1.9924025003470673E-2</v>
      </c>
      <c r="AT905" s="246">
        <f>_xll.qlIndexFixing($AU$1,AP905,TRUE,_xll.ohTrigger(Trigger,Trigger1M))</f>
        <v>1.9930249434810057E-2</v>
      </c>
    </row>
    <row r="906" spans="41:46" ht="11.25" customHeight="1" x14ac:dyDescent="0.25">
      <c r="AO906" s="102" t="s">
        <v>83</v>
      </c>
      <c r="AP906" s="101">
        <f>_xll.qlInterestRateIndexFixingDate(Currency&amp;"ibor"&amp;Tenor,AQ906,Trigger)</f>
        <v>45679</v>
      </c>
      <c r="AQ906" s="101">
        <f>_xll.qlCalendarAdvance(Calendar,AQ905,AO906,"f",,Trigger)</f>
        <v>45681</v>
      </c>
      <c r="AR906" s="101">
        <f>_xll.qlInterestRateIndexMaturity(Currency&amp;"ibor"&amp;Tenor,AQ906,Trigger)</f>
        <v>45712</v>
      </c>
      <c r="AS906" s="246">
        <f>_xll.qlIndexFixing($AC$5,AP906,TRUE,_xll.ohTrigger(Trigger,Trigger1M))</f>
        <v>1.9944476716867041E-2</v>
      </c>
      <c r="AT906" s="246">
        <f>_xll.qlIndexFixing($AU$1,AP906,TRUE,_xll.ohTrigger(Trigger,Trigger1M))</f>
        <v>1.9951742086710848E-2</v>
      </c>
    </row>
    <row r="907" spans="41:46" ht="11.25" customHeight="1" x14ac:dyDescent="0.25">
      <c r="AO907" s="102" t="s">
        <v>83</v>
      </c>
      <c r="AP907" s="101">
        <f>_xll.qlInterestRateIndexFixingDate(Currency&amp;"ibor"&amp;Tenor,AQ907,Trigger)</f>
        <v>45686</v>
      </c>
      <c r="AQ907" s="101">
        <f>_xll.qlCalendarAdvance(Calendar,AQ906,AO907,"f",,Trigger)</f>
        <v>45688</v>
      </c>
      <c r="AR907" s="101">
        <f>_xll.qlInterestRateIndexMaturity(Currency&amp;"ibor"&amp;Tenor,AQ907,Trigger)</f>
        <v>45716</v>
      </c>
      <c r="AS907" s="246">
        <f>_xll.qlIndexFixing($AC$5,AP907,TRUE,_xll.ohTrigger(Trigger,Trigger1M))</f>
        <v>1.9958846012393394E-2</v>
      </c>
      <c r="AT907" s="246">
        <f>_xll.qlIndexFixing($AU$1,AP907,TRUE,_xll.ohTrigger(Trigger,Trigger1M))</f>
        <v>1.996704789882342E-2</v>
      </c>
    </row>
    <row r="908" spans="41:46" ht="11.25" customHeight="1" x14ac:dyDescent="0.25">
      <c r="AO908" s="102" t="s">
        <v>83</v>
      </c>
      <c r="AP908" s="101">
        <f>_xll.qlInterestRateIndexFixingDate(Currency&amp;"ibor"&amp;Tenor,AQ908,Trigger)</f>
        <v>45693</v>
      </c>
      <c r="AQ908" s="101">
        <f>_xll.qlCalendarAdvance(Calendar,AQ907,AO908,"f",,Trigger)</f>
        <v>45695</v>
      </c>
      <c r="AR908" s="101">
        <f>_xll.qlInterestRateIndexMaturity(Currency&amp;"ibor"&amp;Tenor,AQ908,Trigger)</f>
        <v>45723</v>
      </c>
      <c r="AS908" s="246">
        <f>_xll.qlIndexFixing($AC$5,AP908,TRUE,_xll.ohTrigger(Trigger,Trigger1M))</f>
        <v>1.9979161914765214E-2</v>
      </c>
      <c r="AT908" s="246">
        <f>_xll.qlIndexFixing($AU$1,AP908,TRUE,_xll.ohTrigger(Trigger,Trigger1M))</f>
        <v>1.9988793387807187E-2</v>
      </c>
    </row>
    <row r="909" spans="41:46" ht="11.25" customHeight="1" x14ac:dyDescent="0.25">
      <c r="AO909" s="102" t="s">
        <v>83</v>
      </c>
      <c r="AP909" s="101">
        <f>_xll.qlInterestRateIndexFixingDate(Currency&amp;"ibor"&amp;Tenor,AQ909,Trigger)</f>
        <v>45700</v>
      </c>
      <c r="AQ909" s="101">
        <f>_xll.qlCalendarAdvance(Calendar,AQ908,AO909,"f",,Trigger)</f>
        <v>45702</v>
      </c>
      <c r="AR909" s="101">
        <f>_xll.qlInterestRateIndexMaturity(Currency&amp;"ibor"&amp;Tenor,AQ909,Trigger)</f>
        <v>45730</v>
      </c>
      <c r="AS909" s="246">
        <f>_xll.qlIndexFixing($AC$5,AP909,TRUE,_xll.ohTrigger(Trigger,Trigger1M))</f>
        <v>1.9999403663222597E-2</v>
      </c>
      <c r="AT909" s="246">
        <f>_xll.qlIndexFixing($AU$1,AP909,TRUE,_xll.ohTrigger(Trigger,Trigger1M))</f>
        <v>2.0010682464766751E-2</v>
      </c>
    </row>
    <row r="910" spans="41:46" ht="11.25" customHeight="1" x14ac:dyDescent="0.25">
      <c r="AO910" s="102" t="s">
        <v>83</v>
      </c>
      <c r="AP910" s="101">
        <f>_xll.qlInterestRateIndexFixingDate(Currency&amp;"ibor"&amp;Tenor,AQ910,Trigger)</f>
        <v>45707</v>
      </c>
      <c r="AQ910" s="101">
        <f>_xll.qlCalendarAdvance(Calendar,AQ909,AO910,"f",,Trigger)</f>
        <v>45709</v>
      </c>
      <c r="AR910" s="101">
        <f>_xll.qlInterestRateIndexMaturity(Currency&amp;"ibor"&amp;Tenor,AQ910,Trigger)</f>
        <v>45737</v>
      </c>
      <c r="AS910" s="246">
        <f>_xll.qlIndexFixing($AC$5,AP910,TRUE,_xll.ohTrigger(Trigger,Trigger1M))</f>
        <v>2.0019571257420106E-2</v>
      </c>
      <c r="AT910" s="246">
        <f>_xll.qlIndexFixing($AU$1,AP910,TRUE,_xll.ohTrigger(Trigger,Trigger1M))</f>
        <v>2.0032715130432952E-2</v>
      </c>
    </row>
    <row r="911" spans="41:46" ht="11.25" customHeight="1" x14ac:dyDescent="0.25">
      <c r="AO911" s="102" t="s">
        <v>83</v>
      </c>
      <c r="AP911" s="101">
        <f>_xll.qlInterestRateIndexFixingDate(Currency&amp;"ibor"&amp;Tenor,AQ911,Trigger)</f>
        <v>45714</v>
      </c>
      <c r="AQ911" s="101">
        <f>_xll.qlCalendarAdvance(Calendar,AQ910,AO911,"f",,Trigger)</f>
        <v>45716</v>
      </c>
      <c r="AR911" s="101">
        <f>_xll.qlInterestRateIndexMaturity(Currency&amp;"ibor"&amp;Tenor,AQ911,Trigger)</f>
        <v>45747</v>
      </c>
      <c r="AS911" s="246">
        <f>_xll.qlIndexFixing($AC$5,AP911,TRUE,_xll.ohTrigger(Trigger,Trigger1M))</f>
        <v>2.0045622844100816E-2</v>
      </c>
      <c r="AT911" s="246">
        <f>_xll.qlIndexFixing($AU$1,AP911,TRUE,_xll.ohTrigger(Trigger,Trigger1M))</f>
        <v>2.0061359578416468E-2</v>
      </c>
    </row>
    <row r="912" spans="41:46" ht="11.25" customHeight="1" x14ac:dyDescent="0.25">
      <c r="AO912" s="102" t="s">
        <v>83</v>
      </c>
      <c r="AP912" s="101">
        <f>_xll.qlInterestRateIndexFixingDate(Currency&amp;"ibor"&amp;Tenor,AQ912,Trigger)</f>
        <v>45721</v>
      </c>
      <c r="AQ912" s="101">
        <f>_xll.qlCalendarAdvance(Calendar,AQ911,AO912,"f",,Trigger)</f>
        <v>45723</v>
      </c>
      <c r="AR912" s="101">
        <f>_xll.qlInterestRateIndexMaturity(Currency&amp;"ibor"&amp;Tenor,AQ912,Trigger)</f>
        <v>45754</v>
      </c>
      <c r="AS912" s="246">
        <f>_xll.qlIndexFixing($AC$5,AP912,TRUE,_xll.ohTrigger(Trigger,Trigger1M))</f>
        <v>2.0065629578885805E-2</v>
      </c>
      <c r="AT912" s="246">
        <f>_xll.qlIndexFixing($AU$1,AP912,TRUE,_xll.ohTrigger(Trigger,Trigger1M))</f>
        <v>2.0083713928877509E-2</v>
      </c>
    </row>
    <row r="913" spans="41:46" ht="11.25" customHeight="1" x14ac:dyDescent="0.25">
      <c r="AO913" s="102" t="s">
        <v>83</v>
      </c>
      <c r="AP913" s="101">
        <f>_xll.qlInterestRateIndexFixingDate(Currency&amp;"ibor"&amp;Tenor,AQ913,Trigger)</f>
        <v>45728</v>
      </c>
      <c r="AQ913" s="101">
        <f>_xll.qlCalendarAdvance(Calendar,AQ912,AO913,"f",,Trigger)</f>
        <v>45730</v>
      </c>
      <c r="AR913" s="101">
        <f>_xll.qlInterestRateIndexMaturity(Currency&amp;"ibor"&amp;Tenor,AQ913,Trigger)</f>
        <v>45761</v>
      </c>
      <c r="AS913" s="246">
        <f>_xll.qlIndexFixing($AC$5,AP913,TRUE,_xll.ohTrigger(Trigger,Trigger1M))</f>
        <v>2.0085562149225886E-2</v>
      </c>
      <c r="AT913" s="246">
        <f>_xll.qlIndexFixing($AU$1,AP913,TRUE,_xll.ohTrigger(Trigger,Trigger1M))</f>
        <v>2.0106211898627914E-2</v>
      </c>
    </row>
    <row r="914" spans="41:46" ht="11.25" customHeight="1" x14ac:dyDescent="0.25">
      <c r="AO914" s="102" t="s">
        <v>83</v>
      </c>
      <c r="AP914" s="101">
        <f>_xll.qlInterestRateIndexFixingDate(Currency&amp;"ibor"&amp;Tenor,AQ914,Trigger)</f>
        <v>45735</v>
      </c>
      <c r="AQ914" s="101">
        <f>_xll.qlCalendarAdvance(Calendar,AQ913,AO914,"f",,Trigger)</f>
        <v>45737</v>
      </c>
      <c r="AR914" s="101">
        <f>_xll.qlInterestRateIndexMaturity(Currency&amp;"ibor"&amp;Tenor,AQ914,Trigger)</f>
        <v>45769</v>
      </c>
      <c r="AS914" s="246">
        <f>_xll.qlIndexFixing($AC$5,AP914,TRUE,_xll.ohTrigger(Trigger,Trigger1M))</f>
        <v>2.0107393392552464E-2</v>
      </c>
      <c r="AT914" s="246">
        <f>_xll.qlIndexFixing($AU$1,AP914,TRUE,_xll.ohTrigger(Trigger,Trigger1M))</f>
        <v>2.0131046446078271E-2</v>
      </c>
    </row>
    <row r="915" spans="41:46" ht="11.25" customHeight="1" x14ac:dyDescent="0.25">
      <c r="AO915" s="102" t="s">
        <v>83</v>
      </c>
      <c r="AP915" s="101">
        <f>_xll.qlInterestRateIndexFixingDate(Currency&amp;"ibor"&amp;Tenor,AQ915,Trigger)</f>
        <v>45742</v>
      </c>
      <c r="AQ915" s="101">
        <f>_xll.qlCalendarAdvance(Calendar,AQ914,AO915,"f",,Trigger)</f>
        <v>45744</v>
      </c>
      <c r="AR915" s="101">
        <f>_xll.qlInterestRateIndexMaturity(Currency&amp;"ibor"&amp;Tenor,AQ915,Trigger)</f>
        <v>45775</v>
      </c>
      <c r="AS915" s="246">
        <f>_xll.qlIndexFixing($AC$5,AP915,TRUE,_xll.ohTrigger(Trigger,Trigger1M))</f>
        <v>2.0125204795024179E-2</v>
      </c>
      <c r="AT915" s="246">
        <f>_xll.qlIndexFixing($AU$1,AP915,TRUE,_xll.ohTrigger(Trigger,Trigger1M))</f>
        <v>2.0151638699348974E-2</v>
      </c>
    </row>
    <row r="916" spans="41:46" ht="11.25" customHeight="1" x14ac:dyDescent="0.25">
      <c r="AO916" s="102" t="s">
        <v>83</v>
      </c>
      <c r="AP916" s="101">
        <f>_xll.qlInterestRateIndexFixingDate(Currency&amp;"ibor"&amp;Tenor,AQ916,Trigger)</f>
        <v>45749</v>
      </c>
      <c r="AQ916" s="101">
        <f>_xll.qlCalendarAdvance(Calendar,AQ915,AO916,"f",,Trigger)</f>
        <v>45751</v>
      </c>
      <c r="AR916" s="101">
        <f>_xll.qlInterestRateIndexMaturity(Currency&amp;"ibor"&amp;Tenor,AQ916,Trigger)</f>
        <v>45782</v>
      </c>
      <c r="AS916" s="246">
        <f>_xll.qlIndexFixing($AC$5,AP916,TRUE,_xll.ohTrigger(Trigger,Trigger1M))</f>
        <v>2.0144914869729441E-2</v>
      </c>
      <c r="AT916" s="246">
        <f>_xll.qlIndexFixing($AU$1,AP916,TRUE,_xll.ohTrigger(Trigger,Trigger1M))</f>
        <v>2.0174567531998287E-2</v>
      </c>
    </row>
    <row r="917" spans="41:46" ht="11.25" customHeight="1" x14ac:dyDescent="0.25">
      <c r="AO917" s="102" t="s">
        <v>83</v>
      </c>
      <c r="AP917" s="101">
        <f>_xll.qlInterestRateIndexFixingDate(Currency&amp;"ibor"&amp;Tenor,AQ917,Trigger)</f>
        <v>45756</v>
      </c>
      <c r="AQ917" s="101">
        <f>_xll.qlCalendarAdvance(Calendar,AQ916,AO917,"f",,Trigger)</f>
        <v>45758</v>
      </c>
      <c r="AR917" s="101">
        <f>_xll.qlInterestRateIndexMaturity(Currency&amp;"ibor"&amp;Tenor,AQ917,Trigger)</f>
        <v>45789</v>
      </c>
      <c r="AS917" s="246">
        <f>_xll.qlIndexFixing($AC$5,AP917,TRUE,_xll.ohTrigger(Trigger,Trigger1M))</f>
        <v>2.0164550778468432E-2</v>
      </c>
      <c r="AT917" s="246">
        <f>_xll.qlIndexFixing($AU$1,AP917,TRUE,_xll.ohTrigger(Trigger,Trigger1M))</f>
        <v>2.0197639987304592E-2</v>
      </c>
    </row>
    <row r="918" spans="41:46" ht="11.25" customHeight="1" x14ac:dyDescent="0.25">
      <c r="AO918" s="102" t="s">
        <v>83</v>
      </c>
      <c r="AP918" s="101">
        <f>_xll.qlInterestRateIndexFixingDate(Currency&amp;"ibor"&amp;Tenor,AQ918,Trigger)</f>
        <v>45763</v>
      </c>
      <c r="AQ918" s="101">
        <f>_xll.qlCalendarAdvance(Calendar,AQ917,AO918,"f",,Trigger)</f>
        <v>45769</v>
      </c>
      <c r="AR918" s="101">
        <f>_xll.qlInterestRateIndexMaturity(Currency&amp;"ibor"&amp;Tenor,AQ918,Trigger)</f>
        <v>45799</v>
      </c>
      <c r="AS918" s="246">
        <f>_xll.qlIndexFixing($AC$5,AP918,TRUE,_xll.ohTrigger(Trigger,Trigger1M))</f>
        <v>2.019330338865899E-2</v>
      </c>
      <c r="AT918" s="246">
        <f>_xll.qlIndexFixing($AU$1,AP918,TRUE,_xll.ohTrigger(Trigger,Trigger1M))</f>
        <v>2.0231942309764328E-2</v>
      </c>
    </row>
    <row r="919" spans="41:46" ht="11.25" customHeight="1" x14ac:dyDescent="0.25">
      <c r="AO919" s="102" t="s">
        <v>83</v>
      </c>
      <c r="AP919" s="101">
        <f>_xll.qlInterestRateIndexFixingDate(Currency&amp;"ibor"&amp;Tenor,AQ919,Trigger)</f>
        <v>45772</v>
      </c>
      <c r="AQ919" s="101">
        <f>_xll.qlCalendarAdvance(Calendar,AQ918,AO919,"f",,Trigger)</f>
        <v>45776</v>
      </c>
      <c r="AR919" s="101">
        <f>_xll.qlInterestRateIndexMaturity(Currency&amp;"ibor"&amp;Tenor,AQ919,Trigger)</f>
        <v>45806</v>
      </c>
      <c r="AS919" s="246">
        <f>_xll.qlIndexFixing($AC$5,AP919,TRUE,_xll.ohTrigger(Trigger,Trigger1M))</f>
        <v>2.0212752790241595E-2</v>
      </c>
      <c r="AT919" s="246">
        <f>_xll.qlIndexFixing($AU$1,AP919,TRUE,_xll.ohTrigger(Trigger,Trigger1M))</f>
        <v>2.0255372508985126E-2</v>
      </c>
    </row>
    <row r="920" spans="41:46" ht="11.25" customHeight="1" x14ac:dyDescent="0.25">
      <c r="AO920" s="102" t="s">
        <v>83</v>
      </c>
      <c r="AP920" s="101">
        <f>_xll.qlInterestRateIndexFixingDate(Currency&amp;"ibor"&amp;Tenor,AQ920,Trigger)</f>
        <v>45779</v>
      </c>
      <c r="AQ920" s="101">
        <f>_xll.qlCalendarAdvance(Calendar,AQ919,AO920,"f",,Trigger)</f>
        <v>45783</v>
      </c>
      <c r="AR920" s="101">
        <f>_xll.qlInterestRateIndexMaturity(Currency&amp;"ibor"&amp;Tenor,AQ920,Trigger)</f>
        <v>45814</v>
      </c>
      <c r="AS920" s="246">
        <f>_xll.qlIndexFixing($AC$5,AP920,TRUE,_xll.ohTrigger(Trigger,Trigger1M))</f>
        <v>2.0234073581820115E-2</v>
      </c>
      <c r="AT920" s="246">
        <f>_xll.qlIndexFixing($AU$1,AP920,TRUE,_xll.ohTrigger(Trigger,Trigger1M))</f>
        <v>2.0281214056255072E-2</v>
      </c>
    </row>
    <row r="921" spans="41:46" ht="11.25" customHeight="1" x14ac:dyDescent="0.25">
      <c r="AO921" s="102" t="s">
        <v>83</v>
      </c>
      <c r="AP921" s="101">
        <f>_xll.qlInterestRateIndexFixingDate(Currency&amp;"ibor"&amp;Tenor,AQ921,Trigger)</f>
        <v>45786</v>
      </c>
      <c r="AQ921" s="101">
        <f>_xll.qlCalendarAdvance(Calendar,AQ920,AO921,"f",,Trigger)</f>
        <v>45790</v>
      </c>
      <c r="AR921" s="101">
        <f>_xll.qlInterestRateIndexMaturity(Currency&amp;"ibor"&amp;Tenor,AQ921,Trigger)</f>
        <v>45821</v>
      </c>
      <c r="AS921" s="246">
        <f>_xll.qlIndexFixing($AC$5,AP921,TRUE,_xll.ohTrigger(Trigger,Trigger1M))</f>
        <v>2.0253370441378114E-2</v>
      </c>
      <c r="AT921" s="246">
        <f>_xll.qlIndexFixing($AU$1,AP921,TRUE,_xll.ohTrigger(Trigger,Trigger1M))</f>
        <v>2.0304943083238405E-2</v>
      </c>
    </row>
    <row r="922" spans="41:46" ht="11.25" customHeight="1" x14ac:dyDescent="0.25">
      <c r="AO922" s="102" t="s">
        <v>83</v>
      </c>
      <c r="AP922" s="101">
        <f>_xll.qlInterestRateIndexFixingDate(Currency&amp;"ibor"&amp;Tenor,AQ922,Trigger)</f>
        <v>45793</v>
      </c>
      <c r="AQ922" s="101">
        <f>_xll.qlCalendarAdvance(Calendar,AQ921,AO922,"f",,Trigger)</f>
        <v>45797</v>
      </c>
      <c r="AR922" s="101">
        <f>_xll.qlInterestRateIndexMaturity(Currency&amp;"ibor"&amp;Tenor,AQ922,Trigger)</f>
        <v>45828</v>
      </c>
      <c r="AS922" s="246">
        <f>_xll.qlIndexFixing($AC$5,AP922,TRUE,_xll.ohTrigger(Trigger,Trigger1M))</f>
        <v>2.0272593132894087E-2</v>
      </c>
      <c r="AT922" s="246">
        <f>_xll.qlIndexFixing($AU$1,AP922,TRUE,_xll.ohTrigger(Trigger,Trigger1M))</f>
        <v>2.0328815737705837E-2</v>
      </c>
    </row>
    <row r="923" spans="41:46" ht="11.25" customHeight="1" x14ac:dyDescent="0.25">
      <c r="AO923" s="102" t="s">
        <v>83</v>
      </c>
      <c r="AP923" s="101">
        <f>_xll.qlInterestRateIndexFixingDate(Currency&amp;"ibor"&amp;Tenor,AQ923,Trigger)</f>
        <v>45800</v>
      </c>
      <c r="AQ923" s="101">
        <f>_xll.qlCalendarAdvance(Calendar,AQ922,AO923,"f",,Trigger)</f>
        <v>45804</v>
      </c>
      <c r="AR923" s="101">
        <f>_xll.qlInterestRateIndexMaturity(Currency&amp;"ibor"&amp;Tenor,AQ923,Trigger)</f>
        <v>45835</v>
      </c>
      <c r="AS923" s="246">
        <f>_xll.qlIndexFixing($AC$5,AP923,TRUE,_xll.ohTrigger(Trigger,Trigger1M))</f>
        <v>2.0291741655999292E-2</v>
      </c>
      <c r="AT923" s="246">
        <f>_xll.qlIndexFixing($AU$1,AP923,TRUE,_xll.ohTrigger(Trigger,Trigger1M))</f>
        <v>2.0352832020541823E-2</v>
      </c>
    </row>
    <row r="924" spans="41:46" ht="11.25" customHeight="1" x14ac:dyDescent="0.25">
      <c r="AO924" s="102" t="s">
        <v>83</v>
      </c>
      <c r="AP924" s="101">
        <f>_xll.qlInterestRateIndexFixingDate(Currency&amp;"ibor"&amp;Tenor,AQ924,Trigger)</f>
        <v>45807</v>
      </c>
      <c r="AQ924" s="101">
        <f>_xll.qlCalendarAdvance(Calendar,AQ923,AO924,"f",,Trigger)</f>
        <v>45811</v>
      </c>
      <c r="AR924" s="101">
        <f>_xll.qlInterestRateIndexMaturity(Currency&amp;"ibor"&amp;Tenor,AQ924,Trigger)</f>
        <v>45841</v>
      </c>
      <c r="AS924" s="246">
        <f>_xll.qlIndexFixing($AC$5,AP924,TRUE,_xll.ohTrigger(Trigger,Trigger1M))</f>
        <v>2.0308918181912716E-2</v>
      </c>
      <c r="AT924" s="246">
        <f>_xll.qlIndexFixing($AU$1,AP924,TRUE,_xll.ohTrigger(Trigger,Trigger1M))</f>
        <v>2.0374677717761358E-2</v>
      </c>
    </row>
    <row r="925" spans="41:46" ht="11.25" customHeight="1" x14ac:dyDescent="0.25">
      <c r="AO925" s="102" t="s">
        <v>83</v>
      </c>
      <c r="AP925" s="101">
        <f>_xll.qlInterestRateIndexFixingDate(Currency&amp;"ibor"&amp;Tenor,AQ925,Trigger)</f>
        <v>45814</v>
      </c>
      <c r="AQ925" s="101">
        <f>_xll.qlCalendarAdvance(Calendar,AQ924,AO925,"f",,Trigger)</f>
        <v>45818</v>
      </c>
      <c r="AR925" s="101">
        <f>_xll.qlInterestRateIndexMaturity(Currency&amp;"ibor"&amp;Tenor,AQ925,Trigger)</f>
        <v>45848</v>
      </c>
      <c r="AS925" s="246">
        <f>_xll.qlIndexFixing($AC$5,AP925,TRUE,_xll.ohTrigger(Trigger,Trigger1M))</f>
        <v>2.0329839161999708E-2</v>
      </c>
      <c r="AT925" s="246">
        <f>_xll.qlIndexFixing($AU$1,AP925,TRUE,_xll.ohTrigger(Trigger,Trigger1M))</f>
        <v>2.0398946497459214E-2</v>
      </c>
    </row>
    <row r="926" spans="41:46" ht="11.25" customHeight="1" x14ac:dyDescent="0.25">
      <c r="AO926" s="102" t="s">
        <v>83</v>
      </c>
      <c r="AP926" s="101">
        <f>_xll.qlInterestRateIndexFixingDate(Currency&amp;"ibor"&amp;Tenor,AQ926,Trigger)</f>
        <v>45821</v>
      </c>
      <c r="AQ926" s="101">
        <f>_xll.qlCalendarAdvance(Calendar,AQ925,AO926,"f",,Trigger)</f>
        <v>45825</v>
      </c>
      <c r="AR926" s="101">
        <f>_xll.qlInterestRateIndexMaturity(Currency&amp;"ibor"&amp;Tenor,AQ926,Trigger)</f>
        <v>45855</v>
      </c>
      <c r="AS926" s="246">
        <f>_xll.qlIndexFixing($AC$5,AP926,TRUE,_xll.ohTrigger(Trigger,Trigger1M))</f>
        <v>2.0353572804989284E-2</v>
      </c>
      <c r="AT926" s="246">
        <f>_xll.qlIndexFixing($AU$1,AP926,TRUE,_xll.ohTrigger(Trigger,Trigger1M))</f>
        <v>2.0423252442742346E-2</v>
      </c>
    </row>
    <row r="927" spans="41:46" ht="11.25" customHeight="1" x14ac:dyDescent="0.25">
      <c r="AO927" s="102" t="s">
        <v>83</v>
      </c>
      <c r="AP927" s="101">
        <f>_xll.qlInterestRateIndexFixingDate(Currency&amp;"ibor"&amp;Tenor,AQ927,Trigger)</f>
        <v>45828</v>
      </c>
      <c r="AQ927" s="101">
        <f>_xll.qlCalendarAdvance(Calendar,AQ926,AO927,"f",,Trigger)</f>
        <v>45832</v>
      </c>
      <c r="AR927" s="101">
        <f>_xll.qlInterestRateIndexMaturity(Currency&amp;"ibor"&amp;Tenor,AQ927,Trigger)</f>
        <v>45862</v>
      </c>
      <c r="AS927" s="246">
        <f>_xll.qlIndexFixing($AC$5,AP927,TRUE,_xll.ohTrigger(Trigger,Trigger1M))</f>
        <v>2.0379994212648356E-2</v>
      </c>
      <c r="AT927" s="246">
        <f>_xll.qlIndexFixing($AU$1,AP927,TRUE,_xll.ohTrigger(Trigger,Trigger1M))</f>
        <v>2.0447502405065876E-2</v>
      </c>
    </row>
    <row r="928" spans="41:46" ht="11.25" customHeight="1" x14ac:dyDescent="0.25">
      <c r="AO928" s="102" t="s">
        <v>83</v>
      </c>
      <c r="AP928" s="101">
        <f>_xll.qlInterestRateIndexFixingDate(Currency&amp;"ibor"&amp;Tenor,AQ928,Trigger)</f>
        <v>45835</v>
      </c>
      <c r="AQ928" s="101">
        <f>_xll.qlCalendarAdvance(Calendar,AQ927,AO928,"f",,Trigger)</f>
        <v>45839</v>
      </c>
      <c r="AR928" s="101">
        <f>_xll.qlInterestRateIndexMaturity(Currency&amp;"ibor"&amp;Tenor,AQ928,Trigger)</f>
        <v>45870</v>
      </c>
      <c r="AS928" s="246">
        <f>_xll.qlIndexFixing($AC$5,AP928,TRUE,_xll.ohTrigger(Trigger,Trigger1M))</f>
        <v>2.0411712497972342E-2</v>
      </c>
      <c r="AT928" s="246">
        <f>_xll.qlIndexFixing($AU$1,AP928,TRUE,_xll.ohTrigger(Trigger,Trigger1M))</f>
        <v>2.047388517485527E-2</v>
      </c>
    </row>
    <row r="929" spans="41:46" ht="11.25" customHeight="1" x14ac:dyDescent="0.25">
      <c r="AO929" s="102" t="s">
        <v>83</v>
      </c>
      <c r="AP929" s="101">
        <f>_xll.qlInterestRateIndexFixingDate(Currency&amp;"ibor"&amp;Tenor,AQ929,Trigger)</f>
        <v>45842</v>
      </c>
      <c r="AQ929" s="101">
        <f>_xll.qlCalendarAdvance(Calendar,AQ928,AO929,"f",,Trigger)</f>
        <v>45846</v>
      </c>
      <c r="AR929" s="101">
        <f>_xll.qlInterestRateIndexMaturity(Currency&amp;"ibor"&amp;Tenor,AQ929,Trigger)</f>
        <v>45877</v>
      </c>
      <c r="AS929" s="246">
        <f>_xll.qlIndexFixing($AC$5,AP929,TRUE,_xll.ohTrigger(Trigger,Trigger1M))</f>
        <v>2.0441994119840427E-2</v>
      </c>
      <c r="AT929" s="246">
        <f>_xll.qlIndexFixing($AU$1,AP929,TRUE,_xll.ohTrigger(Trigger,Trigger1M))</f>
        <v>2.0497736600226801E-2</v>
      </c>
    </row>
    <row r="930" spans="41:46" ht="11.25" customHeight="1" x14ac:dyDescent="0.25">
      <c r="AO930" s="102" t="s">
        <v>83</v>
      </c>
      <c r="AP930" s="101">
        <f>_xll.qlInterestRateIndexFixingDate(Currency&amp;"ibor"&amp;Tenor,AQ930,Trigger)</f>
        <v>45849</v>
      </c>
      <c r="AQ930" s="101">
        <f>_xll.qlCalendarAdvance(Calendar,AQ929,AO930,"f",,Trigger)</f>
        <v>45853</v>
      </c>
      <c r="AR930" s="101">
        <f>_xll.qlInterestRateIndexMaturity(Currency&amp;"ibor"&amp;Tenor,AQ930,Trigger)</f>
        <v>45884</v>
      </c>
      <c r="AS930" s="246">
        <f>_xll.qlIndexFixing($AC$5,AP930,TRUE,_xll.ohTrigger(Trigger,Trigger1M))</f>
        <v>2.0471696212803651E-2</v>
      </c>
      <c r="AT930" s="246">
        <f>_xll.qlIndexFixing($AU$1,AP930,TRUE,_xll.ohTrigger(Trigger,Trigger1M))</f>
        <v>2.0521332465558106E-2</v>
      </c>
    </row>
    <row r="931" spans="41:46" ht="11.25" customHeight="1" x14ac:dyDescent="0.25">
      <c r="AO931" s="102" t="s">
        <v>83</v>
      </c>
      <c r="AP931" s="101">
        <f>_xll.qlInterestRateIndexFixingDate(Currency&amp;"ibor"&amp;Tenor,AQ931,Trigger)</f>
        <v>45856</v>
      </c>
      <c r="AQ931" s="101">
        <f>_xll.qlCalendarAdvance(Calendar,AQ930,AO931,"f",,Trigger)</f>
        <v>45860</v>
      </c>
      <c r="AR931" s="101">
        <f>_xll.qlInterestRateIndexMaturity(Currency&amp;"ibor"&amp;Tenor,AQ931,Trigger)</f>
        <v>45891</v>
      </c>
      <c r="AS931" s="246">
        <f>_xll.qlIndexFixing($AC$5,AP931,TRUE,_xll.ohTrigger(Trigger,Trigger1M))</f>
        <v>2.0500788794729101E-2</v>
      </c>
      <c r="AT931" s="246">
        <f>_xll.qlIndexFixing($AU$1,AP931,TRUE,_xll.ohTrigger(Trigger,Trigger1M))</f>
        <v>2.0544672725489339E-2</v>
      </c>
    </row>
    <row r="932" spans="41:46" ht="11.25" customHeight="1" x14ac:dyDescent="0.25">
      <c r="AO932" s="102" t="s">
        <v>83</v>
      </c>
      <c r="AP932" s="101">
        <f>_xll.qlInterestRateIndexFixingDate(Currency&amp;"ibor"&amp;Tenor,AQ932,Trigger)</f>
        <v>45863</v>
      </c>
      <c r="AQ932" s="101">
        <f>_xll.qlCalendarAdvance(Calendar,AQ931,AO932,"f",,Trigger)</f>
        <v>45867</v>
      </c>
      <c r="AR932" s="101">
        <f>_xll.qlInterestRateIndexMaturity(Currency&amp;"ibor"&amp;Tenor,AQ932,Trigger)</f>
        <v>45898</v>
      </c>
      <c r="AS932" s="246">
        <f>_xll.qlIndexFixing($AC$5,AP932,TRUE,_xll.ohTrigger(Trigger,Trigger1M))</f>
        <v>2.0529271861044956E-2</v>
      </c>
      <c r="AT932" s="246">
        <f>_xll.qlIndexFixing($AU$1,AP932,TRUE,_xll.ohTrigger(Trigger,Trigger1M))</f>
        <v>2.0567757378478508E-2</v>
      </c>
    </row>
    <row r="933" spans="41:46" ht="11.25" customHeight="1" x14ac:dyDescent="0.25">
      <c r="AO933" s="102" t="s">
        <v>83</v>
      </c>
      <c r="AP933" s="101">
        <f>_xll.qlInterestRateIndexFixingDate(Currency&amp;"ibor"&amp;Tenor,AQ933,Trigger)</f>
        <v>45870</v>
      </c>
      <c r="AQ933" s="101">
        <f>_xll.qlCalendarAdvance(Calendar,AQ932,AO933,"f",,Trigger)</f>
        <v>45874</v>
      </c>
      <c r="AR933" s="101">
        <f>_xll.qlInterestRateIndexMaturity(Currency&amp;"ibor"&amp;Tenor,AQ933,Trigger)</f>
        <v>45905</v>
      </c>
      <c r="AS933" s="246">
        <f>_xll.qlIndexFixing($AC$5,AP933,TRUE,_xll.ohTrigger(Trigger,Trigger1M))</f>
        <v>2.0557145407274796E-2</v>
      </c>
      <c r="AT933" s="246">
        <f>_xll.qlIndexFixing($AU$1,AP933,TRUE,_xll.ohTrigger(Trigger,Trigger1M))</f>
        <v>2.0590586423004251E-2</v>
      </c>
    </row>
    <row r="934" spans="41:46" ht="11.25" customHeight="1" x14ac:dyDescent="0.25">
      <c r="AO934" s="102" t="s">
        <v>83</v>
      </c>
      <c r="AP934" s="101">
        <f>_xll.qlInterestRateIndexFixingDate(Currency&amp;"ibor"&amp;Tenor,AQ934,Trigger)</f>
        <v>45877</v>
      </c>
      <c r="AQ934" s="101">
        <f>_xll.qlCalendarAdvance(Calendar,AQ933,AO934,"f",,Trigger)</f>
        <v>45881</v>
      </c>
      <c r="AR934" s="101">
        <f>_xll.qlInterestRateIndexMaturity(Currency&amp;"ibor"&amp;Tenor,AQ934,Trigger)</f>
        <v>45912</v>
      </c>
      <c r="AS934" s="246">
        <f>_xll.qlIndexFixing($AC$5,AP934,TRUE,_xll.ohTrigger(Trigger,Trigger1M))</f>
        <v>2.0584409429035028E-2</v>
      </c>
      <c r="AT934" s="246">
        <f>_xll.qlIndexFixing($AU$1,AP934,TRUE,_xll.ohTrigger(Trigger,Trigger1M))</f>
        <v>2.0613159857563252E-2</v>
      </c>
    </row>
    <row r="935" spans="41:46" ht="11.25" customHeight="1" x14ac:dyDescent="0.25">
      <c r="AO935" s="102" t="s">
        <v>83</v>
      </c>
      <c r="AP935" s="101">
        <f>_xll.qlInterestRateIndexFixingDate(Currency&amp;"ibor"&amp;Tenor,AQ935,Trigger)</f>
        <v>45884</v>
      </c>
      <c r="AQ935" s="101">
        <f>_xll.qlCalendarAdvance(Calendar,AQ934,AO935,"f",,Trigger)</f>
        <v>45888</v>
      </c>
      <c r="AR935" s="101">
        <f>_xll.qlInterestRateIndexMaturity(Currency&amp;"ibor"&amp;Tenor,AQ935,Trigger)</f>
        <v>45919</v>
      </c>
      <c r="AS935" s="246">
        <f>_xll.qlIndexFixing($AC$5,AP935,TRUE,_xll.ohTrigger(Trigger,Trigger1M))</f>
        <v>2.061106392203747E-2</v>
      </c>
      <c r="AT935" s="246">
        <f>_xll.qlIndexFixing($AU$1,AP935,TRUE,_xll.ohTrigger(Trigger,Trigger1M))</f>
        <v>2.0635477680670245E-2</v>
      </c>
    </row>
    <row r="936" spans="41:46" ht="11.25" customHeight="1" x14ac:dyDescent="0.25">
      <c r="AO936" s="102" t="s">
        <v>83</v>
      </c>
      <c r="AP936" s="101">
        <f>_xll.qlInterestRateIndexFixingDate(Currency&amp;"ibor"&amp;Tenor,AQ936,Trigger)</f>
        <v>45891</v>
      </c>
      <c r="AQ936" s="101">
        <f>_xll.qlCalendarAdvance(Calendar,AQ935,AO936,"f",,Trigger)</f>
        <v>45895</v>
      </c>
      <c r="AR936" s="101">
        <f>_xll.qlInterestRateIndexMaturity(Currency&amp;"ibor"&amp;Tenor,AQ936,Trigger)</f>
        <v>45926</v>
      </c>
      <c r="AS936" s="246">
        <f>_xll.qlIndexFixing($AC$5,AP936,TRUE,_xll.ohTrigger(Trigger,Trigger1M))</f>
        <v>2.0637108882099662E-2</v>
      </c>
      <c r="AT936" s="246">
        <f>_xll.qlIndexFixing($AU$1,AP936,TRUE,_xll.ohTrigger(Trigger,Trigger1M))</f>
        <v>2.0657539890847711E-2</v>
      </c>
    </row>
    <row r="937" spans="41:46" ht="11.25" customHeight="1" x14ac:dyDescent="0.25">
      <c r="AO937" s="102" t="s">
        <v>83</v>
      </c>
      <c r="AP937" s="101">
        <f>_xll.qlInterestRateIndexFixingDate(Currency&amp;"ibor"&amp;Tenor,AQ937,Trigger)</f>
        <v>45898</v>
      </c>
      <c r="AQ937" s="101">
        <f>_xll.qlCalendarAdvance(Calendar,AQ936,AO937,"f",,Trigger)</f>
        <v>45902</v>
      </c>
      <c r="AR937" s="101">
        <f>_xll.qlInterestRateIndexMaturity(Currency&amp;"ibor"&amp;Tenor,AQ937,Trigger)</f>
        <v>45932</v>
      </c>
      <c r="AS937" s="246">
        <f>_xll.qlIndexFixing($AC$5,AP937,TRUE,_xll.ohTrigger(Trigger,Trigger1M))</f>
        <v>2.0660186814342119E-2</v>
      </c>
      <c r="AT937" s="246">
        <f>_xll.qlIndexFixing($AU$1,AP937,TRUE,_xll.ohTrigger(Trigger,Trigger1M))</f>
        <v>2.0677217124490888E-2</v>
      </c>
    </row>
    <row r="938" spans="41:46" ht="11.25" customHeight="1" x14ac:dyDescent="0.25">
      <c r="AO938" s="102" t="s">
        <v>83</v>
      </c>
      <c r="AP938" s="101">
        <f>_xll.qlInterestRateIndexFixingDate(Currency&amp;"ibor"&amp;Tenor,AQ938,Trigger)</f>
        <v>45905</v>
      </c>
      <c r="AQ938" s="101">
        <f>_xll.qlCalendarAdvance(Calendar,AQ937,AO938,"f",,Trigger)</f>
        <v>45909</v>
      </c>
      <c r="AR938" s="101">
        <f>_xll.qlInterestRateIndexMaturity(Currency&amp;"ibor"&amp;Tenor,AQ938,Trigger)</f>
        <v>45939</v>
      </c>
      <c r="AS938" s="246">
        <f>_xll.qlIndexFixing($AC$5,AP938,TRUE,_xll.ohTrigger(Trigger,Trigger1M))</f>
        <v>2.0685054808336822E-2</v>
      </c>
      <c r="AT938" s="246">
        <f>_xll.qlIndexFixing($AU$1,AP938,TRUE,_xll.ohTrigger(Trigger,Trigger1M))</f>
        <v>2.0698785124407593E-2</v>
      </c>
    </row>
    <row r="939" spans="41:46" ht="11.25" customHeight="1" x14ac:dyDescent="0.25">
      <c r="AO939" s="102" t="s">
        <v>83</v>
      </c>
      <c r="AP939" s="101">
        <f>_xll.qlInterestRateIndexFixingDate(Currency&amp;"ibor"&amp;Tenor,AQ939,Trigger)</f>
        <v>45912</v>
      </c>
      <c r="AQ939" s="101">
        <f>_xll.qlCalendarAdvance(Calendar,AQ938,AO939,"f",,Trigger)</f>
        <v>45916</v>
      </c>
      <c r="AR939" s="101">
        <f>_xll.qlInterestRateIndexMaturity(Currency&amp;"ibor"&amp;Tenor,AQ939,Trigger)</f>
        <v>45946</v>
      </c>
      <c r="AS939" s="246">
        <f>_xll.qlIndexFixing($AC$5,AP939,TRUE,_xll.ohTrigger(Trigger,Trigger1M))</f>
        <v>2.0709313290988796E-2</v>
      </c>
      <c r="AT939" s="246">
        <f>_xll.qlIndexFixing($AU$1,AP939,TRUE,_xll.ohTrigger(Trigger,Trigger1M))</f>
        <v>2.0720097520591452E-2</v>
      </c>
    </row>
    <row r="940" spans="41:46" ht="11.25" customHeight="1" x14ac:dyDescent="0.25">
      <c r="AO940" s="102" t="s">
        <v>83</v>
      </c>
      <c r="AP940" s="101">
        <f>_xll.qlInterestRateIndexFixingDate(Currency&amp;"ibor"&amp;Tenor,AQ940,Trigger)</f>
        <v>45919</v>
      </c>
      <c r="AQ940" s="101">
        <f>_xll.qlCalendarAdvance(Calendar,AQ939,AO940,"f",,Trigger)</f>
        <v>45923</v>
      </c>
      <c r="AR940" s="101">
        <f>_xll.qlInterestRateIndexMaturity(Currency&amp;"ibor"&amp;Tenor,AQ940,Trigger)</f>
        <v>45953</v>
      </c>
      <c r="AS940" s="246">
        <f>_xll.qlIndexFixing($AC$5,AP940,TRUE,_xll.ohTrigger(Trigger,Trigger1M))</f>
        <v>2.0732962258604992E-2</v>
      </c>
      <c r="AT940" s="246">
        <f>_xll.qlIndexFixing($AU$1,AP940,TRUE,_xll.ohTrigger(Trigger,Trigger1M))</f>
        <v>2.0741154311686216E-2</v>
      </c>
    </row>
    <row r="941" spans="41:46" ht="11.25" customHeight="1" x14ac:dyDescent="0.25">
      <c r="AO941" s="102" t="s">
        <v>83</v>
      </c>
      <c r="AP941" s="101">
        <f>_xll.qlInterestRateIndexFixingDate(Currency&amp;"ibor"&amp;Tenor,AQ941,Trigger)</f>
        <v>45926</v>
      </c>
      <c r="AQ941" s="101">
        <f>_xll.qlCalendarAdvance(Calendar,AQ940,AO941,"f",,Trigger)</f>
        <v>45930</v>
      </c>
      <c r="AR941" s="101">
        <f>_xll.qlInterestRateIndexMaturity(Currency&amp;"ibor"&amp;Tenor,AQ941,Trigger)</f>
        <v>45961</v>
      </c>
      <c r="AS941" s="246">
        <f>_xll.qlIndexFixing($AC$5,AP941,TRUE,_xll.ohTrigger(Trigger,Trigger1M))</f>
        <v>2.0758190548294995E-2</v>
      </c>
      <c r="AT941" s="246">
        <f>_xll.qlIndexFixing($AU$1,AP941,TRUE,_xll.ohTrigger(Trigger,Trigger1M))</f>
        <v>2.0764016697532889E-2</v>
      </c>
    </row>
    <row r="942" spans="41:46" ht="11.25" customHeight="1" x14ac:dyDescent="0.25">
      <c r="AO942" s="102" t="s">
        <v>83</v>
      </c>
      <c r="AP942" s="101">
        <f>_xll.qlInterestRateIndexFixingDate(Currency&amp;"ibor"&amp;Tenor,AQ942,Trigger)</f>
        <v>45933</v>
      </c>
      <c r="AQ942" s="101">
        <f>_xll.qlCalendarAdvance(Calendar,AQ941,AO942,"f",,Trigger)</f>
        <v>45937</v>
      </c>
      <c r="AR942" s="101">
        <f>_xll.qlInterestRateIndexMaturity(Currency&amp;"ibor"&amp;Tenor,AQ942,Trigger)</f>
        <v>45968</v>
      </c>
      <c r="AS942" s="246">
        <f>_xll.qlIndexFixing($AC$5,AP942,TRUE,_xll.ohTrigger(Trigger,Trigger1M))</f>
        <v>2.0780578228064381E-2</v>
      </c>
      <c r="AT942" s="246">
        <f>_xll.qlIndexFixing($AU$1,AP942,TRUE,_xll.ohTrigger(Trigger,Trigger1M))</f>
        <v>2.0784545200198391E-2</v>
      </c>
    </row>
    <row r="943" spans="41:46" ht="11.25" customHeight="1" x14ac:dyDescent="0.25">
      <c r="AO943" s="102" t="s">
        <v>83</v>
      </c>
      <c r="AP943" s="101">
        <f>_xll.qlInterestRateIndexFixingDate(Currency&amp;"ibor"&amp;Tenor,AQ943,Trigger)</f>
        <v>45940</v>
      </c>
      <c r="AQ943" s="101">
        <f>_xll.qlCalendarAdvance(Calendar,AQ942,AO943,"f",,Trigger)</f>
        <v>45944</v>
      </c>
      <c r="AR943" s="101">
        <f>_xll.qlInterestRateIndexMaturity(Currency&amp;"ibor"&amp;Tenor,AQ943,Trigger)</f>
        <v>45975</v>
      </c>
      <c r="AS943" s="246">
        <f>_xll.qlIndexFixing($AC$5,AP943,TRUE,_xll.ohTrigger(Trigger,Trigger1M))</f>
        <v>2.0802356348243869E-2</v>
      </c>
      <c r="AT943" s="246">
        <f>_xll.qlIndexFixing($AU$1,AP943,TRUE,_xll.ohTrigger(Trigger,Trigger1M))</f>
        <v>2.0804818080112544E-2</v>
      </c>
    </row>
    <row r="944" spans="41:46" ht="11.25" customHeight="1" x14ac:dyDescent="0.25">
      <c r="AO944" s="102" t="s">
        <v>83</v>
      </c>
      <c r="AP944" s="101">
        <f>_xll.qlInterestRateIndexFixingDate(Currency&amp;"ibor"&amp;Tenor,AQ944,Trigger)</f>
        <v>45947</v>
      </c>
      <c r="AQ944" s="101">
        <f>_xll.qlCalendarAdvance(Calendar,AQ943,AO944,"f",,Trigger)</f>
        <v>45951</v>
      </c>
      <c r="AR944" s="101">
        <f>_xll.qlInterestRateIndexMaturity(Currency&amp;"ibor"&amp;Tenor,AQ944,Trigger)</f>
        <v>45982</v>
      </c>
      <c r="AS944" s="246">
        <f>_xll.qlIndexFixing($AC$5,AP944,TRUE,_xll.ohTrigger(Trigger,Trigger1M))</f>
        <v>2.0823524905409094E-2</v>
      </c>
      <c r="AT944" s="246">
        <f>_xll.qlIndexFixing($AU$1,AP944,TRUE,_xll.ohTrigger(Trigger,Trigger1M))</f>
        <v>2.0824835335934478E-2</v>
      </c>
    </row>
    <row r="945" spans="41:46" ht="11.25" customHeight="1" x14ac:dyDescent="0.25">
      <c r="AO945" s="102" t="s">
        <v>83</v>
      </c>
      <c r="AP945" s="101">
        <f>_xll.qlInterestRateIndexFixingDate(Currency&amp;"ibor"&amp;Tenor,AQ945,Trigger)</f>
        <v>45954</v>
      </c>
      <c r="AQ945" s="101">
        <f>_xll.qlCalendarAdvance(Calendar,AQ944,AO945,"f",,Trigger)</f>
        <v>45958</v>
      </c>
      <c r="AR945" s="101">
        <f>_xll.qlInterestRateIndexMaturity(Currency&amp;"ibor"&amp;Tenor,AQ945,Trigger)</f>
        <v>45989</v>
      </c>
      <c r="AS945" s="246">
        <f>_xll.qlIndexFixing($AC$5,AP945,TRUE,_xll.ohTrigger(Trigger,Trigger1M))</f>
        <v>2.0844083896231116E-2</v>
      </c>
      <c r="AT945" s="246">
        <f>_xll.qlIndexFixing($AU$1,AP945,TRUE,_xll.ohTrigger(Trigger,Trigger1M))</f>
        <v>2.0844596966349119E-2</v>
      </c>
    </row>
    <row r="946" spans="41:46" ht="11.25" customHeight="1" x14ac:dyDescent="0.25">
      <c r="AO946" s="102" t="s">
        <v>83</v>
      </c>
      <c r="AP946" s="101">
        <f>_xll.qlInterestRateIndexFixingDate(Currency&amp;"ibor"&amp;Tenor,AQ946,Trigger)</f>
        <v>45961</v>
      </c>
      <c r="AQ946" s="101">
        <f>_xll.qlCalendarAdvance(Calendar,AQ945,AO946,"f",,Trigger)</f>
        <v>45965</v>
      </c>
      <c r="AR946" s="101">
        <f>_xll.qlInterestRateIndexMaturity(Currency&amp;"ibor"&amp;Tenor,AQ946,Trigger)</f>
        <v>45995</v>
      </c>
      <c r="AS946" s="246">
        <f>_xll.qlIndexFixing($AC$5,AP946,TRUE,_xll.ohTrigger(Trigger,Trigger1M))</f>
        <v>2.0862056053546851E-2</v>
      </c>
      <c r="AT946" s="246">
        <f>_xll.qlIndexFixing($AU$1,AP946,TRUE,_xll.ohTrigger(Trigger,Trigger1M))</f>
        <v>2.0862127277315068E-2</v>
      </c>
    </row>
    <row r="947" spans="41:46" ht="11.25" customHeight="1" x14ac:dyDescent="0.25">
      <c r="AO947" s="102" t="s">
        <v>83</v>
      </c>
      <c r="AP947" s="101">
        <f>_xll.qlInterestRateIndexFixingDate(Currency&amp;"ibor"&amp;Tenor,AQ947,Trigger)</f>
        <v>45968</v>
      </c>
      <c r="AQ947" s="101">
        <f>_xll.qlCalendarAdvance(Calendar,AQ946,AO947,"f",,Trigger)</f>
        <v>45972</v>
      </c>
      <c r="AR947" s="101">
        <f>_xll.qlInterestRateIndexMaturity(Currency&amp;"ibor"&amp;Tenor,AQ947,Trigger)</f>
        <v>46002</v>
      </c>
      <c r="AS947" s="246">
        <f>_xll.qlIndexFixing($AC$5,AP947,TRUE,_xll.ohTrigger(Trigger,Trigger1M))</f>
        <v>2.0881438320362378E-2</v>
      </c>
      <c r="AT947" s="246">
        <f>_xll.qlIndexFixing($AU$1,AP947,TRUE,_xll.ohTrigger(Trigger,Trigger1M))</f>
        <v>2.0881394796087527E-2</v>
      </c>
    </row>
    <row r="948" spans="41:46" ht="11.25" customHeight="1" x14ac:dyDescent="0.25">
      <c r="AO948" s="102" t="s">
        <v>83</v>
      </c>
      <c r="AP948" s="101">
        <f>_xll.qlInterestRateIndexFixingDate(Currency&amp;"ibor"&amp;Tenor,AQ948,Trigger)</f>
        <v>45975</v>
      </c>
      <c r="AQ948" s="101">
        <f>_xll.qlCalendarAdvance(Calendar,AQ947,AO948,"f",,Trigger)</f>
        <v>45979</v>
      </c>
      <c r="AR948" s="101">
        <f>_xll.qlInterestRateIndexMaturity(Currency&amp;"ibor"&amp;Tenor,AQ948,Trigger)</f>
        <v>46009</v>
      </c>
      <c r="AS948" s="246">
        <f>_xll.qlIndexFixing($AC$5,AP948,TRUE,_xll.ohTrigger(Trigger,Trigger1M))</f>
        <v>2.0900211045957739E-2</v>
      </c>
      <c r="AT948" s="246">
        <f>_xll.qlIndexFixing($AU$1,AP948,TRUE,_xll.ohTrigger(Trigger,Trigger1M))</f>
        <v>2.0900406699483121E-2</v>
      </c>
    </row>
    <row r="949" spans="41:46" ht="11.25" customHeight="1" x14ac:dyDescent="0.25">
      <c r="AO949" s="102" t="s">
        <v>83</v>
      </c>
      <c r="AP949" s="101">
        <f>_xll.qlInterestRateIndexFixingDate(Currency&amp;"ibor"&amp;Tenor,AQ949,Trigger)</f>
        <v>45982</v>
      </c>
      <c r="AQ949" s="101">
        <f>_xll.qlCalendarAdvance(Calendar,AQ948,AO949,"f",,Trigger)</f>
        <v>45986</v>
      </c>
      <c r="AR949" s="101">
        <f>_xll.qlInterestRateIndexMaturity(Currency&amp;"ibor"&amp;Tenor,AQ949,Trigger)</f>
        <v>46020</v>
      </c>
      <c r="AS949" s="246">
        <f>_xll.qlIndexFixing($AC$5,AP949,TRUE,_xll.ohTrigger(Trigger,Trigger1M))</f>
        <v>2.0925749970495254E-2</v>
      </c>
      <c r="AT949" s="246">
        <f>_xll.qlIndexFixing($AU$1,AP949,TRUE,_xll.ohTrigger(Trigger,Trigger1M))</f>
        <v>2.0926850496172902E-2</v>
      </c>
    </row>
    <row r="950" spans="41:46" ht="11.25" customHeight="1" x14ac:dyDescent="0.25">
      <c r="AO950" s="102" t="s">
        <v>83</v>
      </c>
      <c r="AP950" s="101">
        <f>_xll.qlInterestRateIndexFixingDate(Currency&amp;"ibor"&amp;Tenor,AQ950,Trigger)</f>
        <v>45989</v>
      </c>
      <c r="AQ950" s="101">
        <f>_xll.qlCalendarAdvance(Calendar,AQ949,AO950,"f",,Trigger)</f>
        <v>45993</v>
      </c>
      <c r="AR950" s="101">
        <f>_xll.qlInterestRateIndexMaturity(Currency&amp;"ibor"&amp;Tenor,AQ950,Trigger)</f>
        <v>46024</v>
      </c>
      <c r="AS950" s="246">
        <f>_xll.qlIndexFixing($AC$5,AP950,TRUE,_xll.ohTrigger(Trigger,Trigger1M))</f>
        <v>2.0937735245448622E-2</v>
      </c>
      <c r="AT950" s="246">
        <f>_xll.qlIndexFixing($AU$1,AP950,TRUE,_xll.ohTrigger(Trigger,Trigger1M))</f>
        <v>2.0939570692270249E-2</v>
      </c>
    </row>
    <row r="951" spans="41:46" ht="11.25" customHeight="1" x14ac:dyDescent="0.25">
      <c r="AO951" s="102" t="s">
        <v>83</v>
      </c>
      <c r="AP951" s="101">
        <f>_xll.qlInterestRateIndexFixingDate(Currency&amp;"ibor"&amp;Tenor,AQ951,Trigger)</f>
        <v>45996</v>
      </c>
      <c r="AQ951" s="101">
        <f>_xll.qlCalendarAdvance(Calendar,AQ950,AO951,"f",,Trigger)</f>
        <v>46000</v>
      </c>
      <c r="AR951" s="101">
        <f>_xll.qlInterestRateIndexMaturity(Currency&amp;"ibor"&amp;Tenor,AQ951,Trigger)</f>
        <v>46031</v>
      </c>
      <c r="AS951" s="246">
        <f>_xll.qlIndexFixing($AC$5,AP951,TRUE,_xll.ohTrigger(Trigger,Trigger1M))</f>
        <v>2.0954636773702996E-2</v>
      </c>
      <c r="AT951" s="246">
        <f>_xll.qlIndexFixing($AU$1,AP951,TRUE,_xll.ohTrigger(Trigger,Trigger1M))</f>
        <v>2.0957798543457393E-2</v>
      </c>
    </row>
    <row r="952" spans="41:46" ht="11.25" customHeight="1" x14ac:dyDescent="0.25">
      <c r="AO952" s="102" t="s">
        <v>83</v>
      </c>
      <c r="AP952" s="101">
        <f>_xll.qlInterestRateIndexFixingDate(Currency&amp;"ibor"&amp;Tenor,AQ952,Trigger)</f>
        <v>46003</v>
      </c>
      <c r="AQ952" s="101">
        <f>_xll.qlCalendarAdvance(Calendar,AQ951,AO952,"f",,Trigger)</f>
        <v>46007</v>
      </c>
      <c r="AR952" s="101">
        <f>_xll.qlInterestRateIndexMaturity(Currency&amp;"ibor"&amp;Tenor,AQ952,Trigger)</f>
        <v>46038</v>
      </c>
      <c r="AS952" s="246">
        <f>_xll.qlIndexFixing($AC$5,AP952,TRUE,_xll.ohTrigger(Trigger,Trigger1M))</f>
        <v>2.097092871500613E-2</v>
      </c>
      <c r="AT952" s="246">
        <f>_xll.qlIndexFixing($AU$1,AP952,TRUE,_xll.ohTrigger(Trigger,Trigger1M))</f>
        <v>2.0975770760470067E-2</v>
      </c>
    </row>
    <row r="953" spans="41:46" ht="11.25" customHeight="1" x14ac:dyDescent="0.25">
      <c r="AO953" s="102" t="s">
        <v>83</v>
      </c>
      <c r="AP953" s="101">
        <f>_xll.qlInterestRateIndexFixingDate(Currency&amp;"ibor"&amp;Tenor,AQ953,Trigger)</f>
        <v>46010</v>
      </c>
      <c r="AQ953" s="101">
        <f>_xll.qlCalendarAdvance(Calendar,AQ952,AO953,"f",,Trigger)</f>
        <v>46014</v>
      </c>
      <c r="AR953" s="101">
        <f>_xll.qlInterestRateIndexMaturity(Currency&amp;"ibor"&amp;Tenor,AQ953,Trigger)</f>
        <v>46045</v>
      </c>
      <c r="AS953" s="246">
        <f>_xll.qlIndexFixing($AC$5,AP953,TRUE,_xll.ohTrigger(Trigger,Trigger1M))</f>
        <v>2.0986611066794912E-2</v>
      </c>
      <c r="AT953" s="246">
        <f>_xll.qlIndexFixing($AU$1,AP953,TRUE,_xll.ohTrigger(Trigger,Trigger1M))</f>
        <v>2.0993487342122117E-2</v>
      </c>
    </row>
    <row r="954" spans="41:46" ht="11.25" customHeight="1" x14ac:dyDescent="0.25">
      <c r="AO954" s="102" t="s">
        <v>83</v>
      </c>
      <c r="AP954" s="101">
        <f>_xll.qlInterestRateIndexFixingDate(Currency&amp;"ibor"&amp;Tenor,AQ954,Trigger)</f>
        <v>46015</v>
      </c>
      <c r="AQ954" s="101">
        <f>_xll.qlCalendarAdvance(Calendar,AQ953,AO954,"f",,Trigger)</f>
        <v>46021</v>
      </c>
      <c r="AR954" s="101">
        <f>_xll.qlInterestRateIndexMaturity(Currency&amp;"ibor"&amp;Tenor,AQ954,Trigger)</f>
        <v>46052</v>
      </c>
      <c r="AS954" s="246">
        <f>_xll.qlIndexFixing($AC$5,AP954,TRUE,_xll.ohTrigger(Trigger,Trigger1M))</f>
        <v>2.1001683826604223E-2</v>
      </c>
      <c r="AT954" s="246">
        <f>_xll.qlIndexFixing($AU$1,AP954,TRUE,_xll.ohTrigger(Trigger,Trigger1M))</f>
        <v>2.1010948287248025E-2</v>
      </c>
    </row>
    <row r="955" spans="41:46" ht="11.25" customHeight="1" x14ac:dyDescent="0.25">
      <c r="AO955" s="102" t="s">
        <v>83</v>
      </c>
      <c r="AP955" s="101">
        <f>_xll.qlInterestRateIndexFixingDate(Currency&amp;"ibor"&amp;Tenor,AQ955,Trigger)</f>
        <v>46024</v>
      </c>
      <c r="AQ955" s="101">
        <f>_xll.qlCalendarAdvance(Calendar,AQ954,AO955,"f",,Trigger)</f>
        <v>46028</v>
      </c>
      <c r="AR955" s="101">
        <f>_xll.qlInterestRateIndexMaturity(Currency&amp;"ibor"&amp;Tenor,AQ955,Trigger)</f>
        <v>46059</v>
      </c>
      <c r="AS955" s="246">
        <f>_xll.qlIndexFixing($AC$5,AP955,TRUE,_xll.ohTrigger(Trigger,Trigger1M))</f>
        <v>2.1016146992064336E-2</v>
      </c>
      <c r="AT955" s="246">
        <f>_xll.qlIndexFixing($AU$1,AP955,TRUE,_xll.ohTrigger(Trigger,Trigger1M))</f>
        <v>2.1028153594695165E-2</v>
      </c>
    </row>
    <row r="956" spans="41:46" ht="11.25" customHeight="1" x14ac:dyDescent="0.25">
      <c r="AO956" s="102" t="s">
        <v>83</v>
      </c>
      <c r="AP956" s="101">
        <f>_xll.qlInterestRateIndexFixingDate(Currency&amp;"ibor"&amp;Tenor,AQ956,Trigger)</f>
        <v>46031</v>
      </c>
      <c r="AQ956" s="101">
        <f>_xll.qlCalendarAdvance(Calendar,AQ955,AO956,"f",,Trigger)</f>
        <v>46035</v>
      </c>
      <c r="AR956" s="101">
        <f>_xll.qlInterestRateIndexMaturity(Currency&amp;"ibor"&amp;Tenor,AQ956,Trigger)</f>
        <v>46066</v>
      </c>
      <c r="AS956" s="246">
        <f>_xll.qlIndexFixing($AC$5,AP956,TRUE,_xll.ohTrigger(Trigger,Trigger1M))</f>
        <v>2.1030000560903529E-2</v>
      </c>
      <c r="AT956" s="246">
        <f>_xll.qlIndexFixing($AU$1,AP956,TRUE,_xll.ohTrigger(Trigger,Trigger1M))</f>
        <v>2.1045103263328965E-2</v>
      </c>
    </row>
    <row r="957" spans="41:46" ht="11.25" customHeight="1" x14ac:dyDescent="0.25">
      <c r="AO957" s="102" t="s">
        <v>83</v>
      </c>
      <c r="AP957" s="101">
        <f>_xll.qlInterestRateIndexFixingDate(Currency&amp;"ibor"&amp;Tenor,AQ957,Trigger)</f>
        <v>46038</v>
      </c>
      <c r="AQ957" s="101">
        <f>_xll.qlCalendarAdvance(Calendar,AQ956,AO957,"f",,Trigger)</f>
        <v>46042</v>
      </c>
      <c r="AR957" s="101">
        <f>_xll.qlInterestRateIndexMaturity(Currency&amp;"ibor"&amp;Tenor,AQ957,Trigger)</f>
        <v>46073</v>
      </c>
      <c r="AS957" s="246">
        <f>_xll.qlIndexFixing($AC$5,AP957,TRUE,_xll.ohTrigger(Trigger,Trigger1M))</f>
        <v>2.1043244530945474E-2</v>
      </c>
      <c r="AT957" s="246">
        <f>_xll.qlIndexFixing($AU$1,AP957,TRUE,_xll.ohTrigger(Trigger,Trigger1M))</f>
        <v>2.1061797292030313E-2</v>
      </c>
    </row>
    <row r="958" spans="41:46" ht="11.25" customHeight="1" x14ac:dyDescent="0.25">
      <c r="AO958" s="102" t="s">
        <v>83</v>
      </c>
      <c r="AP958" s="101">
        <f>_xll.qlInterestRateIndexFixingDate(Currency&amp;"ibor"&amp;Tenor,AQ958,Trigger)</f>
        <v>46045</v>
      </c>
      <c r="AQ958" s="101">
        <f>_xll.qlCalendarAdvance(Calendar,AQ957,AO958,"f",,Trigger)</f>
        <v>46049</v>
      </c>
      <c r="AR958" s="101">
        <f>_xll.qlInterestRateIndexMaturity(Currency&amp;"ibor"&amp;Tenor,AQ958,Trigger)</f>
        <v>46080</v>
      </c>
      <c r="AS958" s="246">
        <f>_xll.qlIndexFixing($AC$5,AP958,TRUE,_xll.ohTrigger(Trigger,Trigger1M))</f>
        <v>2.1055878900101518E-2</v>
      </c>
      <c r="AT958" s="246">
        <f>_xll.qlIndexFixing($AU$1,AP958,TRUE,_xll.ohTrigger(Trigger,Trigger1M))</f>
        <v>2.1078235679700741E-2</v>
      </c>
    </row>
    <row r="959" spans="41:46" ht="11.25" customHeight="1" x14ac:dyDescent="0.25">
      <c r="AO959" s="102" t="s">
        <v>83</v>
      </c>
      <c r="AP959" s="101">
        <f>_xll.qlInterestRateIndexFixingDate(Currency&amp;"ibor"&amp;Tenor,AQ959,Trigger)</f>
        <v>46052</v>
      </c>
      <c r="AQ959" s="101">
        <f>_xll.qlCalendarAdvance(Calendar,AQ958,AO959,"f",,Trigger)</f>
        <v>46056</v>
      </c>
      <c r="AR959" s="101">
        <f>_xll.qlInterestRateIndexMaturity(Currency&amp;"ibor"&amp;Tenor,AQ959,Trigger)</f>
        <v>46084</v>
      </c>
      <c r="AS959" s="246">
        <f>_xll.qlIndexFixing($AC$5,AP959,TRUE,_xll.ohTrigger(Trigger,Trigger1M))</f>
        <v>2.1063622252872297E-2</v>
      </c>
      <c r="AT959" s="246">
        <f>_xll.qlIndexFixing($AU$1,AP959,TRUE,_xll.ohTrigger(Trigger,Trigger1M))</f>
        <v>2.10891584633442E-2</v>
      </c>
    </row>
    <row r="960" spans="41:46" ht="11.25" customHeight="1" x14ac:dyDescent="0.25">
      <c r="AO960" s="102" t="s">
        <v>83</v>
      </c>
      <c r="AP960" s="101">
        <f>_xll.qlInterestRateIndexFixingDate(Currency&amp;"ibor"&amp;Tenor,AQ960,Trigger)</f>
        <v>46059</v>
      </c>
      <c r="AQ960" s="101">
        <f>_xll.qlCalendarAdvance(Calendar,AQ959,AO960,"f",,Trigger)</f>
        <v>46063</v>
      </c>
      <c r="AR960" s="101">
        <f>_xll.qlInterestRateIndexMaturity(Currency&amp;"ibor"&amp;Tenor,AQ960,Trigger)</f>
        <v>46091</v>
      </c>
      <c r="AS960" s="246">
        <f>_xll.qlIndexFixing($AC$5,AP960,TRUE,_xll.ohTrigger(Trigger,Trigger1M))</f>
        <v>2.107516601888967E-2</v>
      </c>
      <c r="AT960" s="246">
        <f>_xll.qlIndexFixing($AU$1,AP960,TRUE,_xll.ohTrigger(Trigger,Trigger1M))</f>
        <v>2.1105137539323731E-2</v>
      </c>
    </row>
    <row r="961" spans="41:46" ht="11.25" customHeight="1" x14ac:dyDescent="0.25">
      <c r="AO961" s="102" t="s">
        <v>83</v>
      </c>
      <c r="AP961" s="101">
        <f>_xll.qlInterestRateIndexFixingDate(Currency&amp;"ibor"&amp;Tenor,AQ961,Trigger)</f>
        <v>46066</v>
      </c>
      <c r="AQ961" s="101">
        <f>_xll.qlCalendarAdvance(Calendar,AQ960,AO961,"f",,Trigger)</f>
        <v>46070</v>
      </c>
      <c r="AR961" s="101">
        <f>_xll.qlInterestRateIndexMaturity(Currency&amp;"ibor"&amp;Tenor,AQ961,Trigger)</f>
        <v>46098</v>
      </c>
      <c r="AS961" s="246">
        <f>_xll.qlIndexFixing($AC$5,AP961,TRUE,_xll.ohTrigger(Trigger,Trigger1M))</f>
        <v>2.1086100284639642E-2</v>
      </c>
      <c r="AT961" s="246">
        <f>_xll.qlIndexFixing($AU$1,AP961,TRUE,_xll.ohTrigger(Trigger,Trigger1M))</f>
        <v>2.1120861014125896E-2</v>
      </c>
    </row>
    <row r="962" spans="41:46" ht="11.25" customHeight="1" x14ac:dyDescent="0.25">
      <c r="AO962" s="102" t="s">
        <v>83</v>
      </c>
      <c r="AP962" s="101">
        <f>_xll.qlInterestRateIndexFixingDate(Currency&amp;"ibor"&amp;Tenor,AQ962,Trigger)</f>
        <v>46073</v>
      </c>
      <c r="AQ962" s="101">
        <f>_xll.qlCalendarAdvance(Calendar,AQ961,AO962,"f",,Trigger)</f>
        <v>46077</v>
      </c>
      <c r="AR962" s="101">
        <f>_xll.qlInterestRateIndexMaturity(Currency&amp;"ibor"&amp;Tenor,AQ962,Trigger)</f>
        <v>46105</v>
      </c>
      <c r="AS962" s="246">
        <f>_xll.qlIndexFixing($AC$5,AP962,TRUE,_xll.ohTrigger(Trigger,Trigger1M))</f>
        <v>2.1096425048569172E-2</v>
      </c>
      <c r="AT962" s="246">
        <f>_xll.qlIndexFixing($AU$1,AP962,TRUE,_xll.ohTrigger(Trigger,Trigger1M))</f>
        <v>2.1136328886808591E-2</v>
      </c>
    </row>
    <row r="963" spans="41:46" ht="11.25" customHeight="1" x14ac:dyDescent="0.25">
      <c r="AO963" s="102" t="s">
        <v>83</v>
      </c>
      <c r="AP963" s="101">
        <f>_xll.qlInterestRateIndexFixingDate(Currency&amp;"ibor"&amp;Tenor,AQ963,Trigger)</f>
        <v>46080</v>
      </c>
      <c r="AQ963" s="101">
        <f>_xll.qlCalendarAdvance(Calendar,AQ962,AO963,"f",,Trigger)</f>
        <v>46084</v>
      </c>
      <c r="AR963" s="101">
        <f>_xll.qlInterestRateIndexMaturity(Currency&amp;"ibor"&amp;Tenor,AQ963,Trigger)</f>
        <v>46119</v>
      </c>
      <c r="AS963" s="246">
        <f>_xll.qlIndexFixing($AC$5,AP963,TRUE,_xll.ohTrigger(Trigger,Trigger1M))</f>
        <v>2.1114871787511241E-2</v>
      </c>
      <c r="AT963" s="246">
        <f>_xll.qlIndexFixing($AU$1,AP963,TRUE,_xll.ohTrigger(Trigger,Trigger1M))</f>
        <v>2.1163306444717325E-2</v>
      </c>
    </row>
    <row r="964" spans="41:46" ht="11.25" customHeight="1" x14ac:dyDescent="0.25">
      <c r="AO964" s="102" t="s">
        <v>83</v>
      </c>
      <c r="AP964" s="101">
        <f>_xll.qlInterestRateIndexFixingDate(Currency&amp;"ibor"&amp;Tenor,AQ964,Trigger)</f>
        <v>46087</v>
      </c>
      <c r="AQ964" s="101">
        <f>_xll.qlCalendarAdvance(Calendar,AQ963,AO964,"f",,Trigger)</f>
        <v>46091</v>
      </c>
      <c r="AR964" s="101">
        <f>_xll.qlInterestRateIndexMaturity(Currency&amp;"ibor"&amp;Tenor,AQ964,Trigger)</f>
        <v>46122</v>
      </c>
      <c r="AS964" s="246">
        <f>_xll.qlIndexFixing($AC$5,AP964,TRUE,_xll.ohTrigger(Trigger,Trigger1M))</f>
        <v>2.1118883392027096E-2</v>
      </c>
      <c r="AT964" s="246">
        <f>_xll.qlIndexFixing($AU$1,AP964,TRUE,_xll.ohTrigger(Trigger,Trigger1M))</f>
        <v>2.1171497484562766E-2</v>
      </c>
    </row>
    <row r="965" spans="41:46" ht="11.25" customHeight="1" x14ac:dyDescent="0.25">
      <c r="AO965" s="102" t="s">
        <v>83</v>
      </c>
      <c r="AP965" s="101">
        <f>_xll.qlInterestRateIndexFixingDate(Currency&amp;"ibor"&amp;Tenor,AQ965,Trigger)</f>
        <v>46094</v>
      </c>
      <c r="AQ965" s="101">
        <f>_xll.qlCalendarAdvance(Calendar,AQ964,AO965,"f",,Trigger)</f>
        <v>46098</v>
      </c>
      <c r="AR965" s="101">
        <f>_xll.qlInterestRateIndexMaturity(Currency&amp;"ibor"&amp;Tenor,AQ965,Trigger)</f>
        <v>46129</v>
      </c>
      <c r="AS965" s="246">
        <f>_xll.qlIndexFixing($AC$5,AP965,TRUE,_xll.ohTrigger(Trigger,Trigger1M))</f>
        <v>2.1127250504769112E-2</v>
      </c>
      <c r="AT965" s="246">
        <f>_xll.qlIndexFixing($AU$1,AP965,TRUE,_xll.ohTrigger(Trigger,Trigger1M))</f>
        <v>2.1186146355618298E-2</v>
      </c>
    </row>
    <row r="966" spans="41:46" ht="11.25" customHeight="1" x14ac:dyDescent="0.25">
      <c r="AO966" s="102" t="s">
        <v>83</v>
      </c>
      <c r="AP966" s="101">
        <f>_xll.qlInterestRateIndexFixingDate(Currency&amp;"ibor"&amp;Tenor,AQ966,Trigger)</f>
        <v>46101</v>
      </c>
      <c r="AQ966" s="101">
        <f>_xll.qlCalendarAdvance(Calendar,AQ965,AO966,"f",,Trigger)</f>
        <v>46105</v>
      </c>
      <c r="AR966" s="101">
        <f>_xll.qlInterestRateIndexMaturity(Currency&amp;"ibor"&amp;Tenor,AQ966,Trigger)</f>
        <v>46136</v>
      </c>
      <c r="AS966" s="246">
        <f>_xll.qlIndexFixing($AC$5,AP966,TRUE,_xll.ohTrigger(Trigger,Trigger1M))</f>
        <v>2.1135008003425462E-2</v>
      </c>
      <c r="AT966" s="246">
        <f>_xll.qlIndexFixing($AU$1,AP966,TRUE,_xll.ohTrigger(Trigger,Trigger1M))</f>
        <v>2.1200539577443014E-2</v>
      </c>
    </row>
    <row r="967" spans="41:46" ht="11.25" customHeight="1" x14ac:dyDescent="0.25">
      <c r="AO967" s="102" t="s">
        <v>83</v>
      </c>
      <c r="AP967" s="101">
        <f>_xll.qlInterestRateIndexFixingDate(Currency&amp;"ibor"&amp;Tenor,AQ967,Trigger)</f>
        <v>46108</v>
      </c>
      <c r="AQ967" s="101">
        <f>_xll.qlCalendarAdvance(Calendar,AQ966,AO967,"f",,Trigger)</f>
        <v>46112</v>
      </c>
      <c r="AR967" s="101">
        <f>_xll.qlInterestRateIndexMaturity(Currency&amp;"ibor"&amp;Tenor,AQ967,Trigger)</f>
        <v>46142</v>
      </c>
      <c r="AS967" s="246">
        <f>_xll.qlIndexFixing($AC$5,AP967,TRUE,_xll.ohTrigger(Trigger,Trigger1M))</f>
        <v>2.1141076756968857E-2</v>
      </c>
      <c r="AT967" s="246">
        <f>_xll.qlIndexFixing($AU$1,AP967,TRUE,_xll.ohTrigger(Trigger,Trigger1M))</f>
        <v>2.1213064426327755E-2</v>
      </c>
    </row>
    <row r="968" spans="41:46" ht="11.25" customHeight="1" x14ac:dyDescent="0.25">
      <c r="AO968" s="102" t="s">
        <v>83</v>
      </c>
      <c r="AP968" s="101">
        <f>_xll.qlInterestRateIndexFixingDate(Currency&amp;"ibor"&amp;Tenor,AQ968,Trigger)</f>
        <v>46113</v>
      </c>
      <c r="AQ968" s="101">
        <f>_xll.qlCalendarAdvance(Calendar,AQ967,AO968,"f",,Trigger)</f>
        <v>46119</v>
      </c>
      <c r="AR968" s="101">
        <f>_xll.qlInterestRateIndexMaturity(Currency&amp;"ibor"&amp;Tenor,AQ968,Trigger)</f>
        <v>46149</v>
      </c>
      <c r="AS968" s="246">
        <f>_xll.qlIndexFixing($AC$5,AP968,TRUE,_xll.ohTrigger(Trigger,Trigger1M))</f>
        <v>2.1147658181747353E-2</v>
      </c>
      <c r="AT968" s="246">
        <f>_xll.qlIndexFixing($AU$1,AP968,TRUE,_xll.ohTrigger(Trigger,Trigger1M))</f>
        <v>2.1226963789111153E-2</v>
      </c>
    </row>
    <row r="969" spans="41:46" ht="11.25" customHeight="1" x14ac:dyDescent="0.25">
      <c r="AO969" s="102" t="s">
        <v>83</v>
      </c>
      <c r="AP969" s="101">
        <f>_xll.qlInterestRateIndexFixingDate(Currency&amp;"ibor"&amp;Tenor,AQ969,Trigger)</f>
        <v>46122</v>
      </c>
      <c r="AQ969" s="101">
        <f>_xll.qlCalendarAdvance(Calendar,AQ968,AO969,"f",,Trigger)</f>
        <v>46126</v>
      </c>
      <c r="AR969" s="101">
        <f>_xll.qlInterestRateIndexMaturity(Currency&amp;"ibor"&amp;Tenor,AQ969,Trigger)</f>
        <v>46156</v>
      </c>
      <c r="AS969" s="246">
        <f>_xll.qlIndexFixing($AC$5,AP969,TRUE,_xll.ohTrigger(Trigger,Trigger1M))</f>
        <v>2.1153630024802084E-2</v>
      </c>
      <c r="AT969" s="246">
        <f>_xll.qlIndexFixing($AU$1,AP969,TRUE,_xll.ohTrigger(Trigger,Trigger1M))</f>
        <v>2.1240607514471321E-2</v>
      </c>
    </row>
    <row r="970" spans="41:46" ht="11.25" customHeight="1" x14ac:dyDescent="0.25">
      <c r="AO970" s="102" t="s">
        <v>83</v>
      </c>
      <c r="AP970" s="101">
        <f>_xll.qlInterestRateIndexFixingDate(Currency&amp;"ibor"&amp;Tenor,AQ970,Trigger)</f>
        <v>46129</v>
      </c>
      <c r="AQ970" s="101">
        <f>_xll.qlCalendarAdvance(Calendar,AQ969,AO970,"f",,Trigger)</f>
        <v>46133</v>
      </c>
      <c r="AR970" s="101">
        <f>_xll.qlInterestRateIndexMaturity(Currency&amp;"ibor"&amp;Tenor,AQ970,Trigger)</f>
        <v>46163</v>
      </c>
      <c r="AS970" s="246">
        <f>_xll.qlIndexFixing($AC$5,AP970,TRUE,_xll.ohTrigger(Trigger,Trigger1M))</f>
        <v>2.1158992285232436E-2</v>
      </c>
      <c r="AT970" s="246">
        <f>_xll.qlIndexFixing($AU$1,AP970,TRUE,_xll.ohTrigger(Trigger,Trigger1M))</f>
        <v>2.1253995601531628E-2</v>
      </c>
    </row>
    <row r="971" spans="41:46" ht="11.25" customHeight="1" x14ac:dyDescent="0.25">
      <c r="AO971" s="102" t="s">
        <v>83</v>
      </c>
      <c r="AP971" s="101">
        <f>_xll.qlInterestRateIndexFixingDate(Currency&amp;"ibor"&amp;Tenor,AQ971,Trigger)</f>
        <v>46136</v>
      </c>
      <c r="AQ971" s="101">
        <f>_xll.qlCalendarAdvance(Calendar,AQ970,AO971,"f",,Trigger)</f>
        <v>46140</v>
      </c>
      <c r="AR971" s="101">
        <f>_xll.qlInterestRateIndexMaturity(Currency&amp;"ibor"&amp;Tenor,AQ971,Trigger)</f>
        <v>46170</v>
      </c>
      <c r="AS971" s="246">
        <f>_xll.qlIndexFixing($AC$5,AP971,TRUE,_xll.ohTrigger(Trigger,Trigger1M))</f>
        <v>2.1163744962212405E-2</v>
      </c>
      <c r="AT971" s="246">
        <f>_xll.qlIndexFixing($AU$1,AP971,TRUE,_xll.ohTrigger(Trigger,Trigger1M))</f>
        <v>2.126712804944475E-2</v>
      </c>
    </row>
    <row r="972" spans="41:46" ht="11.25" customHeight="1" x14ac:dyDescent="0.25">
      <c r="AO972" s="102" t="s">
        <v>83</v>
      </c>
      <c r="AP972" s="101">
        <f>_xll.qlInterestRateIndexFixingDate(Currency&amp;"ibor"&amp;Tenor,AQ972,Trigger)</f>
        <v>46142</v>
      </c>
      <c r="AQ972" s="101">
        <f>_xll.qlCalendarAdvance(Calendar,AQ971,AO972,"f",,Trigger)</f>
        <v>46147</v>
      </c>
      <c r="AR972" s="101">
        <f>_xll.qlInterestRateIndexMaturity(Currency&amp;"ibor"&amp;Tenor,AQ972,Trigger)</f>
        <v>46178</v>
      </c>
      <c r="AS972" s="246">
        <f>_xll.qlIndexFixing($AC$5,AP972,TRUE,_xll.ohTrigger(Trigger,Trigger1M))</f>
        <v>2.1168751037951985E-2</v>
      </c>
      <c r="AT972" s="246">
        <f>_xll.qlIndexFixing($AU$1,AP972,TRUE,_xll.ohTrigger(Trigger,Trigger1M))</f>
        <v>2.1281530222616658E-2</v>
      </c>
    </row>
    <row r="973" spans="41:46" ht="11.25" customHeight="1" x14ac:dyDescent="0.25">
      <c r="AO973" s="102" t="s">
        <v>83</v>
      </c>
      <c r="AP973" s="101">
        <f>_xll.qlInterestRateIndexFixingDate(Currency&amp;"ibor"&amp;Tenor,AQ973,Trigger)</f>
        <v>46150</v>
      </c>
      <c r="AQ973" s="101">
        <f>_xll.qlCalendarAdvance(Calendar,AQ972,AO973,"f",,Trigger)</f>
        <v>46154</v>
      </c>
      <c r="AR973" s="101">
        <f>_xll.qlInterestRateIndexMaturity(Currency&amp;"ibor"&amp;Tenor,AQ973,Trigger)</f>
        <v>46185</v>
      </c>
      <c r="AS973" s="246">
        <f>_xll.qlIndexFixing($AC$5,AP973,TRUE,_xll.ohTrigger(Trigger,Trigger1M))</f>
        <v>2.1172241209218817E-2</v>
      </c>
      <c r="AT973" s="246">
        <f>_xll.qlIndexFixing($AU$1,AP973,TRUE,_xll.ohTrigger(Trigger,Trigger1M))</f>
        <v>2.1294133874212594E-2</v>
      </c>
    </row>
    <row r="974" spans="41:46" ht="11.25" customHeight="1" x14ac:dyDescent="0.25">
      <c r="AO974" s="102" t="s">
        <v>83</v>
      </c>
      <c r="AP974" s="101">
        <f>_xll.qlInterestRateIndexFixingDate(Currency&amp;"ibor"&amp;Tenor,AQ974,Trigger)</f>
        <v>46157</v>
      </c>
      <c r="AQ974" s="101">
        <f>_xll.qlCalendarAdvance(Calendar,AQ973,AO974,"f",,Trigger)</f>
        <v>46161</v>
      </c>
      <c r="AR974" s="101">
        <f>_xll.qlInterestRateIndexMaturity(Currency&amp;"ibor"&amp;Tenor,AQ974,Trigger)</f>
        <v>46192</v>
      </c>
      <c r="AS974" s="246">
        <f>_xll.qlIndexFixing($AC$5,AP974,TRUE,_xll.ohTrigger(Trigger,Trigger1M))</f>
        <v>2.1175121759326936E-2</v>
      </c>
      <c r="AT974" s="246">
        <f>_xll.qlIndexFixing($AU$1,AP974,TRUE,_xll.ohTrigger(Trigger,Trigger1M))</f>
        <v>2.1306481869460825E-2</v>
      </c>
    </row>
    <row r="975" spans="41:46" ht="11.25" customHeight="1" x14ac:dyDescent="0.25">
      <c r="AO975" s="102" t="s">
        <v>83</v>
      </c>
      <c r="AP975" s="101">
        <f>_xll.qlInterestRateIndexFixingDate(Currency&amp;"ibor"&amp;Tenor,AQ975,Trigger)</f>
        <v>46164</v>
      </c>
      <c r="AQ975" s="101">
        <f>_xll.qlCalendarAdvance(Calendar,AQ974,AO975,"f",,Trigger)</f>
        <v>46168</v>
      </c>
      <c r="AR975" s="101">
        <f>_xll.qlInterestRateIndexMaturity(Currency&amp;"ibor"&amp;Tenor,AQ975,Trigger)</f>
        <v>46199</v>
      </c>
      <c r="AS975" s="246">
        <f>_xll.qlIndexFixing($AC$5,AP975,TRUE,_xll.ohTrigger(Trigger,Trigger1M))</f>
        <v>2.117739268782251E-2</v>
      </c>
      <c r="AT975" s="246">
        <f>_xll.qlIndexFixing($AU$1,AP975,TRUE,_xll.ohTrigger(Trigger,Trigger1M))</f>
        <v>2.1318574207546521E-2</v>
      </c>
    </row>
    <row r="976" spans="41:46" ht="11.25" customHeight="1" x14ac:dyDescent="0.25">
      <c r="AO976" s="102" t="s">
        <v>83</v>
      </c>
      <c r="AP976" s="101">
        <f>_xll.qlInterestRateIndexFixingDate(Currency&amp;"ibor"&amp;Tenor,AQ976,Trigger)</f>
        <v>46171</v>
      </c>
      <c r="AQ976" s="101">
        <f>_xll.qlCalendarAdvance(Calendar,AQ975,AO976,"f",,Trigger)</f>
        <v>46175</v>
      </c>
      <c r="AR976" s="101">
        <f>_xll.qlInterestRateIndexMaturity(Currency&amp;"ibor"&amp;Tenor,AQ976,Trigger)</f>
        <v>46205</v>
      </c>
      <c r="AS976" s="246">
        <f>_xll.qlIndexFixing($AC$5,AP976,TRUE,_xll.ohTrigger(Trigger,Trigger1M))</f>
        <v>2.1178364573392727E-2</v>
      </c>
      <c r="AT976" s="246">
        <f>_xll.qlIndexFixing($AU$1,AP976,TRUE,_xll.ohTrigger(Trigger,Trigger1M))</f>
        <v>2.1328955672988315E-2</v>
      </c>
    </row>
    <row r="977" spans="41:46" ht="11.25" customHeight="1" x14ac:dyDescent="0.25">
      <c r="AO977" s="102" t="s">
        <v>83</v>
      </c>
      <c r="AP977" s="101">
        <f>_xll.qlInterestRateIndexFixingDate(Currency&amp;"ibor"&amp;Tenor,AQ977,Trigger)</f>
        <v>46178</v>
      </c>
      <c r="AQ977" s="101">
        <f>_xll.qlCalendarAdvance(Calendar,AQ976,AO977,"f",,Trigger)</f>
        <v>46182</v>
      </c>
      <c r="AR977" s="101">
        <f>_xll.qlInterestRateIndexMaturity(Currency&amp;"ibor"&amp;Tenor,AQ977,Trigger)</f>
        <v>46212</v>
      </c>
      <c r="AS977" s="246">
        <f>_xll.qlIndexFixing($AC$5,AP977,TRUE,_xll.ohTrigger(Trigger,Trigger1M))</f>
        <v>2.1182028624394E-2</v>
      </c>
      <c r="AT977" s="246">
        <f>_xll.qlIndexFixing($AU$1,AP977,TRUE,_xll.ohTrigger(Trigger,Trigger1M))</f>
        <v>2.1340554268970635E-2</v>
      </c>
    </row>
    <row r="978" spans="41:46" ht="11.25" customHeight="1" x14ac:dyDescent="0.25">
      <c r="AO978" s="102" t="s">
        <v>83</v>
      </c>
      <c r="AP978" s="101">
        <f>_xll.qlInterestRateIndexFixingDate(Currency&amp;"ibor"&amp;Tenor,AQ978,Trigger)</f>
        <v>46185</v>
      </c>
      <c r="AQ978" s="101">
        <f>_xll.qlCalendarAdvance(Calendar,AQ977,AO978,"f",,Trigger)</f>
        <v>46189</v>
      </c>
      <c r="AR978" s="101">
        <f>_xll.qlInterestRateIndexMaturity(Currency&amp;"ibor"&amp;Tenor,AQ978,Trigger)</f>
        <v>46219</v>
      </c>
      <c r="AS978" s="246">
        <f>_xll.qlIndexFixing($AC$5,AP978,TRUE,_xll.ohTrigger(Trigger,Trigger1M))</f>
        <v>2.1190215938210244E-2</v>
      </c>
      <c r="AT978" s="246">
        <f>_xll.qlIndexFixing($AU$1,AP978,TRUE,_xll.ohTrigger(Trigger,Trigger1M))</f>
        <v>2.135189722028219E-2</v>
      </c>
    </row>
    <row r="979" spans="41:46" ht="11.25" customHeight="1" x14ac:dyDescent="0.25">
      <c r="AO979" s="102" t="s">
        <v>83</v>
      </c>
      <c r="AP979" s="101">
        <f>_xll.qlInterestRateIndexFixingDate(Currency&amp;"ibor"&amp;Tenor,AQ979,Trigger)</f>
        <v>46192</v>
      </c>
      <c r="AQ979" s="101">
        <f>_xll.qlCalendarAdvance(Calendar,AQ978,AO979,"f",,Trigger)</f>
        <v>46196</v>
      </c>
      <c r="AR979" s="101">
        <f>_xll.qlInterestRateIndexMaturity(Currency&amp;"ibor"&amp;Tenor,AQ979,Trigger)</f>
        <v>46226</v>
      </c>
      <c r="AS979" s="246">
        <f>_xll.qlIndexFixing($AC$5,AP979,TRUE,_xll.ohTrigger(Trigger,Trigger1M))</f>
        <v>2.1202919132706555E-2</v>
      </c>
      <c r="AT979" s="246">
        <f>_xll.qlIndexFixing($AU$1,AP979,TRUE,_xll.ohTrigger(Trigger,Trigger1M))</f>
        <v>2.1362984526195561E-2</v>
      </c>
    </row>
    <row r="980" spans="41:46" ht="11.25" customHeight="1" x14ac:dyDescent="0.25">
      <c r="AO980" s="102" t="s">
        <v>83</v>
      </c>
      <c r="AP980" s="101">
        <f>_xll.qlInterestRateIndexFixingDate(Currency&amp;"ibor"&amp;Tenor,AQ980,Trigger)</f>
        <v>46199</v>
      </c>
      <c r="AQ980" s="101">
        <f>_xll.qlCalendarAdvance(Calendar,AQ979,AO980,"f",,Trigger)</f>
        <v>46203</v>
      </c>
      <c r="AR980" s="101">
        <f>_xll.qlInterestRateIndexMaturity(Currency&amp;"ibor"&amp;Tenor,AQ980,Trigger)</f>
        <v>46234</v>
      </c>
      <c r="AS980" s="246">
        <f>_xll.qlIndexFixing($AC$5,AP980,TRUE,_xll.ohTrigger(Trigger,Trigger1M))</f>
        <v>2.1222209475143777E-2</v>
      </c>
      <c r="AT980" s="246">
        <f>_xll.qlIndexFixing($AU$1,AP980,TRUE,_xll.ohTrigger(Trigger,Trigger1M))</f>
        <v>2.1375201013229754E-2</v>
      </c>
    </row>
    <row r="981" spans="41:46" ht="11.25" customHeight="1" x14ac:dyDescent="0.25">
      <c r="AO981" s="102" t="s">
        <v>83</v>
      </c>
      <c r="AP981" s="101">
        <f>_xll.qlInterestRateIndexFixingDate(Currency&amp;"ibor"&amp;Tenor,AQ981,Trigger)</f>
        <v>46206</v>
      </c>
      <c r="AQ981" s="101">
        <f>_xll.qlCalendarAdvance(Calendar,AQ980,AO981,"f",,Trigger)</f>
        <v>46210</v>
      </c>
      <c r="AR981" s="101">
        <f>_xll.qlInterestRateIndexMaturity(Currency&amp;"ibor"&amp;Tenor,AQ981,Trigger)</f>
        <v>46241</v>
      </c>
      <c r="AS981" s="246">
        <f>_xll.qlIndexFixing($AC$5,AP981,TRUE,_xll.ohTrigger(Trigger,Trigger1M))</f>
        <v>2.1242573628668535E-2</v>
      </c>
      <c r="AT981" s="246">
        <f>_xll.qlIndexFixing($AU$1,AP981,TRUE,_xll.ohTrigger(Trigger,Trigger1M))</f>
        <v>2.1385759392190565E-2</v>
      </c>
    </row>
    <row r="982" spans="41:46" ht="11.25" customHeight="1" x14ac:dyDescent="0.25">
      <c r="AO982" s="102" t="s">
        <v>83</v>
      </c>
      <c r="AP982" s="101">
        <f>_xll.qlInterestRateIndexFixingDate(Currency&amp;"ibor"&amp;Tenor,AQ982,Trigger)</f>
        <v>46213</v>
      </c>
      <c r="AQ982" s="101">
        <f>_xll.qlCalendarAdvance(Calendar,AQ981,AO982,"f",,Trigger)</f>
        <v>46217</v>
      </c>
      <c r="AR982" s="101">
        <f>_xll.qlInterestRateIndexMaturity(Currency&amp;"ibor"&amp;Tenor,AQ982,Trigger)</f>
        <v>46248</v>
      </c>
      <c r="AS982" s="246">
        <f>_xll.qlIndexFixing($AC$5,AP982,TRUE,_xll.ohTrigger(Trigger,Trigger1M))</f>
        <v>2.1262499590524533E-2</v>
      </c>
      <c r="AT982" s="246">
        <f>_xll.qlIndexFixing($AU$1,AP982,TRUE,_xll.ohTrigger(Trigger,Trigger1M))</f>
        <v>2.1396062108762055E-2</v>
      </c>
    </row>
    <row r="983" spans="41:46" ht="11.25" customHeight="1" x14ac:dyDescent="0.25">
      <c r="AO983" s="102" t="s">
        <v>83</v>
      </c>
      <c r="AP983" s="101">
        <f>_xll.qlInterestRateIndexFixingDate(Currency&amp;"ibor"&amp;Tenor,AQ983,Trigger)</f>
        <v>46220</v>
      </c>
      <c r="AQ983" s="101">
        <f>_xll.qlCalendarAdvance(Calendar,AQ982,AO983,"f",,Trigger)</f>
        <v>46224</v>
      </c>
      <c r="AR983" s="101">
        <f>_xll.qlInterestRateIndexMaturity(Currency&amp;"ibor"&amp;Tenor,AQ983,Trigger)</f>
        <v>46255</v>
      </c>
      <c r="AS983" s="246">
        <f>_xll.qlIndexFixing($AC$5,AP983,TRUE,_xll.ohTrigger(Trigger,Trigger1M))</f>
        <v>2.128178427928655E-2</v>
      </c>
      <c r="AT983" s="246">
        <f>_xll.qlIndexFixing($AU$1,AP983,TRUE,_xll.ohTrigger(Trigger,Trigger1M))</f>
        <v>2.1406109162268629E-2</v>
      </c>
    </row>
    <row r="984" spans="41:46" ht="11.25" customHeight="1" x14ac:dyDescent="0.25">
      <c r="AO984" s="102" t="s">
        <v>83</v>
      </c>
      <c r="AP984" s="101">
        <f>_xll.qlInterestRateIndexFixingDate(Currency&amp;"ibor"&amp;Tenor,AQ984,Trigger)</f>
        <v>46227</v>
      </c>
      <c r="AQ984" s="101">
        <f>_xll.qlCalendarAdvance(Calendar,AQ983,AO984,"f",,Trigger)</f>
        <v>46231</v>
      </c>
      <c r="AR984" s="101">
        <f>_xll.qlInterestRateIndexMaturity(Currency&amp;"ibor"&amp;Tenor,AQ984,Trigger)</f>
        <v>46262</v>
      </c>
      <c r="AS984" s="246">
        <f>_xll.qlIndexFixing($AC$5,AP984,TRUE,_xll.ohTrigger(Trigger,Trigger1M))</f>
        <v>2.1300427691764882E-2</v>
      </c>
      <c r="AT984" s="246">
        <f>_xll.qlIndexFixing($AU$1,AP984,TRUE,_xll.ohTrigger(Trigger,Trigger1M))</f>
        <v>2.1415900552039863E-2</v>
      </c>
    </row>
    <row r="985" spans="41:46" ht="11.25" customHeight="1" x14ac:dyDescent="0.25">
      <c r="AO985" s="102" t="s">
        <v>83</v>
      </c>
      <c r="AP985" s="101">
        <f>_xll.qlInterestRateIndexFixingDate(Currency&amp;"ibor"&amp;Tenor,AQ985,Trigger)</f>
        <v>46234</v>
      </c>
      <c r="AQ985" s="101">
        <f>_xll.qlCalendarAdvance(Calendar,AQ984,AO985,"f",,Trigger)</f>
        <v>46238</v>
      </c>
      <c r="AR985" s="101">
        <f>_xll.qlInterestRateIndexMaturity(Currency&amp;"ibor"&amp;Tenor,AQ985,Trigger)</f>
        <v>46269</v>
      </c>
      <c r="AS985" s="246">
        <f>_xll.qlIndexFixing($AC$5,AP985,TRUE,_xll.ohTrigger(Trigger,Trigger1M))</f>
        <v>2.1318429824883276E-2</v>
      </c>
      <c r="AT985" s="246">
        <f>_xll.qlIndexFixing($AU$1,AP985,TRUE,_xll.ohTrigger(Trigger,Trigger1M))</f>
        <v>2.1425436277438842E-2</v>
      </c>
    </row>
    <row r="986" spans="41:46" ht="11.25" customHeight="1" x14ac:dyDescent="0.25">
      <c r="AO986" s="102" t="s">
        <v>83</v>
      </c>
      <c r="AP986" s="101">
        <f>_xll.qlInterestRateIndexFixingDate(Currency&amp;"ibor"&amp;Tenor,AQ986,Trigger)</f>
        <v>46241</v>
      </c>
      <c r="AQ986" s="101">
        <f>_xll.qlCalendarAdvance(Calendar,AQ985,AO986,"f",,Trigger)</f>
        <v>46245</v>
      </c>
      <c r="AR986" s="101">
        <f>_xll.qlInterestRateIndexMaturity(Currency&amp;"ibor"&amp;Tenor,AQ986,Trigger)</f>
        <v>46276</v>
      </c>
      <c r="AS986" s="246">
        <f>_xll.qlIndexFixing($AC$5,AP986,TRUE,_xll.ohTrigger(Trigger,Trigger1M))</f>
        <v>2.1335790675655733E-2</v>
      </c>
      <c r="AT986" s="246">
        <f>_xll.qlIndexFixing($AU$1,AP986,TRUE,_xll.ohTrigger(Trigger,Trigger1M))</f>
        <v>2.1434716337833812E-2</v>
      </c>
    </row>
    <row r="987" spans="41:46" ht="11.25" customHeight="1" x14ac:dyDescent="0.25">
      <c r="AO987" s="102" t="s">
        <v>83</v>
      </c>
      <c r="AP987" s="101">
        <f>_xll.qlInterestRateIndexFixingDate(Currency&amp;"ibor"&amp;Tenor,AQ987,Trigger)</f>
        <v>46248</v>
      </c>
      <c r="AQ987" s="101">
        <f>_xll.qlCalendarAdvance(Calendar,AQ986,AO987,"f",,Trigger)</f>
        <v>46252</v>
      </c>
      <c r="AR987" s="101">
        <f>_xll.qlInterestRateIndexMaturity(Currency&amp;"ibor"&amp;Tenor,AQ987,Trigger)</f>
        <v>46283</v>
      </c>
      <c r="AS987" s="246">
        <f>_xll.qlIndexFixing($AC$5,AP987,TRUE,_xll.ohTrigger(Trigger,Trigger1M))</f>
        <v>2.135251024121745E-2</v>
      </c>
      <c r="AT987" s="246">
        <f>_xll.qlIndexFixing($AU$1,AP987,TRUE,_xll.ohTrigger(Trigger,Trigger1M))</f>
        <v>2.1443740732613657E-2</v>
      </c>
    </row>
    <row r="988" spans="41:46" ht="11.25" customHeight="1" x14ac:dyDescent="0.25">
      <c r="AO988" s="102" t="s">
        <v>83</v>
      </c>
      <c r="AP988" s="101">
        <f>_xll.qlInterestRateIndexFixingDate(Currency&amp;"ibor"&amp;Tenor,AQ988,Trigger)</f>
        <v>46255</v>
      </c>
      <c r="AQ988" s="101">
        <f>_xll.qlCalendarAdvance(Calendar,AQ987,AO988,"f",,Trigger)</f>
        <v>46259</v>
      </c>
      <c r="AR988" s="101">
        <f>_xll.qlInterestRateIndexMaturity(Currency&amp;"ibor"&amp;Tenor,AQ988,Trigger)</f>
        <v>46290</v>
      </c>
      <c r="AS988" s="246">
        <f>_xll.qlIndexFixing($AC$5,AP988,TRUE,_xll.ohTrigger(Trigger,Trigger1M))</f>
        <v>2.1368588518804188E-2</v>
      </c>
      <c r="AT988" s="246">
        <f>_xll.qlIndexFixing($AU$1,AP988,TRUE,_xll.ohTrigger(Trigger,Trigger1M))</f>
        <v>2.1452509461177559E-2</v>
      </c>
    </row>
    <row r="989" spans="41:46" ht="11.25" customHeight="1" x14ac:dyDescent="0.25">
      <c r="AO989" s="102" t="s">
        <v>83</v>
      </c>
      <c r="AP989" s="101">
        <f>_xll.qlInterestRateIndexFixingDate(Currency&amp;"ibor"&amp;Tenor,AQ989,Trigger)</f>
        <v>46262</v>
      </c>
      <c r="AQ989" s="101">
        <f>_xll.qlCalendarAdvance(Calendar,AQ988,AO989,"f",,Trigger)</f>
        <v>46266</v>
      </c>
      <c r="AR989" s="101">
        <f>_xll.qlInterestRateIndexMaturity(Currency&amp;"ibor"&amp;Tenor,AQ989,Trigger)</f>
        <v>46296</v>
      </c>
      <c r="AS989" s="246">
        <f>_xll.qlIndexFixing($AC$5,AP989,TRUE,_xll.ohTrigger(Trigger,Trigger1M))</f>
        <v>2.1382342754458605E-2</v>
      </c>
      <c r="AT989" s="246">
        <f>_xll.qlIndexFixing($AU$1,AP989,TRUE,_xll.ohTrigger(Trigger,Trigger1M))</f>
        <v>2.145979694097111E-2</v>
      </c>
    </row>
    <row r="990" spans="41:46" ht="11.25" customHeight="1" x14ac:dyDescent="0.25">
      <c r="AO990" s="102" t="s">
        <v>83</v>
      </c>
      <c r="AP990" s="101">
        <f>_xll.qlInterestRateIndexFixingDate(Currency&amp;"ibor"&amp;Tenor,AQ990,Trigger)</f>
        <v>46269</v>
      </c>
      <c r="AQ990" s="101">
        <f>_xll.qlCalendarAdvance(Calendar,AQ989,AO990,"f",,Trigger)</f>
        <v>46273</v>
      </c>
      <c r="AR990" s="101">
        <f>_xll.qlInterestRateIndexMaturity(Currency&amp;"ibor"&amp;Tenor,AQ990,Trigger)</f>
        <v>46303</v>
      </c>
      <c r="AS990" s="246">
        <f>_xll.qlIndexFixing($AC$5,AP990,TRUE,_xll.ohTrigger(Trigger,Trigger1M))</f>
        <v>2.1397183373989215E-2</v>
      </c>
      <c r="AT990" s="246">
        <f>_xll.qlIndexFixing($AU$1,AP990,TRUE,_xll.ohTrigger(Trigger,Trigger1M))</f>
        <v>2.1468072104421587E-2</v>
      </c>
    </row>
    <row r="991" spans="41:46" ht="11.25" customHeight="1" x14ac:dyDescent="0.25">
      <c r="AO991" s="102" t="s">
        <v>83</v>
      </c>
      <c r="AP991" s="101">
        <f>_xll.qlInterestRateIndexFixingDate(Currency&amp;"ibor"&amp;Tenor,AQ991,Trigger)</f>
        <v>46276</v>
      </c>
      <c r="AQ991" s="101">
        <f>_xll.qlCalendarAdvance(Calendar,AQ990,AO991,"f",,Trigger)</f>
        <v>46280</v>
      </c>
      <c r="AR991" s="101">
        <f>_xll.qlInterestRateIndexMaturity(Currency&amp;"ibor"&amp;Tenor,AQ991,Trigger)</f>
        <v>46310</v>
      </c>
      <c r="AS991" s="246">
        <f>_xll.qlIndexFixing($AC$5,AP991,TRUE,_xll.ohTrigger(Trigger,Trigger1M))</f>
        <v>2.1411382735550433E-2</v>
      </c>
      <c r="AT991" s="246">
        <f>_xll.qlIndexFixing($AU$1,AP991,TRUE,_xll.ohTrigger(Trigger,Trigger1M))</f>
        <v>2.1476091615066473E-2</v>
      </c>
    </row>
    <row r="992" spans="41:46" ht="11.25" customHeight="1" x14ac:dyDescent="0.25">
      <c r="AO992" s="102" t="s">
        <v>83</v>
      </c>
      <c r="AP992" s="101">
        <f>_xll.qlInterestRateIndexFixingDate(Currency&amp;"ibor"&amp;Tenor,AQ992,Trigger)</f>
        <v>46283</v>
      </c>
      <c r="AQ992" s="101">
        <f>_xll.qlCalendarAdvance(Calendar,AQ991,AO992,"f",,Trigger)</f>
        <v>46287</v>
      </c>
      <c r="AR992" s="101">
        <f>_xll.qlInterestRateIndexMaturity(Currency&amp;"ibor"&amp;Tenor,AQ992,Trigger)</f>
        <v>46317</v>
      </c>
      <c r="AS992" s="246">
        <f>_xll.qlIndexFixing($AC$5,AP992,TRUE,_xll.ohTrigger(Trigger,Trigger1M))</f>
        <v>2.1424940836869411E-2</v>
      </c>
      <c r="AT992" s="246">
        <f>_xll.qlIndexFixing($AU$1,AP992,TRUE,_xll.ohTrigger(Trigger,Trigger1M))</f>
        <v>2.1483855472388846E-2</v>
      </c>
    </row>
    <row r="993" spans="41:46" ht="11.25" customHeight="1" x14ac:dyDescent="0.25">
      <c r="AO993" s="102" t="s">
        <v>83</v>
      </c>
      <c r="AP993" s="101">
        <f>_xll.qlInterestRateIndexFixingDate(Currency&amp;"ibor"&amp;Tenor,AQ993,Trigger)</f>
        <v>46290</v>
      </c>
      <c r="AQ993" s="101">
        <f>_xll.qlCalendarAdvance(Calendar,AQ992,AO993,"f",,Trigger)</f>
        <v>46294</v>
      </c>
      <c r="AR993" s="101">
        <f>_xll.qlInterestRateIndexMaturity(Currency&amp;"ibor"&amp;Tenor,AQ993,Trigger)</f>
        <v>46324</v>
      </c>
      <c r="AS993" s="246">
        <f>_xll.qlIndexFixing($AC$5,AP993,TRUE,_xll.ohTrigger(Trigger,Trigger1M))</f>
        <v>2.1437857675777217E-2</v>
      </c>
      <c r="AT993" s="246">
        <f>_xll.qlIndexFixing($AU$1,AP993,TRUE,_xll.ohTrigger(Trigger,Trigger1M))</f>
        <v>2.1491363675898434E-2</v>
      </c>
    </row>
    <row r="994" spans="41:46" ht="11.25" customHeight="1" x14ac:dyDescent="0.25">
      <c r="AO994" s="102" t="s">
        <v>83</v>
      </c>
      <c r="AP994" s="101">
        <f>_xll.qlInterestRateIndexFixingDate(Currency&amp;"ibor"&amp;Tenor,AQ994,Trigger)</f>
        <v>46297</v>
      </c>
      <c r="AQ994" s="101">
        <f>_xll.qlCalendarAdvance(Calendar,AQ993,AO994,"f",,Trigger)</f>
        <v>46301</v>
      </c>
      <c r="AR994" s="101">
        <f>_xll.qlInterestRateIndexMaturity(Currency&amp;"ibor"&amp;Tenor,AQ994,Trigger)</f>
        <v>46332</v>
      </c>
      <c r="AS994" s="246">
        <f>_xll.qlIndexFixing($AC$5,AP994,TRUE,_xll.ohTrigger(Trigger,Trigger1M))</f>
        <v>2.1451590995329665E-2</v>
      </c>
      <c r="AT994" s="246">
        <f>_xll.qlIndexFixing($AU$1,AP994,TRUE,_xll.ohTrigger(Trigger,Trigger1M))</f>
        <v>2.1499752810954311E-2</v>
      </c>
    </row>
    <row r="995" spans="41:46" ht="11.25" customHeight="1" x14ac:dyDescent="0.25">
      <c r="AO995" s="102" t="s">
        <v>83</v>
      </c>
      <c r="AP995" s="101">
        <f>_xll.qlInterestRateIndexFixingDate(Currency&amp;"ibor"&amp;Tenor,AQ995,Trigger)</f>
        <v>46304</v>
      </c>
      <c r="AQ995" s="101">
        <f>_xll.qlCalendarAdvance(Calendar,AQ994,AO995,"f",,Trigger)</f>
        <v>46308</v>
      </c>
      <c r="AR995" s="101">
        <f>_xll.qlInterestRateIndexMaturity(Currency&amp;"ibor"&amp;Tenor,AQ995,Trigger)</f>
        <v>46339</v>
      </c>
      <c r="AS995" s="246">
        <f>_xll.qlIndexFixing($AC$5,AP995,TRUE,_xll.ohTrigger(Trigger,Trigger1M))</f>
        <v>2.1463180188568284E-2</v>
      </c>
      <c r="AT995" s="246">
        <f>_xll.qlIndexFixing($AU$1,AP995,TRUE,_xll.ohTrigger(Trigger,Trigger1M))</f>
        <v>2.1506731860798156E-2</v>
      </c>
    </row>
    <row r="996" spans="41:46" ht="11.25" customHeight="1" x14ac:dyDescent="0.25">
      <c r="AO996" s="102" t="s">
        <v>83</v>
      </c>
      <c r="AP996" s="101">
        <f>_xll.qlInterestRateIndexFixingDate(Currency&amp;"ibor"&amp;Tenor,AQ996,Trigger)</f>
        <v>46311</v>
      </c>
      <c r="AQ996" s="101">
        <f>_xll.qlCalendarAdvance(Calendar,AQ995,AO996,"f",,Trigger)</f>
        <v>46315</v>
      </c>
      <c r="AR996" s="101">
        <f>_xll.qlInterestRateIndexMaturity(Currency&amp;"ibor"&amp;Tenor,AQ996,Trigger)</f>
        <v>46346</v>
      </c>
      <c r="AS996" s="246">
        <f>_xll.qlIndexFixing($AC$5,AP996,TRUE,_xll.ohTrigger(Trigger,Trigger1M))</f>
        <v>2.1474128075529144E-2</v>
      </c>
      <c r="AT996" s="246">
        <f>_xll.qlIndexFixing($AU$1,AP996,TRUE,_xll.ohTrigger(Trigger,Trigger1M))</f>
        <v>2.1513455240279696E-2</v>
      </c>
    </row>
    <row r="997" spans="41:46" ht="11.25" customHeight="1" x14ac:dyDescent="0.25">
      <c r="AO997" s="102" t="s">
        <v>83</v>
      </c>
      <c r="AP997" s="101">
        <f>_xll.qlInterestRateIndexFixingDate(Currency&amp;"ibor"&amp;Tenor,AQ997,Trigger)</f>
        <v>46318</v>
      </c>
      <c r="AQ997" s="101">
        <f>_xll.qlCalendarAdvance(Calendar,AQ996,AO997,"f",,Trigger)</f>
        <v>46322</v>
      </c>
      <c r="AR997" s="101">
        <f>_xll.qlInterestRateIndexMaturity(Currency&amp;"ibor"&amp;Tenor,AQ997,Trigger)</f>
        <v>46353</v>
      </c>
      <c r="AS997" s="246">
        <f>_xll.qlIndexFixing($AC$5,AP997,TRUE,_xll.ohTrigger(Trigger,Trigger1M))</f>
        <v>2.14844346543995E-2</v>
      </c>
      <c r="AT997" s="246">
        <f>_xll.qlIndexFixing($AU$1,AP997,TRUE,_xll.ohTrigger(Trigger,Trigger1M))</f>
        <v>2.1519922948955422E-2</v>
      </c>
    </row>
    <row r="998" spans="41:46" ht="11.25" customHeight="1" x14ac:dyDescent="0.25">
      <c r="AO998" s="102" t="s">
        <v>83</v>
      </c>
      <c r="AP998" s="101">
        <f>_xll.qlInterestRateIndexFixingDate(Currency&amp;"ibor"&amp;Tenor,AQ998,Trigger)</f>
        <v>46325</v>
      </c>
      <c r="AQ998" s="101">
        <f>_xll.qlCalendarAdvance(Calendar,AQ997,AO998,"f",,Trigger)</f>
        <v>46329</v>
      </c>
      <c r="AR998" s="101">
        <f>_xll.qlInterestRateIndexMaturity(Currency&amp;"ibor"&amp;Tenor,AQ998,Trigger)</f>
        <v>46359</v>
      </c>
      <c r="AS998" s="246">
        <f>_xll.qlIndexFixing($AC$5,AP998,TRUE,_xll.ohTrigger(Trigger,Trigger1M))</f>
        <v>2.1492822865387673E-2</v>
      </c>
      <c r="AT998" s="246">
        <f>_xll.qlIndexFixing($AU$1,AP998,TRUE,_xll.ohTrigger(Trigger,Trigger1M))</f>
        <v>2.1525069870008906E-2</v>
      </c>
    </row>
    <row r="999" spans="41:46" ht="11.25" customHeight="1" x14ac:dyDescent="0.25">
      <c r="AO999" s="102" t="s">
        <v>83</v>
      </c>
      <c r="AP999" s="101">
        <f>_xll.qlInterestRateIndexFixingDate(Currency&amp;"ibor"&amp;Tenor,AQ999,Trigger)</f>
        <v>46332</v>
      </c>
      <c r="AQ999" s="101">
        <f>_xll.qlCalendarAdvance(Calendar,AQ998,AO999,"f",,Trigger)</f>
        <v>46336</v>
      </c>
      <c r="AR999" s="101">
        <f>_xll.qlInterestRateIndexMaturity(Currency&amp;"ibor"&amp;Tenor,AQ999,Trigger)</f>
        <v>46366</v>
      </c>
      <c r="AS999" s="246">
        <f>_xll.qlIndexFixing($AC$5,AP999,TRUE,_xll.ohTrigger(Trigger,Trigger1M))</f>
        <v>2.1501892090009633E-2</v>
      </c>
      <c r="AT999" s="246">
        <f>_xll.qlIndexFixing($AU$1,AP999,TRUE,_xll.ohTrigger(Trigger,Trigger1M))</f>
        <v>2.1531044141134714E-2</v>
      </c>
    </row>
    <row r="1000" spans="41:46" ht="11.25" customHeight="1" x14ac:dyDescent="0.25">
      <c r="AO1000" s="102" t="s">
        <v>83</v>
      </c>
      <c r="AP1000" s="101">
        <f>_xll.qlInterestRateIndexFixingDate(Currency&amp;"ibor"&amp;Tenor,AQ1000,Trigger)</f>
        <v>46339</v>
      </c>
      <c r="AQ1000" s="101">
        <f>_xll.qlCalendarAdvance(Calendar,AQ999,AO1000,"f",,Trigger)</f>
        <v>46343</v>
      </c>
      <c r="AR1000" s="101">
        <f>_xll.qlInterestRateIndexMaturity(Currency&amp;"ibor"&amp;Tenor,AQ1000,Trigger)</f>
        <v>46373</v>
      </c>
      <c r="AS1000" s="246">
        <f>_xll.qlIndexFixing($AC$5,AP1000,TRUE,_xll.ohTrigger(Trigger,Trigger1M))</f>
        <v>2.151032003990494E-2</v>
      </c>
      <c r="AT1000" s="246">
        <f>_xll.qlIndexFixing($AU$1,AP1000,TRUE,_xll.ohTrigger(Trigger,Trigger1M))</f>
        <v>2.1536762755431482E-2</v>
      </c>
    </row>
    <row r="1001" spans="41:46" ht="11.25" customHeight="1" x14ac:dyDescent="0.25">
      <c r="AO1001" s="102" t="s">
        <v>83</v>
      </c>
      <c r="AP1001" s="101">
        <f>_xll.qlInterestRateIndexFixingDate(Currency&amp;"ibor"&amp;Tenor,AQ1001,Trigger)</f>
        <v>46346</v>
      </c>
      <c r="AQ1001" s="101">
        <f>_xll.qlCalendarAdvance(Calendar,AQ1000,AO1001,"f",,Trigger)</f>
        <v>46350</v>
      </c>
      <c r="AR1001" s="101">
        <f>_xll.qlInterestRateIndexMaturity(Currency&amp;"ibor"&amp;Tenor,AQ1001,Trigger)</f>
        <v>46380</v>
      </c>
      <c r="AS1001" s="246">
        <f>_xll.qlIndexFixing($AC$5,AP1001,TRUE,_xll.ohTrigger(Trigger,Trigger1M))</f>
        <v>2.1518106713725338E-2</v>
      </c>
      <c r="AT1001" s="246">
        <f>_xll.qlIndexFixing($AU$1,AP1001,TRUE,_xll.ohTrigger(Trigger,Trigger1M))</f>
        <v>2.1542225712542162E-2</v>
      </c>
    </row>
    <row r="1002" spans="41:46" ht="11.25" customHeight="1" x14ac:dyDescent="0.25">
      <c r="AO1002" s="102" t="s">
        <v>83</v>
      </c>
      <c r="AP1002" s="101">
        <f>_xll.qlInterestRateIndexFixingDate(Currency&amp;"ibor"&amp;Tenor,AQ1002,Trigger)</f>
        <v>46353</v>
      </c>
      <c r="AQ1002" s="101">
        <f>_xll.qlCalendarAdvance(Calendar,AQ1001,AO1002,"f",,Trigger)</f>
        <v>46357</v>
      </c>
      <c r="AR1002" s="101">
        <f>_xll.qlInterestRateIndexMaturity(Currency&amp;"ibor"&amp;Tenor,AQ1002,Trigger)</f>
        <v>46391</v>
      </c>
      <c r="AS1002" s="246">
        <f>_xll.qlIndexFixing($AC$5,AP1002,TRUE,_xll.ohTrigger(Trigger,Trigger1M))</f>
        <v>2.1529609452557833E-2</v>
      </c>
      <c r="AT1002" s="246">
        <f>_xll.qlIndexFixing($AU$1,AP1002,TRUE,_xll.ohTrigger(Trigger,Trigger1M))</f>
        <v>2.1551396594302673E-2</v>
      </c>
    </row>
    <row r="1003" spans="41:46" ht="11.25" customHeight="1" x14ac:dyDescent="0.25">
      <c r="AO1003" s="102" t="s">
        <v>83</v>
      </c>
      <c r="AP1003" s="101">
        <f>_xll.qlInterestRateIndexFixingDate(Currency&amp;"ibor"&amp;Tenor,AQ1003,Trigger)</f>
        <v>46360</v>
      </c>
      <c r="AQ1003" s="101">
        <f>_xll.qlCalendarAdvance(Calendar,AQ1002,AO1003,"f",,Trigger)</f>
        <v>46364</v>
      </c>
      <c r="AR1003" s="101">
        <f>_xll.qlInterestRateIndexMaturity(Currency&amp;"ibor"&amp;Tenor,AQ1003,Trigger)</f>
        <v>46395</v>
      </c>
      <c r="AS1003" s="246">
        <f>_xll.qlIndexFixing($AC$5,AP1003,TRUE,_xll.ohTrigger(Trigger,Trigger1M))</f>
        <v>2.1532806569750151E-2</v>
      </c>
      <c r="AT1003" s="246">
        <f>_xll.qlIndexFixing($AU$1,AP1003,TRUE,_xll.ohTrigger(Trigger,Trigger1M))</f>
        <v>2.1553360091357412E-2</v>
      </c>
    </row>
    <row r="1004" spans="41:46" ht="11.25" customHeight="1" x14ac:dyDescent="0.25">
      <c r="AO1004" s="102" t="s">
        <v>83</v>
      </c>
      <c r="AP1004" s="101">
        <f>_xll.qlInterestRateIndexFixingDate(Currency&amp;"ibor"&amp;Tenor,AQ1004,Trigger)</f>
        <v>46367</v>
      </c>
      <c r="AQ1004" s="101">
        <f>_xll.qlCalendarAdvance(Calendar,AQ1003,AO1004,"f",,Trigger)</f>
        <v>46371</v>
      </c>
      <c r="AR1004" s="101">
        <f>_xll.qlInterestRateIndexMaturity(Currency&amp;"ibor"&amp;Tenor,AQ1004,Trigger)</f>
        <v>46402</v>
      </c>
      <c r="AS1004" s="246">
        <f>_xll.qlIndexFixing($AC$5,AP1004,TRUE,_xll.ohTrigger(Trigger,Trigger1M))</f>
        <v>2.1538623950219105E-2</v>
      </c>
      <c r="AT1004" s="246">
        <f>_xll.qlIndexFixing($AU$1,AP1004,TRUE,_xll.ohTrigger(Trigger,Trigger1M))</f>
        <v>2.1558038093384448E-2</v>
      </c>
    </row>
    <row r="1005" spans="41:46" ht="11.25" customHeight="1" x14ac:dyDescent="0.25">
      <c r="AO1005" s="102" t="s">
        <v>83</v>
      </c>
      <c r="AP1005" s="101">
        <f>_xll.qlInterestRateIndexFixingDate(Currency&amp;"ibor"&amp;Tenor,AQ1005,Trigger)</f>
        <v>46374</v>
      </c>
      <c r="AQ1005" s="101">
        <f>_xll.qlCalendarAdvance(Calendar,AQ1004,AO1005,"f",,Trigger)</f>
        <v>46378</v>
      </c>
      <c r="AR1005" s="101">
        <f>_xll.qlInterestRateIndexMaturity(Currency&amp;"ibor"&amp;Tenor,AQ1005,Trigger)</f>
        <v>46409</v>
      </c>
      <c r="AS1005" s="246">
        <f>_xll.qlIndexFixing($AC$5,AP1005,TRUE,_xll.ohTrigger(Trigger,Trigger1M))</f>
        <v>2.154380001193254E-2</v>
      </c>
      <c r="AT1005" s="246">
        <f>_xll.qlIndexFixing($AU$1,AP1005,TRUE,_xll.ohTrigger(Trigger,Trigger1M))</f>
        <v>2.1562460421666086E-2</v>
      </c>
    </row>
    <row r="1006" spans="41:46" ht="11.25" customHeight="1" x14ac:dyDescent="0.25">
      <c r="AO1006" s="102" t="s">
        <v>83</v>
      </c>
      <c r="AP1006" s="101">
        <f>_xll.qlInterestRateIndexFixingDate(Currency&amp;"ibor"&amp;Tenor,AQ1006,Trigger)</f>
        <v>46380</v>
      </c>
      <c r="AQ1006" s="101">
        <f>_xll.qlCalendarAdvance(Calendar,AQ1005,AO1006,"f",,Trigger)</f>
        <v>46385</v>
      </c>
      <c r="AR1006" s="101">
        <f>_xll.qlInterestRateIndexMaturity(Currency&amp;"ibor"&amp;Tenor,AQ1006,Trigger)</f>
        <v>46416</v>
      </c>
      <c r="AS1006" s="246">
        <f>_xll.qlIndexFixing($AC$5,AP1006,TRUE,_xll.ohTrigger(Trigger,Trigger1M))</f>
        <v>2.1548334754036943E-2</v>
      </c>
      <c r="AT1006" s="246">
        <f>_xll.qlIndexFixing($AU$1,AP1006,TRUE,_xll.ohTrigger(Trigger,Trigger1M))</f>
        <v>2.156662707591352E-2</v>
      </c>
    </row>
    <row r="1007" spans="41:46" ht="11.25" customHeight="1" x14ac:dyDescent="0.25">
      <c r="AO1007" s="102" t="s">
        <v>83</v>
      </c>
      <c r="AP1007" s="101">
        <f>_xll.qlInterestRateIndexFixingDate(Currency&amp;"ibor"&amp;Tenor,AQ1007,Trigger)</f>
        <v>46387</v>
      </c>
      <c r="AQ1007" s="101">
        <f>_xll.qlCalendarAdvance(Calendar,AQ1006,AO1007,"f",,Trigger)</f>
        <v>46392</v>
      </c>
      <c r="AR1007" s="101">
        <f>_xll.qlInterestRateIndexMaturity(Currency&amp;"ibor"&amp;Tenor,AQ1007,Trigger)</f>
        <v>46423</v>
      </c>
      <c r="AS1007" s="246">
        <f>_xll.qlIndexFixing($AC$5,AP1007,TRUE,_xll.ohTrigger(Trigger,Trigger1M))</f>
        <v>2.155222817577937E-2</v>
      </c>
      <c r="AT1007" s="246">
        <f>_xll.qlIndexFixing($AU$1,AP1007,TRUE,_xll.ohTrigger(Trigger,Trigger1M))</f>
        <v>2.1570538055845689E-2</v>
      </c>
    </row>
    <row r="1008" spans="41:46" ht="11.25" customHeight="1" x14ac:dyDescent="0.25">
      <c r="AO1008" s="102" t="s">
        <v>83</v>
      </c>
      <c r="AP1008" s="101">
        <f>_xll.qlInterestRateIndexFixingDate(Currency&amp;"ibor"&amp;Tenor,AQ1008,Trigger)</f>
        <v>46395</v>
      </c>
      <c r="AQ1008" s="101">
        <f>_xll.qlCalendarAdvance(Calendar,AQ1007,AO1008,"f",,Trigger)</f>
        <v>46399</v>
      </c>
      <c r="AR1008" s="101">
        <f>_xll.qlInterestRateIndexMaturity(Currency&amp;"ibor"&amp;Tenor,AQ1008,Trigger)</f>
        <v>46430</v>
      </c>
      <c r="AS1008" s="246">
        <f>_xll.qlIndexFixing($AC$5,AP1008,TRUE,_xll.ohTrigger(Trigger,Trigger1M))</f>
        <v>2.1555480276520329E-2</v>
      </c>
      <c r="AT1008" s="246">
        <f>_xll.qlIndexFixing($AU$1,AP1008,TRUE,_xll.ohTrigger(Trigger,Trigger1M))</f>
        <v>2.1574193361207309E-2</v>
      </c>
    </row>
    <row r="1009" spans="41:46" ht="11.25" customHeight="1" x14ac:dyDescent="0.25">
      <c r="AO1009" s="102" t="s">
        <v>83</v>
      </c>
      <c r="AP1009" s="101">
        <f>_xll.qlInterestRateIndexFixingDate(Currency&amp;"ibor"&amp;Tenor,AQ1009,Trigger)</f>
        <v>46402</v>
      </c>
      <c r="AQ1009" s="101">
        <f>_xll.qlCalendarAdvance(Calendar,AQ1008,AO1009,"f",,Trigger)</f>
        <v>46406</v>
      </c>
      <c r="AR1009" s="101">
        <f>_xll.qlInterestRateIndexMaturity(Currency&amp;"ibor"&amp;Tenor,AQ1009,Trigger)</f>
        <v>46437</v>
      </c>
      <c r="AS1009" s="246">
        <f>_xll.qlIndexFixing($AC$5,AP1009,TRUE,_xll.ohTrigger(Trigger,Trigger1M))</f>
        <v>2.1558091055720902E-2</v>
      </c>
      <c r="AT1009" s="246">
        <f>_xll.qlIndexFixing($AU$1,AP1009,TRUE,_xll.ohTrigger(Trigger,Trigger1M))</f>
        <v>2.1577592991755993E-2</v>
      </c>
    </row>
    <row r="1010" spans="41:46" ht="11.25" customHeight="1" x14ac:dyDescent="0.25">
      <c r="AO1010" s="102" t="s">
        <v>83</v>
      </c>
      <c r="AP1010" s="101">
        <f>_xll.qlInterestRateIndexFixingDate(Currency&amp;"ibor"&amp;Tenor,AQ1010,Trigger)</f>
        <v>46409</v>
      </c>
      <c r="AQ1010" s="101">
        <f>_xll.qlCalendarAdvance(Calendar,AQ1009,AO1010,"f",,Trigger)</f>
        <v>46413</v>
      </c>
      <c r="AR1010" s="101">
        <f>_xll.qlInterestRateIndexMaturity(Currency&amp;"ibor"&amp;Tenor,AQ1010,Trigger)</f>
        <v>46444</v>
      </c>
      <c r="AS1010" s="246">
        <f>_xll.qlIndexFixing($AC$5,AP1010,TRUE,_xll.ohTrigger(Trigger,Trigger1M))</f>
        <v>2.1560060512945303E-2</v>
      </c>
      <c r="AT1010" s="246">
        <f>_xll.qlIndexFixing($AU$1,AP1010,TRUE,_xll.ohTrigger(Trigger,Trigger1M))</f>
        <v>2.1580736947272566E-2</v>
      </c>
    </row>
    <row r="1011" spans="41:46" ht="11.25" customHeight="1" x14ac:dyDescent="0.25">
      <c r="AO1011" s="102" t="s">
        <v>83</v>
      </c>
      <c r="AP1011" s="101">
        <f>_xll.qlInterestRateIndexFixingDate(Currency&amp;"ibor"&amp;Tenor,AQ1011,Trigger)</f>
        <v>46416</v>
      </c>
      <c r="AQ1011" s="101">
        <f>_xll.qlCalendarAdvance(Calendar,AQ1010,AO1011,"f",,Trigger)</f>
        <v>46420</v>
      </c>
      <c r="AR1011" s="101">
        <f>_xll.qlInterestRateIndexMaturity(Currency&amp;"ibor"&amp;Tenor,AQ1011,Trigger)</f>
        <v>46448</v>
      </c>
      <c r="AS1011" s="246">
        <f>_xll.qlIndexFixing($AC$5,AP1011,TRUE,_xll.ohTrigger(Trigger,Trigger1M))</f>
        <v>2.1559318843472459E-2</v>
      </c>
      <c r="AT1011" s="246">
        <f>_xll.qlIndexFixing($AU$1,AP1011,TRUE,_xll.ohTrigger(Trigger,Trigger1M))</f>
        <v>2.1581126680291694E-2</v>
      </c>
    </row>
    <row r="1012" spans="41:46" ht="11.25" customHeight="1" x14ac:dyDescent="0.25">
      <c r="AO1012" s="102" t="s">
        <v>83</v>
      </c>
      <c r="AP1012" s="101">
        <f>_xll.qlInterestRateIndexFixingDate(Currency&amp;"ibor"&amp;Tenor,AQ1012,Trigger)</f>
        <v>46423</v>
      </c>
      <c r="AQ1012" s="101">
        <f>_xll.qlCalendarAdvance(Calendar,AQ1011,AO1012,"f",,Trigger)</f>
        <v>46427</v>
      </c>
      <c r="AR1012" s="101">
        <f>_xll.qlInterestRateIndexMaturity(Currency&amp;"ibor"&amp;Tenor,AQ1012,Trigger)</f>
        <v>46455</v>
      </c>
      <c r="AS1012" s="246">
        <f>_xll.qlIndexFixing($AC$5,AP1012,TRUE,_xll.ohTrigger(Trigger,Trigger1M))</f>
        <v>2.1560142934205256E-2</v>
      </c>
      <c r="AT1012" s="246">
        <f>_xll.qlIndexFixing($AU$1,AP1012,TRUE,_xll.ohTrigger(Trigger,Trigger1M))</f>
        <v>2.1583813589857961E-2</v>
      </c>
    </row>
    <row r="1013" spans="41:46" ht="11.25" customHeight="1" x14ac:dyDescent="0.25">
      <c r="AO1013" s="102" t="s">
        <v>83</v>
      </c>
      <c r="AP1013" s="101">
        <f>_xll.qlInterestRateIndexFixingDate(Currency&amp;"ibor"&amp;Tenor,AQ1013,Trigger)</f>
        <v>46430</v>
      </c>
      <c r="AQ1013" s="101">
        <f>_xll.qlCalendarAdvance(Calendar,AQ1012,AO1013,"f",,Trigger)</f>
        <v>46434</v>
      </c>
      <c r="AR1013" s="101">
        <f>_xll.qlInterestRateIndexMaturity(Currency&amp;"ibor"&amp;Tenor,AQ1013,Trigger)</f>
        <v>46462</v>
      </c>
      <c r="AS1013" s="246">
        <f>_xll.qlIndexFixing($AC$5,AP1013,TRUE,_xll.ohTrigger(Trigger,Trigger1M))</f>
        <v>2.1560325817430961E-2</v>
      </c>
      <c r="AT1013" s="246">
        <f>_xll.qlIndexFixing($AU$1,AP1013,TRUE,_xll.ohTrigger(Trigger,Trigger1M))</f>
        <v>2.1586244869741096E-2</v>
      </c>
    </row>
    <row r="1014" spans="41:46" ht="11.25" customHeight="1" x14ac:dyDescent="0.25">
      <c r="AO1014" s="102" t="s">
        <v>83</v>
      </c>
      <c r="AP1014" s="101">
        <f>_xll.qlInterestRateIndexFixingDate(Currency&amp;"ibor"&amp;Tenor,AQ1014,Trigger)</f>
        <v>46437</v>
      </c>
      <c r="AQ1014" s="101">
        <f>_xll.qlCalendarAdvance(Calendar,AQ1013,AO1014,"f",,Trigger)</f>
        <v>46441</v>
      </c>
      <c r="AR1014" s="101">
        <f>_xll.qlInterestRateIndexMaturity(Currency&amp;"ibor"&amp;Tenor,AQ1014,Trigger)</f>
        <v>46469</v>
      </c>
      <c r="AS1014" s="246">
        <f>_xll.qlIndexFixing($AC$5,AP1014,TRUE,_xll.ohTrigger(Trigger,Trigger1M))</f>
        <v>2.1559867493123885E-2</v>
      </c>
      <c r="AT1014" s="246">
        <f>_xll.qlIndexFixing($AU$1,AP1014,TRUE,_xll.ohTrigger(Trigger,Trigger1M))</f>
        <v>2.1588420519798351E-2</v>
      </c>
    </row>
    <row r="1015" spans="41:46" ht="11.25" customHeight="1" x14ac:dyDescent="0.25">
      <c r="AO1015" s="102" t="s">
        <v>83</v>
      </c>
      <c r="AP1015" s="101">
        <f>_xll.qlInterestRateIndexFixingDate(Currency&amp;"ibor"&amp;Tenor,AQ1015,Trigger)</f>
        <v>46444</v>
      </c>
      <c r="AQ1015" s="101">
        <f>_xll.qlCalendarAdvance(Calendar,AQ1014,AO1015,"f",,Trigger)</f>
        <v>46448</v>
      </c>
      <c r="AR1015" s="101">
        <f>_xll.qlInterestRateIndexMaturity(Currency&amp;"ibor"&amp;Tenor,AQ1015,Trigger)</f>
        <v>46479</v>
      </c>
      <c r="AS1015" s="246">
        <f>_xll.qlIndexFixing($AC$5,AP1015,TRUE,_xll.ohTrigger(Trigger,Trigger1M))</f>
        <v>2.1560287961789576E-2</v>
      </c>
      <c r="AT1015" s="246">
        <f>_xll.qlIndexFixing($AU$1,AP1015,TRUE,_xll.ohTrigger(Trigger,Trigger1M))</f>
        <v>2.1592621592648777E-2</v>
      </c>
    </row>
    <row r="1016" spans="41:46" ht="11.25" customHeight="1" x14ac:dyDescent="0.25">
      <c r="AO1016" s="102" t="s">
        <v>83</v>
      </c>
      <c r="AP1016" s="101">
        <f>_xll.qlInterestRateIndexFixingDate(Currency&amp;"ibor"&amp;Tenor,AQ1016,Trigger)</f>
        <v>46451</v>
      </c>
      <c r="AQ1016" s="101">
        <f>_xll.qlCalendarAdvance(Calendar,AQ1015,AO1016,"f",,Trigger)</f>
        <v>46455</v>
      </c>
      <c r="AR1016" s="101">
        <f>_xll.qlInterestRateIndexMaturity(Currency&amp;"ibor"&amp;Tenor,AQ1016,Trigger)</f>
        <v>46486</v>
      </c>
      <c r="AS1016" s="246">
        <f>_xll.qlIndexFixing($AC$5,AP1016,TRUE,_xll.ohTrigger(Trigger,Trigger1M))</f>
        <v>2.1558409484047188E-2</v>
      </c>
      <c r="AT1016" s="246">
        <f>_xll.qlIndexFixing($AU$1,AP1016,TRUE,_xll.ohTrigger(Trigger,Trigger1M))</f>
        <v>2.159423149418473E-2</v>
      </c>
    </row>
    <row r="1017" spans="41:46" ht="11.25" customHeight="1" x14ac:dyDescent="0.25">
      <c r="AO1017" s="102" t="s">
        <v>83</v>
      </c>
      <c r="AP1017" s="101">
        <f>_xll.qlInterestRateIndexFixingDate(Currency&amp;"ibor"&amp;Tenor,AQ1017,Trigger)</f>
        <v>46458</v>
      </c>
      <c r="AQ1017" s="101">
        <f>_xll.qlCalendarAdvance(Calendar,AQ1016,AO1017,"f",,Trigger)</f>
        <v>46462</v>
      </c>
      <c r="AR1017" s="101">
        <f>_xll.qlInterestRateIndexMaturity(Currency&amp;"ibor"&amp;Tenor,AQ1017,Trigger)</f>
        <v>46493</v>
      </c>
      <c r="AS1017" s="246">
        <f>_xll.qlIndexFixing($AC$5,AP1017,TRUE,_xll.ohTrigger(Trigger,Trigger1M))</f>
        <v>2.1555889684282216E-2</v>
      </c>
      <c r="AT1017" s="246">
        <f>_xll.qlIndexFixing($AU$1,AP1017,TRUE,_xll.ohTrigger(Trigger,Trigger1M))</f>
        <v>2.1595585719592671E-2</v>
      </c>
    </row>
    <row r="1018" spans="41:46" ht="11.25" customHeight="1" x14ac:dyDescent="0.25">
      <c r="AO1018" s="102" t="s">
        <v>83</v>
      </c>
      <c r="AP1018" s="101">
        <f>_xll.qlInterestRateIndexFixingDate(Currency&amp;"ibor"&amp;Tenor,AQ1018,Trigger)</f>
        <v>46465</v>
      </c>
      <c r="AQ1018" s="101">
        <f>_xll.qlCalendarAdvance(Calendar,AQ1017,AO1018,"f",,Trigger)</f>
        <v>46469</v>
      </c>
      <c r="AR1018" s="101">
        <f>_xll.qlInterestRateIndexMaturity(Currency&amp;"ibor"&amp;Tenor,AQ1018,Trigger)</f>
        <v>46500</v>
      </c>
      <c r="AS1018" s="246">
        <f>_xll.qlIndexFixing($AC$5,AP1018,TRUE,_xll.ohTrigger(Trigger,Trigger1M))</f>
        <v>2.1552728562902072E-2</v>
      </c>
      <c r="AT1018" s="246">
        <f>_xll.qlIndexFixing($AU$1,AP1018,TRUE,_xll.ohTrigger(Trigger,Trigger1M))</f>
        <v>2.1596684268774615E-2</v>
      </c>
    </row>
    <row r="1019" spans="41:46" ht="11.25" customHeight="1" x14ac:dyDescent="0.25">
      <c r="AO1019" s="102" t="s">
        <v>83</v>
      </c>
      <c r="AP1019" s="101">
        <f>_xll.qlInterestRateIndexFixingDate(Currency&amp;"ibor"&amp;Tenor,AQ1019,Trigger)</f>
        <v>46470</v>
      </c>
      <c r="AQ1019" s="101">
        <f>_xll.qlCalendarAdvance(Calendar,AQ1018,AO1019,"f",,Trigger)</f>
        <v>46476</v>
      </c>
      <c r="AR1019" s="101">
        <f>_xll.qlInterestRateIndexMaturity(Currency&amp;"ibor"&amp;Tenor,AQ1019,Trigger)</f>
        <v>46507</v>
      </c>
      <c r="AS1019" s="246">
        <f>_xll.qlIndexFixing($AC$5,AP1019,TRUE,_xll.ohTrigger(Trigger,Trigger1M))</f>
        <v>2.1548926120440532E-2</v>
      </c>
      <c r="AT1019" s="246">
        <f>_xll.qlIndexFixing($AU$1,AP1019,TRUE,_xll.ohTrigger(Trigger,Trigger1M))</f>
        <v>2.1597527141666097E-2</v>
      </c>
    </row>
    <row r="1020" spans="41:46" ht="11.25" customHeight="1" x14ac:dyDescent="0.25">
      <c r="AO1020" s="102" t="s">
        <v>83</v>
      </c>
      <c r="AP1020" s="101">
        <f>_xll.qlInterestRateIndexFixingDate(Currency&amp;"ibor"&amp;Tenor,AQ1020,Trigger)</f>
        <v>46479</v>
      </c>
      <c r="AQ1020" s="101">
        <f>_xll.qlCalendarAdvance(Calendar,AQ1019,AO1020,"f",,Trigger)</f>
        <v>46483</v>
      </c>
      <c r="AR1020" s="101">
        <f>_xll.qlInterestRateIndexMaturity(Currency&amp;"ibor"&amp;Tenor,AQ1020,Trigger)</f>
        <v>46513</v>
      </c>
      <c r="AS1020" s="246">
        <f>_xll.qlIndexFixing($AC$5,AP1020,TRUE,_xll.ohTrigger(Trigger,Trigger1M))</f>
        <v>2.1544210018941357E-2</v>
      </c>
      <c r="AT1020" s="246">
        <f>_xll.qlIndexFixing($AU$1,AP1020,TRUE,_xll.ohTrigger(Trigger,Trigger1M))</f>
        <v>2.1597446665352571E-2</v>
      </c>
    </row>
    <row r="1021" spans="41:46" ht="11.25" customHeight="1" x14ac:dyDescent="0.25">
      <c r="AO1021" s="102" t="s">
        <v>83</v>
      </c>
      <c r="AP1021" s="101">
        <f>_xll.qlInterestRateIndexFixingDate(Currency&amp;"ibor"&amp;Tenor,AQ1021,Trigger)</f>
        <v>46486</v>
      </c>
      <c r="AQ1021" s="101">
        <f>_xll.qlCalendarAdvance(Calendar,AQ1020,AO1021,"f",,Trigger)</f>
        <v>46490</v>
      </c>
      <c r="AR1021" s="101">
        <f>_xll.qlInterestRateIndexMaturity(Currency&amp;"ibor"&amp;Tenor,AQ1021,Trigger)</f>
        <v>46520</v>
      </c>
      <c r="AS1021" s="246">
        <f>_xll.qlIndexFixing($AC$5,AP1021,TRUE,_xll.ohTrigger(Trigger,Trigger1M))</f>
        <v>2.1539171046070393E-2</v>
      </c>
      <c r="AT1021" s="246">
        <f>_xll.qlIndexFixing($AU$1,AP1021,TRUE,_xll.ohTrigger(Trigger,Trigger1M))</f>
        <v>2.1597796427137439E-2</v>
      </c>
    </row>
    <row r="1022" spans="41:46" ht="11.25" customHeight="1" x14ac:dyDescent="0.25">
      <c r="AO1022" s="102" t="s">
        <v>83</v>
      </c>
      <c r="AP1022" s="101">
        <f>_xll.qlInterestRateIndexFixingDate(Currency&amp;"ibor"&amp;Tenor,AQ1022,Trigger)</f>
        <v>46493</v>
      </c>
      <c r="AQ1022" s="101">
        <f>_xll.qlCalendarAdvance(Calendar,AQ1021,AO1022,"f",,Trigger)</f>
        <v>46497</v>
      </c>
      <c r="AR1022" s="101">
        <f>_xll.qlInterestRateIndexMaturity(Currency&amp;"ibor"&amp;Tenor,AQ1022,Trigger)</f>
        <v>46527</v>
      </c>
      <c r="AS1022" s="246">
        <f>_xll.qlIndexFixing($AC$5,AP1022,TRUE,_xll.ohTrigger(Trigger,Trigger1M))</f>
        <v>2.1533490792506882E-2</v>
      </c>
      <c r="AT1022" s="246">
        <f>_xll.qlIndexFixing($AU$1,AP1022,TRUE,_xll.ohTrigger(Trigger,Trigger1M))</f>
        <v>2.1597890527840669E-2</v>
      </c>
    </row>
    <row r="1023" spans="41:46" ht="11.25" customHeight="1" x14ac:dyDescent="0.25">
      <c r="AO1023" s="102" t="s">
        <v>83</v>
      </c>
      <c r="AP1023" s="101">
        <f>_xll.qlInterestRateIndexFixingDate(Currency&amp;"ibor"&amp;Tenor,AQ1023,Trigger)</f>
        <v>46500</v>
      </c>
      <c r="AQ1023" s="101">
        <f>_xll.qlCalendarAdvance(Calendar,AQ1022,AO1023,"f",,Trigger)</f>
        <v>46504</v>
      </c>
      <c r="AR1023" s="101">
        <f>_xll.qlInterestRateIndexMaturity(Currency&amp;"ibor"&amp;Tenor,AQ1023,Trigger)</f>
        <v>46534</v>
      </c>
      <c r="AS1023" s="246">
        <f>_xll.qlIndexFixing($AC$5,AP1023,TRUE,_xll.ohTrigger(Trigger,Trigger1M))</f>
        <v>2.1527169259159429E-2</v>
      </c>
      <c r="AT1023" s="246">
        <f>_xll.qlIndexFixing($AU$1,AP1023,TRUE,_xll.ohTrigger(Trigger,Trigger1M))</f>
        <v>2.1597728967451602E-2</v>
      </c>
    </row>
    <row r="1024" spans="41:46" ht="11.25" customHeight="1" x14ac:dyDescent="0.25">
      <c r="AO1024" s="102" t="s">
        <v>83</v>
      </c>
      <c r="AP1024" s="101">
        <f>_xll.qlInterestRateIndexFixingDate(Currency&amp;"ibor"&amp;Tenor,AQ1024,Trigger)</f>
        <v>46507</v>
      </c>
      <c r="AQ1024" s="101">
        <f>_xll.qlCalendarAdvance(Calendar,AQ1023,AO1024,"f",,Trigger)</f>
        <v>46511</v>
      </c>
      <c r="AR1024" s="101">
        <f>_xll.qlInterestRateIndexMaturity(Currency&amp;"ibor"&amp;Tenor,AQ1024,Trigger)</f>
        <v>46542</v>
      </c>
      <c r="AS1024" s="246">
        <f>_xll.qlIndexFixing($AC$5,AP1024,TRUE,_xll.ohTrigger(Trigger,Trigger1M))</f>
        <v>2.1520294117548057E-2</v>
      </c>
      <c r="AT1024" s="246">
        <f>_xll.qlIndexFixing($AU$1,AP1024,TRUE,_xll.ohTrigger(Trigger,Trigger1M))</f>
        <v>2.1597906360345781E-2</v>
      </c>
    </row>
    <row r="1025" spans="41:46" ht="11.25" customHeight="1" x14ac:dyDescent="0.25">
      <c r="AO1025" s="102" t="s">
        <v>83</v>
      </c>
      <c r="AP1025" s="101">
        <f>_xll.qlInterestRateIndexFixingDate(Currency&amp;"ibor"&amp;Tenor,AQ1025,Trigger)</f>
        <v>46514</v>
      </c>
      <c r="AQ1025" s="101">
        <f>_xll.qlCalendarAdvance(Calendar,AQ1024,AO1025,"f",,Trigger)</f>
        <v>46518</v>
      </c>
      <c r="AR1025" s="101">
        <f>_xll.qlInterestRateIndexMaturity(Currency&amp;"ibor"&amp;Tenor,AQ1025,Trigger)</f>
        <v>46549</v>
      </c>
      <c r="AS1025" s="246">
        <f>_xll.qlIndexFixing($AC$5,AP1025,TRUE,_xll.ohTrigger(Trigger,Trigger1M))</f>
        <v>2.1512643765485239E-2</v>
      </c>
      <c r="AT1025" s="246">
        <f>_xll.qlIndexFixing($AU$1,AP1025,TRUE,_xll.ohTrigger(Trigger,Trigger1M))</f>
        <v>2.1597215174893682E-2</v>
      </c>
    </row>
    <row r="1026" spans="41:46" ht="11.25" customHeight="1" x14ac:dyDescent="0.25">
      <c r="AO1026" s="102" t="s">
        <v>83</v>
      </c>
      <c r="AP1026" s="101">
        <f>_xll.qlInterestRateIndexFixingDate(Currency&amp;"ibor"&amp;Tenor,AQ1026,Trigger)</f>
        <v>46521</v>
      </c>
      <c r="AQ1026" s="101">
        <f>_xll.qlCalendarAdvance(Calendar,AQ1025,AO1026,"f",,Trigger)</f>
        <v>46525</v>
      </c>
      <c r="AR1026" s="101">
        <f>_xll.qlInterestRateIndexMaturity(Currency&amp;"ibor"&amp;Tenor,AQ1026,Trigger)</f>
        <v>46556</v>
      </c>
      <c r="AS1026" s="246">
        <f>_xll.qlIndexFixing($AC$5,AP1026,TRUE,_xll.ohTrigger(Trigger,Trigger1M))</f>
        <v>2.1504352098960244E-2</v>
      </c>
      <c r="AT1026" s="246">
        <f>_xll.qlIndexFixing($AU$1,AP1026,TRUE,_xll.ohTrigger(Trigger,Trigger1M))</f>
        <v>2.1596268313112444E-2</v>
      </c>
    </row>
    <row r="1027" spans="41:46" ht="11.25" customHeight="1" x14ac:dyDescent="0.25">
      <c r="AO1027" s="102" t="s">
        <v>83</v>
      </c>
      <c r="AP1027" s="101">
        <f>_xll.qlInterestRateIndexFixingDate(Currency&amp;"ibor"&amp;Tenor,AQ1027,Trigger)</f>
        <v>46528</v>
      </c>
      <c r="AQ1027" s="101">
        <f>_xll.qlCalendarAdvance(Calendar,AQ1026,AO1027,"f",,Trigger)</f>
        <v>46532</v>
      </c>
      <c r="AR1027" s="101">
        <f>_xll.qlInterestRateIndexMaturity(Currency&amp;"ibor"&amp;Tenor,AQ1027,Trigger)</f>
        <v>46563</v>
      </c>
      <c r="AS1027" s="246">
        <f>_xll.qlIndexFixing($AC$5,AP1027,TRUE,_xll.ohTrigger(Trigger,Trigger1M))</f>
        <v>2.1495419119350028E-2</v>
      </c>
      <c r="AT1027" s="246">
        <f>_xll.qlIndexFixing($AU$1,AP1027,TRUE,_xll.ohTrigger(Trigger,Trigger1M))</f>
        <v>2.1595065775061373E-2</v>
      </c>
    </row>
    <row r="1028" spans="41:46" ht="11.25" customHeight="1" x14ac:dyDescent="0.25">
      <c r="AO1028" s="102" t="s">
        <v>83</v>
      </c>
      <c r="AP1028" s="101">
        <f>_xll.qlInterestRateIndexFixingDate(Currency&amp;"ibor"&amp;Tenor,AQ1028,Trigger)</f>
        <v>46535</v>
      </c>
      <c r="AQ1028" s="101">
        <f>_xll.qlCalendarAdvance(Calendar,AQ1027,AO1028,"f",,Trigger)</f>
        <v>46539</v>
      </c>
      <c r="AR1028" s="101">
        <f>_xll.qlInterestRateIndexMaturity(Currency&amp;"ibor"&amp;Tenor,AQ1028,Trigger)</f>
        <v>46569</v>
      </c>
      <c r="AS1028" s="246">
        <f>_xll.qlIndexFixing($AC$5,AP1028,TRUE,_xll.ohTrigger(Trigger,Trigger1M))</f>
        <v>2.1485942434677163E-2</v>
      </c>
      <c r="AT1028" s="246">
        <f>_xll.qlIndexFixing($AU$1,AP1028,TRUE,_xll.ohTrigger(Trigger,Trigger1M))</f>
        <v>2.1593086250067728E-2</v>
      </c>
    </row>
    <row r="1029" spans="41:46" ht="11.25" customHeight="1" x14ac:dyDescent="0.25">
      <c r="AO1029" s="102" t="s">
        <v>83</v>
      </c>
      <c r="AP1029" s="101">
        <f>_xll.qlInterestRateIndexFixingDate(Currency&amp;"ibor"&amp;Tenor,AQ1029,Trigger)</f>
        <v>46542</v>
      </c>
      <c r="AQ1029" s="101">
        <f>_xll.qlCalendarAdvance(Calendar,AQ1028,AO1029,"f",,Trigger)</f>
        <v>46546</v>
      </c>
      <c r="AR1029" s="101">
        <f>_xll.qlInterestRateIndexMaturity(Currency&amp;"ibor"&amp;Tenor,AQ1029,Trigger)</f>
        <v>46576</v>
      </c>
      <c r="AS1029" s="246">
        <f>_xll.qlIndexFixing($AC$5,AP1029,TRUE,_xll.ohTrigger(Trigger,Trigger1M))</f>
        <v>2.1476901855714381E-2</v>
      </c>
      <c r="AT1029" s="246">
        <f>_xll.qlIndexFixing($AU$1,AP1029,TRUE,_xll.ohTrigger(Trigger,Trigger1M))</f>
        <v>2.1591397150101166E-2</v>
      </c>
    </row>
    <row r="1030" spans="41:46" ht="11.25" customHeight="1" x14ac:dyDescent="0.25">
      <c r="AO1030" s="102" t="s">
        <v>83</v>
      </c>
      <c r="AP1030" s="101">
        <f>_xll.qlInterestRateIndexFixingDate(Currency&amp;"ibor"&amp;Tenor,AQ1030,Trigger)</f>
        <v>46549</v>
      </c>
      <c r="AQ1030" s="101">
        <f>_xll.qlCalendarAdvance(Calendar,AQ1029,AO1030,"f",,Trigger)</f>
        <v>46553</v>
      </c>
      <c r="AR1030" s="101">
        <f>_xll.qlInterestRateIndexMaturity(Currency&amp;"ibor"&amp;Tenor,AQ1030,Trigger)</f>
        <v>46583</v>
      </c>
      <c r="AS1030" s="246">
        <f>_xll.qlIndexFixing($AC$5,AP1030,TRUE,_xll.ohTrigger(Trigger,Trigger1M))</f>
        <v>2.1470332655735724E-2</v>
      </c>
      <c r="AT1030" s="246">
        <f>_xll.qlIndexFixing($AU$1,AP1030,TRUE,_xll.ohTrigger(Trigger,Trigger1M))</f>
        <v>2.1589504899686141E-2</v>
      </c>
    </row>
    <row r="1031" spans="41:46" ht="11.25" customHeight="1" x14ac:dyDescent="0.25">
      <c r="AO1031" s="102" t="s">
        <v>83</v>
      </c>
      <c r="AP1031" s="101">
        <f>_xll.qlInterestRateIndexFixingDate(Currency&amp;"ibor"&amp;Tenor,AQ1031,Trigger)</f>
        <v>46556</v>
      </c>
      <c r="AQ1031" s="101">
        <f>_xll.qlCalendarAdvance(Calendar,AQ1030,AO1031,"f",,Trigger)</f>
        <v>46560</v>
      </c>
      <c r="AR1031" s="101">
        <f>_xll.qlInterestRateIndexMaturity(Currency&amp;"ibor"&amp;Tenor,AQ1031,Trigger)</f>
        <v>46590</v>
      </c>
      <c r="AS1031" s="246">
        <f>_xll.qlIndexFixing($AC$5,AP1031,TRUE,_xll.ohTrigger(Trigger,Trigger1M))</f>
        <v>2.1466390456459372E-2</v>
      </c>
      <c r="AT1031" s="246">
        <f>_xll.qlIndexFixing($AU$1,AP1031,TRUE,_xll.ohTrigger(Trigger,Trigger1M))</f>
        <v>2.1587470696384337E-2</v>
      </c>
    </row>
    <row r="1032" spans="41:46" ht="11.25" customHeight="1" x14ac:dyDescent="0.25">
      <c r="AO1032" s="102" t="s">
        <v>83</v>
      </c>
      <c r="AP1032" s="101">
        <f>_xll.qlInterestRateIndexFixingDate(Currency&amp;"ibor"&amp;Tenor,AQ1032,Trigger)</f>
        <v>46563</v>
      </c>
      <c r="AQ1032" s="101">
        <f>_xll.qlCalendarAdvance(Calendar,AQ1031,AO1032,"f",,Trigger)</f>
        <v>46567</v>
      </c>
      <c r="AR1032" s="101">
        <f>_xll.qlInterestRateIndexMaturity(Currency&amp;"ibor"&amp;Tenor,AQ1032,Trigger)</f>
        <v>46597</v>
      </c>
      <c r="AS1032" s="246">
        <f>_xll.qlIndexFixing($AC$5,AP1032,TRUE,_xll.ohTrigger(Trigger,Trigger1M))</f>
        <v>2.1465199955007286E-2</v>
      </c>
      <c r="AT1032" s="246">
        <f>_xll.qlIndexFixing($AU$1,AP1032,TRUE,_xll.ohTrigger(Trigger,Trigger1M))</f>
        <v>2.1585355767467007E-2</v>
      </c>
    </row>
    <row r="1033" spans="41:46" ht="11.25" customHeight="1" x14ac:dyDescent="0.25">
      <c r="AO1033" s="102" t="s">
        <v>83</v>
      </c>
      <c r="AP1033" s="101">
        <f>_xll.qlInterestRateIndexFixingDate(Currency&amp;"ibor"&amp;Tenor,AQ1033,Trigger)</f>
        <v>46570</v>
      </c>
      <c r="AQ1033" s="101">
        <f>_xll.qlCalendarAdvance(Calendar,AQ1032,AO1033,"f",,Trigger)</f>
        <v>46574</v>
      </c>
      <c r="AR1033" s="101">
        <f>_xll.qlInterestRateIndexMaturity(Currency&amp;"ibor"&amp;Tenor,AQ1033,Trigger)</f>
        <v>46605</v>
      </c>
      <c r="AS1033" s="246">
        <f>_xll.qlIndexFixing($AC$5,AP1033,TRUE,_xll.ohTrigger(Trigger,Trigger1M))</f>
        <v>2.1467120733748766E-2</v>
      </c>
      <c r="AT1033" s="246">
        <f>_xll.qlIndexFixing($AU$1,AP1033,TRUE,_xll.ohTrigger(Trigger,Trigger1M))</f>
        <v>2.1583714001127612E-2</v>
      </c>
    </row>
    <row r="1034" spans="41:46" ht="11.25" customHeight="1" x14ac:dyDescent="0.25">
      <c r="AO1034" s="102" t="s">
        <v>83</v>
      </c>
      <c r="AP1034" s="101">
        <f>_xll.qlInterestRateIndexFixingDate(Currency&amp;"ibor"&amp;Tenor,AQ1034,Trigger)</f>
        <v>46577</v>
      </c>
      <c r="AQ1034" s="101">
        <f>_xll.qlCalendarAdvance(Calendar,AQ1033,AO1034,"f",,Trigger)</f>
        <v>46581</v>
      </c>
      <c r="AR1034" s="101">
        <f>_xll.qlInterestRateIndexMaturity(Currency&amp;"ibor"&amp;Tenor,AQ1034,Trigger)</f>
        <v>46612</v>
      </c>
      <c r="AS1034" s="246">
        <f>_xll.qlIndexFixing($AC$5,AP1034,TRUE,_xll.ohTrigger(Trigger,Trigger1M))</f>
        <v>2.1468469804964793E-2</v>
      </c>
      <c r="AT1034" s="246">
        <f>_xll.qlIndexFixing($AU$1,AP1034,TRUE,_xll.ohTrigger(Trigger,Trigger1M))</f>
        <v>2.1581583962349996E-2</v>
      </c>
    </row>
    <row r="1035" spans="41:46" ht="11.25" customHeight="1" x14ac:dyDescent="0.25">
      <c r="AO1035" s="102" t="s">
        <v>83</v>
      </c>
      <c r="AP1035" s="101">
        <f>_xll.qlInterestRateIndexFixingDate(Currency&amp;"ibor"&amp;Tenor,AQ1035,Trigger)</f>
        <v>46584</v>
      </c>
      <c r="AQ1035" s="101">
        <f>_xll.qlCalendarAdvance(Calendar,AQ1034,AO1035,"f",,Trigger)</f>
        <v>46588</v>
      </c>
      <c r="AR1035" s="101">
        <f>_xll.qlInterestRateIndexMaturity(Currency&amp;"ibor"&amp;Tenor,AQ1035,Trigger)</f>
        <v>46619</v>
      </c>
      <c r="AS1035" s="246">
        <f>_xll.qlIndexFixing($AC$5,AP1035,TRUE,_xll.ohTrigger(Trigger,Trigger1M))</f>
        <v>2.1469712018110047E-2</v>
      </c>
      <c r="AT1035" s="246">
        <f>_xll.qlIndexFixing($AU$1,AP1035,TRUE,_xll.ohTrigger(Trigger,Trigger1M))</f>
        <v>2.1579460665835902E-2</v>
      </c>
    </row>
    <row r="1036" spans="41:46" ht="11.25" customHeight="1" x14ac:dyDescent="0.25">
      <c r="AO1036" s="102" t="s">
        <v>83</v>
      </c>
      <c r="AP1036" s="101">
        <f>_xll.qlInterestRateIndexFixingDate(Currency&amp;"ibor"&amp;Tenor,AQ1036,Trigger)</f>
        <v>46591</v>
      </c>
      <c r="AQ1036" s="101">
        <f>_xll.qlCalendarAdvance(Calendar,AQ1035,AO1036,"f",,Trigger)</f>
        <v>46595</v>
      </c>
      <c r="AR1036" s="101">
        <f>_xll.qlInterestRateIndexMaturity(Currency&amp;"ibor"&amp;Tenor,AQ1036,Trigger)</f>
        <v>46626</v>
      </c>
      <c r="AS1036" s="246">
        <f>_xll.qlIndexFixing($AC$5,AP1036,TRUE,_xll.ohTrigger(Trigger,Trigger1M))</f>
        <v>2.1470847373148416E-2</v>
      </c>
      <c r="AT1036" s="246">
        <f>_xll.qlIndexFixing($AU$1,AP1036,TRUE,_xll.ohTrigger(Trigger,Trigger1M))</f>
        <v>2.1577344111587907E-2</v>
      </c>
    </row>
    <row r="1037" spans="41:46" ht="11.25" customHeight="1" x14ac:dyDescent="0.25">
      <c r="AO1037" s="102" t="s">
        <v>83</v>
      </c>
      <c r="AP1037" s="101">
        <f>_xll.qlInterestRateIndexFixingDate(Currency&amp;"ibor"&amp;Tenor,AQ1037,Trigger)</f>
        <v>46598</v>
      </c>
      <c r="AQ1037" s="101">
        <f>_xll.qlCalendarAdvance(Calendar,AQ1036,AO1037,"f",,Trigger)</f>
        <v>46602</v>
      </c>
      <c r="AR1037" s="101">
        <f>_xll.qlInterestRateIndexMaturity(Currency&amp;"ibor"&amp;Tenor,AQ1037,Trigger)</f>
        <v>46633</v>
      </c>
      <c r="AS1037" s="246">
        <f>_xll.qlIndexFixing($AC$5,AP1037,TRUE,_xll.ohTrigger(Trigger,Trigger1M))</f>
        <v>2.1471875870048965E-2</v>
      </c>
      <c r="AT1037" s="246">
        <f>_xll.qlIndexFixing($AU$1,AP1037,TRUE,_xll.ohTrigger(Trigger,Trigger1M))</f>
        <v>2.1575234299600853E-2</v>
      </c>
    </row>
    <row r="1038" spans="41:46" ht="11.25" customHeight="1" x14ac:dyDescent="0.25">
      <c r="AO1038" s="102" t="s">
        <v>83</v>
      </c>
      <c r="AP1038" s="101">
        <f>_xll.qlInterestRateIndexFixingDate(Currency&amp;"ibor"&amp;Tenor,AQ1038,Trigger)</f>
        <v>46605</v>
      </c>
      <c r="AQ1038" s="101">
        <f>_xll.qlCalendarAdvance(Calendar,AQ1037,AO1038,"f",,Trigger)</f>
        <v>46609</v>
      </c>
      <c r="AR1038" s="101">
        <f>_xll.qlInterestRateIndexMaturity(Currency&amp;"ibor"&amp;Tenor,AQ1038,Trigger)</f>
        <v>46640</v>
      </c>
      <c r="AS1038" s="246">
        <f>_xll.qlIndexFixing($AC$5,AP1038,TRUE,_xll.ohTrigger(Trigger,Trigger1M))</f>
        <v>2.1472797508783326E-2</v>
      </c>
      <c r="AT1038" s="246">
        <f>_xll.qlIndexFixing($AU$1,AP1038,TRUE,_xll.ohTrigger(Trigger,Trigger1M))</f>
        <v>2.1573131229869588E-2</v>
      </c>
    </row>
    <row r="1039" spans="41:46" ht="11.25" customHeight="1" x14ac:dyDescent="0.25">
      <c r="AO1039" s="102" t="s">
        <v>83</v>
      </c>
      <c r="AP1039" s="101">
        <f>_xll.qlInterestRateIndexFixingDate(Currency&amp;"ibor"&amp;Tenor,AQ1039,Trigger)</f>
        <v>46612</v>
      </c>
      <c r="AQ1039" s="101">
        <f>_xll.qlCalendarAdvance(Calendar,AQ1038,AO1039,"f",,Trigger)</f>
        <v>46616</v>
      </c>
      <c r="AR1039" s="101">
        <f>_xll.qlInterestRateIndexMaturity(Currency&amp;"ibor"&amp;Tenor,AQ1039,Trigger)</f>
        <v>46647</v>
      </c>
      <c r="AS1039" s="246">
        <f>_xll.qlIndexFixing($AC$5,AP1039,TRUE,_xll.ohTrigger(Trigger,Trigger1M))</f>
        <v>2.1473612289328297E-2</v>
      </c>
      <c r="AT1039" s="246">
        <f>_xll.qlIndexFixing($AU$1,AP1039,TRUE,_xll.ohTrigger(Trigger,Trigger1M))</f>
        <v>2.1571034902391529E-2</v>
      </c>
    </row>
    <row r="1040" spans="41:46" ht="11.25" customHeight="1" x14ac:dyDescent="0.25">
      <c r="AO1040" s="102" t="s">
        <v>83</v>
      </c>
      <c r="AP1040" s="101">
        <f>_xll.qlInterestRateIndexFixingDate(Currency&amp;"ibor"&amp;Tenor,AQ1040,Trigger)</f>
        <v>46619</v>
      </c>
      <c r="AQ1040" s="101">
        <f>_xll.qlCalendarAdvance(Calendar,AQ1039,AO1040,"f",,Trigger)</f>
        <v>46623</v>
      </c>
      <c r="AR1040" s="101">
        <f>_xll.qlInterestRateIndexMaturity(Currency&amp;"ibor"&amp;Tenor,AQ1040,Trigger)</f>
        <v>46654</v>
      </c>
      <c r="AS1040" s="246">
        <f>_xll.qlIndexFixing($AC$5,AP1040,TRUE,_xll.ohTrigger(Trigger,Trigger1M))</f>
        <v>2.1474320211658085E-2</v>
      </c>
      <c r="AT1040" s="246">
        <f>_xll.qlIndexFixing($AU$1,AP1040,TRUE,_xll.ohTrigger(Trigger,Trigger1M))</f>
        <v>2.1568945317166677E-2</v>
      </c>
    </row>
    <row r="1041" spans="41:46" ht="11.25" customHeight="1" x14ac:dyDescent="0.25">
      <c r="AO1041" s="102" t="s">
        <v>83</v>
      </c>
      <c r="AP1041" s="101">
        <f>_xll.qlInterestRateIndexFixingDate(Currency&amp;"ibor"&amp;Tenor,AQ1041,Trigger)</f>
        <v>46626</v>
      </c>
      <c r="AQ1041" s="101">
        <f>_xll.qlCalendarAdvance(Calendar,AQ1040,AO1041,"f",,Trigger)</f>
        <v>46630</v>
      </c>
      <c r="AR1041" s="101">
        <f>_xll.qlInterestRateIndexMaturity(Currency&amp;"ibor"&amp;Tenor,AQ1041,Trigger)</f>
        <v>46660</v>
      </c>
      <c r="AS1041" s="246">
        <f>_xll.qlIndexFixing($AC$5,AP1041,TRUE,_xll.ohTrigger(Trigger,Trigger1M))</f>
        <v>2.1474247321380702E-2</v>
      </c>
      <c r="AT1041" s="246">
        <f>_xll.qlIndexFixing($AU$1,AP1041,TRUE,_xll.ohTrigger(Trigger,Trigger1M))</f>
        <v>2.1566365065663895E-2</v>
      </c>
    </row>
    <row r="1042" spans="41:46" ht="11.25" customHeight="1" x14ac:dyDescent="0.25">
      <c r="AO1042" s="102" t="s">
        <v>83</v>
      </c>
      <c r="AP1042" s="101">
        <f>_xll.qlInterestRateIndexFixingDate(Currency&amp;"ibor"&amp;Tenor,AQ1042,Trigger)</f>
        <v>46633</v>
      </c>
      <c r="AQ1042" s="101">
        <f>_xll.qlCalendarAdvance(Calendar,AQ1041,AO1042,"f",,Trigger)</f>
        <v>46637</v>
      </c>
      <c r="AR1042" s="101">
        <f>_xll.qlInterestRateIndexMaturity(Currency&amp;"ibor"&amp;Tenor,AQ1042,Trigger)</f>
        <v>46667</v>
      </c>
      <c r="AS1042" s="246">
        <f>_xll.qlIndexFixing($AC$5,AP1042,TRUE,_xll.ohTrigger(Trigger,Trigger1M))</f>
        <v>2.1474749130052651E-2</v>
      </c>
      <c r="AT1042" s="246">
        <f>_xll.qlIndexFixing($AU$1,AP1042,TRUE,_xll.ohTrigger(Trigger,Trigger1M))</f>
        <v>2.1564288607615723E-2</v>
      </c>
    </row>
    <row r="1043" spans="41:46" ht="11.25" customHeight="1" x14ac:dyDescent="0.25">
      <c r="AO1043" s="102" t="s">
        <v>83</v>
      </c>
      <c r="AP1043" s="101">
        <f>_xll.qlInterestRateIndexFixingDate(Currency&amp;"ibor"&amp;Tenor,AQ1043,Trigger)</f>
        <v>46640</v>
      </c>
      <c r="AQ1043" s="101">
        <f>_xll.qlCalendarAdvance(Calendar,AQ1042,AO1043,"f",,Trigger)</f>
        <v>46644</v>
      </c>
      <c r="AR1043" s="101">
        <f>_xll.qlInterestRateIndexMaturity(Currency&amp;"ibor"&amp;Tenor,AQ1043,Trigger)</f>
        <v>46674</v>
      </c>
      <c r="AS1043" s="246">
        <f>_xll.qlIndexFixing($AC$5,AP1043,TRUE,_xll.ohTrigger(Trigger,Trigger1M))</f>
        <v>2.1475144086834597E-2</v>
      </c>
      <c r="AT1043" s="246">
        <f>_xll.qlIndexFixing($AU$1,AP1043,TRUE,_xll.ohTrigger(Trigger,Trigger1M))</f>
        <v>2.156221889139065E-2</v>
      </c>
    </row>
    <row r="1044" spans="41:46" ht="11.25" customHeight="1" x14ac:dyDescent="0.25">
      <c r="AO1044" s="102" t="s">
        <v>83</v>
      </c>
      <c r="AP1044" s="101">
        <f>_xll.qlInterestRateIndexFixingDate(Currency&amp;"ibor"&amp;Tenor,AQ1044,Trigger)</f>
        <v>46647</v>
      </c>
      <c r="AQ1044" s="101">
        <f>_xll.qlCalendarAdvance(Calendar,AQ1043,AO1044,"f",,Trigger)</f>
        <v>46651</v>
      </c>
      <c r="AR1044" s="101">
        <f>_xll.qlInterestRateIndexMaturity(Currency&amp;"ibor"&amp;Tenor,AQ1044,Trigger)</f>
        <v>46681</v>
      </c>
      <c r="AS1044" s="246">
        <f>_xll.qlIndexFixing($AC$5,AP1044,TRUE,_xll.ohTrigger(Trigger,Trigger1M))</f>
        <v>2.1475432191707888E-2</v>
      </c>
      <c r="AT1044" s="246">
        <f>_xll.qlIndexFixing($AU$1,AP1044,TRUE,_xll.ohTrigger(Trigger,Trigger1M))</f>
        <v>2.1560155916988677E-2</v>
      </c>
    </row>
    <row r="1045" spans="41:46" ht="11.25" customHeight="1" x14ac:dyDescent="0.25">
      <c r="AO1045" s="102" t="s">
        <v>83</v>
      </c>
      <c r="AP1045" s="101">
        <f>_xll.qlInterestRateIndexFixingDate(Currency&amp;"ibor"&amp;Tenor,AQ1045,Trigger)</f>
        <v>46654</v>
      </c>
      <c r="AQ1045" s="101">
        <f>_xll.qlCalendarAdvance(Calendar,AQ1044,AO1045,"f",,Trigger)</f>
        <v>46658</v>
      </c>
      <c r="AR1045" s="101">
        <f>_xll.qlInterestRateIndexMaturity(Currency&amp;"ibor"&amp;Tenor,AQ1045,Trigger)</f>
        <v>46688</v>
      </c>
      <c r="AS1045" s="246">
        <f>_xll.qlIndexFixing($AC$5,AP1045,TRUE,_xll.ohTrigger(Trigger,Trigger1M))</f>
        <v>2.1475613444669861E-2</v>
      </c>
      <c r="AT1045" s="246">
        <f>_xll.qlIndexFixing($AU$1,AP1045,TRUE,_xll.ohTrigger(Trigger,Trigger1M))</f>
        <v>2.1558099684399146E-2</v>
      </c>
    </row>
    <row r="1046" spans="41:46" ht="11.25" customHeight="1" x14ac:dyDescent="0.25">
      <c r="AO1046" s="102" t="s">
        <v>83</v>
      </c>
      <c r="AP1046" s="101">
        <f>_xll.qlInterestRateIndexFixingDate(Currency&amp;"ibor"&amp;Tenor,AQ1046,Trigger)</f>
        <v>46661</v>
      </c>
      <c r="AQ1046" s="101">
        <f>_xll.qlCalendarAdvance(Calendar,AQ1045,AO1046,"f",,Trigger)</f>
        <v>46665</v>
      </c>
      <c r="AR1046" s="101">
        <f>_xll.qlInterestRateIndexMaturity(Currency&amp;"ibor"&amp;Tenor,AQ1046,Trigger)</f>
        <v>46696</v>
      </c>
      <c r="AS1046" s="246">
        <f>_xll.qlIndexFixing($AC$5,AP1046,TRUE,_xll.ohTrigger(Trigger,Trigger1M))</f>
        <v>2.1476323722277431E-2</v>
      </c>
      <c r="AT1046" s="246">
        <f>_xll.qlIndexFixing($AU$1,AP1046,TRUE,_xll.ohTrigger(Trigger,Trigger1M))</f>
        <v>2.1556549392840966E-2</v>
      </c>
    </row>
    <row r="1047" spans="41:46" ht="11.25" customHeight="1" x14ac:dyDescent="0.25">
      <c r="AO1047" s="102" t="s">
        <v>83</v>
      </c>
      <c r="AP1047" s="101">
        <f>_xll.qlInterestRateIndexFixingDate(Currency&amp;"ibor"&amp;Tenor,AQ1047,Trigger)</f>
        <v>46668</v>
      </c>
      <c r="AQ1047" s="101">
        <f>_xll.qlCalendarAdvance(Calendar,AQ1046,AO1047,"f",,Trigger)</f>
        <v>46672</v>
      </c>
      <c r="AR1047" s="101">
        <f>_xll.qlInterestRateIndexMaturity(Currency&amp;"ibor"&amp;Tenor,AQ1047,Trigger)</f>
        <v>46703</v>
      </c>
      <c r="AS1047" s="246">
        <f>_xll.qlIndexFixing($AC$5,AP1047,TRUE,_xll.ohTrigger(Trigger,Trigger1M))</f>
        <v>2.1476283636732225E-2</v>
      </c>
      <c r="AT1047" s="246">
        <f>_xll.qlIndexFixing($AU$1,AP1047,TRUE,_xll.ohTrigger(Trigger,Trigger1M))</f>
        <v>2.1554507003257055E-2</v>
      </c>
    </row>
    <row r="1048" spans="41:46" ht="11.25" customHeight="1" x14ac:dyDescent="0.25">
      <c r="AO1048" s="102" t="s">
        <v>83</v>
      </c>
      <c r="AP1048" s="101">
        <f>_xll.qlInterestRateIndexFixingDate(Currency&amp;"ibor"&amp;Tenor,AQ1048,Trigger)</f>
        <v>46675</v>
      </c>
      <c r="AQ1048" s="101">
        <f>_xll.qlCalendarAdvance(Calendar,AQ1047,AO1048,"f",,Trigger)</f>
        <v>46679</v>
      </c>
      <c r="AR1048" s="101">
        <f>_xll.qlInterestRateIndexMaturity(Currency&amp;"ibor"&amp;Tenor,AQ1048,Trigger)</f>
        <v>46710</v>
      </c>
      <c r="AS1048" s="246">
        <f>_xll.qlIndexFixing($AC$5,AP1048,TRUE,_xll.ohTrigger(Trigger,Trigger1M))</f>
        <v>2.1476136692899637E-2</v>
      </c>
      <c r="AT1048" s="246">
        <f>_xll.qlIndexFixing($AU$1,AP1048,TRUE,_xll.ohTrigger(Trigger,Trigger1M))</f>
        <v>2.1552471355895414E-2</v>
      </c>
    </row>
    <row r="1049" spans="41:46" ht="11.25" customHeight="1" x14ac:dyDescent="0.25">
      <c r="AO1049" s="102" t="s">
        <v>83</v>
      </c>
      <c r="AP1049" s="101">
        <f>_xll.qlInterestRateIndexFixingDate(Currency&amp;"ibor"&amp;Tenor,AQ1049,Trigger)</f>
        <v>46682</v>
      </c>
      <c r="AQ1049" s="101">
        <f>_xll.qlCalendarAdvance(Calendar,AQ1048,AO1049,"f",,Trigger)</f>
        <v>46686</v>
      </c>
      <c r="AR1049" s="101">
        <f>_xll.qlInterestRateIndexMaturity(Currency&amp;"ibor"&amp;Tenor,AQ1049,Trigger)</f>
        <v>46717</v>
      </c>
      <c r="AS1049" s="246">
        <f>_xll.qlIndexFixing($AC$5,AP1049,TRUE,_xll.ohTrigger(Trigger,Trigger1M))</f>
        <v>2.147588289078483E-2</v>
      </c>
      <c r="AT1049" s="246">
        <f>_xll.qlIndexFixing($AU$1,AP1049,TRUE,_xll.ohTrigger(Trigger,Trigger1M))</f>
        <v>2.1550442450756033E-2</v>
      </c>
    </row>
    <row r="1050" spans="41:46" ht="11.25" customHeight="1" x14ac:dyDescent="0.25">
      <c r="AO1050" s="102" t="s">
        <v>83</v>
      </c>
      <c r="AP1050" s="101">
        <f>_xll.qlInterestRateIndexFixingDate(Currency&amp;"ibor"&amp;Tenor,AQ1050,Trigger)</f>
        <v>46689</v>
      </c>
      <c r="AQ1050" s="101">
        <f>_xll.qlCalendarAdvance(Calendar,AQ1049,AO1050,"f",,Trigger)</f>
        <v>46693</v>
      </c>
      <c r="AR1050" s="101">
        <f>_xll.qlInterestRateIndexMaturity(Currency&amp;"ibor"&amp;Tenor,AQ1050,Trigger)</f>
        <v>46723</v>
      </c>
      <c r="AS1050" s="246">
        <f>_xll.qlIndexFixing($AC$5,AP1050,TRUE,_xll.ohTrigger(Trigger,Trigger1M))</f>
        <v>2.1474916930716681E-2</v>
      </c>
      <c r="AT1050" s="246">
        <f>_xll.qlIndexFixing($AU$1,AP1050,TRUE,_xll.ohTrigger(Trigger,Trigger1M))</f>
        <v>2.1547919648587488E-2</v>
      </c>
    </row>
    <row r="1051" spans="41:46" ht="11.25" customHeight="1" x14ac:dyDescent="0.25">
      <c r="AO1051" s="102" t="s">
        <v>83</v>
      </c>
      <c r="AP1051" s="101">
        <f>_xll.qlInterestRateIndexFixingDate(Currency&amp;"ibor"&amp;Tenor,AQ1051,Trigger)</f>
        <v>46696</v>
      </c>
      <c r="AQ1051" s="101">
        <f>_xll.qlCalendarAdvance(Calendar,AQ1050,AO1051,"f",,Trigger)</f>
        <v>46700</v>
      </c>
      <c r="AR1051" s="101">
        <f>_xll.qlInterestRateIndexMaturity(Currency&amp;"ibor"&amp;Tenor,AQ1051,Trigger)</f>
        <v>46730</v>
      </c>
      <c r="AS1051" s="246">
        <f>_xll.qlIndexFixing($AC$5,AP1051,TRUE,_xll.ohTrigger(Trigger,Trigger1M))</f>
        <v>2.1474457072202746E-2</v>
      </c>
      <c r="AT1051" s="246">
        <f>_xll.qlIndexFixing($AU$1,AP1051,TRUE,_xll.ohTrigger(Trigger,Trigger1M))</f>
        <v>2.1545903866829974E-2</v>
      </c>
    </row>
    <row r="1052" spans="41:46" ht="11.25" customHeight="1" x14ac:dyDescent="0.25">
      <c r="AO1052" s="102" t="s">
        <v>83</v>
      </c>
      <c r="AP1052" s="101">
        <f>_xll.qlInterestRateIndexFixingDate(Currency&amp;"ibor"&amp;Tenor,AQ1052,Trigger)</f>
        <v>46703</v>
      </c>
      <c r="AQ1052" s="101">
        <f>_xll.qlCalendarAdvance(Calendar,AQ1051,AO1052,"f",,Trigger)</f>
        <v>46707</v>
      </c>
      <c r="AR1052" s="101">
        <f>_xll.qlInterestRateIndexMaturity(Currency&amp;"ibor"&amp;Tenor,AQ1052,Trigger)</f>
        <v>46737</v>
      </c>
      <c r="AS1052" s="246">
        <f>_xll.qlIndexFixing($AC$5,AP1052,TRUE,_xll.ohTrigger(Trigger,Trigger1M))</f>
        <v>2.1473890361798809E-2</v>
      </c>
      <c r="AT1052" s="246">
        <f>_xll.qlIndexFixing($AU$1,AP1052,TRUE,_xll.ohTrigger(Trigger,Trigger1M))</f>
        <v>2.1543894826858256E-2</v>
      </c>
    </row>
    <row r="1053" spans="41:46" ht="11.25" customHeight="1" x14ac:dyDescent="0.25">
      <c r="AO1053" s="102" t="s">
        <v>83</v>
      </c>
      <c r="AP1053" s="101">
        <f>_xll.qlInterestRateIndexFixingDate(Currency&amp;"ibor"&amp;Tenor,AQ1053,Trigger)</f>
        <v>46710</v>
      </c>
      <c r="AQ1053" s="101">
        <f>_xll.qlCalendarAdvance(Calendar,AQ1052,AO1053,"f",,Trigger)</f>
        <v>46714</v>
      </c>
      <c r="AR1053" s="101">
        <f>_xll.qlInterestRateIndexMaturity(Currency&amp;"ibor"&amp;Tenor,AQ1053,Trigger)</f>
        <v>46744</v>
      </c>
      <c r="AS1053" s="246">
        <f>_xll.qlIndexFixing($AC$5,AP1053,TRUE,_xll.ohTrigger(Trigger,Trigger1M))</f>
        <v>2.1473216799526185E-2</v>
      </c>
      <c r="AT1053" s="246">
        <f>_xll.qlIndexFixing($AU$1,AP1053,TRUE,_xll.ohTrigger(Trigger,Trigger1M))</f>
        <v>2.1541892528682993E-2</v>
      </c>
    </row>
    <row r="1054" spans="41:46" ht="11.25" customHeight="1" x14ac:dyDescent="0.25">
      <c r="AO1054" s="102" t="s">
        <v>83</v>
      </c>
      <c r="AP1054" s="101">
        <f>_xll.qlInterestRateIndexFixingDate(Currency&amp;"ibor"&amp;Tenor,AQ1054,Trigger)</f>
        <v>46717</v>
      </c>
      <c r="AQ1054" s="101">
        <f>_xll.qlCalendarAdvance(Calendar,AQ1053,AO1054,"f",,Trigger)</f>
        <v>46721</v>
      </c>
      <c r="AR1054" s="101">
        <f>_xll.qlInterestRateIndexMaturity(Currency&amp;"ibor"&amp;Tenor,AQ1054,Trigger)</f>
        <v>46752</v>
      </c>
      <c r="AS1054" s="246">
        <f>_xll.qlIndexFixing($AC$5,AP1054,TRUE,_xll.ohTrigger(Trigger,Trigger1M))</f>
        <v>2.1473011006317818E-2</v>
      </c>
      <c r="AT1054" s="246">
        <f>_xll.qlIndexFixing($AU$1,AP1054,TRUE,_xll.ohTrigger(Trigger,Trigger1M))</f>
        <v>2.1540399058176504E-2</v>
      </c>
    </row>
    <row r="1055" spans="41:46" ht="11.25" customHeight="1" x14ac:dyDescent="0.25">
      <c r="AO1055" s="102" t="s">
        <v>83</v>
      </c>
      <c r="AP1055" s="101">
        <f>_xll.qlInterestRateIndexFixingDate(Currency&amp;"ibor"&amp;Tenor,AQ1055,Trigger)</f>
        <v>46724</v>
      </c>
      <c r="AQ1055" s="101">
        <f>_xll.qlCalendarAdvance(Calendar,AQ1054,AO1055,"f",,Trigger)</f>
        <v>46728</v>
      </c>
      <c r="AR1055" s="101">
        <f>_xll.qlInterestRateIndexMaturity(Currency&amp;"ibor"&amp;Tenor,AQ1055,Trigger)</f>
        <v>46759</v>
      </c>
      <c r="AS1055" s="246">
        <f>_xll.qlIndexFixing($AC$5,AP1055,TRUE,_xll.ohTrigger(Trigger,Trigger1M))</f>
        <v>2.1472116054754638E-2</v>
      </c>
      <c r="AT1055" s="246">
        <f>_xll.qlIndexFixing($AU$1,AP1055,TRUE,_xll.ohTrigger(Trigger,Trigger1M))</f>
        <v>2.1538410606262409E-2</v>
      </c>
    </row>
    <row r="1056" spans="41:46" ht="11.25" customHeight="1" x14ac:dyDescent="0.25">
      <c r="AO1056" s="102" t="s">
        <v>83</v>
      </c>
      <c r="AP1056" s="101">
        <f>_xll.qlInterestRateIndexFixingDate(Currency&amp;"ibor"&amp;Tenor,AQ1056,Trigger)</f>
        <v>46731</v>
      </c>
      <c r="AQ1056" s="101">
        <f>_xll.qlCalendarAdvance(Calendar,AQ1055,AO1056,"f",,Trigger)</f>
        <v>46735</v>
      </c>
      <c r="AR1056" s="101">
        <f>_xll.qlInterestRateIndexMaturity(Currency&amp;"ibor"&amp;Tenor,AQ1056,Trigger)</f>
        <v>46766</v>
      </c>
      <c r="AS1056" s="246">
        <f>_xll.qlIndexFixing($AC$5,AP1056,TRUE,_xll.ohTrigger(Trigger,Trigger1M))</f>
        <v>2.1471114245020115E-2</v>
      </c>
      <c r="AT1056" s="246">
        <f>_xll.qlIndexFixing($AU$1,AP1056,TRUE,_xll.ohTrigger(Trigger,Trigger1M))</f>
        <v>2.1536428896542215E-2</v>
      </c>
    </row>
    <row r="1057" spans="41:46" ht="11.25" customHeight="1" x14ac:dyDescent="0.25">
      <c r="AO1057" s="102" t="s">
        <v>83</v>
      </c>
      <c r="AP1057" s="101">
        <f>_xll.qlInterestRateIndexFixingDate(Currency&amp;"ibor"&amp;Tenor,AQ1057,Trigger)</f>
        <v>46738</v>
      </c>
      <c r="AQ1057" s="101">
        <f>_xll.qlCalendarAdvance(Calendar,AQ1056,AO1057,"f",,Trigger)</f>
        <v>46742</v>
      </c>
      <c r="AR1057" s="101">
        <f>_xll.qlInterestRateIndexMaturity(Currency&amp;"ibor"&amp;Tenor,AQ1057,Trigger)</f>
        <v>46773</v>
      </c>
      <c r="AS1057" s="246">
        <f>_xll.qlIndexFixing($AC$5,AP1057,TRUE,_xll.ohTrigger(Trigger,Trigger1M))</f>
        <v>2.1470005577140034E-2</v>
      </c>
      <c r="AT1057" s="246">
        <f>_xll.qlIndexFixing($AU$1,AP1057,TRUE,_xll.ohTrigger(Trigger,Trigger1M))</f>
        <v>2.1534453929010766E-2</v>
      </c>
    </row>
    <row r="1058" spans="41:46" ht="11.25" customHeight="1" x14ac:dyDescent="0.25">
      <c r="AO1058" s="102" t="s">
        <v>83</v>
      </c>
      <c r="AP1058" s="101">
        <f>_xll.qlInterestRateIndexFixingDate(Currency&amp;"ibor"&amp;Tenor,AQ1058,Trigger)</f>
        <v>46745</v>
      </c>
      <c r="AQ1058" s="101">
        <f>_xll.qlCalendarAdvance(Calendar,AQ1057,AO1058,"f",,Trigger)</f>
        <v>46749</v>
      </c>
      <c r="AR1058" s="101">
        <f>_xll.qlInterestRateIndexMaturity(Currency&amp;"ibor"&amp;Tenor,AQ1058,Trigger)</f>
        <v>46780</v>
      </c>
      <c r="AS1058" s="246">
        <f>_xll.qlIndexFixing($AC$5,AP1058,TRUE,_xll.ohTrigger(Trigger,Trigger1M))</f>
        <v>2.1468790051147914E-2</v>
      </c>
      <c r="AT1058" s="246">
        <f>_xll.qlIndexFixing($AU$1,AP1058,TRUE,_xll.ohTrigger(Trigger,Trigger1M))</f>
        <v>2.1532485703668058E-2</v>
      </c>
    </row>
    <row r="1059" spans="41:46" ht="11.25" customHeight="1" x14ac:dyDescent="0.25">
      <c r="AO1059" s="102" t="s">
        <v>83</v>
      </c>
      <c r="AP1059" s="101">
        <f>_xll.qlInterestRateIndexFixingDate(Currency&amp;"ibor"&amp;Tenor,AQ1059,Trigger)</f>
        <v>46752</v>
      </c>
      <c r="AQ1059" s="101">
        <f>_xll.qlCalendarAdvance(Calendar,AQ1058,AO1059,"f",,Trigger)</f>
        <v>46756</v>
      </c>
      <c r="AR1059" s="101">
        <f>_xll.qlInterestRateIndexMaturity(Currency&amp;"ibor"&amp;Tenor,AQ1059,Trigger)</f>
        <v>46787</v>
      </c>
      <c r="AS1059" s="246">
        <f>_xll.qlIndexFixing($AC$5,AP1059,TRUE,_xll.ohTrigger(Trigger,Trigger1M))</f>
        <v>2.1467467667072124E-2</v>
      </c>
      <c r="AT1059" s="246">
        <f>_xll.qlIndexFixing($AU$1,AP1059,TRUE,_xll.ohTrigger(Trigger,Trigger1M))</f>
        <v>2.1530524220506359E-2</v>
      </c>
    </row>
    <row r="1060" spans="41:46" ht="11.25" customHeight="1" x14ac:dyDescent="0.25">
      <c r="AO1060" s="102" t="s">
        <v>83</v>
      </c>
      <c r="AP1060" s="101">
        <f>_xll.qlInterestRateIndexFixingDate(Currency&amp;"ibor"&amp;Tenor,AQ1060,Trigger)</f>
        <v>46759</v>
      </c>
      <c r="AQ1060" s="101">
        <f>_xll.qlCalendarAdvance(Calendar,AQ1059,AO1060,"f",,Trigger)</f>
        <v>46763</v>
      </c>
      <c r="AR1060" s="101">
        <f>_xll.qlInterestRateIndexMaturity(Currency&amp;"ibor"&amp;Tenor,AQ1060,Trigger)</f>
        <v>46794</v>
      </c>
      <c r="AS1060" s="246">
        <f>_xll.qlIndexFixing($AC$5,AP1060,TRUE,_xll.ohTrigger(Trigger,Trigger1M))</f>
        <v>2.1466038424953919E-2</v>
      </c>
      <c r="AT1060" s="246">
        <f>_xll.qlIndexFixing($AU$1,AP1060,TRUE,_xll.ohTrigger(Trigger,Trigger1M))</f>
        <v>2.1528569479520508E-2</v>
      </c>
    </row>
    <row r="1061" spans="41:46" ht="11.25" customHeight="1" x14ac:dyDescent="0.25">
      <c r="AO1061" s="102" t="s">
        <v>83</v>
      </c>
      <c r="AP1061" s="101">
        <f>_xll.qlInterestRateIndexFixingDate(Currency&amp;"ibor"&amp;Tenor,AQ1061,Trigger)</f>
        <v>46766</v>
      </c>
      <c r="AQ1061" s="101">
        <f>_xll.qlCalendarAdvance(Calendar,AQ1060,AO1061,"f",,Trigger)</f>
        <v>46770</v>
      </c>
      <c r="AR1061" s="101">
        <f>_xll.qlInterestRateIndexMaturity(Currency&amp;"ibor"&amp;Tenor,AQ1061,Trigger)</f>
        <v>46801</v>
      </c>
      <c r="AS1061" s="246">
        <f>_xll.qlIndexFixing($AC$5,AP1061,TRUE,_xll.ohTrigger(Trigger,Trigger1M))</f>
        <v>2.1464502324831981E-2</v>
      </c>
      <c r="AT1061" s="246">
        <f>_xll.qlIndexFixing($AU$1,AP1061,TRUE,_xll.ohTrigger(Trigger,Trigger1M))</f>
        <v>2.1526621480713083E-2</v>
      </c>
    </row>
    <row r="1062" spans="41:46" ht="11.25" customHeight="1" x14ac:dyDescent="0.25">
      <c r="AO1062" s="102" t="s">
        <v>83</v>
      </c>
      <c r="AP1062" s="101">
        <f>_xll.qlInterestRateIndexFixingDate(Currency&amp;"ibor"&amp;Tenor,AQ1062,Trigger)</f>
        <v>46773</v>
      </c>
      <c r="AQ1062" s="101">
        <f>_xll.qlCalendarAdvance(Calendar,AQ1061,AO1062,"f",,Trigger)</f>
        <v>46777</v>
      </c>
      <c r="AR1062" s="101">
        <f>_xll.qlInterestRateIndexMaturity(Currency&amp;"ibor"&amp;Tenor,AQ1062,Trigger)</f>
        <v>46808</v>
      </c>
      <c r="AS1062" s="246">
        <f>_xll.qlIndexFixing($AC$5,AP1062,TRUE,_xll.ohTrigger(Trigger,Trigger1M))</f>
        <v>2.146285936674756E-2</v>
      </c>
      <c r="AT1062" s="246">
        <f>_xll.qlIndexFixing($AU$1,AP1062,TRUE,_xll.ohTrigger(Trigger,Trigger1M))</f>
        <v>2.1524680224078933E-2</v>
      </c>
    </row>
    <row r="1063" spans="41:46" ht="11.25" customHeight="1" x14ac:dyDescent="0.25">
      <c r="AO1063" s="102" t="s">
        <v>83</v>
      </c>
      <c r="AP1063" s="101">
        <f>_xll.qlInterestRateIndexFixingDate(Currency&amp;"ibor"&amp;Tenor,AQ1063,Trigger)</f>
        <v>46780</v>
      </c>
      <c r="AQ1063" s="101">
        <f>_xll.qlCalendarAdvance(Calendar,AQ1062,AO1063,"f",,Trigger)</f>
        <v>46784</v>
      </c>
      <c r="AR1063" s="101">
        <f>_xll.qlInterestRateIndexMaturity(Currency&amp;"ibor"&amp;Tenor,AQ1063,Trigger)</f>
        <v>46813</v>
      </c>
      <c r="AS1063" s="246">
        <f>_xll.qlIndexFixing($AC$5,AP1063,TRUE,_xll.ohTrigger(Trigger,Trigger1M))</f>
        <v>2.1460098390255679E-2</v>
      </c>
      <c r="AT1063" s="246">
        <f>_xll.qlIndexFixing($AU$1,AP1063,TRUE,_xll.ohTrigger(Trigger,Trigger1M))</f>
        <v>2.1521735034554502E-2</v>
      </c>
    </row>
    <row r="1064" spans="41:46" ht="11.25" customHeight="1" x14ac:dyDescent="0.25">
      <c r="AO1064" s="102" t="s">
        <v>83</v>
      </c>
      <c r="AP1064" s="101">
        <f>_xll.qlInterestRateIndexFixingDate(Currency&amp;"ibor"&amp;Tenor,AQ1064,Trigger)</f>
        <v>46787</v>
      </c>
      <c r="AQ1064" s="101">
        <f>_xll.qlCalendarAdvance(Calendar,AQ1063,AO1064,"f",,Trigger)</f>
        <v>46791</v>
      </c>
      <c r="AR1064" s="101">
        <f>_xll.qlInterestRateIndexMaturity(Currency&amp;"ibor"&amp;Tenor,AQ1064,Trigger)</f>
        <v>46820</v>
      </c>
      <c r="AS1064" s="246">
        <f>_xll.qlIndexFixing($AC$5,AP1064,TRUE,_xll.ohTrigger(Trigger,Trigger1M))</f>
        <v>2.1458257201112461E-2</v>
      </c>
      <c r="AT1064" s="246">
        <f>_xll.qlIndexFixing($AU$1,AP1064,TRUE,_xll.ohTrigger(Trigger,Trigger1M))</f>
        <v>2.1519806529474734E-2</v>
      </c>
    </row>
    <row r="1065" spans="41:46" ht="11.25" customHeight="1" x14ac:dyDescent="0.25">
      <c r="AO1065" s="102" t="s">
        <v>83</v>
      </c>
      <c r="AP1065" s="101">
        <f>_xll.qlInterestRateIndexFixingDate(Currency&amp;"ibor"&amp;Tenor,AQ1065,Trigger)</f>
        <v>46794</v>
      </c>
      <c r="AQ1065" s="101">
        <f>_xll.qlCalendarAdvance(Calendar,AQ1064,AO1065,"f",,Trigger)</f>
        <v>46798</v>
      </c>
      <c r="AR1065" s="101">
        <f>_xll.qlInterestRateIndexMaturity(Currency&amp;"ibor"&amp;Tenor,AQ1065,Trigger)</f>
        <v>46827</v>
      </c>
      <c r="AS1065" s="246">
        <f>_xll.qlIndexFixing($AC$5,AP1065,TRUE,_xll.ohTrigger(Trigger,Trigger1M))</f>
        <v>2.1456309166854419E-2</v>
      </c>
      <c r="AT1065" s="246">
        <f>_xll.qlIndexFixing($AU$1,AP1065,TRUE,_xll.ohTrigger(Trigger,Trigger1M))</f>
        <v>2.1517884765730733E-2</v>
      </c>
    </row>
    <row r="1066" spans="41:46" ht="11.25" customHeight="1" x14ac:dyDescent="0.25">
      <c r="AO1066" s="102" t="s">
        <v>83</v>
      </c>
      <c r="AP1066" s="101">
        <f>_xll.qlInterestRateIndexFixingDate(Currency&amp;"ibor"&amp;Tenor,AQ1066,Trigger)</f>
        <v>46801</v>
      </c>
      <c r="AQ1066" s="101">
        <f>_xll.qlCalendarAdvance(Calendar,AQ1065,AO1066,"f",,Trigger)</f>
        <v>46805</v>
      </c>
      <c r="AR1066" s="101">
        <f>_xll.qlInterestRateIndexMaturity(Currency&amp;"ibor"&amp;Tenor,AQ1066,Trigger)</f>
        <v>46834</v>
      </c>
      <c r="AS1066" s="246">
        <f>_xll.qlIndexFixing($AC$5,AP1066,TRUE,_xll.ohTrigger(Trigger,Trigger1M))</f>
        <v>2.1454254287528413E-2</v>
      </c>
      <c r="AT1066" s="246">
        <f>_xll.qlIndexFixing($AU$1,AP1066,TRUE,_xll.ohTrigger(Trigger,Trigger1M))</f>
        <v>2.1515969743322497E-2</v>
      </c>
    </row>
    <row r="1067" spans="41:46" ht="11.25" customHeight="1" x14ac:dyDescent="0.25">
      <c r="AO1067" s="102" t="s">
        <v>83</v>
      </c>
      <c r="AP1067" s="101">
        <f>_xll.qlInterestRateIndexFixingDate(Currency&amp;"ibor"&amp;Tenor,AQ1067,Trigger)</f>
        <v>46808</v>
      </c>
      <c r="AQ1067" s="101">
        <f>_xll.qlCalendarAdvance(Calendar,AQ1066,AO1067,"f",,Trigger)</f>
        <v>46812</v>
      </c>
      <c r="AR1067" s="101">
        <f>_xll.qlInterestRateIndexMaturity(Currency&amp;"ibor"&amp;Tenor,AQ1067,Trigger)</f>
        <v>46843</v>
      </c>
      <c r="AS1067" s="246">
        <f>_xll.qlIndexFixing($AC$5,AP1067,TRUE,_xll.ohTrigger(Trigger,Trigger1M))</f>
        <v>2.1453041708572103E-2</v>
      </c>
      <c r="AT1067" s="246">
        <f>_xll.qlIndexFixing($AU$1,AP1067,TRUE,_xll.ohTrigger(Trigger,Trigger1M))</f>
        <v>2.151507507337316E-2</v>
      </c>
    </row>
    <row r="1068" spans="41:46" ht="11.25" customHeight="1" x14ac:dyDescent="0.25">
      <c r="AO1068" s="102" t="s">
        <v>83</v>
      </c>
      <c r="AP1068" s="101">
        <f>_xll.qlInterestRateIndexFixingDate(Currency&amp;"ibor"&amp;Tenor,AQ1068,Trigger)</f>
        <v>46815</v>
      </c>
      <c r="AQ1068" s="101">
        <f>_xll.qlCalendarAdvance(Calendar,AQ1067,AO1068,"f",,Trigger)</f>
        <v>46819</v>
      </c>
      <c r="AR1068" s="101">
        <f>_xll.qlInterestRateIndexMaturity(Currency&amp;"ibor"&amp;Tenor,AQ1068,Trigger)</f>
        <v>46850</v>
      </c>
      <c r="AS1068" s="246">
        <f>_xll.qlIndexFixing($AC$5,AP1068,TRUE,_xll.ohTrigger(Trigger,Trigger1M))</f>
        <v>2.1450757603764876E-2</v>
      </c>
      <c r="AT1068" s="246">
        <f>_xll.qlIndexFixing($AU$1,AP1068,TRUE,_xll.ohTrigger(Trigger,Trigger1M))</f>
        <v>2.1513174269701278E-2</v>
      </c>
    </row>
    <row r="1069" spans="41:46" ht="11.25" customHeight="1" x14ac:dyDescent="0.25">
      <c r="AO1069" s="102" t="s">
        <v>83</v>
      </c>
      <c r="AP1069" s="101">
        <f>_xll.qlInterestRateIndexFixingDate(Currency&amp;"ibor"&amp;Tenor,AQ1069,Trigger)</f>
        <v>46822</v>
      </c>
      <c r="AQ1069" s="101">
        <f>_xll.qlCalendarAdvance(Calendar,AQ1068,AO1069,"f",,Trigger)</f>
        <v>46826</v>
      </c>
      <c r="AR1069" s="101">
        <f>_xll.qlInterestRateIndexMaturity(Currency&amp;"ibor"&amp;Tenor,AQ1069,Trigger)</f>
        <v>46861</v>
      </c>
      <c r="AS1069" s="246">
        <f>_xll.qlIndexFixing($AC$5,AP1069,TRUE,_xll.ohTrigger(Trigger,Trigger1M))</f>
        <v>2.1450194087285164E-2</v>
      </c>
      <c r="AT1069" s="246">
        <f>_xll.qlIndexFixing($AU$1,AP1069,TRUE,_xll.ohTrigger(Trigger,Trigger1M))</f>
        <v>2.1513311040663244E-2</v>
      </c>
    </row>
    <row r="1070" spans="41:46" ht="11.25" customHeight="1" x14ac:dyDescent="0.25">
      <c r="AO1070" s="102" t="s">
        <v>83</v>
      </c>
      <c r="AP1070" s="101">
        <f>_xll.qlInterestRateIndexFixingDate(Currency&amp;"ibor"&amp;Tenor,AQ1070,Trigger)</f>
        <v>46829</v>
      </c>
      <c r="AQ1070" s="101">
        <f>_xll.qlCalendarAdvance(Calendar,AQ1069,AO1070,"f",,Trigger)</f>
        <v>46833</v>
      </c>
      <c r="AR1070" s="101">
        <f>_xll.qlInterestRateIndexMaturity(Currency&amp;"ibor"&amp;Tenor,AQ1070,Trigger)</f>
        <v>46864</v>
      </c>
      <c r="AS1070" s="246">
        <f>_xll.qlIndexFixing($AC$5,AP1070,TRUE,_xll.ohTrigger(Trigger,Trigger1M))</f>
        <v>2.1445868821467179E-2</v>
      </c>
      <c r="AT1070" s="246">
        <f>_xll.qlIndexFixing($AU$1,AP1070,TRUE,_xll.ohTrigger(Trigger,Trigger1M))</f>
        <v>2.1509392888805132E-2</v>
      </c>
    </row>
    <row r="1071" spans="41:46" ht="11.25" customHeight="1" x14ac:dyDescent="0.25">
      <c r="AO1071" s="102" t="s">
        <v>83</v>
      </c>
      <c r="AP1071" s="101">
        <f>_xll.qlInterestRateIndexFixingDate(Currency&amp;"ibor"&amp;Tenor,AQ1071,Trigger)</f>
        <v>46836</v>
      </c>
      <c r="AQ1071" s="101">
        <f>_xll.qlCalendarAdvance(Calendar,AQ1070,AO1071,"f",,Trigger)</f>
        <v>46840</v>
      </c>
      <c r="AR1071" s="101">
        <f>_xll.qlInterestRateIndexMaturity(Currency&amp;"ibor"&amp;Tenor,AQ1071,Trigger)</f>
        <v>46871</v>
      </c>
      <c r="AS1071" s="246">
        <f>_xll.qlIndexFixing($AC$5,AP1071,TRUE,_xll.ohTrigger(Trigger,Trigger1M))</f>
        <v>2.14432641441108E-2</v>
      </c>
      <c r="AT1071" s="246">
        <f>_xll.qlIndexFixing($AU$1,AP1071,TRUE,_xll.ohTrigger(Trigger,Trigger1M))</f>
        <v>2.150751231157055E-2</v>
      </c>
    </row>
    <row r="1072" spans="41:46" ht="11.25" customHeight="1" x14ac:dyDescent="0.25">
      <c r="AO1072" s="102" t="s">
        <v>83</v>
      </c>
      <c r="AP1072" s="101">
        <f>_xll.qlInterestRateIndexFixingDate(Currency&amp;"ibor"&amp;Tenor,AQ1072,Trigger)</f>
        <v>46843</v>
      </c>
      <c r="AQ1072" s="101">
        <f>_xll.qlCalendarAdvance(Calendar,AQ1071,AO1072,"f",,Trigger)</f>
        <v>46847</v>
      </c>
      <c r="AR1072" s="101">
        <f>_xll.qlInterestRateIndexMaturity(Currency&amp;"ibor"&amp;Tenor,AQ1072,Trigger)</f>
        <v>46877</v>
      </c>
      <c r="AS1072" s="246">
        <f>_xll.qlIndexFixing($AC$5,AP1072,TRUE,_xll.ohTrigger(Trigger,Trigger1M))</f>
        <v>2.1440117301660955E-2</v>
      </c>
      <c r="AT1072" s="246">
        <f>_xll.qlIndexFixing($AU$1,AP1072,TRUE,_xll.ohTrigger(Trigger,Trigger1M))</f>
        <v>2.1505129798838674E-2</v>
      </c>
    </row>
    <row r="1073" spans="41:46" ht="11.25" customHeight="1" x14ac:dyDescent="0.25">
      <c r="AO1073" s="102" t="s">
        <v>83</v>
      </c>
      <c r="AP1073" s="101">
        <f>_xll.qlInterestRateIndexFixingDate(Currency&amp;"ibor"&amp;Tenor,AQ1073,Trigger)</f>
        <v>46850</v>
      </c>
      <c r="AQ1073" s="101">
        <f>_xll.qlCalendarAdvance(Calendar,AQ1072,AO1073,"f",,Trigger)</f>
        <v>46854</v>
      </c>
      <c r="AR1073" s="101">
        <f>_xll.qlInterestRateIndexMaturity(Currency&amp;"ibor"&amp;Tenor,AQ1073,Trigger)</f>
        <v>46884</v>
      </c>
      <c r="AS1073" s="246">
        <f>_xll.qlIndexFixing($AC$5,AP1073,TRUE,_xll.ohTrigger(Trigger,Trigger1M))</f>
        <v>2.1437306709517934E-2</v>
      </c>
      <c r="AT1073" s="246">
        <f>_xll.qlIndexFixing($AU$1,AP1073,TRUE,_xll.ohTrigger(Trigger,Trigger1M))</f>
        <v>2.150326233575317E-2</v>
      </c>
    </row>
    <row r="1074" spans="41:46" ht="11.25" customHeight="1" x14ac:dyDescent="0.25">
      <c r="AO1074" s="102" t="s">
        <v>83</v>
      </c>
      <c r="AP1074" s="101">
        <f>_xll.qlInterestRateIndexFixingDate(Currency&amp;"ibor"&amp;Tenor,AQ1074,Trigger)</f>
        <v>46855</v>
      </c>
      <c r="AQ1074" s="101">
        <f>_xll.qlCalendarAdvance(Calendar,AQ1073,AO1074,"f",,Trigger)</f>
        <v>46861</v>
      </c>
      <c r="AR1074" s="101">
        <f>_xll.qlInterestRateIndexMaturity(Currency&amp;"ibor"&amp;Tenor,AQ1074,Trigger)</f>
        <v>46891</v>
      </c>
      <c r="AS1074" s="246">
        <f>_xll.qlIndexFixing($AC$5,AP1074,TRUE,_xll.ohTrigger(Trigger,Trigger1M))</f>
        <v>2.1434389266478782E-2</v>
      </c>
      <c r="AT1074" s="246">
        <f>_xll.qlIndexFixing($AU$1,AP1074,TRUE,_xll.ohTrigger(Trigger,Trigger1M))</f>
        <v>2.150140161438685E-2</v>
      </c>
    </row>
    <row r="1075" spans="41:46" ht="11.25" customHeight="1" x14ac:dyDescent="0.25">
      <c r="AO1075" s="102" t="s">
        <v>83</v>
      </c>
      <c r="AP1075" s="101">
        <f>_xll.qlInterestRateIndexFixingDate(Currency&amp;"ibor"&amp;Tenor,AQ1075,Trigger)</f>
        <v>46864</v>
      </c>
      <c r="AQ1075" s="101">
        <f>_xll.qlCalendarAdvance(Calendar,AQ1074,AO1075,"f",,Trigger)</f>
        <v>46868</v>
      </c>
      <c r="AR1075" s="101">
        <f>_xll.qlInterestRateIndexMaturity(Currency&amp;"ibor"&amp;Tenor,AQ1075,Trigger)</f>
        <v>46898</v>
      </c>
      <c r="AS1075" s="246">
        <f>_xll.qlIndexFixing($AC$5,AP1075,TRUE,_xll.ohTrigger(Trigger,Trigger1M))</f>
        <v>2.143136497262077E-2</v>
      </c>
      <c r="AT1075" s="246">
        <f>_xll.qlIndexFixing($AU$1,AP1075,TRUE,_xll.ohTrigger(Trigger,Trigger1M))</f>
        <v>2.1499547634742378E-2</v>
      </c>
    </row>
    <row r="1076" spans="41:46" ht="11.25" customHeight="1" x14ac:dyDescent="0.25">
      <c r="AO1076" s="102" t="s">
        <v>83</v>
      </c>
      <c r="AP1076" s="101">
        <f>_xll.qlInterestRateIndexFixingDate(Currency&amp;"ibor"&amp;Tenor,AQ1076,Trigger)</f>
        <v>46870</v>
      </c>
      <c r="AQ1076" s="101">
        <f>_xll.qlCalendarAdvance(Calendar,AQ1075,AO1076,"f",,Trigger)</f>
        <v>46875</v>
      </c>
      <c r="AR1076" s="101">
        <f>_xll.qlInterestRateIndexMaturity(Currency&amp;"ibor"&amp;Tenor,AQ1076,Trigger)</f>
        <v>46906</v>
      </c>
      <c r="AS1076" s="246">
        <f>_xll.qlIndexFixing($AC$5,AP1076,TRUE,_xll.ohTrigger(Trigger,Trigger1M))</f>
        <v>2.1428637898208629E-2</v>
      </c>
      <c r="AT1076" s="246">
        <f>_xll.qlIndexFixing($AU$1,AP1076,TRUE,_xll.ohTrigger(Trigger,Trigger1M))</f>
        <v>2.1498210557421689E-2</v>
      </c>
    </row>
    <row r="1077" spans="41:46" ht="11.25" customHeight="1" x14ac:dyDescent="0.25">
      <c r="AO1077" s="102" t="s">
        <v>83</v>
      </c>
      <c r="AP1077" s="101">
        <f>_xll.qlInterestRateIndexFixingDate(Currency&amp;"ibor"&amp;Tenor,AQ1077,Trigger)</f>
        <v>46878</v>
      </c>
      <c r="AQ1077" s="101">
        <f>_xll.qlCalendarAdvance(Calendar,AQ1076,AO1077,"f",,Trigger)</f>
        <v>46882</v>
      </c>
      <c r="AR1077" s="101">
        <f>_xll.qlInterestRateIndexMaturity(Currency&amp;"ibor"&amp;Tenor,AQ1077,Trigger)</f>
        <v>46913</v>
      </c>
      <c r="AS1077" s="246">
        <f>_xll.qlIndexFixing($AC$5,AP1077,TRUE,_xll.ohTrigger(Trigger,Trigger1M))</f>
        <v>2.1425392077767821E-2</v>
      </c>
      <c r="AT1077" s="246">
        <f>_xll.qlIndexFixing($AU$1,AP1077,TRUE,_xll.ohTrigger(Trigger,Trigger1M))</f>
        <v>2.149637043297661E-2</v>
      </c>
    </row>
    <row r="1078" spans="41:46" ht="11.25" customHeight="1" x14ac:dyDescent="0.25">
      <c r="AO1078" s="102" t="s">
        <v>83</v>
      </c>
      <c r="AP1078" s="101">
        <f>_xll.qlInterestRateIndexFixingDate(Currency&amp;"ibor"&amp;Tenor,AQ1078,Trigger)</f>
        <v>46885</v>
      </c>
      <c r="AQ1078" s="101">
        <f>_xll.qlCalendarAdvance(Calendar,AQ1077,AO1078,"f",,Trigger)</f>
        <v>46889</v>
      </c>
      <c r="AR1078" s="101">
        <f>_xll.qlInterestRateIndexMaturity(Currency&amp;"ibor"&amp;Tenor,AQ1078,Trigger)</f>
        <v>46920</v>
      </c>
      <c r="AS1078" s="246">
        <f>_xll.qlIndexFixing($AC$5,AP1078,TRUE,_xll.ohTrigger(Trigger,Trigger1M))</f>
        <v>2.1422039400442381E-2</v>
      </c>
      <c r="AT1078" s="246">
        <f>_xll.qlIndexFixing($AU$1,AP1078,TRUE,_xll.ohTrigger(Trigger,Trigger1M))</f>
        <v>2.1494537050645499E-2</v>
      </c>
    </row>
    <row r="1079" spans="41:46" ht="11.25" customHeight="1" x14ac:dyDescent="0.25">
      <c r="AO1079" s="102" t="s">
        <v>83</v>
      </c>
      <c r="AP1079" s="101">
        <f>_xll.qlInterestRateIndexFixingDate(Currency&amp;"ibor"&amp;Tenor,AQ1079,Trigger)</f>
        <v>46892</v>
      </c>
      <c r="AQ1079" s="101">
        <f>_xll.qlCalendarAdvance(Calendar,AQ1078,AO1079,"f",,Trigger)</f>
        <v>46896</v>
      </c>
      <c r="AR1079" s="101">
        <f>_xll.qlInterestRateIndexMaturity(Currency&amp;"ibor"&amp;Tenor,AQ1079,Trigger)</f>
        <v>46927</v>
      </c>
      <c r="AS1079" s="246">
        <f>_xll.qlIndexFixing($AC$5,AP1079,TRUE,_xll.ohTrigger(Trigger,Trigger1M))</f>
        <v>2.1418579866327715E-2</v>
      </c>
      <c r="AT1079" s="246">
        <f>_xll.qlIndexFixing($AU$1,AP1079,TRUE,_xll.ohTrigger(Trigger,Trigger1M))</f>
        <v>2.1492710410436086E-2</v>
      </c>
    </row>
    <row r="1080" spans="41:46" ht="11.25" customHeight="1" x14ac:dyDescent="0.25">
      <c r="AO1080" s="102" t="s">
        <v>83</v>
      </c>
      <c r="AP1080" s="101">
        <f>_xll.qlInterestRateIndexFixingDate(Currency&amp;"ibor"&amp;Tenor,AQ1080,Trigger)</f>
        <v>46899</v>
      </c>
      <c r="AQ1080" s="101">
        <f>_xll.qlCalendarAdvance(Calendar,AQ1079,AO1080,"f",,Trigger)</f>
        <v>46903</v>
      </c>
      <c r="AR1080" s="101">
        <f>_xll.qlInterestRateIndexMaturity(Currency&amp;"ibor"&amp;Tenor,AQ1080,Trigger)</f>
        <v>46934</v>
      </c>
      <c r="AS1080" s="246">
        <f>_xll.qlIndexFixing($AC$5,AP1080,TRUE,_xll.ohTrigger(Trigger,Trigger1M))</f>
        <v>2.1415013475511502E-2</v>
      </c>
      <c r="AT1080" s="246">
        <f>_xll.qlIndexFixing($AU$1,AP1080,TRUE,_xll.ohTrigger(Trigger,Trigger1M))</f>
        <v>2.1490890512338059E-2</v>
      </c>
    </row>
    <row r="1081" spans="41:46" ht="11.25" customHeight="1" x14ac:dyDescent="0.25">
      <c r="AO1081" s="102" t="s">
        <v>83</v>
      </c>
      <c r="AP1081" s="101">
        <f>_xll.qlInterestRateIndexFixingDate(Currency&amp;"ibor"&amp;Tenor,AQ1081,Trigger)</f>
        <v>46906</v>
      </c>
      <c r="AQ1081" s="101">
        <f>_xll.qlCalendarAdvance(Calendar,AQ1080,AO1081,"f",,Trigger)</f>
        <v>46910</v>
      </c>
      <c r="AR1081" s="101">
        <f>_xll.qlInterestRateIndexMaturity(Currency&amp;"ibor"&amp;Tenor,AQ1081,Trigger)</f>
        <v>46940</v>
      </c>
      <c r="AS1081" s="246">
        <f>_xll.qlIndexFixing($AC$5,AP1081,TRUE,_xll.ohTrigger(Trigger,Trigger1M))</f>
        <v>2.1411009340715381E-2</v>
      </c>
      <c r="AT1081" s="246">
        <f>_xll.qlIndexFixing($AU$1,AP1081,TRUE,_xll.ohTrigger(Trigger,Trigger1M))</f>
        <v>2.148856533275989E-2</v>
      </c>
    </row>
    <row r="1082" spans="41:46" ht="11.25" customHeight="1" x14ac:dyDescent="0.25">
      <c r="AO1082" s="102" t="s">
        <v>83</v>
      </c>
      <c r="AP1082" s="101">
        <f>_xll.qlInterestRateIndexFixingDate(Currency&amp;"ibor"&amp;Tenor,AQ1082,Trigger)</f>
        <v>46913</v>
      </c>
      <c r="AQ1082" s="101">
        <f>_xll.qlCalendarAdvance(Calendar,AQ1081,AO1082,"f",,Trigger)</f>
        <v>46917</v>
      </c>
      <c r="AR1082" s="101">
        <f>_xll.qlInterestRateIndexMaturity(Currency&amp;"ibor"&amp;Tenor,AQ1082,Trigger)</f>
        <v>46947</v>
      </c>
      <c r="AS1082" s="246">
        <f>_xll.qlIndexFixing($AC$5,AP1082,TRUE,_xll.ohTrigger(Trigger,Trigger1M))</f>
        <v>2.1407590625079465E-2</v>
      </c>
      <c r="AT1082" s="246">
        <f>_xll.qlIndexFixing($AU$1,AP1082,TRUE,_xll.ohTrigger(Trigger,Trigger1M))</f>
        <v>2.148675854505111E-2</v>
      </c>
    </row>
    <row r="1083" spans="41:46" ht="11.25" customHeight="1" x14ac:dyDescent="0.25">
      <c r="AO1083" s="102" t="s">
        <v>83</v>
      </c>
      <c r="AP1083" s="101">
        <f>_xll.qlInterestRateIndexFixingDate(Currency&amp;"ibor"&amp;Tenor,AQ1083,Trigger)</f>
        <v>46920</v>
      </c>
      <c r="AQ1083" s="101">
        <f>_xll.qlCalendarAdvance(Calendar,AQ1082,AO1083,"f",,Trigger)</f>
        <v>46924</v>
      </c>
      <c r="AR1083" s="101">
        <f>_xll.qlInterestRateIndexMaturity(Currency&amp;"ibor"&amp;Tenor,AQ1083,Trigger)</f>
        <v>46954</v>
      </c>
      <c r="AS1083" s="246">
        <f>_xll.qlIndexFixing($AC$5,AP1083,TRUE,_xll.ohTrigger(Trigger,Trigger1M))</f>
        <v>2.1404472322700485E-2</v>
      </c>
      <c r="AT1083" s="246">
        <f>_xll.qlIndexFixing($AU$1,AP1083,TRUE,_xll.ohTrigger(Trigger,Trigger1M))</f>
        <v>2.1484958499034867E-2</v>
      </c>
    </row>
    <row r="1084" spans="41:46" ht="11.25" customHeight="1" x14ac:dyDescent="0.25">
      <c r="AO1084" s="102" t="s">
        <v>83</v>
      </c>
      <c r="AP1084" s="101">
        <f>_xll.qlInterestRateIndexFixingDate(Currency&amp;"ibor"&amp;Tenor,AQ1084,Trigger)</f>
        <v>46927</v>
      </c>
      <c r="AQ1084" s="101">
        <f>_xll.qlCalendarAdvance(Calendar,AQ1083,AO1084,"f",,Trigger)</f>
        <v>46931</v>
      </c>
      <c r="AR1084" s="101">
        <f>_xll.qlInterestRateIndexMaturity(Currency&amp;"ibor"&amp;Tenor,AQ1084,Trigger)</f>
        <v>46961</v>
      </c>
      <c r="AS1084" s="246">
        <f>_xll.qlIndexFixing($AC$5,AP1084,TRUE,_xll.ohTrigger(Trigger,Trigger1M))</f>
        <v>2.1401683296714324E-2</v>
      </c>
      <c r="AT1084" s="246">
        <f>_xll.qlIndexFixing($AU$1,AP1084,TRUE,_xll.ohTrigger(Trigger,Trigger1M))</f>
        <v>2.1483165194708498E-2</v>
      </c>
    </row>
    <row r="1085" spans="41:46" ht="11.25" customHeight="1" x14ac:dyDescent="0.25">
      <c r="AO1085" s="102" t="s">
        <v>83</v>
      </c>
      <c r="AP1085" s="101">
        <f>_xll.qlInterestRateIndexFixingDate(Currency&amp;"ibor"&amp;Tenor,AQ1085,Trigger)</f>
        <v>46934</v>
      </c>
      <c r="AQ1085" s="101">
        <f>_xll.qlCalendarAdvance(Calendar,AQ1084,AO1085,"f",,Trigger)</f>
        <v>46938</v>
      </c>
      <c r="AR1085" s="101">
        <f>_xll.qlInterestRateIndexMaturity(Currency&amp;"ibor"&amp;Tenor,AQ1085,Trigger)</f>
        <v>46969</v>
      </c>
      <c r="AS1085" s="246">
        <f>_xll.qlIndexFixing($AC$5,AP1085,TRUE,_xll.ohTrigger(Trigger,Trigger1M))</f>
        <v>2.1399721301378061E-2</v>
      </c>
      <c r="AT1085" s="246">
        <f>_xll.qlIndexFixing($AU$1,AP1085,TRUE,_xll.ohTrigger(Trigger,Trigger1M))</f>
        <v>2.1481892153441342E-2</v>
      </c>
    </row>
    <row r="1086" spans="41:46" ht="11.25" customHeight="1" x14ac:dyDescent="0.25">
      <c r="AO1086" s="102" t="s">
        <v>83</v>
      </c>
      <c r="AP1086" s="101">
        <f>_xll.qlInterestRateIndexFixingDate(Currency&amp;"ibor"&amp;Tenor,AQ1086,Trigger)</f>
        <v>46941</v>
      </c>
      <c r="AQ1086" s="101">
        <f>_xll.qlCalendarAdvance(Calendar,AQ1085,AO1086,"f",,Trigger)</f>
        <v>46945</v>
      </c>
      <c r="AR1086" s="101">
        <f>_xll.qlInterestRateIndexMaturity(Currency&amp;"ibor"&amp;Tenor,AQ1086,Trigger)</f>
        <v>46976</v>
      </c>
      <c r="AS1086" s="246">
        <f>_xll.qlIndexFixing($AC$5,AP1086,TRUE,_xll.ohTrigger(Trigger,Trigger1M))</f>
        <v>2.1397436013671896E-2</v>
      </c>
      <c r="AT1086" s="246">
        <f>_xll.qlIndexFixing($AU$1,AP1086,TRUE,_xll.ohTrigger(Trigger,Trigger1M))</f>
        <v>2.1480112707957476E-2</v>
      </c>
    </row>
    <row r="1087" spans="41:46" ht="11.25" customHeight="1" x14ac:dyDescent="0.25">
      <c r="AO1087" s="102" t="s">
        <v>83</v>
      </c>
      <c r="AP1087" s="101">
        <f>_xll.qlInterestRateIndexFixingDate(Currency&amp;"ibor"&amp;Tenor,AQ1087,Trigger)</f>
        <v>46948</v>
      </c>
      <c r="AQ1087" s="101">
        <f>_xll.qlCalendarAdvance(Calendar,AQ1086,AO1087,"f",,Trigger)</f>
        <v>46952</v>
      </c>
      <c r="AR1087" s="101">
        <f>_xll.qlInterestRateIndexMaturity(Currency&amp;"ibor"&amp;Tenor,AQ1087,Trigger)</f>
        <v>46983</v>
      </c>
      <c r="AS1087" s="246">
        <f>_xll.qlIndexFixing($AC$5,AP1087,TRUE,_xll.ohTrigger(Trigger,Trigger1M))</f>
        <v>2.1395167576295889E-2</v>
      </c>
      <c r="AT1087" s="246">
        <f>_xll.qlIndexFixing($AU$1,AP1087,TRUE,_xll.ohTrigger(Trigger,Trigger1M))</f>
        <v>2.1478340004566946E-2</v>
      </c>
    </row>
    <row r="1088" spans="41:46" ht="11.25" customHeight="1" x14ac:dyDescent="0.25">
      <c r="AO1088" s="102" t="s">
        <v>83</v>
      </c>
      <c r="AP1088" s="101">
        <f>_xll.qlInterestRateIndexFixingDate(Currency&amp;"ibor"&amp;Tenor,AQ1088,Trigger)</f>
        <v>46955</v>
      </c>
      <c r="AQ1088" s="101">
        <f>_xll.qlCalendarAdvance(Calendar,AQ1087,AO1088,"f",,Trigger)</f>
        <v>46959</v>
      </c>
      <c r="AR1088" s="101">
        <f>_xll.qlInterestRateIndexMaturity(Currency&amp;"ibor"&amp;Tenor,AQ1088,Trigger)</f>
        <v>46990</v>
      </c>
      <c r="AS1088" s="246">
        <f>_xll.qlIndexFixing($AC$5,AP1088,TRUE,_xll.ohTrigger(Trigger,Trigger1M))</f>
        <v>2.1392915989239734E-2</v>
      </c>
      <c r="AT1088" s="246">
        <f>_xll.qlIndexFixing($AU$1,AP1088,TRUE,_xll.ohTrigger(Trigger,Trigger1M))</f>
        <v>2.1476574043262014E-2</v>
      </c>
    </row>
    <row r="1089" spans="41:46" ht="11.25" customHeight="1" x14ac:dyDescent="0.25">
      <c r="AO1089" s="102" t="s">
        <v>83</v>
      </c>
      <c r="AP1089" s="101">
        <f>_xll.qlInterestRateIndexFixingDate(Currency&amp;"ibor"&amp;Tenor,AQ1089,Trigger)</f>
        <v>46962</v>
      </c>
      <c r="AQ1089" s="101">
        <f>_xll.qlCalendarAdvance(Calendar,AQ1088,AO1089,"f",,Trigger)</f>
        <v>46966</v>
      </c>
      <c r="AR1089" s="101">
        <f>_xll.qlInterestRateIndexMaturity(Currency&amp;"ibor"&amp;Tenor,AQ1089,Trigger)</f>
        <v>46997</v>
      </c>
      <c r="AS1089" s="246">
        <f>_xll.qlIndexFixing($AC$5,AP1089,TRUE,_xll.ohTrigger(Trigger,Trigger1M))</f>
        <v>2.1390681252493111E-2</v>
      </c>
      <c r="AT1089" s="246">
        <f>_xll.qlIndexFixing($AU$1,AP1089,TRUE,_xll.ohTrigger(Trigger,Trigger1M))</f>
        <v>2.1474814824045261E-2</v>
      </c>
    </row>
    <row r="1090" spans="41:46" ht="11.25" customHeight="1" x14ac:dyDescent="0.25">
      <c r="AO1090" s="102" t="s">
        <v>83</v>
      </c>
      <c r="AP1090" s="101">
        <f>_xll.qlInterestRateIndexFixingDate(Currency&amp;"ibor"&amp;Tenor,AQ1090,Trigger)</f>
        <v>46969</v>
      </c>
      <c r="AQ1090" s="101">
        <f>_xll.qlCalendarAdvance(Calendar,AQ1089,AO1090,"f",,Trigger)</f>
        <v>46973</v>
      </c>
      <c r="AR1090" s="101">
        <f>_xll.qlInterestRateIndexMaturity(Currency&amp;"ibor"&amp;Tenor,AQ1090,Trigger)</f>
        <v>47004</v>
      </c>
      <c r="AS1090" s="246">
        <f>_xll.qlIndexFixing($AC$5,AP1090,TRUE,_xll.ohTrigger(Trigger,Trigger1M))</f>
        <v>2.1388463366048289E-2</v>
      </c>
      <c r="AT1090" s="246">
        <f>_xll.qlIndexFixing($AU$1,AP1090,TRUE,_xll.ohTrigger(Trigger,Trigger1M))</f>
        <v>2.1473062346908951E-2</v>
      </c>
    </row>
    <row r="1091" spans="41:46" ht="11.25" customHeight="1" x14ac:dyDescent="0.25">
      <c r="AO1091" s="102" t="s">
        <v>83</v>
      </c>
      <c r="AP1091" s="101">
        <f>_xll.qlInterestRateIndexFixingDate(Currency&amp;"ibor"&amp;Tenor,AQ1091,Trigger)</f>
        <v>46976</v>
      </c>
      <c r="AQ1091" s="101">
        <f>_xll.qlCalendarAdvance(Calendar,AQ1090,AO1091,"f",,Trigger)</f>
        <v>46980</v>
      </c>
      <c r="AR1091" s="101">
        <f>_xll.qlInterestRateIndexMaturity(Currency&amp;"ibor"&amp;Tenor,AQ1091,Trigger)</f>
        <v>47011</v>
      </c>
      <c r="AS1091" s="246">
        <f>_xll.qlIndexFixing($AC$5,AP1091,TRUE,_xll.ohTrigger(Trigger,Trigger1M))</f>
        <v>2.1386262329892373E-2</v>
      </c>
      <c r="AT1091" s="246">
        <f>_xll.qlIndexFixing($AU$1,AP1091,TRUE,_xll.ohTrigger(Trigger,Trigger1M))</f>
        <v>2.1471316611853083E-2</v>
      </c>
    </row>
    <row r="1092" spans="41:46" ht="11.25" customHeight="1" x14ac:dyDescent="0.25">
      <c r="AO1092" s="102" t="s">
        <v>83</v>
      </c>
      <c r="AP1092" s="101">
        <f>_xll.qlInterestRateIndexFixingDate(Currency&amp;"ibor"&amp;Tenor,AQ1092,Trigger)</f>
        <v>46983</v>
      </c>
      <c r="AQ1092" s="101">
        <f>_xll.qlCalendarAdvance(Calendar,AQ1091,AO1092,"f",,Trigger)</f>
        <v>46987</v>
      </c>
      <c r="AR1092" s="101">
        <f>_xll.qlInterestRateIndexMaturity(Currency&amp;"ibor"&amp;Tenor,AQ1092,Trigger)</f>
        <v>47018</v>
      </c>
      <c r="AS1092" s="246">
        <f>_xll.qlIndexFixing($AC$5,AP1092,TRUE,_xll.ohTrigger(Trigger,Trigger1M))</f>
        <v>2.1384078144020206E-2</v>
      </c>
      <c r="AT1092" s="246">
        <f>_xll.qlIndexFixing($AU$1,AP1092,TRUE,_xll.ohTrigger(Trigger,Trigger1M))</f>
        <v>2.1469577618872498E-2</v>
      </c>
    </row>
    <row r="1093" spans="41:46" ht="11.25" customHeight="1" x14ac:dyDescent="0.25">
      <c r="AO1093" s="102" t="s">
        <v>83</v>
      </c>
      <c r="AP1093" s="101">
        <f>_xll.qlInterestRateIndexFixingDate(Currency&amp;"ibor"&amp;Tenor,AQ1093,Trigger)</f>
        <v>46990</v>
      </c>
      <c r="AQ1093" s="101">
        <f>_xll.qlCalendarAdvance(Calendar,AQ1092,AO1093,"f",,Trigger)</f>
        <v>46994</v>
      </c>
      <c r="AR1093" s="101">
        <f>_xll.qlInterestRateIndexMaturity(Currency&amp;"ibor"&amp;Tenor,AQ1093,Trigger)</f>
        <v>47025</v>
      </c>
      <c r="AS1093" s="246">
        <f>_xll.qlIndexFixing($AC$5,AP1093,TRUE,_xll.ohTrigger(Trigger,Trigger1M))</f>
        <v>2.1381910808418895E-2</v>
      </c>
      <c r="AT1093" s="246">
        <f>_xll.qlIndexFixing($AU$1,AP1093,TRUE,_xll.ohTrigger(Trigger,Trigger1M))</f>
        <v>2.1467845367964623E-2</v>
      </c>
    </row>
    <row r="1094" spans="41:46" ht="11.25" customHeight="1" x14ac:dyDescent="0.25">
      <c r="AO1094" s="102" t="s">
        <v>83</v>
      </c>
      <c r="AP1094" s="101">
        <f>_xll.qlInterestRateIndexFixingDate(Currency&amp;"ibor"&amp;Tenor,AQ1094,Trigger)</f>
        <v>46997</v>
      </c>
      <c r="AQ1094" s="101">
        <f>_xll.qlCalendarAdvance(Calendar,AQ1093,AO1094,"f",,Trigger)</f>
        <v>47001</v>
      </c>
      <c r="AR1094" s="101">
        <f>_xll.qlInterestRateIndexMaturity(Currency&amp;"ibor"&amp;Tenor,AQ1094,Trigger)</f>
        <v>47031</v>
      </c>
      <c r="AS1094" s="246">
        <f>_xll.qlIndexFixing($AC$5,AP1094,TRUE,_xll.ohTrigger(Trigger,Trigger1M))</f>
        <v>2.1379278036123495E-2</v>
      </c>
      <c r="AT1094" s="246">
        <f>_xll.qlIndexFixing($AU$1,AP1094,TRUE,_xll.ohTrigger(Trigger,Trigger1M))</f>
        <v>2.146560294374833E-2</v>
      </c>
    </row>
    <row r="1095" spans="41:46" ht="11.25" customHeight="1" x14ac:dyDescent="0.25">
      <c r="AO1095" s="102" t="s">
        <v>83</v>
      </c>
      <c r="AP1095" s="101">
        <f>_xll.qlInterestRateIndexFixingDate(Currency&amp;"ibor"&amp;Tenor,AQ1095,Trigger)</f>
        <v>47004</v>
      </c>
      <c r="AQ1095" s="101">
        <f>_xll.qlCalendarAdvance(Calendar,AQ1094,AO1095,"f",,Trigger)</f>
        <v>47008</v>
      </c>
      <c r="AR1095" s="101">
        <f>_xll.qlInterestRateIndexMaturity(Currency&amp;"ibor"&amp;Tenor,AQ1095,Trigger)</f>
        <v>47038</v>
      </c>
      <c r="AS1095" s="246">
        <f>_xll.qlIndexFixing($AC$5,AP1095,TRUE,_xll.ohTrigger(Trigger,Trigger1M))</f>
        <v>2.1377143324105674E-2</v>
      </c>
      <c r="AT1095" s="246">
        <f>_xll.qlIndexFixing($AU$1,AP1095,TRUE,_xll.ohTrigger(Trigger,Trigger1M))</f>
        <v>2.1463883797816052E-2</v>
      </c>
    </row>
    <row r="1096" spans="41:46" ht="11.25" customHeight="1" x14ac:dyDescent="0.25">
      <c r="AO1096" s="102" t="s">
        <v>83</v>
      </c>
      <c r="AP1096" s="101">
        <f>_xll.qlInterestRateIndexFixingDate(Currency&amp;"ibor"&amp;Tenor,AQ1096,Trigger)</f>
        <v>47011</v>
      </c>
      <c r="AQ1096" s="101">
        <f>_xll.qlCalendarAdvance(Calendar,AQ1095,AO1096,"f",,Trigger)</f>
        <v>47015</v>
      </c>
      <c r="AR1096" s="101">
        <f>_xll.qlInterestRateIndexMaturity(Currency&amp;"ibor"&amp;Tenor,AQ1096,Trigger)</f>
        <v>47045</v>
      </c>
      <c r="AS1096" s="246">
        <f>_xll.qlIndexFixing($AC$5,AP1096,TRUE,_xll.ohTrigger(Trigger,Trigger1M))</f>
        <v>2.1375025461321862E-2</v>
      </c>
      <c r="AT1096" s="246">
        <f>_xll.qlIndexFixing($AU$1,AP1096,TRUE,_xll.ohTrigger(Trigger,Trigger1M))</f>
        <v>2.1462171393541674E-2</v>
      </c>
    </row>
    <row r="1097" spans="41:46" ht="11.25" customHeight="1" x14ac:dyDescent="0.25">
      <c r="AO1097" s="102" t="s">
        <v>83</v>
      </c>
      <c r="AP1097" s="101">
        <f>_xll.qlInterestRateIndexFixingDate(Currency&amp;"ibor"&amp;Tenor,AQ1097,Trigger)</f>
        <v>47018</v>
      </c>
      <c r="AQ1097" s="101">
        <f>_xll.qlCalendarAdvance(Calendar,AQ1096,AO1097,"f",,Trigger)</f>
        <v>47022</v>
      </c>
      <c r="AR1097" s="101">
        <f>_xll.qlInterestRateIndexMaturity(Currency&amp;"ibor"&amp;Tenor,AQ1097,Trigger)</f>
        <v>47052</v>
      </c>
      <c r="AS1097" s="246">
        <f>_xll.qlIndexFixing($AC$5,AP1097,TRUE,_xll.ohTrigger(Trigger,Trigger1M))</f>
        <v>2.1372924447761399E-2</v>
      </c>
      <c r="AT1097" s="246">
        <f>_xll.qlIndexFixing($AU$1,AP1097,TRUE,_xll.ohTrigger(Trigger,Trigger1M))</f>
        <v>2.14604657309172E-2</v>
      </c>
    </row>
    <row r="1098" spans="41:46" ht="11.25" customHeight="1" x14ac:dyDescent="0.25">
      <c r="AO1098" s="102" t="s">
        <v>83</v>
      </c>
      <c r="AP1098" s="101">
        <f>_xll.qlInterestRateIndexFixingDate(Currency&amp;"ibor"&amp;Tenor,AQ1098,Trigger)</f>
        <v>47025</v>
      </c>
      <c r="AQ1098" s="101">
        <f>_xll.qlCalendarAdvance(Calendar,AQ1097,AO1098,"f",,Trigger)</f>
        <v>47029</v>
      </c>
      <c r="AR1098" s="101">
        <f>_xll.qlInterestRateIndexMaturity(Currency&amp;"ibor"&amp;Tenor,AQ1098,Trigger)</f>
        <v>47060</v>
      </c>
      <c r="AS1098" s="246">
        <f>_xll.qlIndexFixing($AC$5,AP1098,TRUE,_xll.ohTrigger(Trigger,Trigger1M))</f>
        <v>2.1371326884165751E-2</v>
      </c>
      <c r="AT1098" s="246">
        <f>_xll.qlIndexFixing($AU$1,AP1098,TRUE,_xll.ohTrigger(Trigger,Trigger1M))</f>
        <v>2.1459285244425589E-2</v>
      </c>
    </row>
    <row r="1099" spans="41:46" ht="11.25" customHeight="1" x14ac:dyDescent="0.25">
      <c r="AO1099" s="102" t="s">
        <v>83</v>
      </c>
      <c r="AP1099" s="101">
        <f>_xll.qlInterestRateIndexFixingDate(Currency&amp;"ibor"&amp;Tenor,AQ1099,Trigger)</f>
        <v>47032</v>
      </c>
      <c r="AQ1099" s="101">
        <f>_xll.qlCalendarAdvance(Calendar,AQ1098,AO1099,"f",,Trigger)</f>
        <v>47036</v>
      </c>
      <c r="AR1099" s="101">
        <f>_xll.qlInterestRateIndexMaturity(Currency&amp;"ibor"&amp;Tenor,AQ1099,Trigger)</f>
        <v>47067</v>
      </c>
      <c r="AS1099" s="246">
        <f>_xll.qlIndexFixing($AC$5,AP1099,TRUE,_xll.ohTrigger(Trigger,Trigger1M))</f>
        <v>2.1369260649998761E-2</v>
      </c>
      <c r="AT1099" s="246">
        <f>_xll.qlIndexFixing($AU$1,AP1099,TRUE,_xll.ohTrigger(Trigger,Trigger1M))</f>
        <v>2.1457593445894641E-2</v>
      </c>
    </row>
    <row r="1100" spans="41:46" ht="11.25" customHeight="1" x14ac:dyDescent="0.25">
      <c r="AO1100" s="102" t="s">
        <v>83</v>
      </c>
      <c r="AP1100" s="101">
        <f>_xll.qlInterestRateIndexFixingDate(Currency&amp;"ibor"&amp;Tenor,AQ1100,Trigger)</f>
        <v>47039</v>
      </c>
      <c r="AQ1100" s="101">
        <f>_xll.qlCalendarAdvance(Calendar,AQ1099,AO1100,"f",,Trigger)</f>
        <v>47043</v>
      </c>
      <c r="AR1100" s="101">
        <f>_xll.qlInterestRateIndexMaturity(Currency&amp;"ibor"&amp;Tenor,AQ1100,Trigger)</f>
        <v>47074</v>
      </c>
      <c r="AS1100" s="246">
        <f>_xll.qlIndexFixing($AC$5,AP1100,TRUE,_xll.ohTrigger(Trigger,Trigger1M))</f>
        <v>2.136721126604332E-2</v>
      </c>
      <c r="AT1100" s="246">
        <f>_xll.qlIndexFixing($AU$1,AP1100,TRUE,_xll.ohTrigger(Trigger,Trigger1M))</f>
        <v>2.1455908389418354E-2</v>
      </c>
    </row>
    <row r="1101" spans="41:46" ht="11.25" customHeight="1" x14ac:dyDescent="0.25">
      <c r="AO1101" s="102" t="s">
        <v>83</v>
      </c>
      <c r="AP1101" s="101">
        <f>_xll.qlInterestRateIndexFixingDate(Currency&amp;"ibor"&amp;Tenor,AQ1101,Trigger)</f>
        <v>47046</v>
      </c>
      <c r="AQ1101" s="101">
        <f>_xll.qlCalendarAdvance(Calendar,AQ1100,AO1101,"f",,Trigger)</f>
        <v>47050</v>
      </c>
      <c r="AR1101" s="101">
        <f>_xll.qlInterestRateIndexMaturity(Currency&amp;"ibor"&amp;Tenor,AQ1101,Trigger)</f>
        <v>47081</v>
      </c>
      <c r="AS1101" s="246">
        <f>_xll.qlIndexFixing($AC$5,AP1101,TRUE,_xll.ohTrigger(Trigger,Trigger1M))</f>
        <v>2.1365178732286532E-2</v>
      </c>
      <c r="AT1101" s="246">
        <f>_xll.qlIndexFixing($AU$1,AP1101,TRUE,_xll.ohTrigger(Trigger,Trigger1M))</f>
        <v>2.1454230074986407E-2</v>
      </c>
    </row>
    <row r="1102" spans="41:46" ht="11.25" customHeight="1" x14ac:dyDescent="0.25">
      <c r="AO1102" s="102" t="s">
        <v>83</v>
      </c>
      <c r="AP1102" s="101">
        <f>_xll.qlInterestRateIndexFixingDate(Currency&amp;"ibor"&amp;Tenor,AQ1102,Trigger)</f>
        <v>47053</v>
      </c>
      <c r="AQ1102" s="101">
        <f>_xll.qlCalendarAdvance(Calendar,AQ1101,AO1102,"f",,Trigger)</f>
        <v>47057</v>
      </c>
      <c r="AR1102" s="101">
        <f>_xll.qlInterestRateIndexMaturity(Currency&amp;"ibor"&amp;Tenor,AQ1102,Trigger)</f>
        <v>47087</v>
      </c>
      <c r="AS1102" s="246">
        <f>_xll.qlIndexFixing($AC$5,AP1102,TRUE,_xll.ohTrigger(Trigger,Trigger1M))</f>
        <v>2.1362672118005577E-2</v>
      </c>
      <c r="AT1102" s="246">
        <f>_xll.qlIndexFixing($AU$1,AP1102,TRUE,_xll.ohTrigger(Trigger,Trigger1M))</f>
        <v>2.1452038542471463E-2</v>
      </c>
    </row>
    <row r="1103" spans="41:46" ht="11.25" customHeight="1" x14ac:dyDescent="0.25">
      <c r="AO1103" s="102" t="s">
        <v>83</v>
      </c>
      <c r="AP1103" s="101">
        <f>_xll.qlInterestRateIndexFixingDate(Currency&amp;"ibor"&amp;Tenor,AQ1103,Trigger)</f>
        <v>47060</v>
      </c>
      <c r="AQ1103" s="101">
        <f>_xll.qlCalendarAdvance(Calendar,AQ1102,AO1103,"f",,Trigger)</f>
        <v>47064</v>
      </c>
      <c r="AR1103" s="101">
        <f>_xll.qlInterestRateIndexMaturity(Currency&amp;"ibor"&amp;Tenor,AQ1103,Trigger)</f>
        <v>47094</v>
      </c>
      <c r="AS1103" s="246">
        <f>_xll.qlIndexFixing($AC$5,AP1103,TRUE,_xll.ohTrigger(Trigger,Trigger1M))</f>
        <v>2.1360672199604025E-2</v>
      </c>
      <c r="AT1103" s="246">
        <f>_xll.qlIndexFixing($AU$1,AP1103,TRUE,_xll.ohTrigger(Trigger,Trigger1M))</f>
        <v>2.1450373329695793E-2</v>
      </c>
    </row>
    <row r="1104" spans="41:46" ht="11.25" customHeight="1" x14ac:dyDescent="0.25">
      <c r="AO1104" s="102" t="s">
        <v>83</v>
      </c>
      <c r="AP1104" s="101">
        <f>_xll.qlInterestRateIndexFixingDate(Currency&amp;"ibor"&amp;Tenor,AQ1104,Trigger)</f>
        <v>47067</v>
      </c>
      <c r="AQ1104" s="101">
        <f>_xll.qlCalendarAdvance(Calendar,AQ1103,AO1104,"f",,Trigger)</f>
        <v>47071</v>
      </c>
      <c r="AR1104" s="101">
        <f>_xll.qlInterestRateIndexMaturity(Currency&amp;"ibor"&amp;Tenor,AQ1104,Trigger)</f>
        <v>47101</v>
      </c>
      <c r="AS1104" s="246">
        <f>_xll.qlIndexFixing($AC$5,AP1104,TRUE,_xll.ohTrigger(Trigger,Trigger1M))</f>
        <v>2.1358689130364539E-2</v>
      </c>
      <c r="AT1104" s="246">
        <f>_xll.qlIndexFixing($AU$1,AP1104,TRUE,_xll.ohTrigger(Trigger,Trigger1M))</f>
        <v>2.1448714858551376E-2</v>
      </c>
    </row>
    <row r="1105" spans="41:46" ht="11.25" customHeight="1" x14ac:dyDescent="0.25">
      <c r="AO1105" s="102" t="s">
        <v>83</v>
      </c>
      <c r="AP1105" s="101">
        <f>_xll.qlInterestRateIndexFixingDate(Currency&amp;"ibor"&amp;Tenor,AQ1105,Trigger)</f>
        <v>47074</v>
      </c>
      <c r="AQ1105" s="101">
        <f>_xll.qlCalendarAdvance(Calendar,AQ1104,AO1105,"f",,Trigger)</f>
        <v>47078</v>
      </c>
      <c r="AR1105" s="101">
        <f>_xll.qlInterestRateIndexMaturity(Currency&amp;"ibor"&amp;Tenor,AQ1105,Trigger)</f>
        <v>47108</v>
      </c>
      <c r="AS1105" s="246">
        <f>_xll.qlIndexFixing($AC$5,AP1105,TRUE,_xll.ohTrigger(Trigger,Trigger1M))</f>
        <v>2.1356722910279125E-2</v>
      </c>
      <c r="AT1105" s="246">
        <f>_xll.qlIndexFixing($AU$1,AP1105,TRUE,_xll.ohTrigger(Trigger,Trigger1M))</f>
        <v>2.1447063129038213E-2</v>
      </c>
    </row>
    <row r="1106" spans="41:46" ht="11.25" customHeight="1" x14ac:dyDescent="0.25">
      <c r="AO1106" s="102" t="s">
        <v>83</v>
      </c>
      <c r="AP1106" s="101">
        <f>_xll.qlInterestRateIndexFixingDate(Currency&amp;"ibor"&amp;Tenor,AQ1106,Trigger)</f>
        <v>47081</v>
      </c>
      <c r="AQ1106" s="101">
        <f>_xll.qlCalendarAdvance(Calendar,AQ1105,AO1106,"f",,Trigger)</f>
        <v>47085</v>
      </c>
      <c r="AR1106" s="101">
        <f>_xll.qlInterestRateIndexMaturity(Currency&amp;"ibor"&amp;Tenor,AQ1106,Trigger)</f>
        <v>47115</v>
      </c>
      <c r="AS1106" s="246">
        <f>_xll.qlIndexFixing($AC$5,AP1106,TRUE,_xll.ohTrigger(Trigger,Trigger1M))</f>
        <v>2.1354773539342453E-2</v>
      </c>
      <c r="AT1106" s="246">
        <f>_xll.qlIndexFixing($AU$1,AP1106,TRUE,_xll.ohTrigger(Trigger,Trigger1M))</f>
        <v>2.1445418141150974E-2</v>
      </c>
    </row>
    <row r="1107" spans="41:46" ht="11.25" customHeight="1" x14ac:dyDescent="0.25">
      <c r="AO1107" s="102" t="s">
        <v>83</v>
      </c>
      <c r="AP1107" s="101">
        <f>_xll.qlInterestRateIndexFixingDate(Currency&amp;"ibor"&amp;Tenor,AQ1107,Trigger)</f>
        <v>47088</v>
      </c>
      <c r="AQ1107" s="101">
        <f>_xll.qlCalendarAdvance(Calendar,AQ1106,AO1107,"f",,Trigger)</f>
        <v>47092</v>
      </c>
      <c r="AR1107" s="101">
        <f>_xll.qlInterestRateIndexMaturity(Currency&amp;"ibor"&amp;Tenor,AQ1107,Trigger)</f>
        <v>47123</v>
      </c>
      <c r="AS1107" s="246">
        <f>_xll.qlIndexFixing($AC$5,AP1107,TRUE,_xll.ohTrigger(Trigger,Trigger1M))</f>
        <v>2.1353337383414765E-2</v>
      </c>
      <c r="AT1107" s="246">
        <f>_xll.qlIndexFixing($AU$1,AP1107,TRUE,_xll.ohTrigger(Trigger,Trigger1M))</f>
        <v>2.1444301771292397E-2</v>
      </c>
    </row>
    <row r="1108" spans="41:46" ht="11.25" customHeight="1" x14ac:dyDescent="0.25">
      <c r="AO1108" s="102" t="s">
        <v>83</v>
      </c>
      <c r="AP1108" s="101">
        <f>_xll.qlInterestRateIndexFixingDate(Currency&amp;"ibor"&amp;Tenor,AQ1108,Trigger)</f>
        <v>47095</v>
      </c>
      <c r="AQ1108" s="101">
        <f>_xll.qlCalendarAdvance(Calendar,AQ1107,AO1108,"f",,Trigger)</f>
        <v>47099</v>
      </c>
      <c r="AR1108" s="101">
        <f>_xll.qlInterestRateIndexMaturity(Currency&amp;"ibor"&amp;Tenor,AQ1108,Trigger)</f>
        <v>47130</v>
      </c>
      <c r="AS1108" s="246">
        <f>_xll.qlIndexFixing($AC$5,AP1108,TRUE,_xll.ohTrigger(Trigger,Trigger1M))</f>
        <v>2.1351422800806184E-2</v>
      </c>
      <c r="AT1108" s="246">
        <f>_xll.qlIndexFixing($AU$1,AP1108,TRUE,_xll.ohTrigger(Trigger,Trigger1M))</f>
        <v>2.1442670651129588E-2</v>
      </c>
    </row>
    <row r="1109" spans="41:46" ht="11.25" customHeight="1" x14ac:dyDescent="0.25">
      <c r="AO1109" s="102" t="s">
        <v>83</v>
      </c>
      <c r="AP1109" s="101">
        <f>_xll.qlInterestRateIndexFixingDate(Currency&amp;"ibor"&amp;Tenor,AQ1109,Trigger)</f>
        <v>47102</v>
      </c>
      <c r="AQ1109" s="101">
        <f>_xll.qlCalendarAdvance(Calendar,AQ1108,AO1109,"f",,Trigger)</f>
        <v>47106</v>
      </c>
      <c r="AR1109" s="101">
        <f>_xll.qlInterestRateIndexMaturity(Currency&amp;"ibor"&amp;Tenor,AQ1109,Trigger)</f>
        <v>47137</v>
      </c>
      <c r="AS1109" s="246">
        <f>_xll.qlIndexFixing($AC$5,AP1109,TRUE,_xll.ohTrigger(Trigger,Trigger1M))</f>
        <v>2.1349525068324059E-2</v>
      </c>
      <c r="AT1109" s="246">
        <f>_xll.qlIndexFixing($AU$1,AP1109,TRUE,_xll.ohTrigger(Trigger,Trigger1M))</f>
        <v>2.1441046272990493E-2</v>
      </c>
    </row>
    <row r="1110" spans="41:46" ht="11.25" customHeight="1" x14ac:dyDescent="0.25">
      <c r="AO1110" s="102" t="s">
        <v>83</v>
      </c>
      <c r="AP1110" s="101">
        <f>_xll.qlInterestRateIndexFixingDate(Currency&amp;"ibor"&amp;Tenor,AQ1110,Trigger)</f>
        <v>47108</v>
      </c>
      <c r="AQ1110" s="101">
        <f>_xll.qlCalendarAdvance(Calendar,AQ1109,AO1110,"f",,Trigger)</f>
        <v>47114</v>
      </c>
      <c r="AR1110" s="101">
        <f>_xll.qlInterestRateIndexMaturity(Currency&amp;"ibor"&amp;Tenor,AQ1110,Trigger)</f>
        <v>47147</v>
      </c>
      <c r="AS1110" s="246">
        <f>_xll.qlIndexFixing($AC$5,AP1110,TRUE,_xll.ohTrigger(Trigger,Trigger1M))</f>
        <v>2.1348376826026569E-2</v>
      </c>
      <c r="AT1110" s="246">
        <f>_xll.qlIndexFixing($AU$1,AP1110,TRUE,_xll.ohTrigger(Trigger,Trigger1M))</f>
        <v>2.1440244441165941E-2</v>
      </c>
    </row>
    <row r="1111" spans="41:46" ht="11.25" customHeight="1" x14ac:dyDescent="0.25">
      <c r="AO1111" s="102" t="s">
        <v>83</v>
      </c>
      <c r="AP1111" s="101">
        <f>_xll.qlInterestRateIndexFixingDate(Currency&amp;"ibor"&amp;Tenor,AQ1111,Trigger)</f>
        <v>47116</v>
      </c>
      <c r="AQ1111" s="101">
        <f>_xll.qlCalendarAdvance(Calendar,AQ1110,AO1111,"f",,Trigger)</f>
        <v>47121</v>
      </c>
      <c r="AR1111" s="101">
        <f>_xll.qlInterestRateIndexMaturity(Currency&amp;"ibor"&amp;Tenor,AQ1111,Trigger)</f>
        <v>47154</v>
      </c>
      <c r="AS1111" s="246">
        <f>_xll.qlIndexFixing($AC$5,AP1111,TRUE,_xll.ohTrigger(Trigger,Trigger1M))</f>
        <v>2.1346517387803781E-2</v>
      </c>
      <c r="AT1111" s="246">
        <f>_xll.qlIndexFixing($AU$1,AP1111,TRUE,_xll.ohTrigger(Trigger,Trigger1M))</f>
        <v>2.1438635281899498E-2</v>
      </c>
    </row>
    <row r="1112" spans="41:46" ht="11.25" customHeight="1" x14ac:dyDescent="0.25">
      <c r="AO1112" s="102" t="s">
        <v>83</v>
      </c>
      <c r="AP1112" s="101">
        <f>_xll.qlInterestRateIndexFixingDate(Currency&amp;"ibor"&amp;Tenor,AQ1112,Trigger)</f>
        <v>47126</v>
      </c>
      <c r="AQ1112" s="101">
        <f>_xll.qlCalendarAdvance(Calendar,AQ1111,AO1112,"f",,Trigger)</f>
        <v>47128</v>
      </c>
      <c r="AR1112" s="101">
        <f>_xll.qlInterestRateIndexMaturity(Currency&amp;"ibor"&amp;Tenor,AQ1112,Trigger)</f>
        <v>47161</v>
      </c>
      <c r="AS1112" s="246">
        <f>_xll.qlIndexFixing($AC$5,AP1112,TRUE,_xll.ohTrigger(Trigger,Trigger1M))</f>
        <v>2.1344674801698268E-2</v>
      </c>
      <c r="AT1112" s="246">
        <f>_xll.qlIndexFixing($AU$1,AP1112,TRUE,_xll.ohTrigger(Trigger,Trigger1M))</f>
        <v>2.1437032865469649E-2</v>
      </c>
    </row>
    <row r="1113" spans="41:46" ht="11.25" customHeight="1" x14ac:dyDescent="0.25">
      <c r="AO1113" s="102" t="s">
        <v>83</v>
      </c>
      <c r="AP1113" s="101">
        <f>_xll.qlInterestRateIndexFixingDate(Currency&amp;"ibor"&amp;Tenor,AQ1113,Trigger)</f>
        <v>47133</v>
      </c>
      <c r="AQ1113" s="101">
        <f>_xll.qlCalendarAdvance(Calendar,AQ1112,AO1113,"f",,Trigger)</f>
        <v>47135</v>
      </c>
      <c r="AR1113" s="101">
        <f>_xll.qlInterestRateIndexMaturity(Currency&amp;"ibor"&amp;Tenor,AQ1113,Trigger)</f>
        <v>47168</v>
      </c>
      <c r="AS1113" s="246">
        <f>_xll.qlIndexFixing($AC$5,AP1113,TRUE,_xll.ohTrigger(Trigger,Trigger1M))</f>
        <v>2.1342849067702768E-2</v>
      </c>
      <c r="AT1113" s="246">
        <f>_xll.qlIndexFixing($AU$1,AP1113,TRUE,_xll.ohTrigger(Trigger,Trigger1M))</f>
        <v>2.1435437191866701E-2</v>
      </c>
    </row>
    <row r="1114" spans="41:46" ht="11.25" customHeight="1" x14ac:dyDescent="0.25">
      <c r="AO1114" s="102" t="s">
        <v>83</v>
      </c>
      <c r="AP1114" s="101">
        <f>_xll.qlInterestRateIndexFixingDate(Currency&amp;"ibor"&amp;Tenor,AQ1114,Trigger)</f>
        <v>47140</v>
      </c>
      <c r="AQ1114" s="101">
        <f>_xll.qlCalendarAdvance(Calendar,AQ1113,AO1114,"f",,Trigger)</f>
        <v>47142</v>
      </c>
      <c r="AR1114" s="101">
        <f>_xll.qlInterestRateIndexMaturity(Currency&amp;"ibor"&amp;Tenor,AQ1114,Trigger)</f>
        <v>47175</v>
      </c>
      <c r="AS1114" s="246">
        <f>_xll.qlIndexFixing($AC$5,AP1114,TRUE,_xll.ohTrigger(Trigger,Trigger1M))</f>
        <v>2.1341040185807587E-2</v>
      </c>
      <c r="AT1114" s="246">
        <f>_xll.qlIndexFixing($AU$1,AP1114,TRUE,_xll.ohTrigger(Trigger,Trigger1M))</f>
        <v>2.143384826109308E-2</v>
      </c>
    </row>
    <row r="1115" spans="41:46" ht="11.25" customHeight="1" x14ac:dyDescent="0.25">
      <c r="AO1115" s="102" t="s">
        <v>83</v>
      </c>
      <c r="AP1115" s="101">
        <f>_xll.qlInterestRateIndexFixingDate(Currency&amp;"ibor"&amp;Tenor,AQ1115,Trigger)</f>
        <v>47147</v>
      </c>
      <c r="AQ1115" s="101">
        <f>_xll.qlCalendarAdvance(Calendar,AQ1114,AO1115,"f",,Trigger)</f>
        <v>47149</v>
      </c>
      <c r="AR1115" s="101">
        <f>_xll.qlInterestRateIndexMaturity(Currency&amp;"ibor"&amp;Tenor,AQ1115,Trigger)</f>
        <v>47177</v>
      </c>
      <c r="AS1115" s="246">
        <f>_xll.qlIndexFixing($AC$5,AP1115,TRUE,_xll.ohTrigger(Trigger,Trigger1M))</f>
        <v>2.1336721799106888E-2</v>
      </c>
      <c r="AT1115" s="246">
        <f>_xll.qlIndexFixing($AU$1,AP1115,TRUE,_xll.ohTrigger(Trigger,Trigger1M))</f>
        <v>2.1429640977978108E-2</v>
      </c>
    </row>
    <row r="1116" spans="41:46" ht="11.25" customHeight="1" x14ac:dyDescent="0.25">
      <c r="AO1116" s="102" t="s">
        <v>83</v>
      </c>
      <c r="AP1116" s="101">
        <f>_xll.qlInterestRateIndexFixingDate(Currency&amp;"ibor"&amp;Tenor,AQ1116,Trigger)</f>
        <v>47154</v>
      </c>
      <c r="AQ1116" s="101">
        <f>_xll.qlCalendarAdvance(Calendar,AQ1115,AO1116,"f",,Trigger)</f>
        <v>47156</v>
      </c>
      <c r="AR1116" s="101">
        <f>_xll.qlInterestRateIndexMaturity(Currency&amp;"ibor"&amp;Tenor,AQ1116,Trigger)</f>
        <v>47184</v>
      </c>
      <c r="AS1116" s="246">
        <f>_xll.qlIndexFixing($AC$5,AP1116,TRUE,_xll.ohTrigger(Trigger,Trigger1M))</f>
        <v>2.1334941130100354E-2</v>
      </c>
      <c r="AT1116" s="246">
        <f>_xll.qlIndexFixing($AU$1,AP1116,TRUE,_xll.ohTrigger(Trigger,Trigger1M))</f>
        <v>2.1428063593843368E-2</v>
      </c>
    </row>
    <row r="1117" spans="41:46" ht="11.25" customHeight="1" x14ac:dyDescent="0.25">
      <c r="AO1117" s="102" t="s">
        <v>83</v>
      </c>
      <c r="AP1117" s="101">
        <f>_xll.qlInterestRateIndexFixingDate(Currency&amp;"ibor"&amp;Tenor,AQ1117,Trigger)</f>
        <v>47161</v>
      </c>
      <c r="AQ1117" s="101">
        <f>_xll.qlCalendarAdvance(Calendar,AQ1116,AO1117,"f",,Trigger)</f>
        <v>47163</v>
      </c>
      <c r="AR1117" s="101">
        <f>_xll.qlInterestRateIndexMaturity(Currency&amp;"ibor"&amp;Tenor,AQ1117,Trigger)</f>
        <v>47191</v>
      </c>
      <c r="AS1117" s="246">
        <f>_xll.qlIndexFixing($AC$5,AP1117,TRUE,_xll.ohTrigger(Trigger,Trigger1M))</f>
        <v>2.1333177308137583E-2</v>
      </c>
      <c r="AT1117" s="246">
        <f>_xll.qlIndexFixing($AU$1,AP1117,TRUE,_xll.ohTrigger(Trigger,Trigger1M))</f>
        <v>2.1426492950493703E-2</v>
      </c>
    </row>
    <row r="1118" spans="41:46" ht="11.25" customHeight="1" x14ac:dyDescent="0.25">
      <c r="AO1118" s="102" t="s">
        <v>83</v>
      </c>
      <c r="AP1118" s="101">
        <f>_xll.qlInterestRateIndexFixingDate(Currency&amp;"ibor"&amp;Tenor,AQ1118,Trigger)</f>
        <v>47168</v>
      </c>
      <c r="AQ1118" s="101">
        <f>_xll.qlCalendarAdvance(Calendar,AQ1117,AO1118,"f",,Trigger)</f>
        <v>47170</v>
      </c>
      <c r="AR1118" s="101">
        <f>_xll.qlInterestRateIndexMaturity(Currency&amp;"ibor"&amp;Tenor,AQ1118,Trigger)</f>
        <v>47198</v>
      </c>
      <c r="AS1118" s="246">
        <f>_xll.qlIndexFixing($AC$5,AP1118,TRUE,_xll.ohTrigger(Trigger,Trigger1M))</f>
        <v>2.1331430333218573E-2</v>
      </c>
      <c r="AT1118" s="246">
        <f>_xll.qlIndexFixing($AU$1,AP1118,TRUE,_xll.ohTrigger(Trigger,Trigger1M))</f>
        <v>2.1424929047920545E-2</v>
      </c>
    </row>
    <row r="1119" spans="41:46" ht="11.25" customHeight="1" x14ac:dyDescent="0.25">
      <c r="AO1119" s="102" t="s">
        <v>83</v>
      </c>
      <c r="AP1119" s="101">
        <f>_xll.qlInterestRateIndexFixingDate(Currency&amp;"ibor"&amp;Tenor,AQ1119,Trigger)</f>
        <v>47175</v>
      </c>
      <c r="AQ1119" s="101">
        <f>_xll.qlCalendarAdvance(Calendar,AQ1118,AO1119,"f",,Trigger)</f>
        <v>47177</v>
      </c>
      <c r="AR1119" s="101">
        <f>_xll.qlInterestRateIndexMaturity(Currency&amp;"ibor"&amp;Tenor,AQ1119,Trigger)</f>
        <v>47206</v>
      </c>
      <c r="AS1119" s="246">
        <f>_xll.qlIndexFixing($AC$5,AP1119,TRUE,_xll.ohTrigger(Trigger,Trigger1M))</f>
        <v>2.1330209625565581E-2</v>
      </c>
      <c r="AT1119" s="246">
        <f>_xll.qlIndexFixing($AU$1,AP1119,TRUE,_xll.ohTrigger(Trigger,Trigger1M))</f>
        <v>2.1423898342868401E-2</v>
      </c>
    </row>
    <row r="1120" spans="41:46" ht="11.25" customHeight="1" x14ac:dyDescent="0.25">
      <c r="AO1120" s="102" t="s">
        <v>83</v>
      </c>
      <c r="AP1120" s="101">
        <f>_xll.qlInterestRateIndexFixingDate(Currency&amp;"ibor"&amp;Tenor,AQ1120,Trigger)</f>
        <v>47182</v>
      </c>
      <c r="AQ1120" s="101">
        <f>_xll.qlCalendarAdvance(Calendar,AQ1119,AO1120,"f",,Trigger)</f>
        <v>47184</v>
      </c>
      <c r="AR1120" s="101">
        <f>_xll.qlInterestRateIndexMaturity(Currency&amp;"ibor"&amp;Tenor,AQ1120,Trigger)</f>
        <v>47217</v>
      </c>
      <c r="AS1120" s="246">
        <f>_xll.qlIndexFixing($AC$5,AP1120,TRUE,_xll.ohTrigger(Trigger,Trigger1M))</f>
        <v>2.1330540788116924E-2</v>
      </c>
      <c r="AT1120" s="246">
        <f>_xll.qlIndexFixing($AU$1,AP1120,TRUE,_xll.ohTrigger(Trigger,Trigger1M))</f>
        <v>2.1424456275673395E-2</v>
      </c>
    </row>
    <row r="1121" spans="41:46" ht="11.25" customHeight="1" x14ac:dyDescent="0.25">
      <c r="AO1121" s="102" t="s">
        <v>83</v>
      </c>
      <c r="AP1121" s="101">
        <f>_xll.qlInterestRateIndexFixingDate(Currency&amp;"ibor"&amp;Tenor,AQ1121,Trigger)</f>
        <v>47189</v>
      </c>
      <c r="AQ1121" s="101">
        <f>_xll.qlCalendarAdvance(Calendar,AQ1120,AO1121,"f",,Trigger)</f>
        <v>47191</v>
      </c>
      <c r="AR1121" s="101">
        <f>_xll.qlInterestRateIndexMaturity(Currency&amp;"ibor"&amp;Tenor,AQ1121,Trigger)</f>
        <v>47224</v>
      </c>
      <c r="AS1121" s="246">
        <f>_xll.qlIndexFixing($AC$5,AP1121,TRUE,_xll.ohTrigger(Trigger,Trigger1M))</f>
        <v>2.1328849870705987E-2</v>
      </c>
      <c r="AT1121" s="246">
        <f>_xll.qlIndexFixing($AU$1,AP1121,TRUE,_xll.ohTrigger(Trigger,Trigger1M))</f>
        <v>2.1422914544613002E-2</v>
      </c>
    </row>
    <row r="1122" spans="41:46" ht="11.25" customHeight="1" x14ac:dyDescent="0.25">
      <c r="AO1122" s="102" t="s">
        <v>83</v>
      </c>
      <c r="AP1122" s="101">
        <f>_xll.qlInterestRateIndexFixingDate(Currency&amp;"ibor"&amp;Tenor,AQ1122,Trigger)</f>
        <v>47196</v>
      </c>
      <c r="AQ1122" s="101">
        <f>_xll.qlCalendarAdvance(Calendar,AQ1121,AO1122,"f",,Trigger)</f>
        <v>47198</v>
      </c>
      <c r="AR1122" s="101">
        <f>_xll.qlInterestRateIndexMaturity(Currency&amp;"ibor"&amp;Tenor,AQ1122,Trigger)</f>
        <v>47231</v>
      </c>
      <c r="AS1122" s="246">
        <f>_xll.qlIndexFixing($AC$5,AP1122,TRUE,_xll.ohTrigger(Trigger,Trigger1M))</f>
        <v>2.1327175805332388E-2</v>
      </c>
      <c r="AT1122" s="246">
        <f>_xll.qlIndexFixing($AU$1,AP1122,TRUE,_xll.ohTrigger(Trigger,Trigger1M))</f>
        <v>2.1421379556357711E-2</v>
      </c>
    </row>
    <row r="1123" spans="41:46" ht="11.25" customHeight="1" x14ac:dyDescent="0.25">
      <c r="AO1123" s="102" t="s">
        <v>83</v>
      </c>
      <c r="AP1123" s="101">
        <f>_xll.qlInterestRateIndexFixingDate(Currency&amp;"ibor"&amp;Tenor,AQ1123,Trigger)</f>
        <v>47203</v>
      </c>
      <c r="AQ1123" s="101">
        <f>_xll.qlCalendarAdvance(Calendar,AQ1122,AO1123,"f",,Trigger)</f>
        <v>47205</v>
      </c>
      <c r="AR1123" s="101">
        <f>_xll.qlInterestRateIndexMaturity(Currency&amp;"ibor"&amp;Tenor,AQ1123,Trigger)</f>
        <v>47238</v>
      </c>
      <c r="AS1123" s="246">
        <f>_xll.qlIndexFixing($AC$5,AP1123,TRUE,_xll.ohTrigger(Trigger,Trigger1M))</f>
        <v>2.1325518591984022E-2</v>
      </c>
      <c r="AT1123" s="246">
        <f>_xll.qlIndexFixing($AU$1,AP1123,TRUE,_xll.ohTrigger(Trigger,Trigger1M))</f>
        <v>2.1419851310902679E-2</v>
      </c>
    </row>
    <row r="1124" spans="41:46" ht="11.25" customHeight="1" x14ac:dyDescent="0.25">
      <c r="AO1124" s="102" t="s">
        <v>83</v>
      </c>
      <c r="AP1124" s="101">
        <f>_xll.qlInterestRateIndexFixingDate(Currency&amp;"ibor"&amp;Tenor,AQ1124,Trigger)</f>
        <v>47206</v>
      </c>
      <c r="AQ1124" s="101">
        <f>_xll.qlCalendarAdvance(Calendar,AQ1123,AO1124,"f",,Trigger)</f>
        <v>47212</v>
      </c>
      <c r="AR1124" s="101">
        <f>_xll.qlInterestRateIndexMaturity(Currency&amp;"ibor"&amp;Tenor,AQ1124,Trigger)</f>
        <v>47242</v>
      </c>
      <c r="AS1124" s="246">
        <f>_xll.qlIndexFixing($AC$5,AP1124,TRUE,_xll.ohTrigger(Trigger,Trigger1M))</f>
        <v>2.1322332277558864E-2</v>
      </c>
      <c r="AT1124" s="246">
        <f>_xll.qlIndexFixing($AU$1,AP1124,TRUE,_xll.ohTrigger(Trigger,Trigger1M))</f>
        <v>2.1416744061808046E-2</v>
      </c>
    </row>
    <row r="1125" spans="41:46" ht="11.25" customHeight="1" x14ac:dyDescent="0.25">
      <c r="AO1125" s="102" t="s">
        <v>83</v>
      </c>
      <c r="AP1125" s="101">
        <f>_xll.qlInterestRateIndexFixingDate(Currency&amp;"ibor"&amp;Tenor,AQ1125,Trigger)</f>
        <v>47217</v>
      </c>
      <c r="AQ1125" s="101">
        <f>_xll.qlCalendarAdvance(Calendar,AQ1124,AO1125,"f",,Trigger)</f>
        <v>47219</v>
      </c>
      <c r="AR1125" s="101">
        <f>_xll.qlInterestRateIndexMaturity(Currency&amp;"ibor"&amp;Tenor,AQ1125,Trigger)</f>
        <v>47249</v>
      </c>
      <c r="AS1125" s="246">
        <f>_xll.qlIndexFixing($AC$5,AP1125,TRUE,_xll.ohTrigger(Trigger,Trigger1M))</f>
        <v>2.1320705445929455E-2</v>
      </c>
      <c r="AT1125" s="246">
        <f>_xll.qlIndexFixing($AU$1,AP1125,TRUE,_xll.ohTrigger(Trigger,Trigger1M))</f>
        <v>2.1415228127392716E-2</v>
      </c>
    </row>
    <row r="1126" spans="41:46" ht="11.25" customHeight="1" x14ac:dyDescent="0.25">
      <c r="AO1126" s="102" t="s">
        <v>83</v>
      </c>
      <c r="AP1126" s="101">
        <f>_xll.qlInterestRateIndexFixingDate(Currency&amp;"ibor"&amp;Tenor,AQ1126,Trigger)</f>
        <v>47224</v>
      </c>
      <c r="AQ1126" s="101">
        <f>_xll.qlCalendarAdvance(Calendar,AQ1125,AO1126,"f",,Trigger)</f>
        <v>47226</v>
      </c>
      <c r="AR1126" s="101">
        <f>_xll.qlInterestRateIndexMaturity(Currency&amp;"ibor"&amp;Tenor,AQ1126,Trigger)</f>
        <v>47256</v>
      </c>
      <c r="AS1126" s="246">
        <f>_xll.qlIndexFixing($AC$5,AP1126,TRUE,_xll.ohTrigger(Trigger,Trigger1M))</f>
        <v>2.1319095463291582E-2</v>
      </c>
      <c r="AT1126" s="246">
        <f>_xll.qlIndexFixing($AU$1,AP1126,TRUE,_xll.ohTrigger(Trigger,Trigger1M))</f>
        <v>2.1413718934550019E-2</v>
      </c>
    </row>
    <row r="1127" spans="41:46" ht="11.25" customHeight="1" x14ac:dyDescent="0.25">
      <c r="AO1127" s="102" t="s">
        <v>83</v>
      </c>
      <c r="AP1127" s="101">
        <f>_xll.qlInterestRateIndexFixingDate(Currency&amp;"ibor"&amp;Tenor,AQ1127,Trigger)</f>
        <v>47231</v>
      </c>
      <c r="AQ1127" s="101">
        <f>_xll.qlCalendarAdvance(Calendar,AQ1126,AO1127,"f",,Trigger)</f>
        <v>47233</v>
      </c>
      <c r="AR1127" s="101">
        <f>_xll.qlInterestRateIndexMaturity(Currency&amp;"ibor"&amp;Tenor,AQ1127,Trigger)</f>
        <v>47263</v>
      </c>
      <c r="AS1127" s="246">
        <f>_xll.qlIndexFixing($AC$5,AP1127,TRUE,_xll.ohTrigger(Trigger,Trigger1M))</f>
        <v>2.1317502329645244E-2</v>
      </c>
      <c r="AT1127" s="246">
        <f>_xll.qlIndexFixing($AU$1,AP1127,TRUE,_xll.ohTrigger(Trigger,Trigger1M))</f>
        <v>2.1412216483274626E-2</v>
      </c>
    </row>
    <row r="1128" spans="41:46" ht="11.25" customHeight="1" x14ac:dyDescent="0.25">
      <c r="AO1128" s="102" t="s">
        <v>83</v>
      </c>
      <c r="AP1128" s="101">
        <f>_xll.qlInterestRateIndexFixingDate(Currency&amp;"ibor"&amp;Tenor,AQ1128,Trigger)</f>
        <v>47235</v>
      </c>
      <c r="AQ1128" s="101">
        <f>_xll.qlCalendarAdvance(Calendar,AQ1127,AO1128,"f",,Trigger)</f>
        <v>47240</v>
      </c>
      <c r="AR1128" s="101">
        <f>_xll.qlInterestRateIndexMaturity(Currency&amp;"ibor"&amp;Tenor,AQ1128,Trigger)</f>
        <v>47273</v>
      </c>
      <c r="AS1128" s="246">
        <f>_xll.qlIndexFixing($AC$5,AP1128,TRUE,_xll.ohTrigger(Trigger,Trigger1M))</f>
        <v>2.1317485305429269E-2</v>
      </c>
      <c r="AT1128" s="246">
        <f>_xll.qlIndexFixing($AU$1,AP1128,TRUE,_xll.ohTrigger(Trigger,Trigger1M))</f>
        <v>2.141231122556355E-2</v>
      </c>
    </row>
    <row r="1129" spans="41:46" ht="11.25" customHeight="1" x14ac:dyDescent="0.25">
      <c r="AO1129" s="102" t="s">
        <v>83</v>
      </c>
      <c r="AP1129" s="101">
        <f>_xll.qlInterestRateIndexFixingDate(Currency&amp;"ibor"&amp;Tenor,AQ1129,Trigger)</f>
        <v>47245</v>
      </c>
      <c r="AQ1129" s="101">
        <f>_xll.qlCalendarAdvance(Calendar,AQ1128,AO1129,"f",,Trigger)</f>
        <v>47247</v>
      </c>
      <c r="AR1129" s="101">
        <f>_xll.qlInterestRateIndexMaturity(Currency&amp;"ibor"&amp;Tenor,AQ1129,Trigger)</f>
        <v>47280</v>
      </c>
      <c r="AS1129" s="246">
        <f>_xll.qlIndexFixing($AC$5,AP1129,TRUE,_xll.ohTrigger(Trigger,Trigger1M))</f>
        <v>2.1315929204101476E-2</v>
      </c>
      <c r="AT1129" s="246">
        <f>_xll.qlIndexFixing($AU$1,AP1129,TRUE,_xll.ohTrigger(Trigger,Trigger1M))</f>
        <v>2.1410823436861619E-2</v>
      </c>
    </row>
    <row r="1130" spans="41:46" ht="11.25" customHeight="1" x14ac:dyDescent="0.25">
      <c r="AO1130" s="102" t="s">
        <v>83</v>
      </c>
      <c r="AP1130" s="101">
        <f>_xll.qlInterestRateIndexFixingDate(Currency&amp;"ibor"&amp;Tenor,AQ1130,Trigger)</f>
        <v>47252</v>
      </c>
      <c r="AQ1130" s="101">
        <f>_xll.qlCalendarAdvance(Calendar,AQ1129,AO1130,"f",,Trigger)</f>
        <v>47254</v>
      </c>
      <c r="AR1130" s="101">
        <f>_xll.qlInterestRateIndexMaturity(Currency&amp;"ibor"&amp;Tenor,AQ1130,Trigger)</f>
        <v>47287</v>
      </c>
      <c r="AS1130" s="246">
        <f>_xll.qlIndexFixing($AC$5,AP1130,TRUE,_xll.ohTrigger(Trigger,Trigger1M))</f>
        <v>2.1314389954750466E-2</v>
      </c>
      <c r="AT1130" s="246">
        <f>_xll.qlIndexFixing($AU$1,AP1130,TRUE,_xll.ohTrigger(Trigger,Trigger1M))</f>
        <v>2.1409342390942984E-2</v>
      </c>
    </row>
    <row r="1131" spans="41:46" ht="11.25" customHeight="1" x14ac:dyDescent="0.25">
      <c r="AO1131" s="102" t="s">
        <v>83</v>
      </c>
      <c r="AP1131" s="101">
        <f>_xll.qlInterestRateIndexFixingDate(Currency&amp;"ibor"&amp;Tenor,AQ1131,Trigger)</f>
        <v>47259</v>
      </c>
      <c r="AQ1131" s="101">
        <f>_xll.qlCalendarAdvance(Calendar,AQ1130,AO1131,"f",,Trigger)</f>
        <v>47261</v>
      </c>
      <c r="AR1131" s="101">
        <f>_xll.qlInterestRateIndexMaturity(Currency&amp;"ibor"&amp;Tenor,AQ1131,Trigger)</f>
        <v>47294</v>
      </c>
      <c r="AS1131" s="246">
        <f>_xll.qlIndexFixing($AC$5,AP1131,TRUE,_xll.ohTrigger(Trigger,Trigger1M))</f>
        <v>2.1312867557368973E-2</v>
      </c>
      <c r="AT1131" s="246">
        <f>_xll.qlIndexFixing($AU$1,AP1131,TRUE,_xll.ohTrigger(Trigger,Trigger1M))</f>
        <v>2.1407868087800385E-2</v>
      </c>
    </row>
    <row r="1132" spans="41:46" ht="11.25" customHeight="1" x14ac:dyDescent="0.25">
      <c r="AO1132" s="102" t="s">
        <v>83</v>
      </c>
      <c r="AP1132" s="101">
        <f>_xll.qlInterestRateIndexFixingDate(Currency&amp;"ibor"&amp;Tenor,AQ1132,Trigger)</f>
        <v>47266</v>
      </c>
      <c r="AQ1132" s="101">
        <f>_xll.qlCalendarAdvance(Calendar,AQ1131,AO1132,"f",,Trigger)</f>
        <v>47268</v>
      </c>
      <c r="AR1132" s="101">
        <f>_xll.qlInterestRateIndexMaturity(Currency&amp;"ibor"&amp;Tenor,AQ1132,Trigger)</f>
        <v>47298</v>
      </c>
      <c r="AS1132" s="246">
        <f>_xll.qlIndexFixing($AC$5,AP1132,TRUE,_xll.ohTrigger(Trigger,Trigger1M))</f>
        <v>2.1309789395996148E-2</v>
      </c>
      <c r="AT1132" s="246">
        <f>_xll.qlIndexFixing($AU$1,AP1132,TRUE,_xll.ohTrigger(Trigger,Trigger1M))</f>
        <v>2.1404805350375256E-2</v>
      </c>
    </row>
    <row r="1133" spans="41:46" ht="11.25" customHeight="1" x14ac:dyDescent="0.25">
      <c r="AO1133" s="102" t="s">
        <v>83</v>
      </c>
      <c r="AP1133" s="101">
        <f>_xll.qlInterestRateIndexFixingDate(Currency&amp;"ibor"&amp;Tenor,AQ1133,Trigger)</f>
        <v>47273</v>
      </c>
      <c r="AQ1133" s="101">
        <f>_xll.qlCalendarAdvance(Calendar,AQ1132,AO1133,"f",,Trigger)</f>
        <v>47275</v>
      </c>
      <c r="AR1133" s="101">
        <f>_xll.qlInterestRateIndexMaturity(Currency&amp;"ibor"&amp;Tenor,AQ1133,Trigger)</f>
        <v>47305</v>
      </c>
      <c r="AS1133" s="246">
        <f>_xll.qlIndexFixing($AC$5,AP1133,TRUE,_xll.ohTrigger(Trigger,Trigger1M))</f>
        <v>2.130829222855013E-2</v>
      </c>
      <c r="AT1133" s="246">
        <f>_xll.qlIndexFixing($AU$1,AP1133,TRUE,_xll.ohTrigger(Trigger,Trigger1M))</f>
        <v>2.1403343348469051E-2</v>
      </c>
    </row>
    <row r="1134" spans="41:46" ht="11.25" customHeight="1" x14ac:dyDescent="0.25">
      <c r="AO1134" s="102" t="s">
        <v>83</v>
      </c>
      <c r="AP1134" s="101">
        <f>_xll.qlInterestRateIndexFixingDate(Currency&amp;"ibor"&amp;Tenor,AQ1134,Trigger)</f>
        <v>47280</v>
      </c>
      <c r="AQ1134" s="101">
        <f>_xll.qlCalendarAdvance(Calendar,AQ1133,AO1134,"f",,Trigger)</f>
        <v>47282</v>
      </c>
      <c r="AR1134" s="101">
        <f>_xll.qlInterestRateIndexMaturity(Currency&amp;"ibor"&amp;Tenor,AQ1134,Trigger)</f>
        <v>47312</v>
      </c>
      <c r="AS1134" s="246">
        <f>_xll.qlIndexFixing($AC$5,AP1134,TRUE,_xll.ohTrigger(Trigger,Trigger1M))</f>
        <v>2.1306780940503423E-2</v>
      </c>
      <c r="AT1134" s="246">
        <f>_xll.qlIndexFixing($AU$1,AP1134,TRUE,_xll.ohTrigger(Trigger,Trigger1M))</f>
        <v>2.1401888088116827E-2</v>
      </c>
    </row>
    <row r="1135" spans="41:46" ht="11.25" customHeight="1" x14ac:dyDescent="0.25">
      <c r="AO1135" s="102" t="s">
        <v>83</v>
      </c>
      <c r="AP1135" s="101">
        <f>_xll.qlInterestRateIndexFixingDate(Currency&amp;"ibor"&amp;Tenor,AQ1135,Trigger)</f>
        <v>47287</v>
      </c>
      <c r="AQ1135" s="101">
        <f>_xll.qlCalendarAdvance(Calendar,AQ1134,AO1135,"f",,Trigger)</f>
        <v>47289</v>
      </c>
      <c r="AR1135" s="101">
        <f>_xll.qlInterestRateIndexMaturity(Currency&amp;"ibor"&amp;Tenor,AQ1135,Trigger)</f>
        <v>47319</v>
      </c>
      <c r="AS1135" s="246">
        <f>_xll.qlIndexFixing($AC$5,AP1135,TRUE,_xll.ohTrigger(Trigger,Trigger1M))</f>
        <v>2.1305246883227547E-2</v>
      </c>
      <c r="AT1135" s="246">
        <f>_xll.qlIndexFixing($AU$1,AP1135,TRUE,_xll.ohTrigger(Trigger,Trigger1M))</f>
        <v>2.1400439569315921E-2</v>
      </c>
    </row>
    <row r="1136" spans="41:46" ht="11.25" customHeight="1" x14ac:dyDescent="0.25">
      <c r="AO1136" s="102" t="s">
        <v>83</v>
      </c>
      <c r="AP1136" s="101">
        <f>_xll.qlInterestRateIndexFixingDate(Currency&amp;"ibor"&amp;Tenor,AQ1136,Trigger)</f>
        <v>47294</v>
      </c>
      <c r="AQ1136" s="101">
        <f>_xll.qlCalendarAdvance(Calendar,AQ1135,AO1136,"f",,Trigger)</f>
        <v>47296</v>
      </c>
      <c r="AR1136" s="101">
        <f>_xll.qlInterestRateIndexMaturity(Currency&amp;"ibor"&amp;Tenor,AQ1136,Trigger)</f>
        <v>47326</v>
      </c>
      <c r="AS1136" s="246">
        <f>_xll.qlIndexFixing($AC$5,AP1136,TRUE,_xll.ohTrigger(Trigger,Trigger1M))</f>
        <v>2.1303684110316468E-2</v>
      </c>
      <c r="AT1136" s="246">
        <f>_xll.qlIndexFixing($AU$1,AP1136,TRUE,_xll.ohTrigger(Trigger,Trigger1M))</f>
        <v>2.1398997792061003E-2</v>
      </c>
    </row>
    <row r="1137" spans="41:46" ht="11.25" customHeight="1" x14ac:dyDescent="0.25">
      <c r="AO1137" s="102" t="s">
        <v>83</v>
      </c>
      <c r="AP1137" s="101">
        <f>_xll.qlInterestRateIndexFixingDate(Currency&amp;"ibor"&amp;Tenor,AQ1137,Trigger)</f>
        <v>47301</v>
      </c>
      <c r="AQ1137" s="101">
        <f>_xll.qlCalendarAdvance(Calendar,AQ1136,AO1137,"f",,Trigger)</f>
        <v>47303</v>
      </c>
      <c r="AR1137" s="101">
        <f>_xll.qlInterestRateIndexMaturity(Currency&amp;"ibor"&amp;Tenor,AQ1137,Trigger)</f>
        <v>47336</v>
      </c>
      <c r="AS1137" s="246">
        <f>_xll.qlIndexFixing($AC$5,AP1137,TRUE,_xll.ohTrigger(Trigger,Trigger1M))</f>
        <v>2.1303631485655478E-2</v>
      </c>
      <c r="AT1137" s="246">
        <f>_xll.qlIndexFixing($AU$1,AP1137,TRUE,_xll.ohTrigger(Trigger,Trigger1M))</f>
        <v>2.1399163867178543E-2</v>
      </c>
    </row>
    <row r="1138" spans="41:46" ht="11.25" customHeight="1" x14ac:dyDescent="0.25">
      <c r="AO1138" s="102" t="s">
        <v>83</v>
      </c>
      <c r="AP1138" s="101">
        <f>_xll.qlInterestRateIndexFixingDate(Currency&amp;"ibor"&amp;Tenor,AQ1138,Trigger)</f>
        <v>47308</v>
      </c>
      <c r="AQ1138" s="101">
        <f>_xll.qlCalendarAdvance(Calendar,AQ1137,AO1138,"f",,Trigger)</f>
        <v>47310</v>
      </c>
      <c r="AR1138" s="101">
        <f>_xll.qlInterestRateIndexMaturity(Currency&amp;"ibor"&amp;Tenor,AQ1138,Trigger)</f>
        <v>47343</v>
      </c>
      <c r="AS1138" s="246">
        <f>_xll.qlIndexFixing($AC$5,AP1138,TRUE,_xll.ohTrigger(Trigger,Trigger1M))</f>
        <v>2.1302017175391829E-2</v>
      </c>
      <c r="AT1138" s="246">
        <f>_xll.qlIndexFixing($AU$1,AP1138,TRUE,_xll.ohTrigger(Trigger,Trigger1M))</f>
        <v>2.1397736763422159E-2</v>
      </c>
    </row>
    <row r="1139" spans="41:46" ht="11.25" customHeight="1" x14ac:dyDescent="0.25">
      <c r="AO1139" s="102" t="s">
        <v>83</v>
      </c>
      <c r="AP1139" s="101">
        <f>_xll.qlInterestRateIndexFixingDate(Currency&amp;"ibor"&amp;Tenor,AQ1139,Trigger)</f>
        <v>47315</v>
      </c>
      <c r="AQ1139" s="101">
        <f>_xll.qlCalendarAdvance(Calendar,AQ1138,AO1139,"f",,Trigger)</f>
        <v>47317</v>
      </c>
      <c r="AR1139" s="101">
        <f>_xll.qlInterestRateIndexMaturity(Currency&amp;"ibor"&amp;Tenor,AQ1139,Trigger)</f>
        <v>47350</v>
      </c>
      <c r="AS1139" s="246">
        <f>_xll.qlIndexFixing($AC$5,AP1139,TRUE,_xll.ohTrigger(Trigger,Trigger1M))</f>
        <v>2.1300394228000806E-2</v>
      </c>
      <c r="AT1139" s="246">
        <f>_xll.qlIndexFixing($AU$1,AP1139,TRUE,_xll.ohTrigger(Trigger,Trigger1M))</f>
        <v>2.1396316402422438E-2</v>
      </c>
    </row>
    <row r="1140" spans="41:46" ht="11.25" customHeight="1" x14ac:dyDescent="0.25">
      <c r="AO1140" s="102" t="s">
        <v>83</v>
      </c>
      <c r="AP1140" s="101">
        <f>_xll.qlInterestRateIndexFixingDate(Currency&amp;"ibor"&amp;Tenor,AQ1140,Trigger)</f>
        <v>47322</v>
      </c>
      <c r="AQ1140" s="101">
        <f>_xll.qlCalendarAdvance(Calendar,AQ1139,AO1140,"f",,Trigger)</f>
        <v>47324</v>
      </c>
      <c r="AR1140" s="101">
        <f>_xll.qlInterestRateIndexMaturity(Currency&amp;"ibor"&amp;Tenor,AQ1140,Trigger)</f>
        <v>47357</v>
      </c>
      <c r="AS1140" s="246">
        <f>_xll.qlIndexFixing($AC$5,AP1140,TRUE,_xll.ohTrigger(Trigger,Trigger1M))</f>
        <v>2.1298762643496942E-2</v>
      </c>
      <c r="AT1140" s="246">
        <f>_xll.qlIndexFixing($AU$1,AP1140,TRUE,_xll.ohTrigger(Trigger,Trigger1M))</f>
        <v>2.1394902784174524E-2</v>
      </c>
    </row>
    <row r="1141" spans="41:46" ht="11.25" customHeight="1" x14ac:dyDescent="0.25">
      <c r="AO1141" s="102" t="s">
        <v>83</v>
      </c>
      <c r="AP1141" s="101">
        <f>_xll.qlInterestRateIndexFixingDate(Currency&amp;"ibor"&amp;Tenor,AQ1141,Trigger)</f>
        <v>47329</v>
      </c>
      <c r="AQ1141" s="101">
        <f>_xll.qlCalendarAdvance(Calendar,AQ1140,AO1141,"f",,Trigger)</f>
        <v>47331</v>
      </c>
      <c r="AR1141" s="101">
        <f>_xll.qlInterestRateIndexMaturity(Currency&amp;"ibor"&amp;Tenor,AQ1141,Trigger)</f>
        <v>47364</v>
      </c>
      <c r="AS1141" s="246">
        <f>_xll.qlIndexFixing($AC$5,AP1141,TRUE,_xll.ohTrigger(Trigger,Trigger1M))</f>
        <v>2.1297122421875387E-2</v>
      </c>
      <c r="AT1141" s="246">
        <f>_xll.qlIndexFixing($AU$1,AP1141,TRUE,_xll.ohTrigger(Trigger,Trigger1M))</f>
        <v>2.1393495908683266E-2</v>
      </c>
    </row>
    <row r="1142" spans="41:46" ht="11.25" customHeight="1" x14ac:dyDescent="0.25">
      <c r="AO1142" s="102" t="s">
        <v>83</v>
      </c>
      <c r="AP1142" s="101">
        <f>_xll.qlInterestRateIndexFixingDate(Currency&amp;"ibor"&amp;Tenor,AQ1142,Trigger)</f>
        <v>47336</v>
      </c>
      <c r="AQ1142" s="101">
        <f>_xll.qlCalendarAdvance(Calendar,AQ1141,AO1142,"f",,Trigger)</f>
        <v>47338</v>
      </c>
      <c r="AR1142" s="101">
        <f>_xll.qlInterestRateIndexMaturity(Currency&amp;"ibor"&amp;Tenor,AQ1142,Trigger)</f>
        <v>47371</v>
      </c>
      <c r="AS1142" s="246">
        <f>_xll.qlIndexFixing($AC$5,AP1142,TRUE,_xll.ohTrigger(Trigger,Trigger1M))</f>
        <v>2.1295473563140987E-2</v>
      </c>
      <c r="AT1142" s="246">
        <f>_xll.qlIndexFixing($AU$1,AP1142,TRUE,_xll.ohTrigger(Trigger,Trigger1M))</f>
        <v>2.1392095775941398E-2</v>
      </c>
    </row>
    <row r="1143" spans="41:46" ht="11.25" customHeight="1" x14ac:dyDescent="0.25">
      <c r="AO1143" s="102" t="s">
        <v>83</v>
      </c>
      <c r="AP1143" s="101">
        <f>_xll.qlInterestRateIndexFixingDate(Currency&amp;"ibor"&amp;Tenor,AQ1143,Trigger)</f>
        <v>47343</v>
      </c>
      <c r="AQ1143" s="101">
        <f>_xll.qlCalendarAdvance(Calendar,AQ1142,AO1143,"f",,Trigger)</f>
        <v>47345</v>
      </c>
      <c r="AR1143" s="101">
        <f>_xll.qlInterestRateIndexMaturity(Currency&amp;"ibor"&amp;Tenor,AQ1143,Trigger)</f>
        <v>47378</v>
      </c>
      <c r="AS1143" s="246">
        <f>_xll.qlIndexFixing($AC$5,AP1143,TRUE,_xll.ohTrigger(Trigger,Trigger1M))</f>
        <v>2.1293816067298594E-2</v>
      </c>
      <c r="AT1143" s="246">
        <f>_xll.qlIndexFixing($AU$1,AP1143,TRUE,_xll.ohTrigger(Trigger,Trigger1M))</f>
        <v>2.1390702385946498E-2</v>
      </c>
    </row>
    <row r="1144" spans="41:46" ht="11.25" customHeight="1" x14ac:dyDescent="0.25">
      <c r="AO1144" s="102" t="s">
        <v>83</v>
      </c>
      <c r="AP1144" s="101">
        <f>_xll.qlInterestRateIndexFixingDate(Currency&amp;"ibor"&amp;Tenor,AQ1144,Trigger)</f>
        <v>47350</v>
      </c>
      <c r="AQ1144" s="101">
        <f>_xll.qlCalendarAdvance(Calendar,AQ1143,AO1144,"f",,Trigger)</f>
        <v>47352</v>
      </c>
      <c r="AR1144" s="101">
        <f>_xll.qlInterestRateIndexMaturity(Currency&amp;"ibor"&amp;Tenor,AQ1144,Trigger)</f>
        <v>47385</v>
      </c>
      <c r="AS1144" s="246">
        <f>_xll.qlIndexFixing($AC$5,AP1144,TRUE,_xll.ohTrigger(Trigger,Trigger1M))</f>
        <v>2.1292149934353043E-2</v>
      </c>
      <c r="AT1144" s="246">
        <f>_xll.qlIndexFixing($AU$1,AP1144,TRUE,_xll.ohTrigger(Trigger,Trigger1M))</f>
        <v>2.1389315738696141E-2</v>
      </c>
    </row>
    <row r="1145" spans="41:46" ht="11.25" customHeight="1" x14ac:dyDescent="0.25">
      <c r="AO1145" s="102" t="s">
        <v>83</v>
      </c>
      <c r="AP1145" s="101">
        <f>_xll.qlInterestRateIndexFixingDate(Currency&amp;"ibor"&amp;Tenor,AQ1145,Trigger)</f>
        <v>47357</v>
      </c>
      <c r="AQ1145" s="101">
        <f>_xll.qlCalendarAdvance(Calendar,AQ1144,AO1145,"f",,Trigger)</f>
        <v>47359</v>
      </c>
      <c r="AR1145" s="101">
        <f>_xll.qlInterestRateIndexMaturity(Currency&amp;"ibor"&amp;Tenor,AQ1145,Trigger)</f>
        <v>47389</v>
      </c>
      <c r="AS1145" s="246">
        <f>_xll.qlIndexFixing($AC$5,AP1145,TRUE,_xll.ohTrigger(Trigger,Trigger1M))</f>
        <v>2.1288948749155878E-2</v>
      </c>
      <c r="AT1145" s="246">
        <f>_xll.qlIndexFixing($AU$1,AP1145,TRUE,_xll.ohTrigger(Trigger,Trigger1M))</f>
        <v>2.1386325166040443E-2</v>
      </c>
    </row>
    <row r="1146" spans="41:46" ht="11.25" customHeight="1" x14ac:dyDescent="0.25">
      <c r="AO1146" s="102" t="s">
        <v>83</v>
      </c>
      <c r="AP1146" s="101">
        <f>_xll.qlInterestRateIndexFixingDate(Currency&amp;"ibor"&amp;Tenor,AQ1146,Trigger)</f>
        <v>47364</v>
      </c>
      <c r="AQ1146" s="101">
        <f>_xll.qlCalendarAdvance(Calendar,AQ1145,AO1146,"f",,Trigger)</f>
        <v>47366</v>
      </c>
      <c r="AR1146" s="101">
        <f>_xll.qlInterestRateIndexMaturity(Currency&amp;"ibor"&amp;Tenor,AQ1146,Trigger)</f>
        <v>47396</v>
      </c>
      <c r="AS1146" s="246">
        <f>_xll.qlIndexFixing($AC$5,AP1146,TRUE,_xll.ohTrigger(Trigger,Trigger1M))</f>
        <v>2.1287267490839312E-2</v>
      </c>
      <c r="AT1146" s="246">
        <f>_xll.qlIndexFixing($AU$1,AP1146,TRUE,_xll.ohTrigger(Trigger,Trigger1M))</f>
        <v>2.1384950804133496E-2</v>
      </c>
    </row>
    <row r="1147" spans="41:46" ht="11.25" customHeight="1" x14ac:dyDescent="0.25">
      <c r="AO1147" s="102" t="s">
        <v>83</v>
      </c>
      <c r="AP1147" s="101">
        <f>_xll.qlInterestRateIndexFixingDate(Currency&amp;"ibor"&amp;Tenor,AQ1147,Trigger)</f>
        <v>47371</v>
      </c>
      <c r="AQ1147" s="101">
        <f>_xll.qlCalendarAdvance(Calendar,AQ1146,AO1147,"f",,Trigger)</f>
        <v>47373</v>
      </c>
      <c r="AR1147" s="101">
        <f>_xll.qlInterestRateIndexMaturity(Currency&amp;"ibor"&amp;Tenor,AQ1147,Trigger)</f>
        <v>47403</v>
      </c>
      <c r="AS1147" s="246">
        <f>_xll.qlIndexFixing($AC$5,AP1147,TRUE,_xll.ohTrigger(Trigger,Trigger1M))</f>
        <v>2.1285577596937166E-2</v>
      </c>
      <c r="AT1147" s="246">
        <f>_xll.qlIndexFixing($AU$1,AP1147,TRUE,_xll.ohTrigger(Trigger,Trigger1M))</f>
        <v>2.138358318375122E-2</v>
      </c>
    </row>
    <row r="1148" spans="41:46" ht="11.25" customHeight="1" x14ac:dyDescent="0.25">
      <c r="AO1148" s="102" t="s">
        <v>83</v>
      </c>
      <c r="AP1148" s="101">
        <f>_xll.qlInterestRateIndexFixingDate(Currency&amp;"ibor"&amp;Tenor,AQ1148,Trigger)</f>
        <v>47378</v>
      </c>
      <c r="AQ1148" s="101">
        <f>_xll.qlCalendarAdvance(Calendar,AQ1147,AO1148,"f",,Trigger)</f>
        <v>47380</v>
      </c>
      <c r="AR1148" s="101">
        <f>_xll.qlInterestRateIndexMaturity(Currency&amp;"ibor"&amp;Tenor,AQ1148,Trigger)</f>
        <v>47410</v>
      </c>
      <c r="AS1148" s="246">
        <f>_xll.qlIndexFixing($AC$5,AP1148,TRUE,_xll.ohTrigger(Trigger,Trigger1M))</f>
        <v>2.128387906745477E-2</v>
      </c>
      <c r="AT1148" s="246">
        <f>_xll.qlIndexFixing($AU$1,AP1148,TRUE,_xll.ohTrigger(Trigger,Trigger1M))</f>
        <v>2.1382222304885623E-2</v>
      </c>
    </row>
    <row r="1149" spans="41:46" ht="11.25" customHeight="1" x14ac:dyDescent="0.25">
      <c r="AO1149" s="102" t="s">
        <v>83</v>
      </c>
      <c r="AP1149" s="101">
        <f>_xll.qlInterestRateIndexFixingDate(Currency&amp;"ibor"&amp;Tenor,AQ1149,Trigger)</f>
        <v>47385</v>
      </c>
      <c r="AQ1149" s="101">
        <f>_xll.qlCalendarAdvance(Calendar,AQ1148,AO1149,"f",,Trigger)</f>
        <v>47387</v>
      </c>
      <c r="AR1149" s="101">
        <f>_xll.qlInterestRateIndexMaturity(Currency&amp;"ibor"&amp;Tenor,AQ1149,Trigger)</f>
        <v>47417</v>
      </c>
      <c r="AS1149" s="246">
        <f>_xll.qlIndexFixing($AC$5,AP1149,TRUE,_xll.ohTrigger(Trigger,Trigger1M))</f>
        <v>2.1282171902394786E-2</v>
      </c>
      <c r="AT1149" s="246">
        <f>_xll.qlIndexFixing($AU$1,AP1149,TRUE,_xll.ohTrigger(Trigger,Trigger1M))</f>
        <v>2.1380868167539369E-2</v>
      </c>
    </row>
    <row r="1150" spans="41:46" ht="11.25" customHeight="1" x14ac:dyDescent="0.25">
      <c r="AO1150" s="102" t="s">
        <v>83</v>
      </c>
      <c r="AP1150" s="101">
        <f>_xll.qlInterestRateIndexFixingDate(Currency&amp;"ibor"&amp;Tenor,AQ1150,Trigger)</f>
        <v>47392</v>
      </c>
      <c r="AQ1150" s="101">
        <f>_xll.qlCalendarAdvance(Calendar,AQ1149,AO1150,"f",,Trigger)</f>
        <v>47394</v>
      </c>
      <c r="AR1150" s="101">
        <f>_xll.qlInterestRateIndexMaturity(Currency&amp;"ibor"&amp;Tenor,AQ1150,Trigger)</f>
        <v>47427</v>
      </c>
      <c r="AS1150" s="246">
        <f>_xll.qlIndexFixing($AC$5,AP1150,TRUE,_xll.ohTrigger(Trigger,Trigger1M))</f>
        <v>2.1281971757733942E-2</v>
      </c>
      <c r="AT1150" s="246">
        <f>_xll.qlIndexFixing($AU$1,AP1150,TRUE,_xll.ohTrigger(Trigger,Trigger1M))</f>
        <v>2.1381137452701055E-2</v>
      </c>
    </row>
    <row r="1151" spans="41:46" ht="11.25" customHeight="1" x14ac:dyDescent="0.25">
      <c r="AO1151" s="102" t="s">
        <v>83</v>
      </c>
      <c r="AP1151" s="101">
        <f>_xll.qlInterestRateIndexFixingDate(Currency&amp;"ibor"&amp;Tenor,AQ1151,Trigger)</f>
        <v>47399</v>
      </c>
      <c r="AQ1151" s="101">
        <f>_xll.qlCalendarAdvance(Calendar,AQ1150,AO1151,"f",,Trigger)</f>
        <v>47401</v>
      </c>
      <c r="AR1151" s="101">
        <f>_xll.qlInterestRateIndexMaturity(Currency&amp;"ibor"&amp;Tenor,AQ1151,Trigger)</f>
        <v>47434</v>
      </c>
      <c r="AS1151" s="246">
        <f>_xll.qlIndexFixing($AC$5,AP1151,TRUE,_xll.ohTrigger(Trigger,Trigger1M))</f>
        <v>2.1280245165175321E-2</v>
      </c>
      <c r="AT1151" s="246">
        <f>_xll.qlIndexFixing($AU$1,AP1151,TRUE,_xll.ohTrigger(Trigger,Trigger1M))</f>
        <v>2.1379798004594684E-2</v>
      </c>
    </row>
    <row r="1152" spans="41:46" ht="11.25" customHeight="1" x14ac:dyDescent="0.25">
      <c r="AO1152" s="102" t="s">
        <v>83</v>
      </c>
      <c r="AP1152" s="101">
        <f>_xll.qlInterestRateIndexFixingDate(Currency&amp;"ibor"&amp;Tenor,AQ1152,Trigger)</f>
        <v>47406</v>
      </c>
      <c r="AQ1152" s="101">
        <f>_xll.qlCalendarAdvance(Calendar,AQ1151,AO1152,"f",,Trigger)</f>
        <v>47408</v>
      </c>
      <c r="AR1152" s="101">
        <f>_xll.qlInterestRateIndexMaturity(Currency&amp;"ibor"&amp;Tenor,AQ1152,Trigger)</f>
        <v>47441</v>
      </c>
      <c r="AS1152" s="246">
        <f>_xll.qlIndexFixing($AC$5,AP1152,TRUE,_xll.ohTrigger(Trigger,Trigger1M))</f>
        <v>2.1278509935547456E-2</v>
      </c>
      <c r="AT1152" s="246">
        <f>_xll.qlIndexFixing($AU$1,AP1152,TRUE,_xll.ohTrigger(Trigger,Trigger1M))</f>
        <v>2.1378465299213483E-2</v>
      </c>
    </row>
    <row r="1153" spans="41:46" ht="11.25" customHeight="1" x14ac:dyDescent="0.25">
      <c r="AO1153" s="102" t="s">
        <v>83</v>
      </c>
      <c r="AP1153" s="101">
        <f>_xll.qlInterestRateIndexFixingDate(Currency&amp;"ibor"&amp;Tenor,AQ1153,Trigger)</f>
        <v>47413</v>
      </c>
      <c r="AQ1153" s="101">
        <f>_xll.qlCalendarAdvance(Calendar,AQ1152,AO1153,"f",,Trigger)</f>
        <v>47415</v>
      </c>
      <c r="AR1153" s="101">
        <f>_xll.qlInterestRateIndexMaturity(Currency&amp;"ibor"&amp;Tenor,AQ1153,Trigger)</f>
        <v>47448</v>
      </c>
      <c r="AS1153" s="246">
        <f>_xll.qlIndexFixing($AC$5,AP1153,TRUE,_xll.ohTrigger(Trigger,Trigger1M))</f>
        <v>2.1276766068850348E-2</v>
      </c>
      <c r="AT1153" s="246">
        <f>_xll.qlIndexFixing($AU$1,AP1153,TRUE,_xll.ohTrigger(Trigger,Trigger1M))</f>
        <v>2.1377139336555023E-2</v>
      </c>
    </row>
    <row r="1154" spans="41:46" ht="11.25" customHeight="1" x14ac:dyDescent="0.25">
      <c r="AO1154" s="102" t="s">
        <v>83</v>
      </c>
      <c r="AP1154" s="101">
        <f>_xll.qlInterestRateIndexFixingDate(Currency&amp;"ibor"&amp;Tenor,AQ1154,Trigger)</f>
        <v>47420</v>
      </c>
      <c r="AQ1154" s="101">
        <f>_xll.qlCalendarAdvance(Calendar,AQ1153,AO1154,"f",,Trigger)</f>
        <v>47422</v>
      </c>
      <c r="AR1154" s="101">
        <f>_xll.qlInterestRateIndexMaturity(Currency&amp;"ibor"&amp;Tenor,AQ1154,Trigger)</f>
        <v>47452</v>
      </c>
      <c r="AS1154" s="246">
        <f>_xll.qlIndexFixing($AC$5,AP1154,TRUE,_xll.ohTrigger(Trigger,Trigger1M))</f>
        <v>2.1273506543548315E-2</v>
      </c>
      <c r="AT1154" s="246">
        <f>_xll.qlIndexFixing($AU$1,AP1154,TRUE,_xll.ohTrigger(Trigger,Trigger1M))</f>
        <v>2.1374198603480998E-2</v>
      </c>
    </row>
    <row r="1155" spans="41:46" ht="11.25" customHeight="1" x14ac:dyDescent="0.25">
      <c r="AO1155" s="102" t="s">
        <v>83</v>
      </c>
      <c r="AP1155" s="101">
        <f>_xll.qlInterestRateIndexFixingDate(Currency&amp;"ibor"&amp;Tenor,AQ1155,Trigger)</f>
        <v>47427</v>
      </c>
      <c r="AQ1155" s="101">
        <f>_xll.qlCalendarAdvance(Calendar,AQ1154,AO1155,"f",,Trigger)</f>
        <v>47429</v>
      </c>
      <c r="AR1155" s="101">
        <f>_xll.qlInterestRateIndexMaturity(Currency&amp;"ibor"&amp;Tenor,AQ1155,Trigger)</f>
        <v>47459</v>
      </c>
      <c r="AS1155" s="246">
        <f>_xll.qlIndexFixing($AC$5,AP1155,TRUE,_xll.ohTrigger(Trigger,Trigger1M))</f>
        <v>2.1271747565094756E-2</v>
      </c>
      <c r="AT1155" s="246">
        <f>_xll.qlIndexFixing($AU$1,AP1155,TRUE,_xll.ohTrigger(Trigger,Trigger1M))</f>
        <v>2.1372884915192181E-2</v>
      </c>
    </row>
    <row r="1156" spans="41:46" ht="11.25" customHeight="1" x14ac:dyDescent="0.25">
      <c r="AO1156" s="102" t="s">
        <v>83</v>
      </c>
      <c r="AP1156" s="101">
        <f>_xll.qlInterestRateIndexFixingDate(Currency&amp;"ibor"&amp;Tenor,AQ1156,Trigger)</f>
        <v>47434</v>
      </c>
      <c r="AQ1156" s="101">
        <f>_xll.qlCalendarAdvance(Calendar,AQ1155,AO1156,"f",,Trigger)</f>
        <v>47436</v>
      </c>
      <c r="AR1156" s="101">
        <f>_xll.qlInterestRateIndexMaturity(Currency&amp;"ibor"&amp;Tenor,AQ1156,Trigger)</f>
        <v>47466</v>
      </c>
      <c r="AS1156" s="246">
        <f>_xll.qlIndexFixing($AC$5,AP1156,TRUE,_xll.ohTrigger(Trigger,Trigger1M))</f>
        <v>2.1269979951092921E-2</v>
      </c>
      <c r="AT1156" s="246">
        <f>_xll.qlIndexFixing($AU$1,AP1156,TRUE,_xll.ohTrigger(Trigger,Trigger1M))</f>
        <v>2.137157796840139E-2</v>
      </c>
    </row>
    <row r="1157" spans="41:46" ht="11.25" customHeight="1" x14ac:dyDescent="0.25">
      <c r="AO1157" s="102" t="s">
        <v>83</v>
      </c>
      <c r="AP1157" s="101">
        <f>_xll.qlInterestRateIndexFixingDate(Currency&amp;"ibor"&amp;Tenor,AQ1157,Trigger)</f>
        <v>47441</v>
      </c>
      <c r="AQ1157" s="101">
        <f>_xll.qlCalendarAdvance(Calendar,AQ1156,AO1157,"f",,Trigger)</f>
        <v>47443</v>
      </c>
      <c r="AR1157" s="101">
        <f>_xll.qlInterestRateIndexMaturity(Currency&amp;"ibor"&amp;Tenor,AQ1157,Trigger)</f>
        <v>47473</v>
      </c>
      <c r="AS1157" s="246">
        <f>_xll.qlIndexFixing($AC$5,AP1157,TRUE,_xll.ohTrigger(Trigger,Trigger1M))</f>
        <v>2.1268203701540145E-2</v>
      </c>
      <c r="AT1157" s="246">
        <f>_xll.qlIndexFixing($AU$1,AP1157,TRUE,_xll.ohTrigger(Trigger,Trigger1M))</f>
        <v>2.1370277763111289E-2</v>
      </c>
    </row>
    <row r="1158" spans="41:46" ht="11.25" customHeight="1" x14ac:dyDescent="0.25">
      <c r="AO1158" s="102" t="s">
        <v>83</v>
      </c>
      <c r="AP1158" s="101">
        <f>_xll.qlInterestRateIndexFixingDate(Currency&amp;"ibor"&amp;Tenor,AQ1158,Trigger)</f>
        <v>47448</v>
      </c>
      <c r="AQ1158" s="101">
        <f>_xll.qlCalendarAdvance(Calendar,AQ1157,AO1158,"f",,Trigger)</f>
        <v>47450</v>
      </c>
      <c r="AR1158" s="101">
        <f>_xll.qlInterestRateIndexMaturity(Currency&amp;"ibor"&amp;Tenor,AQ1158,Trigger)</f>
        <v>47480</v>
      </c>
      <c r="AS1158" s="246">
        <f>_xll.qlIndexFixing($AC$5,AP1158,TRUE,_xll.ohTrigger(Trigger,Trigger1M))</f>
        <v>2.1266418816444421E-2</v>
      </c>
      <c r="AT1158" s="246">
        <f>_xll.qlIndexFixing($AU$1,AP1158,TRUE,_xll.ohTrigger(Trigger,Trigger1M))</f>
        <v>2.1368984299319216E-2</v>
      </c>
    </row>
    <row r="1159" spans="41:46" ht="11.25" customHeight="1" x14ac:dyDescent="0.25">
      <c r="AO1159" s="102" t="s">
        <v>83</v>
      </c>
      <c r="AP1159" s="101">
        <f>_xll.qlInterestRateIndexFixingDate(Currency&amp;"ibor"&amp;Tenor,AQ1159,Trigger)</f>
        <v>47455</v>
      </c>
      <c r="AQ1159" s="101">
        <f>_xll.qlCalendarAdvance(Calendar,AQ1158,AO1159,"f",,Trigger)</f>
        <v>47457</v>
      </c>
      <c r="AR1159" s="101">
        <f>_xll.qlInterestRateIndexMaturity(Currency&amp;"ibor"&amp;Tenor,AQ1159,Trigger)</f>
        <v>47490</v>
      </c>
      <c r="AS1159" s="246">
        <f>_xll.qlIndexFixing($AC$5,AP1159,TRUE,_xll.ohTrigger(Trigger,Trigger1M))</f>
        <v>2.1266121490492201E-2</v>
      </c>
      <c r="AT1159" s="246">
        <f>_xll.qlIndexFixing($AU$1,AP1159,TRUE,_xll.ohTrigger(Trigger,Trigger1M))</f>
        <v>2.1369325157641391E-2</v>
      </c>
    </row>
    <row r="1160" spans="41:46" ht="11.25" customHeight="1" x14ac:dyDescent="0.25">
      <c r="AO1160" s="102" t="s">
        <v>83</v>
      </c>
      <c r="AP1160" s="101">
        <f>_xll.qlInterestRateIndexFixingDate(Currency&amp;"ibor"&amp;Tenor,AQ1160,Trigger)</f>
        <v>47462</v>
      </c>
      <c r="AQ1160" s="101">
        <f>_xll.qlCalendarAdvance(Calendar,AQ1159,AO1160,"f",,Trigger)</f>
        <v>47464</v>
      </c>
      <c r="AR1160" s="101">
        <f>_xll.qlInterestRateIndexMaturity(Currency&amp;"ibor"&amp;Tenor,AQ1160,Trigger)</f>
        <v>47497</v>
      </c>
      <c r="AS1160" s="246">
        <f>_xll.qlIndexFixing($AC$5,AP1160,TRUE,_xll.ohTrigger(Trigger,Trigger1M))</f>
        <v>2.1264317164441209E-2</v>
      </c>
      <c r="AT1160" s="246">
        <f>_xll.qlIndexFixing($AU$1,AP1160,TRUE,_xll.ohTrigger(Trigger,Trigger1M))</f>
        <v>2.1368046393971891E-2</v>
      </c>
    </row>
    <row r="1161" spans="41:46" ht="11.25" customHeight="1" x14ac:dyDescent="0.25">
      <c r="AO1161" s="102" t="s">
        <v>83</v>
      </c>
      <c r="AP1161" s="101">
        <f>_xll.qlInterestRateIndexFixingDate(Currency&amp;"ibor"&amp;Tenor,AQ1161,Trigger)</f>
        <v>47469</v>
      </c>
      <c r="AQ1161" s="101">
        <f>_xll.qlCalendarAdvance(Calendar,AQ1160,AO1161,"f",,Trigger)</f>
        <v>47471</v>
      </c>
      <c r="AR1161" s="101">
        <f>_xll.qlInterestRateIndexMaturity(Currency&amp;"ibor"&amp;Tenor,AQ1161,Trigger)</f>
        <v>47504</v>
      </c>
      <c r="AS1161" s="246">
        <f>_xll.qlIndexFixing($AC$5,AP1161,TRUE,_xll.ohTrigger(Trigger,Trigger1M))</f>
        <v>2.1262504201357307E-2</v>
      </c>
      <c r="AT1161" s="246">
        <f>_xll.qlIndexFixing($AU$1,AP1161,TRUE,_xll.ohTrigger(Trigger,Trigger1M))</f>
        <v>2.1366774373005756E-2</v>
      </c>
    </row>
    <row r="1162" spans="41:46" ht="11.25" customHeight="1" x14ac:dyDescent="0.25">
      <c r="AO1162" s="102" t="s">
        <v>83</v>
      </c>
      <c r="AP1162" s="101">
        <f>_xll.qlInterestRateIndexFixingDate(Currency&amp;"ibor"&amp;Tenor,AQ1162,Trigger)</f>
        <v>47473</v>
      </c>
      <c r="AQ1162" s="101">
        <f>_xll.qlCalendarAdvance(Calendar,AQ1161,AO1162,"f",,Trigger)</f>
        <v>47479</v>
      </c>
      <c r="AR1162" s="101">
        <f>_xll.qlInterestRateIndexMaturity(Currency&amp;"ibor"&amp;Tenor,AQ1162,Trigger)</f>
        <v>47511</v>
      </c>
      <c r="AS1162" s="246">
        <f>_xll.qlIndexFixing($AC$5,AP1162,TRUE,_xll.ohTrigger(Trigger,Trigger1M))</f>
        <v>2.1259925260437851E-2</v>
      </c>
      <c r="AT1162" s="246">
        <f>_xll.qlIndexFixing($AU$1,AP1162,TRUE,_xll.ohTrigger(Trigger,Trigger1M))</f>
        <v>2.1364785027527256E-2</v>
      </c>
    </row>
    <row r="1163" spans="41:46" ht="11.25" customHeight="1" x14ac:dyDescent="0.25">
      <c r="AO1163" s="102" t="s">
        <v>83</v>
      </c>
      <c r="AP1163" s="101">
        <f>_xll.qlInterestRateIndexFixingDate(Currency&amp;"ibor"&amp;Tenor,AQ1163,Trigger)</f>
        <v>47483</v>
      </c>
      <c r="AQ1163" s="101">
        <f>_xll.qlCalendarAdvance(Calendar,AQ1162,AO1163,"f",,Trigger)</f>
        <v>47486</v>
      </c>
      <c r="AR1163" s="101">
        <f>_xll.qlInterestRateIndexMaturity(Currency&amp;"ibor"&amp;Tenor,AQ1163,Trigger)</f>
        <v>47518</v>
      </c>
      <c r="AS1163" s="246">
        <f>_xll.qlIndexFixing($AC$5,AP1163,TRUE,_xll.ohTrigger(Trigger,Trigger1M))</f>
        <v>2.1258094514383097E-2</v>
      </c>
      <c r="AT1163" s="246">
        <f>_xll.qlIndexFixing($AU$1,AP1163,TRUE,_xll.ohTrigger(Trigger,Trigger1M))</f>
        <v>2.1363527048169073E-2</v>
      </c>
    </row>
    <row r="1164" spans="41:46" ht="11.25" customHeight="1" x14ac:dyDescent="0.25">
      <c r="AO1164" s="102" t="s">
        <v>83</v>
      </c>
      <c r="AP1164" s="101">
        <f>_xll.qlInterestRateIndexFixingDate(Currency&amp;"ibor"&amp;Tenor,AQ1164,Trigger)</f>
        <v>47491</v>
      </c>
      <c r="AQ1164" s="101">
        <f>_xll.qlCalendarAdvance(Calendar,AQ1163,AO1164,"f",,Trigger)</f>
        <v>47493</v>
      </c>
      <c r="AR1164" s="101">
        <f>_xll.qlInterestRateIndexMaturity(Currency&amp;"ibor"&amp;Tenor,AQ1164,Trigger)</f>
        <v>47525</v>
      </c>
      <c r="AS1164" s="246">
        <f>_xll.qlIndexFixing($AC$5,AP1164,TRUE,_xll.ohTrigger(Trigger,Trigger1M))</f>
        <v>2.1256255131804347E-2</v>
      </c>
      <c r="AT1164" s="246">
        <f>_xll.qlIndexFixing($AU$1,AP1164,TRUE,_xll.ohTrigger(Trigger,Trigger1M))</f>
        <v>2.1362275811100118E-2</v>
      </c>
    </row>
    <row r="1165" spans="41:46" ht="11.25" customHeight="1" x14ac:dyDescent="0.25">
      <c r="AO1165" s="102" t="s">
        <v>83</v>
      </c>
      <c r="AP1165" s="101">
        <f>_xll.qlInterestRateIndexFixingDate(Currency&amp;"ibor"&amp;Tenor,AQ1165,Trigger)</f>
        <v>47498</v>
      </c>
      <c r="AQ1165" s="101">
        <f>_xll.qlCalendarAdvance(Calendar,AQ1164,AO1165,"f",,Trigger)</f>
        <v>47500</v>
      </c>
      <c r="AR1165" s="101">
        <f>_xll.qlInterestRateIndexMaturity(Currency&amp;"ibor"&amp;Tenor,AQ1165,Trigger)</f>
        <v>47532</v>
      </c>
      <c r="AS1165" s="246">
        <f>_xll.qlIndexFixing($AC$5,AP1165,TRUE,_xll.ohTrigger(Trigger,Trigger1M))</f>
        <v>2.1254407112711593E-2</v>
      </c>
      <c r="AT1165" s="246">
        <f>_xll.qlIndexFixing($AU$1,AP1165,TRUE,_xll.ohTrigger(Trigger,Trigger1M))</f>
        <v>2.1361031316320389E-2</v>
      </c>
    </row>
    <row r="1166" spans="41:46" ht="11.25" customHeight="1" x14ac:dyDescent="0.25">
      <c r="AO1166" s="102" t="s">
        <v>83</v>
      </c>
      <c r="AP1166" s="101">
        <f>_xll.qlInterestRateIndexFixingDate(Currency&amp;"ibor"&amp;Tenor,AQ1166,Trigger)</f>
        <v>47505</v>
      </c>
      <c r="AQ1166" s="101">
        <f>_xll.qlCalendarAdvance(Calendar,AQ1165,AO1166,"f",,Trigger)</f>
        <v>47507</v>
      </c>
      <c r="AR1166" s="101">
        <f>_xll.qlInterestRateIndexMaturity(Currency&amp;"ibor"&amp;Tenor,AQ1166,Trigger)</f>
        <v>47539</v>
      </c>
      <c r="AS1166" s="246">
        <f>_xll.qlIndexFixing($AC$5,AP1166,TRUE,_xll.ohTrigger(Trigger,Trigger1M))</f>
        <v>2.1252550457107333E-2</v>
      </c>
      <c r="AT1166" s="246">
        <f>_xll.qlIndexFixing($AU$1,AP1166,TRUE,_xll.ohTrigger(Trigger,Trigger1M))</f>
        <v>2.1359793563832385E-2</v>
      </c>
    </row>
    <row r="1167" spans="41:46" ht="11.25" customHeight="1" x14ac:dyDescent="0.25">
      <c r="AO1167" s="102" t="s">
        <v>83</v>
      </c>
      <c r="AP1167" s="101">
        <f>_xll.qlInterestRateIndexFixingDate(Currency&amp;"ibor"&amp;Tenor,AQ1167,Trigger)</f>
        <v>47512</v>
      </c>
      <c r="AQ1167" s="101">
        <f>_xll.qlCalendarAdvance(Calendar,AQ1166,AO1167,"f",,Trigger)</f>
        <v>47514</v>
      </c>
      <c r="AR1167" s="101">
        <f>_xll.qlInterestRateIndexMaturity(Currency&amp;"ibor"&amp;Tenor,AQ1167,Trigger)</f>
        <v>47542</v>
      </c>
      <c r="AS1167" s="246">
        <f>_xll.qlIndexFixing($AC$5,AP1167,TRUE,_xll.ohTrigger(Trigger,Trigger1M))</f>
        <v>2.1248713556202121E-2</v>
      </c>
      <c r="AT1167" s="246">
        <f>_xll.qlIndexFixing($AU$1,AP1167,TRUE,_xll.ohTrigger(Trigger,Trigger1M))</f>
        <v>2.1356379547678675E-2</v>
      </c>
    </row>
    <row r="1168" spans="41:46" ht="11.25" customHeight="1" x14ac:dyDescent="0.25">
      <c r="AO1168" s="102" t="s">
        <v>83</v>
      </c>
      <c r="AP1168" s="101">
        <f>_xll.qlInterestRateIndexFixingDate(Currency&amp;"ibor"&amp;Tenor,AQ1168,Trigger)</f>
        <v>47519</v>
      </c>
      <c r="AQ1168" s="101">
        <f>_xll.qlCalendarAdvance(Calendar,AQ1167,AO1168,"f",,Trigger)</f>
        <v>47521</v>
      </c>
      <c r="AR1168" s="101">
        <f>_xll.qlInterestRateIndexMaturity(Currency&amp;"ibor"&amp;Tenor,AQ1168,Trigger)</f>
        <v>47549</v>
      </c>
      <c r="AS1168" s="246">
        <f>_xll.qlIndexFixing($AC$5,AP1168,TRUE,_xll.ohTrigger(Trigger,Trigger1M))</f>
        <v>2.1246842536565756E-2</v>
      </c>
      <c r="AT1168" s="246">
        <f>_xll.qlIndexFixing($AU$1,AP1168,TRUE,_xll.ohTrigger(Trigger,Trigger1M))</f>
        <v>2.1355153644074334E-2</v>
      </c>
    </row>
    <row r="1169" spans="41:46" ht="11.25" customHeight="1" x14ac:dyDescent="0.25">
      <c r="AO1169" s="102" t="s">
        <v>83</v>
      </c>
      <c r="AP1169" s="101">
        <f>_xll.qlInterestRateIndexFixingDate(Currency&amp;"ibor"&amp;Tenor,AQ1169,Trigger)</f>
        <v>47526</v>
      </c>
      <c r="AQ1169" s="101">
        <f>_xll.qlCalendarAdvance(Calendar,AQ1168,AO1169,"f",,Trigger)</f>
        <v>47528</v>
      </c>
      <c r="AR1169" s="101">
        <f>_xll.qlInterestRateIndexMaturity(Currency&amp;"ibor"&amp;Tenor,AQ1169,Trigger)</f>
        <v>47556</v>
      </c>
      <c r="AS1169" s="246">
        <f>_xll.qlIndexFixing($AC$5,AP1169,TRUE,_xll.ohTrigger(Trigger,Trigger1M))</f>
        <v>2.1244962882430558E-2</v>
      </c>
      <c r="AT1169" s="246">
        <f>_xll.qlIndexFixing($AU$1,AP1169,TRUE,_xll.ohTrigger(Trigger,Trigger1M))</f>
        <v>2.1353934481135158E-2</v>
      </c>
    </row>
    <row r="1170" spans="41:46" ht="11.25" customHeight="1" x14ac:dyDescent="0.25">
      <c r="AO1170" s="102" t="s">
        <v>83</v>
      </c>
      <c r="AP1170" s="101">
        <f>_xll.qlInterestRateIndexFixingDate(Currency&amp;"ibor"&amp;Tenor,AQ1170,Trigger)</f>
        <v>47533</v>
      </c>
      <c r="AQ1170" s="101">
        <f>_xll.qlCalendarAdvance(Calendar,AQ1169,AO1170,"f",,Trigger)</f>
        <v>47535</v>
      </c>
      <c r="AR1170" s="101">
        <f>_xll.qlInterestRateIndexMaturity(Currency&amp;"ibor"&amp;Tenor,AQ1170,Trigger)</f>
        <v>47563</v>
      </c>
      <c r="AS1170" s="246">
        <f>_xll.qlIndexFixing($AC$5,AP1170,TRUE,_xll.ohTrigger(Trigger,Trigger1M))</f>
        <v>2.1243074593796533E-2</v>
      </c>
      <c r="AT1170" s="246">
        <f>_xll.qlIndexFixing($AU$1,AP1170,TRUE,_xll.ohTrigger(Trigger,Trigger1M))</f>
        <v>2.1352722058858298E-2</v>
      </c>
    </row>
    <row r="1171" spans="41:46" ht="11.25" customHeight="1" x14ac:dyDescent="0.25">
      <c r="AO1171" s="102" t="s">
        <v>83</v>
      </c>
      <c r="AP1171" s="101">
        <f>_xll.qlInterestRateIndexFixingDate(Currency&amp;"ibor"&amp;Tenor,AQ1171,Trigger)</f>
        <v>47540</v>
      </c>
      <c r="AQ1171" s="101">
        <f>_xll.qlCalendarAdvance(Calendar,AQ1170,AO1171,"f",,Trigger)</f>
        <v>47542</v>
      </c>
      <c r="AR1171" s="101">
        <f>_xll.qlInterestRateIndexMaturity(Currency&amp;"ibor"&amp;Tenor,AQ1171,Trigger)</f>
        <v>47571</v>
      </c>
      <c r="AS1171" s="246">
        <f>_xll.qlIndexFixing($AC$5,AP1171,TRUE,_xll.ohTrigger(Trigger,Trigger1M))</f>
        <v>2.1241667736189372E-2</v>
      </c>
      <c r="AT1171" s="246">
        <f>_xll.qlIndexFixing($AU$1,AP1171,TRUE,_xll.ohTrigger(Trigger,Trigger1M))</f>
        <v>2.1352063675740617E-2</v>
      </c>
    </row>
    <row r="1172" spans="41:46" ht="11.25" customHeight="1" x14ac:dyDescent="0.25">
      <c r="AO1172" s="102" t="s">
        <v>83</v>
      </c>
      <c r="AP1172" s="101">
        <f>_xll.qlInterestRateIndexFixingDate(Currency&amp;"ibor"&amp;Tenor,AQ1172,Trigger)</f>
        <v>47547</v>
      </c>
      <c r="AQ1172" s="101">
        <f>_xll.qlCalendarAdvance(Calendar,AQ1171,AO1172,"f",,Trigger)</f>
        <v>47549</v>
      </c>
      <c r="AR1172" s="101">
        <f>_xll.qlInterestRateIndexMaturity(Currency&amp;"ibor"&amp;Tenor,AQ1172,Trigger)</f>
        <v>47581</v>
      </c>
      <c r="AS1172" s="246">
        <f>_xll.qlIndexFixing($AC$5,AP1172,TRUE,_xll.ohTrigger(Trigger,Trigger1M))</f>
        <v>2.1241229156974961E-2</v>
      </c>
      <c r="AT1172" s="246">
        <f>_xll.qlIndexFixing($AU$1,AP1172,TRUE,_xll.ohTrigger(Trigger,Trigger1M))</f>
        <v>2.1352508636795775E-2</v>
      </c>
    </row>
    <row r="1173" spans="41:46" ht="11.25" customHeight="1" x14ac:dyDescent="0.25">
      <c r="AO1173" s="102" t="s">
        <v>83</v>
      </c>
      <c r="AP1173" s="101">
        <f>_xll.qlInterestRateIndexFixingDate(Currency&amp;"ibor"&amp;Tenor,AQ1173,Trigger)</f>
        <v>47554</v>
      </c>
      <c r="AQ1173" s="101">
        <f>_xll.qlCalendarAdvance(Calendar,AQ1172,AO1173,"f",,Trigger)</f>
        <v>47556</v>
      </c>
      <c r="AR1173" s="101">
        <f>_xll.qlInterestRateIndexMaturity(Currency&amp;"ibor"&amp;Tenor,AQ1173,Trigger)</f>
        <v>47588</v>
      </c>
      <c r="AS1173" s="246">
        <f>_xll.qlIndexFixing($AC$5,AP1173,TRUE,_xll.ohTrigger(Trigger,Trigger1M))</f>
        <v>2.1239312045910064E-2</v>
      </c>
      <c r="AT1173" s="246">
        <f>_xll.qlIndexFixing($AU$1,AP1173,TRUE,_xll.ohTrigger(Trigger,Trigger1M))</f>
        <v>2.1351318080254922E-2</v>
      </c>
    </row>
    <row r="1174" spans="41:46" ht="11.25" customHeight="1" x14ac:dyDescent="0.25">
      <c r="AO1174" s="102" t="s">
        <v>83</v>
      </c>
      <c r="AP1174" s="101">
        <f>_xll.qlInterestRateIndexFixingDate(Currency&amp;"ibor"&amp;Tenor,AQ1174,Trigger)</f>
        <v>47561</v>
      </c>
      <c r="AQ1174" s="101">
        <f>_xll.qlCalendarAdvance(Calendar,AQ1173,AO1174,"f",,Trigger)</f>
        <v>47563</v>
      </c>
      <c r="AR1174" s="101">
        <f>_xll.qlInterestRateIndexMaturity(Currency&amp;"ibor"&amp;Tenor,AQ1174,Trigger)</f>
        <v>47596</v>
      </c>
      <c r="AS1174" s="246">
        <f>_xll.qlIndexFixing($AC$5,AP1174,TRUE,_xll.ohTrigger(Trigger,Trigger1M))</f>
        <v>2.1237873973255394E-2</v>
      </c>
      <c r="AT1174" s="246">
        <f>_xll.qlIndexFixing($AU$1,AP1174,TRUE,_xll.ohTrigger(Trigger,Trigger1M))</f>
        <v>2.1350683040649476E-2</v>
      </c>
    </row>
    <row r="1175" spans="41:46" ht="11.25" customHeight="1" x14ac:dyDescent="0.25">
      <c r="AO1175" s="102" t="s">
        <v>83</v>
      </c>
      <c r="AP1175" s="101">
        <f>_xll.qlInterestRateIndexFixingDate(Currency&amp;"ibor"&amp;Tenor,AQ1175,Trigger)</f>
        <v>47568</v>
      </c>
      <c r="AQ1175" s="101">
        <f>_xll.qlCalendarAdvance(Calendar,AQ1174,AO1175,"f",,Trigger)</f>
        <v>47570</v>
      </c>
      <c r="AR1175" s="101">
        <f>_xll.qlInterestRateIndexMaturity(Currency&amp;"ibor"&amp;Tenor,AQ1175,Trigger)</f>
        <v>47602</v>
      </c>
      <c r="AS1175" s="246">
        <f>_xll.qlIndexFixing($AC$5,AP1175,TRUE,_xll.ohTrigger(Trigger,Trigger1M))</f>
        <v>2.1235451914353165E-2</v>
      </c>
      <c r="AT1175" s="246">
        <f>_xll.qlIndexFixing($AU$1,AP1175,TRUE,_xll.ohTrigger(Trigger,Trigger1M))</f>
        <v>2.1348957193980944E-2</v>
      </c>
    </row>
    <row r="1176" spans="41:46" ht="11.25" customHeight="1" x14ac:dyDescent="0.25">
      <c r="AO1176" s="102" t="s">
        <v>83</v>
      </c>
      <c r="AP1176" s="101">
        <f>_xll.qlInterestRateIndexFixingDate(Currency&amp;"ibor"&amp;Tenor,AQ1176,Trigger)</f>
        <v>47575</v>
      </c>
      <c r="AQ1176" s="101">
        <f>_xll.qlCalendarAdvance(Calendar,AQ1175,AO1176,"f",,Trigger)</f>
        <v>47577</v>
      </c>
      <c r="AR1176" s="101">
        <f>_xll.qlInterestRateIndexMaturity(Currency&amp;"ibor"&amp;Tenor,AQ1176,Trigger)</f>
        <v>47609</v>
      </c>
      <c r="AS1176" s="246">
        <f>_xll.qlIndexFixing($AC$5,AP1176,TRUE,_xll.ohTrigger(Trigger,Trigger1M))</f>
        <v>2.1233508893868658E-2</v>
      </c>
      <c r="AT1176" s="246">
        <f>_xll.qlIndexFixing($AU$1,AP1176,TRUE,_xll.ohTrigger(Trigger,Trigger1M))</f>
        <v>2.1347786864242824E-2</v>
      </c>
    </row>
    <row r="1177" spans="41:46" ht="11.25" customHeight="1" x14ac:dyDescent="0.25">
      <c r="AO1177" s="102" t="s">
        <v>83</v>
      </c>
      <c r="AP1177" s="101">
        <f>_xll.qlInterestRateIndexFixingDate(Currency&amp;"ibor"&amp;Tenor,AQ1177,Trigger)</f>
        <v>47582</v>
      </c>
      <c r="AQ1177" s="101">
        <f>_xll.qlCalendarAdvance(Calendar,AQ1176,AO1177,"f",,Trigger)</f>
        <v>47584</v>
      </c>
      <c r="AR1177" s="101">
        <f>_xll.qlInterestRateIndexMaturity(Currency&amp;"ibor"&amp;Tenor,AQ1177,Trigger)</f>
        <v>47616</v>
      </c>
      <c r="AS1177" s="246">
        <f>_xll.qlIndexFixing($AC$5,AP1177,TRUE,_xll.ohTrigger(Trigger,Trigger1M))</f>
        <v>2.1231557236922605E-2</v>
      </c>
      <c r="AT1177" s="246">
        <f>_xll.qlIndexFixing($AU$1,AP1177,TRUE,_xll.ohTrigger(Trigger,Trigger1M))</f>
        <v>2.134662327676895E-2</v>
      </c>
    </row>
    <row r="1178" spans="41:46" ht="11.25" customHeight="1" x14ac:dyDescent="0.25">
      <c r="AO1178" s="102" t="s">
        <v>83</v>
      </c>
      <c r="AP1178" s="101">
        <f>_xll.qlInterestRateIndexFixingDate(Currency&amp;"ibor"&amp;Tenor,AQ1178,Trigger)</f>
        <v>47589</v>
      </c>
      <c r="AQ1178" s="101">
        <f>_xll.qlCalendarAdvance(Calendar,AQ1177,AO1178,"f",,Trigger)</f>
        <v>47591</v>
      </c>
      <c r="AR1178" s="101">
        <f>_xll.qlInterestRateIndexMaturity(Currency&amp;"ibor"&amp;Tenor,AQ1178,Trigger)</f>
        <v>47623</v>
      </c>
      <c r="AS1178" s="246">
        <f>_xll.qlIndexFixing($AC$5,AP1178,TRUE,_xll.ohTrigger(Trigger,Trigger1M))</f>
        <v>2.1229596943517504E-2</v>
      </c>
      <c r="AT1178" s="246">
        <f>_xll.qlIndexFixing($AU$1,AP1178,TRUE,_xll.ohTrigger(Trigger,Trigger1M))</f>
        <v>2.1345466431556825E-2</v>
      </c>
    </row>
    <row r="1179" spans="41:46" ht="11.25" customHeight="1" x14ac:dyDescent="0.25">
      <c r="AO1179" s="102" t="s">
        <v>83</v>
      </c>
      <c r="AP1179" s="101">
        <f>_xll.qlInterestRateIndexFixingDate(Currency&amp;"ibor"&amp;Tenor,AQ1179,Trigger)</f>
        <v>47596</v>
      </c>
      <c r="AQ1179" s="101">
        <f>_xll.qlCalendarAdvance(Calendar,AQ1178,AO1179,"f",,Trigger)</f>
        <v>47598</v>
      </c>
      <c r="AR1179" s="101">
        <f>_xll.qlInterestRateIndexMaturity(Currency&amp;"ibor"&amp;Tenor,AQ1179,Trigger)</f>
        <v>47630</v>
      </c>
      <c r="AS1179" s="246">
        <f>_xll.qlIndexFixing($AC$5,AP1179,TRUE,_xll.ohTrigger(Trigger,Trigger1M))</f>
        <v>2.1227628013655853E-2</v>
      </c>
      <c r="AT1179" s="246">
        <f>_xll.qlIndexFixing($AU$1,AP1179,TRUE,_xll.ohTrigger(Trigger,Trigger1M))</f>
        <v>2.1344316328601454E-2</v>
      </c>
    </row>
    <row r="1180" spans="41:46" ht="11.25" customHeight="1" x14ac:dyDescent="0.25">
      <c r="AO1180" s="102" t="s">
        <v>83</v>
      </c>
      <c r="AP1180" s="101">
        <f>_xll.qlInterestRateIndexFixingDate(Currency&amp;"ibor"&amp;Tenor,AQ1180,Trigger)</f>
        <v>47602</v>
      </c>
      <c r="AQ1180" s="101">
        <f>_xll.qlCalendarAdvance(Calendar,AQ1179,AO1180,"f",,Trigger)</f>
        <v>47605</v>
      </c>
      <c r="AR1180" s="101">
        <f>_xll.qlInterestRateIndexMaturity(Currency&amp;"ibor"&amp;Tenor,AQ1180,Trigger)</f>
        <v>47637</v>
      </c>
      <c r="AS1180" s="246">
        <f>_xll.qlIndexFixing($AC$5,AP1180,TRUE,_xll.ohTrigger(Trigger,Trigger1M))</f>
        <v>2.1225650447345146E-2</v>
      </c>
      <c r="AT1180" s="246">
        <f>_xll.qlIndexFixing($AU$1,AP1180,TRUE,_xll.ohTrigger(Trigger,Trigger1M))</f>
        <v>2.1343172967905333E-2</v>
      </c>
    </row>
    <row r="1181" spans="41:46" ht="11.25" customHeight="1" x14ac:dyDescent="0.25">
      <c r="AO1181" s="102" t="s">
        <v>83</v>
      </c>
      <c r="AP1181" s="101">
        <f>_xll.qlInterestRateIndexFixingDate(Currency&amp;"ibor"&amp;Tenor,AQ1181,Trigger)</f>
        <v>47610</v>
      </c>
      <c r="AQ1181" s="101">
        <f>_xll.qlCalendarAdvance(Calendar,AQ1180,AO1181,"f",,Trigger)</f>
        <v>47612</v>
      </c>
      <c r="AR1181" s="101">
        <f>_xll.qlInterestRateIndexMaturity(Currency&amp;"ibor"&amp;Tenor,AQ1181,Trigger)</f>
        <v>47644</v>
      </c>
      <c r="AS1181" s="246">
        <f>_xll.qlIndexFixing($AC$5,AP1181,TRUE,_xll.ohTrigger(Trigger,Trigger1M))</f>
        <v>2.1223664244587881E-2</v>
      </c>
      <c r="AT1181" s="246">
        <f>_xll.qlIndexFixing($AU$1,AP1181,TRUE,_xll.ohTrigger(Trigger,Trigger1M))</f>
        <v>2.1342036349465965E-2</v>
      </c>
    </row>
    <row r="1182" spans="41:46" ht="11.25" customHeight="1" x14ac:dyDescent="0.25">
      <c r="AO1182" s="102" t="s">
        <v>83</v>
      </c>
      <c r="AP1182" s="101">
        <f>_xll.qlInterestRateIndexFixingDate(Currency&amp;"ibor"&amp;Tenor,AQ1182,Trigger)</f>
        <v>47617</v>
      </c>
      <c r="AQ1182" s="101">
        <f>_xll.qlCalendarAdvance(Calendar,AQ1181,AO1182,"f",,Trigger)</f>
        <v>47619</v>
      </c>
      <c r="AR1182" s="101">
        <f>_xll.qlInterestRateIndexMaturity(Currency&amp;"ibor"&amp;Tenor,AQ1182,Trigger)</f>
        <v>47651</v>
      </c>
      <c r="AS1182" s="246">
        <f>_xll.qlIndexFixing($AC$5,AP1182,TRUE,_xll.ohTrigger(Trigger,Trigger1M))</f>
        <v>2.1221669405389054E-2</v>
      </c>
      <c r="AT1182" s="246">
        <f>_xll.qlIndexFixing($AU$1,AP1182,TRUE,_xll.ohTrigger(Trigger,Trigger1M))</f>
        <v>2.1340906473278354E-2</v>
      </c>
    </row>
    <row r="1183" spans="41:46" ht="11.25" customHeight="1" x14ac:dyDescent="0.25">
      <c r="AO1183" s="102" t="s">
        <v>83</v>
      </c>
      <c r="AP1183" s="101">
        <f>_xll.qlInterestRateIndexFixingDate(Currency&amp;"ibor"&amp;Tenor,AQ1183,Trigger)</f>
        <v>47624</v>
      </c>
      <c r="AQ1183" s="101">
        <f>_xll.qlCalendarAdvance(Calendar,AQ1182,AO1183,"f",,Trigger)</f>
        <v>47626</v>
      </c>
      <c r="AR1183" s="101">
        <f>_xll.qlInterestRateIndexMaturity(Currency&amp;"ibor"&amp;Tenor,AQ1183,Trigger)</f>
        <v>47658</v>
      </c>
      <c r="AS1183" s="246">
        <f>_xll.qlIndexFixing($AC$5,AP1183,TRUE,_xll.ohTrigger(Trigger,Trigger1M))</f>
        <v>2.121966592975616E-2</v>
      </c>
      <c r="AT1183" s="246">
        <f>_xll.qlIndexFixing($AU$1,AP1183,TRUE,_xll.ohTrigger(Trigger,Trigger1M))</f>
        <v>2.13397833393425E-2</v>
      </c>
    </row>
    <row r="1184" spans="41:46" ht="11.25" customHeight="1" x14ac:dyDescent="0.25">
      <c r="AO1184" s="102" t="s">
        <v>83</v>
      </c>
      <c r="AP1184" s="101">
        <f>_xll.qlInterestRateIndexFixingDate(Currency&amp;"ibor"&amp;Tenor,AQ1184,Trigger)</f>
        <v>47631</v>
      </c>
      <c r="AQ1184" s="101">
        <f>_xll.qlCalendarAdvance(Calendar,AQ1183,AO1184,"f",,Trigger)</f>
        <v>47633</v>
      </c>
      <c r="AR1184" s="101">
        <f>_xll.qlInterestRateIndexMaturity(Currency&amp;"ibor"&amp;Tenor,AQ1184,Trigger)</f>
        <v>47662</v>
      </c>
      <c r="AS1184" s="246">
        <f>_xll.qlIndexFixing($AC$5,AP1184,TRUE,_xll.ohTrigger(Trigger,Trigger1M))</f>
        <v>2.1216212480804436E-2</v>
      </c>
      <c r="AT1184" s="246">
        <f>_xll.qlIndexFixing($AU$1,AP1184,TRUE,_xll.ohTrigger(Trigger,Trigger1M))</f>
        <v>2.1337008581581697E-2</v>
      </c>
    </row>
    <row r="1185" spans="41:46" ht="11.25" customHeight="1" x14ac:dyDescent="0.25">
      <c r="AO1185" s="102" t="s">
        <v>83</v>
      </c>
      <c r="AP1185" s="101">
        <f>_xll.qlInterestRateIndexFixingDate(Currency&amp;"ibor"&amp;Tenor,AQ1185,Trigger)</f>
        <v>47638</v>
      </c>
      <c r="AQ1185" s="101">
        <f>_xll.qlCalendarAdvance(Calendar,AQ1184,AO1185,"f",,Trigger)</f>
        <v>47640</v>
      </c>
      <c r="AR1185" s="101">
        <f>_xll.qlInterestRateIndexMaturity(Currency&amp;"ibor"&amp;Tenor,AQ1185,Trigger)</f>
        <v>47672</v>
      </c>
      <c r="AS1185" s="246">
        <f>_xll.qlIndexFixing($AC$5,AP1185,TRUE,_xll.ohTrigger(Trigger,Trigger1M))</f>
        <v>2.1215850663273417E-2</v>
      </c>
      <c r="AT1185" s="246">
        <f>_xll.qlIndexFixing($AU$1,AP1185,TRUE,_xll.ohTrigger(Trigger,Trigger1M))</f>
        <v>2.1337555780375217E-2</v>
      </c>
    </row>
    <row r="1186" spans="41:46" ht="11.25" customHeight="1" x14ac:dyDescent="0.25">
      <c r="AO1186" s="102" t="s">
        <v>83</v>
      </c>
      <c r="AP1186" s="101">
        <f>_xll.qlInterestRateIndexFixingDate(Currency&amp;"ibor"&amp;Tenor,AQ1186,Trigger)</f>
        <v>47645</v>
      </c>
      <c r="AQ1186" s="101">
        <f>_xll.qlCalendarAdvance(Calendar,AQ1185,AO1186,"f",,Trigger)</f>
        <v>47647</v>
      </c>
      <c r="AR1186" s="101">
        <f>_xll.qlInterestRateIndexMaturity(Currency&amp;"ibor"&amp;Tenor,AQ1186,Trigger)</f>
        <v>47679</v>
      </c>
      <c r="AS1186" s="246">
        <f>_xll.qlIndexFixing($AC$5,AP1186,TRUE,_xll.ohTrigger(Trigger,Trigger1M))</f>
        <v>2.1214607522320739E-2</v>
      </c>
      <c r="AT1186" s="246">
        <f>_xll.qlIndexFixing($AU$1,AP1186,TRUE,_xll.ohTrigger(Trigger,Trigger1M))</f>
        <v>2.1336438952599956E-2</v>
      </c>
    </row>
    <row r="1187" spans="41:46" ht="11.25" customHeight="1" x14ac:dyDescent="0.25">
      <c r="AO1187" s="102" t="s">
        <v>83</v>
      </c>
      <c r="AP1187" s="101">
        <f>_xll.qlInterestRateIndexFixingDate(Currency&amp;"ibor"&amp;Tenor,AQ1187,Trigger)</f>
        <v>47652</v>
      </c>
      <c r="AQ1187" s="101">
        <f>_xll.qlCalendarAdvance(Calendar,AQ1186,AO1187,"f",,Trigger)</f>
        <v>47654</v>
      </c>
      <c r="AR1187" s="101">
        <f>_xll.qlInterestRateIndexMaturity(Currency&amp;"ibor"&amp;Tenor,AQ1187,Trigger)</f>
        <v>47686</v>
      </c>
      <c r="AS1187" s="246">
        <f>_xll.qlIndexFixing($AC$5,AP1187,TRUE,_xll.ohTrigger(Trigger,Trigger1M))</f>
        <v>2.1213899847119799E-2</v>
      </c>
      <c r="AT1187" s="246">
        <f>_xll.qlIndexFixing($AU$1,AP1187,TRUE,_xll.ohTrigger(Trigger,Trigger1M))</f>
        <v>2.133530200970013E-2</v>
      </c>
    </row>
    <row r="1188" spans="41:46" ht="11.25" customHeight="1" x14ac:dyDescent="0.25">
      <c r="AO1188" s="102" t="s">
        <v>83</v>
      </c>
      <c r="AP1188" s="101">
        <f>_xll.qlInterestRateIndexFixingDate(Currency&amp;"ibor"&amp;Tenor,AQ1188,Trigger)</f>
        <v>47659</v>
      </c>
      <c r="AQ1188" s="101">
        <f>_xll.qlCalendarAdvance(Calendar,AQ1187,AO1188,"f",,Trigger)</f>
        <v>47661</v>
      </c>
      <c r="AR1188" s="101">
        <f>_xll.qlInterestRateIndexMaturity(Currency&amp;"ibor"&amp;Tenor,AQ1188,Trigger)</f>
        <v>47693</v>
      </c>
      <c r="AS1188" s="246">
        <f>_xll.qlIndexFixing($AC$5,AP1188,TRUE,_xll.ohTrigger(Trigger,Trigger1M))</f>
        <v>2.1213696941352611E-2</v>
      </c>
      <c r="AT1188" s="246">
        <f>_xll.qlIndexFixing($AU$1,AP1188,TRUE,_xll.ohTrigger(Trigger,Trigger1M))</f>
        <v>2.1334130490021364E-2</v>
      </c>
    </row>
    <row r="1189" spans="41:46" ht="11.25" customHeight="1" x14ac:dyDescent="0.25">
      <c r="AO1189" s="102" t="s">
        <v>83</v>
      </c>
      <c r="AP1189" s="101">
        <f>_xll.qlInterestRateIndexFixingDate(Currency&amp;"ibor"&amp;Tenor,AQ1189,Trigger)</f>
        <v>47666</v>
      </c>
      <c r="AQ1189" s="101">
        <f>_xll.qlCalendarAdvance(Calendar,AQ1188,AO1189,"f",,Trigger)</f>
        <v>47668</v>
      </c>
      <c r="AR1189" s="101">
        <f>_xll.qlInterestRateIndexMaturity(Currency&amp;"ibor"&amp;Tenor,AQ1189,Trigger)</f>
        <v>47700</v>
      </c>
      <c r="AS1189" s="246">
        <f>_xll.qlIndexFixing($AC$5,AP1189,TRUE,_xll.ohTrigger(Trigger,Trigger1M))</f>
        <v>2.1213943693004222E-2</v>
      </c>
      <c r="AT1189" s="246">
        <f>_xll.qlIndexFixing($AU$1,AP1189,TRUE,_xll.ohTrigger(Trigger,Trigger1M))</f>
        <v>2.1332909988134308E-2</v>
      </c>
    </row>
    <row r="1190" spans="41:46" ht="11.25" customHeight="1" x14ac:dyDescent="0.25">
      <c r="AO1190" s="102" t="s">
        <v>83</v>
      </c>
      <c r="AP1190" s="101">
        <f>_xll.qlInterestRateIndexFixingDate(Currency&amp;"ibor"&amp;Tenor,AQ1190,Trigger)</f>
        <v>47673</v>
      </c>
      <c r="AQ1190" s="101">
        <f>_xll.qlCalendarAdvance(Calendar,AQ1189,AO1190,"f",,Trigger)</f>
        <v>47675</v>
      </c>
      <c r="AR1190" s="101">
        <f>_xll.qlInterestRateIndexMaturity(Currency&amp;"ibor"&amp;Tenor,AQ1190,Trigger)</f>
        <v>47707</v>
      </c>
      <c r="AS1190" s="246">
        <f>_xll.qlIndexFixing($AC$5,AP1190,TRUE,_xll.ohTrigger(Trigger,Trigger1M))</f>
        <v>2.1214196691054232E-2</v>
      </c>
      <c r="AT1190" s="246">
        <f>_xll.qlIndexFixing($AU$1,AP1190,TRUE,_xll.ohTrigger(Trigger,Trigger1M))</f>
        <v>2.1331630996459239E-2</v>
      </c>
    </row>
    <row r="1191" spans="41:46" ht="11.25" customHeight="1" x14ac:dyDescent="0.25">
      <c r="AO1191" s="102" t="s">
        <v>83</v>
      </c>
      <c r="AP1191" s="101">
        <f>_xll.qlInterestRateIndexFixingDate(Currency&amp;"ibor"&amp;Tenor,AQ1191,Trigger)</f>
        <v>47680</v>
      </c>
      <c r="AQ1191" s="101">
        <f>_xll.qlCalendarAdvance(Calendar,AQ1190,AO1191,"f",,Trigger)</f>
        <v>47682</v>
      </c>
      <c r="AR1191" s="101">
        <f>_xll.qlInterestRateIndexMaturity(Currency&amp;"ibor"&amp;Tenor,AQ1191,Trigger)</f>
        <v>47714</v>
      </c>
      <c r="AS1191" s="246">
        <f>_xll.qlIndexFixing($AC$5,AP1191,TRUE,_xll.ohTrigger(Trigger,Trigger1M))</f>
        <v>2.1214300726754287E-2</v>
      </c>
      <c r="AT1191" s="246">
        <f>_xll.qlIndexFixing($AU$1,AP1191,TRUE,_xll.ohTrigger(Trigger,Trigger1M))</f>
        <v>2.1330292636643766E-2</v>
      </c>
    </row>
    <row r="1192" spans="41:46" ht="11.25" customHeight="1" x14ac:dyDescent="0.25">
      <c r="AO1192" s="102" t="s">
        <v>83</v>
      </c>
      <c r="AP1192" s="101">
        <f>_xll.qlInterestRateIndexFixingDate(Currency&amp;"ibor"&amp;Tenor,AQ1192,Trigger)</f>
        <v>47687</v>
      </c>
      <c r="AQ1192" s="101">
        <f>_xll.qlCalendarAdvance(Calendar,AQ1191,AO1192,"f",,Trigger)</f>
        <v>47689</v>
      </c>
      <c r="AR1192" s="101">
        <f>_xll.qlInterestRateIndexMaturity(Currency&amp;"ibor"&amp;Tenor,AQ1192,Trigger)</f>
        <v>47721</v>
      </c>
      <c r="AS1192" s="246">
        <f>_xll.qlIndexFixing($AC$5,AP1192,TRUE,_xll.ohTrigger(Trigger,Trigger1M))</f>
        <v>2.1214255800089399E-2</v>
      </c>
      <c r="AT1192" s="246">
        <f>_xll.qlIndexFixing($AU$1,AP1192,TRUE,_xll.ohTrigger(Trigger,Trigger1M))</f>
        <v>2.132889490870038E-2</v>
      </c>
    </row>
    <row r="1193" spans="41:46" ht="11.25" customHeight="1" x14ac:dyDescent="0.25">
      <c r="AO1193" s="102" t="s">
        <v>83</v>
      </c>
      <c r="AP1193" s="101">
        <f>_xll.qlInterestRateIndexFixingDate(Currency&amp;"ibor"&amp;Tenor,AQ1193,Trigger)</f>
        <v>47694</v>
      </c>
      <c r="AQ1193" s="101">
        <f>_xll.qlCalendarAdvance(Calendar,AQ1192,AO1193,"f",,Trigger)</f>
        <v>47696</v>
      </c>
      <c r="AR1193" s="101">
        <f>_xll.qlInterestRateIndexMaturity(Currency&amp;"ibor"&amp;Tenor,AQ1193,Trigger)</f>
        <v>47728</v>
      </c>
      <c r="AS1193" s="246">
        <f>_xll.qlIndexFixing($AC$5,AP1193,TRUE,_xll.ohTrigger(Trigger,Trigger1M))</f>
        <v>2.1214061911067061E-2</v>
      </c>
      <c r="AT1193" s="246">
        <f>_xll.qlIndexFixing($AU$1,AP1193,TRUE,_xll.ohTrigger(Trigger,Trigger1M))</f>
        <v>2.1327437812656558E-2</v>
      </c>
    </row>
    <row r="1194" spans="41:46" ht="11.25" customHeight="1" x14ac:dyDescent="0.25">
      <c r="AO1194" s="102" t="s">
        <v>83</v>
      </c>
      <c r="AP1194" s="101">
        <f>_xll.qlInterestRateIndexFixingDate(Currency&amp;"ibor"&amp;Tenor,AQ1194,Trigger)</f>
        <v>47701</v>
      </c>
      <c r="AQ1194" s="101">
        <f>_xll.qlCalendarAdvance(Calendar,AQ1193,AO1194,"f",,Trigger)</f>
        <v>47703</v>
      </c>
      <c r="AR1194" s="101">
        <f>_xll.qlInterestRateIndexMaturity(Currency&amp;"ibor"&amp;Tenor,AQ1194,Trigger)</f>
        <v>47735</v>
      </c>
      <c r="AS1194" s="246">
        <f>_xll.qlIndexFixing($AC$5,AP1194,TRUE,_xll.ohTrigger(Trigger,Trigger1M))</f>
        <v>2.1213719059694769E-2</v>
      </c>
      <c r="AT1194" s="246">
        <f>_xll.qlIndexFixing($AU$1,AP1194,TRUE,_xll.ohTrigger(Trigger,Trigger1M))</f>
        <v>2.1325921348532284E-2</v>
      </c>
    </row>
    <row r="1195" spans="41:46" ht="11.25" customHeight="1" x14ac:dyDescent="0.25">
      <c r="AO1195" s="102" t="s">
        <v>83</v>
      </c>
      <c r="AP1195" s="101">
        <f>_xll.qlInterestRateIndexFixingDate(Currency&amp;"ibor"&amp;Tenor,AQ1195,Trigger)</f>
        <v>47708</v>
      </c>
      <c r="AQ1195" s="101">
        <f>_xll.qlCalendarAdvance(Calendar,AQ1194,AO1195,"f",,Trigger)</f>
        <v>47710</v>
      </c>
      <c r="AR1195" s="101">
        <f>_xll.qlInterestRateIndexMaturity(Currency&amp;"ibor"&amp;Tenor,AQ1195,Trigger)</f>
        <v>47742</v>
      </c>
      <c r="AS1195" s="246">
        <f>_xll.qlIndexFixing($AC$5,AP1195,TRUE,_xll.ohTrigger(Trigger,Trigger1M))</f>
        <v>2.1213227245982513E-2</v>
      </c>
      <c r="AT1195" s="246">
        <f>_xll.qlIndexFixing($AU$1,AP1195,TRUE,_xll.ohTrigger(Trigger,Trigger1M))</f>
        <v>2.1324345516352539E-2</v>
      </c>
    </row>
    <row r="1196" spans="41:46" ht="11.25" customHeight="1" x14ac:dyDescent="0.25">
      <c r="AO1196" s="102" t="s">
        <v>83</v>
      </c>
      <c r="AP1196" s="101">
        <f>_xll.qlInterestRateIndexFixingDate(Currency&amp;"ibor"&amp;Tenor,AQ1196,Trigger)</f>
        <v>47715</v>
      </c>
      <c r="AQ1196" s="101">
        <f>_xll.qlCalendarAdvance(Calendar,AQ1195,AO1196,"f",,Trigger)</f>
        <v>47717</v>
      </c>
      <c r="AR1196" s="101">
        <f>_xll.qlInterestRateIndexMaturity(Currency&amp;"ibor"&amp;Tenor,AQ1196,Trigger)</f>
        <v>47749</v>
      </c>
      <c r="AS1196" s="246">
        <f>_xll.qlIndexFixing($AC$5,AP1196,TRUE,_xll.ohTrigger(Trigger,Trigger1M))</f>
        <v>2.1212586469952777E-2</v>
      </c>
      <c r="AT1196" s="246">
        <f>_xll.qlIndexFixing($AU$1,AP1196,TRUE,_xll.ohTrigger(Trigger,Trigger1M))</f>
        <v>2.1322710316147298E-2</v>
      </c>
    </row>
    <row r="1197" spans="41:46" ht="11.25" customHeight="1" x14ac:dyDescent="0.25">
      <c r="AO1197" s="102" t="s">
        <v>83</v>
      </c>
      <c r="AP1197" s="101">
        <f>_xll.qlInterestRateIndexFixingDate(Currency&amp;"ibor"&amp;Tenor,AQ1197,Trigger)</f>
        <v>47722</v>
      </c>
      <c r="AQ1197" s="101">
        <f>_xll.qlCalendarAdvance(Calendar,AQ1196,AO1197,"f",,Trigger)</f>
        <v>47724</v>
      </c>
      <c r="AR1197" s="101">
        <f>_xll.qlInterestRateIndexMaturity(Currency&amp;"ibor"&amp;Tenor,AQ1197,Trigger)</f>
        <v>47756</v>
      </c>
      <c r="AS1197" s="246">
        <f>_xll.qlIndexFixing($AC$5,AP1197,TRUE,_xll.ohTrigger(Trigger,Trigger1M))</f>
        <v>2.1211796731633037E-2</v>
      </c>
      <c r="AT1197" s="246">
        <f>_xll.qlIndexFixing($AU$1,AP1197,TRUE,_xll.ohTrigger(Trigger,Trigger1M))</f>
        <v>2.1321015747931549E-2</v>
      </c>
    </row>
    <row r="1198" spans="41:46" ht="11.25" customHeight="1" x14ac:dyDescent="0.25">
      <c r="AO1198" s="102" t="s">
        <v>83</v>
      </c>
      <c r="AP1198" s="101">
        <f>_xll.qlInterestRateIndexFixingDate(Currency&amp;"ibor"&amp;Tenor,AQ1198,Trigger)</f>
        <v>47729</v>
      </c>
      <c r="AQ1198" s="101">
        <f>_xll.qlCalendarAdvance(Calendar,AQ1197,AO1198,"f",,Trigger)</f>
        <v>47731</v>
      </c>
      <c r="AR1198" s="101">
        <f>_xll.qlInterestRateIndexMaturity(Currency&amp;"ibor"&amp;Tenor,AQ1198,Trigger)</f>
        <v>47763</v>
      </c>
      <c r="AS1198" s="246">
        <f>_xll.qlIndexFixing($AC$5,AP1198,TRUE,_xll.ohTrigger(Trigger,Trigger1M))</f>
        <v>2.1210858031048274E-2</v>
      </c>
      <c r="AT1198" s="246">
        <f>_xll.qlIndexFixing($AU$1,AP1198,TRUE,_xll.ohTrigger(Trigger,Trigger1M))</f>
        <v>2.1319261811742762E-2</v>
      </c>
    </row>
    <row r="1199" spans="41:46" ht="11.25" customHeight="1" x14ac:dyDescent="0.25">
      <c r="AO1199" s="102" t="s">
        <v>83</v>
      </c>
      <c r="AP1199" s="101">
        <f>_xll.qlInterestRateIndexFixingDate(Currency&amp;"ibor"&amp;Tenor,AQ1199,Trigger)</f>
        <v>47736</v>
      </c>
      <c r="AQ1199" s="101">
        <f>_xll.qlCalendarAdvance(Calendar,AQ1198,AO1199,"f",,Trigger)</f>
        <v>47738</v>
      </c>
      <c r="AR1199" s="101">
        <f>_xll.qlInterestRateIndexMaturity(Currency&amp;"ibor"&amp;Tenor,AQ1199,Trigger)</f>
        <v>47770</v>
      </c>
      <c r="AS1199" s="246">
        <f>_xll.qlIndexFixing($AC$5,AP1199,TRUE,_xll.ohTrigger(Trigger,Trigger1M))</f>
        <v>2.120977036824595E-2</v>
      </c>
      <c r="AT1199" s="246">
        <f>_xll.qlIndexFixing($AU$1,AP1199,TRUE,_xll.ohTrigger(Trigger,Trigger1M))</f>
        <v>2.131744850760342E-2</v>
      </c>
    </row>
    <row r="1200" spans="41:46" ht="11.25" customHeight="1" x14ac:dyDescent="0.25">
      <c r="AO1200" s="102" t="s">
        <v>83</v>
      </c>
      <c r="AP1200" s="101">
        <f>_xll.qlInterestRateIndexFixingDate(Currency&amp;"ibor"&amp;Tenor,AQ1200,Trigger)</f>
        <v>47743</v>
      </c>
      <c r="AQ1200" s="101">
        <f>_xll.qlCalendarAdvance(Calendar,AQ1199,AO1200,"f",,Trigger)</f>
        <v>47745</v>
      </c>
      <c r="AR1200" s="101">
        <f>_xll.qlInterestRateIndexMaturity(Currency&amp;"ibor"&amp;Tenor,AQ1200,Trigger)</f>
        <v>47777</v>
      </c>
      <c r="AS1200" s="246">
        <f>_xll.qlIndexFixing($AC$5,AP1200,TRUE,_xll.ohTrigger(Trigger,Trigger1M))</f>
        <v>2.120853374325854E-2</v>
      </c>
      <c r="AT1200" s="246">
        <f>_xll.qlIndexFixing($AU$1,AP1200,TRUE,_xll.ohTrigger(Trigger,Trigger1M))</f>
        <v>2.1315575835541001E-2</v>
      </c>
    </row>
    <row r="1201" spans="41:46" ht="11.25" customHeight="1" x14ac:dyDescent="0.25">
      <c r="AO1201" s="102" t="s">
        <v>83</v>
      </c>
      <c r="AP1201" s="101">
        <f>_xll.qlInterestRateIndexFixingDate(Currency&amp;"ibor"&amp;Tenor,AQ1201,Trigger)</f>
        <v>47750</v>
      </c>
      <c r="AQ1201" s="101">
        <f>_xll.qlCalendarAdvance(Calendar,AQ1200,AO1201,"f",,Trigger)</f>
        <v>47752</v>
      </c>
      <c r="AR1201" s="101">
        <f>_xll.qlInterestRateIndexMaturity(Currency&amp;"ibor"&amp;Tenor,AQ1201,Trigger)</f>
        <v>47784</v>
      </c>
      <c r="AS1201" s="246">
        <f>_xll.qlIndexFixing($AC$5,AP1201,TRUE,_xll.ohTrigger(Trigger,Trigger1M))</f>
        <v>2.1207148156140998E-2</v>
      </c>
      <c r="AT1201" s="246">
        <f>_xll.qlIndexFixing($AU$1,AP1201,TRUE,_xll.ohTrigger(Trigger,Trigger1M))</f>
        <v>2.1313643795587978E-2</v>
      </c>
    </row>
    <row r="1202" spans="41:46" ht="11.25" customHeight="1" x14ac:dyDescent="0.25">
      <c r="AO1202" s="102" t="s">
        <v>83</v>
      </c>
      <c r="AP1202" s="101">
        <f>_xll.qlInterestRateIndexFixingDate(Currency&amp;"ibor"&amp;Tenor,AQ1202,Trigger)</f>
        <v>47757</v>
      </c>
      <c r="AQ1202" s="101">
        <f>_xll.qlCalendarAdvance(Calendar,AQ1201,AO1202,"f",,Trigger)</f>
        <v>47759</v>
      </c>
      <c r="AR1202" s="101">
        <f>_xll.qlInterestRateIndexMaturity(Currency&amp;"ibor"&amp;Tenor,AQ1202,Trigger)</f>
        <v>47791</v>
      </c>
      <c r="AS1202" s="246">
        <f>_xll.qlIndexFixing($AC$5,AP1202,TRUE,_xll.ohTrigger(Trigger,Trigger1M))</f>
        <v>2.1205613606945783E-2</v>
      </c>
      <c r="AT1202" s="246">
        <f>_xll.qlIndexFixing($AU$1,AP1202,TRUE,_xll.ohTrigger(Trigger,Trigger1M))</f>
        <v>2.1311652387776825E-2</v>
      </c>
    </row>
    <row r="1203" spans="41:46" ht="11.25" customHeight="1" x14ac:dyDescent="0.25">
      <c r="AO1203" s="102" t="s">
        <v>83</v>
      </c>
      <c r="AP1203" s="101">
        <f>_xll.qlInterestRateIndexFixingDate(Currency&amp;"ibor"&amp;Tenor,AQ1203,Trigger)</f>
        <v>47764</v>
      </c>
      <c r="AQ1203" s="101">
        <f>_xll.qlCalendarAdvance(Calendar,AQ1202,AO1203,"f",,Trigger)</f>
        <v>47766</v>
      </c>
      <c r="AR1203" s="101">
        <f>_xll.qlInterestRateIndexMaturity(Currency&amp;"ibor"&amp;Tenor,AQ1203,Trigger)</f>
        <v>47798</v>
      </c>
      <c r="AS1203" s="246">
        <f>_xll.qlIndexFixing($AC$5,AP1203,TRUE,_xll.ohTrigger(Trigger,Trigger1M))</f>
        <v>2.1203930095735346E-2</v>
      </c>
      <c r="AT1203" s="246">
        <f>_xll.qlIndexFixing($AU$1,AP1203,TRUE,_xll.ohTrigger(Trigger,Trigger1M))</f>
        <v>2.1309601612132523E-2</v>
      </c>
    </row>
    <row r="1204" spans="41:46" ht="11.25" customHeight="1" x14ac:dyDescent="0.25">
      <c r="AO1204" s="102" t="s">
        <v>83</v>
      </c>
      <c r="AP1204" s="101">
        <f>_xll.qlInterestRateIndexFixingDate(Currency&amp;"ibor"&amp;Tenor,AQ1204,Trigger)</f>
        <v>47771</v>
      </c>
      <c r="AQ1204" s="101">
        <f>_xll.qlCalendarAdvance(Calendar,AQ1203,AO1204,"f",,Trigger)</f>
        <v>47773</v>
      </c>
      <c r="AR1204" s="101">
        <f>_xll.qlInterestRateIndexMaturity(Currency&amp;"ibor"&amp;Tenor,AQ1204,Trigger)</f>
        <v>47805</v>
      </c>
      <c r="AS1204" s="246">
        <f>_xll.qlIndexFixing($AC$5,AP1204,TRUE,_xll.ohTrigger(Trigger,Trigger1M))</f>
        <v>2.1202097622574634E-2</v>
      </c>
      <c r="AT1204" s="246">
        <f>_xll.qlIndexFixing($AU$1,AP1204,TRUE,_xll.ohTrigger(Trigger,Trigger1M))</f>
        <v>2.1307491468692541E-2</v>
      </c>
    </row>
    <row r="1205" spans="41:46" ht="11.25" customHeight="1" x14ac:dyDescent="0.25">
      <c r="AO1205" s="102" t="s">
        <v>83</v>
      </c>
      <c r="AP1205" s="101">
        <f>_xll.qlInterestRateIndexFixingDate(Currency&amp;"ibor"&amp;Tenor,AQ1205,Trigger)</f>
        <v>47778</v>
      </c>
      <c r="AQ1205" s="101">
        <f>_xll.qlCalendarAdvance(Calendar,AQ1204,AO1205,"f",,Trigger)</f>
        <v>47780</v>
      </c>
      <c r="AR1205" s="101">
        <f>_xll.qlInterestRateIndexMaturity(Currency&amp;"ibor"&amp;Tenor,AQ1205,Trigger)</f>
        <v>47812</v>
      </c>
      <c r="AS1205" s="246">
        <f>_xll.qlIndexFixing($AC$5,AP1205,TRUE,_xll.ohTrigger(Trigger,Trigger1M))</f>
        <v>2.1200116187538587E-2</v>
      </c>
      <c r="AT1205" s="246">
        <f>_xll.qlIndexFixing($AU$1,AP1205,TRUE,_xll.ohTrigger(Trigger,Trigger1M))</f>
        <v>2.1305321957491852E-2</v>
      </c>
    </row>
    <row r="1206" spans="41:46" ht="11.25" customHeight="1" x14ac:dyDescent="0.25">
      <c r="AO1206" s="102" t="s">
        <v>83</v>
      </c>
      <c r="AP1206" s="101">
        <f>_xll.qlInterestRateIndexFixingDate(Currency&amp;"ibor"&amp;Tenor,AQ1206,Trigger)</f>
        <v>47785</v>
      </c>
      <c r="AQ1206" s="101">
        <f>_xll.qlCalendarAdvance(Calendar,AQ1205,AO1206,"f",,Trigger)</f>
        <v>47787</v>
      </c>
      <c r="AR1206" s="101">
        <f>_xll.qlInterestRateIndexMaturity(Currency&amp;"ibor"&amp;Tenor,AQ1206,Trigger)</f>
        <v>47816</v>
      </c>
      <c r="AS1206" s="246">
        <f>_xll.qlIndexFixing($AC$5,AP1206,TRUE,_xll.ohTrigger(Trigger,Trigger1M))</f>
        <v>2.1196606912047007E-2</v>
      </c>
      <c r="AT1206" s="246">
        <f>_xll.qlIndexFixing($AU$1,AP1206,TRUE,_xll.ohTrigger(Trigger,Trigger1M))</f>
        <v>2.1301695224545909E-2</v>
      </c>
    </row>
    <row r="1207" spans="41:46" ht="11.25" customHeight="1" x14ac:dyDescent="0.25">
      <c r="AO1207" s="102" t="s">
        <v>83</v>
      </c>
      <c r="AP1207" s="101">
        <f>_xll.qlInterestRateIndexFixingDate(Currency&amp;"ibor"&amp;Tenor,AQ1207,Trigger)</f>
        <v>47792</v>
      </c>
      <c r="AQ1207" s="101">
        <f>_xll.qlCalendarAdvance(Calendar,AQ1206,AO1207,"f",,Trigger)</f>
        <v>47794</v>
      </c>
      <c r="AR1207" s="101">
        <f>_xll.qlInterestRateIndexMaturity(Currency&amp;"ibor"&amp;Tenor,AQ1207,Trigger)</f>
        <v>47826</v>
      </c>
      <c r="AS1207" s="246">
        <f>_xll.qlIndexFixing($AC$5,AP1207,TRUE,_xll.ohTrigger(Trigger,Trigger1M))</f>
        <v>2.1195706432157735E-2</v>
      </c>
      <c r="AT1207" s="246">
        <f>_xll.qlIndexFixing($AU$1,AP1207,TRUE,_xll.ohTrigger(Trigger,Trigger1M))</f>
        <v>2.1300804831930753E-2</v>
      </c>
    </row>
    <row r="1208" spans="41:46" ht="11.25" customHeight="1" x14ac:dyDescent="0.25">
      <c r="AO1208" s="102" t="s">
        <v>83</v>
      </c>
      <c r="AP1208" s="101">
        <f>_xll.qlInterestRateIndexFixingDate(Currency&amp;"ibor"&amp;Tenor,AQ1208,Trigger)</f>
        <v>47799</v>
      </c>
      <c r="AQ1208" s="101">
        <f>_xll.qlCalendarAdvance(Calendar,AQ1207,AO1208,"f",,Trigger)</f>
        <v>47801</v>
      </c>
      <c r="AR1208" s="101">
        <f>_xll.qlInterestRateIndexMaturity(Currency&amp;"ibor"&amp;Tenor,AQ1208,Trigger)</f>
        <v>47833</v>
      </c>
      <c r="AS1208" s="246">
        <f>_xll.qlIndexFixing($AC$5,AP1208,TRUE,_xll.ohTrigger(Trigger,Trigger1M))</f>
        <v>2.119327811198779E-2</v>
      </c>
      <c r="AT1208" s="246">
        <f>_xll.qlIndexFixing($AU$1,AP1208,TRUE,_xll.ohTrigger(Trigger,Trigger1M))</f>
        <v>2.1298457217642786E-2</v>
      </c>
    </row>
    <row r="1209" spans="41:46" ht="11.25" customHeight="1" x14ac:dyDescent="0.25">
      <c r="AO1209" s="102" t="s">
        <v>83</v>
      </c>
      <c r="AP1209" s="101">
        <f>_xll.qlInterestRateIndexFixingDate(Currency&amp;"ibor"&amp;Tenor,AQ1209,Trigger)</f>
        <v>47806</v>
      </c>
      <c r="AQ1209" s="101">
        <f>_xll.qlCalendarAdvance(Calendar,AQ1208,AO1209,"f",,Trigger)</f>
        <v>47808</v>
      </c>
      <c r="AR1209" s="101">
        <f>_xll.qlInterestRateIndexMaturity(Currency&amp;"ibor"&amp;Tenor,AQ1209,Trigger)</f>
        <v>47840</v>
      </c>
      <c r="AS1209" s="246">
        <f>_xll.qlIndexFixing($AC$5,AP1209,TRUE,_xll.ohTrigger(Trigger,Trigger1M))</f>
        <v>2.1190700830289733E-2</v>
      </c>
      <c r="AT1209" s="246">
        <f>_xll.qlIndexFixing($AU$1,AP1209,TRUE,_xll.ohTrigger(Trigger,Trigger1M))</f>
        <v>2.1296050235736497E-2</v>
      </c>
    </row>
    <row r="1210" spans="41:46" ht="11.25" customHeight="1" x14ac:dyDescent="0.25">
      <c r="AO1210" s="102" t="s">
        <v>83</v>
      </c>
      <c r="AP1210" s="101">
        <f>_xll.qlInterestRateIndexFixingDate(Currency&amp;"ibor"&amp;Tenor,AQ1210,Trigger)</f>
        <v>47813</v>
      </c>
      <c r="AQ1210" s="101">
        <f>_xll.qlCalendarAdvance(Calendar,AQ1209,AO1210,"f",,Trigger)</f>
        <v>47815</v>
      </c>
      <c r="AR1210" s="101">
        <f>_xll.qlInterestRateIndexMaturity(Currency&amp;"ibor"&amp;Tenor,AQ1210,Trigger)</f>
        <v>47847</v>
      </c>
      <c r="AS1210" s="246">
        <f>_xll.qlIndexFixing($AC$5,AP1210,TRUE,_xll.ohTrigger(Trigger,Trigger1M))</f>
        <v>2.1187974587168479E-2</v>
      </c>
      <c r="AT1210" s="246">
        <f>_xll.qlIndexFixing($AU$1,AP1210,TRUE,_xll.ohTrigger(Trigger,Trigger1M))</f>
        <v>2.1293583886249356E-2</v>
      </c>
    </row>
    <row r="1211" spans="41:46" ht="11.25" customHeight="1" x14ac:dyDescent="0.25">
      <c r="AO1211" s="102" t="s">
        <v>83</v>
      </c>
      <c r="AP1211" s="101">
        <f>_xll.qlInterestRateIndexFixingDate(Currency&amp;"ibor"&amp;Tenor,AQ1211,Trigger)</f>
        <v>47820</v>
      </c>
      <c r="AQ1211" s="101">
        <f>_xll.qlCalendarAdvance(Calendar,AQ1210,AO1211,"f",,Trigger)</f>
        <v>47822</v>
      </c>
      <c r="AR1211" s="101">
        <f>_xll.qlInterestRateIndexMaturity(Currency&amp;"ibor"&amp;Tenor,AQ1211,Trigger)</f>
        <v>47854</v>
      </c>
      <c r="AS1211" s="246">
        <f>_xll.qlIndexFixing($AC$5,AP1211,TRUE,_xll.ohTrigger(Trigger,Trigger1M))</f>
        <v>2.1185099382728945E-2</v>
      </c>
      <c r="AT1211" s="246">
        <f>_xll.qlIndexFixing($AU$1,AP1211,TRUE,_xll.ohTrigger(Trigger,Trigger1M))</f>
        <v>2.1291058169216337E-2</v>
      </c>
    </row>
    <row r="1212" spans="41:46" ht="11.25" customHeight="1" x14ac:dyDescent="0.25">
      <c r="AO1212" s="102" t="s">
        <v>83</v>
      </c>
      <c r="AP1212" s="101">
        <f>_xll.qlInterestRateIndexFixingDate(Currency&amp;"ibor"&amp;Tenor,AQ1212,Trigger)</f>
        <v>47827</v>
      </c>
      <c r="AQ1212" s="101">
        <f>_xll.qlCalendarAdvance(Calendar,AQ1211,AO1212,"f",,Trigger)</f>
        <v>47829</v>
      </c>
      <c r="AR1212" s="101">
        <f>_xll.qlInterestRateIndexMaturity(Currency&amp;"ibor"&amp;Tenor,AQ1212,Trigger)</f>
        <v>47861</v>
      </c>
      <c r="AS1212" s="246">
        <f>_xll.qlIndexFixing($AC$5,AP1212,TRUE,_xll.ohTrigger(Trigger,Trigger1M))</f>
        <v>2.1182075217086038E-2</v>
      </c>
      <c r="AT1212" s="246">
        <f>_xll.qlIndexFixing($AU$1,AP1212,TRUE,_xll.ohTrigger(Trigger,Trigger1M))</f>
        <v>2.1288473084677406E-2</v>
      </c>
    </row>
    <row r="1213" spans="41:46" ht="11.25" customHeight="1" x14ac:dyDescent="0.25">
      <c r="AO1213" s="102" t="s">
        <v>83</v>
      </c>
      <c r="AP1213" s="101">
        <f>_xll.qlInterestRateIndexFixingDate(Currency&amp;"ibor"&amp;Tenor,AQ1213,Trigger)</f>
        <v>47834</v>
      </c>
      <c r="AQ1213" s="101">
        <f>_xll.qlCalendarAdvance(Calendar,AQ1212,AO1213,"f",,Trigger)</f>
        <v>47836</v>
      </c>
      <c r="AR1213" s="101">
        <f>_xll.qlInterestRateIndexMaturity(Currency&amp;"ibor"&amp;Tenor,AQ1213,Trigger)</f>
        <v>47868</v>
      </c>
      <c r="AS1213" s="246">
        <f>_xll.qlIndexFixing($AC$5,AP1213,TRUE,_xll.ohTrigger(Trigger,Trigger1M))</f>
        <v>2.1178902090362162E-2</v>
      </c>
      <c r="AT1213" s="246">
        <f>_xll.qlIndexFixing($AU$1,AP1213,TRUE,_xll.ohTrigger(Trigger,Trigger1M))</f>
        <v>2.1285828632677528E-2</v>
      </c>
    </row>
    <row r="1214" spans="41:46" ht="11.25" customHeight="1" x14ac:dyDescent="0.25">
      <c r="AO1214" s="102" t="s">
        <v>83</v>
      </c>
      <c r="AP1214" s="101">
        <f>_xll.qlInterestRateIndexFixingDate(Currency&amp;"ibor"&amp;Tenor,AQ1214,Trigger)</f>
        <v>47840</v>
      </c>
      <c r="AQ1214" s="101">
        <f>_xll.qlCalendarAdvance(Calendar,AQ1213,AO1214,"f",,Trigger)</f>
        <v>47844</v>
      </c>
      <c r="AR1214" s="101">
        <f>_xll.qlInterestRateIndexMaturity(Currency&amp;"ibor"&amp;Tenor,AQ1214,Trigger)</f>
        <v>47875</v>
      </c>
      <c r="AS1214" s="246">
        <f>_xll.qlIndexFixing($AC$5,AP1214,TRUE,_xll.ohTrigger(Trigger,Trigger1M))</f>
        <v>2.1174722622172643E-2</v>
      </c>
      <c r="AT1214" s="246">
        <f>_xll.qlIndexFixing($AU$1,AP1214,TRUE,_xll.ohTrigger(Trigger,Trigger1M))</f>
        <v>2.1282303885159719E-2</v>
      </c>
    </row>
    <row r="1215" spans="41:46" ht="11.25" customHeight="1" x14ac:dyDescent="0.25">
      <c r="AO1215" s="102" t="s">
        <v>83</v>
      </c>
      <c r="AP1215" s="101">
        <f>_xll.qlInterestRateIndexFixingDate(Currency&amp;"ibor"&amp;Tenor,AQ1215,Trigger)</f>
        <v>47848</v>
      </c>
      <c r="AQ1215" s="101">
        <f>_xll.qlCalendarAdvance(Calendar,AQ1214,AO1215,"f",,Trigger)</f>
        <v>47851</v>
      </c>
      <c r="AR1215" s="101">
        <f>_xll.qlInterestRateIndexMaturity(Currency&amp;"ibor"&amp;Tenor,AQ1215,Trigger)</f>
        <v>47882</v>
      </c>
      <c r="AS1215" s="246">
        <f>_xll.qlIndexFixing($AC$5,AP1215,TRUE,_xll.ohTrigger(Trigger,Trigger1M))</f>
        <v>2.1171241138191538E-2</v>
      </c>
      <c r="AT1215" s="246">
        <f>_xll.qlIndexFixing($AU$1,AP1215,TRUE,_xll.ohTrigger(Trigger,Trigger1M))</f>
        <v>2.1279536621270714E-2</v>
      </c>
    </row>
    <row r="1216" spans="41:46" ht="11.25" customHeight="1" x14ac:dyDescent="0.25">
      <c r="AO1216" s="102" t="s">
        <v>83</v>
      </c>
      <c r="AP1216" s="101">
        <f>_xll.qlInterestRateIndexFixingDate(Currency&amp;"ibor"&amp;Tenor,AQ1216,Trigger)</f>
        <v>47856</v>
      </c>
      <c r="AQ1216" s="101">
        <f>_xll.qlCalendarAdvance(Calendar,AQ1215,AO1216,"f",,Trigger)</f>
        <v>47858</v>
      </c>
      <c r="AR1216" s="101">
        <f>_xll.qlInterestRateIndexMaturity(Currency&amp;"ibor"&amp;Tenor,AQ1216,Trigger)</f>
        <v>47889</v>
      </c>
      <c r="AS1216" s="246">
        <f>_xll.qlIndexFixing($AC$5,AP1216,TRUE,_xll.ohTrigger(Trigger,Trigger1M))</f>
        <v>2.1167610702247409E-2</v>
      </c>
      <c r="AT1216" s="246">
        <f>_xll.qlIndexFixing($AU$1,AP1216,TRUE,_xll.ohTrigger(Trigger,Trigger1M))</f>
        <v>2.1276709993536258E-2</v>
      </c>
    </row>
    <row r="1217" spans="41:46" ht="11.25" customHeight="1" x14ac:dyDescent="0.25">
      <c r="AO1217" s="102" t="s">
        <v>83</v>
      </c>
      <c r="AP1217" s="101">
        <f>_xll.qlInterestRateIndexFixingDate(Currency&amp;"ibor"&amp;Tenor,AQ1217,Trigger)</f>
        <v>47863</v>
      </c>
      <c r="AQ1217" s="101">
        <f>_xll.qlCalendarAdvance(Calendar,AQ1216,AO1217,"f",,Trigger)</f>
        <v>47865</v>
      </c>
      <c r="AR1217" s="101">
        <f>_xll.qlInterestRateIndexMaturity(Currency&amp;"ibor"&amp;Tenor,AQ1217,Trigger)</f>
        <v>47896</v>
      </c>
      <c r="AS1217" s="246">
        <f>_xll.qlIndexFixing($AC$5,AP1217,TRUE,_xll.ohTrigger(Trigger,Trigger1M))</f>
        <v>2.1163831314482084E-2</v>
      </c>
      <c r="AT1217" s="246">
        <f>_xll.qlIndexFixing($AU$1,AP1217,TRUE,_xll.ohTrigger(Trigger,Trigger1M))</f>
        <v>2.1273824001995029E-2</v>
      </c>
    </row>
    <row r="1218" spans="41:46" ht="11.25" customHeight="1" x14ac:dyDescent="0.25">
      <c r="AO1218" s="102" t="s">
        <v>83</v>
      </c>
      <c r="AP1218" s="101">
        <f>_xll.qlInterestRateIndexFixingDate(Currency&amp;"ibor"&amp;Tenor,AQ1218,Trigger)</f>
        <v>47870</v>
      </c>
      <c r="AQ1218" s="101">
        <f>_xll.qlCalendarAdvance(Calendar,AQ1217,AO1218,"f",,Trigger)</f>
        <v>47872</v>
      </c>
      <c r="AR1218" s="101">
        <f>_xll.qlInterestRateIndexMaturity(Currency&amp;"ibor"&amp;Tenor,AQ1218,Trigger)</f>
        <v>47903</v>
      </c>
      <c r="AS1218" s="246">
        <f>_xll.qlIndexFixing($AC$5,AP1218,TRUE,_xll.ohTrigger(Trigger,Trigger1M))</f>
        <v>2.1159902975042538E-2</v>
      </c>
      <c r="AT1218" s="246">
        <f>_xll.qlIndexFixing($AU$1,AP1218,TRUE,_xll.ohTrigger(Trigger,Trigger1M))</f>
        <v>2.1270878646693438E-2</v>
      </c>
    </row>
    <row r="1219" spans="41:46" ht="11.25" customHeight="1" x14ac:dyDescent="0.25">
      <c r="AO1219" s="102" t="s">
        <v>83</v>
      </c>
      <c r="AP1219" s="101">
        <f>_xll.qlInterestRateIndexFixingDate(Currency&amp;"ibor"&amp;Tenor,AQ1219,Trigger)</f>
        <v>47877</v>
      </c>
      <c r="AQ1219" s="101">
        <f>_xll.qlCalendarAdvance(Calendar,AQ1218,AO1219,"f",,Trigger)</f>
        <v>47879</v>
      </c>
      <c r="AR1219" s="101">
        <f>_xll.qlInterestRateIndexMaturity(Currency&amp;"ibor"&amp;Tenor,AQ1219,Trigger)</f>
        <v>47907</v>
      </c>
      <c r="AS1219" s="246">
        <f>_xll.qlIndexFixing($AC$5,AP1219,TRUE,_xll.ohTrigger(Trigger,Trigger1M))</f>
        <v>2.1154870557630163E-2</v>
      </c>
      <c r="AT1219" s="246">
        <f>_xll.qlIndexFixing($AU$1,AP1219,TRUE,_xll.ohTrigger(Trigger,Trigger1M))</f>
        <v>2.1266648195721327E-2</v>
      </c>
    </row>
    <row r="1220" spans="41:46" ht="11.25" customHeight="1" x14ac:dyDescent="0.25">
      <c r="AO1220" s="102" t="s">
        <v>83</v>
      </c>
      <c r="AP1220" s="101">
        <f>_xll.qlInterestRateIndexFixingDate(Currency&amp;"ibor"&amp;Tenor,AQ1220,Trigger)</f>
        <v>47884</v>
      </c>
      <c r="AQ1220" s="101">
        <f>_xll.qlCalendarAdvance(Calendar,AQ1219,AO1220,"f",,Trigger)</f>
        <v>47886</v>
      </c>
      <c r="AR1220" s="101">
        <f>_xll.qlInterestRateIndexMaturity(Currency&amp;"ibor"&amp;Tenor,AQ1220,Trigger)</f>
        <v>47914</v>
      </c>
      <c r="AS1220" s="246">
        <f>_xll.qlIndexFixing($AC$5,AP1220,TRUE,_xll.ohTrigger(Trigger,Trigger1M))</f>
        <v>2.1150676972099904E-2</v>
      </c>
      <c r="AT1220" s="246">
        <f>_xll.qlIndexFixing($AU$1,AP1220,TRUE,_xll.ohTrigger(Trigger,Trigger1M))</f>
        <v>2.126359737405175E-2</v>
      </c>
    </row>
    <row r="1221" spans="41:46" ht="11.25" customHeight="1" x14ac:dyDescent="0.25">
      <c r="AO1221" s="102" t="s">
        <v>83</v>
      </c>
      <c r="AP1221" s="101">
        <f>_xll.qlInterestRateIndexFixingDate(Currency&amp;"ibor"&amp;Tenor,AQ1221,Trigger)</f>
        <v>47891</v>
      </c>
      <c r="AQ1221" s="101">
        <f>_xll.qlCalendarAdvance(Calendar,AQ1220,AO1221,"f",,Trigger)</f>
        <v>47893</v>
      </c>
      <c r="AR1221" s="101">
        <f>_xll.qlInterestRateIndexMaturity(Currency&amp;"ibor"&amp;Tenor,AQ1221,Trigger)</f>
        <v>47921</v>
      </c>
      <c r="AS1221" s="246">
        <f>_xll.qlIndexFixing($AC$5,AP1221,TRUE,_xll.ohTrigger(Trigger,Trigger1M))</f>
        <v>2.1146334461403158E-2</v>
      </c>
      <c r="AT1221" s="246">
        <f>_xll.qlIndexFixing($AU$1,AP1221,TRUE,_xll.ohTrigger(Trigger,Trigger1M))</f>
        <v>2.1260487199179817E-2</v>
      </c>
    </row>
    <row r="1222" spans="41:46" ht="11.25" customHeight="1" x14ac:dyDescent="0.25">
      <c r="AO1222" s="102" t="s">
        <v>83</v>
      </c>
      <c r="AP1222" s="101">
        <f>_xll.qlInterestRateIndexFixingDate(Currency&amp;"ibor"&amp;Tenor,AQ1222,Trigger)</f>
        <v>47898</v>
      </c>
      <c r="AQ1222" s="101">
        <f>_xll.qlCalendarAdvance(Calendar,AQ1221,AO1222,"f",,Trigger)</f>
        <v>47900</v>
      </c>
      <c r="AR1222" s="101">
        <f>_xll.qlInterestRateIndexMaturity(Currency&amp;"ibor"&amp;Tenor,AQ1222,Trigger)</f>
        <v>47928</v>
      </c>
      <c r="AS1222" s="246">
        <f>_xll.qlIndexFixing($AC$5,AP1222,TRUE,_xll.ohTrigger(Trigger,Trigger1M))</f>
        <v>2.114184302569409E-2</v>
      </c>
      <c r="AT1222" s="246">
        <f>_xll.qlIndexFixing($AU$1,AP1222,TRUE,_xll.ohTrigger(Trigger,Trigger1M))</f>
        <v>2.1257317671145502E-2</v>
      </c>
    </row>
    <row r="1223" spans="41:46" ht="11.25" customHeight="1" x14ac:dyDescent="0.25">
      <c r="AO1223" s="102" t="s">
        <v>83</v>
      </c>
      <c r="AP1223" s="101">
        <f>_xll.qlInterestRateIndexFixingDate(Currency&amp;"ibor"&amp;Tenor,AQ1223,Trigger)</f>
        <v>47905</v>
      </c>
      <c r="AQ1223" s="101">
        <f>_xll.qlCalendarAdvance(Calendar,AQ1222,AO1223,"f",,Trigger)</f>
        <v>47907</v>
      </c>
      <c r="AR1223" s="101">
        <f>_xll.qlInterestRateIndexMaturity(Currency&amp;"ibor"&amp;Tenor,AQ1223,Trigger)</f>
        <v>47938</v>
      </c>
      <c r="AS1223" s="246">
        <f>_xll.qlIndexFixing($AC$5,AP1223,TRUE,_xll.ohTrigger(Trigger,Trigger1M))</f>
        <v>2.1138027008177459E-2</v>
      </c>
      <c r="AT1223" s="246">
        <f>_xll.qlIndexFixing($AU$1,AP1223,TRUE,_xll.ohTrigger(Trigger,Trigger1M))</f>
        <v>2.1255261415391722E-2</v>
      </c>
    </row>
    <row r="1224" spans="41:46" ht="11.25" customHeight="1" x14ac:dyDescent="0.25">
      <c r="AO1224" s="102" t="s">
        <v>83</v>
      </c>
      <c r="AP1224" s="101">
        <f>_xll.qlInterestRateIndexFixingDate(Currency&amp;"ibor"&amp;Tenor,AQ1224,Trigger)</f>
        <v>47912</v>
      </c>
      <c r="AQ1224" s="101">
        <f>_xll.qlCalendarAdvance(Calendar,AQ1223,AO1224,"f",,Trigger)</f>
        <v>47914</v>
      </c>
      <c r="AR1224" s="101">
        <f>_xll.qlInterestRateIndexMaturity(Currency&amp;"ibor"&amp;Tenor,AQ1224,Trigger)</f>
        <v>47945</v>
      </c>
      <c r="AS1224" s="246">
        <f>_xll.qlIndexFixing($AC$5,AP1224,TRUE,_xll.ohTrigger(Trigger,Trigger1M))</f>
        <v>2.1133204962049904E-2</v>
      </c>
      <c r="AT1224" s="246">
        <f>_xll.qlIndexFixing($AU$1,AP1224,TRUE,_xll.ohTrigger(Trigger,Trigger1M))</f>
        <v>2.125195987850784E-2</v>
      </c>
    </row>
    <row r="1225" spans="41:46" ht="11.25" customHeight="1" x14ac:dyDescent="0.25">
      <c r="AO1225" s="102" t="s">
        <v>83</v>
      </c>
      <c r="AP1225" s="101">
        <f>_xll.qlInterestRateIndexFixingDate(Currency&amp;"ibor"&amp;Tenor,AQ1225,Trigger)</f>
        <v>47919</v>
      </c>
      <c r="AQ1225" s="101">
        <f>_xll.qlCalendarAdvance(Calendar,AQ1224,AO1225,"f",,Trigger)</f>
        <v>47921</v>
      </c>
      <c r="AR1225" s="101">
        <f>_xll.qlInterestRateIndexMaturity(Currency&amp;"ibor"&amp;Tenor,AQ1225,Trigger)</f>
        <v>47953</v>
      </c>
      <c r="AS1225" s="246">
        <f>_xll.qlIndexFixing($AC$5,AP1225,TRUE,_xll.ohTrigger(Trigger,Trigger1M))</f>
        <v>2.1128484832985683E-2</v>
      </c>
      <c r="AT1225" s="246">
        <f>_xll.qlIndexFixing($AU$1,AP1225,TRUE,_xll.ohTrigger(Trigger,Trigger1M))</f>
        <v>2.1248980165262665E-2</v>
      </c>
    </row>
    <row r="1226" spans="41:46" ht="11.25" customHeight="1" x14ac:dyDescent="0.25">
      <c r="AO1226" s="102" t="s">
        <v>83</v>
      </c>
      <c r="AP1226" s="101">
        <f>_xll.qlInterestRateIndexFixingDate(Currency&amp;"ibor"&amp;Tenor,AQ1226,Trigger)</f>
        <v>47926</v>
      </c>
      <c r="AQ1226" s="101">
        <f>_xll.qlCalendarAdvance(Calendar,AQ1225,AO1226,"f",,Trigger)</f>
        <v>47928</v>
      </c>
      <c r="AR1226" s="101">
        <f>_xll.qlInterestRateIndexMaturity(Currency&amp;"ibor"&amp;Tenor,AQ1226,Trigger)</f>
        <v>47959</v>
      </c>
      <c r="AS1226" s="246">
        <f>_xll.qlIndexFixing($AC$5,AP1226,TRUE,_xll.ohTrigger(Trigger,Trigger1M))</f>
        <v>2.1123114018487866E-2</v>
      </c>
      <c r="AT1226" s="246">
        <f>_xll.qlIndexFixing($AU$1,AP1226,TRUE,_xll.ohTrigger(Trigger,Trigger1M))</f>
        <v>2.1245178714513639E-2</v>
      </c>
    </row>
    <row r="1227" spans="41:46" ht="11.25" customHeight="1" x14ac:dyDescent="0.25">
      <c r="AO1227" s="102" t="s">
        <v>83</v>
      </c>
      <c r="AP1227" s="101">
        <f>_xll.qlInterestRateIndexFixingDate(Currency&amp;"ibor"&amp;Tenor,AQ1227,Trigger)</f>
        <v>47933</v>
      </c>
      <c r="AQ1227" s="101">
        <f>_xll.qlCalendarAdvance(Calendar,AQ1226,AO1227,"f",,Trigger)</f>
        <v>47935</v>
      </c>
      <c r="AR1227" s="101">
        <f>_xll.qlInterestRateIndexMaturity(Currency&amp;"ibor"&amp;Tenor,AQ1227,Trigger)</f>
        <v>47966</v>
      </c>
      <c r="AS1227" s="246">
        <f>_xll.qlIndexFixing($AC$5,AP1227,TRUE,_xll.ohTrigger(Trigger,Trigger1M))</f>
        <v>2.1117845121437592E-2</v>
      </c>
      <c r="AT1227" s="246">
        <f>_xll.qlIndexFixing($AU$1,AP1227,TRUE,_xll.ohTrigger(Trigger,Trigger1M))</f>
        <v>2.1241699087506467E-2</v>
      </c>
    </row>
    <row r="1228" spans="41:46" ht="11.25" customHeight="1" x14ac:dyDescent="0.25">
      <c r="AO1228" s="102" t="s">
        <v>83</v>
      </c>
      <c r="AP1228" s="101">
        <f>_xll.qlInterestRateIndexFixingDate(Currency&amp;"ibor"&amp;Tenor,AQ1228,Trigger)</f>
        <v>47940</v>
      </c>
      <c r="AQ1228" s="101">
        <f>_xll.qlCalendarAdvance(Calendar,AQ1227,AO1228,"f",,Trigger)</f>
        <v>47942</v>
      </c>
      <c r="AR1228" s="101">
        <f>_xll.qlInterestRateIndexMaturity(Currency&amp;"ibor"&amp;Tenor,AQ1228,Trigger)</f>
        <v>47973</v>
      </c>
      <c r="AS1228" s="246">
        <f>_xll.qlIndexFixing($AC$5,AP1228,TRUE,_xll.ohTrigger(Trigger,Trigger1M))</f>
        <v>2.1112427274479432E-2</v>
      </c>
      <c r="AT1228" s="246">
        <f>_xll.qlIndexFixing($AU$1,AP1228,TRUE,_xll.ohTrigger(Trigger,Trigger1M))</f>
        <v>2.1238160097234018E-2</v>
      </c>
    </row>
    <row r="1229" spans="41:46" ht="11.25" customHeight="1" x14ac:dyDescent="0.25">
      <c r="AO1229" s="102" t="s">
        <v>83</v>
      </c>
      <c r="AP1229" s="101">
        <f>_xll.qlInterestRateIndexFixingDate(Currency&amp;"ibor"&amp;Tenor,AQ1229,Trigger)</f>
        <v>47947</v>
      </c>
      <c r="AQ1229" s="101">
        <f>_xll.qlCalendarAdvance(Calendar,AQ1228,AO1229,"f",,Trigger)</f>
        <v>47953</v>
      </c>
      <c r="AR1229" s="101">
        <f>_xll.qlInterestRateIndexMaturity(Currency&amp;"ibor"&amp;Tenor,AQ1229,Trigger)</f>
        <v>47983</v>
      </c>
      <c r="AS1229" s="246">
        <f>_xll.qlIndexFixing($AC$5,AP1229,TRUE,_xll.ohTrigger(Trigger,Trigger1M))</f>
        <v>2.1103410752741247E-2</v>
      </c>
      <c r="AT1229" s="246">
        <f>_xll.qlIndexFixing($AU$1,AP1229,TRUE,_xll.ohTrigger(Trigger,Trigger1M))</f>
        <v>2.1232117626707847E-2</v>
      </c>
    </row>
    <row r="1230" spans="41:46" ht="11.25" customHeight="1" x14ac:dyDescent="0.25">
      <c r="AO1230" s="102" t="s">
        <v>83</v>
      </c>
      <c r="AP1230" s="101">
        <f>_xll.qlInterestRateIndexFixingDate(Currency&amp;"ibor"&amp;Tenor,AQ1230,Trigger)</f>
        <v>47956</v>
      </c>
      <c r="AQ1230" s="101">
        <f>_xll.qlCalendarAdvance(Calendar,AQ1229,AO1230,"f",,Trigger)</f>
        <v>47960</v>
      </c>
      <c r="AR1230" s="101">
        <f>_xll.qlInterestRateIndexMaturity(Currency&amp;"ibor"&amp;Tenor,AQ1230,Trigger)</f>
        <v>47990</v>
      </c>
      <c r="AS1230" s="246">
        <f>_xll.qlIndexFixing($AC$5,AP1230,TRUE,_xll.ohTrigger(Trigger,Trigger1M))</f>
        <v>2.1097620870999201E-2</v>
      </c>
      <c r="AT1230" s="246">
        <f>_xll.qlIndexFixing($AU$1,AP1230,TRUE,_xll.ohTrigger(Trigger,Trigger1M))</f>
        <v>2.1228430445757951E-2</v>
      </c>
    </row>
    <row r="1231" spans="41:46" ht="11.25" customHeight="1" x14ac:dyDescent="0.25">
      <c r="AO1231" s="102" t="s">
        <v>83</v>
      </c>
      <c r="AP1231" s="101">
        <f>_xll.qlInterestRateIndexFixingDate(Currency&amp;"ibor"&amp;Tenor,AQ1231,Trigger)</f>
        <v>47963</v>
      </c>
      <c r="AQ1231" s="101">
        <f>_xll.qlCalendarAdvance(Calendar,AQ1230,AO1231,"f",,Trigger)</f>
        <v>47967</v>
      </c>
      <c r="AR1231" s="101">
        <f>_xll.qlInterestRateIndexMaturity(Currency&amp;"ibor"&amp;Tenor,AQ1231,Trigger)</f>
        <v>47997</v>
      </c>
      <c r="AS1231" s="246">
        <f>_xll.qlIndexFixing($AC$5,AP1231,TRUE,_xll.ohTrigger(Trigger,Trigger1M))</f>
        <v>2.1091682048727911E-2</v>
      </c>
      <c r="AT1231" s="246">
        <f>_xll.qlIndexFixing($AU$1,AP1231,TRUE,_xll.ohTrigger(Trigger,Trigger1M))</f>
        <v>2.1224683905192165E-2</v>
      </c>
    </row>
    <row r="1232" spans="41:46" ht="11.25" customHeight="1" x14ac:dyDescent="0.25">
      <c r="AO1232" s="102" t="s">
        <v>83</v>
      </c>
      <c r="AP1232" s="101">
        <f>_xll.qlInterestRateIndexFixingDate(Currency&amp;"ibor"&amp;Tenor,AQ1232,Trigger)</f>
        <v>47970</v>
      </c>
      <c r="AQ1232" s="101">
        <f>_xll.qlCalendarAdvance(Calendar,AQ1231,AO1232,"f",,Trigger)</f>
        <v>47974</v>
      </c>
      <c r="AR1232" s="101">
        <f>_xll.qlInterestRateIndexMaturity(Currency&amp;"ibor"&amp;Tenor,AQ1232,Trigger)</f>
        <v>48005</v>
      </c>
      <c r="AS1232" s="246">
        <f>_xll.qlIndexFixing($AC$5,AP1232,TRUE,_xll.ohTrigger(Trigger,Trigger1M))</f>
        <v>2.1085763148545118E-2</v>
      </c>
      <c r="AT1232" s="246">
        <f>_xll.qlIndexFixing($AU$1,AP1232,TRUE,_xll.ohTrigger(Trigger,Trigger1M))</f>
        <v>2.1221225884458749E-2</v>
      </c>
    </row>
    <row r="1233" spans="41:46" ht="11.25" customHeight="1" x14ac:dyDescent="0.25">
      <c r="AO1233" s="102" t="s">
        <v>83</v>
      </c>
      <c r="AP1233" s="101">
        <f>_xll.qlInterestRateIndexFixingDate(Currency&amp;"ibor"&amp;Tenor,AQ1233,Trigger)</f>
        <v>47977</v>
      </c>
      <c r="AQ1233" s="101">
        <f>_xll.qlCalendarAdvance(Calendar,AQ1232,AO1233,"f",,Trigger)</f>
        <v>47981</v>
      </c>
      <c r="AR1233" s="101">
        <f>_xll.qlInterestRateIndexMaturity(Currency&amp;"ibor"&amp;Tenor,AQ1233,Trigger)</f>
        <v>48012</v>
      </c>
      <c r="AS1233" s="246">
        <f>_xll.qlIndexFixing($AC$5,AP1233,TRUE,_xll.ohTrigger(Trigger,Trigger1M))</f>
        <v>2.1079515441772539E-2</v>
      </c>
      <c r="AT1233" s="246">
        <f>_xll.qlIndexFixing($AU$1,AP1233,TRUE,_xll.ohTrigger(Trigger,Trigger1M))</f>
        <v>2.1217356156991253E-2</v>
      </c>
    </row>
    <row r="1234" spans="41:46" ht="11.25" customHeight="1" x14ac:dyDescent="0.25">
      <c r="AO1234" s="102" t="s">
        <v>83</v>
      </c>
      <c r="AP1234" s="101">
        <f>_xll.qlInterestRateIndexFixingDate(Currency&amp;"ibor"&amp;Tenor,AQ1234,Trigger)</f>
        <v>47984</v>
      </c>
      <c r="AQ1234" s="101">
        <f>_xll.qlCalendarAdvance(Calendar,AQ1233,AO1234,"f",,Trigger)</f>
        <v>47988</v>
      </c>
      <c r="AR1234" s="101">
        <f>_xll.qlInterestRateIndexMaturity(Currency&amp;"ibor"&amp;Tenor,AQ1234,Trigger)</f>
        <v>48019</v>
      </c>
      <c r="AS1234" s="246">
        <f>_xll.qlIndexFixing($AC$5,AP1234,TRUE,_xll.ohTrigger(Trigger,Trigger1M))</f>
        <v>2.1073118786561859E-2</v>
      </c>
      <c r="AT1234" s="246">
        <f>_xll.qlIndexFixing($AU$1,AP1234,TRUE,_xll.ohTrigger(Trigger,Trigger1M))</f>
        <v>2.1213427066627221E-2</v>
      </c>
    </row>
    <row r="1235" spans="41:46" ht="11.25" customHeight="1" x14ac:dyDescent="0.25">
      <c r="AO1235" s="102" t="s">
        <v>83</v>
      </c>
      <c r="AP1235" s="101">
        <f>_xll.qlInterestRateIndexFixingDate(Currency&amp;"ibor"&amp;Tenor,AQ1235,Trigger)</f>
        <v>47991</v>
      </c>
      <c r="AQ1235" s="101">
        <f>_xll.qlCalendarAdvance(Calendar,AQ1234,AO1235,"f",,Trigger)</f>
        <v>47995</v>
      </c>
      <c r="AR1235" s="101">
        <f>_xll.qlInterestRateIndexMaturity(Currency&amp;"ibor"&amp;Tenor,AQ1235,Trigger)</f>
        <v>48026</v>
      </c>
      <c r="AS1235" s="246">
        <f>_xll.qlIndexFixing($AC$5,AP1235,TRUE,_xll.ohTrigger(Trigger,Trigger1M))</f>
        <v>2.1066573183160627E-2</v>
      </c>
      <c r="AT1235" s="246">
        <f>_xll.qlIndexFixing($AU$1,AP1235,TRUE,_xll.ohTrigger(Trigger,Trigger1M))</f>
        <v>2.1209438613428541E-2</v>
      </c>
    </row>
    <row r="1236" spans="41:46" ht="11.25" customHeight="1" x14ac:dyDescent="0.25">
      <c r="AO1236" s="102" t="s">
        <v>83</v>
      </c>
      <c r="AP1236" s="101">
        <f>_xll.qlInterestRateIndexFixingDate(Currency&amp;"ibor"&amp;Tenor,AQ1236,Trigger)</f>
        <v>47998</v>
      </c>
      <c r="AQ1236" s="101">
        <f>_xll.qlCalendarAdvance(Calendar,AQ1235,AO1236,"f",,Trigger)</f>
        <v>48002</v>
      </c>
      <c r="AR1236" s="101">
        <f>_xll.qlInterestRateIndexMaturity(Currency&amp;"ibor"&amp;Tenor,AQ1236,Trigger)</f>
        <v>48032</v>
      </c>
      <c r="AS1236" s="246">
        <f>_xll.qlIndexFixing($AC$5,AP1236,TRUE,_xll.ohTrigger(Trigger,Trigger1M))</f>
        <v>2.105976743562632E-2</v>
      </c>
      <c r="AT1236" s="246">
        <f>_xll.qlIndexFixing($AU$1,AP1236,TRUE,_xll.ohTrigger(Trigger,Trigger1M))</f>
        <v>2.1205060810099319E-2</v>
      </c>
    </row>
    <row r="1237" spans="41:46" ht="11.25" customHeight="1" x14ac:dyDescent="0.25">
      <c r="AO1237" s="102" t="s">
        <v>83</v>
      </c>
      <c r="AP1237" s="101">
        <f>_xll.qlInterestRateIndexFixingDate(Currency&amp;"ibor"&amp;Tenor,AQ1237,Trigger)</f>
        <v>48005</v>
      </c>
      <c r="AQ1237" s="101">
        <f>_xll.qlCalendarAdvance(Calendar,AQ1236,AO1237,"f",,Trigger)</f>
        <v>48009</v>
      </c>
      <c r="AR1237" s="101">
        <f>_xll.qlInterestRateIndexMaturity(Currency&amp;"ibor"&amp;Tenor,AQ1237,Trigger)</f>
        <v>48039</v>
      </c>
      <c r="AS1237" s="246">
        <f>_xll.qlIndexFixing($AC$5,AP1237,TRUE,_xll.ohTrigger(Trigger,Trigger1M))</f>
        <v>2.1053790306450715E-2</v>
      </c>
      <c r="AT1237" s="246">
        <f>_xll.qlIndexFixing($AU$1,AP1237,TRUE,_xll.ohTrigger(Trigger,Trigger1M))</f>
        <v>2.1200958113034574E-2</v>
      </c>
    </row>
    <row r="1238" spans="41:46" ht="11.25" customHeight="1" x14ac:dyDescent="0.25">
      <c r="AO1238" s="102" t="s">
        <v>83</v>
      </c>
      <c r="AP1238" s="101">
        <f>_xll.qlInterestRateIndexFixingDate(Currency&amp;"ibor"&amp;Tenor,AQ1238,Trigger)</f>
        <v>48012</v>
      </c>
      <c r="AQ1238" s="101">
        <f>_xll.qlCalendarAdvance(Calendar,AQ1237,AO1238,"f",,Trigger)</f>
        <v>48016</v>
      </c>
      <c r="AR1238" s="101">
        <f>_xll.qlInterestRateIndexMaturity(Currency&amp;"ibor"&amp;Tenor,AQ1238,Trigger)</f>
        <v>48046</v>
      </c>
      <c r="AS1238" s="246">
        <f>_xll.qlIndexFixing($AC$5,AP1238,TRUE,_xll.ohTrigger(Trigger,Trigger1M))</f>
        <v>2.1048990022019431E-2</v>
      </c>
      <c r="AT1238" s="246">
        <f>_xll.qlIndexFixing($AU$1,AP1238,TRUE,_xll.ohTrigger(Trigger,Trigger1M))</f>
        <v>2.1196796056758949E-2</v>
      </c>
    </row>
    <row r="1239" spans="41:46" ht="11.25" customHeight="1" x14ac:dyDescent="0.25">
      <c r="AO1239" s="102" t="s">
        <v>83</v>
      </c>
      <c r="AP1239" s="101">
        <f>_xll.qlInterestRateIndexFixingDate(Currency&amp;"ibor"&amp;Tenor,AQ1239,Trigger)</f>
        <v>48019</v>
      </c>
      <c r="AQ1239" s="101">
        <f>_xll.qlCalendarAdvance(Calendar,AQ1238,AO1239,"f",,Trigger)</f>
        <v>48023</v>
      </c>
      <c r="AR1239" s="101">
        <f>_xll.qlInterestRateIndexMaturity(Currency&amp;"ibor"&amp;Tenor,AQ1239,Trigger)</f>
        <v>48053</v>
      </c>
      <c r="AS1239" s="246">
        <f>_xll.qlIndexFixing($AC$5,AP1239,TRUE,_xll.ohTrigger(Trigger,Trigger1M))</f>
        <v>2.1045360328710849E-2</v>
      </c>
      <c r="AT1239" s="246">
        <f>_xll.qlIndexFixing($AU$1,AP1239,TRUE,_xll.ohTrigger(Trigger,Trigger1M))</f>
        <v>2.1192574641339057E-2</v>
      </c>
    </row>
    <row r="1240" spans="41:46" ht="11.25" customHeight="1" x14ac:dyDescent="0.25">
      <c r="AO1240" s="102" t="s">
        <v>83</v>
      </c>
      <c r="AP1240" s="101">
        <f>_xll.qlInterestRateIndexFixingDate(Currency&amp;"ibor"&amp;Tenor,AQ1240,Trigger)</f>
        <v>48026</v>
      </c>
      <c r="AQ1240" s="101">
        <f>_xll.qlCalendarAdvance(Calendar,AQ1239,AO1240,"f",,Trigger)</f>
        <v>48030</v>
      </c>
      <c r="AR1240" s="101">
        <f>_xll.qlInterestRateIndexMaturity(Currency&amp;"ibor"&amp;Tenor,AQ1240,Trigger)</f>
        <v>48061</v>
      </c>
      <c r="AS1240" s="246">
        <f>_xll.qlIndexFixing($AC$5,AP1240,TRUE,_xll.ohTrigger(Trigger,Trigger1M))</f>
        <v>2.1043378564024301E-2</v>
      </c>
      <c r="AT1240" s="246">
        <f>_xll.qlIndexFixing($AU$1,AP1240,TRUE,_xll.ohTrigger(Trigger,Trigger1M))</f>
        <v>2.1188605907063389E-2</v>
      </c>
    </row>
    <row r="1241" spans="41:46" ht="11.25" customHeight="1" x14ac:dyDescent="0.25">
      <c r="AO1241" s="102" t="s">
        <v>83</v>
      </c>
      <c r="AP1241" s="101">
        <f>_xll.qlInterestRateIndexFixingDate(Currency&amp;"ibor"&amp;Tenor,AQ1241,Trigger)</f>
        <v>48033</v>
      </c>
      <c r="AQ1241" s="101">
        <f>_xll.qlCalendarAdvance(Calendar,AQ1240,AO1241,"f",,Trigger)</f>
        <v>48037</v>
      </c>
      <c r="AR1241" s="101">
        <f>_xll.qlInterestRateIndexMaturity(Currency&amp;"ibor"&amp;Tenor,AQ1241,Trigger)</f>
        <v>48068</v>
      </c>
      <c r="AS1241" s="246">
        <f>_xll.qlIndexFixing($AC$5,AP1241,TRUE,_xll.ohTrigger(Trigger,Trigger1M))</f>
        <v>2.1041570082837562E-2</v>
      </c>
      <c r="AT1241" s="246">
        <f>_xll.qlIndexFixing($AU$1,AP1241,TRUE,_xll.ohTrigger(Trigger,Trigger1M))</f>
        <v>2.1184261278161587E-2</v>
      </c>
    </row>
    <row r="1242" spans="41:46" ht="11.25" customHeight="1" x14ac:dyDescent="0.25">
      <c r="AO1242" s="102" t="s">
        <v>83</v>
      </c>
      <c r="AP1242" s="101">
        <f>_xll.qlInterestRateIndexFixingDate(Currency&amp;"ibor"&amp;Tenor,AQ1242,Trigger)</f>
        <v>48040</v>
      </c>
      <c r="AQ1242" s="101">
        <f>_xll.qlCalendarAdvance(Calendar,AQ1241,AO1242,"f",,Trigger)</f>
        <v>48044</v>
      </c>
      <c r="AR1242" s="101">
        <f>_xll.qlInterestRateIndexMaturity(Currency&amp;"ibor"&amp;Tenor,AQ1242,Trigger)</f>
        <v>48075</v>
      </c>
      <c r="AS1242" s="246">
        <f>_xll.qlIndexFixing($AC$5,AP1242,TRUE,_xll.ohTrigger(Trigger,Trigger1M))</f>
        <v>2.103959902011807E-2</v>
      </c>
      <c r="AT1242" s="246">
        <f>_xll.qlIndexFixing($AU$1,AP1242,TRUE,_xll.ohTrigger(Trigger,Trigger1M))</f>
        <v>2.1179857286873806E-2</v>
      </c>
    </row>
    <row r="1243" spans="41:46" ht="11.25" customHeight="1" x14ac:dyDescent="0.25">
      <c r="AO1243" s="102" t="s">
        <v>83</v>
      </c>
      <c r="AP1243" s="101">
        <f>_xll.qlInterestRateIndexFixingDate(Currency&amp;"ibor"&amp;Tenor,AQ1243,Trigger)</f>
        <v>48047</v>
      </c>
      <c r="AQ1243" s="101">
        <f>_xll.qlCalendarAdvance(Calendar,AQ1242,AO1243,"f",,Trigger)</f>
        <v>48051</v>
      </c>
      <c r="AR1243" s="101">
        <f>_xll.qlInterestRateIndexMaturity(Currency&amp;"ibor"&amp;Tenor,AQ1243,Trigger)</f>
        <v>48082</v>
      </c>
      <c r="AS1243" s="246">
        <f>_xll.qlIndexFixing($AC$5,AP1243,TRUE,_xll.ohTrigger(Trigger,Trigger1M))</f>
        <v>2.1037452209687998E-2</v>
      </c>
      <c r="AT1243" s="246">
        <f>_xll.qlIndexFixing($AU$1,AP1243,TRUE,_xll.ohTrigger(Trigger,Trigger1M))</f>
        <v>2.1175393933264518E-2</v>
      </c>
    </row>
    <row r="1244" spans="41:46" ht="11.25" customHeight="1" x14ac:dyDescent="0.25">
      <c r="AO1244" s="102" t="s">
        <v>83</v>
      </c>
      <c r="AP1244" s="101">
        <f>_xll.qlInterestRateIndexFixingDate(Currency&amp;"ibor"&amp;Tenor,AQ1244,Trigger)</f>
        <v>48054</v>
      </c>
      <c r="AQ1244" s="101">
        <f>_xll.qlCalendarAdvance(Calendar,AQ1243,AO1244,"f",,Trigger)</f>
        <v>48058</v>
      </c>
      <c r="AR1244" s="101">
        <f>_xll.qlInterestRateIndexMaturity(Currency&amp;"ibor"&amp;Tenor,AQ1244,Trigger)</f>
        <v>48089</v>
      </c>
      <c r="AS1244" s="246">
        <f>_xll.qlIndexFixing($AC$5,AP1244,TRUE,_xll.ohTrigger(Trigger,Trigger1M))</f>
        <v>2.1035129651632442E-2</v>
      </c>
      <c r="AT1244" s="246">
        <f>_xll.qlIndexFixing($AU$1,AP1244,TRUE,_xll.ohTrigger(Trigger,Trigger1M))</f>
        <v>2.1170871217398184E-2</v>
      </c>
    </row>
    <row r="1245" spans="41:46" ht="11.25" customHeight="1" x14ac:dyDescent="0.25">
      <c r="AO1245" s="102" t="s">
        <v>83</v>
      </c>
      <c r="AP1245" s="101">
        <f>_xll.qlInterestRateIndexFixingDate(Currency&amp;"ibor"&amp;Tenor,AQ1245,Trigger)</f>
        <v>48061</v>
      </c>
      <c r="AQ1245" s="101">
        <f>_xll.qlCalendarAdvance(Calendar,AQ1244,AO1245,"f",,Trigger)</f>
        <v>48065</v>
      </c>
      <c r="AR1245" s="101">
        <f>_xll.qlInterestRateIndexMaturity(Currency&amp;"ibor"&amp;Tenor,AQ1245,Trigger)</f>
        <v>48096</v>
      </c>
      <c r="AS1245" s="246">
        <f>_xll.qlIndexFixing($AC$5,AP1245,TRUE,_xll.ohTrigger(Trigger,Trigger1M))</f>
        <v>2.1032631346064857E-2</v>
      </c>
      <c r="AT1245" s="246">
        <f>_xll.qlIndexFixing($AU$1,AP1245,TRUE,_xll.ohTrigger(Trigger,Trigger1M))</f>
        <v>2.1166289139349585E-2</v>
      </c>
    </row>
    <row r="1246" spans="41:46" ht="11.25" customHeight="1" x14ac:dyDescent="0.25">
      <c r="AO1246" s="102" t="s">
        <v>83</v>
      </c>
      <c r="AP1246" s="101">
        <f>_xll.qlInterestRateIndexFixingDate(Currency&amp;"ibor"&amp;Tenor,AQ1246,Trigger)</f>
        <v>48068</v>
      </c>
      <c r="AQ1246" s="101">
        <f>_xll.qlCalendarAdvance(Calendar,AQ1245,AO1246,"f",,Trigger)</f>
        <v>48072</v>
      </c>
      <c r="AR1246" s="101">
        <f>_xll.qlInterestRateIndexMaturity(Currency&amp;"ibor"&amp;Tenor,AQ1246,Trigger)</f>
        <v>48103</v>
      </c>
      <c r="AS1246" s="246">
        <f>_xll.qlIndexFixing($AC$5,AP1246,TRUE,_xll.ohTrigger(Trigger,Trigger1M))</f>
        <v>2.1029957293096126E-2</v>
      </c>
      <c r="AT1246" s="246">
        <f>_xll.qlIndexFixing($AU$1,AP1246,TRUE,_xll.ohTrigger(Trigger,Trigger1M))</f>
        <v>2.116164769918576E-2</v>
      </c>
    </row>
    <row r="1247" spans="41:46" ht="11.25" customHeight="1" x14ac:dyDescent="0.25">
      <c r="AO1247" s="102" t="s">
        <v>83</v>
      </c>
      <c r="AP1247" s="101">
        <f>_xll.qlInterestRateIndexFixingDate(Currency&amp;"ibor"&amp;Tenor,AQ1247,Trigger)</f>
        <v>48075</v>
      </c>
      <c r="AQ1247" s="101">
        <f>_xll.qlCalendarAdvance(Calendar,AQ1246,AO1247,"f",,Trigger)</f>
        <v>48079</v>
      </c>
      <c r="AR1247" s="101">
        <f>_xll.qlInterestRateIndexMaturity(Currency&amp;"ibor"&amp;Tenor,AQ1247,Trigger)</f>
        <v>48110</v>
      </c>
      <c r="AS1247" s="246">
        <f>_xll.qlIndexFixing($AC$5,AP1247,TRUE,_xll.ohTrigger(Trigger,Trigger1M))</f>
        <v>2.1027107492850017E-2</v>
      </c>
      <c r="AT1247" s="246">
        <f>_xll.qlIndexFixing($AU$1,AP1247,TRUE,_xll.ohTrigger(Trigger,Trigger1M))</f>
        <v>2.1156946896978914E-2</v>
      </c>
    </row>
    <row r="1248" spans="41:46" ht="11.25" customHeight="1" x14ac:dyDescent="0.25">
      <c r="AO1248" s="102" t="s">
        <v>83</v>
      </c>
      <c r="AP1248" s="101">
        <f>_xll.qlInterestRateIndexFixingDate(Currency&amp;"ibor"&amp;Tenor,AQ1248,Trigger)</f>
        <v>48082</v>
      </c>
      <c r="AQ1248" s="101">
        <f>_xll.qlCalendarAdvance(Calendar,AQ1247,AO1248,"f",,Trigger)</f>
        <v>48086</v>
      </c>
      <c r="AR1248" s="101">
        <f>_xll.qlInterestRateIndexMaturity(Currency&amp;"ibor"&amp;Tenor,AQ1248,Trigger)</f>
        <v>48117</v>
      </c>
      <c r="AS1248" s="246">
        <f>_xll.qlIndexFixing($AC$5,AP1248,TRUE,_xll.ohTrigger(Trigger,Trigger1M))</f>
        <v>2.1024081945450308E-2</v>
      </c>
      <c r="AT1248" s="246">
        <f>_xll.qlIndexFixing($AU$1,AP1248,TRUE,_xll.ohTrigger(Trigger,Trigger1M))</f>
        <v>2.1152186732801247E-2</v>
      </c>
    </row>
    <row r="1249" spans="41:46" ht="11.25" customHeight="1" x14ac:dyDescent="0.25">
      <c r="AO1249" s="102" t="s">
        <v>83</v>
      </c>
      <c r="AP1249" s="101">
        <f>_xll.qlInterestRateIndexFixingDate(Currency&amp;"ibor"&amp;Tenor,AQ1249,Trigger)</f>
        <v>48089</v>
      </c>
      <c r="AQ1249" s="101">
        <f>_xll.qlCalendarAdvance(Calendar,AQ1248,AO1249,"f",,Trigger)</f>
        <v>48093</v>
      </c>
      <c r="AR1249" s="101">
        <f>_xll.qlInterestRateIndexMaturity(Currency&amp;"ibor"&amp;Tenor,AQ1249,Trigger)</f>
        <v>48123</v>
      </c>
      <c r="AS1249" s="246">
        <f>_xll.qlIndexFixing($AC$5,AP1249,TRUE,_xll.ohTrigger(Trigger,Trigger1M))</f>
        <v>2.1020510908480006E-2</v>
      </c>
      <c r="AT1249" s="246">
        <f>_xll.qlIndexFixing($AU$1,AP1249,TRUE,_xll.ohTrigger(Trigger,Trigger1M))</f>
        <v>2.1147095748215605E-2</v>
      </c>
    </row>
    <row r="1250" spans="41:46" ht="11.25" customHeight="1" x14ac:dyDescent="0.25">
      <c r="AO1250" s="102" t="s">
        <v>83</v>
      </c>
      <c r="AP1250" s="101">
        <f>_xll.qlInterestRateIndexFixingDate(Currency&amp;"ibor"&amp;Tenor,AQ1250,Trigger)</f>
        <v>48096</v>
      </c>
      <c r="AQ1250" s="101">
        <f>_xll.qlCalendarAdvance(Calendar,AQ1249,AO1250,"f",,Trigger)</f>
        <v>48100</v>
      </c>
      <c r="AR1250" s="101">
        <f>_xll.qlInterestRateIndexMaturity(Currency&amp;"ibor"&amp;Tenor,AQ1250,Trigger)</f>
        <v>48130</v>
      </c>
      <c r="AS1250" s="246">
        <f>_xll.qlIndexFixing($AC$5,AP1250,TRUE,_xll.ohTrigger(Trigger,Trigger1M))</f>
        <v>2.1017146616800098E-2</v>
      </c>
      <c r="AT1250" s="246">
        <f>_xll.qlIndexFixing($AU$1,AP1250,TRUE,_xll.ohTrigger(Trigger,Trigger1M))</f>
        <v>2.1142221386496018E-2</v>
      </c>
    </row>
    <row r="1251" spans="41:46" ht="11.25" customHeight="1" x14ac:dyDescent="0.25">
      <c r="AO1251" s="102" t="s">
        <v>83</v>
      </c>
      <c r="AP1251" s="101">
        <f>_xll.qlInterestRateIndexFixingDate(Currency&amp;"ibor"&amp;Tenor,AQ1251,Trigger)</f>
        <v>48103</v>
      </c>
      <c r="AQ1251" s="101">
        <f>_xll.qlCalendarAdvance(Calendar,AQ1250,AO1251,"f",,Trigger)</f>
        <v>48107</v>
      </c>
      <c r="AR1251" s="101">
        <f>_xll.qlInterestRateIndexMaturity(Currency&amp;"ibor"&amp;Tenor,AQ1251,Trigger)</f>
        <v>48137</v>
      </c>
      <c r="AS1251" s="246">
        <f>_xll.qlIndexFixing($AC$5,AP1251,TRUE,_xll.ohTrigger(Trigger,Trigger1M))</f>
        <v>2.1013606588612177E-2</v>
      </c>
      <c r="AT1251" s="246">
        <f>_xll.qlIndexFixing($AU$1,AP1251,TRUE,_xll.ohTrigger(Trigger,Trigger1M))</f>
        <v>2.113728766643419E-2</v>
      </c>
    </row>
    <row r="1252" spans="41:46" ht="11.25" customHeight="1" x14ac:dyDescent="0.25">
      <c r="AO1252" s="102" t="s">
        <v>83</v>
      </c>
      <c r="AP1252" s="101">
        <f>_xll.qlInterestRateIndexFixingDate(Currency&amp;"ibor"&amp;Tenor,AQ1252,Trigger)</f>
        <v>48110</v>
      </c>
      <c r="AQ1252" s="101">
        <f>_xll.qlCalendarAdvance(Calendar,AQ1251,AO1252,"f",,Trigger)</f>
        <v>48114</v>
      </c>
      <c r="AR1252" s="101">
        <f>_xll.qlInterestRateIndexMaturity(Currency&amp;"ibor"&amp;Tenor,AQ1252,Trigger)</f>
        <v>48144</v>
      </c>
      <c r="AS1252" s="246">
        <f>_xll.qlIndexFixing($AC$5,AP1252,TRUE,_xll.ohTrigger(Trigger,Trigger1M))</f>
        <v>2.1009890824068123E-2</v>
      </c>
      <c r="AT1252" s="246">
        <f>_xll.qlIndexFixing($AU$1,AP1252,TRUE,_xll.ohTrigger(Trigger,Trigger1M))</f>
        <v>2.1132294588110057E-2</v>
      </c>
    </row>
    <row r="1253" spans="41:46" ht="11.25" customHeight="1" x14ac:dyDescent="0.25">
      <c r="AO1253" s="102" t="s">
        <v>83</v>
      </c>
      <c r="AP1253" s="101">
        <f>_xll.qlInterestRateIndexFixingDate(Currency&amp;"ibor"&amp;Tenor,AQ1253,Trigger)</f>
        <v>48117</v>
      </c>
      <c r="AQ1253" s="101">
        <f>_xll.qlCalendarAdvance(Calendar,AQ1252,AO1253,"f",,Trigger)</f>
        <v>48121</v>
      </c>
      <c r="AR1253" s="101">
        <f>_xll.qlInterestRateIndexMaturity(Currency&amp;"ibor"&amp;Tenor,AQ1253,Trigger)</f>
        <v>48152</v>
      </c>
      <c r="AS1253" s="246">
        <f>_xll.qlIndexFixing($AC$5,AP1253,TRUE,_xll.ohTrigger(Trigger,Trigger1M))</f>
        <v>2.1006318006276482E-2</v>
      </c>
      <c r="AT1253" s="246">
        <f>_xll.qlIndexFixing($AU$1,AP1253,TRUE,_xll.ohTrigger(Trigger,Trigger1M))</f>
        <v>2.1127495484929138E-2</v>
      </c>
    </row>
    <row r="1254" spans="41:46" ht="11.25" customHeight="1" x14ac:dyDescent="0.25">
      <c r="AO1254" s="102" t="s">
        <v>83</v>
      </c>
      <c r="AP1254" s="101">
        <f>_xll.qlInterestRateIndexFixingDate(Currency&amp;"ibor"&amp;Tenor,AQ1254,Trigger)</f>
        <v>48124</v>
      </c>
      <c r="AQ1254" s="101">
        <f>_xll.qlCalendarAdvance(Calendar,AQ1253,AO1254,"f",,Trigger)</f>
        <v>48128</v>
      </c>
      <c r="AR1254" s="101">
        <f>_xll.qlInterestRateIndexMaturity(Currency&amp;"ibor"&amp;Tenor,AQ1254,Trigger)</f>
        <v>48159</v>
      </c>
      <c r="AS1254" s="246">
        <f>_xll.qlIndexFixing($AC$5,AP1254,TRUE,_xll.ohTrigger(Trigger,Trigger1M))</f>
        <v>2.1002237979134537E-2</v>
      </c>
      <c r="AT1254" s="246">
        <f>_xll.qlIndexFixing($AU$1,AP1254,TRUE,_xll.ohTrigger(Trigger,Trigger1M))</f>
        <v>2.1122379150486575E-2</v>
      </c>
    </row>
    <row r="1255" spans="41:46" ht="11.25" customHeight="1" x14ac:dyDescent="0.25">
      <c r="AO1255" s="102" t="s">
        <v>83</v>
      </c>
      <c r="AP1255" s="101">
        <f>_xll.qlInterestRateIndexFixingDate(Currency&amp;"ibor"&amp;Tenor,AQ1255,Trigger)</f>
        <v>48131</v>
      </c>
      <c r="AQ1255" s="101">
        <f>_xll.qlCalendarAdvance(Calendar,AQ1254,AO1255,"f",,Trigger)</f>
        <v>48135</v>
      </c>
      <c r="AR1255" s="101">
        <f>_xll.qlInterestRateIndexMaturity(Currency&amp;"ibor"&amp;Tenor,AQ1255,Trigger)</f>
        <v>48166</v>
      </c>
      <c r="AS1255" s="246">
        <f>_xll.qlIndexFixing($AC$5,AP1255,TRUE,_xll.ohTrigger(Trigger,Trigger1M))</f>
        <v>2.0997982205968404E-2</v>
      </c>
      <c r="AT1255" s="246">
        <f>_xll.qlIndexFixing($AU$1,AP1255,TRUE,_xll.ohTrigger(Trigger,Trigger1M))</f>
        <v>2.111720345459922E-2</v>
      </c>
    </row>
    <row r="1256" spans="41:46" ht="11.25" customHeight="1" x14ac:dyDescent="0.25">
      <c r="AO1256" s="102" t="s">
        <v>83</v>
      </c>
      <c r="AP1256" s="101">
        <f>_xll.qlInterestRateIndexFixingDate(Currency&amp;"ibor"&amp;Tenor,AQ1256,Trigger)</f>
        <v>48138</v>
      </c>
      <c r="AQ1256" s="101">
        <f>_xll.qlCalendarAdvance(Calendar,AQ1255,AO1256,"f",,Trigger)</f>
        <v>48142</v>
      </c>
      <c r="AR1256" s="101">
        <f>_xll.qlInterestRateIndexMaturity(Currency&amp;"ibor"&amp;Tenor,AQ1256,Trigger)</f>
        <v>48173</v>
      </c>
      <c r="AS1256" s="246">
        <f>_xll.qlIndexFixing($AC$5,AP1256,TRUE,_xll.ohTrigger(Trigger,Trigger1M))</f>
        <v>2.0993550686968905E-2</v>
      </c>
      <c r="AT1256" s="246">
        <f>_xll.qlIndexFixing($AU$1,AP1256,TRUE,_xll.ohTrigger(Trigger,Trigger1M))</f>
        <v>2.1111968397352167E-2</v>
      </c>
    </row>
    <row r="1257" spans="41:46" ht="11.25" customHeight="1" x14ac:dyDescent="0.25">
      <c r="AO1257" s="102" t="s">
        <v>83</v>
      </c>
      <c r="AP1257" s="101">
        <f>_xll.qlInterestRateIndexFixingDate(Currency&amp;"ibor"&amp;Tenor,AQ1257,Trigger)</f>
        <v>48145</v>
      </c>
      <c r="AQ1257" s="101">
        <f>_xll.qlCalendarAdvance(Calendar,AQ1256,AO1257,"f",,Trigger)</f>
        <v>48149</v>
      </c>
      <c r="AR1257" s="101">
        <f>_xll.qlInterestRateIndexMaturity(Currency&amp;"ibor"&amp;Tenor,AQ1257,Trigger)</f>
        <v>48180</v>
      </c>
      <c r="AS1257" s="246">
        <f>_xll.qlIndexFixing($AC$5,AP1257,TRUE,_xll.ohTrigger(Trigger,Trigger1M))</f>
        <v>2.098894342234232E-2</v>
      </c>
      <c r="AT1257" s="246">
        <f>_xll.qlIndexFixing($AU$1,AP1257,TRUE,_xll.ohTrigger(Trigger,Trigger1M))</f>
        <v>2.1106673978822772E-2</v>
      </c>
    </row>
    <row r="1258" spans="41:46" ht="11.25" customHeight="1" x14ac:dyDescent="0.25">
      <c r="AO1258" s="102" t="s">
        <v>83</v>
      </c>
      <c r="AP1258" s="101">
        <f>_xll.qlInterestRateIndexFixingDate(Currency&amp;"ibor"&amp;Tenor,AQ1258,Trigger)</f>
        <v>48152</v>
      </c>
      <c r="AQ1258" s="101">
        <f>_xll.qlCalendarAdvance(Calendar,AQ1257,AO1258,"f",,Trigger)</f>
        <v>48156</v>
      </c>
      <c r="AR1258" s="101">
        <f>_xll.qlInterestRateIndexMaturity(Currency&amp;"ibor"&amp;Tenor,AQ1258,Trigger)</f>
        <v>48186</v>
      </c>
      <c r="AS1258" s="246">
        <f>_xll.qlIndexFixing($AC$5,AP1258,TRUE,_xll.ohTrigger(Trigger,Trigger1M))</f>
        <v>2.0983905783058532E-2</v>
      </c>
      <c r="AT1258" s="246">
        <f>_xll.qlIndexFixing($AU$1,AP1258,TRUE,_xll.ohTrigger(Trigger,Trigger1M))</f>
        <v>2.1101089598778877E-2</v>
      </c>
    </row>
    <row r="1259" spans="41:46" ht="11.25" customHeight="1" x14ac:dyDescent="0.25">
      <c r="AO1259" s="102" t="s">
        <v>83</v>
      </c>
      <c r="AP1259" s="101">
        <f>_xll.qlInterestRateIndexFixingDate(Currency&amp;"ibor"&amp;Tenor,AQ1259,Trigger)</f>
        <v>48159</v>
      </c>
      <c r="AQ1259" s="101">
        <f>_xll.qlCalendarAdvance(Calendar,AQ1258,AO1259,"f",,Trigger)</f>
        <v>48163</v>
      </c>
      <c r="AR1259" s="101">
        <f>_xll.qlInterestRateIndexMaturity(Currency&amp;"ibor"&amp;Tenor,AQ1259,Trigger)</f>
        <v>48193</v>
      </c>
      <c r="AS1259" s="246">
        <f>_xll.qlIndexFixing($AC$5,AP1259,TRUE,_xll.ohTrigger(Trigger,Trigger1M))</f>
        <v>2.0978959869036196E-2</v>
      </c>
      <c r="AT1259" s="246">
        <f>_xll.qlIndexFixing($AU$1,AP1259,TRUE,_xll.ohTrigger(Trigger,Trigger1M))</f>
        <v>2.1095681014715595E-2</v>
      </c>
    </row>
    <row r="1260" spans="41:46" ht="11.25" customHeight="1" x14ac:dyDescent="0.25">
      <c r="AO1260" s="102" t="s">
        <v>83</v>
      </c>
      <c r="AP1260" s="101">
        <f>_xll.qlInterestRateIndexFixingDate(Currency&amp;"ibor"&amp;Tenor,AQ1260,Trigger)</f>
        <v>48166</v>
      </c>
      <c r="AQ1260" s="101">
        <f>_xll.qlCalendarAdvance(Calendar,AQ1259,AO1260,"f",,Trigger)</f>
        <v>48170</v>
      </c>
      <c r="AR1260" s="101">
        <f>_xll.qlInterestRateIndexMaturity(Currency&amp;"ibor"&amp;Tenor,AQ1260,Trigger)</f>
        <v>48200</v>
      </c>
      <c r="AS1260" s="246">
        <f>_xll.qlIndexFixing($AC$5,AP1260,TRUE,_xll.ohTrigger(Trigger,Trigger1M))</f>
        <v>2.097383822018184E-2</v>
      </c>
      <c r="AT1260" s="246">
        <f>_xll.qlIndexFixing($AU$1,AP1260,TRUE,_xll.ohTrigger(Trigger,Trigger1M))</f>
        <v>2.1090213072997521E-2</v>
      </c>
    </row>
    <row r="1261" spans="41:46" ht="11.25" customHeight="1" x14ac:dyDescent="0.25">
      <c r="AO1261" s="102" t="s">
        <v>83</v>
      </c>
      <c r="AP1261" s="101">
        <f>_xll.qlInterestRateIndexFixingDate(Currency&amp;"ibor"&amp;Tenor,AQ1261,Trigger)</f>
        <v>48173</v>
      </c>
      <c r="AQ1261" s="101">
        <f>_xll.qlCalendarAdvance(Calendar,AQ1260,AO1261,"f",,Trigger)</f>
        <v>48177</v>
      </c>
      <c r="AR1261" s="101">
        <f>_xll.qlInterestRateIndexMaturity(Currency&amp;"ibor"&amp;Tenor,AQ1261,Trigger)</f>
        <v>48211</v>
      </c>
      <c r="AS1261" s="246">
        <f>_xll.qlIndexFixing($AC$5,AP1261,TRUE,_xll.ohTrigger(Trigger,Trigger1M))</f>
        <v>2.0969397829413036E-2</v>
      </c>
      <c r="AT1261" s="246">
        <f>_xll.qlIndexFixing($AU$1,AP1261,TRUE,_xll.ohTrigger(Trigger,Trigger1M))</f>
        <v>2.1085550893006278E-2</v>
      </c>
    </row>
    <row r="1262" spans="41:46" ht="11.25" customHeight="1" x14ac:dyDescent="0.25">
      <c r="AO1262" s="102" t="s">
        <v>83</v>
      </c>
      <c r="AP1262" s="101">
        <f>_xll.qlInterestRateIndexFixingDate(Currency&amp;"ibor"&amp;Tenor,AQ1262,Trigger)</f>
        <v>48180</v>
      </c>
      <c r="AQ1262" s="101">
        <f>_xll.qlCalendarAdvance(Calendar,AQ1261,AO1262,"f",,Trigger)</f>
        <v>48184</v>
      </c>
      <c r="AR1262" s="101">
        <f>_xll.qlInterestRateIndexMaturity(Currency&amp;"ibor"&amp;Tenor,AQ1262,Trigger)</f>
        <v>48215</v>
      </c>
      <c r="AS1262" s="246">
        <f>_xll.qlIndexFixing($AC$5,AP1262,TRUE,_xll.ohTrigger(Trigger,Trigger1M))</f>
        <v>2.096327092234292E-2</v>
      </c>
      <c r="AT1262" s="246">
        <f>_xll.qlIndexFixing($AU$1,AP1262,TRUE,_xll.ohTrigger(Trigger,Trigger1M))</f>
        <v>2.1079311469800324E-2</v>
      </c>
    </row>
    <row r="1263" spans="41:46" ht="11.25" customHeight="1" x14ac:dyDescent="0.25">
      <c r="AO1263" s="102" t="s">
        <v>83</v>
      </c>
      <c r="AP1263" s="101">
        <f>_xll.qlInterestRateIndexFixingDate(Currency&amp;"ibor"&amp;Tenor,AQ1263,Trigger)</f>
        <v>48187</v>
      </c>
      <c r="AQ1263" s="101">
        <f>_xll.qlCalendarAdvance(Calendar,AQ1262,AO1263,"f",,Trigger)</f>
        <v>48191</v>
      </c>
      <c r="AR1263" s="101">
        <f>_xll.qlInterestRateIndexMaturity(Currency&amp;"ibor"&amp;Tenor,AQ1263,Trigger)</f>
        <v>48222</v>
      </c>
      <c r="AS1263" s="246">
        <f>_xll.qlIndexFixing($AC$5,AP1263,TRUE,_xll.ohTrigger(Trigger,Trigger1M))</f>
        <v>2.0957609188600439E-2</v>
      </c>
      <c r="AT1263" s="246">
        <f>_xll.qlIndexFixing($AU$1,AP1263,TRUE,_xll.ohTrigger(Trigger,Trigger1M))</f>
        <v>2.1073660885309688E-2</v>
      </c>
    </row>
    <row r="1264" spans="41:46" ht="11.25" customHeight="1" x14ac:dyDescent="0.25">
      <c r="AO1264" s="102" t="s">
        <v>83</v>
      </c>
      <c r="AP1264" s="101">
        <f>_xll.qlInterestRateIndexFixingDate(Currency&amp;"ibor"&amp;Tenor,AQ1264,Trigger)</f>
        <v>48194</v>
      </c>
      <c r="AQ1264" s="101">
        <f>_xll.qlCalendarAdvance(Calendar,AQ1263,AO1264,"f",,Trigger)</f>
        <v>48198</v>
      </c>
      <c r="AR1264" s="101">
        <f>_xll.qlInterestRateIndexMaturity(Currency&amp;"ibor"&amp;Tenor,AQ1264,Trigger)</f>
        <v>48229</v>
      </c>
      <c r="AS1264" s="246">
        <f>_xll.qlIndexFixing($AC$5,AP1264,TRUE,_xll.ohTrigger(Trigger,Trigger1M))</f>
        <v>2.0951771710855382E-2</v>
      </c>
      <c r="AT1264" s="246">
        <f>_xll.qlIndexFixing($AU$1,AP1264,TRUE,_xll.ohTrigger(Trigger,Trigger1M))</f>
        <v>2.106795094011947E-2</v>
      </c>
    </row>
    <row r="1265" spans="41:46" ht="11.25" customHeight="1" x14ac:dyDescent="0.25">
      <c r="AO1265" s="102" t="s">
        <v>83</v>
      </c>
      <c r="AP1265" s="101">
        <f>_xll.qlInterestRateIndexFixingDate(Currency&amp;"ibor"&amp;Tenor,AQ1265,Trigger)</f>
        <v>48201</v>
      </c>
      <c r="AQ1265" s="101">
        <f>_xll.qlCalendarAdvance(Calendar,AQ1264,AO1265,"f",,Trigger)</f>
        <v>48205</v>
      </c>
      <c r="AR1265" s="101">
        <f>_xll.qlInterestRateIndexMaturity(Currency&amp;"ibor"&amp;Tenor,AQ1265,Trigger)</f>
        <v>48236</v>
      </c>
      <c r="AS1265" s="246">
        <f>_xll.qlIndexFixing($AC$5,AP1265,TRUE,_xll.ohTrigger(Trigger,Trigger1M))</f>
        <v>2.0945758489373342E-2</v>
      </c>
      <c r="AT1265" s="246">
        <f>_xll.qlIndexFixing($AU$1,AP1265,TRUE,_xll.ohTrigger(Trigger,Trigger1M))</f>
        <v>2.10621816343225E-2</v>
      </c>
    </row>
    <row r="1266" spans="41:46" ht="11.25" customHeight="1" x14ac:dyDescent="0.25">
      <c r="AO1266" s="102" t="s">
        <v>83</v>
      </c>
      <c r="AP1266" s="101">
        <f>_xll.qlInterestRateIndexFixingDate(Currency&amp;"ibor"&amp;Tenor,AQ1266,Trigger)</f>
        <v>48206</v>
      </c>
      <c r="AQ1266" s="101">
        <f>_xll.qlCalendarAdvance(Calendar,AQ1265,AO1266,"f",,Trigger)</f>
        <v>48212</v>
      </c>
      <c r="AR1266" s="101">
        <f>_xll.qlInterestRateIndexMaturity(Currency&amp;"ibor"&amp;Tenor,AQ1266,Trigger)</f>
        <v>48243</v>
      </c>
      <c r="AS1266" s="246">
        <f>_xll.qlIndexFixing($AC$5,AP1266,TRUE,_xll.ohTrigger(Trigger,Trigger1M))</f>
        <v>2.093956952443023E-2</v>
      </c>
      <c r="AT1266" s="246">
        <f>_xll.qlIndexFixing($AU$1,AP1266,TRUE,_xll.ohTrigger(Trigger,Trigger1M))</f>
        <v>2.105635296800645E-2</v>
      </c>
    </row>
    <row r="1267" spans="41:46" ht="11.25" customHeight="1" x14ac:dyDescent="0.25">
      <c r="AO1267" s="102" t="s">
        <v>83</v>
      </c>
      <c r="AP1267" s="101">
        <f>_xll.qlInterestRateIndexFixingDate(Currency&amp;"ibor"&amp;Tenor,AQ1267,Trigger)</f>
        <v>48215</v>
      </c>
      <c r="AQ1267" s="101">
        <f>_xll.qlCalendarAdvance(Calendar,AQ1266,AO1267,"f",,Trigger)</f>
        <v>48219</v>
      </c>
      <c r="AR1267" s="101">
        <f>_xll.qlInterestRateIndexMaturity(Currency&amp;"ibor"&amp;Tenor,AQ1267,Trigger)</f>
        <v>48250</v>
      </c>
      <c r="AS1267" s="246">
        <f>_xll.qlIndexFixing($AC$5,AP1267,TRUE,_xll.ohTrigger(Trigger,Trigger1M))</f>
        <v>2.0933204816304531E-2</v>
      </c>
      <c r="AT1267" s="246">
        <f>_xll.qlIndexFixing($AU$1,AP1267,TRUE,_xll.ohTrigger(Trigger,Trigger1M))</f>
        <v>2.1050464941256411E-2</v>
      </c>
    </row>
    <row r="1268" spans="41:46" ht="11.25" customHeight="1" x14ac:dyDescent="0.25">
      <c r="AO1268" s="102" t="s">
        <v>83</v>
      </c>
      <c r="AP1268" s="101">
        <f>_xll.qlInterestRateIndexFixingDate(Currency&amp;"ibor"&amp;Tenor,AQ1268,Trigger)</f>
        <v>48222</v>
      </c>
      <c r="AQ1268" s="101">
        <f>_xll.qlCalendarAdvance(Calendar,AQ1267,AO1268,"f",,Trigger)</f>
        <v>48226</v>
      </c>
      <c r="AR1268" s="101">
        <f>_xll.qlInterestRateIndexMaturity(Currency&amp;"ibor"&amp;Tenor,AQ1268,Trigger)</f>
        <v>48257</v>
      </c>
      <c r="AS1268" s="246">
        <f>_xll.qlIndexFixing($AC$5,AP1268,TRUE,_xll.ohTrigger(Trigger,Trigger1M))</f>
        <v>2.0926664365279887E-2</v>
      </c>
      <c r="AT1268" s="246">
        <f>_xll.qlIndexFixing($AU$1,AP1268,TRUE,_xll.ohTrigger(Trigger,Trigger1M))</f>
        <v>2.1044517554165216E-2</v>
      </c>
    </row>
    <row r="1269" spans="41:46" ht="11.25" customHeight="1" x14ac:dyDescent="0.25">
      <c r="AO1269" s="102" t="s">
        <v>83</v>
      </c>
      <c r="AP1269" s="101">
        <f>_xll.qlInterestRateIndexFixingDate(Currency&amp;"ibor"&amp;Tenor,AQ1269,Trigger)</f>
        <v>48229</v>
      </c>
      <c r="AQ1269" s="101">
        <f>_xll.qlCalendarAdvance(Calendar,AQ1268,AO1269,"f",,Trigger)</f>
        <v>48233</v>
      </c>
      <c r="AR1269" s="101">
        <f>_xll.qlInterestRateIndexMaturity(Currency&amp;"ibor"&amp;Tenor,AQ1269,Trigger)</f>
        <v>48264</v>
      </c>
      <c r="AS1269" s="246">
        <f>_xll.qlIndexFixing($AC$5,AP1269,TRUE,_xll.ohTrigger(Trigger,Trigger1M))</f>
        <v>2.0919948171660572E-2</v>
      </c>
      <c r="AT1269" s="246">
        <f>_xll.qlIndexFixing($AU$1,AP1269,TRUE,_xll.ohTrigger(Trigger,Trigger1M))</f>
        <v>2.1038510806823108E-2</v>
      </c>
    </row>
    <row r="1270" spans="41:46" ht="11.25" customHeight="1" x14ac:dyDescent="0.25">
      <c r="AO1270" s="102" t="s">
        <v>83</v>
      </c>
      <c r="AP1270" s="101">
        <f>_xll.qlInterestRateIndexFixingDate(Currency&amp;"ibor"&amp;Tenor,AQ1270,Trigger)</f>
        <v>48236</v>
      </c>
      <c r="AQ1270" s="101">
        <f>_xll.qlCalendarAdvance(Calendar,AQ1269,AO1270,"f",,Trigger)</f>
        <v>48240</v>
      </c>
      <c r="AR1270" s="101">
        <f>_xll.qlInterestRateIndexMaturity(Currency&amp;"ibor"&amp;Tenor,AQ1270,Trigger)</f>
        <v>48271</v>
      </c>
      <c r="AS1270" s="246">
        <f>_xll.qlIndexFixing($AC$5,AP1270,TRUE,_xll.ohTrigger(Trigger,Trigger1M))</f>
        <v>2.0913056235743126E-2</v>
      </c>
      <c r="AT1270" s="246">
        <f>_xll.qlIndexFixing($AU$1,AP1270,TRUE,_xll.ohTrigger(Trigger,Trigger1M))</f>
        <v>2.1032444699325505E-2</v>
      </c>
    </row>
    <row r="1271" spans="41:46" ht="11.25" customHeight="1" x14ac:dyDescent="0.25">
      <c r="AO1271" s="102" t="s">
        <v>83</v>
      </c>
      <c r="AP1271" s="101">
        <f>_xll.qlInterestRateIndexFixingDate(Currency&amp;"ibor"&amp;Tenor,AQ1271,Trigger)</f>
        <v>48243</v>
      </c>
      <c r="AQ1271" s="101">
        <f>_xll.qlCalendarAdvance(Calendar,AQ1270,AO1271,"f",,Trigger)</f>
        <v>48247</v>
      </c>
      <c r="AR1271" s="101">
        <f>_xll.qlInterestRateIndexMaturity(Currency&amp;"ibor"&amp;Tenor,AQ1271,Trigger)</f>
        <v>48276</v>
      </c>
      <c r="AS1271" s="246">
        <f>_xll.qlIndexFixing($AC$5,AP1271,TRUE,_xll.ohTrigger(Trigger,Trigger1M))</f>
        <v>2.090581351686838E-2</v>
      </c>
      <c r="AT1271" s="246">
        <f>_xll.qlIndexFixing($AU$1,AP1271,TRUE,_xll.ohTrigger(Trigger,Trigger1M))</f>
        <v>2.1025976602824389E-2</v>
      </c>
    </row>
    <row r="1272" spans="41:46" ht="11.25" customHeight="1" x14ac:dyDescent="0.25">
      <c r="AO1272" s="102" t="s">
        <v>83</v>
      </c>
      <c r="AP1272" s="101">
        <f>_xll.qlInterestRateIndexFixingDate(Currency&amp;"ibor"&amp;Tenor,AQ1272,Trigger)</f>
        <v>48250</v>
      </c>
      <c r="AQ1272" s="101">
        <f>_xll.qlCalendarAdvance(Calendar,AQ1271,AO1272,"f",,Trigger)</f>
        <v>48254</v>
      </c>
      <c r="AR1272" s="101">
        <f>_xll.qlInterestRateIndexMaturity(Currency&amp;"ibor"&amp;Tenor,AQ1272,Trigger)</f>
        <v>48283</v>
      </c>
      <c r="AS1272" s="246">
        <f>_xll.qlIndexFixing($AC$5,AP1272,TRUE,_xll.ohTrigger(Trigger,Trigger1M))</f>
        <v>2.0898596040690286E-2</v>
      </c>
      <c r="AT1272" s="246">
        <f>_xll.qlIndexFixing($AU$1,AP1272,TRUE,_xll.ohTrigger(Trigger,Trigger1M))</f>
        <v>2.1019800975984132E-2</v>
      </c>
    </row>
    <row r="1273" spans="41:46" ht="11.25" customHeight="1" x14ac:dyDescent="0.25">
      <c r="AO1273" s="102" t="s">
        <v>83</v>
      </c>
      <c r="AP1273" s="101">
        <f>_xll.qlInterestRateIndexFixingDate(Currency&amp;"ibor"&amp;Tenor,AQ1273,Trigger)</f>
        <v>48257</v>
      </c>
      <c r="AQ1273" s="101">
        <f>_xll.qlCalendarAdvance(Calendar,AQ1272,AO1273,"f",,Trigger)</f>
        <v>48261</v>
      </c>
      <c r="AR1273" s="101">
        <f>_xll.qlInterestRateIndexMaturity(Currency&amp;"ibor"&amp;Tenor,AQ1273,Trigger)</f>
        <v>48290</v>
      </c>
      <c r="AS1273" s="246">
        <f>_xll.qlIndexFixing($AC$5,AP1273,TRUE,_xll.ohTrigger(Trigger,Trigger1M))</f>
        <v>2.0891202843223641E-2</v>
      </c>
      <c r="AT1273" s="246">
        <f>_xll.qlIndexFixing($AU$1,AP1273,TRUE,_xll.ohTrigger(Trigger,Trigger1M))</f>
        <v>2.10135659959622E-2</v>
      </c>
    </row>
    <row r="1274" spans="41:46" ht="11.25" customHeight="1" x14ac:dyDescent="0.25">
      <c r="AO1274" s="102" t="s">
        <v>83</v>
      </c>
      <c r="AP1274" s="101">
        <f>_xll.qlInterestRateIndexFixingDate(Currency&amp;"ibor"&amp;Tenor,AQ1274,Trigger)</f>
        <v>48264</v>
      </c>
      <c r="AQ1274" s="101">
        <f>_xll.qlCalendarAdvance(Calendar,AQ1273,AO1274,"f",,Trigger)</f>
        <v>48268</v>
      </c>
      <c r="AR1274" s="101">
        <f>_xll.qlInterestRateIndexMaturity(Currency&amp;"ibor"&amp;Tenor,AQ1274,Trigger)</f>
        <v>48297</v>
      </c>
      <c r="AS1274" s="246">
        <f>_xll.qlIndexFixing($AC$5,AP1274,TRUE,_xll.ohTrigger(Trigger,Trigger1M))</f>
        <v>2.088363392477716E-2</v>
      </c>
      <c r="AT1274" s="246">
        <f>_xll.qlIndexFixing($AU$1,AP1274,TRUE,_xll.ohTrigger(Trigger,Trigger1M))</f>
        <v>2.100727166285506E-2</v>
      </c>
    </row>
    <row r="1275" spans="41:46" ht="11.25" customHeight="1" x14ac:dyDescent="0.25">
      <c r="AO1275" s="102" t="s">
        <v>83</v>
      </c>
      <c r="AP1275" s="101">
        <f>_xll.qlInterestRateIndexFixingDate(Currency&amp;"ibor"&amp;Tenor,AQ1275,Trigger)</f>
        <v>48271</v>
      </c>
      <c r="AQ1275" s="101">
        <f>_xll.qlCalendarAdvance(Calendar,AQ1274,AO1275,"f",,Trigger)</f>
        <v>48275</v>
      </c>
      <c r="AR1275" s="101">
        <f>_xll.qlInterestRateIndexMaturity(Currency&amp;"ibor"&amp;Tenor,AQ1275,Trigger)</f>
        <v>48306</v>
      </c>
      <c r="AS1275" s="246">
        <f>_xll.qlIndexFixing($AC$5,AP1275,TRUE,_xll.ohTrigger(Trigger,Trigger1M))</f>
        <v>2.0875960432965183E-2</v>
      </c>
      <c r="AT1275" s="246">
        <f>_xll.qlIndexFixing($AU$1,AP1275,TRUE,_xll.ohTrigger(Trigger,Trigger1M))</f>
        <v>2.1001223762741085E-2</v>
      </c>
    </row>
    <row r="1276" spans="41:46" ht="11.25" customHeight="1" x14ac:dyDescent="0.25">
      <c r="AO1276" s="102" t="s">
        <v>83</v>
      </c>
      <c r="AP1276" s="101">
        <f>_xll.qlInterestRateIndexFixingDate(Currency&amp;"ibor"&amp;Tenor,AQ1276,Trigger)</f>
        <v>48278</v>
      </c>
      <c r="AQ1276" s="101">
        <f>_xll.qlCalendarAdvance(Calendar,AQ1275,AO1276,"f",,Trigger)</f>
        <v>48282</v>
      </c>
      <c r="AR1276" s="101">
        <f>_xll.qlInterestRateIndexMaturity(Currency&amp;"ibor"&amp;Tenor,AQ1276,Trigger)</f>
        <v>48313</v>
      </c>
      <c r="AS1276" s="246">
        <f>_xll.qlIndexFixing($AC$5,AP1276,TRUE,_xll.ohTrigger(Trigger,Trigger1M))</f>
        <v>2.0868014050123125E-2</v>
      </c>
      <c r="AT1276" s="246">
        <f>_xll.qlIndexFixing($AU$1,AP1276,TRUE,_xll.ohTrigger(Trigger,Trigger1M))</f>
        <v>2.0994801496272777E-2</v>
      </c>
    </row>
    <row r="1277" spans="41:46" ht="11.25" customHeight="1" x14ac:dyDescent="0.25">
      <c r="AO1277" s="102" t="s">
        <v>83</v>
      </c>
      <c r="AP1277" s="101">
        <f>_xll.qlInterestRateIndexFixingDate(Currency&amp;"ibor"&amp;Tenor,AQ1277,Trigger)</f>
        <v>48285</v>
      </c>
      <c r="AQ1277" s="101">
        <f>_xll.qlCalendarAdvance(Calendar,AQ1276,AO1277,"f",,Trigger)</f>
        <v>48289</v>
      </c>
      <c r="AR1277" s="101">
        <f>_xll.qlInterestRateIndexMaturity(Currency&amp;"ibor"&amp;Tenor,AQ1277,Trigger)</f>
        <v>48320</v>
      </c>
      <c r="AS1277" s="246">
        <f>_xll.qlIndexFixing($AC$5,AP1277,TRUE,_xll.ohTrigger(Trigger,Trigger1M))</f>
        <v>2.0859891927339752E-2</v>
      </c>
      <c r="AT1277" s="246">
        <f>_xll.qlIndexFixing($AU$1,AP1277,TRUE,_xll.ohTrigger(Trigger,Trigger1M))</f>
        <v>2.098831987031682E-2</v>
      </c>
    </row>
    <row r="1278" spans="41:46" ht="11.25" customHeight="1" x14ac:dyDescent="0.25">
      <c r="AO1278" s="102" t="s">
        <v>83</v>
      </c>
      <c r="AP1278" s="101">
        <f>_xll.qlInterestRateIndexFixingDate(Currency&amp;"ibor"&amp;Tenor,AQ1278,Trigger)</f>
        <v>48292</v>
      </c>
      <c r="AQ1278" s="101">
        <f>_xll.qlCalendarAdvance(Calendar,AQ1277,AO1278,"f",,Trigger)</f>
        <v>48296</v>
      </c>
      <c r="AR1278" s="101">
        <f>_xll.qlInterestRateIndexMaturity(Currency&amp;"ibor"&amp;Tenor,AQ1278,Trigger)</f>
        <v>48327</v>
      </c>
      <c r="AS1278" s="246">
        <f>_xll.qlIndexFixing($AC$5,AP1278,TRUE,_xll.ohTrigger(Trigger,Trigger1M))</f>
        <v>2.0851594064981233E-2</v>
      </c>
      <c r="AT1278" s="246">
        <f>_xll.qlIndexFixing($AU$1,AP1278,TRUE,_xll.ohTrigger(Trigger,Trigger1M))</f>
        <v>2.0981778884973781E-2</v>
      </c>
    </row>
    <row r="1279" spans="41:46" ht="11.25" customHeight="1" x14ac:dyDescent="0.25">
      <c r="AO1279" s="102" t="s">
        <v>83</v>
      </c>
      <c r="AP1279" s="101">
        <f>_xll.qlInterestRateIndexFixingDate(Currency&amp;"ibor"&amp;Tenor,AQ1279,Trigger)</f>
        <v>48297</v>
      </c>
      <c r="AQ1279" s="101">
        <f>_xll.qlCalendarAdvance(Calendar,AQ1278,AO1279,"f",,Trigger)</f>
        <v>48303</v>
      </c>
      <c r="AR1279" s="101">
        <f>_xll.qlInterestRateIndexMaturity(Currency&amp;"ibor"&amp;Tenor,AQ1279,Trigger)</f>
        <v>48334</v>
      </c>
      <c r="AS1279" s="246">
        <f>_xll.qlIndexFixing($AC$5,AP1279,TRUE,_xll.ohTrigger(Trigger,Trigger1M))</f>
        <v>2.0843120463431768E-2</v>
      </c>
      <c r="AT1279" s="246">
        <f>_xll.qlIndexFixing($AU$1,AP1279,TRUE,_xll.ohTrigger(Trigger,Trigger1M))</f>
        <v>2.0975178540339066E-2</v>
      </c>
    </row>
    <row r="1280" spans="41:46" ht="11.25" customHeight="1" x14ac:dyDescent="0.25">
      <c r="AO1280" s="102" t="s">
        <v>83</v>
      </c>
      <c r="AP1280" s="101">
        <f>_xll.qlInterestRateIndexFixingDate(Currency&amp;"ibor"&amp;Tenor,AQ1280,Trigger)</f>
        <v>48306</v>
      </c>
      <c r="AQ1280" s="101">
        <f>_xll.qlCalendarAdvance(Calendar,AQ1279,AO1280,"f",,Trigger)</f>
        <v>48310</v>
      </c>
      <c r="AR1280" s="101">
        <f>_xll.qlInterestRateIndexMaturity(Currency&amp;"ibor"&amp;Tenor,AQ1280,Trigger)</f>
        <v>48340</v>
      </c>
      <c r="AS1280" s="246">
        <f>_xll.qlIndexFixing($AC$5,AP1280,TRUE,_xll.ohTrigger(Trigger,Trigger1M))</f>
        <v>2.0834501330219801E-2</v>
      </c>
      <c r="AT1280" s="246">
        <f>_xll.qlIndexFixing($AU$1,AP1280,TRUE,_xll.ohTrigger(Trigger,Trigger1M))</f>
        <v>2.0968389263487985E-2</v>
      </c>
    </row>
    <row r="1281" spans="41:46" ht="11.25" customHeight="1" x14ac:dyDescent="0.25">
      <c r="AO1281" s="102" t="s">
        <v>83</v>
      </c>
      <c r="AP1281" s="101">
        <f>_xll.qlInterestRateIndexFixingDate(Currency&amp;"ibor"&amp;Tenor,AQ1281,Trigger)</f>
        <v>48313</v>
      </c>
      <c r="AQ1281" s="101">
        <f>_xll.qlCalendarAdvance(Calendar,AQ1280,AO1281,"f",,Trigger)</f>
        <v>48317</v>
      </c>
      <c r="AR1281" s="101">
        <f>_xll.qlInterestRateIndexMaturity(Currency&amp;"ibor"&amp;Tenor,AQ1281,Trigger)</f>
        <v>48347</v>
      </c>
      <c r="AS1281" s="246">
        <f>_xll.qlIndexFixing($AC$5,AP1281,TRUE,_xll.ohTrigger(Trigger,Trigger1M))</f>
        <v>2.0825689313607398E-2</v>
      </c>
      <c r="AT1281" s="246">
        <f>_xll.qlIndexFixing($AU$1,AP1281,TRUE,_xll.ohTrigger(Trigger,Trigger1M))</f>
        <v>2.0961674831200483E-2</v>
      </c>
    </row>
    <row r="1282" spans="41:46" ht="11.25" customHeight="1" x14ac:dyDescent="0.25">
      <c r="AO1282" s="102" t="s">
        <v>83</v>
      </c>
      <c r="AP1282" s="101">
        <f>_xll.qlInterestRateIndexFixingDate(Currency&amp;"ibor"&amp;Tenor,AQ1282,Trigger)</f>
        <v>48320</v>
      </c>
      <c r="AQ1282" s="101">
        <f>_xll.qlCalendarAdvance(Calendar,AQ1281,AO1282,"f",,Trigger)</f>
        <v>48324</v>
      </c>
      <c r="AR1282" s="101">
        <f>_xll.qlInterestRateIndexMaturity(Currency&amp;"ibor"&amp;Tenor,AQ1282,Trigger)</f>
        <v>48354</v>
      </c>
      <c r="AS1282" s="246">
        <f>_xll.qlIndexFixing($AC$5,AP1282,TRUE,_xll.ohTrigger(Trigger,Trigger1M))</f>
        <v>2.0816701568885598E-2</v>
      </c>
      <c r="AT1282" s="246">
        <f>_xll.qlIndexFixing($AU$1,AP1282,TRUE,_xll.ohTrigger(Trigger,Trigger1M))</f>
        <v>2.0954901043248597E-2</v>
      </c>
    </row>
    <row r="1283" spans="41:46" ht="11.25" customHeight="1" x14ac:dyDescent="0.25">
      <c r="AO1283" s="102" t="s">
        <v>83</v>
      </c>
      <c r="AP1283" s="101">
        <f>_xll.qlInterestRateIndexFixingDate(Currency&amp;"ibor"&amp;Tenor,AQ1283,Trigger)</f>
        <v>48327</v>
      </c>
      <c r="AQ1283" s="101">
        <f>_xll.qlCalendarAdvance(Calendar,AQ1282,AO1283,"f",,Trigger)</f>
        <v>48331</v>
      </c>
      <c r="AR1283" s="101">
        <f>_xll.qlInterestRateIndexMaturity(Currency&amp;"ibor"&amp;Tenor,AQ1283,Trigger)</f>
        <v>48361</v>
      </c>
      <c r="AS1283" s="246">
        <f>_xll.qlIndexFixing($AC$5,AP1283,TRUE,_xll.ohTrigger(Trigger,Trigger1M))</f>
        <v>2.0807538096440759E-2</v>
      </c>
      <c r="AT1283" s="246">
        <f>_xll.qlIndexFixing($AU$1,AP1283,TRUE,_xll.ohTrigger(Trigger,Trigger1M))</f>
        <v>2.094806789973358E-2</v>
      </c>
    </row>
    <row r="1284" spans="41:46" ht="11.25" customHeight="1" x14ac:dyDescent="0.25">
      <c r="AO1284" s="102" t="s">
        <v>83</v>
      </c>
      <c r="AP1284" s="101">
        <f>_xll.qlInterestRateIndexFixingDate(Currency&amp;"ibor"&amp;Tenor,AQ1284,Trigger)</f>
        <v>48334</v>
      </c>
      <c r="AQ1284" s="101">
        <f>_xll.qlCalendarAdvance(Calendar,AQ1283,AO1284,"f",,Trigger)</f>
        <v>48338</v>
      </c>
      <c r="AR1284" s="101">
        <f>_xll.qlInterestRateIndexMaturity(Currency&amp;"ibor"&amp;Tenor,AQ1284,Trigger)</f>
        <v>48369</v>
      </c>
      <c r="AS1284" s="246">
        <f>_xll.qlIndexFixing($AC$5,AP1284,TRUE,_xll.ohTrigger(Trigger,Trigger1M))</f>
        <v>2.0798116381440405E-2</v>
      </c>
      <c r="AT1284" s="246">
        <f>_xll.qlIndexFixing($AU$1,AP1284,TRUE,_xll.ohTrigger(Trigger,Trigger1M))</f>
        <v>2.0941286431384903E-2</v>
      </c>
    </row>
    <row r="1285" spans="41:46" ht="11.25" customHeight="1" x14ac:dyDescent="0.25">
      <c r="AO1285" s="102" t="s">
        <v>83</v>
      </c>
      <c r="AP1285" s="101">
        <f>_xll.qlInterestRateIndexFixingDate(Currency&amp;"ibor"&amp;Tenor,AQ1285,Trigger)</f>
        <v>48341</v>
      </c>
      <c r="AQ1285" s="101">
        <f>_xll.qlCalendarAdvance(Calendar,AQ1284,AO1285,"f",,Trigger)</f>
        <v>48345</v>
      </c>
      <c r="AR1285" s="101">
        <f>_xll.qlInterestRateIndexMaturity(Currency&amp;"ibor"&amp;Tenor,AQ1285,Trigger)</f>
        <v>48376</v>
      </c>
      <c r="AS1285" s="246">
        <f>_xll.qlIndexFixing($AC$5,AP1285,TRUE,_xll.ohTrigger(Trigger,Trigger1M))</f>
        <v>2.0788588353053489E-2</v>
      </c>
      <c r="AT1285" s="246">
        <f>_xll.qlIndexFixing($AU$1,AP1285,TRUE,_xll.ohTrigger(Trigger,Trigger1M))</f>
        <v>2.0934329933163565E-2</v>
      </c>
    </row>
    <row r="1286" spans="41:46" ht="11.25" customHeight="1" x14ac:dyDescent="0.25">
      <c r="AO1286" s="102" t="s">
        <v>83</v>
      </c>
      <c r="AP1286" s="101">
        <f>_xll.qlInterestRateIndexFixingDate(Currency&amp;"ibor"&amp;Tenor,AQ1286,Trigger)</f>
        <v>48348</v>
      </c>
      <c r="AQ1286" s="101">
        <f>_xll.qlCalendarAdvance(Calendar,AQ1285,AO1286,"f",,Trigger)</f>
        <v>48352</v>
      </c>
      <c r="AR1286" s="101">
        <f>_xll.qlInterestRateIndexMaturity(Currency&amp;"ibor"&amp;Tenor,AQ1286,Trigger)</f>
        <v>48383</v>
      </c>
      <c r="AS1286" s="246">
        <f>_xll.qlIndexFixing($AC$5,AP1286,TRUE,_xll.ohTrigger(Trigger,Trigger1M))</f>
        <v>2.0778884588324963E-2</v>
      </c>
      <c r="AT1286" s="246">
        <f>_xll.qlIndexFixing($AU$1,AP1286,TRUE,_xll.ohTrigger(Trigger,Trigger1M))</f>
        <v>2.092731407638029E-2</v>
      </c>
    </row>
    <row r="1287" spans="41:46" ht="11.25" customHeight="1" x14ac:dyDescent="0.25">
      <c r="AO1287" s="102" t="s">
        <v>83</v>
      </c>
      <c r="AP1287" s="101">
        <f>_xll.qlInterestRateIndexFixingDate(Currency&amp;"ibor"&amp;Tenor,AQ1287,Trigger)</f>
        <v>48355</v>
      </c>
      <c r="AQ1287" s="101">
        <f>_xll.qlCalendarAdvance(Calendar,AQ1286,AO1287,"f",,Trigger)</f>
        <v>48359</v>
      </c>
      <c r="AR1287" s="101">
        <f>_xll.qlInterestRateIndexMaturity(Currency&amp;"ibor"&amp;Tenor,AQ1287,Trigger)</f>
        <v>48390</v>
      </c>
      <c r="AS1287" s="246">
        <f>_xll.qlIndexFixing($AC$5,AP1287,TRUE,_xll.ohTrigger(Trigger,Trigger1M))</f>
        <v>2.0769005087695764E-2</v>
      </c>
      <c r="AT1287" s="246">
        <f>_xll.qlIndexFixing($AU$1,AP1287,TRUE,_xll.ohTrigger(Trigger,Trigger1M))</f>
        <v>2.0920238861140802E-2</v>
      </c>
    </row>
    <row r="1288" spans="41:46" ht="11.25" customHeight="1" x14ac:dyDescent="0.25">
      <c r="AO1288" s="102" t="s">
        <v>83</v>
      </c>
      <c r="AP1288" s="101">
        <f>_xll.qlInterestRateIndexFixingDate(Currency&amp;"ibor"&amp;Tenor,AQ1288,Trigger)</f>
        <v>48362</v>
      </c>
      <c r="AQ1288" s="101">
        <f>_xll.qlCalendarAdvance(Calendar,AQ1287,AO1288,"f",,Trigger)</f>
        <v>48366</v>
      </c>
      <c r="AR1288" s="101">
        <f>_xll.qlInterestRateIndexMaturity(Currency&amp;"ibor"&amp;Tenor,AQ1288,Trigger)</f>
        <v>48396</v>
      </c>
      <c r="AS1288" s="246">
        <f>_xll.qlIndexFixing($AC$5,AP1288,TRUE,_xll.ohTrigger(Trigger,Trigger1M))</f>
        <v>2.0759084832799424E-2</v>
      </c>
      <c r="AT1288" s="246">
        <f>_xll.qlIndexFixing($AU$1,AP1288,TRUE,_xll.ohTrigger(Trigger,Trigger1M))</f>
        <v>2.0913011852266017E-2</v>
      </c>
    </row>
    <row r="1289" spans="41:46" ht="11.25" customHeight="1" x14ac:dyDescent="0.25">
      <c r="AO1289" s="102" t="s">
        <v>83</v>
      </c>
      <c r="AP1289" s="101">
        <f>_xll.qlInterestRateIndexFixingDate(Currency&amp;"ibor"&amp;Tenor,AQ1289,Trigger)</f>
        <v>48369</v>
      </c>
      <c r="AQ1289" s="101">
        <f>_xll.qlCalendarAdvance(Calendar,AQ1288,AO1289,"f",,Trigger)</f>
        <v>48373</v>
      </c>
      <c r="AR1289" s="101">
        <f>_xll.qlInterestRateIndexMaturity(Currency&amp;"ibor"&amp;Tenor,AQ1289,Trigger)</f>
        <v>48403</v>
      </c>
      <c r="AS1289" s="246">
        <f>_xll.qlIndexFixing($AC$5,AP1289,TRUE,_xll.ohTrigger(Trigger,Trigger1M))</f>
        <v>2.074940857854024E-2</v>
      </c>
      <c r="AT1289" s="246">
        <f>_xll.qlIndexFixing($AU$1,AP1289,TRUE,_xll.ohTrigger(Trigger,Trigger1M))</f>
        <v>2.0905822577525157E-2</v>
      </c>
    </row>
    <row r="1290" spans="41:46" ht="11.25" customHeight="1" x14ac:dyDescent="0.25">
      <c r="AO1290" s="102" t="s">
        <v>83</v>
      </c>
      <c r="AP1290" s="101">
        <f>_xll.qlInterestRateIndexFixingDate(Currency&amp;"ibor"&amp;Tenor,AQ1290,Trigger)</f>
        <v>48376</v>
      </c>
      <c r="AQ1290" s="101">
        <f>_xll.qlCalendarAdvance(Calendar,AQ1289,AO1290,"f",,Trigger)</f>
        <v>48380</v>
      </c>
      <c r="AR1290" s="101">
        <f>_xll.qlInterestRateIndexMaturity(Currency&amp;"ibor"&amp;Tenor,AQ1290,Trigger)</f>
        <v>48410</v>
      </c>
      <c r="AS1290" s="246">
        <f>_xll.qlIndexFixing($AC$5,AP1290,TRUE,_xll.ohTrigger(Trigger,Trigger1M))</f>
        <v>2.0741015636436266E-2</v>
      </c>
      <c r="AT1290" s="246">
        <f>_xll.qlIndexFixing($AU$1,AP1290,TRUE,_xll.ohTrigger(Trigger,Trigger1M))</f>
        <v>2.0898573947943255E-2</v>
      </c>
    </row>
    <row r="1291" spans="41:46" ht="11.25" customHeight="1" x14ac:dyDescent="0.25">
      <c r="AO1291" s="102" t="s">
        <v>83</v>
      </c>
      <c r="AP1291" s="101">
        <f>_xll.qlInterestRateIndexFixingDate(Currency&amp;"ibor"&amp;Tenor,AQ1291,Trigger)</f>
        <v>48383</v>
      </c>
      <c r="AQ1291" s="101">
        <f>_xll.qlCalendarAdvance(Calendar,AQ1290,AO1291,"f",,Trigger)</f>
        <v>48387</v>
      </c>
      <c r="AR1291" s="101">
        <f>_xll.qlInterestRateIndexMaturity(Currency&amp;"ibor"&amp;Tenor,AQ1291,Trigger)</f>
        <v>48417</v>
      </c>
      <c r="AS1291" s="246">
        <f>_xll.qlIndexFixing($AC$5,AP1291,TRUE,_xll.ohTrigger(Trigger,Trigger1M))</f>
        <v>2.0733920688726926E-2</v>
      </c>
      <c r="AT1291" s="246">
        <f>_xll.qlIndexFixing($AU$1,AP1291,TRUE,_xll.ohTrigger(Trigger,Trigger1M))</f>
        <v>2.0891265963632222E-2</v>
      </c>
    </row>
    <row r="1292" spans="41:46" ht="11.25" customHeight="1" x14ac:dyDescent="0.25">
      <c r="AO1292" s="102" t="s">
        <v>83</v>
      </c>
      <c r="AP1292" s="101">
        <f>_xll.qlInterestRateIndexFixingDate(Currency&amp;"ibor"&amp;Tenor,AQ1292,Trigger)</f>
        <v>48390</v>
      </c>
      <c r="AQ1292" s="101">
        <f>_xll.qlCalendarAdvance(Calendar,AQ1291,AO1292,"f",,Trigger)</f>
        <v>48394</v>
      </c>
      <c r="AR1292" s="101">
        <f>_xll.qlInterestRateIndexMaturity(Currency&amp;"ibor"&amp;Tenor,AQ1292,Trigger)</f>
        <v>48424</v>
      </c>
      <c r="AS1292" s="246">
        <f>_xll.qlIndexFixing($AC$5,AP1292,TRUE,_xll.ohTrigger(Trigger,Trigger1M))</f>
        <v>2.0728123373067397E-2</v>
      </c>
      <c r="AT1292" s="246">
        <f>_xll.qlIndexFixing($AU$1,AP1292,TRUE,_xll.ohTrigger(Trigger,Trigger1M))</f>
        <v>2.0883898624703967E-2</v>
      </c>
    </row>
    <row r="1293" spans="41:46" ht="11.25" customHeight="1" x14ac:dyDescent="0.25">
      <c r="AO1293" s="102" t="s">
        <v>83</v>
      </c>
      <c r="AP1293" s="101">
        <f>_xll.qlInterestRateIndexFixingDate(Currency&amp;"ibor"&amp;Tenor,AQ1293,Trigger)</f>
        <v>48397</v>
      </c>
      <c r="AQ1293" s="101">
        <f>_xll.qlCalendarAdvance(Calendar,AQ1292,AO1293,"f",,Trigger)</f>
        <v>48401</v>
      </c>
      <c r="AR1293" s="101">
        <f>_xll.qlInterestRateIndexMaturity(Currency&amp;"ibor"&amp;Tenor,AQ1293,Trigger)</f>
        <v>48432</v>
      </c>
      <c r="AS1293" s="246">
        <f>_xll.qlIndexFixing($AC$5,AP1293,TRUE,_xll.ohTrigger(Trigger,Trigger1M))</f>
        <v>2.072363380889209E-2</v>
      </c>
      <c r="AT1293" s="246">
        <f>_xll.qlIndexFixing($AU$1,AP1293,TRUE,_xll.ohTrigger(Trigger,Trigger1M))</f>
        <v>2.0876541048252647E-2</v>
      </c>
    </row>
    <row r="1294" spans="41:46" ht="11.25" customHeight="1" x14ac:dyDescent="0.25">
      <c r="AO1294" s="102" t="s">
        <v>83</v>
      </c>
      <c r="AP1294" s="101">
        <f>_xll.qlInterestRateIndexFixingDate(Currency&amp;"ibor"&amp;Tenor,AQ1294,Trigger)</f>
        <v>48404</v>
      </c>
      <c r="AQ1294" s="101">
        <f>_xll.qlCalendarAdvance(Calendar,AQ1293,AO1294,"f",,Trigger)</f>
        <v>48408</v>
      </c>
      <c r="AR1294" s="101">
        <f>_xll.qlInterestRateIndexMaturity(Currency&amp;"ibor"&amp;Tenor,AQ1294,Trigger)</f>
        <v>48439</v>
      </c>
      <c r="AS1294" s="246">
        <f>_xll.qlIndexFixing($AC$5,AP1294,TRUE,_xll.ohTrigger(Trigger,Trigger1M))</f>
        <v>2.0718838253138298E-2</v>
      </c>
      <c r="AT1294" s="246">
        <f>_xll.qlIndexFixing($AU$1,AP1294,TRUE,_xll.ohTrigger(Trigger,Trigger1M))</f>
        <v>2.086905032690364E-2</v>
      </c>
    </row>
    <row r="1295" spans="41:46" ht="11.25" customHeight="1" x14ac:dyDescent="0.25">
      <c r="AO1295" s="102" t="s">
        <v>83</v>
      </c>
      <c r="AP1295" s="101">
        <f>_xll.qlInterestRateIndexFixingDate(Currency&amp;"ibor"&amp;Tenor,AQ1295,Trigger)</f>
        <v>48411</v>
      </c>
      <c r="AQ1295" s="101">
        <f>_xll.qlCalendarAdvance(Calendar,AQ1294,AO1295,"f",,Trigger)</f>
        <v>48415</v>
      </c>
      <c r="AR1295" s="101">
        <f>_xll.qlInterestRateIndexMaturity(Currency&amp;"ibor"&amp;Tenor,AQ1295,Trigger)</f>
        <v>48446</v>
      </c>
      <c r="AS1295" s="246">
        <f>_xll.qlIndexFixing($AC$5,AP1295,TRUE,_xll.ohTrigger(Trigger,Trigger1M))</f>
        <v>2.0713865413042463E-2</v>
      </c>
      <c r="AT1295" s="246">
        <f>_xll.qlIndexFixing($AU$1,AP1295,TRUE,_xll.ohTrigger(Trigger,Trigger1M))</f>
        <v>2.0861500247993183E-2</v>
      </c>
    </row>
    <row r="1296" spans="41:46" ht="11.25" customHeight="1" x14ac:dyDescent="0.25">
      <c r="AO1296" s="102" t="s">
        <v>83</v>
      </c>
      <c r="AP1296" s="101">
        <f>_xll.qlInterestRateIndexFixingDate(Currency&amp;"ibor"&amp;Tenor,AQ1296,Trigger)</f>
        <v>48418</v>
      </c>
      <c r="AQ1296" s="101">
        <f>_xll.qlCalendarAdvance(Calendar,AQ1295,AO1296,"f",,Trigger)</f>
        <v>48422</v>
      </c>
      <c r="AR1296" s="101">
        <f>_xll.qlInterestRateIndexMaturity(Currency&amp;"ibor"&amp;Tenor,AQ1296,Trigger)</f>
        <v>48453</v>
      </c>
      <c r="AS1296" s="246">
        <f>_xll.qlIndexFixing($AC$5,AP1296,TRUE,_xll.ohTrigger(Trigger,Trigger1M))</f>
        <v>2.0708715288831496E-2</v>
      </c>
      <c r="AT1296" s="246">
        <f>_xll.qlIndexFixing($AU$1,AP1296,TRUE,_xll.ohTrigger(Trigger,Trigger1M))</f>
        <v>2.0853890811629583E-2</v>
      </c>
    </row>
    <row r="1297" spans="41:46" ht="11.25" customHeight="1" x14ac:dyDescent="0.25">
      <c r="AO1297" s="102" t="s">
        <v>83</v>
      </c>
      <c r="AP1297" s="101">
        <f>_xll.qlInterestRateIndexFixingDate(Currency&amp;"ibor"&amp;Tenor,AQ1297,Trigger)</f>
        <v>48425</v>
      </c>
      <c r="AQ1297" s="101">
        <f>_xll.qlCalendarAdvance(Calendar,AQ1296,AO1297,"f",,Trigger)</f>
        <v>48429</v>
      </c>
      <c r="AR1297" s="101">
        <f>_xll.qlInterestRateIndexMaturity(Currency&amp;"ibor"&amp;Tenor,AQ1297,Trigger)</f>
        <v>48460</v>
      </c>
      <c r="AS1297" s="246">
        <f>_xll.qlIndexFixing($AC$5,AP1297,TRUE,_xll.ohTrigger(Trigger,Trigger1M))</f>
        <v>2.0703387880742632E-2</v>
      </c>
      <c r="AT1297" s="246">
        <f>_xll.qlIndexFixing($AU$1,AP1297,TRUE,_xll.ohTrigger(Trigger,Trigger1M))</f>
        <v>2.0846222017936608E-2</v>
      </c>
    </row>
    <row r="1298" spans="41:46" ht="11.25" customHeight="1" x14ac:dyDescent="0.25">
      <c r="AO1298" s="102" t="s">
        <v>83</v>
      </c>
      <c r="AP1298" s="101">
        <f>_xll.qlInterestRateIndexFixingDate(Currency&amp;"ibor"&amp;Tenor,AQ1298,Trigger)</f>
        <v>48432</v>
      </c>
      <c r="AQ1298" s="101">
        <f>_xll.qlCalendarAdvance(Calendar,AQ1297,AO1298,"f",,Trigger)</f>
        <v>48436</v>
      </c>
      <c r="AR1298" s="101">
        <f>_xll.qlInterestRateIndexMaturity(Currency&amp;"ibor"&amp;Tenor,AQ1298,Trigger)</f>
        <v>48467</v>
      </c>
      <c r="AS1298" s="246">
        <f>_xll.qlIndexFixing($AC$5,AP1298,TRUE,_xll.ohTrigger(Trigger,Trigger1M))</f>
        <v>2.0697883189018249E-2</v>
      </c>
      <c r="AT1298" s="246">
        <f>_xll.qlIndexFixing($AU$1,AP1298,TRUE,_xll.ohTrigger(Trigger,Trigger1M))</f>
        <v>2.0838493867027717E-2</v>
      </c>
    </row>
    <row r="1299" spans="41:46" ht="11.25" customHeight="1" x14ac:dyDescent="0.25">
      <c r="AO1299" s="102" t="s">
        <v>83</v>
      </c>
      <c r="AP1299" s="101">
        <f>_xll.qlInterestRateIndexFixingDate(Currency&amp;"ibor"&amp;Tenor,AQ1299,Trigger)</f>
        <v>48439</v>
      </c>
      <c r="AQ1299" s="101">
        <f>_xll.qlCalendarAdvance(Calendar,AQ1298,AO1299,"f",,Trigger)</f>
        <v>48443</v>
      </c>
      <c r="AR1299" s="101">
        <f>_xll.qlInterestRateIndexMaturity(Currency&amp;"ibor"&amp;Tenor,AQ1299,Trigger)</f>
        <v>48474</v>
      </c>
      <c r="AS1299" s="246">
        <f>_xll.qlIndexFixing($AC$5,AP1299,TRUE,_xll.ohTrigger(Trigger,Trigger1M))</f>
        <v>2.0692201213911056E-2</v>
      </c>
      <c r="AT1299" s="246">
        <f>_xll.qlIndexFixing($AU$1,AP1299,TRUE,_xll.ohTrigger(Trigger,Trigger1M))</f>
        <v>2.0830706359021522E-2</v>
      </c>
    </row>
    <row r="1300" spans="41:46" ht="11.25" customHeight="1" x14ac:dyDescent="0.25">
      <c r="AO1300" s="102" t="s">
        <v>83</v>
      </c>
      <c r="AP1300" s="101">
        <f>_xll.qlInterestRateIndexFixingDate(Currency&amp;"ibor"&amp;Tenor,AQ1300,Trigger)</f>
        <v>48446</v>
      </c>
      <c r="AQ1300" s="101">
        <f>_xll.qlCalendarAdvance(Calendar,AQ1299,AO1300,"f",,Trigger)</f>
        <v>48450</v>
      </c>
      <c r="AR1300" s="101">
        <f>_xll.qlInterestRateIndexMaturity(Currency&amp;"ibor"&amp;Tenor,AQ1300,Trigger)</f>
        <v>48481</v>
      </c>
      <c r="AS1300" s="246">
        <f>_xll.qlIndexFixing($AC$5,AP1300,TRUE,_xll.ohTrigger(Trigger,Trigger1M))</f>
        <v>2.0686341955678908E-2</v>
      </c>
      <c r="AT1300" s="246">
        <f>_xll.qlIndexFixing($AU$1,AP1300,TRUE,_xll.ohTrigger(Trigger,Trigger1M))</f>
        <v>2.08228594940418E-2</v>
      </c>
    </row>
    <row r="1301" spans="41:46" ht="11.25" customHeight="1" x14ac:dyDescent="0.25">
      <c r="AO1301" s="102" t="s">
        <v>83</v>
      </c>
      <c r="AP1301" s="101">
        <f>_xll.qlInterestRateIndexFixingDate(Currency&amp;"ibor"&amp;Tenor,AQ1301,Trigger)</f>
        <v>48453</v>
      </c>
      <c r="AQ1301" s="101">
        <f>_xll.qlCalendarAdvance(Calendar,AQ1300,AO1301,"f",,Trigger)</f>
        <v>48457</v>
      </c>
      <c r="AR1301" s="101">
        <f>_xll.qlInterestRateIndexMaturity(Currency&amp;"ibor"&amp;Tenor,AQ1301,Trigger)</f>
        <v>48487</v>
      </c>
      <c r="AS1301" s="246">
        <f>_xll.qlIndexFixing($AC$5,AP1301,TRUE,_xll.ohTrigger(Trigger,Trigger1M))</f>
        <v>2.0680158016247674E-2</v>
      </c>
      <c r="AT1301" s="246">
        <f>_xll.qlIndexFixing($AU$1,AP1301,TRUE,_xll.ohTrigger(Trigger,Trigger1M))</f>
        <v>2.0814921634664252E-2</v>
      </c>
    </row>
    <row r="1302" spans="41:46" ht="11.25" customHeight="1" x14ac:dyDescent="0.25">
      <c r="AO1302" s="102" t="s">
        <v>83</v>
      </c>
      <c r="AP1302" s="101">
        <f>_xll.qlInterestRateIndexFixingDate(Currency&amp;"ibor"&amp;Tenor,AQ1302,Trigger)</f>
        <v>48460</v>
      </c>
      <c r="AQ1302" s="101">
        <f>_xll.qlCalendarAdvance(Calendar,AQ1301,AO1302,"f",,Trigger)</f>
        <v>48464</v>
      </c>
      <c r="AR1302" s="101">
        <f>_xll.qlInterestRateIndexMaturity(Currency&amp;"ibor"&amp;Tenor,AQ1302,Trigger)</f>
        <v>48494</v>
      </c>
      <c r="AS1302" s="246">
        <f>_xll.qlIndexFixing($AC$5,AP1302,TRUE,_xll.ohTrigger(Trigger,Trigger1M))</f>
        <v>2.0673957211460703E-2</v>
      </c>
      <c r="AT1302" s="246">
        <f>_xll.qlIndexFixing($AU$1,AP1302,TRUE,_xll.ohTrigger(Trigger,Trigger1M))</f>
        <v>2.0806960755668236E-2</v>
      </c>
    </row>
    <row r="1303" spans="41:46" ht="11.25" customHeight="1" x14ac:dyDescent="0.25">
      <c r="AO1303" s="102" t="s">
        <v>83</v>
      </c>
      <c r="AP1303" s="101">
        <f>_xll.qlInterestRateIndexFixingDate(Currency&amp;"ibor"&amp;Tenor,AQ1303,Trigger)</f>
        <v>48467</v>
      </c>
      <c r="AQ1303" s="101">
        <f>_xll.qlCalendarAdvance(Calendar,AQ1302,AO1303,"f",,Trigger)</f>
        <v>48471</v>
      </c>
      <c r="AR1303" s="101">
        <f>_xll.qlInterestRateIndexMaturity(Currency&amp;"ibor"&amp;Tenor,AQ1303,Trigger)</f>
        <v>48501</v>
      </c>
      <c r="AS1303" s="246">
        <f>_xll.qlIndexFixing($AC$5,AP1303,TRUE,_xll.ohTrigger(Trigger,Trigger1M))</f>
        <v>2.0667579134423519E-2</v>
      </c>
      <c r="AT1303" s="246">
        <f>_xll.qlIndexFixing($AU$1,AP1303,TRUE,_xll.ohTrigger(Trigger,Trigger1M))</f>
        <v>2.0798940523296672E-2</v>
      </c>
    </row>
    <row r="1304" spans="41:46" ht="11.25" customHeight="1" x14ac:dyDescent="0.25">
      <c r="AO1304" s="102" t="s">
        <v>83</v>
      </c>
      <c r="AP1304" s="101">
        <f>_xll.qlInterestRateIndexFixingDate(Currency&amp;"ibor"&amp;Tenor,AQ1304,Trigger)</f>
        <v>48474</v>
      </c>
      <c r="AQ1304" s="101">
        <f>_xll.qlCalendarAdvance(Calendar,AQ1303,AO1304,"f",,Trigger)</f>
        <v>48478</v>
      </c>
      <c r="AR1304" s="101">
        <f>_xll.qlInterestRateIndexMaturity(Currency&amp;"ibor"&amp;Tenor,AQ1304,Trigger)</f>
        <v>48508</v>
      </c>
      <c r="AS1304" s="246">
        <f>_xll.qlIndexFixing($AC$5,AP1304,TRUE,_xll.ohTrigger(Trigger,Trigger1M))</f>
        <v>2.066102378541057E-2</v>
      </c>
      <c r="AT1304" s="246">
        <f>_xll.qlIndexFixing($AU$1,AP1304,TRUE,_xll.ohTrigger(Trigger,Trigger1M))</f>
        <v>2.0790860937674793E-2</v>
      </c>
    </row>
    <row r="1305" spans="41:46" ht="11.25" customHeight="1" x14ac:dyDescent="0.25">
      <c r="AO1305" s="102" t="s">
        <v>83</v>
      </c>
      <c r="AP1305" s="101">
        <f>_xll.qlInterestRateIndexFixingDate(Currency&amp;"ibor"&amp;Tenor,AQ1305,Trigger)</f>
        <v>48481</v>
      </c>
      <c r="AQ1305" s="101">
        <f>_xll.qlCalendarAdvance(Calendar,AQ1304,AO1305,"f",,Trigger)</f>
        <v>48485</v>
      </c>
      <c r="AR1305" s="101">
        <f>_xll.qlInterestRateIndexMaturity(Currency&amp;"ibor"&amp;Tenor,AQ1305,Trigger)</f>
        <v>48515</v>
      </c>
      <c r="AS1305" s="246">
        <f>_xll.qlIndexFixing($AC$5,AP1305,TRUE,_xll.ohTrigger(Trigger,Trigger1M))</f>
        <v>2.065429116471762E-2</v>
      </c>
      <c r="AT1305" s="246">
        <f>_xll.qlIndexFixing($AU$1,AP1305,TRUE,_xll.ohTrigger(Trigger,Trigger1M))</f>
        <v>2.078272199891984E-2</v>
      </c>
    </row>
    <row r="1306" spans="41:46" ht="11.25" customHeight="1" x14ac:dyDescent="0.25">
      <c r="AO1306" s="102" t="s">
        <v>83</v>
      </c>
      <c r="AP1306" s="101">
        <f>_xll.qlInterestRateIndexFixingDate(Currency&amp;"ibor"&amp;Tenor,AQ1306,Trigger)</f>
        <v>48488</v>
      </c>
      <c r="AQ1306" s="101">
        <f>_xll.qlCalendarAdvance(Calendar,AQ1305,AO1306,"f",,Trigger)</f>
        <v>48492</v>
      </c>
      <c r="AR1306" s="101">
        <f>_xll.qlInterestRateIndexMaturity(Currency&amp;"ibor"&amp;Tenor,AQ1306,Trigger)</f>
        <v>48523</v>
      </c>
      <c r="AS1306" s="246">
        <f>_xll.qlIndexFixing($AC$5,AP1306,TRUE,_xll.ohTrigger(Trigger,Trigger1M))</f>
        <v>2.0647463476262406E-2</v>
      </c>
      <c r="AT1306" s="246">
        <f>_xll.qlIndexFixing($AU$1,AP1306,TRUE,_xll.ohTrigger(Trigger,Trigger1M))</f>
        <v>2.0774531814415909E-2</v>
      </c>
    </row>
    <row r="1307" spans="41:46" ht="11.25" customHeight="1" x14ac:dyDescent="0.25">
      <c r="AO1307" s="102" t="s">
        <v>83</v>
      </c>
      <c r="AP1307" s="101">
        <f>_xll.qlInterestRateIndexFixingDate(Currency&amp;"ibor"&amp;Tenor,AQ1307,Trigger)</f>
        <v>48495</v>
      </c>
      <c r="AQ1307" s="101">
        <f>_xll.qlCalendarAdvance(Calendar,AQ1306,AO1307,"f",,Trigger)</f>
        <v>48499</v>
      </c>
      <c r="AR1307" s="101">
        <f>_xll.qlInterestRateIndexMaturity(Currency&amp;"ibor"&amp;Tenor,AQ1307,Trigger)</f>
        <v>48530</v>
      </c>
      <c r="AS1307" s="246">
        <f>_xll.qlIndexFixing($AC$5,AP1307,TRUE,_xll.ohTrigger(Trigger,Trigger1M))</f>
        <v>2.0640363244120816E-2</v>
      </c>
      <c r="AT1307" s="246">
        <f>_xll.qlIndexFixing($AU$1,AP1307,TRUE,_xll.ohTrigger(Trigger,Trigger1M))</f>
        <v>2.0766269454004577E-2</v>
      </c>
    </row>
    <row r="1308" spans="41:46" ht="11.25" customHeight="1" x14ac:dyDescent="0.25">
      <c r="AO1308" s="102" t="s">
        <v>83</v>
      </c>
      <c r="AP1308" s="101">
        <f>_xll.qlInterestRateIndexFixingDate(Currency&amp;"ibor"&amp;Tenor,AQ1308,Trigger)</f>
        <v>48502</v>
      </c>
      <c r="AQ1308" s="101">
        <f>_xll.qlCalendarAdvance(Calendar,AQ1307,AO1308,"f",,Trigger)</f>
        <v>48506</v>
      </c>
      <c r="AR1308" s="101">
        <f>_xll.qlInterestRateIndexMaturity(Currency&amp;"ibor"&amp;Tenor,AQ1308,Trigger)</f>
        <v>48537</v>
      </c>
      <c r="AS1308" s="246">
        <f>_xll.qlIndexFixing($AC$5,AP1308,TRUE,_xll.ohTrigger(Trigger,Trigger1M))</f>
        <v>2.0633085731223993E-2</v>
      </c>
      <c r="AT1308" s="246">
        <f>_xll.qlIndexFixing($AU$1,AP1308,TRUE,_xll.ohTrigger(Trigger,Trigger1M))</f>
        <v>2.0757947737604733E-2</v>
      </c>
    </row>
    <row r="1309" spans="41:46" ht="11.25" customHeight="1" x14ac:dyDescent="0.25">
      <c r="AO1309" s="102" t="s">
        <v>83</v>
      </c>
      <c r="AP1309" s="101">
        <f>_xll.qlInterestRateIndexFixingDate(Currency&amp;"ibor"&amp;Tenor,AQ1309,Trigger)</f>
        <v>48509</v>
      </c>
      <c r="AQ1309" s="101">
        <f>_xll.qlCalendarAdvance(Calendar,AQ1308,AO1309,"f",,Trigger)</f>
        <v>48513</v>
      </c>
      <c r="AR1309" s="101">
        <f>_xll.qlInterestRateIndexMaturity(Currency&amp;"ibor"&amp;Tenor,AQ1309,Trigger)</f>
        <v>48544</v>
      </c>
      <c r="AS1309" s="246">
        <f>_xll.qlIndexFixing($AC$5,AP1309,TRUE,_xll.ohTrigger(Trigger,Trigger1M))</f>
        <v>2.0625630937904569E-2</v>
      </c>
      <c r="AT1309" s="246">
        <f>_xll.qlIndexFixing($AU$1,AP1309,TRUE,_xll.ohTrigger(Trigger,Trigger1M))</f>
        <v>2.0749566665342729E-2</v>
      </c>
    </row>
    <row r="1310" spans="41:46" ht="11.25" customHeight="1" x14ac:dyDescent="0.25">
      <c r="AO1310" s="102" t="s">
        <v>83</v>
      </c>
      <c r="AP1310" s="101">
        <f>_xll.qlInterestRateIndexFixingDate(Currency&amp;"ibor"&amp;Tenor,AQ1310,Trigger)</f>
        <v>48516</v>
      </c>
      <c r="AQ1310" s="101">
        <f>_xll.qlCalendarAdvance(Calendar,AQ1309,AO1310,"f",,Trigger)</f>
        <v>48520</v>
      </c>
      <c r="AR1310" s="101">
        <f>_xll.qlInterestRateIndexMaturity(Currency&amp;"ibor"&amp;Tenor,AQ1310,Trigger)</f>
        <v>48550</v>
      </c>
      <c r="AS1310" s="246">
        <f>_xll.qlIndexFixing($AC$5,AP1310,TRUE,_xll.ohTrigger(Trigger,Trigger1M))</f>
        <v>2.0617968996718972E-2</v>
      </c>
      <c r="AT1310" s="246">
        <f>_xll.qlIndexFixing($AU$1,AP1310,TRUE,_xll.ohTrigger(Trigger,Trigger1M))</f>
        <v>2.0741137012380229E-2</v>
      </c>
    </row>
    <row r="1311" spans="41:46" ht="11.25" customHeight="1" x14ac:dyDescent="0.25">
      <c r="AO1311" s="102" t="s">
        <v>83</v>
      </c>
      <c r="AP1311" s="101">
        <f>_xll.qlInterestRateIndexFixingDate(Currency&amp;"ibor"&amp;Tenor,AQ1311,Trigger)</f>
        <v>48523</v>
      </c>
      <c r="AQ1311" s="101">
        <f>_xll.qlCalendarAdvance(Calendar,AQ1310,AO1311,"f",,Trigger)</f>
        <v>48527</v>
      </c>
      <c r="AR1311" s="101">
        <f>_xll.qlInterestRateIndexMaturity(Currency&amp;"ibor"&amp;Tenor,AQ1311,Trigger)</f>
        <v>48557</v>
      </c>
      <c r="AS1311" s="246">
        <f>_xll.qlIndexFixing($AC$5,AP1311,TRUE,_xll.ohTrigger(Trigger,Trigger1M))</f>
        <v>2.0610172752463463E-2</v>
      </c>
      <c r="AT1311" s="246">
        <f>_xll.qlIndexFixing($AU$1,AP1311,TRUE,_xll.ohTrigger(Trigger,Trigger1M))</f>
        <v>2.0732641957382114E-2</v>
      </c>
    </row>
    <row r="1312" spans="41:46" ht="11.25" customHeight="1" x14ac:dyDescent="0.25">
      <c r="AO1312" s="102" t="s">
        <v>83</v>
      </c>
      <c r="AP1312" s="101">
        <f>_xll.qlInterestRateIndexFixingDate(Currency&amp;"ibor"&amp;Tenor,AQ1312,Trigger)</f>
        <v>48530</v>
      </c>
      <c r="AQ1312" s="101">
        <f>_xll.qlCalendarAdvance(Calendar,AQ1311,AO1312,"f",,Trigger)</f>
        <v>48534</v>
      </c>
      <c r="AR1312" s="101">
        <f>_xll.qlInterestRateIndexMaturity(Currency&amp;"ibor"&amp;Tenor,AQ1312,Trigger)</f>
        <v>48564</v>
      </c>
      <c r="AS1312" s="246">
        <f>_xll.qlIndexFixing($AC$5,AP1312,TRUE,_xll.ohTrigger(Trigger,Trigger1M))</f>
        <v>2.0602199238774155E-2</v>
      </c>
      <c r="AT1312" s="246">
        <f>_xll.qlIndexFixing($AU$1,AP1312,TRUE,_xll.ohTrigger(Trigger,Trigger1M))</f>
        <v>2.072408755011157E-2</v>
      </c>
    </row>
    <row r="1313" spans="41:46" ht="11.25" customHeight="1" x14ac:dyDescent="0.25">
      <c r="AO1313" s="102" t="s">
        <v>83</v>
      </c>
      <c r="AP1313" s="101">
        <f>_xll.qlInterestRateIndexFixingDate(Currency&amp;"ibor"&amp;Tenor,AQ1313,Trigger)</f>
        <v>48537</v>
      </c>
      <c r="AQ1313" s="101">
        <f>_xll.qlCalendarAdvance(Calendar,AQ1312,AO1313,"f",,Trigger)</f>
        <v>48541</v>
      </c>
      <c r="AR1313" s="101">
        <f>_xll.qlInterestRateIndexMaturity(Currency&amp;"ibor"&amp;Tenor,AQ1313,Trigger)</f>
        <v>48571</v>
      </c>
      <c r="AS1313" s="246">
        <f>_xll.qlIndexFixing($AC$5,AP1313,TRUE,_xll.ohTrigger(Trigger,Trigger1M))</f>
        <v>2.0594048456005432E-2</v>
      </c>
      <c r="AT1313" s="246">
        <f>_xll.qlIndexFixing($AU$1,AP1313,TRUE,_xll.ohTrigger(Trigger,Trigger1M))</f>
        <v>2.0715473790701822E-2</v>
      </c>
    </row>
    <row r="1314" spans="41:46" ht="11.25" customHeight="1" x14ac:dyDescent="0.25">
      <c r="AO1314" s="102" t="s">
        <v>83</v>
      </c>
      <c r="AP1314" s="101">
        <f>_xll.qlInterestRateIndexFixingDate(Currency&amp;"ibor"&amp;Tenor,AQ1314,Trigger)</f>
        <v>48544</v>
      </c>
      <c r="AQ1314" s="101">
        <f>_xll.qlCalendarAdvance(Calendar,AQ1313,AO1314,"f",,Trigger)</f>
        <v>48548</v>
      </c>
      <c r="AR1314" s="101">
        <f>_xll.qlInterestRateIndexMaturity(Currency&amp;"ibor"&amp;Tenor,AQ1314,Trigger)</f>
        <v>48579</v>
      </c>
      <c r="AS1314" s="246">
        <f>_xll.qlIndexFixing($AC$5,AP1314,TRUE,_xll.ohTrigger(Trigger,Trigger1M))</f>
        <v>2.0585697777214133E-2</v>
      </c>
      <c r="AT1314" s="246">
        <f>_xll.qlIndexFixing($AU$1,AP1314,TRUE,_xll.ohTrigger(Trigger,Trigger1M))</f>
        <v>2.0706770970594764E-2</v>
      </c>
    </row>
    <row r="1315" spans="41:46" ht="11.25" customHeight="1" x14ac:dyDescent="0.25">
      <c r="AO1315" s="102" t="s">
        <v>83</v>
      </c>
      <c r="AP1315" s="101">
        <f>_xll.qlInterestRateIndexFixingDate(Currency&amp;"ibor"&amp;Tenor,AQ1315,Trigger)</f>
        <v>48551</v>
      </c>
      <c r="AQ1315" s="101">
        <f>_xll.qlCalendarAdvance(Calendar,AQ1314,AO1315,"f",,Trigger)</f>
        <v>48555</v>
      </c>
      <c r="AR1315" s="101">
        <f>_xll.qlInterestRateIndexMaturity(Currency&amp;"ibor"&amp;Tenor,AQ1315,Trigger)</f>
        <v>48586</v>
      </c>
      <c r="AS1315" s="246">
        <f>_xll.qlIndexFixing($AC$5,AP1315,TRUE,_xll.ohTrigger(Trigger,Trigger1M))</f>
        <v>2.0577179308808636E-2</v>
      </c>
      <c r="AT1315" s="246">
        <f>_xll.qlIndexFixing($AU$1,AP1315,TRUE,_xll.ohTrigger(Trigger,Trigger1M))</f>
        <v>2.0698033765877619E-2</v>
      </c>
    </row>
    <row r="1316" spans="41:46" ht="11.25" customHeight="1" x14ac:dyDescent="0.25">
      <c r="AO1316" s="102" t="s">
        <v>83</v>
      </c>
      <c r="AP1316" s="101">
        <f>_xll.qlInterestRateIndexFixingDate(Currency&amp;"ibor"&amp;Tenor,AQ1316,Trigger)</f>
        <v>48558</v>
      </c>
      <c r="AQ1316" s="101">
        <f>_xll.qlCalendarAdvance(Calendar,AQ1315,AO1316,"f",,Trigger)</f>
        <v>48562</v>
      </c>
      <c r="AR1316" s="101">
        <f>_xll.qlInterestRateIndexMaturity(Currency&amp;"ibor"&amp;Tenor,AQ1316,Trigger)</f>
        <v>48593</v>
      </c>
      <c r="AS1316" s="246">
        <f>_xll.qlIndexFixing($AC$5,AP1316,TRUE,_xll.ohTrigger(Trigger,Trigger1M))</f>
        <v>2.0568483562541068E-2</v>
      </c>
      <c r="AT1316" s="246">
        <f>_xll.qlIndexFixing($AU$1,AP1316,TRUE,_xll.ohTrigger(Trigger,Trigger1M))</f>
        <v>2.0689237206211134E-2</v>
      </c>
    </row>
    <row r="1317" spans="41:46" ht="11.25" customHeight="1" x14ac:dyDescent="0.25">
      <c r="AO1317" s="102" t="s">
        <v>83</v>
      </c>
      <c r="AP1317" s="101">
        <f>_xll.qlInterestRateIndexFixingDate(Currency&amp;"ibor"&amp;Tenor,AQ1317,Trigger)</f>
        <v>48565</v>
      </c>
      <c r="AQ1317" s="101">
        <f>_xll.qlCalendarAdvance(Calendar,AQ1316,AO1317,"f",,Trigger)</f>
        <v>48569</v>
      </c>
      <c r="AR1317" s="101">
        <f>_xll.qlInterestRateIndexMaturity(Currency&amp;"ibor"&amp;Tenor,AQ1317,Trigger)</f>
        <v>48600</v>
      </c>
      <c r="AS1317" s="246">
        <f>_xll.qlIndexFixing($AC$5,AP1317,TRUE,_xll.ohTrigger(Trigger,Trigger1M))</f>
        <v>2.0559610538803379E-2</v>
      </c>
      <c r="AT1317" s="246">
        <f>_xll.qlIndexFixing($AU$1,AP1317,TRUE,_xll.ohTrigger(Trigger,Trigger1M))</f>
        <v>2.0680381291734547E-2</v>
      </c>
    </row>
    <row r="1318" spans="41:46" ht="11.25" customHeight="1" x14ac:dyDescent="0.25">
      <c r="AO1318" s="102" t="s">
        <v>83</v>
      </c>
      <c r="AP1318" s="101">
        <f>_xll.qlInterestRateIndexFixingDate(Currency&amp;"ibor"&amp;Tenor,AQ1318,Trigger)</f>
        <v>48572</v>
      </c>
      <c r="AQ1318" s="101">
        <f>_xll.qlCalendarAdvance(Calendar,AQ1317,AO1318,"f",,Trigger)</f>
        <v>48576</v>
      </c>
      <c r="AR1318" s="101">
        <f>_xll.qlInterestRateIndexMaturity(Currency&amp;"ibor"&amp;Tenor,AQ1318,Trigger)</f>
        <v>48607</v>
      </c>
      <c r="AS1318" s="246">
        <f>_xll.qlIndexFixing($AC$5,AP1318,TRUE,_xll.ohTrigger(Trigger,Trigger1M))</f>
        <v>2.0550560238005562E-2</v>
      </c>
      <c r="AT1318" s="246">
        <f>_xll.qlIndexFixing($AU$1,AP1318,TRUE,_xll.ohTrigger(Trigger,Trigger1M))</f>
        <v>2.067146602258195E-2</v>
      </c>
    </row>
    <row r="1319" spans="41:46" ht="11.25" customHeight="1" x14ac:dyDescent="0.25">
      <c r="AO1319" s="102" t="s">
        <v>83</v>
      </c>
      <c r="AP1319" s="101">
        <f>_xll.qlInterestRateIndexFixingDate(Currency&amp;"ibor"&amp;Tenor,AQ1319,Trigger)</f>
        <v>48579</v>
      </c>
      <c r="AQ1319" s="101">
        <f>_xll.qlCalendarAdvance(Calendar,AQ1318,AO1319,"f",,Trigger)</f>
        <v>48583</v>
      </c>
      <c r="AR1319" s="101">
        <f>_xll.qlInterestRateIndexMaturity(Currency&amp;"ibor"&amp;Tenor,AQ1319,Trigger)</f>
        <v>48614</v>
      </c>
      <c r="AS1319" s="246">
        <f>_xll.qlIndexFixing($AC$5,AP1319,TRUE,_xll.ohTrigger(Trigger,Trigger1M))</f>
        <v>2.0541332660560189E-2</v>
      </c>
      <c r="AT1319" s="246">
        <f>_xll.qlIndexFixing($AU$1,AP1319,TRUE,_xll.ohTrigger(Trigger,Trigger1M))</f>
        <v>2.0662491398890002E-2</v>
      </c>
    </row>
    <row r="1320" spans="41:46" ht="11.25" customHeight="1" x14ac:dyDescent="0.25">
      <c r="AO1320" s="102" t="s">
        <v>83</v>
      </c>
      <c r="AP1320" s="101">
        <f>_xll.qlInterestRateIndexFixingDate(Currency&amp;"ibor"&amp;Tenor,AQ1320,Trigger)</f>
        <v>48586</v>
      </c>
      <c r="AQ1320" s="101">
        <f>_xll.qlCalendarAdvance(Calendar,AQ1319,AO1320,"f",,Trigger)</f>
        <v>48590</v>
      </c>
      <c r="AR1320" s="101">
        <f>_xll.qlInterestRateIndexMaturity(Currency&amp;"ibor"&amp;Tenor,AQ1320,Trigger)</f>
        <v>48621</v>
      </c>
      <c r="AS1320" s="246">
        <f>_xll.qlIndexFixing($AC$5,AP1320,TRUE,_xll.ohTrigger(Trigger,Trigger1M))</f>
        <v>2.0531927806884988E-2</v>
      </c>
      <c r="AT1320" s="246">
        <f>_xll.qlIndexFixing($AU$1,AP1320,TRUE,_xll.ohTrigger(Trigger,Trigger1M))</f>
        <v>2.0653457420792797E-2</v>
      </c>
    </row>
    <row r="1321" spans="41:46" ht="11.25" customHeight="1" x14ac:dyDescent="0.25">
      <c r="AO1321" s="102" t="s">
        <v>83</v>
      </c>
      <c r="AP1321" s="101">
        <f>_xll.qlInterestRateIndexFixingDate(Currency&amp;"ibor"&amp;Tenor,AQ1321,Trigger)</f>
        <v>48593</v>
      </c>
      <c r="AQ1321" s="101">
        <f>_xll.qlCalendarAdvance(Calendar,AQ1320,AO1321,"f",,Trigger)</f>
        <v>48597</v>
      </c>
      <c r="AR1321" s="101">
        <f>_xll.qlInterestRateIndexMaturity(Currency&amp;"ibor"&amp;Tenor,AQ1321,Trigger)</f>
        <v>48628</v>
      </c>
      <c r="AS1321" s="246">
        <f>_xll.qlIndexFixing($AC$5,AP1321,TRUE,_xll.ohTrigger(Trigger,Trigger1M))</f>
        <v>2.0522345677415746E-2</v>
      </c>
      <c r="AT1321" s="246">
        <f>_xll.qlIndexFixing($AU$1,AP1321,TRUE,_xll.ohTrigger(Trigger,Trigger1M))</f>
        <v>2.0644364088434727E-2</v>
      </c>
    </row>
    <row r="1322" spans="41:46" ht="11.25" customHeight="1" x14ac:dyDescent="0.25">
      <c r="AO1322" s="102" t="s">
        <v>83</v>
      </c>
      <c r="AP1322" s="101">
        <f>_xll.qlInterestRateIndexFixingDate(Currency&amp;"ibor"&amp;Tenor,AQ1322,Trigger)</f>
        <v>48600</v>
      </c>
      <c r="AQ1322" s="101">
        <f>_xll.qlCalendarAdvance(Calendar,AQ1321,AO1322,"f",,Trigger)</f>
        <v>48604</v>
      </c>
      <c r="AR1322" s="101">
        <f>_xll.qlInterestRateIndexMaturity(Currency&amp;"ibor"&amp;Tenor,AQ1322,Trigger)</f>
        <v>48635</v>
      </c>
      <c r="AS1322" s="246">
        <f>_xll.qlIndexFixing($AC$5,AP1322,TRUE,_xll.ohTrigger(Trigger,Trigger1M))</f>
        <v>2.0512586272588239E-2</v>
      </c>
      <c r="AT1322" s="246">
        <f>_xll.qlIndexFixing($AU$1,AP1322,TRUE,_xll.ohTrigger(Trigger,Trigger1M))</f>
        <v>2.0635211401952461E-2</v>
      </c>
    </row>
    <row r="1323" spans="41:46" ht="11.25" customHeight="1" x14ac:dyDescent="0.25">
      <c r="AO1323" s="102" t="s">
        <v>83</v>
      </c>
      <c r="AP1323" s="101">
        <f>_xll.qlInterestRateIndexFixingDate(Currency&amp;"ibor"&amp;Tenor,AQ1323,Trigger)</f>
        <v>48607</v>
      </c>
      <c r="AQ1323" s="101">
        <f>_xll.qlCalendarAdvance(Calendar,AQ1322,AO1323,"f",,Trigger)</f>
        <v>48611</v>
      </c>
      <c r="AR1323" s="101">
        <f>_xll.qlInterestRateIndexMaturity(Currency&amp;"ibor"&amp;Tenor,AQ1323,Trigger)</f>
        <v>48639</v>
      </c>
      <c r="AS1323" s="246">
        <f>_xll.qlIndexFixing($AC$5,AP1323,TRUE,_xll.ohTrigger(Trigger,Trigger1M))</f>
        <v>2.050306975247234E-2</v>
      </c>
      <c r="AT1323" s="246">
        <f>_xll.qlIndexFixing($AU$1,AP1323,TRUE,_xll.ohTrigger(Trigger,Trigger1M))</f>
        <v>2.0626215477129888E-2</v>
      </c>
    </row>
    <row r="1324" spans="41:46" ht="11.25" customHeight="1" x14ac:dyDescent="0.25">
      <c r="AO1324" s="102" t="s">
        <v>83</v>
      </c>
      <c r="AP1324" s="101">
        <f>_xll.qlInterestRateIndexFixingDate(Currency&amp;"ibor"&amp;Tenor,AQ1324,Trigger)</f>
        <v>48614</v>
      </c>
      <c r="AQ1324" s="101">
        <f>_xll.qlCalendarAdvance(Calendar,AQ1323,AO1324,"f",,Trigger)</f>
        <v>48618</v>
      </c>
      <c r="AR1324" s="101">
        <f>_xll.qlInterestRateIndexMaturity(Currency&amp;"ibor"&amp;Tenor,AQ1324,Trigger)</f>
        <v>48646</v>
      </c>
      <c r="AS1324" s="246">
        <f>_xll.qlIndexFixing($AC$5,AP1324,TRUE,_xll.ohTrigger(Trigger,Trigger1M))</f>
        <v>2.0492995505224494E-2</v>
      </c>
      <c r="AT1324" s="246">
        <f>_xll.qlIndexFixing($AU$1,AP1324,TRUE,_xll.ohTrigger(Trigger,Trigger1M))</f>
        <v>2.0616958391137846E-2</v>
      </c>
    </row>
    <row r="1325" spans="41:46" ht="11.25" customHeight="1" x14ac:dyDescent="0.25">
      <c r="AO1325" s="102" t="s">
        <v>83</v>
      </c>
      <c r="AP1325" s="101">
        <f>_xll.qlInterestRateIndexFixingDate(Currency&amp;"ibor"&amp;Tenor,AQ1325,Trigger)</f>
        <v>48621</v>
      </c>
      <c r="AQ1325" s="101">
        <f>_xll.qlCalendarAdvance(Calendar,AQ1324,AO1325,"f",,Trigger)</f>
        <v>48625</v>
      </c>
      <c r="AR1325" s="101">
        <f>_xll.qlInterestRateIndexMaturity(Currency&amp;"ibor"&amp;Tenor,AQ1325,Trigger)</f>
        <v>48653</v>
      </c>
      <c r="AS1325" s="246">
        <f>_xll.qlIndexFixing($AC$5,AP1325,TRUE,_xll.ohTrigger(Trigger,Trigger1M))</f>
        <v>2.0482744013269168E-2</v>
      </c>
      <c r="AT1325" s="246">
        <f>_xll.qlIndexFixing($AU$1,AP1325,TRUE,_xll.ohTrigger(Trigger,Trigger1M))</f>
        <v>2.0607641960887726E-2</v>
      </c>
    </row>
    <row r="1326" spans="41:46" ht="11.25" customHeight="1" x14ac:dyDescent="0.25">
      <c r="AO1326" s="102" t="s">
        <v>83</v>
      </c>
      <c r="AP1326" s="101">
        <f>_xll.qlInterestRateIndexFixingDate(Currency&amp;"ibor"&amp;Tenor,AQ1326,Trigger)</f>
        <v>48628</v>
      </c>
      <c r="AQ1326" s="101">
        <f>_xll.qlCalendarAdvance(Calendar,AQ1325,AO1326,"f",,Trigger)</f>
        <v>48632</v>
      </c>
      <c r="AR1326" s="101">
        <f>_xll.qlInterestRateIndexMaturity(Currency&amp;"ibor"&amp;Tenor,AQ1326,Trigger)</f>
        <v>48660</v>
      </c>
      <c r="AS1326" s="246">
        <f>_xll.qlIndexFixing($AC$5,AP1326,TRUE,_xll.ohTrigger(Trigger,Trigger1M))</f>
        <v>2.0472315277028877E-2</v>
      </c>
      <c r="AT1326" s="246">
        <f>_xll.qlIndexFixing($AU$1,AP1326,TRUE,_xll.ohTrigger(Trigger,Trigger1M))</f>
        <v>2.059826618650229E-2</v>
      </c>
    </row>
    <row r="1327" spans="41:46" ht="11.25" customHeight="1" x14ac:dyDescent="0.25">
      <c r="AO1327" s="102" t="s">
        <v>83</v>
      </c>
      <c r="AP1327" s="101">
        <f>_xll.qlInterestRateIndexFixingDate(Currency&amp;"ibor"&amp;Tenor,AQ1327,Trigger)</f>
        <v>48635</v>
      </c>
      <c r="AQ1327" s="101">
        <f>_xll.qlCalendarAdvance(Calendar,AQ1326,AO1327,"f",,Trigger)</f>
        <v>48639</v>
      </c>
      <c r="AR1327" s="101">
        <f>_xll.qlInterestRateIndexMaturity(Currency&amp;"ibor"&amp;Tenor,AQ1327,Trigger)</f>
        <v>48670</v>
      </c>
      <c r="AS1327" s="246">
        <f>_xll.qlIndexFixing($AC$5,AP1327,TRUE,_xll.ohTrigger(Trigger,Trigger1M))</f>
        <v>2.046113013397113E-2</v>
      </c>
      <c r="AT1327" s="246">
        <f>_xll.qlIndexFixing($AU$1,AP1327,TRUE,_xll.ohTrigger(Trigger,Trigger1M))</f>
        <v>2.058855766259297E-2</v>
      </c>
    </row>
    <row r="1328" spans="41:46" ht="11.25" customHeight="1" x14ac:dyDescent="0.25">
      <c r="AO1328" s="102" t="s">
        <v>83</v>
      </c>
      <c r="AP1328" s="101">
        <f>_xll.qlInterestRateIndexFixingDate(Currency&amp;"ibor"&amp;Tenor,AQ1328,Trigger)</f>
        <v>48642</v>
      </c>
      <c r="AQ1328" s="101">
        <f>_xll.qlCalendarAdvance(Calendar,AQ1327,AO1328,"f",,Trigger)</f>
        <v>48646</v>
      </c>
      <c r="AR1328" s="101">
        <f>_xll.qlInterestRateIndexMaturity(Currency&amp;"ibor"&amp;Tenor,AQ1328,Trigger)</f>
        <v>48677</v>
      </c>
      <c r="AS1328" s="246">
        <f>_xll.qlIndexFixing($AC$5,AP1328,TRUE,_xll.ohTrigger(Trigger,Trigger1M))</f>
        <v>2.0450307086645674E-2</v>
      </c>
      <c r="AT1328" s="246">
        <f>_xll.qlIndexFixing($AU$1,AP1328,TRUE,_xll.ohTrigger(Trigger,Trigger1M))</f>
        <v>2.0579048854336056E-2</v>
      </c>
    </row>
    <row r="1329" spans="41:46" ht="11.25" customHeight="1" x14ac:dyDescent="0.25">
      <c r="AO1329" s="102" t="s">
        <v>83</v>
      </c>
      <c r="AP1329" s="101">
        <f>_xll.qlInterestRateIndexFixingDate(Currency&amp;"ibor"&amp;Tenor,AQ1329,Trigger)</f>
        <v>48649</v>
      </c>
      <c r="AQ1329" s="101">
        <f>_xll.qlCalendarAdvance(Calendar,AQ1328,AO1329,"f",,Trigger)</f>
        <v>48653</v>
      </c>
      <c r="AR1329" s="101">
        <f>_xll.qlInterestRateIndexMaturity(Currency&amp;"ibor"&amp;Tenor,AQ1329,Trigger)</f>
        <v>48688</v>
      </c>
      <c r="AS1329" s="246">
        <f>_xll.qlIndexFixing($AC$5,AP1329,TRUE,_xll.ohTrigger(Trigger,Trigger1M))</f>
        <v>2.043841046428696E-2</v>
      </c>
      <c r="AT1329" s="246">
        <f>_xll.qlIndexFixing($AU$1,AP1329,TRUE,_xll.ohTrigger(Trigger,Trigger1M))</f>
        <v>2.0569071442707809E-2</v>
      </c>
    </row>
    <row r="1330" spans="41:46" ht="11.25" customHeight="1" x14ac:dyDescent="0.25">
      <c r="AO1330" s="102" t="s">
        <v>83</v>
      </c>
      <c r="AP1330" s="101">
        <f>_xll.qlInterestRateIndexFixingDate(Currency&amp;"ibor"&amp;Tenor,AQ1330,Trigger)</f>
        <v>48656</v>
      </c>
      <c r="AQ1330" s="101">
        <f>_xll.qlCalendarAdvance(Calendar,AQ1329,AO1330,"f",,Trigger)</f>
        <v>48660</v>
      </c>
      <c r="AR1330" s="101">
        <f>_xll.qlInterestRateIndexMaturity(Currency&amp;"ibor"&amp;Tenor,AQ1330,Trigger)</f>
        <v>48691</v>
      </c>
      <c r="AS1330" s="246">
        <f>_xll.qlIndexFixing($AC$5,AP1330,TRUE,_xll.ohTrigger(Trigger,Trigger1M))</f>
        <v>2.0428129176301345E-2</v>
      </c>
      <c r="AT1330" s="246">
        <f>_xll.qlIndexFixing($AU$1,AP1330,TRUE,_xll.ohTrigger(Trigger,Trigger1M))</f>
        <v>2.0559853178587773E-2</v>
      </c>
    </row>
    <row r="1331" spans="41:46" ht="11.25" customHeight="1" x14ac:dyDescent="0.25">
      <c r="AO1331" s="102" t="s">
        <v>83</v>
      </c>
      <c r="AP1331" s="101">
        <f>_xll.qlInterestRateIndexFixingDate(Currency&amp;"ibor"&amp;Tenor,AQ1331,Trigger)</f>
        <v>48663</v>
      </c>
      <c r="AQ1331" s="101">
        <f>_xll.qlCalendarAdvance(Calendar,AQ1330,AO1331,"f",,Trigger)</f>
        <v>48667</v>
      </c>
      <c r="AR1331" s="101">
        <f>_xll.qlInterestRateIndexMaturity(Currency&amp;"ibor"&amp;Tenor,AQ1331,Trigger)</f>
        <v>48698</v>
      </c>
      <c r="AS1331" s="246">
        <f>_xll.qlIndexFixing($AC$5,AP1331,TRUE,_xll.ohTrigger(Trigger,Trigger1M))</f>
        <v>2.0416774314298433E-2</v>
      </c>
      <c r="AT1331" s="246">
        <f>_xll.qlIndexFixing($AU$1,AP1331,TRUE,_xll.ohTrigger(Trigger,Trigger1M))</f>
        <v>2.0550166311392941E-2</v>
      </c>
    </row>
    <row r="1332" spans="41:46" ht="11.25" customHeight="1" x14ac:dyDescent="0.25">
      <c r="AO1332" s="102" t="s">
        <v>83</v>
      </c>
      <c r="AP1332" s="101">
        <f>_xll.qlInterestRateIndexFixingDate(Currency&amp;"ibor"&amp;Tenor,AQ1332,Trigger)</f>
        <v>48670</v>
      </c>
      <c r="AQ1332" s="101">
        <f>_xll.qlCalendarAdvance(Calendar,AQ1331,AO1332,"f",,Trigger)</f>
        <v>48674</v>
      </c>
      <c r="AR1332" s="101">
        <f>_xll.qlInterestRateIndexMaturity(Currency&amp;"ibor"&amp;Tenor,AQ1332,Trigger)</f>
        <v>48704</v>
      </c>
      <c r="AS1332" s="246">
        <f>_xll.qlIndexFixing($AC$5,AP1332,TRUE,_xll.ohTrigger(Trigger,Trigger1M))</f>
        <v>2.0405502984833568E-2</v>
      </c>
      <c r="AT1332" s="246">
        <f>_xll.qlIndexFixing($AU$1,AP1332,TRUE,_xll.ohTrigger(Trigger,Trigger1M))</f>
        <v>2.0540535629307577E-2</v>
      </c>
    </row>
    <row r="1333" spans="41:46" ht="11.25" customHeight="1" x14ac:dyDescent="0.25">
      <c r="AO1333" s="102" t="s">
        <v>83</v>
      </c>
      <c r="AP1333" s="101">
        <f>_xll.qlInterestRateIndexFixingDate(Currency&amp;"ibor"&amp;Tenor,AQ1333,Trigger)</f>
        <v>48677</v>
      </c>
      <c r="AQ1333" s="101">
        <f>_xll.qlCalendarAdvance(Calendar,AQ1332,AO1333,"f",,Trigger)</f>
        <v>48681</v>
      </c>
      <c r="AR1333" s="101">
        <f>_xll.qlInterestRateIndexMaturity(Currency&amp;"ibor"&amp;Tenor,AQ1333,Trigger)</f>
        <v>48711</v>
      </c>
      <c r="AS1333" s="246">
        <f>_xll.qlIndexFixing($AC$5,AP1333,TRUE,_xll.ohTrigger(Trigger,Trigger1M))</f>
        <v>2.0393806906631617E-2</v>
      </c>
      <c r="AT1333" s="246">
        <f>_xll.qlIndexFixing($AU$1,AP1333,TRUE,_xll.ohTrigger(Trigger,Trigger1M))</f>
        <v>2.0530734854963484E-2</v>
      </c>
    </row>
    <row r="1334" spans="41:46" ht="11.25" customHeight="1" x14ac:dyDescent="0.25">
      <c r="AO1334" s="102" t="s">
        <v>83</v>
      </c>
      <c r="AP1334" s="101">
        <f>_xll.qlInterestRateIndexFixingDate(Currency&amp;"ibor"&amp;Tenor,AQ1334,Trigger)</f>
        <v>48682</v>
      </c>
      <c r="AQ1334" s="101">
        <f>_xll.qlCalendarAdvance(Calendar,AQ1333,AO1334,"f",,Trigger)</f>
        <v>48688</v>
      </c>
      <c r="AR1334" s="101">
        <f>_xll.qlInterestRateIndexMaturity(Currency&amp;"ibor"&amp;Tenor,AQ1334,Trigger)</f>
        <v>48718</v>
      </c>
      <c r="AS1334" s="246">
        <f>_xll.qlIndexFixing($AC$5,AP1334,TRUE,_xll.ohTrigger(Trigger,Trigger1M))</f>
        <v>2.0381933568572208E-2</v>
      </c>
      <c r="AT1334" s="246">
        <f>_xll.qlIndexFixing($AU$1,AP1334,TRUE,_xll.ohTrigger(Trigger,Trigger1M))</f>
        <v>2.0520874731339234E-2</v>
      </c>
    </row>
    <row r="1335" spans="41:46" ht="11.25" customHeight="1" x14ac:dyDescent="0.25">
      <c r="AO1335" s="102" t="s">
        <v>83</v>
      </c>
      <c r="AP1335" s="101">
        <f>_xll.qlInterestRateIndexFixingDate(Currency&amp;"ibor"&amp;Tenor,AQ1335,Trigger)</f>
        <v>48691</v>
      </c>
      <c r="AQ1335" s="101">
        <f>_xll.qlCalendarAdvance(Calendar,AQ1334,AO1335,"f",,Trigger)</f>
        <v>48695</v>
      </c>
      <c r="AR1335" s="101">
        <f>_xll.qlInterestRateIndexMaturity(Currency&amp;"ibor"&amp;Tenor,AQ1335,Trigger)</f>
        <v>48725</v>
      </c>
      <c r="AS1335" s="246">
        <f>_xll.qlIndexFixing($AC$5,AP1335,TRUE,_xll.ohTrigger(Trigger,Trigger1M))</f>
        <v>2.0369882971174924E-2</v>
      </c>
      <c r="AT1335" s="246">
        <f>_xll.qlIndexFixing($AU$1,AP1335,TRUE,_xll.ohTrigger(Trigger,Trigger1M))</f>
        <v>2.0510955258578711E-2</v>
      </c>
    </row>
    <row r="1336" spans="41:46" ht="11.25" customHeight="1" x14ac:dyDescent="0.25">
      <c r="AO1336" s="102" t="s">
        <v>83</v>
      </c>
      <c r="AP1336" s="101">
        <f>_xll.qlInterestRateIndexFixingDate(Currency&amp;"ibor"&amp;Tenor,AQ1336,Trigger)</f>
        <v>48698</v>
      </c>
      <c r="AQ1336" s="101">
        <f>_xll.qlCalendarAdvance(Calendar,AQ1335,AO1336,"f",,Trigger)</f>
        <v>48702</v>
      </c>
      <c r="AR1336" s="101">
        <f>_xll.qlInterestRateIndexMaturity(Currency&amp;"ibor"&amp;Tenor,AQ1336,Trigger)</f>
        <v>48733</v>
      </c>
      <c r="AS1336" s="246">
        <f>_xll.qlIndexFixing($AC$5,AP1336,TRUE,_xll.ohTrigger(Trigger,Trigger1M))</f>
        <v>2.0357340956966053E-2</v>
      </c>
      <c r="AT1336" s="246">
        <f>_xll.qlIndexFixing($AU$1,AP1336,TRUE,_xll.ohTrigger(Trigger,Trigger1M))</f>
        <v>2.0500841688176143E-2</v>
      </c>
    </row>
    <row r="1337" spans="41:46" ht="11.25" customHeight="1" x14ac:dyDescent="0.25">
      <c r="AO1337" s="102" t="s">
        <v>83</v>
      </c>
      <c r="AP1337" s="101">
        <f>_xll.qlInterestRateIndexFixingDate(Currency&amp;"ibor"&amp;Tenor,AQ1337,Trigger)</f>
        <v>48705</v>
      </c>
      <c r="AQ1337" s="101">
        <f>_xll.qlCalendarAdvance(Calendar,AQ1336,AO1337,"f",,Trigger)</f>
        <v>48709</v>
      </c>
      <c r="AR1337" s="101">
        <f>_xll.qlInterestRateIndexMaturity(Currency&amp;"ibor"&amp;Tenor,AQ1337,Trigger)</f>
        <v>48740</v>
      </c>
      <c r="AS1337" s="246">
        <f>_xll.qlIndexFixing($AC$5,AP1337,TRUE,_xll.ohTrigger(Trigger,Trigger1M))</f>
        <v>2.0344922479842001E-2</v>
      </c>
      <c r="AT1337" s="246">
        <f>_xll.qlIndexFixing($AU$1,AP1337,TRUE,_xll.ohTrigger(Trigger,Trigger1M))</f>
        <v>2.0490798707140961E-2</v>
      </c>
    </row>
    <row r="1338" spans="41:46" ht="11.25" customHeight="1" x14ac:dyDescent="0.25">
      <c r="AO1338" s="102" t="s">
        <v>83</v>
      </c>
      <c r="AP1338" s="101">
        <f>_xll.qlInterestRateIndexFixingDate(Currency&amp;"ibor"&amp;Tenor,AQ1338,Trigger)</f>
        <v>48712</v>
      </c>
      <c r="AQ1338" s="101">
        <f>_xll.qlCalendarAdvance(Calendar,AQ1337,AO1338,"f",,Trigger)</f>
        <v>48716</v>
      </c>
      <c r="AR1338" s="101">
        <f>_xll.qlInterestRateIndexMaturity(Currency&amp;"ibor"&amp;Tenor,AQ1338,Trigger)</f>
        <v>48747</v>
      </c>
      <c r="AS1338" s="246">
        <f>_xll.qlIndexFixing($AC$5,AP1338,TRUE,_xll.ohTrigger(Trigger,Trigger1M))</f>
        <v>2.0332326735466748E-2</v>
      </c>
      <c r="AT1338" s="246">
        <f>_xll.qlIndexFixing($AU$1,AP1338,TRUE,_xll.ohTrigger(Trigger,Trigger1M))</f>
        <v>2.048069637433067E-2</v>
      </c>
    </row>
    <row r="1339" spans="41:46" ht="11.25" customHeight="1" x14ac:dyDescent="0.25">
      <c r="AO1339" s="102" t="s">
        <v>83</v>
      </c>
      <c r="AP1339" s="101">
        <f>_xll.qlInterestRateIndexFixingDate(Currency&amp;"ibor"&amp;Tenor,AQ1339,Trigger)</f>
        <v>48719</v>
      </c>
      <c r="AQ1339" s="101">
        <f>_xll.qlCalendarAdvance(Calendar,AQ1338,AO1339,"f",,Trigger)</f>
        <v>48723</v>
      </c>
      <c r="AR1339" s="101">
        <f>_xll.qlInterestRateIndexMaturity(Currency&amp;"ibor"&amp;Tenor,AQ1339,Trigger)</f>
        <v>48754</v>
      </c>
      <c r="AS1339" s="246">
        <f>_xll.qlIndexFixing($AC$5,AP1339,TRUE,_xll.ohTrigger(Trigger,Trigger1M))</f>
        <v>2.0319553724423057E-2</v>
      </c>
      <c r="AT1339" s="246">
        <f>_xll.qlIndexFixing($AU$1,AP1339,TRUE,_xll.ohTrigger(Trigger,Trigger1M))</f>
        <v>2.0470534689899986E-2</v>
      </c>
    </row>
    <row r="1340" spans="41:46" ht="11.25" customHeight="1" x14ac:dyDescent="0.25">
      <c r="AO1340" s="102" t="s">
        <v>83</v>
      </c>
      <c r="AP1340" s="101">
        <f>_xll.qlInterestRateIndexFixingDate(Currency&amp;"ibor"&amp;Tenor,AQ1340,Trigger)</f>
        <v>48726</v>
      </c>
      <c r="AQ1340" s="101">
        <f>_xll.qlCalendarAdvance(Calendar,AQ1339,AO1340,"f",,Trigger)</f>
        <v>48730</v>
      </c>
      <c r="AR1340" s="101">
        <f>_xll.qlInterestRateIndexMaturity(Currency&amp;"ibor"&amp;Tenor,AQ1340,Trigger)</f>
        <v>48760</v>
      </c>
      <c r="AS1340" s="246">
        <f>_xll.qlIndexFixing($AC$5,AP1340,TRUE,_xll.ohTrigger(Trigger,Trigger1M))</f>
        <v>2.0306971113110528E-2</v>
      </c>
      <c r="AT1340" s="246">
        <f>_xll.qlIndexFixing($AU$1,AP1340,TRUE,_xll.ohTrigger(Trigger,Trigger1M))</f>
        <v>2.0460467662943849E-2</v>
      </c>
    </row>
    <row r="1341" spans="41:46" ht="11.25" customHeight="1" x14ac:dyDescent="0.25">
      <c r="AO1341" s="102" t="s">
        <v>83</v>
      </c>
      <c r="AP1341" s="101">
        <f>_xll.qlInterestRateIndexFixingDate(Currency&amp;"ibor"&amp;Tenor,AQ1341,Trigger)</f>
        <v>48733</v>
      </c>
      <c r="AQ1341" s="101">
        <f>_xll.qlCalendarAdvance(Calendar,AQ1340,AO1341,"f",,Trigger)</f>
        <v>48737</v>
      </c>
      <c r="AR1341" s="101">
        <f>_xll.qlInterestRateIndexMaturity(Currency&amp;"ibor"&amp;Tenor,AQ1341,Trigger)</f>
        <v>48767</v>
      </c>
      <c r="AS1341" s="246">
        <f>_xll.qlIndexFixing($AC$5,AP1341,TRUE,_xll.ohTrigger(Trigger,Trigger1M))</f>
        <v>2.0293999191496326E-2</v>
      </c>
      <c r="AT1341" s="246">
        <f>_xll.qlIndexFixing($AU$1,AP1341,TRUE,_xll.ohTrigger(Trigger,Trigger1M))</f>
        <v>2.0450192098493858E-2</v>
      </c>
    </row>
    <row r="1342" spans="41:46" ht="11.25" customHeight="1" x14ac:dyDescent="0.25">
      <c r="AO1342" s="102" t="s">
        <v>83</v>
      </c>
      <c r="AP1342" s="101">
        <f>_xll.qlInterestRateIndexFixingDate(Currency&amp;"ibor"&amp;Tenor,AQ1342,Trigger)</f>
        <v>48740</v>
      </c>
      <c r="AQ1342" s="101">
        <f>_xll.qlCalendarAdvance(Calendar,AQ1341,AO1342,"f",,Trigger)</f>
        <v>48744</v>
      </c>
      <c r="AR1342" s="101">
        <f>_xll.qlInterestRateIndexMaturity(Currency&amp;"ibor"&amp;Tenor,AQ1342,Trigger)</f>
        <v>48774</v>
      </c>
      <c r="AS1342" s="246">
        <f>_xll.qlIndexFixing($AC$5,AP1342,TRUE,_xll.ohTrigger(Trigger,Trigger1M))</f>
        <v>2.0282144518290579E-2</v>
      </c>
      <c r="AT1342" s="246">
        <f>_xll.qlIndexFixing($AU$1,AP1342,TRUE,_xll.ohTrigger(Trigger,Trigger1M))</f>
        <v>2.0439857185957422E-2</v>
      </c>
    </row>
    <row r="1343" spans="41:46" ht="11.25" customHeight="1" x14ac:dyDescent="0.25">
      <c r="AO1343" s="102" t="s">
        <v>83</v>
      </c>
      <c r="AP1343" s="101">
        <f>_xll.qlInterestRateIndexFixingDate(Currency&amp;"ibor"&amp;Tenor,AQ1343,Trigger)</f>
        <v>48747</v>
      </c>
      <c r="AQ1343" s="101">
        <f>_xll.qlCalendarAdvance(Calendar,AQ1342,AO1343,"f",,Trigger)</f>
        <v>48751</v>
      </c>
      <c r="AR1343" s="101">
        <f>_xll.qlInterestRateIndexMaturity(Currency&amp;"ibor"&amp;Tenor,AQ1343,Trigger)</f>
        <v>48781</v>
      </c>
      <c r="AS1343" s="246">
        <f>_xll.qlIndexFixing($AC$5,AP1343,TRUE,_xll.ohTrigger(Trigger,Trigger1M))</f>
        <v>2.0271656368493929E-2</v>
      </c>
      <c r="AT1343" s="246">
        <f>_xll.qlIndexFixing($AU$1,AP1343,TRUE,_xll.ohTrigger(Trigger,Trigger1M))</f>
        <v>2.0429462925483755E-2</v>
      </c>
    </row>
    <row r="1344" spans="41:46" ht="11.25" customHeight="1" x14ac:dyDescent="0.25">
      <c r="AO1344" s="102" t="s">
        <v>83</v>
      </c>
      <c r="AP1344" s="101">
        <f>_xll.qlInterestRateIndexFixingDate(Currency&amp;"ibor"&amp;Tenor,AQ1344,Trigger)</f>
        <v>48754</v>
      </c>
      <c r="AQ1344" s="101">
        <f>_xll.qlCalendarAdvance(Calendar,AQ1343,AO1344,"f",,Trigger)</f>
        <v>48758</v>
      </c>
      <c r="AR1344" s="101">
        <f>_xll.qlInterestRateIndexMaturity(Currency&amp;"ibor"&amp;Tenor,AQ1344,Trigger)</f>
        <v>48788</v>
      </c>
      <c r="AS1344" s="246">
        <f>_xll.qlIndexFixing($AC$5,AP1344,TRUE,_xll.ohTrigger(Trigger,Trigger1M))</f>
        <v>2.0262530976425275E-2</v>
      </c>
      <c r="AT1344" s="246">
        <f>_xll.qlIndexFixing($AU$1,AP1344,TRUE,_xll.ohTrigger(Trigger,Trigger1M))</f>
        <v>2.0419009317232728E-2</v>
      </c>
    </row>
    <row r="1345" spans="41:46" ht="11.25" customHeight="1" x14ac:dyDescent="0.25">
      <c r="AO1345" s="102" t="s">
        <v>83</v>
      </c>
      <c r="AP1345" s="101">
        <f>_xll.qlInterestRateIndexFixingDate(Currency&amp;"ibor"&amp;Tenor,AQ1345,Trigger)</f>
        <v>48761</v>
      </c>
      <c r="AQ1345" s="101">
        <f>_xll.qlCalendarAdvance(Calendar,AQ1344,AO1345,"f",,Trigger)</f>
        <v>48765</v>
      </c>
      <c r="AR1345" s="101">
        <f>_xll.qlInterestRateIndexMaturity(Currency&amp;"ibor"&amp;Tenor,AQ1345,Trigger)</f>
        <v>48796</v>
      </c>
      <c r="AS1345" s="246">
        <f>_xll.qlIndexFixing($AC$5,AP1345,TRUE,_xll.ohTrigger(Trigger,Trigger1M))</f>
        <v>2.0254785603133638E-2</v>
      </c>
      <c r="AT1345" s="246">
        <f>_xll.qlIndexFixing($AU$1,AP1345,TRUE,_xll.ohTrigger(Trigger,Trigger1M))</f>
        <v>2.0408318208085762E-2</v>
      </c>
    </row>
    <row r="1346" spans="41:46" ht="11.25" customHeight="1" x14ac:dyDescent="0.25">
      <c r="AO1346" s="102" t="s">
        <v>83</v>
      </c>
      <c r="AP1346" s="101">
        <f>_xll.qlInterestRateIndexFixingDate(Currency&amp;"ibor"&amp;Tenor,AQ1346,Trigger)</f>
        <v>48768</v>
      </c>
      <c r="AQ1346" s="101">
        <f>_xll.qlCalendarAdvance(Calendar,AQ1345,AO1346,"f",,Trigger)</f>
        <v>48772</v>
      </c>
      <c r="AR1346" s="101">
        <f>_xll.qlInterestRateIndexMaturity(Currency&amp;"ibor"&amp;Tenor,AQ1346,Trigger)</f>
        <v>48803</v>
      </c>
      <c r="AS1346" s="246">
        <f>_xll.qlIndexFixing($AC$5,AP1346,TRUE,_xll.ohTrigger(Trigger,Trigger1M))</f>
        <v>2.0247365251187838E-2</v>
      </c>
      <c r="AT1346" s="246">
        <f>_xll.qlIndexFixing($AU$1,AP1346,TRUE,_xll.ohTrigger(Trigger,Trigger1M))</f>
        <v>2.0397741066724286E-2</v>
      </c>
    </row>
    <row r="1347" spans="41:46" ht="11.25" customHeight="1" x14ac:dyDescent="0.25">
      <c r="AO1347" s="102" t="s">
        <v>83</v>
      </c>
      <c r="AP1347" s="101">
        <f>_xll.qlInterestRateIndexFixingDate(Currency&amp;"ibor"&amp;Tenor,AQ1347,Trigger)</f>
        <v>48775</v>
      </c>
      <c r="AQ1347" s="101">
        <f>_xll.qlCalendarAdvance(Calendar,AQ1346,AO1347,"f",,Trigger)</f>
        <v>48779</v>
      </c>
      <c r="AR1347" s="101">
        <f>_xll.qlInterestRateIndexMaturity(Currency&amp;"ibor"&amp;Tenor,AQ1347,Trigger)</f>
        <v>48810</v>
      </c>
      <c r="AS1347" s="246">
        <f>_xll.qlIndexFixing($AC$5,AP1347,TRUE,_xll.ohTrigger(Trigger,Trigger1M))</f>
        <v>2.0239751500755136E-2</v>
      </c>
      <c r="AT1347" s="246">
        <f>_xll.qlIndexFixing($AU$1,AP1347,TRUE,_xll.ohTrigger(Trigger,Trigger1M))</f>
        <v>2.0387104575013658E-2</v>
      </c>
    </row>
    <row r="1348" spans="41:46" ht="11.25" customHeight="1" x14ac:dyDescent="0.25">
      <c r="AO1348" s="102" t="s">
        <v>83</v>
      </c>
      <c r="AP1348" s="101">
        <f>_xll.qlInterestRateIndexFixingDate(Currency&amp;"ibor"&amp;Tenor,AQ1348,Trigger)</f>
        <v>48782</v>
      </c>
      <c r="AQ1348" s="101">
        <f>_xll.qlCalendarAdvance(Calendar,AQ1347,AO1348,"f",,Trigger)</f>
        <v>48786</v>
      </c>
      <c r="AR1348" s="101">
        <f>_xll.qlInterestRateIndexMaturity(Currency&amp;"ibor"&amp;Tenor,AQ1348,Trigger)</f>
        <v>48817</v>
      </c>
      <c r="AS1348" s="246">
        <f>_xll.qlIndexFixing($AC$5,AP1348,TRUE,_xll.ohTrigger(Trigger,Trigger1M))</f>
        <v>2.0231944352219738E-2</v>
      </c>
      <c r="AT1348" s="246">
        <f>_xll.qlIndexFixing($AU$1,AP1348,TRUE,_xll.ohTrigger(Trigger,Trigger1M))</f>
        <v>2.0376408733116327E-2</v>
      </c>
    </row>
    <row r="1349" spans="41:46" ht="11.25" customHeight="1" x14ac:dyDescent="0.25">
      <c r="AO1349" s="102" t="s">
        <v>83</v>
      </c>
      <c r="AP1349" s="101">
        <f>_xll.qlInterestRateIndexFixingDate(Currency&amp;"ibor"&amp;Tenor,AQ1349,Trigger)</f>
        <v>48789</v>
      </c>
      <c r="AQ1349" s="101">
        <f>_xll.qlCalendarAdvance(Calendar,AQ1348,AO1349,"f",,Trigger)</f>
        <v>48793</v>
      </c>
      <c r="AR1349" s="101">
        <f>_xll.qlInterestRateIndexMaturity(Currency&amp;"ibor"&amp;Tenor,AQ1349,Trigger)</f>
        <v>48824</v>
      </c>
      <c r="AS1349" s="246">
        <f>_xll.qlIndexFixing($AC$5,AP1349,TRUE,_xll.ohTrigger(Trigger,Trigger1M))</f>
        <v>2.0223943805968436E-2</v>
      </c>
      <c r="AT1349" s="246">
        <f>_xll.qlIndexFixing($AU$1,AP1349,TRUE,_xll.ohTrigger(Trigger,Trigger1M))</f>
        <v>2.0365653541197327E-2</v>
      </c>
    </row>
    <row r="1350" spans="41:46" ht="11.25" customHeight="1" x14ac:dyDescent="0.25">
      <c r="AO1350" s="102" t="s">
        <v>83</v>
      </c>
      <c r="AP1350" s="101">
        <f>_xll.qlInterestRateIndexFixingDate(Currency&amp;"ibor"&amp;Tenor,AQ1350,Trigger)</f>
        <v>48796</v>
      </c>
      <c r="AQ1350" s="101">
        <f>_xll.qlCalendarAdvance(Calendar,AQ1349,AO1350,"f",,Trigger)</f>
        <v>48800</v>
      </c>
      <c r="AR1350" s="101">
        <f>_xll.qlInterestRateIndexMaturity(Currency&amp;"ibor"&amp;Tenor,AQ1350,Trigger)</f>
        <v>48831</v>
      </c>
      <c r="AS1350" s="246">
        <f>_xll.qlIndexFixing($AC$5,AP1350,TRUE,_xll.ohTrigger(Trigger,Trigger1M))</f>
        <v>2.0215749862403484E-2</v>
      </c>
      <c r="AT1350" s="246">
        <f>_xll.qlIndexFixing($AU$1,AP1350,TRUE,_xll.ohTrigger(Trigger,Trigger1M))</f>
        <v>2.0354838999413948E-2</v>
      </c>
    </row>
    <row r="1351" spans="41:46" ht="11.25" customHeight="1" x14ac:dyDescent="0.25">
      <c r="AO1351" s="102" t="s">
        <v>83</v>
      </c>
      <c r="AP1351" s="101">
        <f>_xll.qlInterestRateIndexFixingDate(Currency&amp;"ibor"&amp;Tenor,AQ1351,Trigger)</f>
        <v>48803</v>
      </c>
      <c r="AQ1351" s="101">
        <f>_xll.qlCalendarAdvance(Calendar,AQ1350,AO1351,"f",,Trigger)</f>
        <v>48807</v>
      </c>
      <c r="AR1351" s="101">
        <f>_xll.qlInterestRateIndexMaturity(Currency&amp;"ibor"&amp;Tenor,AQ1351,Trigger)</f>
        <v>48838</v>
      </c>
      <c r="AS1351" s="246">
        <f>_xll.qlIndexFixing($AC$5,AP1351,TRUE,_xll.ohTrigger(Trigger,Trigger1M))</f>
        <v>2.0207362521927143E-2</v>
      </c>
      <c r="AT1351" s="246">
        <f>_xll.qlIndexFixing($AU$1,AP1351,TRUE,_xll.ohTrigger(Trigger,Trigger1M))</f>
        <v>2.0343965107944114E-2</v>
      </c>
    </row>
    <row r="1352" spans="41:46" ht="11.25" customHeight="1" x14ac:dyDescent="0.25">
      <c r="AO1352" s="102" t="s">
        <v>83</v>
      </c>
      <c r="AP1352" s="101">
        <f>_xll.qlInterestRateIndexFixingDate(Currency&amp;"ibor"&amp;Tenor,AQ1352,Trigger)</f>
        <v>48810</v>
      </c>
      <c r="AQ1352" s="101">
        <f>_xll.qlCalendarAdvance(Calendar,AQ1351,AO1352,"f",,Trigger)</f>
        <v>48814</v>
      </c>
      <c r="AR1352" s="101">
        <f>_xll.qlInterestRateIndexMaturity(Currency&amp;"ibor"&amp;Tenor,AQ1352,Trigger)</f>
        <v>48845</v>
      </c>
      <c r="AS1352" s="246">
        <f>_xll.qlIndexFixing($AC$5,AP1352,TRUE,_xll.ohTrigger(Trigger,Trigger1M))</f>
        <v>2.0198781784964884E-2</v>
      </c>
      <c r="AT1352" s="246">
        <f>_xll.qlIndexFixing($AU$1,AP1352,TRUE,_xll.ohTrigger(Trigger,Trigger1M))</f>
        <v>2.0333031866945118E-2</v>
      </c>
    </row>
    <row r="1353" spans="41:46" ht="11.25" customHeight="1" x14ac:dyDescent="0.25">
      <c r="AO1353" s="102" t="s">
        <v>83</v>
      </c>
      <c r="AP1353" s="101">
        <f>_xll.qlInterestRateIndexFixingDate(Currency&amp;"ibor"&amp;Tenor,AQ1353,Trigger)</f>
        <v>48817</v>
      </c>
      <c r="AQ1353" s="101">
        <f>_xll.qlCalendarAdvance(Calendar,AQ1352,AO1353,"f",,Trigger)</f>
        <v>48821</v>
      </c>
      <c r="AR1353" s="101">
        <f>_xll.qlInterestRateIndexMaturity(Currency&amp;"ibor"&amp;Tenor,AQ1353,Trigger)</f>
        <v>48852</v>
      </c>
      <c r="AS1353" s="246">
        <f>_xll.qlIndexFixing($AC$5,AP1353,TRUE,_xll.ohTrigger(Trigger,Trigger1M))</f>
        <v>2.0190007651942163E-2</v>
      </c>
      <c r="AT1353" s="246">
        <f>_xll.qlIndexFixing($AU$1,AP1353,TRUE,_xll.ohTrigger(Trigger,Trigger1M))</f>
        <v>2.0322039276587146E-2</v>
      </c>
    </row>
    <row r="1354" spans="41:46" ht="11.25" customHeight="1" x14ac:dyDescent="0.25">
      <c r="AO1354" s="102" t="s">
        <v>83</v>
      </c>
      <c r="AP1354" s="101">
        <f>_xll.qlInterestRateIndexFixingDate(Currency&amp;"ibor"&amp;Tenor,AQ1354,Trigger)</f>
        <v>48824</v>
      </c>
      <c r="AQ1354" s="101">
        <f>_xll.qlCalendarAdvance(Calendar,AQ1353,AO1354,"f",,Trigger)</f>
        <v>48828</v>
      </c>
      <c r="AR1354" s="101">
        <f>_xll.qlInterestRateIndexMaturity(Currency&amp;"ibor"&amp;Tenor,AQ1354,Trigger)</f>
        <v>48858</v>
      </c>
      <c r="AS1354" s="246">
        <f>_xll.qlIndexFixing($AC$5,AP1354,TRUE,_xll.ohTrigger(Trigger,Trigger1M))</f>
        <v>2.0181131748880254E-2</v>
      </c>
      <c r="AT1354" s="246">
        <f>_xll.qlIndexFixing($AU$1,AP1354,TRUE,_xll.ohTrigger(Trigger,Trigger1M))</f>
        <v>2.0311209141297581E-2</v>
      </c>
    </row>
    <row r="1355" spans="41:46" ht="11.25" customHeight="1" x14ac:dyDescent="0.25">
      <c r="AO1355" s="102" t="s">
        <v>83</v>
      </c>
      <c r="AP1355" s="101">
        <f>_xll.qlInterestRateIndexFixingDate(Currency&amp;"ibor"&amp;Tenor,AQ1355,Trigger)</f>
        <v>48831</v>
      </c>
      <c r="AQ1355" s="101">
        <f>_xll.qlCalendarAdvance(Calendar,AQ1354,AO1355,"f",,Trigger)</f>
        <v>48835</v>
      </c>
      <c r="AR1355" s="101">
        <f>_xll.qlInterestRateIndexMaturity(Currency&amp;"ibor"&amp;Tenor,AQ1355,Trigger)</f>
        <v>48865</v>
      </c>
      <c r="AS1355" s="246">
        <f>_xll.qlIndexFixing($AC$5,AP1355,TRUE,_xll.ohTrigger(Trigger,Trigger1M))</f>
        <v>2.0171985151187677E-2</v>
      </c>
      <c r="AT1355" s="246">
        <f>_xll.qlIndexFixing($AU$1,AP1355,TRUE,_xll.ohTrigger(Trigger,Trigger1M))</f>
        <v>2.0300102717873969E-2</v>
      </c>
    </row>
    <row r="1356" spans="41:46" ht="11.25" customHeight="1" x14ac:dyDescent="0.25">
      <c r="AO1356" s="102" t="s">
        <v>83</v>
      </c>
      <c r="AP1356" s="101">
        <f>_xll.qlInterestRateIndexFixingDate(Currency&amp;"ibor"&amp;Tenor,AQ1356,Trigger)</f>
        <v>48838</v>
      </c>
      <c r="AQ1356" s="101">
        <f>_xll.qlCalendarAdvance(Calendar,AQ1355,AO1356,"f",,Trigger)</f>
        <v>48842</v>
      </c>
      <c r="AR1356" s="101">
        <f>_xll.qlInterestRateIndexMaturity(Currency&amp;"ibor"&amp;Tenor,AQ1356,Trigger)</f>
        <v>48872</v>
      </c>
      <c r="AS1356" s="246">
        <f>_xll.qlIndexFixing($AC$5,AP1356,TRUE,_xll.ohTrigger(Trigger,Trigger1M))</f>
        <v>2.0162645169335747E-2</v>
      </c>
      <c r="AT1356" s="246">
        <f>_xll.qlIndexFixing($AU$1,AP1356,TRUE,_xll.ohTrigger(Trigger,Trigger1M))</f>
        <v>2.0288936948588798E-2</v>
      </c>
    </row>
    <row r="1357" spans="41:46" ht="11.25" customHeight="1" x14ac:dyDescent="0.25">
      <c r="AO1357" s="102" t="s">
        <v>83</v>
      </c>
      <c r="AP1357" s="101">
        <f>_xll.qlInterestRateIndexFixingDate(Currency&amp;"ibor"&amp;Tenor,AQ1357,Trigger)</f>
        <v>48845</v>
      </c>
      <c r="AQ1357" s="101">
        <f>_xll.qlCalendarAdvance(Calendar,AQ1356,AO1357,"f",,Trigger)</f>
        <v>48849</v>
      </c>
      <c r="AR1357" s="101">
        <f>_xll.qlInterestRateIndexMaturity(Currency&amp;"ibor"&amp;Tenor,AQ1357,Trigger)</f>
        <v>48879</v>
      </c>
      <c r="AS1357" s="246">
        <f>_xll.qlIndexFixing($AC$5,AP1357,TRUE,_xll.ohTrigger(Trigger,Trigger1M))</f>
        <v>2.0153111803772106E-2</v>
      </c>
      <c r="AT1357" s="246">
        <f>_xll.qlIndexFixing($AU$1,AP1357,TRUE,_xll.ohTrigger(Trigger,Trigger1M))</f>
        <v>2.0277711833601941E-2</v>
      </c>
    </row>
    <row r="1358" spans="41:46" ht="11.25" customHeight="1" x14ac:dyDescent="0.25">
      <c r="AO1358" s="102" t="s">
        <v>83</v>
      </c>
      <c r="AP1358" s="101">
        <f>_xll.qlInterestRateIndexFixingDate(Currency&amp;"ibor"&amp;Tenor,AQ1358,Trigger)</f>
        <v>48852</v>
      </c>
      <c r="AQ1358" s="101">
        <f>_xll.qlCalendarAdvance(Calendar,AQ1357,AO1358,"f",,Trigger)</f>
        <v>48856</v>
      </c>
      <c r="AR1358" s="101">
        <f>_xll.qlInterestRateIndexMaturity(Currency&amp;"ibor"&amp;Tenor,AQ1358,Trigger)</f>
        <v>48887</v>
      </c>
      <c r="AS1358" s="246">
        <f>_xll.qlIndexFixing($AC$5,AP1358,TRUE,_xll.ohTrigger(Trigger,Trigger1M))</f>
        <v>2.0143236061563409E-2</v>
      </c>
      <c r="AT1358" s="246">
        <f>_xll.qlIndexFixing($AU$1,AP1358,TRUE,_xll.ohTrigger(Trigger,Trigger1M))</f>
        <v>2.0266186090325339E-2</v>
      </c>
    </row>
    <row r="1359" spans="41:46" ht="11.25" customHeight="1" x14ac:dyDescent="0.25">
      <c r="AO1359" s="102" t="s">
        <v>83</v>
      </c>
      <c r="AP1359" s="101">
        <f>_xll.qlInterestRateIndexFixingDate(Currency&amp;"ibor"&amp;Tenor,AQ1359,Trigger)</f>
        <v>48859</v>
      </c>
      <c r="AQ1359" s="101">
        <f>_xll.qlCalendarAdvance(Calendar,AQ1358,AO1359,"f",,Trigger)</f>
        <v>48863</v>
      </c>
      <c r="AR1359" s="101">
        <f>_xll.qlInterestRateIndexMaturity(Currency&amp;"ibor"&amp;Tenor,AQ1359,Trigger)</f>
        <v>48894</v>
      </c>
      <c r="AS1359" s="246">
        <f>_xll.qlIndexFixing($AC$5,AP1359,TRUE,_xll.ohTrigger(Trigger,Trigger1M))</f>
        <v>2.0133301561703235E-2</v>
      </c>
      <c r="AT1359" s="246">
        <f>_xll.qlIndexFixing($AU$1,AP1359,TRUE,_xll.ohTrigger(Trigger,Trigger1M))</f>
        <v>2.0254837407377112E-2</v>
      </c>
    </row>
    <row r="1360" spans="41:46" ht="11.25" customHeight="1" x14ac:dyDescent="0.25">
      <c r="AO1360" s="102" t="s">
        <v>83</v>
      </c>
      <c r="AP1360" s="101">
        <f>_xll.qlInterestRateIndexFixingDate(Currency&amp;"ibor"&amp;Tenor,AQ1360,Trigger)</f>
        <v>48866</v>
      </c>
      <c r="AQ1360" s="101">
        <f>_xll.qlCalendarAdvance(Calendar,AQ1359,AO1360,"f",,Trigger)</f>
        <v>48870</v>
      </c>
      <c r="AR1360" s="101">
        <f>_xll.qlInterestRateIndexMaturity(Currency&amp;"ibor"&amp;Tenor,AQ1360,Trigger)</f>
        <v>48901</v>
      </c>
      <c r="AS1360" s="246">
        <f>_xll.qlIndexFixing($AC$5,AP1360,TRUE,_xll.ohTrigger(Trigger,Trigger1M))</f>
        <v>2.0123173669044512E-2</v>
      </c>
      <c r="AT1360" s="246">
        <f>_xll.qlIndexFixing($AU$1,AP1360,TRUE,_xll.ohTrigger(Trigger,Trigger1M))</f>
        <v>2.0243429376266373E-2</v>
      </c>
    </row>
    <row r="1361" spans="41:46" ht="11.25" customHeight="1" x14ac:dyDescent="0.25">
      <c r="AO1361" s="102" t="s">
        <v>83</v>
      </c>
      <c r="AP1361" s="101">
        <f>_xll.qlInterestRateIndexFixingDate(Currency&amp;"ibor"&amp;Tenor,AQ1361,Trigger)</f>
        <v>48873</v>
      </c>
      <c r="AQ1361" s="101">
        <f>_xll.qlCalendarAdvance(Calendar,AQ1360,AO1361,"f",,Trigger)</f>
        <v>48877</v>
      </c>
      <c r="AR1361" s="101">
        <f>_xll.qlInterestRateIndexMaturity(Currency&amp;"ibor"&amp;Tenor,AQ1361,Trigger)</f>
        <v>48908</v>
      </c>
      <c r="AS1361" s="246">
        <f>_xll.qlIndexFixing($AC$5,AP1361,TRUE,_xll.ohTrigger(Trigger,Trigger1M))</f>
        <v>2.011285238410038E-2</v>
      </c>
      <c r="AT1361" s="246">
        <f>_xll.qlIndexFixing($AU$1,AP1361,TRUE,_xll.ohTrigger(Trigger,Trigger1M))</f>
        <v>2.0231961997168466E-2</v>
      </c>
    </row>
    <row r="1362" spans="41:46" ht="11.25" customHeight="1" x14ac:dyDescent="0.25">
      <c r="AO1362" s="102" t="s">
        <v>83</v>
      </c>
      <c r="AP1362" s="101">
        <f>_xll.qlInterestRateIndexFixingDate(Currency&amp;"ibor"&amp;Tenor,AQ1362,Trigger)</f>
        <v>48880</v>
      </c>
      <c r="AQ1362" s="101">
        <f>_xll.qlCalendarAdvance(Calendar,AQ1361,AO1362,"f",,Trigger)</f>
        <v>48884</v>
      </c>
      <c r="AR1362" s="101">
        <f>_xll.qlInterestRateIndexMaturity(Currency&amp;"ibor"&amp;Tenor,AQ1362,Trigger)</f>
        <v>48914</v>
      </c>
      <c r="AS1362" s="246">
        <f>_xll.qlIndexFixing($AC$5,AP1362,TRUE,_xll.ohTrigger(Trigger,Trigger1M))</f>
        <v>2.0102544236713094E-2</v>
      </c>
      <c r="AT1362" s="246">
        <f>_xll.qlIndexFixing($AU$1,AP1362,TRUE,_xll.ohTrigger(Trigger,Trigger1M))</f>
        <v>2.0220696079044309E-2</v>
      </c>
    </row>
    <row r="1363" spans="41:46" ht="11.25" customHeight="1" x14ac:dyDescent="0.25">
      <c r="AO1363" s="102" t="s">
        <v>83</v>
      </c>
      <c r="AP1363" s="101">
        <f>_xll.qlInterestRateIndexFixingDate(Currency&amp;"ibor"&amp;Tenor,AQ1363,Trigger)</f>
        <v>48887</v>
      </c>
      <c r="AQ1363" s="101">
        <f>_xll.qlCalendarAdvance(Calendar,AQ1362,AO1363,"f",,Trigger)</f>
        <v>48891</v>
      </c>
      <c r="AR1363" s="101">
        <f>_xll.qlInterestRateIndexMaturity(Currency&amp;"ibor"&amp;Tenor,AQ1363,Trigger)</f>
        <v>48921</v>
      </c>
      <c r="AS1363" s="246">
        <f>_xll.qlIndexFixing($AC$5,AP1363,TRUE,_xll.ohTrigger(Trigger,Trigger1M))</f>
        <v>2.0091850578871195E-2</v>
      </c>
      <c r="AT1363" s="246">
        <f>_xll.qlIndexFixing($AU$1,AP1363,TRUE,_xll.ohTrigger(Trigger,Trigger1M))</f>
        <v>2.0209114893388502E-2</v>
      </c>
    </row>
    <row r="1364" spans="41:46" ht="11.25" customHeight="1" x14ac:dyDescent="0.25">
      <c r="AO1364" s="102" t="s">
        <v>83</v>
      </c>
      <c r="AP1364" s="101">
        <f>_xll.qlInterestRateIndexFixingDate(Currency&amp;"ibor"&amp;Tenor,AQ1364,Trigger)</f>
        <v>48894</v>
      </c>
      <c r="AQ1364" s="101">
        <f>_xll.qlCalendarAdvance(Calendar,AQ1363,AO1364,"f",,Trigger)</f>
        <v>48898</v>
      </c>
      <c r="AR1364" s="101">
        <f>_xll.qlInterestRateIndexMaturity(Currency&amp;"ibor"&amp;Tenor,AQ1364,Trigger)</f>
        <v>48928</v>
      </c>
      <c r="AS1364" s="246">
        <f>_xll.qlIndexFixing($AC$5,AP1364,TRUE,_xll.ohTrigger(Trigger,Trigger1M))</f>
        <v>2.0080963540733521E-2</v>
      </c>
      <c r="AT1364" s="246">
        <f>_xll.qlIndexFixing($AU$1,AP1364,TRUE,_xll.ohTrigger(Trigger,Trigger1M))</f>
        <v>2.0197474363219392E-2</v>
      </c>
    </row>
    <row r="1365" spans="41:46" ht="11.25" customHeight="1" x14ac:dyDescent="0.25">
      <c r="AO1365" s="102" t="s">
        <v>83</v>
      </c>
      <c r="AP1365" s="101">
        <f>_xll.qlInterestRateIndexFixingDate(Currency&amp;"ibor"&amp;Tenor,AQ1365,Trigger)</f>
        <v>48901</v>
      </c>
      <c r="AQ1365" s="101">
        <f>_xll.qlCalendarAdvance(Calendar,AQ1364,AO1365,"f",,Trigger)</f>
        <v>48905</v>
      </c>
      <c r="AR1365" s="101">
        <f>_xll.qlInterestRateIndexMaturity(Currency&amp;"ibor"&amp;Tenor,AQ1365,Trigger)</f>
        <v>48935</v>
      </c>
      <c r="AS1365" s="246">
        <f>_xll.qlIndexFixing($AC$5,AP1365,TRUE,_xll.ohTrigger(Trigger,Trigger1M))</f>
        <v>2.0069883122830312E-2</v>
      </c>
      <c r="AT1365" s="246">
        <f>_xll.qlIndexFixing($AU$1,AP1365,TRUE,_xll.ohTrigger(Trigger,Trigger1M))</f>
        <v>2.0185774488702179E-2</v>
      </c>
    </row>
    <row r="1366" spans="41:46" ht="11.25" customHeight="1" x14ac:dyDescent="0.25">
      <c r="AO1366" s="102" t="s">
        <v>83</v>
      </c>
      <c r="AP1366" s="101">
        <f>_xll.qlInterestRateIndexFixingDate(Currency&amp;"ibor"&amp;Tenor,AQ1366,Trigger)</f>
        <v>48908</v>
      </c>
      <c r="AQ1366" s="101">
        <f>_xll.qlCalendarAdvance(Calendar,AQ1365,AO1366,"f",,Trigger)</f>
        <v>48912</v>
      </c>
      <c r="AR1366" s="101">
        <f>_xll.qlInterestRateIndexMaturity(Currency&amp;"ibor"&amp;Tenor,AQ1366,Trigger)</f>
        <v>48942</v>
      </c>
      <c r="AS1366" s="246">
        <f>_xll.qlIndexFixing($AC$5,AP1366,TRUE,_xll.ohTrigger(Trigger,Trigger1M))</f>
        <v>2.0058609325689147E-2</v>
      </c>
      <c r="AT1366" s="246">
        <f>_xll.qlIndexFixing($AU$1,AP1366,TRUE,_xll.ohTrigger(Trigger,Trigger1M))</f>
        <v>2.0174015270018053E-2</v>
      </c>
    </row>
    <row r="1367" spans="41:46" ht="11.25" customHeight="1" x14ac:dyDescent="0.25">
      <c r="AO1367" s="102" t="s">
        <v>83</v>
      </c>
      <c r="AP1367" s="101">
        <f>_xll.qlInterestRateIndexFixingDate(Currency&amp;"ibor"&amp;Tenor,AQ1367,Trigger)</f>
        <v>48915</v>
      </c>
      <c r="AQ1367" s="101">
        <f>_xll.qlCalendarAdvance(Calendar,AQ1366,AO1367,"f",,Trigger)</f>
        <v>48919</v>
      </c>
      <c r="AR1367" s="101">
        <f>_xll.qlInterestRateIndexMaturity(Currency&amp;"ibor"&amp;Tenor,AQ1367,Trigger)</f>
        <v>48950</v>
      </c>
      <c r="AS1367" s="246">
        <f>_xll.qlIndexFixing($AC$5,AP1367,TRUE,_xll.ohTrigger(Trigger,Trigger1M))</f>
        <v>2.0046863465830036E-2</v>
      </c>
      <c r="AT1367" s="246">
        <f>_xll.qlIndexFixing($AU$1,AP1367,TRUE,_xll.ohTrigger(Trigger,Trigger1M))</f>
        <v>2.0161911424721259E-2</v>
      </c>
    </row>
    <row r="1368" spans="41:46" ht="11.25" customHeight="1" x14ac:dyDescent="0.25">
      <c r="AO1368" s="102" t="s">
        <v>83</v>
      </c>
      <c r="AP1368" s="101">
        <f>_xll.qlInterestRateIndexFixingDate(Currency&amp;"ibor"&amp;Tenor,AQ1368,Trigger)</f>
        <v>48922</v>
      </c>
      <c r="AQ1368" s="101">
        <f>_xll.qlCalendarAdvance(Calendar,AQ1367,AO1368,"f",,Trigger)</f>
        <v>48926</v>
      </c>
      <c r="AR1368" s="101">
        <f>_xll.qlInterestRateIndexMaturity(Currency&amp;"ibor"&amp;Tenor,AQ1368,Trigger)</f>
        <v>48957</v>
      </c>
      <c r="AS1368" s="246">
        <f>_xll.qlIndexFixing($AC$5,AP1368,TRUE,_xll.ohTrigger(Trigger,Trigger1M))</f>
        <v>2.0035188449810275E-2</v>
      </c>
      <c r="AT1368" s="246">
        <f>_xll.qlIndexFixing($AU$1,AP1368,TRUE,_xll.ohTrigger(Trigger,Trigger1M))</f>
        <v>2.0150028614674357E-2</v>
      </c>
    </row>
    <row r="1369" spans="41:46" ht="11.25" customHeight="1" x14ac:dyDescent="0.25">
      <c r="AO1369" s="102" t="s">
        <v>83</v>
      </c>
      <c r="AP1369" s="101">
        <f>_xll.qlInterestRateIndexFixingDate(Currency&amp;"ibor"&amp;Tenor,AQ1369,Trigger)</f>
        <v>48929</v>
      </c>
      <c r="AQ1369" s="101">
        <f>_xll.qlCalendarAdvance(Calendar,AQ1368,AO1369,"f",,Trigger)</f>
        <v>48933</v>
      </c>
      <c r="AR1369" s="101">
        <f>_xll.qlInterestRateIndexMaturity(Currency&amp;"ibor"&amp;Tenor,AQ1369,Trigger)</f>
        <v>48964</v>
      </c>
      <c r="AS1369" s="246">
        <f>_xll.qlIndexFixing($AC$5,AP1369,TRUE,_xll.ohTrigger(Trigger,Trigger1M))</f>
        <v>2.0023320045883541E-2</v>
      </c>
      <c r="AT1369" s="246">
        <f>_xll.qlIndexFixing($AU$1,AP1369,TRUE,_xll.ohTrigger(Trigger,Trigger1M))</f>
        <v>2.0138086458068815E-2</v>
      </c>
    </row>
    <row r="1370" spans="41:46" ht="11.25" customHeight="1" x14ac:dyDescent="0.25">
      <c r="AO1370" s="102" t="s">
        <v>83</v>
      </c>
      <c r="AP1370" s="101">
        <f>_xll.qlInterestRateIndexFixingDate(Currency&amp;"ibor"&amp;Tenor,AQ1370,Trigger)</f>
        <v>48935</v>
      </c>
      <c r="AQ1370" s="101">
        <f>_xll.qlCalendarAdvance(Calendar,AQ1369,AO1370,"f",,Trigger)</f>
        <v>48940</v>
      </c>
      <c r="AR1370" s="101">
        <f>_xll.qlInterestRateIndexMaturity(Currency&amp;"ibor"&amp;Tenor,AQ1370,Trigger)</f>
        <v>48971</v>
      </c>
      <c r="AS1370" s="246">
        <f>_xll.qlIndexFixing($AC$5,AP1370,TRUE,_xll.ohTrigger(Trigger,Trigger1M))</f>
        <v>2.0011258254650634E-2</v>
      </c>
      <c r="AT1370" s="246">
        <f>_xll.qlIndexFixing($AU$1,AP1370,TRUE,_xll.ohTrigger(Trigger,Trigger1M))</f>
        <v>2.012608495508772E-2</v>
      </c>
    </row>
    <row r="1371" spans="41:46" ht="11.25" customHeight="1" x14ac:dyDescent="0.25">
      <c r="AO1371" s="102" t="s">
        <v>83</v>
      </c>
      <c r="AP1371" s="101">
        <f>_xll.qlInterestRateIndexFixingDate(Currency&amp;"ibor"&amp;Tenor,AQ1371,Trigger)</f>
        <v>48943</v>
      </c>
      <c r="AQ1371" s="101">
        <f>_xll.qlCalendarAdvance(Calendar,AQ1370,AO1371,"f",,Trigger)</f>
        <v>48947</v>
      </c>
      <c r="AR1371" s="101">
        <f>_xll.qlInterestRateIndexMaturity(Currency&amp;"ibor"&amp;Tenor,AQ1371,Trigger)</f>
        <v>48978</v>
      </c>
      <c r="AS1371" s="246">
        <f>_xll.qlIndexFixing($AC$5,AP1371,TRUE,_xll.ohTrigger(Trigger,Trigger1M))</f>
        <v>1.9999003076707211E-2</v>
      </c>
      <c r="AT1371" s="246">
        <f>_xll.qlIndexFixing($AU$1,AP1371,TRUE,_xll.ohTrigger(Trigger,Trigger1M))</f>
        <v>2.0114024105916728E-2</v>
      </c>
    </row>
    <row r="1372" spans="41:46" ht="11.25" customHeight="1" x14ac:dyDescent="0.25">
      <c r="AO1372" s="102" t="s">
        <v>83</v>
      </c>
      <c r="AP1372" s="101">
        <f>_xll.qlInterestRateIndexFixingDate(Currency&amp;"ibor"&amp;Tenor,AQ1372,Trigger)</f>
        <v>48950</v>
      </c>
      <c r="AQ1372" s="101">
        <f>_xll.qlCalendarAdvance(Calendar,AQ1371,AO1372,"f",,Trigger)</f>
        <v>48954</v>
      </c>
      <c r="AR1372" s="101">
        <f>_xll.qlInterestRateIndexMaturity(Currency&amp;"ibor"&amp;Tenor,AQ1372,Trigger)</f>
        <v>48985</v>
      </c>
      <c r="AS1372" s="246">
        <f>_xll.qlIndexFixing($AC$5,AP1372,TRUE,_xll.ohTrigger(Trigger,Trigger1M))</f>
        <v>1.9986554512666975E-2</v>
      </c>
      <c r="AT1372" s="246">
        <f>_xll.qlIndexFixing($AU$1,AP1372,TRUE,_xll.ohTrigger(Trigger,Trigger1M))</f>
        <v>2.0101903910736334E-2</v>
      </c>
    </row>
    <row r="1373" spans="41:46" ht="11.25" customHeight="1" x14ac:dyDescent="0.25">
      <c r="AO1373" s="102" t="s">
        <v>83</v>
      </c>
      <c r="AP1373" s="101">
        <f>_xll.qlInterestRateIndexFixingDate(Currency&amp;"ibor"&amp;Tenor,AQ1373,Trigger)</f>
        <v>48957</v>
      </c>
      <c r="AQ1373" s="101">
        <f>_xll.qlCalendarAdvance(Calendar,AQ1372,AO1373,"f",,Trigger)</f>
        <v>48961</v>
      </c>
      <c r="AR1373" s="101">
        <f>_xll.qlInterestRateIndexMaturity(Currency&amp;"ibor"&amp;Tenor,AQ1373,Trigger)</f>
        <v>48992</v>
      </c>
      <c r="AS1373" s="246">
        <f>_xll.qlIndexFixing($AC$5,AP1373,TRUE,_xll.ohTrigger(Trigger,Trigger1M))</f>
        <v>1.9973912563151366E-2</v>
      </c>
      <c r="AT1373" s="246">
        <f>_xll.qlIndexFixing($AU$1,AP1373,TRUE,_xll.ohTrigger(Trigger,Trigger1M))</f>
        <v>2.0089724369734784E-2</v>
      </c>
    </row>
    <row r="1374" spans="41:46" ht="11.25" customHeight="1" x14ac:dyDescent="0.25">
      <c r="AO1374" s="102" t="s">
        <v>83</v>
      </c>
      <c r="AP1374" s="101">
        <f>_xll.qlInterestRateIndexFixingDate(Currency&amp;"ibor"&amp;Tenor,AQ1374,Trigger)</f>
        <v>48964</v>
      </c>
      <c r="AQ1374" s="101">
        <f>_xll.qlCalendarAdvance(Calendar,AQ1373,AO1374,"f",,Trigger)</f>
        <v>48968</v>
      </c>
      <c r="AR1374" s="101">
        <f>_xll.qlInterestRateIndexMaturity(Currency&amp;"ibor"&amp;Tenor,AQ1374,Trigger)</f>
        <v>48999</v>
      </c>
      <c r="AS1374" s="246">
        <f>_xll.qlIndexFixing($AC$5,AP1374,TRUE,_xll.ohTrigger(Trigger,Trigger1M))</f>
        <v>1.9961077228789554E-2</v>
      </c>
      <c r="AT1374" s="246">
        <f>_xll.qlIndexFixing($AU$1,AP1374,TRUE,_xll.ohTrigger(Trigger,Trigger1M))</f>
        <v>2.0077485483100309E-2</v>
      </c>
    </row>
    <row r="1375" spans="41:46" ht="11.25" customHeight="1" x14ac:dyDescent="0.25">
      <c r="AO1375" s="102" t="s">
        <v>83</v>
      </c>
      <c r="AP1375" s="101">
        <f>_xll.qlInterestRateIndexFixingDate(Currency&amp;"ibor"&amp;Tenor,AQ1375,Trigger)</f>
        <v>48971</v>
      </c>
      <c r="AQ1375" s="101">
        <f>_xll.qlCalendarAdvance(Calendar,AQ1374,AO1375,"f",,Trigger)</f>
        <v>48975</v>
      </c>
      <c r="AR1375" s="101">
        <f>_xll.qlInterestRateIndexMaturity(Currency&amp;"ibor"&amp;Tenor,AQ1375,Trigger)</f>
        <v>49003</v>
      </c>
      <c r="AS1375" s="246">
        <f>_xll.qlIndexFixing($AC$5,AP1375,TRUE,_xll.ohTrigger(Trigger,Trigger1M))</f>
        <v>1.9949228316405204E-2</v>
      </c>
      <c r="AT1375" s="246">
        <f>_xll.qlIndexFixing($AU$1,AP1375,TRUE,_xll.ohTrigger(Trigger,Trigger1M))</f>
        <v>2.0066159583619823E-2</v>
      </c>
    </row>
    <row r="1376" spans="41:46" ht="11.25" customHeight="1" x14ac:dyDescent="0.25">
      <c r="AO1376" s="102" t="s">
        <v>83</v>
      </c>
      <c r="AP1376" s="101">
        <f>_xll.qlInterestRateIndexFixingDate(Currency&amp;"ibor"&amp;Tenor,AQ1376,Trigger)</f>
        <v>48978</v>
      </c>
      <c r="AQ1376" s="101">
        <f>_xll.qlCalendarAdvance(Calendar,AQ1375,AO1376,"f",,Trigger)</f>
        <v>48982</v>
      </c>
      <c r="AR1376" s="101">
        <f>_xll.qlInterestRateIndexMaturity(Currency&amp;"ibor"&amp;Tenor,AQ1376,Trigger)</f>
        <v>49010</v>
      </c>
      <c r="AS1376" s="246">
        <f>_xll.qlIndexFixing($AC$5,AP1376,TRUE,_xll.ohTrigger(Trigger,Trigger1M))</f>
        <v>1.993604984212765E-2</v>
      </c>
      <c r="AT1376" s="246">
        <f>_xll.qlIndexFixing($AU$1,AP1376,TRUE,_xll.ohTrigger(Trigger,Trigger1M))</f>
        <v>2.0053816784956689E-2</v>
      </c>
    </row>
    <row r="1377" spans="41:46" ht="11.25" customHeight="1" x14ac:dyDescent="0.25">
      <c r="AO1377" s="102" t="s">
        <v>83</v>
      </c>
      <c r="AP1377" s="101">
        <f>_xll.qlInterestRateIndexFixingDate(Currency&amp;"ibor"&amp;Tenor,AQ1377,Trigger)</f>
        <v>48985</v>
      </c>
      <c r="AQ1377" s="101">
        <f>_xll.qlCalendarAdvance(Calendar,AQ1376,AO1377,"f",,Trigger)</f>
        <v>48989</v>
      </c>
      <c r="AR1377" s="101">
        <f>_xll.qlInterestRateIndexMaturity(Currency&amp;"ibor"&amp;Tenor,AQ1377,Trigger)</f>
        <v>49017</v>
      </c>
      <c r="AS1377" s="246">
        <f>_xll.qlIndexFixing($AC$5,AP1377,TRUE,_xll.ohTrigger(Trigger,Trigger1M))</f>
        <v>1.9922678015438868E-2</v>
      </c>
      <c r="AT1377" s="246">
        <f>_xll.qlIndexFixing($AU$1,AP1377,TRUE,_xll.ohTrigger(Trigger,Trigger1M))</f>
        <v>2.0041414649820677E-2</v>
      </c>
    </row>
    <row r="1378" spans="41:46" ht="11.25" customHeight="1" x14ac:dyDescent="0.25">
      <c r="AO1378" s="102" t="s">
        <v>83</v>
      </c>
      <c r="AP1378" s="101">
        <f>_xll.qlInterestRateIndexFixingDate(Currency&amp;"ibor"&amp;Tenor,AQ1378,Trigger)</f>
        <v>48992</v>
      </c>
      <c r="AQ1378" s="101">
        <f>_xll.qlCalendarAdvance(Calendar,AQ1377,AO1378,"f",,Trigger)</f>
        <v>48996</v>
      </c>
      <c r="AR1378" s="101">
        <f>_xll.qlInterestRateIndexMaturity(Currency&amp;"ibor"&amp;Tenor,AQ1378,Trigger)</f>
        <v>49024</v>
      </c>
      <c r="AS1378" s="246">
        <f>_xll.qlIndexFixing($AC$5,AP1378,TRUE,_xll.ohTrigger(Trigger,Trigger1M))</f>
        <v>1.9909112836952656E-2</v>
      </c>
      <c r="AT1378" s="246">
        <f>_xll.qlIndexFixing($AU$1,AP1378,TRUE,_xll.ohTrigger(Trigger,Trigger1M))</f>
        <v>2.0028953178380222E-2</v>
      </c>
    </row>
    <row r="1379" spans="41:46" ht="11.25" customHeight="1" x14ac:dyDescent="0.25">
      <c r="AO1379" s="102" t="s">
        <v>83</v>
      </c>
      <c r="AP1379" s="101">
        <f>_xll.qlInterestRateIndexFixingDate(Currency&amp;"ibor"&amp;Tenor,AQ1379,Trigger)</f>
        <v>48999</v>
      </c>
      <c r="AQ1379" s="101">
        <f>_xll.qlCalendarAdvance(Calendar,AQ1378,AO1379,"f",,Trigger)</f>
        <v>49003</v>
      </c>
      <c r="AR1379" s="101">
        <f>_xll.qlInterestRateIndexMaturity(Currency&amp;"ibor"&amp;Tenor,AQ1379,Trigger)</f>
        <v>49034</v>
      </c>
      <c r="AS1379" s="246">
        <f>_xll.qlIndexFixing($AC$5,AP1379,TRUE,_xll.ohTrigger(Trigger,Trigger1M))</f>
        <v>1.9893999807040888E-2</v>
      </c>
      <c r="AT1379" s="246">
        <f>_xll.qlIndexFixing($AU$1,AP1379,TRUE,_xll.ohTrigger(Trigger,Trigger1M))</f>
        <v>2.0015400871981094E-2</v>
      </c>
    </row>
    <row r="1380" spans="41:46" ht="11.25" customHeight="1" x14ac:dyDescent="0.25">
      <c r="AO1380" s="102" t="s">
        <v>83</v>
      </c>
      <c r="AP1380" s="101">
        <f>_xll.qlInterestRateIndexFixingDate(Currency&amp;"ibor"&amp;Tenor,AQ1380,Trigger)</f>
        <v>49006</v>
      </c>
      <c r="AQ1380" s="101">
        <f>_xll.qlCalendarAdvance(Calendar,AQ1379,AO1380,"f",,Trigger)</f>
        <v>49010</v>
      </c>
      <c r="AR1380" s="101">
        <f>_xll.qlInterestRateIndexMaturity(Currency&amp;"ibor"&amp;Tenor,AQ1380,Trigger)</f>
        <v>49045</v>
      </c>
      <c r="AS1380" s="246">
        <f>_xll.qlIndexFixing($AC$5,AP1380,TRUE,_xll.ohTrigger(Trigger,Trigger1M))</f>
        <v>1.9878120137697661E-2</v>
      </c>
      <c r="AT1380" s="246">
        <f>_xll.qlIndexFixing($AU$1,AP1380,TRUE,_xll.ohTrigger(Trigger,Trigger1M))</f>
        <v>2.0001404061880175E-2</v>
      </c>
    </row>
    <row r="1381" spans="41:46" ht="11.25" customHeight="1" x14ac:dyDescent="0.25">
      <c r="AO1381" s="102" t="s">
        <v>83</v>
      </c>
      <c r="AP1381" s="101">
        <f>_xll.qlInterestRateIndexFixingDate(Currency&amp;"ibor"&amp;Tenor,AQ1381,Trigger)</f>
        <v>49013</v>
      </c>
      <c r="AQ1381" s="101">
        <f>_xll.qlCalendarAdvance(Calendar,AQ1380,AO1381,"f",,Trigger)</f>
        <v>49017</v>
      </c>
      <c r="AR1381" s="101">
        <f>_xll.qlInterestRateIndexMaturity(Currency&amp;"ibor"&amp;Tenor,AQ1381,Trigger)</f>
        <v>49048</v>
      </c>
      <c r="AS1381" s="246">
        <f>_xll.qlIndexFixing($AC$5,AP1381,TRUE,_xll.ohTrigger(Trigger,Trigger1M))</f>
        <v>1.9865815167569561E-2</v>
      </c>
      <c r="AT1381" s="246">
        <f>_xll.qlIndexFixing($AU$1,AP1381,TRUE,_xll.ohTrigger(Trigger,Trigger1M))</f>
        <v>1.9990151614718038E-2</v>
      </c>
    </row>
    <row r="1382" spans="41:46" ht="11.25" customHeight="1" x14ac:dyDescent="0.25">
      <c r="AO1382" s="102" t="s">
        <v>83</v>
      </c>
      <c r="AP1382" s="101">
        <f>_xll.qlInterestRateIndexFixingDate(Currency&amp;"ibor"&amp;Tenor,AQ1382,Trigger)</f>
        <v>49020</v>
      </c>
      <c r="AQ1382" s="101">
        <f>_xll.qlCalendarAdvance(Calendar,AQ1381,AO1382,"f",,Trigger)</f>
        <v>49024</v>
      </c>
      <c r="AR1382" s="101">
        <f>_xll.qlInterestRateIndexMaturity(Currency&amp;"ibor"&amp;Tenor,AQ1382,Trigger)</f>
        <v>49055</v>
      </c>
      <c r="AS1382" s="246">
        <f>_xll.qlIndexFixing($AC$5,AP1382,TRUE,_xll.ohTrigger(Trigger,Trigger1M))</f>
        <v>1.9851432778300343E-2</v>
      </c>
      <c r="AT1382" s="246">
        <f>_xll.qlIndexFixing($AU$1,AP1382,TRUE,_xll.ohTrigger(Trigger,Trigger1M))</f>
        <v>1.9977437969819892E-2</v>
      </c>
    </row>
    <row r="1383" spans="41:46" ht="11.25" customHeight="1" x14ac:dyDescent="0.25">
      <c r="AO1383" s="102" t="s">
        <v>83</v>
      </c>
      <c r="AP1383" s="101">
        <f>_xll.qlInterestRateIndexFixingDate(Currency&amp;"ibor"&amp;Tenor,AQ1383,Trigger)</f>
        <v>49027</v>
      </c>
      <c r="AQ1383" s="101">
        <f>_xll.qlCalendarAdvance(Calendar,AQ1382,AO1383,"f",,Trigger)</f>
        <v>49031</v>
      </c>
      <c r="AR1383" s="101">
        <f>_xll.qlInterestRateIndexMaturity(Currency&amp;"ibor"&amp;Tenor,AQ1383,Trigger)</f>
        <v>49062</v>
      </c>
      <c r="AS1383" s="246">
        <f>_xll.qlIndexFixing($AC$5,AP1383,TRUE,_xll.ohTrigger(Trigger,Trigger1M))</f>
        <v>1.9836857010293585E-2</v>
      </c>
      <c r="AT1383" s="246">
        <f>_xll.qlIndexFixing($AU$1,AP1383,TRUE,_xll.ohTrigger(Trigger,Trigger1M))</f>
        <v>1.996466498100874E-2</v>
      </c>
    </row>
    <row r="1384" spans="41:46" ht="11.25" customHeight="1" x14ac:dyDescent="0.25">
      <c r="AO1384" s="102" t="s">
        <v>83</v>
      </c>
      <c r="AP1384" s="101">
        <f>_xll.qlInterestRateIndexFixingDate(Currency&amp;"ibor"&amp;Tenor,AQ1384,Trigger)</f>
        <v>49034</v>
      </c>
      <c r="AQ1384" s="101">
        <f>_xll.qlCalendarAdvance(Calendar,AQ1383,AO1384,"f",,Trigger)</f>
        <v>49038</v>
      </c>
      <c r="AR1384" s="101">
        <f>_xll.qlInterestRateIndexMaturity(Currency&amp;"ibor"&amp;Tenor,AQ1384,Trigger)</f>
        <v>49068</v>
      </c>
      <c r="AS1384" s="246">
        <f>_xll.qlIndexFixing($AC$5,AP1384,TRUE,_xll.ohTrigger(Trigger,Trigger1M))</f>
        <v>1.9822613793695432E-2</v>
      </c>
      <c r="AT1384" s="246">
        <f>_xll.qlIndexFixing($AU$1,AP1384,TRUE,_xll.ohTrigger(Trigger,Trigger1M))</f>
        <v>1.9952201683325121E-2</v>
      </c>
    </row>
    <row r="1385" spans="41:46" ht="11.25" customHeight="1" x14ac:dyDescent="0.25">
      <c r="AO1385" s="102" t="s">
        <v>83</v>
      </c>
      <c r="AP1385" s="101">
        <f>_xll.qlInterestRateIndexFixingDate(Currency&amp;"ibor"&amp;Tenor,AQ1385,Trigger)</f>
        <v>49039</v>
      </c>
      <c r="AQ1385" s="101">
        <f>_xll.qlCalendarAdvance(Calendar,AQ1384,AO1385,"f",,Trigger)</f>
        <v>49045</v>
      </c>
      <c r="AR1385" s="101">
        <f>_xll.qlInterestRateIndexMaturity(Currency&amp;"ibor"&amp;Tenor,AQ1385,Trigger)</f>
        <v>49075</v>
      </c>
      <c r="AS1385" s="246">
        <f>_xll.qlIndexFixing($AC$5,AP1385,TRUE,_xll.ohTrigger(Trigger,Trigger1M))</f>
        <v>1.9807665905136496E-2</v>
      </c>
      <c r="AT1385" s="246">
        <f>_xll.qlIndexFixing($AU$1,AP1385,TRUE,_xll.ohTrigger(Trigger,Trigger1M))</f>
        <v>1.9939314959495746E-2</v>
      </c>
    </row>
    <row r="1386" spans="41:46" ht="11.25" customHeight="1" x14ac:dyDescent="0.25">
      <c r="AO1386" s="102" t="s">
        <v>83</v>
      </c>
      <c r="AP1386" s="101">
        <f>_xll.qlInterestRateIndexFixingDate(Currency&amp;"ibor"&amp;Tenor,AQ1386,Trigger)</f>
        <v>49048</v>
      </c>
      <c r="AQ1386" s="101">
        <f>_xll.qlCalendarAdvance(Calendar,AQ1385,AO1386,"f",,Trigger)</f>
        <v>49052</v>
      </c>
      <c r="AR1386" s="101">
        <f>_xll.qlInterestRateIndexMaturity(Currency&amp;"ibor"&amp;Tenor,AQ1386,Trigger)</f>
        <v>49082</v>
      </c>
      <c r="AS1386" s="246">
        <f>_xll.qlIndexFixing($AC$5,AP1386,TRUE,_xll.ohTrigger(Trigger,Trigger1M))</f>
        <v>1.9792524649998811E-2</v>
      </c>
      <c r="AT1386" s="246">
        <f>_xll.qlIndexFixing($AU$1,AP1386,TRUE,_xll.ohTrigger(Trigger,Trigger1M))</f>
        <v>1.9926368895144542E-2</v>
      </c>
    </row>
    <row r="1387" spans="41:46" ht="11.25" customHeight="1" x14ac:dyDescent="0.25">
      <c r="AO1387" s="102" t="s">
        <v>83</v>
      </c>
      <c r="AP1387" s="101">
        <f>_xll.qlInterestRateIndexFixingDate(Currency&amp;"ibor"&amp;Tenor,AQ1387,Trigger)</f>
        <v>49055</v>
      </c>
      <c r="AQ1387" s="101">
        <f>_xll.qlCalendarAdvance(Calendar,AQ1386,AO1387,"f",,Trigger)</f>
        <v>49059</v>
      </c>
      <c r="AR1387" s="101">
        <f>_xll.qlInterestRateIndexMaturity(Currency&amp;"ibor"&amp;Tenor,AQ1387,Trigger)</f>
        <v>49089</v>
      </c>
      <c r="AS1387" s="246">
        <f>_xll.qlIndexFixing($AC$5,AP1387,TRUE,_xll.ohTrigger(Trigger,Trigger1M))</f>
        <v>1.9777190029012459E-2</v>
      </c>
      <c r="AT1387" s="246">
        <f>_xll.qlIndexFixing($AU$1,AP1387,TRUE,_xll.ohTrigger(Trigger,Trigger1M))</f>
        <v>1.9913363490468683E-2</v>
      </c>
    </row>
    <row r="1388" spans="41:46" ht="11.25" customHeight="1" x14ac:dyDescent="0.25">
      <c r="AO1388" s="102" t="s">
        <v>83</v>
      </c>
      <c r="AP1388" s="101">
        <f>_xll.qlInterestRateIndexFixingDate(Currency&amp;"ibor"&amp;Tenor,AQ1388,Trigger)</f>
        <v>49061</v>
      </c>
      <c r="AQ1388" s="101">
        <f>_xll.qlCalendarAdvance(Calendar,AQ1387,AO1388,"f",,Trigger)</f>
        <v>49066</v>
      </c>
      <c r="AR1388" s="101">
        <f>_xll.qlInterestRateIndexMaturity(Currency&amp;"ibor"&amp;Tenor,AQ1388,Trigger)</f>
        <v>49097</v>
      </c>
      <c r="AS1388" s="246">
        <f>_xll.qlIndexFixing($AC$5,AP1388,TRUE,_xll.ohTrigger(Trigger,Trigger1M))</f>
        <v>1.9761077514977379E-2</v>
      </c>
      <c r="AT1388" s="246">
        <f>_xll.qlIndexFixing($AU$1,AP1388,TRUE,_xll.ohTrigger(Trigger,Trigger1M))</f>
        <v>1.9899909885075596E-2</v>
      </c>
    </row>
    <row r="1389" spans="41:46" ht="11.25" customHeight="1" x14ac:dyDescent="0.25">
      <c r="AO1389" s="102" t="s">
        <v>83</v>
      </c>
      <c r="AP1389" s="101">
        <f>_xll.qlInterestRateIndexFixingDate(Currency&amp;"ibor"&amp;Tenor,AQ1389,Trigger)</f>
        <v>49069</v>
      </c>
      <c r="AQ1389" s="101">
        <f>_xll.qlCalendarAdvance(Calendar,AQ1388,AO1389,"f",,Trigger)</f>
        <v>49073</v>
      </c>
      <c r="AR1389" s="101">
        <f>_xll.qlInterestRateIndexMaturity(Currency&amp;"ibor"&amp;Tenor,AQ1389,Trigger)</f>
        <v>49104</v>
      </c>
      <c r="AS1389" s="246">
        <f>_xll.qlIndexFixing($AC$5,AP1389,TRUE,_xll.ohTrigger(Trigger,Trigger1M))</f>
        <v>1.9745341490150968E-2</v>
      </c>
      <c r="AT1389" s="246">
        <f>_xll.qlIndexFixing($AU$1,AP1389,TRUE,_xll.ohTrigger(Trigger,Trigger1M))</f>
        <v>1.9886780836901801E-2</v>
      </c>
    </row>
    <row r="1390" spans="41:46" ht="11.25" customHeight="1" x14ac:dyDescent="0.25">
      <c r="AO1390" s="102" t="s">
        <v>83</v>
      </c>
      <c r="AP1390" s="101">
        <f>_xll.qlInterestRateIndexFixingDate(Currency&amp;"ibor"&amp;Tenor,AQ1390,Trigger)</f>
        <v>49076</v>
      </c>
      <c r="AQ1390" s="101">
        <f>_xll.qlCalendarAdvance(Calendar,AQ1389,AO1390,"f",,Trigger)</f>
        <v>49080</v>
      </c>
      <c r="AR1390" s="101">
        <f>_xll.qlInterestRateIndexMaturity(Currency&amp;"ibor"&amp;Tenor,AQ1390,Trigger)</f>
        <v>49111</v>
      </c>
      <c r="AS1390" s="246">
        <f>_xll.qlIndexFixing($AC$5,AP1390,TRUE,_xll.ohTrigger(Trigger,Trigger1M))</f>
        <v>1.9729412091878271E-2</v>
      </c>
      <c r="AT1390" s="246">
        <f>_xll.qlIndexFixing($AU$1,AP1390,TRUE,_xll.ohTrigger(Trigger,Trigger1M))</f>
        <v>1.9873592446202275E-2</v>
      </c>
    </row>
    <row r="1391" spans="41:46" ht="11.25" customHeight="1" x14ac:dyDescent="0.25">
      <c r="AO1391" s="102" t="s">
        <v>83</v>
      </c>
      <c r="AP1391" s="101">
        <f>_xll.qlInterestRateIndexFixingDate(Currency&amp;"ibor"&amp;Tenor,AQ1391,Trigger)</f>
        <v>49083</v>
      </c>
      <c r="AQ1391" s="101">
        <f>_xll.qlCalendarAdvance(Calendar,AQ1390,AO1391,"f",,Trigger)</f>
        <v>49087</v>
      </c>
      <c r="AR1391" s="101">
        <f>_xll.qlInterestRateIndexMaturity(Currency&amp;"ibor"&amp;Tenor,AQ1391,Trigger)</f>
        <v>49118</v>
      </c>
      <c r="AS1391" s="246">
        <f>_xll.qlIndexFixing($AC$5,AP1391,TRUE,_xll.ohTrigger(Trigger,Trigger1M))</f>
        <v>1.9713289320956066E-2</v>
      </c>
      <c r="AT1391" s="246">
        <f>_xll.qlIndexFixing($AU$1,AP1391,TRUE,_xll.ohTrigger(Trigger,Trigger1M))</f>
        <v>1.9860344713175569E-2</v>
      </c>
    </row>
    <row r="1392" spans="41:46" ht="11.25" customHeight="1" x14ac:dyDescent="0.25">
      <c r="AO1392" s="102" t="s">
        <v>83</v>
      </c>
      <c r="AP1392" s="101">
        <f>_xll.qlInterestRateIndexFixingDate(Currency&amp;"ibor"&amp;Tenor,AQ1392,Trigger)</f>
        <v>49090</v>
      </c>
      <c r="AQ1392" s="101">
        <f>_xll.qlCalendarAdvance(Calendar,AQ1391,AO1392,"f",,Trigger)</f>
        <v>49094</v>
      </c>
      <c r="AR1392" s="101">
        <f>_xll.qlInterestRateIndexMaturity(Currency&amp;"ibor"&amp;Tenor,AQ1392,Trigger)</f>
        <v>49125</v>
      </c>
      <c r="AS1392" s="246">
        <f>_xll.qlIndexFixing($AC$5,AP1392,TRUE,_xll.ohTrigger(Trigger,Trigger1M))</f>
        <v>1.9696973178183717E-2</v>
      </c>
      <c r="AT1392" s="246">
        <f>_xll.qlIndexFixing($AU$1,AP1392,TRUE,_xll.ohTrigger(Trigger,Trigger1M))</f>
        <v>1.9847037638022813E-2</v>
      </c>
    </row>
    <row r="1393" spans="41:46" ht="11.25" customHeight="1" x14ac:dyDescent="0.25">
      <c r="AO1393" s="102" t="s">
        <v>83</v>
      </c>
      <c r="AP1393" s="101">
        <f>_xll.qlInterestRateIndexFixingDate(Currency&amp;"ibor"&amp;Tenor,AQ1393,Trigger)</f>
        <v>49097</v>
      </c>
      <c r="AQ1393" s="101">
        <f>_xll.qlCalendarAdvance(Calendar,AQ1392,AO1393,"f",,Trigger)</f>
        <v>49101</v>
      </c>
      <c r="AR1393" s="101">
        <f>_xll.qlInterestRateIndexMaturity(Currency&amp;"ibor"&amp;Tenor,AQ1393,Trigger)</f>
        <v>49131</v>
      </c>
      <c r="AS1393" s="246">
        <f>_xll.qlIndexFixing($AC$5,AP1393,TRUE,_xll.ohTrigger(Trigger,Trigger1M))</f>
        <v>1.9681253376742092E-2</v>
      </c>
      <c r="AT1393" s="246">
        <f>_xll.qlIndexFixing($AU$1,AP1393,TRUE,_xll.ohTrigger(Trigger,Trigger1M))</f>
        <v>1.9834084926363182E-2</v>
      </c>
    </row>
    <row r="1394" spans="41:46" ht="11.25" customHeight="1" x14ac:dyDescent="0.25">
      <c r="AO1394" s="102" t="s">
        <v>83</v>
      </c>
      <c r="AP1394" s="101">
        <f>_xll.qlInterestRateIndexFixingDate(Currency&amp;"ibor"&amp;Tenor,AQ1394,Trigger)</f>
        <v>49104</v>
      </c>
      <c r="AQ1394" s="101">
        <f>_xll.qlCalendarAdvance(Calendar,AQ1393,AO1394,"f",,Trigger)</f>
        <v>49108</v>
      </c>
      <c r="AR1394" s="101">
        <f>_xll.qlInterestRateIndexMaturity(Currency&amp;"ibor"&amp;Tenor,AQ1394,Trigger)</f>
        <v>49138</v>
      </c>
      <c r="AS1394" s="246">
        <f>_xll.qlIndexFixing($AC$5,AP1394,TRUE,_xll.ohTrigger(Trigger,Trigger1M))</f>
        <v>1.9665901735386626E-2</v>
      </c>
      <c r="AT1394" s="246">
        <f>_xll.qlIndexFixing($AU$1,AP1394,TRUE,_xll.ohTrigger(Trigger,Trigger1M))</f>
        <v>1.9820664144831746E-2</v>
      </c>
    </row>
    <row r="1395" spans="41:46" ht="11.25" customHeight="1" x14ac:dyDescent="0.25">
      <c r="AO1395" s="102" t="s">
        <v>83</v>
      </c>
      <c r="AP1395" s="101">
        <f>_xll.qlInterestRateIndexFixingDate(Currency&amp;"ibor"&amp;Tenor,AQ1395,Trigger)</f>
        <v>49111</v>
      </c>
      <c r="AQ1395" s="101">
        <f>_xll.qlCalendarAdvance(Calendar,AQ1394,AO1395,"f",,Trigger)</f>
        <v>49115</v>
      </c>
      <c r="AR1395" s="101">
        <f>_xll.qlInterestRateIndexMaturity(Currency&amp;"ibor"&amp;Tenor,AQ1395,Trigger)</f>
        <v>49145</v>
      </c>
      <c r="AS1395" s="246">
        <f>_xll.qlIndexFixing($AC$5,AP1395,TRUE,_xll.ohTrigger(Trigger,Trigger1M))</f>
        <v>1.9651808878470511E-2</v>
      </c>
      <c r="AT1395" s="246">
        <f>_xll.qlIndexFixing($AU$1,AP1395,TRUE,_xll.ohTrigger(Trigger,Trigger1M))</f>
        <v>1.9807184024539737E-2</v>
      </c>
    </row>
    <row r="1396" spans="41:46" ht="11.25" customHeight="1" x14ac:dyDescent="0.25">
      <c r="AO1396" s="102" t="s">
        <v>83</v>
      </c>
      <c r="AP1396" s="101">
        <f>_xll.qlInterestRateIndexFixingDate(Currency&amp;"ibor"&amp;Tenor,AQ1396,Trigger)</f>
        <v>49118</v>
      </c>
      <c r="AQ1396" s="101">
        <f>_xll.qlCalendarAdvance(Calendar,AQ1395,AO1396,"f",,Trigger)</f>
        <v>49122</v>
      </c>
      <c r="AR1396" s="101">
        <f>_xll.qlInterestRateIndexMaturity(Currency&amp;"ibor"&amp;Tenor,AQ1396,Trigger)</f>
        <v>49152</v>
      </c>
      <c r="AS1396" s="246">
        <f>_xll.qlIndexFixing($AC$5,AP1396,TRUE,_xll.ohTrigger(Trigger,Trigger1M))</f>
        <v>1.9638988745992236E-2</v>
      </c>
      <c r="AT1396" s="246">
        <f>_xll.qlIndexFixing($AU$1,AP1396,TRUE,_xll.ohTrigger(Trigger,Trigger1M))</f>
        <v>1.9793644565684332E-2</v>
      </c>
    </row>
    <row r="1397" spans="41:46" ht="11.25" customHeight="1" x14ac:dyDescent="0.25">
      <c r="AO1397" s="102" t="s">
        <v>83</v>
      </c>
      <c r="AP1397" s="101">
        <f>_xll.qlInterestRateIndexFixingDate(Currency&amp;"ibor"&amp;Tenor,AQ1397,Trigger)</f>
        <v>49125</v>
      </c>
      <c r="AQ1397" s="101">
        <f>_xll.qlCalendarAdvance(Calendar,AQ1396,AO1397,"f",,Trigger)</f>
        <v>49129</v>
      </c>
      <c r="AR1397" s="101">
        <f>_xll.qlInterestRateIndexMaturity(Currency&amp;"ibor"&amp;Tenor,AQ1397,Trigger)</f>
        <v>49160</v>
      </c>
      <c r="AS1397" s="246">
        <f>_xll.qlIndexFixing($AC$5,AP1397,TRUE,_xll.ohTrigger(Trigger,Trigger1M))</f>
        <v>1.9627175950831091E-2</v>
      </c>
      <c r="AT1397" s="246">
        <f>_xll.qlIndexFixing($AU$1,AP1397,TRUE,_xll.ohTrigger(Trigger,Trigger1M))</f>
        <v>1.977961213755991E-2</v>
      </c>
    </row>
    <row r="1398" spans="41:46" ht="11.25" customHeight="1" x14ac:dyDescent="0.25">
      <c r="AO1398" s="102" t="s">
        <v>83</v>
      </c>
      <c r="AP1398" s="101">
        <f>_xll.qlInterestRateIndexFixingDate(Currency&amp;"ibor"&amp;Tenor,AQ1398,Trigger)</f>
        <v>49132</v>
      </c>
      <c r="AQ1398" s="101">
        <f>_xll.qlCalendarAdvance(Calendar,AQ1397,AO1398,"f",,Trigger)</f>
        <v>49136</v>
      </c>
      <c r="AR1398" s="101">
        <f>_xll.qlInterestRateIndexMaturity(Currency&amp;"ibor"&amp;Tenor,AQ1398,Trigger)</f>
        <v>49167</v>
      </c>
      <c r="AS1398" s="246">
        <f>_xll.qlIndexFixing($AC$5,AP1398,TRUE,_xll.ohTrigger(Trigger,Trigger1M))</f>
        <v>1.9616008759744407E-2</v>
      </c>
      <c r="AT1398" s="246">
        <f>_xll.qlIndexFixing($AU$1,AP1398,TRUE,_xll.ohTrigger(Trigger,Trigger1M))</f>
        <v>1.9765949013975121E-2</v>
      </c>
    </row>
    <row r="1399" spans="41:46" ht="11.25" customHeight="1" x14ac:dyDescent="0.25">
      <c r="AO1399" s="102" t="s">
        <v>83</v>
      </c>
      <c r="AP1399" s="101">
        <f>_xll.qlInterestRateIndexFixingDate(Currency&amp;"ibor"&amp;Tenor,AQ1399,Trigger)</f>
        <v>49139</v>
      </c>
      <c r="AQ1399" s="101">
        <f>_xll.qlCalendarAdvance(Calendar,AQ1398,AO1399,"f",,Trigger)</f>
        <v>49143</v>
      </c>
      <c r="AR1399" s="101">
        <f>_xll.qlInterestRateIndexMaturity(Currency&amp;"ibor"&amp;Tenor,AQ1399,Trigger)</f>
        <v>49174</v>
      </c>
      <c r="AS1399" s="246">
        <f>_xll.qlIndexFixing($AC$5,AP1399,TRUE,_xll.ohTrigger(Trigger,Trigger1M))</f>
        <v>1.9604707951638337E-2</v>
      </c>
      <c r="AT1399" s="246">
        <f>_xll.qlIndexFixing($AU$1,AP1399,TRUE,_xll.ohTrigger(Trigger,Trigger1M))</f>
        <v>1.9752226549710868E-2</v>
      </c>
    </row>
    <row r="1400" spans="41:46" ht="11.25" customHeight="1" x14ac:dyDescent="0.25">
      <c r="AO1400" s="102" t="s">
        <v>83</v>
      </c>
      <c r="AP1400" s="101">
        <f>_xll.qlInterestRateIndexFixingDate(Currency&amp;"ibor"&amp;Tenor,AQ1400,Trigger)</f>
        <v>49146</v>
      </c>
      <c r="AQ1400" s="101">
        <f>_xll.qlCalendarAdvance(Calendar,AQ1399,AO1400,"f",,Trigger)</f>
        <v>49150</v>
      </c>
      <c r="AR1400" s="101">
        <f>_xll.qlInterestRateIndexMaturity(Currency&amp;"ibor"&amp;Tenor,AQ1400,Trigger)</f>
        <v>49181</v>
      </c>
      <c r="AS1400" s="246">
        <f>_xll.qlIndexFixing($AC$5,AP1400,TRUE,_xll.ohTrigger(Trigger,Trigger1M))</f>
        <v>1.959327352689709E-2</v>
      </c>
      <c r="AT1400" s="246">
        <f>_xll.qlIndexFixing($AU$1,AP1400,TRUE,_xll.ohTrigger(Trigger,Trigger1M))</f>
        <v>1.9738444744973434E-2</v>
      </c>
    </row>
    <row r="1401" spans="41:46" ht="11.25" customHeight="1" x14ac:dyDescent="0.25">
      <c r="AO1401" s="102" t="s">
        <v>83</v>
      </c>
      <c r="AP1401" s="101">
        <f>_xll.qlInterestRateIndexFixingDate(Currency&amp;"ibor"&amp;Tenor,AQ1401,Trigger)</f>
        <v>49153</v>
      </c>
      <c r="AQ1401" s="101">
        <f>_xll.qlCalendarAdvance(Calendar,AQ1400,AO1401,"f",,Trigger)</f>
        <v>49157</v>
      </c>
      <c r="AR1401" s="101">
        <f>_xll.qlInterestRateIndexMaturity(Currency&amp;"ibor"&amp;Tenor,AQ1401,Trigger)</f>
        <v>49188</v>
      </c>
      <c r="AS1401" s="246">
        <f>_xll.qlIndexFixing($AC$5,AP1401,TRUE,_xll.ohTrigger(Trigger,Trigger1M))</f>
        <v>1.9581705485917769E-2</v>
      </c>
      <c r="AT1401" s="246">
        <f>_xll.qlIndexFixing($AU$1,AP1401,TRUE,_xll.ohTrigger(Trigger,Trigger1M))</f>
        <v>1.9724603599981998E-2</v>
      </c>
    </row>
    <row r="1402" spans="41:46" ht="11.25" customHeight="1" x14ac:dyDescent="0.25">
      <c r="AO1402" s="102" t="s">
        <v>83</v>
      </c>
      <c r="AP1402" s="101">
        <f>_xll.qlInterestRateIndexFixingDate(Currency&amp;"ibor"&amp;Tenor,AQ1402,Trigger)</f>
        <v>49160</v>
      </c>
      <c r="AQ1402" s="101">
        <f>_xll.qlCalendarAdvance(Calendar,AQ1401,AO1402,"f",,Trigger)</f>
        <v>49164</v>
      </c>
      <c r="AR1402" s="101">
        <f>_xll.qlInterestRateIndexMaturity(Currency&amp;"ibor"&amp;Tenor,AQ1402,Trigger)</f>
        <v>49195</v>
      </c>
      <c r="AS1402" s="246">
        <f>_xll.qlIndexFixing($AC$5,AP1402,TRUE,_xll.ohTrigger(Trigger,Trigger1M))</f>
        <v>1.9570003829100055E-2</v>
      </c>
      <c r="AT1402" s="246">
        <f>_xll.qlIndexFixing($AU$1,AP1402,TRUE,_xll.ohTrigger(Trigger,Trigger1M))</f>
        <v>1.9710703114940272E-2</v>
      </c>
    </row>
    <row r="1403" spans="41:46" ht="11.25" customHeight="1" x14ac:dyDescent="0.25">
      <c r="AO1403" s="102" t="s">
        <v>83</v>
      </c>
      <c r="AP1403" s="101">
        <f>_xll.qlInterestRateIndexFixingDate(Currency&amp;"ibor"&amp;Tenor,AQ1403,Trigger)</f>
        <v>49167</v>
      </c>
      <c r="AQ1403" s="101">
        <f>_xll.qlCalendarAdvance(Calendar,AQ1402,AO1403,"f",,Trigger)</f>
        <v>49171</v>
      </c>
      <c r="AR1403" s="101">
        <f>_xll.qlInterestRateIndexMaturity(Currency&amp;"ibor"&amp;Tenor,AQ1403,Trigger)</f>
        <v>49202</v>
      </c>
      <c r="AS1403" s="246">
        <f>_xll.qlIndexFixing($AC$5,AP1403,TRUE,_xll.ohTrigger(Trigger,Trigger1M))</f>
        <v>1.9558168556846209E-2</v>
      </c>
      <c r="AT1403" s="246">
        <f>_xll.qlIndexFixing($AU$1,AP1403,TRUE,_xll.ohTrigger(Trigger,Trigger1M))</f>
        <v>1.9696743290067431E-2</v>
      </c>
    </row>
    <row r="1404" spans="41:46" ht="11.25" customHeight="1" x14ac:dyDescent="0.25">
      <c r="AO1404" s="102" t="s">
        <v>83</v>
      </c>
      <c r="AP1404" s="101">
        <f>_xll.qlInterestRateIndexFixingDate(Currency&amp;"ibor"&amp;Tenor,AQ1404,Trigger)</f>
        <v>49174</v>
      </c>
      <c r="AQ1404" s="101">
        <f>_xll.qlCalendarAdvance(Calendar,AQ1403,AO1404,"f",,Trigger)</f>
        <v>49178</v>
      </c>
      <c r="AR1404" s="101">
        <f>_xll.qlInterestRateIndexMaturity(Currency&amp;"ibor"&amp;Tenor,AQ1404,Trigger)</f>
        <v>49209</v>
      </c>
      <c r="AS1404" s="246">
        <f>_xll.qlIndexFixing($AC$5,AP1404,TRUE,_xll.ohTrigger(Trigger,Trigger1M))</f>
        <v>1.9546199669561063E-2</v>
      </c>
      <c r="AT1404" s="246">
        <f>_xll.qlIndexFixing($AU$1,AP1404,TRUE,_xll.ohTrigger(Trigger,Trigger1M))</f>
        <v>1.9682724125572343E-2</v>
      </c>
    </row>
    <row r="1405" spans="41:46" ht="11.25" customHeight="1" x14ac:dyDescent="0.25">
      <c r="AO1405" s="102" t="s">
        <v>83</v>
      </c>
      <c r="AP1405" s="101">
        <f>_xll.qlInterestRateIndexFixingDate(Currency&amp;"ibor"&amp;Tenor,AQ1405,Trigger)</f>
        <v>49181</v>
      </c>
      <c r="AQ1405" s="101">
        <f>_xll.qlCalendarAdvance(Calendar,AQ1404,AO1405,"f",,Trigger)</f>
        <v>49185</v>
      </c>
      <c r="AR1405" s="101">
        <f>_xll.qlInterestRateIndexMaturity(Currency&amp;"ibor"&amp;Tenor,AQ1405,Trigger)</f>
        <v>49216</v>
      </c>
      <c r="AS1405" s="246">
        <f>_xll.qlIndexFixing($AC$5,AP1405,TRUE,_xll.ohTrigger(Trigger,Trigger1M))</f>
        <v>1.953409716766235E-2</v>
      </c>
      <c r="AT1405" s="246">
        <f>_xll.qlIndexFixing($AU$1,AP1405,TRUE,_xll.ohTrigger(Trigger,Trigger1M))</f>
        <v>1.9668645621674183E-2</v>
      </c>
    </row>
    <row r="1406" spans="41:46" ht="11.25" customHeight="1" x14ac:dyDescent="0.25">
      <c r="AO1406" s="102" t="s">
        <v>83</v>
      </c>
      <c r="AP1406" s="101">
        <f>_xll.qlInterestRateIndexFixingDate(Currency&amp;"ibor"&amp;Tenor,AQ1406,Trigger)</f>
        <v>49188</v>
      </c>
      <c r="AQ1406" s="101">
        <f>_xll.qlCalendarAdvance(Calendar,AQ1405,AO1406,"f",,Trigger)</f>
        <v>49192</v>
      </c>
      <c r="AR1406" s="101">
        <f>_xll.qlInterestRateIndexMaturity(Currency&amp;"ibor"&amp;Tenor,AQ1406,Trigger)</f>
        <v>49222</v>
      </c>
      <c r="AS1406" s="246">
        <f>_xll.qlIndexFixing($AC$5,AP1406,TRUE,_xll.ohTrigger(Trigger,Trigger1M))</f>
        <v>1.9522217370380623E-2</v>
      </c>
      <c r="AT1406" s="246">
        <f>_xll.qlIndexFixing($AU$1,AP1406,TRUE,_xll.ohTrigger(Trigger,Trigger1M))</f>
        <v>1.9654986400739816E-2</v>
      </c>
    </row>
    <row r="1407" spans="41:46" ht="11.25" customHeight="1" x14ac:dyDescent="0.25">
      <c r="AO1407" s="102" t="s">
        <v>83</v>
      </c>
      <c r="AP1407" s="101">
        <f>_xll.qlInterestRateIndexFixingDate(Currency&amp;"ibor"&amp;Tenor,AQ1407,Trigger)</f>
        <v>49195</v>
      </c>
      <c r="AQ1407" s="101">
        <f>_xll.qlCalendarAdvance(Calendar,AQ1406,AO1407,"f",,Trigger)</f>
        <v>49199</v>
      </c>
      <c r="AR1407" s="101">
        <f>_xll.qlInterestRateIndexMaturity(Currency&amp;"ibor"&amp;Tenor,AQ1407,Trigger)</f>
        <v>49229</v>
      </c>
      <c r="AS1407" s="246">
        <f>_xll.qlIndexFixing($AC$5,AP1407,TRUE,_xll.ohTrigger(Trigger,Trigger1M))</f>
        <v>1.9509857853821089E-2</v>
      </c>
      <c r="AT1407" s="246">
        <f>_xll.qlIndexFixing($AU$1,AP1407,TRUE,_xll.ohTrigger(Trigger,Trigger1M))</f>
        <v>1.9640794231126968E-2</v>
      </c>
    </row>
    <row r="1408" spans="41:46" ht="11.25" customHeight="1" x14ac:dyDescent="0.25">
      <c r="AO1408" s="102" t="s">
        <v>83</v>
      </c>
      <c r="AP1408" s="101">
        <f>_xll.qlInterestRateIndexFixingDate(Currency&amp;"ibor"&amp;Tenor,AQ1408,Trigger)</f>
        <v>49202</v>
      </c>
      <c r="AQ1408" s="101">
        <f>_xll.qlCalendarAdvance(Calendar,AQ1407,AO1408,"f",,Trigger)</f>
        <v>49206</v>
      </c>
      <c r="AR1408" s="101">
        <f>_xll.qlInterestRateIndexMaturity(Currency&amp;"ibor"&amp;Tenor,AQ1408,Trigger)</f>
        <v>49236</v>
      </c>
      <c r="AS1408" s="246">
        <f>_xll.qlIndexFixing($AC$5,AP1408,TRUE,_xll.ohTrigger(Trigger,Trigger1M))</f>
        <v>1.949736473068775E-2</v>
      </c>
      <c r="AT1408" s="246">
        <f>_xll.qlIndexFixing($AU$1,AP1408,TRUE,_xll.ohTrigger(Trigger,Trigger1M))</f>
        <v>1.9626542725415419E-2</v>
      </c>
    </row>
    <row r="1409" spans="41:46" ht="11.25" customHeight="1" x14ac:dyDescent="0.25">
      <c r="AO1409" s="102" t="s">
        <v>83</v>
      </c>
      <c r="AP1409" s="101">
        <f>_xll.qlInterestRateIndexFixingDate(Currency&amp;"ibor"&amp;Tenor,AQ1409,Trigger)</f>
        <v>49209</v>
      </c>
      <c r="AQ1409" s="101">
        <f>_xll.qlCalendarAdvance(Calendar,AQ1408,AO1409,"f",,Trigger)</f>
        <v>49213</v>
      </c>
      <c r="AR1409" s="101">
        <f>_xll.qlInterestRateIndexMaturity(Currency&amp;"ibor"&amp;Tenor,AQ1409,Trigger)</f>
        <v>49243</v>
      </c>
      <c r="AS1409" s="246">
        <f>_xll.qlIndexFixing($AC$5,AP1409,TRUE,_xll.ohTrigger(Trigger,Trigger1M))</f>
        <v>1.9484738001390944E-2</v>
      </c>
      <c r="AT1409" s="246">
        <f>_xll.qlIndexFixing($AU$1,AP1409,TRUE,_xll.ohTrigger(Trigger,Trigger1M))</f>
        <v>1.9612231883815667E-2</v>
      </c>
    </row>
    <row r="1410" spans="41:46" ht="11.25" customHeight="1" x14ac:dyDescent="0.25">
      <c r="AO1410" s="102" t="s">
        <v>83</v>
      </c>
      <c r="AP1410" s="101">
        <f>_xll.qlInterestRateIndexFixingDate(Currency&amp;"ibor"&amp;Tenor,AQ1410,Trigger)</f>
        <v>49216</v>
      </c>
      <c r="AQ1410" s="101">
        <f>_xll.qlCalendarAdvance(Calendar,AQ1409,AO1410,"f",,Trigger)</f>
        <v>49220</v>
      </c>
      <c r="AR1410" s="101">
        <f>_xll.qlInterestRateIndexMaturity(Currency&amp;"ibor"&amp;Tenor,AQ1410,Trigger)</f>
        <v>49251</v>
      </c>
      <c r="AS1410" s="246">
        <f>_xll.qlIndexFixing($AC$5,AP1410,TRUE,_xll.ohTrigger(Trigger,Trigger1M))</f>
        <v>1.9471580453670943E-2</v>
      </c>
      <c r="AT1410" s="246">
        <f>_xll.qlIndexFixing($AU$1,AP1410,TRUE,_xll.ohTrigger(Trigger,Trigger1M))</f>
        <v>1.9597363018677139E-2</v>
      </c>
    </row>
    <row r="1411" spans="41:46" ht="11.25" customHeight="1" x14ac:dyDescent="0.25">
      <c r="AO1411" s="102" t="s">
        <v>83</v>
      </c>
      <c r="AP1411" s="101">
        <f>_xll.qlInterestRateIndexFixingDate(Currency&amp;"ibor"&amp;Tenor,AQ1411,Trigger)</f>
        <v>49223</v>
      </c>
      <c r="AQ1411" s="101">
        <f>_xll.qlCalendarAdvance(Calendar,AQ1410,AO1411,"f",,Trigger)</f>
        <v>49227</v>
      </c>
      <c r="AR1411" s="101">
        <f>_xll.qlInterestRateIndexMaturity(Currency&amp;"ibor"&amp;Tenor,AQ1411,Trigger)</f>
        <v>49258</v>
      </c>
      <c r="AS1411" s="246">
        <f>_xll.qlIndexFixing($AC$5,AP1411,TRUE,_xll.ohTrigger(Trigger,Trigger1M))</f>
        <v>1.9458676272992099E-2</v>
      </c>
      <c r="AT1411" s="246">
        <f>_xll.qlIndexFixing($AU$1,AP1411,TRUE,_xll.ohTrigger(Trigger,Trigger1M))</f>
        <v>1.9582928482904032E-2</v>
      </c>
    </row>
    <row r="1412" spans="41:46" ht="11.25" customHeight="1" x14ac:dyDescent="0.25">
      <c r="AO1412" s="102" t="s">
        <v>83</v>
      </c>
      <c r="AP1412" s="101">
        <f>_xll.qlInterestRateIndexFixingDate(Currency&amp;"ibor"&amp;Tenor,AQ1412,Trigger)</f>
        <v>49230</v>
      </c>
      <c r="AQ1412" s="101">
        <f>_xll.qlCalendarAdvance(Calendar,AQ1411,AO1412,"f",,Trigger)</f>
        <v>49234</v>
      </c>
      <c r="AR1412" s="101">
        <f>_xll.qlInterestRateIndexMaturity(Currency&amp;"ibor"&amp;Tenor,AQ1412,Trigger)</f>
        <v>49265</v>
      </c>
      <c r="AS1412" s="246">
        <f>_xll.qlIndexFixing($AC$5,AP1412,TRUE,_xll.ohTrigger(Trigger,Trigger1M))</f>
        <v>1.9445638480711468E-2</v>
      </c>
      <c r="AT1412" s="246">
        <f>_xll.qlIndexFixing($AU$1,AP1412,TRUE,_xll.ohTrigger(Trigger,Trigger1M))</f>
        <v>1.9568434609251801E-2</v>
      </c>
    </row>
    <row r="1413" spans="41:46" ht="11.25" customHeight="1" x14ac:dyDescent="0.25">
      <c r="AO1413" s="102" t="s">
        <v>83</v>
      </c>
      <c r="AP1413" s="101">
        <f>_xll.qlInterestRateIndexFixingDate(Currency&amp;"ibor"&amp;Tenor,AQ1413,Trigger)</f>
        <v>49237</v>
      </c>
      <c r="AQ1413" s="101">
        <f>_xll.qlCalendarAdvance(Calendar,AQ1412,AO1413,"f",,Trigger)</f>
        <v>49241</v>
      </c>
      <c r="AR1413" s="101">
        <f>_xll.qlInterestRateIndexMaturity(Currency&amp;"ibor"&amp;Tenor,AQ1413,Trigger)</f>
        <v>49272</v>
      </c>
      <c r="AS1413" s="246">
        <f>_xll.qlIndexFixing($AC$5,AP1413,TRUE,_xll.ohTrigger(Trigger,Trigger1M))</f>
        <v>1.9432467077282887E-2</v>
      </c>
      <c r="AT1413" s="246">
        <f>_xll.qlIndexFixing($AU$1,AP1413,TRUE,_xll.ohTrigger(Trigger,Trigger1M))</f>
        <v>1.9553881397947354E-2</v>
      </c>
    </row>
    <row r="1414" spans="41:46" ht="11.25" customHeight="1" x14ac:dyDescent="0.25">
      <c r="AO1414" s="102" t="s">
        <v>83</v>
      </c>
      <c r="AP1414" s="101">
        <f>_xll.qlInterestRateIndexFixingDate(Currency&amp;"ibor"&amp;Tenor,AQ1414,Trigger)</f>
        <v>49244</v>
      </c>
      <c r="AQ1414" s="101">
        <f>_xll.qlCalendarAdvance(Calendar,AQ1413,AO1414,"f",,Trigger)</f>
        <v>49248</v>
      </c>
      <c r="AR1414" s="101">
        <f>_xll.qlInterestRateIndexMaturity(Currency&amp;"ibor"&amp;Tenor,AQ1414,Trigger)</f>
        <v>49278</v>
      </c>
      <c r="AS1414" s="246">
        <f>_xll.qlIndexFixing($AC$5,AP1414,TRUE,_xll.ohTrigger(Trigger,Trigger1M))</f>
        <v>1.9419600277440274E-2</v>
      </c>
      <c r="AT1414" s="246">
        <f>_xll.qlIndexFixing($AU$1,AP1414,TRUE,_xll.ohTrigger(Trigger,Trigger1M))</f>
        <v>1.9539787644970552E-2</v>
      </c>
    </row>
    <row r="1415" spans="41:46" ht="11.25" customHeight="1" x14ac:dyDescent="0.25">
      <c r="AO1415" s="102" t="s">
        <v>83</v>
      </c>
      <c r="AP1415" s="101">
        <f>_xll.qlInterestRateIndexFixingDate(Currency&amp;"ibor"&amp;Tenor,AQ1415,Trigger)</f>
        <v>49251</v>
      </c>
      <c r="AQ1415" s="101">
        <f>_xll.qlCalendarAdvance(Calendar,AQ1414,AO1415,"f",,Trigger)</f>
        <v>49255</v>
      </c>
      <c r="AR1415" s="101">
        <f>_xll.qlInterestRateIndexMaturity(Currency&amp;"ibor"&amp;Tenor,AQ1415,Trigger)</f>
        <v>49285</v>
      </c>
      <c r="AS1415" s="246">
        <f>_xll.qlIndexFixing($AC$5,AP1415,TRUE,_xll.ohTrigger(Trigger,Trigger1M))</f>
        <v>1.9406171920192783E-2</v>
      </c>
      <c r="AT1415" s="246">
        <f>_xll.qlIndexFixing($AU$1,AP1415,TRUE,_xll.ohTrigger(Trigger,Trigger1M))</f>
        <v>1.9525120792531325E-2</v>
      </c>
    </row>
    <row r="1416" spans="41:46" ht="11.25" customHeight="1" x14ac:dyDescent="0.25">
      <c r="AO1416" s="102" t="s">
        <v>83</v>
      </c>
      <c r="AP1416" s="101">
        <f>_xll.qlInterestRateIndexFixingDate(Currency&amp;"ibor"&amp;Tenor,AQ1416,Trigger)</f>
        <v>49258</v>
      </c>
      <c r="AQ1416" s="101">
        <f>_xll.qlCalendarAdvance(Calendar,AQ1415,AO1416,"f",,Trigger)</f>
        <v>49262</v>
      </c>
      <c r="AR1416" s="101">
        <f>_xll.qlInterestRateIndexMaturity(Currency&amp;"ibor"&amp;Tenor,AQ1416,Trigger)</f>
        <v>49292</v>
      </c>
      <c r="AS1416" s="246">
        <f>_xll.qlIndexFixing($AC$5,AP1416,TRUE,_xll.ohTrigger(Trigger,Trigger1M))</f>
        <v>1.9392609959827389E-2</v>
      </c>
      <c r="AT1416" s="246">
        <f>_xll.qlIndexFixing($AU$1,AP1416,TRUE,_xll.ohTrigger(Trigger,Trigger1M))</f>
        <v>1.9510394605712023E-2</v>
      </c>
    </row>
    <row r="1417" spans="41:46" ht="11.25" customHeight="1" x14ac:dyDescent="0.25">
      <c r="AO1417" s="102" t="s">
        <v>83</v>
      </c>
      <c r="AP1417" s="101">
        <f>_xll.qlInterestRateIndexFixingDate(Currency&amp;"ibor"&amp;Tenor,AQ1417,Trigger)</f>
        <v>49265</v>
      </c>
      <c r="AQ1417" s="101">
        <f>_xll.qlCalendarAdvance(Calendar,AQ1416,AO1417,"f",,Trigger)</f>
        <v>49269</v>
      </c>
      <c r="AR1417" s="101">
        <f>_xll.qlInterestRateIndexMaturity(Currency&amp;"ibor"&amp;Tenor,AQ1417,Trigger)</f>
        <v>49299</v>
      </c>
      <c r="AS1417" s="246">
        <f>_xll.qlIndexFixing($AC$5,AP1417,TRUE,_xll.ohTrigger(Trigger,Trigger1M))</f>
        <v>1.9378914396799729E-2</v>
      </c>
      <c r="AT1417" s="246">
        <f>_xll.qlIndexFixing($AU$1,AP1417,TRUE,_xll.ohTrigger(Trigger,Trigger1M))</f>
        <v>1.9495609084723142E-2</v>
      </c>
    </row>
    <row r="1418" spans="41:46" ht="11.25" customHeight="1" x14ac:dyDescent="0.25">
      <c r="AO1418" s="102" t="s">
        <v>83</v>
      </c>
      <c r="AP1418" s="101">
        <f>_xll.qlInterestRateIndexFixingDate(Currency&amp;"ibor"&amp;Tenor,AQ1418,Trigger)</f>
        <v>49272</v>
      </c>
      <c r="AQ1418" s="101">
        <f>_xll.qlCalendarAdvance(Calendar,AQ1417,AO1418,"f",,Trigger)</f>
        <v>49276</v>
      </c>
      <c r="AR1418" s="101">
        <f>_xll.qlInterestRateIndexMaturity(Currency&amp;"ibor"&amp;Tenor,AQ1418,Trigger)</f>
        <v>49306</v>
      </c>
      <c r="AS1418" s="246">
        <f>_xll.qlIndexFixing($AC$5,AP1418,TRUE,_xll.ohTrigger(Trigger,Trigger1M))</f>
        <v>1.9365085231562773E-2</v>
      </c>
      <c r="AT1418" s="246">
        <f>_xll.qlIndexFixing($AU$1,AP1418,TRUE,_xll.ohTrigger(Trigger,Trigger1M))</f>
        <v>1.9480764229785841E-2</v>
      </c>
    </row>
    <row r="1419" spans="41:46" ht="11.25" customHeight="1" x14ac:dyDescent="0.25">
      <c r="AO1419" s="102" t="s">
        <v>83</v>
      </c>
      <c r="AP1419" s="101">
        <f>_xll.qlInterestRateIndexFixingDate(Currency&amp;"ibor"&amp;Tenor,AQ1419,Trigger)</f>
        <v>49279</v>
      </c>
      <c r="AQ1419" s="101">
        <f>_xll.qlCalendarAdvance(Calendar,AQ1418,AO1419,"f",,Trigger)</f>
        <v>49283</v>
      </c>
      <c r="AR1419" s="101">
        <f>_xll.qlInterestRateIndexMaturity(Currency&amp;"ibor"&amp;Tenor,AQ1419,Trigger)</f>
        <v>49314</v>
      </c>
      <c r="AS1419" s="246">
        <f>_xll.qlIndexFixing($AC$5,AP1419,TRUE,_xll.ohTrigger(Trigger,Trigger1M))</f>
        <v>1.9350632848269045E-2</v>
      </c>
      <c r="AT1419" s="246">
        <f>_xll.qlIndexFixing($AU$1,AP1419,TRUE,_xll.ohTrigger(Trigger,Trigger1M))</f>
        <v>1.9465316051868492E-2</v>
      </c>
    </row>
    <row r="1420" spans="41:46" ht="11.25" customHeight="1" x14ac:dyDescent="0.25">
      <c r="AO1420" s="102" t="s">
        <v>83</v>
      </c>
      <c r="AP1420" s="101">
        <f>_xll.qlInterestRateIndexFixingDate(Currency&amp;"ibor"&amp;Tenor,AQ1420,Trigger)</f>
        <v>49286</v>
      </c>
      <c r="AQ1420" s="101">
        <f>_xll.qlCalendarAdvance(Calendar,AQ1419,AO1420,"f",,Trigger)</f>
        <v>49290</v>
      </c>
      <c r="AR1420" s="101">
        <f>_xll.qlInterestRateIndexMaturity(Currency&amp;"ibor"&amp;Tenor,AQ1420,Trigger)</f>
        <v>49321</v>
      </c>
      <c r="AS1420" s="246">
        <f>_xll.qlIndexFixing($AC$5,AP1420,TRUE,_xll.ohTrigger(Trigger,Trigger1M))</f>
        <v>1.9336526179749281E-2</v>
      </c>
      <c r="AT1420" s="246">
        <f>_xll.qlIndexFixing($AU$1,AP1420,TRUE,_xll.ohTrigger(Trigger,Trigger1M))</f>
        <v>1.9450347483256789E-2</v>
      </c>
    </row>
    <row r="1421" spans="41:46" ht="11.25" customHeight="1" x14ac:dyDescent="0.25">
      <c r="AO1421" s="102" t="s">
        <v>83</v>
      </c>
      <c r="AP1421" s="101">
        <f>_xll.qlInterestRateIndexFixingDate(Currency&amp;"ibor"&amp;Tenor,AQ1421,Trigger)</f>
        <v>49293</v>
      </c>
      <c r="AQ1421" s="101">
        <f>_xll.qlCalendarAdvance(Calendar,AQ1420,AO1421,"f",,Trigger)</f>
        <v>49297</v>
      </c>
      <c r="AR1421" s="101">
        <f>_xll.qlInterestRateIndexMaturity(Currency&amp;"ibor"&amp;Tenor,AQ1421,Trigger)</f>
        <v>49328</v>
      </c>
      <c r="AS1421" s="246">
        <f>_xll.qlIndexFixing($AC$5,AP1421,TRUE,_xll.ohTrigger(Trigger,Trigger1M))</f>
        <v>1.9322285903838565E-2</v>
      </c>
      <c r="AT1421" s="246">
        <f>_xll.qlIndexFixing($AU$1,AP1421,TRUE,_xll.ohTrigger(Trigger,Trigger1M))</f>
        <v>1.9435319578800462E-2</v>
      </c>
    </row>
    <row r="1422" spans="41:46" ht="11.25" customHeight="1" x14ac:dyDescent="0.25">
      <c r="AO1422" s="102" t="s">
        <v>83</v>
      </c>
      <c r="AP1422" s="101">
        <f>_xll.qlInterestRateIndexFixingDate(Currency&amp;"ibor"&amp;Tenor,AQ1422,Trigger)</f>
        <v>49299</v>
      </c>
      <c r="AQ1422" s="101">
        <f>_xll.qlCalendarAdvance(Calendar,AQ1421,AO1422,"f",,Trigger)</f>
        <v>49305</v>
      </c>
      <c r="AR1422" s="101">
        <f>_xll.qlInterestRateIndexMaturity(Currency&amp;"ibor"&amp;Tenor,AQ1422,Trigger)</f>
        <v>49338</v>
      </c>
      <c r="AS1422" s="246">
        <f>_xll.qlIndexFixing($AC$5,AP1422,TRUE,_xll.ohTrigger(Trigger,Trigger1M))</f>
        <v>1.9304800675444319E-2</v>
      </c>
      <c r="AT1422" s="246">
        <f>_xll.qlIndexFixing($AU$1,AP1422,TRUE,_xll.ohTrigger(Trigger,Trigger1M))</f>
        <v>1.9416950953727863E-2</v>
      </c>
    </row>
    <row r="1423" spans="41:46" ht="11.25" customHeight="1" x14ac:dyDescent="0.25">
      <c r="AO1423" s="102" t="s">
        <v>83</v>
      </c>
      <c r="AP1423" s="101">
        <f>_xll.qlInterestRateIndexFixingDate(Currency&amp;"ibor"&amp;Tenor,AQ1423,Trigger)</f>
        <v>49307</v>
      </c>
      <c r="AQ1423" s="101">
        <f>_xll.qlCalendarAdvance(Calendar,AQ1422,AO1423,"f",,Trigger)</f>
        <v>49312</v>
      </c>
      <c r="AR1423" s="101">
        <f>_xll.qlInterestRateIndexMaturity(Currency&amp;"ibor"&amp;Tenor,AQ1423,Trigger)</f>
        <v>49345</v>
      </c>
      <c r="AS1423" s="246">
        <f>_xll.qlIndexFixing($AC$5,AP1423,TRUE,_xll.ohTrigger(Trigger,Trigger1M))</f>
        <v>1.9290253454956708E-2</v>
      </c>
      <c r="AT1423" s="246">
        <f>_xll.qlIndexFixing($AU$1,AP1423,TRUE,_xll.ohTrigger(Trigger,Trigger1M))</f>
        <v>1.9401785791627223E-2</v>
      </c>
    </row>
    <row r="1424" spans="41:46" ht="11.25" customHeight="1" x14ac:dyDescent="0.25">
      <c r="AO1424" s="102" t="s">
        <v>83</v>
      </c>
      <c r="AP1424" s="101">
        <f>_xll.qlInterestRateIndexFixingDate(Currency&amp;"ibor"&amp;Tenor,AQ1424,Trigger)</f>
        <v>49317</v>
      </c>
      <c r="AQ1424" s="101">
        <f>_xll.qlCalendarAdvance(Calendar,AQ1423,AO1424,"f",,Trigger)</f>
        <v>49319</v>
      </c>
      <c r="AR1424" s="101">
        <f>_xll.qlInterestRateIndexMaturity(Currency&amp;"ibor"&amp;Tenor,AQ1424,Trigger)</f>
        <v>49352</v>
      </c>
      <c r="AS1424" s="246">
        <f>_xll.qlIndexFixing($AC$5,AP1424,TRUE,_xll.ohTrigger(Trigger,Trigger1M))</f>
        <v>1.9275572615583447E-2</v>
      </c>
      <c r="AT1424" s="246">
        <f>_xll.qlIndexFixing($AU$1,AP1424,TRUE,_xll.ohTrigger(Trigger,Trigger1M))</f>
        <v>1.9386561289333221E-2</v>
      </c>
    </row>
    <row r="1425" spans="41:46" ht="11.25" customHeight="1" x14ac:dyDescent="0.25">
      <c r="AO1425" s="102" t="s">
        <v>83</v>
      </c>
      <c r="AP1425" s="101">
        <f>_xll.qlInterestRateIndexFixingDate(Currency&amp;"ibor"&amp;Tenor,AQ1425,Trigger)</f>
        <v>49324</v>
      </c>
      <c r="AQ1425" s="101">
        <f>_xll.qlCalendarAdvance(Calendar,AQ1424,AO1425,"f",,Trigger)</f>
        <v>49326</v>
      </c>
      <c r="AR1425" s="101">
        <f>_xll.qlInterestRateIndexMaturity(Currency&amp;"ibor"&amp;Tenor,AQ1425,Trigger)</f>
        <v>49359</v>
      </c>
      <c r="AS1425" s="246">
        <f>_xll.qlIndexFixing($AC$5,AP1425,TRUE,_xll.ohTrigger(Trigger,Trigger1M))</f>
        <v>1.9260758157867128E-2</v>
      </c>
      <c r="AT1425" s="246">
        <f>_xll.qlIndexFixing($AU$1,AP1425,TRUE,_xll.ohTrigger(Trigger,Trigger1M))</f>
        <v>1.9371277447085656E-2</v>
      </c>
    </row>
    <row r="1426" spans="41:46" ht="11.25" customHeight="1" x14ac:dyDescent="0.25">
      <c r="AO1426" s="102" t="s">
        <v>83</v>
      </c>
      <c r="AP1426" s="101">
        <f>_xll.qlInterestRateIndexFixingDate(Currency&amp;"ibor"&amp;Tenor,AQ1426,Trigger)</f>
        <v>49331</v>
      </c>
      <c r="AQ1426" s="101">
        <f>_xll.qlCalendarAdvance(Calendar,AQ1425,AO1426,"f",,Trigger)</f>
        <v>49333</v>
      </c>
      <c r="AR1426" s="101">
        <f>_xll.qlInterestRateIndexMaturity(Currency&amp;"ibor"&amp;Tenor,AQ1426,Trigger)</f>
        <v>49366</v>
      </c>
      <c r="AS1426" s="246">
        <f>_xll.qlIndexFixing($AC$5,AP1426,TRUE,_xll.ohTrigger(Trigger,Trigger1M))</f>
        <v>1.9245810082352773E-2</v>
      </c>
      <c r="AT1426" s="246">
        <f>_xll.qlIndexFixing($AU$1,AP1426,TRUE,_xll.ohTrigger(Trigger,Trigger1M))</f>
        <v>1.9355934265134035E-2</v>
      </c>
    </row>
    <row r="1427" spans="41:46" ht="11.25" customHeight="1" x14ac:dyDescent="0.25">
      <c r="AO1427" s="102" t="s">
        <v>83</v>
      </c>
      <c r="AP1427" s="101">
        <f>_xll.qlInterestRateIndexFixingDate(Currency&amp;"ibor"&amp;Tenor,AQ1427,Trigger)</f>
        <v>49338</v>
      </c>
      <c r="AQ1427" s="101">
        <f>_xll.qlCalendarAdvance(Calendar,AQ1426,AO1427,"f",,Trigger)</f>
        <v>49340</v>
      </c>
      <c r="AR1427" s="101">
        <f>_xll.qlInterestRateIndexMaturity(Currency&amp;"ibor"&amp;Tenor,AQ1427,Trigger)</f>
        <v>49368</v>
      </c>
      <c r="AS1427" s="246">
        <f>_xll.qlIndexFixing($AC$5,AP1427,TRUE,_xll.ohTrigger(Trigger,Trigger1M))</f>
        <v>1.9233596791123589E-2</v>
      </c>
      <c r="AT1427" s="246">
        <f>_xll.qlIndexFixing($AU$1,AP1427,TRUE,_xll.ohTrigger(Trigger,Trigger1M))</f>
        <v>1.9343457523052381E-2</v>
      </c>
    </row>
    <row r="1428" spans="41:46" ht="11.25" customHeight="1" x14ac:dyDescent="0.25">
      <c r="AO1428" s="102" t="s">
        <v>83</v>
      </c>
      <c r="AP1428" s="101">
        <f>_xll.qlInterestRateIndexFixingDate(Currency&amp;"ibor"&amp;Tenor,AQ1428,Trigger)</f>
        <v>49345</v>
      </c>
      <c r="AQ1428" s="101">
        <f>_xll.qlCalendarAdvance(Calendar,AQ1427,AO1428,"f",,Trigger)</f>
        <v>49347</v>
      </c>
      <c r="AR1428" s="101">
        <f>_xll.qlInterestRateIndexMaturity(Currency&amp;"ibor"&amp;Tenor,AQ1428,Trigger)</f>
        <v>49375</v>
      </c>
      <c r="AS1428" s="246">
        <f>_xll.qlIndexFixing($AC$5,AP1428,TRUE,_xll.ohTrigger(Trigger,Trigger1M))</f>
        <v>1.9218433248399273E-2</v>
      </c>
      <c r="AT1428" s="246">
        <f>_xll.qlIndexFixing($AU$1,AP1428,TRUE,_xll.ohTrigger(Trigger,Trigger1M))</f>
        <v>1.9328020997919953E-2</v>
      </c>
    </row>
    <row r="1429" spans="41:46" ht="11.25" customHeight="1" x14ac:dyDescent="0.25">
      <c r="AO1429" s="102" t="s">
        <v>83</v>
      </c>
      <c r="AP1429" s="101">
        <f>_xll.qlInterestRateIndexFixingDate(Currency&amp;"ibor"&amp;Tenor,AQ1429,Trigger)</f>
        <v>49352</v>
      </c>
      <c r="AQ1429" s="101">
        <f>_xll.qlCalendarAdvance(Calendar,AQ1428,AO1429,"f",,Trigger)</f>
        <v>49354</v>
      </c>
      <c r="AR1429" s="101">
        <f>_xll.qlInterestRateIndexMaturity(Currency&amp;"ibor"&amp;Tenor,AQ1429,Trigger)</f>
        <v>49382</v>
      </c>
      <c r="AS1429" s="246">
        <f>_xll.qlIndexFixing($AC$5,AP1429,TRUE,_xll.ohTrigger(Trigger,Trigger1M))</f>
        <v>1.9203136121748177E-2</v>
      </c>
      <c r="AT1429" s="246">
        <f>_xll.qlIndexFixing($AU$1,AP1429,TRUE,_xll.ohTrigger(Trigger,Trigger1M))</f>
        <v>1.9312525146349482E-2</v>
      </c>
    </row>
    <row r="1430" spans="41:46" ht="11.25" customHeight="1" x14ac:dyDescent="0.25">
      <c r="AO1430" s="102" t="s">
        <v>83</v>
      </c>
      <c r="AP1430" s="101">
        <f>_xll.qlInterestRateIndexFixingDate(Currency&amp;"ibor"&amp;Tenor,AQ1430,Trigger)</f>
        <v>49359</v>
      </c>
      <c r="AQ1430" s="101">
        <f>_xll.qlCalendarAdvance(Calendar,AQ1429,AO1430,"f",,Trigger)</f>
        <v>49361</v>
      </c>
      <c r="AR1430" s="101">
        <f>_xll.qlInterestRateIndexMaturity(Currency&amp;"ibor"&amp;Tenor,AQ1430,Trigger)</f>
        <v>49389</v>
      </c>
      <c r="AS1430" s="246">
        <f>_xll.qlIndexFixing($AC$5,AP1430,TRUE,_xll.ohTrigger(Trigger,Trigger1M))</f>
        <v>1.9187705411649918E-2</v>
      </c>
      <c r="AT1430" s="246">
        <f>_xll.qlIndexFixing($AU$1,AP1430,TRUE,_xll.ohTrigger(Trigger,Trigger1M))</f>
        <v>1.9296969968549363E-2</v>
      </c>
    </row>
    <row r="1431" spans="41:46" ht="11.25" customHeight="1" x14ac:dyDescent="0.25">
      <c r="AO1431" s="102" t="s">
        <v>83</v>
      </c>
      <c r="AP1431" s="101">
        <f>_xll.qlInterestRateIndexFixingDate(Currency&amp;"ibor"&amp;Tenor,AQ1431,Trigger)</f>
        <v>49366</v>
      </c>
      <c r="AQ1431" s="101">
        <f>_xll.qlCalendarAdvance(Calendar,AQ1430,AO1431,"f",,Trigger)</f>
        <v>49368</v>
      </c>
      <c r="AR1431" s="101">
        <f>_xll.qlInterestRateIndexMaturity(Currency&amp;"ibor"&amp;Tenor,AQ1431,Trigger)</f>
        <v>49398</v>
      </c>
      <c r="AS1431" s="246">
        <f>_xll.qlIndexFixing($AC$5,AP1431,TRUE,_xll.ohTrigger(Trigger,Trigger1M))</f>
        <v>1.9170913885478313E-2</v>
      </c>
      <c r="AT1431" s="246">
        <f>_xll.qlIndexFixing($AU$1,AP1431,TRUE,_xll.ohTrigger(Trigger,Trigger1M))</f>
        <v>1.9280146102051532E-2</v>
      </c>
    </row>
    <row r="1432" spans="41:46" ht="11.25" customHeight="1" x14ac:dyDescent="0.25">
      <c r="AO1432" s="102" t="s">
        <v>83</v>
      </c>
      <c r="AP1432" s="101">
        <f>_xll.qlInterestRateIndexFixingDate(Currency&amp;"ibor"&amp;Tenor,AQ1432,Trigger)</f>
        <v>49373</v>
      </c>
      <c r="AQ1432" s="101">
        <f>_xll.qlCalendarAdvance(Calendar,AQ1431,AO1432,"f",,Trigger)</f>
        <v>49375</v>
      </c>
      <c r="AR1432" s="101">
        <f>_xll.qlInterestRateIndexMaturity(Currency&amp;"ibor"&amp;Tenor,AQ1432,Trigger)</f>
        <v>49408</v>
      </c>
      <c r="AS1432" s="246">
        <f>_xll.qlIndexFixing($AC$5,AP1432,TRUE,_xll.ohTrigger(Trigger,Trigger1M))</f>
        <v>1.9153315686476997E-2</v>
      </c>
      <c r="AT1432" s="246">
        <f>_xll.qlIndexFixing($AU$1,AP1432,TRUE,_xll.ohTrigger(Trigger,Trigger1M))</f>
        <v>1.9262629053761093E-2</v>
      </c>
    </row>
    <row r="1433" spans="41:46" ht="11.25" customHeight="1" x14ac:dyDescent="0.25">
      <c r="AO1433" s="102" t="s">
        <v>83</v>
      </c>
      <c r="AP1433" s="101">
        <f>_xll.qlInterestRateIndexFixingDate(Currency&amp;"ibor"&amp;Tenor,AQ1433,Trigger)</f>
        <v>49380</v>
      </c>
      <c r="AQ1433" s="101">
        <f>_xll.qlCalendarAdvance(Calendar,AQ1432,AO1433,"f",,Trigger)</f>
        <v>49382</v>
      </c>
      <c r="AR1433" s="101">
        <f>_xll.qlInterestRateIndexMaturity(Currency&amp;"ibor"&amp;Tenor,AQ1433,Trigger)</f>
        <v>49415</v>
      </c>
      <c r="AS1433" s="246">
        <f>_xll.qlIndexFixing($AC$5,AP1433,TRUE,_xll.ohTrigger(Trigger,Trigger1M))</f>
        <v>1.9137432301983281E-2</v>
      </c>
      <c r="AT1433" s="246">
        <f>_xll.qlIndexFixing($AU$1,AP1433,TRUE,_xll.ohTrigger(Trigger,Trigger1M))</f>
        <v>1.9246870500951762E-2</v>
      </c>
    </row>
    <row r="1434" spans="41:46" ht="11.25" customHeight="1" x14ac:dyDescent="0.25">
      <c r="AO1434" s="102" t="s">
        <v>83</v>
      </c>
      <c r="AP1434" s="101">
        <f>_xll.qlInterestRateIndexFixingDate(Currency&amp;"ibor"&amp;Tenor,AQ1434,Trigger)</f>
        <v>49387</v>
      </c>
      <c r="AQ1434" s="101">
        <f>_xll.qlCalendarAdvance(Calendar,AQ1433,AO1434,"f",,Trigger)</f>
        <v>49389</v>
      </c>
      <c r="AR1434" s="101">
        <f>_xll.qlInterestRateIndexMaturity(Currency&amp;"ibor"&amp;Tenor,AQ1434,Trigger)</f>
        <v>49422</v>
      </c>
      <c r="AS1434" s="246">
        <f>_xll.qlIndexFixing($AC$5,AP1434,TRUE,_xll.ohTrigger(Trigger,Trigger1M))</f>
        <v>1.9121415304211551E-2</v>
      </c>
      <c r="AT1434" s="246">
        <f>_xll.qlIndexFixing($AU$1,AP1434,TRUE,_xll.ohTrigger(Trigger,Trigger1M))</f>
        <v>1.9231052610465843E-2</v>
      </c>
    </row>
    <row r="1435" spans="41:46" ht="11.25" customHeight="1" x14ac:dyDescent="0.25">
      <c r="AO1435" s="102" t="s">
        <v>83</v>
      </c>
      <c r="AP1435" s="101">
        <f>_xll.qlInterestRateIndexFixingDate(Currency&amp;"ibor"&amp;Tenor,AQ1435,Trigger)</f>
        <v>49390</v>
      </c>
      <c r="AQ1435" s="101">
        <f>_xll.qlCalendarAdvance(Calendar,AQ1434,AO1435,"f",,Trigger)</f>
        <v>49396</v>
      </c>
      <c r="AR1435" s="101">
        <f>_xll.qlInterestRateIndexMaturity(Currency&amp;"ibor"&amp;Tenor,AQ1435,Trigger)</f>
        <v>49429</v>
      </c>
      <c r="AS1435" s="246">
        <f>_xll.qlIndexFixing($AC$5,AP1435,TRUE,_xll.ohTrigger(Trigger,Trigger1M))</f>
        <v>1.9105264693750422E-2</v>
      </c>
      <c r="AT1435" s="246">
        <f>_xll.qlIndexFixing($AU$1,AP1435,TRUE,_xll.ohTrigger(Trigger,Trigger1M))</f>
        <v>1.9215175382562517E-2</v>
      </c>
    </row>
    <row r="1436" spans="41:46" ht="11.25" customHeight="1" x14ac:dyDescent="0.25">
      <c r="AO1436" s="102" t="s">
        <v>83</v>
      </c>
      <c r="AP1436" s="101">
        <f>_xll.qlInterestRateIndexFixingDate(Currency&amp;"ibor"&amp;Tenor,AQ1436,Trigger)</f>
        <v>49401</v>
      </c>
      <c r="AQ1436" s="101">
        <f>_xll.qlCalendarAdvance(Calendar,AQ1435,AO1436,"f",,Trigger)</f>
        <v>49403</v>
      </c>
      <c r="AR1436" s="101">
        <f>_xll.qlInterestRateIndexMaturity(Currency&amp;"ibor"&amp;Tenor,AQ1436,Trigger)</f>
        <v>49433</v>
      </c>
      <c r="AS1436" s="246">
        <f>_xll.qlIndexFixing($AC$5,AP1436,TRUE,_xll.ohTrigger(Trigger,Trigger1M))</f>
        <v>1.9090984789754906E-2</v>
      </c>
      <c r="AT1436" s="246">
        <f>_xll.qlIndexFixing($AU$1,AP1436,TRUE,_xll.ohTrigger(Trigger,Trigger1M))</f>
        <v>1.9201132886561112E-2</v>
      </c>
    </row>
    <row r="1437" spans="41:46" ht="11.25" customHeight="1" x14ac:dyDescent="0.25">
      <c r="AO1437" s="102" t="s">
        <v>83</v>
      </c>
      <c r="AP1437" s="101">
        <f>_xll.qlInterestRateIndexFixingDate(Currency&amp;"ibor"&amp;Tenor,AQ1437,Trigger)</f>
        <v>49408</v>
      </c>
      <c r="AQ1437" s="101">
        <f>_xll.qlCalendarAdvance(Calendar,AQ1436,AO1437,"f",,Trigger)</f>
        <v>49410</v>
      </c>
      <c r="AR1437" s="101">
        <f>_xll.qlInterestRateIndexMaturity(Currency&amp;"ibor"&amp;Tenor,AQ1437,Trigger)</f>
        <v>49440</v>
      </c>
      <c r="AS1437" s="246">
        <f>_xll.qlIndexFixing($AC$5,AP1437,TRUE,_xll.ohTrigger(Trigger,Trigger1M))</f>
        <v>1.9074598190642611E-2</v>
      </c>
      <c r="AT1437" s="246">
        <f>_xll.qlIndexFixing($AU$1,AP1437,TRUE,_xll.ohTrigger(Trigger,Trigger1M))</f>
        <v>1.9185152253765381E-2</v>
      </c>
    </row>
    <row r="1438" spans="41:46" ht="11.25" customHeight="1" x14ac:dyDescent="0.25">
      <c r="AO1438" s="102" t="s">
        <v>83</v>
      </c>
      <c r="AP1438" s="101">
        <f>_xll.qlInterestRateIndexFixingDate(Currency&amp;"ibor"&amp;Tenor,AQ1438,Trigger)</f>
        <v>49415</v>
      </c>
      <c r="AQ1438" s="101">
        <f>_xll.qlCalendarAdvance(Calendar,AQ1437,AO1438,"f",,Trigger)</f>
        <v>49417</v>
      </c>
      <c r="AR1438" s="101">
        <f>_xll.qlInterestRateIndexMaturity(Currency&amp;"ibor"&amp;Tenor,AQ1438,Trigger)</f>
        <v>49447</v>
      </c>
      <c r="AS1438" s="246">
        <f>_xll.qlIndexFixing($AC$5,AP1438,TRUE,_xll.ohTrigger(Trigger,Trigger1M))</f>
        <v>1.9058077999462242E-2</v>
      </c>
      <c r="AT1438" s="246">
        <f>_xll.qlIndexFixing($AU$1,AP1438,TRUE,_xll.ohTrigger(Trigger,Trigger1M))</f>
        <v>1.9169112291620216E-2</v>
      </c>
    </row>
    <row r="1439" spans="41:46" ht="11.25" customHeight="1" x14ac:dyDescent="0.25">
      <c r="AO1439" s="102" t="s">
        <v>83</v>
      </c>
      <c r="AP1439" s="101">
        <f>_xll.qlInterestRateIndexFixingDate(Currency&amp;"ibor"&amp;Tenor,AQ1439,Trigger)</f>
        <v>49422</v>
      </c>
      <c r="AQ1439" s="101">
        <f>_xll.qlCalendarAdvance(Calendar,AQ1438,AO1439,"f",,Trigger)</f>
        <v>49424</v>
      </c>
      <c r="AR1439" s="101">
        <f>_xll.qlInterestRateIndexMaturity(Currency&amp;"ibor"&amp;Tenor,AQ1439,Trigger)</f>
        <v>49454</v>
      </c>
      <c r="AS1439" s="246">
        <f>_xll.qlIndexFixing($AC$5,AP1439,TRUE,_xll.ohTrigger(Trigger,Trigger1M))</f>
        <v>1.904142421677868E-2</v>
      </c>
      <c r="AT1439" s="246">
        <f>_xll.qlIndexFixing($AU$1,AP1439,TRUE,_xll.ohTrigger(Trigger,Trigger1M))</f>
        <v>1.9153013000365426E-2</v>
      </c>
    </row>
    <row r="1440" spans="41:46" ht="11.25" customHeight="1" x14ac:dyDescent="0.25">
      <c r="AO1440" s="102" t="s">
        <v>83</v>
      </c>
      <c r="AP1440" s="101">
        <f>_xll.qlInterestRateIndexFixingDate(Currency&amp;"ibor"&amp;Tenor,AQ1440,Trigger)</f>
        <v>49426</v>
      </c>
      <c r="AQ1440" s="101">
        <f>_xll.qlCalendarAdvance(Calendar,AQ1439,AO1440,"f",,Trigger)</f>
        <v>49431</v>
      </c>
      <c r="AR1440" s="101">
        <f>_xll.qlInterestRateIndexMaturity(Currency&amp;"ibor"&amp;Tenor,AQ1440,Trigger)</f>
        <v>49464</v>
      </c>
      <c r="AS1440" s="246">
        <f>_xll.qlIndexFixing($AC$5,AP1440,TRUE,_xll.ohTrigger(Trigger,Trigger1M))</f>
        <v>1.9022507472008308E-2</v>
      </c>
      <c r="AT1440" s="246">
        <f>_xll.qlIndexFixing($AU$1,AP1440,TRUE,_xll.ohTrigger(Trigger,Trigger1M))</f>
        <v>1.9134899190880589E-2</v>
      </c>
    </row>
    <row r="1441" spans="41:46" ht="11.25" customHeight="1" x14ac:dyDescent="0.25">
      <c r="AO1441" s="102" t="s">
        <v>83</v>
      </c>
      <c r="AP1441" s="101">
        <f>_xll.qlInterestRateIndexFixingDate(Currency&amp;"ibor"&amp;Tenor,AQ1441,Trigger)</f>
        <v>49436</v>
      </c>
      <c r="AQ1441" s="101">
        <f>_xll.qlCalendarAdvance(Calendar,AQ1440,AO1441,"f",,Trigger)</f>
        <v>49438</v>
      </c>
      <c r="AR1441" s="101">
        <f>_xll.qlInterestRateIndexMaturity(Currency&amp;"ibor"&amp;Tenor,AQ1441,Trigger)</f>
        <v>49471</v>
      </c>
      <c r="AS1441" s="246">
        <f>_xll.qlIndexFixing($AC$5,AP1441,TRUE,_xll.ohTrigger(Trigger,Trigger1M))</f>
        <v>1.9005555198026158E-2</v>
      </c>
      <c r="AT1441" s="246">
        <f>_xll.qlIndexFixing($AU$1,AP1441,TRUE,_xll.ohTrigger(Trigger,Trigger1M))</f>
        <v>1.9118665943942403E-2</v>
      </c>
    </row>
    <row r="1442" spans="41:46" ht="11.25" customHeight="1" x14ac:dyDescent="0.25">
      <c r="AO1442" s="102" t="s">
        <v>83</v>
      </c>
      <c r="AP1442" s="101">
        <f>_xll.qlInterestRateIndexFixingDate(Currency&amp;"ibor"&amp;Tenor,AQ1442,Trigger)</f>
        <v>49443</v>
      </c>
      <c r="AQ1442" s="101">
        <f>_xll.qlCalendarAdvance(Calendar,AQ1441,AO1442,"f",,Trigger)</f>
        <v>49445</v>
      </c>
      <c r="AR1442" s="101">
        <f>_xll.qlInterestRateIndexMaturity(Currency&amp;"ibor"&amp;Tenor,AQ1442,Trigger)</f>
        <v>49478</v>
      </c>
      <c r="AS1442" s="246">
        <f>_xll.qlIndexFixing($AC$5,AP1442,TRUE,_xll.ohTrigger(Trigger,Trigger1M))</f>
        <v>1.8988469315598489E-2</v>
      </c>
      <c r="AT1442" s="246">
        <f>_xll.qlIndexFixing($AU$1,AP1442,TRUE,_xll.ohTrigger(Trigger,Trigger1M))</f>
        <v>1.9102373361415657E-2</v>
      </c>
    </row>
    <row r="1443" spans="41:46" ht="11.25" customHeight="1" x14ac:dyDescent="0.25">
      <c r="AO1443" s="102" t="s">
        <v>83</v>
      </c>
      <c r="AP1443" s="101">
        <f>_xll.qlInterestRateIndexFixingDate(Currency&amp;"ibor"&amp;Tenor,AQ1443,Trigger)</f>
        <v>49450</v>
      </c>
      <c r="AQ1443" s="101">
        <f>_xll.qlCalendarAdvance(Calendar,AQ1442,AO1443,"f",,Trigger)</f>
        <v>49452</v>
      </c>
      <c r="AR1443" s="101">
        <f>_xll.qlInterestRateIndexMaturity(Currency&amp;"ibor"&amp;Tenor,AQ1443,Trigger)</f>
        <v>49485</v>
      </c>
      <c r="AS1443" s="246">
        <f>_xll.qlIndexFixing($AC$5,AP1443,TRUE,_xll.ohTrigger(Trigger,Trigger1M))</f>
        <v>1.8971249825364789E-2</v>
      </c>
      <c r="AT1443" s="246">
        <f>_xll.qlIndexFixing($AU$1,AP1443,TRUE,_xll.ohTrigger(Trigger,Trigger1M))</f>
        <v>1.9086021443569221E-2</v>
      </c>
    </row>
    <row r="1444" spans="41:46" ht="11.25" customHeight="1" x14ac:dyDescent="0.25">
      <c r="AO1444" s="102" t="s">
        <v>83</v>
      </c>
      <c r="AP1444" s="101">
        <f>_xll.qlInterestRateIndexFixingDate(Currency&amp;"ibor"&amp;Tenor,AQ1444,Trigger)</f>
        <v>49457</v>
      </c>
      <c r="AQ1444" s="101">
        <f>_xll.qlCalendarAdvance(Calendar,AQ1443,AO1444,"f",,Trigger)</f>
        <v>49459</v>
      </c>
      <c r="AR1444" s="101">
        <f>_xll.qlInterestRateIndexMaturity(Currency&amp;"ibor"&amp;Tenor,AQ1444,Trigger)</f>
        <v>49489</v>
      </c>
      <c r="AS1444" s="246">
        <f>_xll.qlIndexFixing($AC$5,AP1444,TRUE,_xll.ohTrigger(Trigger,Trigger1M))</f>
        <v>1.8956151450306713E-2</v>
      </c>
      <c r="AT1444" s="246">
        <f>_xll.qlIndexFixing($AU$1,AP1444,TRUE,_xll.ohTrigger(Trigger,Trigger1M))</f>
        <v>1.907162661579509E-2</v>
      </c>
    </row>
    <row r="1445" spans="41:46" ht="11.25" customHeight="1" x14ac:dyDescent="0.25">
      <c r="AO1445" s="102" t="s">
        <v>83</v>
      </c>
      <c r="AP1445" s="101">
        <f>_xll.qlInterestRateIndexFixingDate(Currency&amp;"ibor"&amp;Tenor,AQ1445,Trigger)</f>
        <v>49464</v>
      </c>
      <c r="AQ1445" s="101">
        <f>_xll.qlCalendarAdvance(Calendar,AQ1444,AO1445,"f",,Trigger)</f>
        <v>49466</v>
      </c>
      <c r="AR1445" s="101">
        <f>_xll.qlInterestRateIndexMaturity(Currency&amp;"ibor"&amp;Tenor,AQ1445,Trigger)</f>
        <v>49496</v>
      </c>
      <c r="AS1445" s="246">
        <f>_xll.qlIndexFixing($AC$5,AP1445,TRUE,_xll.ohTrigger(Trigger,Trigger1M))</f>
        <v>1.893873636607335E-2</v>
      </c>
      <c r="AT1445" s="246">
        <f>_xll.qlIndexFixing($AU$1,AP1445,TRUE,_xll.ohTrigger(Trigger,Trigger1M))</f>
        <v>1.9055172295115774E-2</v>
      </c>
    </row>
    <row r="1446" spans="41:46" ht="11.25" customHeight="1" x14ac:dyDescent="0.25">
      <c r="AO1446" s="102" t="s">
        <v>83</v>
      </c>
      <c r="AP1446" s="101">
        <f>_xll.qlInterestRateIndexFixingDate(Currency&amp;"ibor"&amp;Tenor,AQ1446,Trigger)</f>
        <v>49471</v>
      </c>
      <c r="AQ1446" s="101">
        <f>_xll.qlCalendarAdvance(Calendar,AQ1445,AO1446,"f",,Trigger)</f>
        <v>49473</v>
      </c>
      <c r="AR1446" s="101">
        <f>_xll.qlInterestRateIndexMaturity(Currency&amp;"ibor"&amp;Tenor,AQ1446,Trigger)</f>
        <v>49503</v>
      </c>
      <c r="AS1446" s="246">
        <f>_xll.qlIndexFixing($AC$5,AP1446,TRUE,_xll.ohTrigger(Trigger,Trigger1M))</f>
        <v>1.8921435435859557E-2</v>
      </c>
      <c r="AT1446" s="246">
        <f>_xll.qlIndexFixing($AU$1,AP1446,TRUE,_xll.ohTrigger(Trigger,Trigger1M))</f>
        <v>1.9038676319935277E-2</v>
      </c>
    </row>
    <row r="1447" spans="41:46" ht="11.25" customHeight="1" x14ac:dyDescent="0.25">
      <c r="AO1447" s="102" t="s">
        <v>83</v>
      </c>
      <c r="AP1447" s="101">
        <f>_xll.qlInterestRateIndexFixingDate(Currency&amp;"ibor"&amp;Tenor,AQ1447,Trigger)</f>
        <v>49478</v>
      </c>
      <c r="AQ1447" s="101">
        <f>_xll.qlCalendarAdvance(Calendar,AQ1446,AO1447,"f",,Trigger)</f>
        <v>49480</v>
      </c>
      <c r="AR1447" s="101">
        <f>_xll.qlInterestRateIndexMaturity(Currency&amp;"ibor"&amp;Tenor,AQ1447,Trigger)</f>
        <v>49510</v>
      </c>
      <c r="AS1447" s="246">
        <f>_xll.qlIndexFixing($AC$5,AP1447,TRUE,_xll.ohTrigger(Trigger,Trigger1M))</f>
        <v>1.8904327657915942E-2</v>
      </c>
      <c r="AT1447" s="246">
        <f>_xll.qlIndexFixing($AU$1,AP1447,TRUE,_xll.ohTrigger(Trigger,Trigger1M))</f>
        <v>1.9022168527194516E-2</v>
      </c>
    </row>
    <row r="1448" spans="41:46" ht="11.25" customHeight="1" x14ac:dyDescent="0.25">
      <c r="AO1448" s="102" t="s">
        <v>83</v>
      </c>
      <c r="AP1448" s="101">
        <f>_xll.qlInterestRateIndexFixingDate(Currency&amp;"ibor"&amp;Tenor,AQ1448,Trigger)</f>
        <v>49485</v>
      </c>
      <c r="AQ1448" s="101">
        <f>_xll.qlCalendarAdvance(Calendar,AQ1447,AO1448,"f",,Trigger)</f>
        <v>49487</v>
      </c>
      <c r="AR1448" s="101">
        <f>_xll.qlInterestRateIndexMaturity(Currency&amp;"ibor"&amp;Tenor,AQ1448,Trigger)</f>
        <v>49517</v>
      </c>
      <c r="AS1448" s="246">
        <f>_xll.qlIndexFixing($AC$5,AP1448,TRUE,_xll.ohTrigger(Trigger,Trigger1M))</f>
        <v>1.8887471177568393E-2</v>
      </c>
      <c r="AT1448" s="246">
        <f>_xll.qlIndexFixing($AU$1,AP1448,TRUE,_xll.ohTrigger(Trigger,Trigger1M))</f>
        <v>1.9005679150338572E-2</v>
      </c>
    </row>
    <row r="1449" spans="41:46" ht="11.25" customHeight="1" x14ac:dyDescent="0.25">
      <c r="AO1449" s="102" t="s">
        <v>83</v>
      </c>
      <c r="AP1449" s="101">
        <f>_xll.qlInterestRateIndexFixingDate(Currency&amp;"ibor"&amp;Tenor,AQ1449,Trigger)</f>
        <v>49492</v>
      </c>
      <c r="AQ1449" s="101">
        <f>_xll.qlCalendarAdvance(Calendar,AQ1448,AO1449,"f",,Trigger)</f>
        <v>49494</v>
      </c>
      <c r="AR1449" s="101">
        <f>_xll.qlInterestRateIndexMaturity(Currency&amp;"ibor"&amp;Tenor,AQ1449,Trigger)</f>
        <v>49527</v>
      </c>
      <c r="AS1449" s="246">
        <f>_xll.qlIndexFixing($AC$5,AP1449,TRUE,_xll.ohTrigger(Trigger,Trigger1M))</f>
        <v>1.886889468032878E-2</v>
      </c>
      <c r="AT1449" s="246">
        <f>_xll.qlIndexFixing($AU$1,AP1449,TRUE,_xll.ohTrigger(Trigger,Trigger1M))</f>
        <v>1.8987236494514486E-2</v>
      </c>
    </row>
    <row r="1450" spans="41:46" ht="11.25" customHeight="1" x14ac:dyDescent="0.25">
      <c r="AO1450" s="102" t="s">
        <v>83</v>
      </c>
      <c r="AP1450" s="101">
        <f>_xll.qlInterestRateIndexFixingDate(Currency&amp;"ibor"&amp;Tenor,AQ1450,Trigger)</f>
        <v>49499</v>
      </c>
      <c r="AQ1450" s="101">
        <f>_xll.qlCalendarAdvance(Calendar,AQ1449,AO1450,"f",,Trigger)</f>
        <v>49501</v>
      </c>
      <c r="AR1450" s="101">
        <f>_xll.qlInterestRateIndexMaturity(Currency&amp;"ibor"&amp;Tenor,AQ1450,Trigger)</f>
        <v>49534</v>
      </c>
      <c r="AS1450" s="246">
        <f>_xll.qlIndexFixing($AC$5,AP1450,TRUE,_xll.ohTrigger(Trigger,Trigger1M))</f>
        <v>1.8852532131899868E-2</v>
      </c>
      <c r="AT1450" s="246">
        <f>_xll.qlIndexFixing($AU$1,AP1450,TRUE,_xll.ohTrigger(Trigger,Trigger1M))</f>
        <v>1.8970876524386782E-2</v>
      </c>
    </row>
    <row r="1451" spans="41:46" ht="11.25" customHeight="1" x14ac:dyDescent="0.25">
      <c r="AO1451" s="102" t="s">
        <v>83</v>
      </c>
      <c r="AP1451" s="101">
        <f>_xll.qlInterestRateIndexFixingDate(Currency&amp;"ibor"&amp;Tenor,AQ1451,Trigger)</f>
        <v>49506</v>
      </c>
      <c r="AQ1451" s="101">
        <f>_xll.qlCalendarAdvance(Calendar,AQ1450,AO1451,"f",,Trigger)</f>
        <v>49508</v>
      </c>
      <c r="AR1451" s="101">
        <f>_xll.qlInterestRateIndexMaturity(Currency&amp;"ibor"&amp;Tenor,AQ1451,Trigger)</f>
        <v>49541</v>
      </c>
      <c r="AS1451" s="246">
        <f>_xll.qlIndexFixing($AC$5,AP1451,TRUE,_xll.ohTrigger(Trigger,Trigger1M))</f>
        <v>1.8836285210854991E-2</v>
      </c>
      <c r="AT1451" s="246">
        <f>_xll.qlIndexFixing($AU$1,AP1451,TRUE,_xll.ohTrigger(Trigger,Trigger1M))</f>
        <v>1.8954586811407059E-2</v>
      </c>
    </row>
    <row r="1452" spans="41:46" ht="11.25" customHeight="1" x14ac:dyDescent="0.25">
      <c r="AO1452" s="102" t="s">
        <v>83</v>
      </c>
      <c r="AP1452" s="101">
        <f>_xll.qlInterestRateIndexFixingDate(Currency&amp;"ibor"&amp;Tenor,AQ1452,Trigger)</f>
        <v>49513</v>
      </c>
      <c r="AQ1452" s="101">
        <f>_xll.qlCalendarAdvance(Calendar,AQ1451,AO1452,"f",,Trigger)</f>
        <v>49515</v>
      </c>
      <c r="AR1452" s="101">
        <f>_xll.qlInterestRateIndexMaturity(Currency&amp;"ibor"&amp;Tenor,AQ1452,Trigger)</f>
        <v>49548</v>
      </c>
      <c r="AS1452" s="246">
        <f>_xll.qlIndexFixing($AC$5,AP1452,TRUE,_xll.ohTrigger(Trigger,Trigger1M))</f>
        <v>1.8820153916675769E-2</v>
      </c>
      <c r="AT1452" s="246">
        <f>_xll.qlIndexFixing($AU$1,AP1452,TRUE,_xll.ohTrigger(Trigger,Trigger1M))</f>
        <v>1.8938367355257991E-2</v>
      </c>
    </row>
    <row r="1453" spans="41:46" ht="11.25" customHeight="1" x14ac:dyDescent="0.25">
      <c r="AO1453" s="102" t="s">
        <v>83</v>
      </c>
      <c r="AP1453" s="101">
        <f>_xll.qlInterestRateIndexFixingDate(Currency&amp;"ibor"&amp;Tenor,AQ1453,Trigger)</f>
        <v>49520</v>
      </c>
      <c r="AQ1453" s="101">
        <f>_xll.qlCalendarAdvance(Calendar,AQ1452,AO1453,"f",,Trigger)</f>
        <v>49522</v>
      </c>
      <c r="AR1453" s="101">
        <f>_xll.qlInterestRateIndexMaturity(Currency&amp;"ibor"&amp;Tenor,AQ1453,Trigger)</f>
        <v>49555</v>
      </c>
      <c r="AS1453" s="246">
        <f>_xll.qlIndexFixing($AC$5,AP1453,TRUE,_xll.ohTrigger(Trigger,Trigger1M))</f>
        <v>1.8804138248855944E-2</v>
      </c>
      <c r="AT1453" s="246">
        <f>_xll.qlIndexFixing($AU$1,AP1453,TRUE,_xll.ohTrigger(Trigger,Trigger1M))</f>
        <v>1.8922218155627103E-2</v>
      </c>
    </row>
    <row r="1454" spans="41:46" ht="11.25" customHeight="1" x14ac:dyDescent="0.25">
      <c r="AO1454" s="102" t="s">
        <v>83</v>
      </c>
      <c r="AP1454" s="101">
        <f>_xll.qlInterestRateIndexFixingDate(Currency&amp;"ibor"&amp;Tenor,AQ1454,Trigger)</f>
        <v>49527</v>
      </c>
      <c r="AQ1454" s="101">
        <f>_xll.qlCalendarAdvance(Calendar,AQ1453,AO1454,"f",,Trigger)</f>
        <v>49529</v>
      </c>
      <c r="AR1454" s="101">
        <f>_xll.qlInterestRateIndexMaturity(Currency&amp;"ibor"&amp;Tenor,AQ1454,Trigger)</f>
        <v>49562</v>
      </c>
      <c r="AS1454" s="246">
        <f>_xll.qlIndexFixing($AC$5,AP1454,TRUE,_xll.ohTrigger(Trigger,Trigger1M))</f>
        <v>1.8788238206879564E-2</v>
      </c>
      <c r="AT1454" s="246">
        <f>_xll.qlIndexFixing($AU$1,AP1454,TRUE,_xll.ohTrigger(Trigger,Trigger1M))</f>
        <v>1.890613921220434E-2</v>
      </c>
    </row>
    <row r="1455" spans="41:46" ht="11.25" customHeight="1" x14ac:dyDescent="0.25">
      <c r="AO1455" s="102" t="s">
        <v>83</v>
      </c>
      <c r="AP1455" s="101">
        <f>_xll.qlInterestRateIndexFixingDate(Currency&amp;"ibor"&amp;Tenor,AQ1455,Trigger)</f>
        <v>49534</v>
      </c>
      <c r="AQ1455" s="101">
        <f>_xll.qlCalendarAdvance(Calendar,AQ1454,AO1455,"f",,Trigger)</f>
        <v>49536</v>
      </c>
      <c r="AR1455" s="101">
        <f>_xll.qlInterestRateIndexMaturity(Currency&amp;"ibor"&amp;Tenor,AQ1455,Trigger)</f>
        <v>49569</v>
      </c>
      <c r="AS1455" s="246">
        <f>_xll.qlIndexFixing($AC$5,AP1455,TRUE,_xll.ohTrigger(Trigger,Trigger1M))</f>
        <v>1.8772453790247633E-2</v>
      </c>
      <c r="AT1455" s="246">
        <f>_xll.qlIndexFixing($AU$1,AP1455,TRUE,_xll.ohTrigger(Trigger,Trigger1M))</f>
        <v>1.8890130524674798E-2</v>
      </c>
    </row>
    <row r="1456" spans="41:46" ht="11.25" customHeight="1" x14ac:dyDescent="0.25">
      <c r="AO1456" s="102" t="s">
        <v>83</v>
      </c>
      <c r="AP1456" s="101">
        <f>_xll.qlInterestRateIndexFixingDate(Currency&amp;"ibor"&amp;Tenor,AQ1456,Trigger)</f>
        <v>49541</v>
      </c>
      <c r="AQ1456" s="101">
        <f>_xll.qlCalendarAdvance(Calendar,AQ1455,AO1456,"f",,Trigger)</f>
        <v>49543</v>
      </c>
      <c r="AR1456" s="101">
        <f>_xll.qlInterestRateIndexMaturity(Currency&amp;"ibor"&amp;Tenor,AQ1456,Trigger)</f>
        <v>49576</v>
      </c>
      <c r="AS1456" s="246">
        <f>_xll.qlIndexFixing($AC$5,AP1456,TRUE,_xll.ohTrigger(Trigger,Trigger1M))</f>
        <v>1.8756784998456316E-2</v>
      </c>
      <c r="AT1456" s="246">
        <f>_xll.qlIndexFixing($AU$1,AP1456,TRUE,_xll.ohTrigger(Trigger,Trigger1M))</f>
        <v>1.8874192092738117E-2</v>
      </c>
    </row>
    <row r="1457" spans="41:46" ht="11.25" customHeight="1" x14ac:dyDescent="0.25">
      <c r="AO1457" s="102" t="s">
        <v>83</v>
      </c>
      <c r="AP1457" s="101">
        <f>_xll.qlInterestRateIndexFixingDate(Currency&amp;"ibor"&amp;Tenor,AQ1457,Trigger)</f>
        <v>49548</v>
      </c>
      <c r="AQ1457" s="101">
        <f>_xll.qlCalendarAdvance(Calendar,AQ1456,AO1457,"f",,Trigger)</f>
        <v>49550</v>
      </c>
      <c r="AR1457" s="101">
        <f>_xll.qlInterestRateIndexMaturity(Currency&amp;"ibor"&amp;Tenor,AQ1457,Trigger)</f>
        <v>49580</v>
      </c>
      <c r="AS1457" s="246">
        <f>_xll.qlIndexFixing($AC$5,AP1457,TRUE,_xll.ohTrigger(Trigger,Trigger1M))</f>
        <v>1.8743073263798316E-2</v>
      </c>
      <c r="AT1457" s="246">
        <f>_xll.qlIndexFixing($AU$1,AP1457,TRUE,_xll.ohTrigger(Trigger,Trigger1M))</f>
        <v>1.8860225619198978E-2</v>
      </c>
    </row>
    <row r="1458" spans="41:46" ht="11.25" customHeight="1" x14ac:dyDescent="0.25">
      <c r="AO1458" s="102" t="s">
        <v>83</v>
      </c>
      <c r="AP1458" s="101">
        <f>_xll.qlInterestRateIndexFixingDate(Currency&amp;"ibor"&amp;Tenor,AQ1458,Trigger)</f>
        <v>49555</v>
      </c>
      <c r="AQ1458" s="101">
        <f>_xll.qlCalendarAdvance(Calendar,AQ1457,AO1458,"f",,Trigger)</f>
        <v>49557</v>
      </c>
      <c r="AR1458" s="101">
        <f>_xll.qlInterestRateIndexMaturity(Currency&amp;"ibor"&amp;Tenor,AQ1458,Trigger)</f>
        <v>49587</v>
      </c>
      <c r="AS1458" s="246">
        <f>_xll.qlIndexFixing($AC$5,AP1458,TRUE,_xll.ohTrigger(Trigger,Trigger1M))</f>
        <v>1.8727613355759232E-2</v>
      </c>
      <c r="AT1458" s="246">
        <f>_xll.qlIndexFixing($AU$1,AP1458,TRUE,_xll.ohTrigger(Trigger,Trigger1M))</f>
        <v>1.8844415125037095E-2</v>
      </c>
    </row>
    <row r="1459" spans="41:46" ht="11.25" customHeight="1" x14ac:dyDescent="0.25">
      <c r="AO1459" s="102" t="s">
        <v>83</v>
      </c>
      <c r="AP1459" s="101">
        <f>_xll.qlInterestRateIndexFixingDate(Currency&amp;"ibor"&amp;Tenor,AQ1459,Trigger)</f>
        <v>49562</v>
      </c>
      <c r="AQ1459" s="101">
        <f>_xll.qlCalendarAdvance(Calendar,AQ1458,AO1459,"f",,Trigger)</f>
        <v>49564</v>
      </c>
      <c r="AR1459" s="101">
        <f>_xll.qlInterestRateIndexMaturity(Currency&amp;"ibor"&amp;Tenor,AQ1459,Trigger)</f>
        <v>49594</v>
      </c>
      <c r="AS1459" s="246">
        <f>_xll.qlIndexFixing($AC$5,AP1459,TRUE,_xll.ohTrigger(Trigger,Trigger1M))</f>
        <v>1.8712269051180286E-2</v>
      </c>
      <c r="AT1459" s="246">
        <f>_xll.qlIndexFixing($AU$1,AP1459,TRUE,_xll.ohTrigger(Trigger,Trigger1M))</f>
        <v>1.8828674872519713E-2</v>
      </c>
    </row>
    <row r="1460" spans="41:46" ht="11.25" customHeight="1" x14ac:dyDescent="0.25">
      <c r="AO1460" s="102" t="s">
        <v>83</v>
      </c>
      <c r="AP1460" s="101">
        <f>_xll.qlInterestRateIndexFixingDate(Currency&amp;"ibor"&amp;Tenor,AQ1460,Trigger)</f>
        <v>49569</v>
      </c>
      <c r="AQ1460" s="101">
        <f>_xll.qlCalendarAdvance(Calendar,AQ1459,AO1460,"f",,Trigger)</f>
        <v>49571</v>
      </c>
      <c r="AR1460" s="101">
        <f>_xll.qlInterestRateIndexMaturity(Currency&amp;"ibor"&amp;Tenor,AQ1460,Trigger)</f>
        <v>49601</v>
      </c>
      <c r="AS1460" s="246">
        <f>_xll.qlIndexFixing($AC$5,AP1460,TRUE,_xll.ohTrigger(Trigger,Trigger1M))</f>
        <v>1.8697040349624494E-2</v>
      </c>
      <c r="AT1460" s="246">
        <f>_xll.qlIndexFixing($AU$1,AP1460,TRUE,_xll.ohTrigger(Trigger,Trigger1M))</f>
        <v>1.8813004861364391E-2</v>
      </c>
    </row>
    <row r="1461" spans="41:46" ht="11.25" customHeight="1" x14ac:dyDescent="0.25">
      <c r="AO1461" s="102" t="s">
        <v>83</v>
      </c>
      <c r="AP1461" s="101">
        <f>_xll.qlInterestRateIndexFixingDate(Currency&amp;"ibor"&amp;Tenor,AQ1461,Trigger)</f>
        <v>49576</v>
      </c>
      <c r="AQ1461" s="101">
        <f>_xll.qlCalendarAdvance(Calendar,AQ1460,AO1461,"f",,Trigger)</f>
        <v>49578</v>
      </c>
      <c r="AR1461" s="101">
        <f>_xll.qlInterestRateIndexMaturity(Currency&amp;"ibor"&amp;Tenor,AQ1461,Trigger)</f>
        <v>49608</v>
      </c>
      <c r="AS1461" s="246">
        <f>_xll.qlIndexFixing($AC$5,AP1461,TRUE,_xll.ohTrigger(Trigger,Trigger1M))</f>
        <v>1.8681927250644215E-2</v>
      </c>
      <c r="AT1461" s="246">
        <f>_xll.qlIndexFixing($AU$1,AP1461,TRUE,_xll.ohTrigger(Trigger,Trigger1M))</f>
        <v>1.8797405091302011E-2</v>
      </c>
    </row>
    <row r="1462" spans="41:46" ht="11.25" customHeight="1" x14ac:dyDescent="0.25">
      <c r="AO1462" s="102" t="s">
        <v>83</v>
      </c>
      <c r="AP1462" s="101">
        <f>_xll.qlInterestRateIndexFixingDate(Currency&amp;"ibor"&amp;Tenor,AQ1462,Trigger)</f>
        <v>49583</v>
      </c>
      <c r="AQ1462" s="101">
        <f>_xll.qlCalendarAdvance(Calendar,AQ1461,AO1462,"f",,Trigger)</f>
        <v>49585</v>
      </c>
      <c r="AR1462" s="101">
        <f>_xll.qlInterestRateIndexMaturity(Currency&amp;"ibor"&amp;Tenor,AQ1462,Trigger)</f>
        <v>49618</v>
      </c>
      <c r="AS1462" s="246">
        <f>_xll.qlIndexFixing($AC$5,AP1462,TRUE,_xll.ohTrigger(Trigger,Trigger1M))</f>
        <v>1.8665200341795408E-2</v>
      </c>
      <c r="AT1462" s="246">
        <f>_xll.qlIndexFixing($AU$1,AP1462,TRUE,_xll.ohTrigger(Trigger,Trigger1M))</f>
        <v>1.8780036851343048E-2</v>
      </c>
    </row>
    <row r="1463" spans="41:46" ht="11.25" customHeight="1" x14ac:dyDescent="0.25">
      <c r="AO1463" s="102" t="s">
        <v>83</v>
      </c>
      <c r="AP1463" s="101">
        <f>_xll.qlInterestRateIndexFixingDate(Currency&amp;"ibor"&amp;Tenor,AQ1463,Trigger)</f>
        <v>49590</v>
      </c>
      <c r="AQ1463" s="101">
        <f>_xll.qlCalendarAdvance(Calendar,AQ1462,AO1463,"f",,Trigger)</f>
        <v>49592</v>
      </c>
      <c r="AR1463" s="101">
        <f>_xll.qlInterestRateIndexMaturity(Currency&amp;"ibor"&amp;Tenor,AQ1463,Trigger)</f>
        <v>49625</v>
      </c>
      <c r="AS1463" s="246">
        <f>_xll.qlIndexFixing($AC$5,AP1463,TRUE,_xll.ohTrigger(Trigger,Trigger1M))</f>
        <v>1.86503409101757E-2</v>
      </c>
      <c r="AT1463" s="246">
        <f>_xll.qlIndexFixing($AU$1,AP1463,TRUE,_xll.ohTrigger(Trigger,Trigger1M))</f>
        <v>1.876459019999353E-2</v>
      </c>
    </row>
    <row r="1464" spans="41:46" ht="11.25" customHeight="1" x14ac:dyDescent="0.25">
      <c r="AO1464" s="102" t="s">
        <v>83</v>
      </c>
      <c r="AP1464" s="101">
        <f>_xll.qlInterestRateIndexFixingDate(Currency&amp;"ibor"&amp;Tenor,AQ1464,Trigger)</f>
        <v>49597</v>
      </c>
      <c r="AQ1464" s="101">
        <f>_xll.qlCalendarAdvance(Calendar,AQ1463,AO1464,"f",,Trigger)</f>
        <v>49599</v>
      </c>
      <c r="AR1464" s="101">
        <f>_xll.qlInterestRateIndexMaturity(Currency&amp;"ibor"&amp;Tenor,AQ1464,Trigger)</f>
        <v>49632</v>
      </c>
      <c r="AS1464" s="246">
        <f>_xll.qlIndexFixing($AC$5,AP1464,TRUE,_xll.ohTrigger(Trigger,Trigger1M))</f>
        <v>1.8635597099523338E-2</v>
      </c>
      <c r="AT1464" s="246">
        <f>_xll.qlIndexFixing($AU$1,AP1464,TRUE,_xll.ohTrigger(Trigger,Trigger1M))</f>
        <v>1.8749213801809717E-2</v>
      </c>
    </row>
    <row r="1465" spans="41:46" ht="11.25" customHeight="1" x14ac:dyDescent="0.25">
      <c r="AO1465" s="102" t="s">
        <v>83</v>
      </c>
      <c r="AP1465" s="101">
        <f>_xll.qlInterestRateIndexFixingDate(Currency&amp;"ibor"&amp;Tenor,AQ1465,Trigger)</f>
        <v>49604</v>
      </c>
      <c r="AQ1465" s="101">
        <f>_xll.qlCalendarAdvance(Calendar,AQ1464,AO1465,"f",,Trigger)</f>
        <v>49606</v>
      </c>
      <c r="AR1465" s="101">
        <f>_xll.qlInterestRateIndexMaturity(Currency&amp;"ibor"&amp;Tenor,AQ1465,Trigger)</f>
        <v>49639</v>
      </c>
      <c r="AS1465" s="246">
        <f>_xll.qlIndexFixing($AC$5,AP1465,TRUE,_xll.ohTrigger(Trigger,Trigger1M))</f>
        <v>1.8620968909370816E-2</v>
      </c>
      <c r="AT1465" s="246">
        <f>_xll.qlIndexFixing($AU$1,AP1465,TRUE,_xll.ohTrigger(Trigger,Trigger1M))</f>
        <v>1.8733907656500941E-2</v>
      </c>
    </row>
    <row r="1466" spans="41:46" ht="11.25" customHeight="1" x14ac:dyDescent="0.25">
      <c r="AO1466" s="102" t="s">
        <v>83</v>
      </c>
      <c r="AP1466" s="101">
        <f>_xll.qlInterestRateIndexFixingDate(Currency&amp;"ibor"&amp;Tenor,AQ1466,Trigger)</f>
        <v>49611</v>
      </c>
      <c r="AQ1466" s="101">
        <f>_xll.qlCalendarAdvance(Calendar,AQ1465,AO1466,"f",,Trigger)</f>
        <v>49613</v>
      </c>
      <c r="AR1466" s="101">
        <f>_xll.qlInterestRateIndexMaturity(Currency&amp;"ibor"&amp;Tenor,AQ1466,Trigger)</f>
        <v>49643</v>
      </c>
      <c r="AS1466" s="246">
        <f>_xll.qlIndexFixing($AC$5,AP1466,TRUE,_xll.ohTrigger(Trigger,Trigger1M))</f>
        <v>1.8608095779320877E-2</v>
      </c>
      <c r="AT1466" s="246">
        <f>_xll.qlIndexFixing($AU$1,AP1466,TRUE,_xll.ohTrigger(Trigger,Trigger1M))</f>
        <v>1.8720459847829218E-2</v>
      </c>
    </row>
    <row r="1467" spans="41:46" ht="11.25" customHeight="1" x14ac:dyDescent="0.25">
      <c r="AO1467" s="102" t="s">
        <v>83</v>
      </c>
      <c r="AP1467" s="101">
        <f>_xll.qlInterestRateIndexFixingDate(Currency&amp;"ibor"&amp;Tenor,AQ1467,Trigger)</f>
        <v>49618</v>
      </c>
      <c r="AQ1467" s="101">
        <f>_xll.qlCalendarAdvance(Calendar,AQ1466,AO1467,"f",,Trigger)</f>
        <v>49620</v>
      </c>
      <c r="AR1467" s="101">
        <f>_xll.qlInterestRateIndexMaturity(Currency&amp;"ibor"&amp;Tenor,AQ1467,Trigger)</f>
        <v>49650</v>
      </c>
      <c r="AS1467" s="246">
        <f>_xll.qlIndexFixing($AC$5,AP1467,TRUE,_xll.ohTrigger(Trigger,Trigger1M))</f>
        <v>1.8593676286784877E-2</v>
      </c>
      <c r="AT1467" s="246">
        <f>_xll.qlIndexFixing($AU$1,AP1467,TRUE,_xll.ohTrigger(Trigger,Trigger1M))</f>
        <v>1.8705281518614392E-2</v>
      </c>
    </row>
    <row r="1468" spans="41:46" ht="11.25" customHeight="1" x14ac:dyDescent="0.25">
      <c r="AO1468" s="102" t="s">
        <v>83</v>
      </c>
      <c r="AP1468" s="101">
        <f>_xll.qlInterestRateIndexFixingDate(Currency&amp;"ibor"&amp;Tenor,AQ1468,Trigger)</f>
        <v>49625</v>
      </c>
      <c r="AQ1468" s="101">
        <f>_xll.qlCalendarAdvance(Calendar,AQ1467,AO1468,"f",,Trigger)</f>
        <v>49627</v>
      </c>
      <c r="AR1468" s="101">
        <f>_xll.qlInterestRateIndexMaturity(Currency&amp;"ibor"&amp;Tenor,AQ1468,Trigger)</f>
        <v>49657</v>
      </c>
      <c r="AS1468" s="246">
        <f>_xll.qlIndexFixing($AC$5,AP1468,TRUE,_xll.ohTrigger(Trigger,Trigger1M))</f>
        <v>1.8579372393845439E-2</v>
      </c>
      <c r="AT1468" s="246">
        <f>_xll.qlIndexFixing($AU$1,AP1468,TRUE,_xll.ohTrigger(Trigger,Trigger1M))</f>
        <v>1.8690173428603352E-2</v>
      </c>
    </row>
    <row r="1469" spans="41:46" ht="11.25" customHeight="1" x14ac:dyDescent="0.25">
      <c r="AO1469" s="102" t="s">
        <v>83</v>
      </c>
      <c r="AP1469" s="101">
        <f>_xll.qlInterestRateIndexFixingDate(Currency&amp;"ibor"&amp;Tenor,AQ1469,Trigger)</f>
        <v>49632</v>
      </c>
      <c r="AQ1469" s="101">
        <f>_xll.qlCalendarAdvance(Calendar,AQ1468,AO1469,"f",,Trigger)</f>
        <v>49634</v>
      </c>
      <c r="AR1469" s="101">
        <f>_xll.qlInterestRateIndexMaturity(Currency&amp;"ibor"&amp;Tenor,AQ1469,Trigger)</f>
        <v>49664</v>
      </c>
      <c r="AS1469" s="246">
        <f>_xll.qlIndexFixing($AC$5,AP1469,TRUE,_xll.ohTrigger(Trigger,Trigger1M))</f>
        <v>1.8565184100092225E-2</v>
      </c>
      <c r="AT1469" s="246">
        <f>_xll.qlIndexFixing($AU$1,AP1469,TRUE,_xll.ohTrigger(Trigger,Trigger1M))</f>
        <v>1.867513557752698E-2</v>
      </c>
    </row>
    <row r="1470" spans="41:46" ht="11.25" customHeight="1" x14ac:dyDescent="0.25">
      <c r="AO1470" s="102" t="s">
        <v>83</v>
      </c>
      <c r="AP1470" s="101">
        <f>_xll.qlInterestRateIndexFixingDate(Currency&amp;"ibor"&amp;Tenor,AQ1470,Trigger)</f>
        <v>49639</v>
      </c>
      <c r="AQ1470" s="101">
        <f>_xll.qlCalendarAdvance(Calendar,AQ1469,AO1470,"f",,Trigger)</f>
        <v>49641</v>
      </c>
      <c r="AR1470" s="101">
        <f>_xll.qlInterestRateIndexMaturity(Currency&amp;"ibor"&amp;Tenor,AQ1470,Trigger)</f>
        <v>49671</v>
      </c>
      <c r="AS1470" s="246">
        <f>_xll.qlIndexFixing($AC$5,AP1470,TRUE,_xll.ohTrigger(Trigger,Trigger1M))</f>
        <v>1.8551111405114895E-2</v>
      </c>
      <c r="AT1470" s="246">
        <f>_xll.qlIndexFixing($AU$1,AP1470,TRUE,_xll.ohTrigger(Trigger,Trigger1M))</f>
        <v>1.8660167965126817E-2</v>
      </c>
    </row>
    <row r="1471" spans="41:46" ht="11.25" customHeight="1" x14ac:dyDescent="0.25">
      <c r="AO1471" s="102" t="s">
        <v>83</v>
      </c>
      <c r="AP1471" s="101">
        <f>_xll.qlInterestRateIndexFixingDate(Currency&amp;"ibor"&amp;Tenor,AQ1471,Trigger)</f>
        <v>49646</v>
      </c>
      <c r="AQ1471" s="101">
        <f>_xll.qlCalendarAdvance(Calendar,AQ1470,AO1471,"f",,Trigger)</f>
        <v>49648</v>
      </c>
      <c r="AR1471" s="101">
        <f>_xll.qlInterestRateIndexMaturity(Currency&amp;"ibor"&amp;Tenor,AQ1471,Trigger)</f>
        <v>49681</v>
      </c>
      <c r="AS1471" s="246">
        <f>_xll.qlIndexFixing($AC$5,AP1471,TRUE,_xll.ohTrigger(Trigger,Trigger1M))</f>
        <v>1.8535627773166915E-2</v>
      </c>
      <c r="AT1471" s="246">
        <f>_xll.qlIndexFixing($AU$1,AP1471,TRUE,_xll.ohTrigger(Trigger,Trigger1M))</f>
        <v>1.8643546078491724E-2</v>
      </c>
    </row>
    <row r="1472" spans="41:46" ht="11.25" customHeight="1" x14ac:dyDescent="0.25">
      <c r="AO1472" s="102" t="s">
        <v>83</v>
      </c>
      <c r="AP1472" s="101">
        <f>_xll.qlInterestRateIndexFixingDate(Currency&amp;"ibor"&amp;Tenor,AQ1472,Trigger)</f>
        <v>49653</v>
      </c>
      <c r="AQ1472" s="101">
        <f>_xll.qlCalendarAdvance(Calendar,AQ1471,AO1472,"f",,Trigger)</f>
        <v>49655</v>
      </c>
      <c r="AR1472" s="101">
        <f>_xll.qlInterestRateIndexMaturity(Currency&amp;"ibor"&amp;Tenor,AQ1472,Trigger)</f>
        <v>49688</v>
      </c>
      <c r="AS1472" s="246">
        <f>_xll.qlIndexFixing($AC$5,AP1472,TRUE,_xll.ohTrigger(Trigger,Trigger1M))</f>
        <v>1.8521808913706556E-2</v>
      </c>
      <c r="AT1472" s="246">
        <f>_xll.qlIndexFixing($AU$1,AP1472,TRUE,_xll.ohTrigger(Trigger,Trigger1M))</f>
        <v>1.8628731695091716E-2</v>
      </c>
    </row>
    <row r="1473" spans="41:46" ht="11.25" customHeight="1" x14ac:dyDescent="0.25">
      <c r="AO1473" s="102" t="s">
        <v>83</v>
      </c>
      <c r="AP1473" s="101">
        <f>_xll.qlInterestRateIndexFixingDate(Currency&amp;"ibor"&amp;Tenor,AQ1473,Trigger)</f>
        <v>49660</v>
      </c>
      <c r="AQ1473" s="101">
        <f>_xll.qlCalendarAdvance(Calendar,AQ1472,AO1473,"f",,Trigger)</f>
        <v>49662</v>
      </c>
      <c r="AR1473" s="101">
        <f>_xll.qlInterestRateIndexMaturity(Currency&amp;"ibor"&amp;Tenor,AQ1473,Trigger)</f>
        <v>49695</v>
      </c>
      <c r="AS1473" s="246">
        <f>_xll.qlIndexFixing($AC$5,AP1473,TRUE,_xll.ohTrigger(Trigger,Trigger1M))</f>
        <v>1.8508105671134378E-2</v>
      </c>
      <c r="AT1473" s="246">
        <f>_xll.qlIndexFixing($AU$1,AP1473,TRUE,_xll.ohTrigger(Trigger,Trigger1M))</f>
        <v>1.8613987562236485E-2</v>
      </c>
    </row>
    <row r="1474" spans="41:46" ht="11.25" customHeight="1" x14ac:dyDescent="0.25">
      <c r="AO1474" s="102" t="s">
        <v>83</v>
      </c>
      <c r="AP1474" s="101">
        <f>_xll.qlInterestRateIndexFixingDate(Currency&amp;"ibor"&amp;Tenor,AQ1474,Trigger)</f>
        <v>49664</v>
      </c>
      <c r="AQ1474" s="101">
        <f>_xll.qlCalendarAdvance(Calendar,AQ1473,AO1474,"f",,Trigger)</f>
        <v>49670</v>
      </c>
      <c r="AR1474" s="101">
        <f>_xll.qlInterestRateIndexMaturity(Currency&amp;"ibor"&amp;Tenor,AQ1474,Trigger)</f>
        <v>49702</v>
      </c>
      <c r="AS1474" s="246">
        <f>_xll.qlIndexFixing($AC$5,AP1474,TRUE,_xll.ohTrigger(Trigger,Trigger1M))</f>
        <v>1.849307079568846E-2</v>
      </c>
      <c r="AT1474" s="246">
        <f>_xll.qlIndexFixing($AU$1,AP1474,TRUE,_xll.ohTrigger(Trigger,Trigger1M))</f>
        <v>1.8597784222245672E-2</v>
      </c>
    </row>
    <row r="1475" spans="41:46" ht="11.25" customHeight="1" x14ac:dyDescent="0.25">
      <c r="AO1475" s="102" t="s">
        <v>83</v>
      </c>
      <c r="AP1475" s="101">
        <f>_xll.qlInterestRateIndexFixingDate(Currency&amp;"ibor"&amp;Tenor,AQ1475,Trigger)</f>
        <v>49674</v>
      </c>
      <c r="AQ1475" s="101">
        <f>_xll.qlCalendarAdvance(Calendar,AQ1474,AO1475,"f",,Trigger)</f>
        <v>49677</v>
      </c>
      <c r="AR1475" s="101">
        <f>_xll.qlInterestRateIndexMaturity(Currency&amp;"ibor"&amp;Tenor,AQ1475,Trigger)</f>
        <v>49709</v>
      </c>
      <c r="AS1475" s="246">
        <f>_xll.qlIndexFixing($AC$5,AP1475,TRUE,_xll.ohTrigger(Trigger,Trigger1M))</f>
        <v>1.8479607734654957E-2</v>
      </c>
      <c r="AT1475" s="246">
        <f>_xll.qlIndexFixing($AU$1,AP1475,TRUE,_xll.ohTrigger(Trigger,Trigger1M))</f>
        <v>1.8583186360718595E-2</v>
      </c>
    </row>
    <row r="1476" spans="41:46" ht="11.25" customHeight="1" x14ac:dyDescent="0.25">
      <c r="AO1476" s="102" t="s">
        <v>83</v>
      </c>
      <c r="AP1476" s="101">
        <f>_xll.qlInterestRateIndexFixingDate(Currency&amp;"ibor"&amp;Tenor,AQ1476,Trigger)</f>
        <v>49682</v>
      </c>
      <c r="AQ1476" s="101">
        <f>_xll.qlCalendarAdvance(Calendar,AQ1475,AO1476,"f",,Trigger)</f>
        <v>49684</v>
      </c>
      <c r="AR1476" s="101">
        <f>_xll.qlInterestRateIndexMaturity(Currency&amp;"ibor"&amp;Tenor,AQ1476,Trigger)</f>
        <v>49716</v>
      </c>
      <c r="AS1476" s="246">
        <f>_xll.qlIndexFixing($AC$5,AP1476,TRUE,_xll.ohTrigger(Trigger,Trigger1M))</f>
        <v>1.8466260282756219E-2</v>
      </c>
      <c r="AT1476" s="246">
        <f>_xll.qlIndexFixing($AU$1,AP1476,TRUE,_xll.ohTrigger(Trigger,Trigger1M))</f>
        <v>1.856865874466096E-2</v>
      </c>
    </row>
    <row r="1477" spans="41:46" ht="11.25" customHeight="1" x14ac:dyDescent="0.25">
      <c r="AO1477" s="102" t="s">
        <v>83</v>
      </c>
      <c r="AP1477" s="101">
        <f>_xll.qlInterestRateIndexFixingDate(Currency&amp;"ibor"&amp;Tenor,AQ1477,Trigger)</f>
        <v>49689</v>
      </c>
      <c r="AQ1477" s="101">
        <f>_xll.qlCalendarAdvance(Calendar,AQ1476,AO1477,"f",,Trigger)</f>
        <v>49691</v>
      </c>
      <c r="AR1477" s="101">
        <f>_xll.qlInterestRateIndexMaturity(Currency&amp;"ibor"&amp;Tenor,AQ1477,Trigger)</f>
        <v>49723</v>
      </c>
      <c r="AS1477" s="246">
        <f>_xll.qlIndexFixing($AC$5,AP1477,TRUE,_xll.ohTrigger(Trigger,Trigger1M))</f>
        <v>1.8453028439585073E-2</v>
      </c>
      <c r="AT1477" s="246">
        <f>_xll.qlIndexFixing($AU$1,AP1477,TRUE,_xll.ohTrigger(Trigger,Trigger1M))</f>
        <v>1.8554201373800483E-2</v>
      </c>
    </row>
    <row r="1478" spans="41:46" ht="11.25" customHeight="1" x14ac:dyDescent="0.25">
      <c r="AO1478" s="102" t="s">
        <v>83</v>
      </c>
      <c r="AP1478" s="101">
        <f>_xll.qlInterestRateIndexFixingDate(Currency&amp;"ibor"&amp;Tenor,AQ1478,Trigger)</f>
        <v>49696</v>
      </c>
      <c r="AQ1478" s="101">
        <f>_xll.qlCalendarAdvance(Calendar,AQ1477,AO1478,"f",,Trigger)</f>
        <v>49698</v>
      </c>
      <c r="AR1478" s="101">
        <f>_xll.qlInterestRateIndexMaturity(Currency&amp;"ibor"&amp;Tenor,AQ1478,Trigger)</f>
        <v>49730</v>
      </c>
      <c r="AS1478" s="246">
        <f>_xll.qlIndexFixing($AC$5,AP1478,TRUE,_xll.ohTrigger(Trigger,Trigger1M))</f>
        <v>1.8439912204726849E-2</v>
      </c>
      <c r="AT1478" s="246">
        <f>_xll.qlIndexFixing($AU$1,AP1478,TRUE,_xll.ohTrigger(Trigger,Trigger1M))</f>
        <v>1.8539814247862385E-2</v>
      </c>
    </row>
    <row r="1479" spans="41:46" ht="11.25" customHeight="1" x14ac:dyDescent="0.25">
      <c r="AO1479" s="102" t="s">
        <v>83</v>
      </c>
      <c r="AP1479" s="101">
        <f>_xll.qlInterestRateIndexFixingDate(Currency&amp;"ibor"&amp;Tenor,AQ1479,Trigger)</f>
        <v>49703</v>
      </c>
      <c r="AQ1479" s="101">
        <f>_xll.qlCalendarAdvance(Calendar,AQ1478,AO1479,"f",,Trigger)</f>
        <v>49705</v>
      </c>
      <c r="AR1479" s="101">
        <f>_xll.qlInterestRateIndexMaturity(Currency&amp;"ibor"&amp;Tenor,AQ1479,Trigger)</f>
        <v>49734</v>
      </c>
      <c r="AS1479" s="246">
        <f>_xll.qlIndexFixing($AC$5,AP1479,TRUE,_xll.ohTrigger(Trigger,Trigger1M))</f>
        <v>1.842825533134012E-2</v>
      </c>
      <c r="AT1479" s="246">
        <f>_xll.qlIndexFixing($AU$1,AP1479,TRUE,_xll.ohTrigger(Trigger,Trigger1M))</f>
        <v>1.8527118840115507E-2</v>
      </c>
    </row>
    <row r="1480" spans="41:46" ht="11.25" customHeight="1" x14ac:dyDescent="0.25">
      <c r="AO1480" s="102" t="s">
        <v>83</v>
      </c>
      <c r="AP1480" s="101">
        <f>_xll.qlInterestRateIndexFixingDate(Currency&amp;"ibor"&amp;Tenor,AQ1480,Trigger)</f>
        <v>49710</v>
      </c>
      <c r="AQ1480" s="101">
        <f>_xll.qlCalendarAdvance(Calendar,AQ1479,AO1480,"f",,Trigger)</f>
        <v>49712</v>
      </c>
      <c r="AR1480" s="101">
        <f>_xll.qlInterestRateIndexMaturity(Currency&amp;"ibor"&amp;Tenor,AQ1480,Trigger)</f>
        <v>49741</v>
      </c>
      <c r="AS1480" s="246">
        <f>_xll.qlIndexFixing($AC$5,AP1480,TRUE,_xll.ohTrigger(Trigger,Trigger1M))</f>
        <v>1.8415347519147231E-2</v>
      </c>
      <c r="AT1480" s="246">
        <f>_xll.qlIndexFixing($AU$1,AP1480,TRUE,_xll.ohTrigger(Trigger,Trigger1M))</f>
        <v>1.851285935013499E-2</v>
      </c>
    </row>
    <row r="1481" spans="41:46" ht="11.25" customHeight="1" x14ac:dyDescent="0.25">
      <c r="AO1481" s="102" t="s">
        <v>83</v>
      </c>
      <c r="AP1481" s="101">
        <f>_xll.qlInterestRateIndexFixingDate(Currency&amp;"ibor"&amp;Tenor,AQ1481,Trigger)</f>
        <v>49717</v>
      </c>
      <c r="AQ1481" s="101">
        <f>_xll.qlCalendarAdvance(Calendar,AQ1480,AO1481,"f",,Trigger)</f>
        <v>49719</v>
      </c>
      <c r="AR1481" s="101">
        <f>_xll.qlInterestRateIndexMaturity(Currency&amp;"ibor"&amp;Tenor,AQ1481,Trigger)</f>
        <v>49748</v>
      </c>
      <c r="AS1481" s="246">
        <f>_xll.qlIndexFixing($AC$5,AP1481,TRUE,_xll.ohTrigger(Trigger,Trigger1M))</f>
        <v>1.8402555295056189E-2</v>
      </c>
      <c r="AT1481" s="246">
        <f>_xll.qlIndexFixing($AU$1,AP1481,TRUE,_xll.ohTrigger(Trigger,Trigger1M))</f>
        <v>1.8498670091823228E-2</v>
      </c>
    </row>
    <row r="1482" spans="41:46" ht="11.25" customHeight="1" x14ac:dyDescent="0.25">
      <c r="AO1482" s="102" t="s">
        <v>83</v>
      </c>
      <c r="AP1482" s="101">
        <f>_xll.qlInterestRateIndexFixingDate(Currency&amp;"ibor"&amp;Tenor,AQ1482,Trigger)</f>
        <v>49724</v>
      </c>
      <c r="AQ1482" s="101">
        <f>_xll.qlCalendarAdvance(Calendar,AQ1481,AO1482,"f",,Trigger)</f>
        <v>49726</v>
      </c>
      <c r="AR1482" s="101">
        <f>_xll.qlInterestRateIndexMaturity(Currency&amp;"ibor"&amp;Tenor,AQ1482,Trigger)</f>
        <v>49755</v>
      </c>
      <c r="AS1482" s="246">
        <f>_xll.qlIndexFixing($AC$5,AP1482,TRUE,_xll.ohTrigger(Trigger,Trigger1M))</f>
        <v>1.8389878658714172E-2</v>
      </c>
      <c r="AT1482" s="246">
        <f>_xll.qlIndexFixing($AU$1,AP1482,TRUE,_xll.ohTrigger(Trigger,Trigger1M))</f>
        <v>1.8484551064937654E-2</v>
      </c>
    </row>
    <row r="1483" spans="41:46" ht="11.25" customHeight="1" x14ac:dyDescent="0.25">
      <c r="AO1483" s="102" t="s">
        <v>83</v>
      </c>
      <c r="AP1483" s="101">
        <f>_xll.qlInterestRateIndexFixingDate(Currency&amp;"ibor"&amp;Tenor,AQ1483,Trigger)</f>
        <v>49731</v>
      </c>
      <c r="AQ1483" s="101">
        <f>_xll.qlCalendarAdvance(Calendar,AQ1482,AO1483,"f",,Trigger)</f>
        <v>49733</v>
      </c>
      <c r="AR1483" s="101">
        <f>_xll.qlInterestRateIndexMaturity(Currency&amp;"ibor"&amp;Tenor,AQ1483,Trigger)</f>
        <v>49762</v>
      </c>
      <c r="AS1483" s="246">
        <f>_xll.qlIndexFixing($AC$5,AP1483,TRUE,_xll.ohTrigger(Trigger,Trigger1M))</f>
        <v>1.8377317609757339E-2</v>
      </c>
      <c r="AT1483" s="246">
        <f>_xll.qlIndexFixing($AU$1,AP1483,TRUE,_xll.ohTrigger(Trigger,Trigger1M))</f>
        <v>1.8470502269241226E-2</v>
      </c>
    </row>
    <row r="1484" spans="41:46" ht="11.25" customHeight="1" x14ac:dyDescent="0.25">
      <c r="AO1484" s="102" t="s">
        <v>83</v>
      </c>
      <c r="AP1484" s="101">
        <f>_xll.qlInterestRateIndexFixingDate(Currency&amp;"ibor"&amp;Tenor,AQ1484,Trigger)</f>
        <v>49738</v>
      </c>
      <c r="AQ1484" s="101">
        <f>_xll.qlCalendarAdvance(Calendar,AQ1483,AO1484,"f",,Trigger)</f>
        <v>49740</v>
      </c>
      <c r="AR1484" s="101">
        <f>_xll.qlInterestRateIndexMaturity(Currency&amp;"ibor"&amp;Tenor,AQ1484,Trigger)</f>
        <v>49772</v>
      </c>
      <c r="AS1484" s="246">
        <f>_xll.qlIndexFixing($AC$5,AP1484,TRUE,_xll.ohTrigger(Trigger,Trigger1M))</f>
        <v>1.8363642547876702E-2</v>
      </c>
      <c r="AT1484" s="246">
        <f>_xll.qlIndexFixing($AU$1,AP1484,TRUE,_xll.ohTrigger(Trigger,Trigger1M))</f>
        <v>1.8454966620718161E-2</v>
      </c>
    </row>
    <row r="1485" spans="41:46" ht="11.25" customHeight="1" x14ac:dyDescent="0.25">
      <c r="AO1485" s="102" t="s">
        <v>83</v>
      </c>
      <c r="AP1485" s="101">
        <f>_xll.qlInterestRateIndexFixingDate(Currency&amp;"ibor"&amp;Tenor,AQ1485,Trigger)</f>
        <v>49745</v>
      </c>
      <c r="AQ1485" s="101">
        <f>_xll.qlCalendarAdvance(Calendar,AQ1484,AO1485,"f",,Trigger)</f>
        <v>49747</v>
      </c>
      <c r="AR1485" s="101">
        <f>_xll.qlInterestRateIndexMaturity(Currency&amp;"ibor"&amp;Tenor,AQ1485,Trigger)</f>
        <v>49780</v>
      </c>
      <c r="AS1485" s="246">
        <f>_xll.qlIndexFixing($AC$5,AP1485,TRUE,_xll.ohTrigger(Trigger,Trigger1M))</f>
        <v>1.8350934750066147E-2</v>
      </c>
      <c r="AT1485" s="246">
        <f>_xll.qlIndexFixing($AU$1,AP1485,TRUE,_xll.ohTrigger(Trigger,Trigger1M))</f>
        <v>1.8440557264755728E-2</v>
      </c>
    </row>
    <row r="1486" spans="41:46" ht="11.25" customHeight="1" x14ac:dyDescent="0.25">
      <c r="AO1486" s="102" t="s">
        <v>83</v>
      </c>
      <c r="AP1486" s="101">
        <f>_xll.qlInterestRateIndexFixingDate(Currency&amp;"ibor"&amp;Tenor,AQ1486,Trigger)</f>
        <v>49752</v>
      </c>
      <c r="AQ1486" s="101">
        <f>_xll.qlCalendarAdvance(Calendar,AQ1485,AO1486,"f",,Trigger)</f>
        <v>49754</v>
      </c>
      <c r="AR1486" s="101">
        <f>_xll.qlInterestRateIndexMaturity(Currency&amp;"ibor"&amp;Tenor,AQ1486,Trigger)</f>
        <v>49786</v>
      </c>
      <c r="AS1486" s="246">
        <f>_xll.qlIndexFixing($AC$5,AP1486,TRUE,_xll.ohTrigger(Trigger,Trigger1M))</f>
        <v>1.833914417757182E-2</v>
      </c>
      <c r="AT1486" s="246">
        <f>_xll.qlIndexFixing($AU$1,AP1486,TRUE,_xll.ohTrigger(Trigger,Trigger1M))</f>
        <v>1.8427246025698729E-2</v>
      </c>
    </row>
    <row r="1487" spans="41:46" ht="11.25" customHeight="1" x14ac:dyDescent="0.25">
      <c r="AO1487" s="102" t="s">
        <v>83</v>
      </c>
      <c r="AP1487" s="101">
        <f>_xll.qlInterestRateIndexFixingDate(Currency&amp;"ibor"&amp;Tenor,AQ1487,Trigger)</f>
        <v>49759</v>
      </c>
      <c r="AQ1487" s="101">
        <f>_xll.qlCalendarAdvance(Calendar,AQ1486,AO1487,"f",,Trigger)</f>
        <v>49761</v>
      </c>
      <c r="AR1487" s="101">
        <f>_xll.qlInterestRateIndexMaturity(Currency&amp;"ibor"&amp;Tenor,AQ1487,Trigger)</f>
        <v>49793</v>
      </c>
      <c r="AS1487" s="246">
        <f>_xll.qlIndexFixing($AC$5,AP1487,TRUE,_xll.ohTrigger(Trigger,Trigger1M))</f>
        <v>1.8327068399829061E-2</v>
      </c>
      <c r="AT1487" s="246">
        <f>_xll.qlIndexFixing($AU$1,AP1487,TRUE,_xll.ohTrigger(Trigger,Trigger1M))</f>
        <v>1.8413491092146572E-2</v>
      </c>
    </row>
    <row r="1488" spans="41:46" ht="11.25" customHeight="1" x14ac:dyDescent="0.25">
      <c r="AO1488" s="102" t="s">
        <v>83</v>
      </c>
      <c r="AP1488" s="101">
        <f>_xll.qlInterestRateIndexFixingDate(Currency&amp;"ibor"&amp;Tenor,AQ1488,Trigger)</f>
        <v>49766</v>
      </c>
      <c r="AQ1488" s="101">
        <f>_xll.qlCalendarAdvance(Calendar,AQ1487,AO1488,"f",,Trigger)</f>
        <v>49768</v>
      </c>
      <c r="AR1488" s="101">
        <f>_xll.qlInterestRateIndexMaturity(Currency&amp;"ibor"&amp;Tenor,AQ1488,Trigger)</f>
        <v>49800</v>
      </c>
      <c r="AS1488" s="246">
        <f>_xll.qlIndexFixing($AC$5,AP1488,TRUE,_xll.ohTrigger(Trigger,Trigger1M))</f>
        <v>1.8315108226519827E-2</v>
      </c>
      <c r="AT1488" s="246">
        <f>_xll.qlIndexFixing($AU$1,AP1488,TRUE,_xll.ohTrigger(Trigger,Trigger1M))</f>
        <v>1.8399806400888896E-2</v>
      </c>
    </row>
    <row r="1489" spans="41:46" ht="11.25" customHeight="1" x14ac:dyDescent="0.25">
      <c r="AO1489" s="102" t="s">
        <v>83</v>
      </c>
      <c r="AP1489" s="101">
        <f>_xll.qlInterestRateIndexFixingDate(Currency&amp;"ibor"&amp;Tenor,AQ1489,Trigger)</f>
        <v>49773</v>
      </c>
      <c r="AQ1489" s="101">
        <f>_xll.qlCalendarAdvance(Calendar,AQ1488,AO1489,"f",,Trigger)</f>
        <v>49775</v>
      </c>
      <c r="AR1489" s="101">
        <f>_xll.qlInterestRateIndexMaturity(Currency&amp;"ibor"&amp;Tenor,AQ1489,Trigger)</f>
        <v>49807</v>
      </c>
      <c r="AS1489" s="246">
        <f>_xll.qlIndexFixing($AC$5,AP1489,TRUE,_xll.ohTrigger(Trigger,Trigger1M))</f>
        <v>1.8303263657286906E-2</v>
      </c>
      <c r="AT1489" s="246">
        <f>_xll.qlIndexFixing($AU$1,AP1489,TRUE,_xll.ohTrigger(Trigger,Trigger1M))</f>
        <v>1.8386191951670905E-2</v>
      </c>
    </row>
    <row r="1490" spans="41:46" ht="11.25" customHeight="1" x14ac:dyDescent="0.25">
      <c r="AO1490" s="102" t="s">
        <v>83</v>
      </c>
      <c r="AP1490" s="101">
        <f>_xll.qlInterestRateIndexFixingDate(Currency&amp;"ibor"&amp;Tenor,AQ1490,Trigger)</f>
        <v>49780</v>
      </c>
      <c r="AQ1490" s="101">
        <f>_xll.qlCalendarAdvance(Calendar,AQ1489,AO1490,"f",,Trigger)</f>
        <v>49782</v>
      </c>
      <c r="AR1490" s="101">
        <f>_xll.qlInterestRateIndexMaturity(Currency&amp;"ibor"&amp;Tenor,AQ1490,Trigger)</f>
        <v>49814</v>
      </c>
      <c r="AS1490" s="246">
        <f>_xll.qlIndexFixing($AC$5,AP1490,TRUE,_xll.ohTrigger(Trigger,Trigger1M))</f>
        <v>1.8291534691758093E-2</v>
      </c>
      <c r="AT1490" s="246">
        <f>_xll.qlIndexFixing($AU$1,AP1490,TRUE,_xll.ohTrigger(Trigger,Trigger1M))</f>
        <v>1.8372647744237802E-2</v>
      </c>
    </row>
    <row r="1491" spans="41:46" ht="11.25" customHeight="1" x14ac:dyDescent="0.25">
      <c r="AO1491" s="102" t="s">
        <v>83</v>
      </c>
      <c r="AP1491" s="101">
        <f>_xll.qlInterestRateIndexFixingDate(Currency&amp;"ibor"&amp;Tenor,AQ1491,Trigger)</f>
        <v>49787</v>
      </c>
      <c r="AQ1491" s="101">
        <f>_xll.qlCalendarAdvance(Calendar,AQ1490,AO1491,"f",,Trigger)</f>
        <v>49789</v>
      </c>
      <c r="AR1491" s="101">
        <f>_xll.qlInterestRateIndexMaturity(Currency&amp;"ibor"&amp;Tenor,AQ1491,Trigger)</f>
        <v>49821</v>
      </c>
      <c r="AS1491" s="246">
        <f>_xll.qlIndexFixing($AC$5,AP1491,TRUE,_xll.ohTrigger(Trigger,Trigger1M))</f>
        <v>1.8279921329578674E-2</v>
      </c>
      <c r="AT1491" s="246">
        <f>_xll.qlIndexFixing($AU$1,AP1491,TRUE,_xll.ohTrigger(Trigger,Trigger1M))</f>
        <v>1.8359173778334792E-2</v>
      </c>
    </row>
    <row r="1492" spans="41:46" ht="11.25" customHeight="1" x14ac:dyDescent="0.25">
      <c r="AO1492" s="102" t="s">
        <v>83</v>
      </c>
      <c r="AP1492" s="101">
        <f>_xll.qlInterestRateIndexFixingDate(Currency&amp;"ibor"&amp;Tenor,AQ1492,Trigger)</f>
        <v>49794</v>
      </c>
      <c r="AQ1492" s="101">
        <f>_xll.qlCalendarAdvance(Calendar,AQ1491,AO1492,"f",,Trigger)</f>
        <v>49797</v>
      </c>
      <c r="AR1492" s="101">
        <f>_xll.qlInterestRateIndexMaturity(Currency&amp;"ibor"&amp;Tenor,AQ1492,Trigger)</f>
        <v>49828</v>
      </c>
      <c r="AS1492" s="246">
        <f>_xll.qlIndexFixing($AC$5,AP1492,TRUE,_xll.ohTrigger(Trigger,Trigger1M))</f>
        <v>1.8267137312076819E-2</v>
      </c>
      <c r="AT1492" s="246">
        <f>_xll.qlIndexFixing($AU$1,AP1492,TRUE,_xll.ohTrigger(Trigger,Trigger1M))</f>
        <v>1.8344344426613281E-2</v>
      </c>
    </row>
    <row r="1493" spans="41:46" ht="11.25" customHeight="1" x14ac:dyDescent="0.25">
      <c r="AO1493" s="102" t="s">
        <v>83</v>
      </c>
      <c r="AP1493" s="101">
        <f>_xll.qlInterestRateIndexFixingDate(Currency&amp;"ibor"&amp;Tenor,AQ1493,Trigger)</f>
        <v>49802</v>
      </c>
      <c r="AQ1493" s="101">
        <f>_xll.qlCalendarAdvance(Calendar,AQ1492,AO1493,"f",,Trigger)</f>
        <v>49804</v>
      </c>
      <c r="AR1493" s="101">
        <f>_xll.qlInterestRateIndexMaturity(Currency&amp;"ibor"&amp;Tenor,AQ1493,Trigger)</f>
        <v>49835</v>
      </c>
      <c r="AS1493" s="246">
        <f>_xll.qlIndexFixing($AC$5,AP1493,TRUE,_xll.ohTrigger(Trigger,Trigger1M))</f>
        <v>1.8255763989331292E-2</v>
      </c>
      <c r="AT1493" s="246">
        <f>_xll.qlIndexFixing($AU$1,AP1493,TRUE,_xll.ohTrigger(Trigger,Trigger1M))</f>
        <v>1.8331016638602E-2</v>
      </c>
    </row>
    <row r="1494" spans="41:46" ht="11.25" customHeight="1" x14ac:dyDescent="0.25">
      <c r="AO1494" s="102" t="s">
        <v>83</v>
      </c>
      <c r="AP1494" s="101">
        <f>_xll.qlInterestRateIndexFixingDate(Currency&amp;"ibor"&amp;Tenor,AQ1494,Trigger)</f>
        <v>49809</v>
      </c>
      <c r="AQ1494" s="101">
        <f>_xll.qlCalendarAdvance(Calendar,AQ1493,AO1494,"f",,Trigger)</f>
        <v>49811</v>
      </c>
      <c r="AR1494" s="101">
        <f>_xll.qlInterestRateIndexMaturity(Currency&amp;"ibor"&amp;Tenor,AQ1494,Trigger)</f>
        <v>49842</v>
      </c>
      <c r="AS1494" s="246">
        <f>_xll.qlIndexFixing($AC$5,AP1494,TRUE,_xll.ohTrigger(Trigger,Trigger1M))</f>
        <v>1.824450626263463E-2</v>
      </c>
      <c r="AT1494" s="246">
        <f>_xll.qlIndexFixing($AU$1,AP1494,TRUE,_xll.ohTrigger(Trigger,Trigger1M))</f>
        <v>1.8317759087287173E-2</v>
      </c>
    </row>
    <row r="1495" spans="41:46" ht="11.25" customHeight="1" x14ac:dyDescent="0.25">
      <c r="AO1495" s="102" t="s">
        <v>83</v>
      </c>
      <c r="AP1495" s="101">
        <f>_xll.qlInterestRateIndexFixingDate(Currency&amp;"ibor"&amp;Tenor,AQ1495,Trigger)</f>
        <v>49816</v>
      </c>
      <c r="AQ1495" s="101">
        <f>_xll.qlCalendarAdvance(Calendar,AQ1494,AO1495,"f",,Trigger)</f>
        <v>49818</v>
      </c>
      <c r="AR1495" s="101">
        <f>_xll.qlInterestRateIndexMaturity(Currency&amp;"ibor"&amp;Tenor,AQ1495,Trigger)</f>
        <v>49849</v>
      </c>
      <c r="AS1495" s="246">
        <f>_xll.qlIndexFixing($AC$5,AP1495,TRUE,_xll.ohTrigger(Trigger,Trigger1M))</f>
        <v>1.8233364131646456E-2</v>
      </c>
      <c r="AT1495" s="246">
        <f>_xll.qlIndexFixing($AU$1,AP1495,TRUE,_xll.ohTrigger(Trigger,Trigger1M))</f>
        <v>1.8304571772431579E-2</v>
      </c>
    </row>
    <row r="1496" spans="41:46" ht="11.25" customHeight="1" x14ac:dyDescent="0.25">
      <c r="AO1496" s="102" t="s">
        <v>83</v>
      </c>
      <c r="AP1496" s="101">
        <f>_xll.qlInterestRateIndexFixingDate(Currency&amp;"ibor"&amp;Tenor,AQ1496,Trigger)</f>
        <v>49823</v>
      </c>
      <c r="AQ1496" s="101">
        <f>_xll.qlCalendarAdvance(Calendar,AQ1495,AO1496,"f",,Trigger)</f>
        <v>49825</v>
      </c>
      <c r="AR1496" s="101">
        <f>_xll.qlInterestRateIndexMaturity(Currency&amp;"ibor"&amp;Tenor,AQ1496,Trigger)</f>
        <v>49856</v>
      </c>
      <c r="AS1496" s="246">
        <f>_xll.qlIndexFixing($AC$5,AP1496,TRUE,_xll.ohTrigger(Trigger,Trigger1M))</f>
        <v>1.8222337596039292E-2</v>
      </c>
      <c r="AT1496" s="246">
        <f>_xll.qlIndexFixing($AU$1,AP1496,TRUE,_xll.ohTrigger(Trigger,Trigger1M))</f>
        <v>1.8291454693792824E-2</v>
      </c>
    </row>
    <row r="1497" spans="41:46" ht="11.25" customHeight="1" x14ac:dyDescent="0.25">
      <c r="AO1497" s="102" t="s">
        <v>83</v>
      </c>
      <c r="AP1497" s="101">
        <f>_xll.qlInterestRateIndexFixingDate(Currency&amp;"ibor"&amp;Tenor,AQ1497,Trigger)</f>
        <v>49830</v>
      </c>
      <c r="AQ1497" s="101">
        <f>_xll.qlCalendarAdvance(Calendar,AQ1496,AO1497,"f",,Trigger)</f>
        <v>49832</v>
      </c>
      <c r="AR1497" s="101">
        <f>_xll.qlInterestRateIndexMaturity(Currency&amp;"ibor"&amp;Tenor,AQ1497,Trigger)</f>
        <v>49863</v>
      </c>
      <c r="AS1497" s="246">
        <f>_xll.qlIndexFixing($AC$5,AP1497,TRUE,_xll.ohTrigger(Trigger,Trigger1M))</f>
        <v>1.8211150929016904E-2</v>
      </c>
      <c r="AT1497" s="246">
        <f>_xll.qlIndexFixing($AU$1,AP1497,TRUE,_xll.ohTrigger(Trigger,Trigger1M))</f>
        <v>1.8278407851136262E-2</v>
      </c>
    </row>
    <row r="1498" spans="41:46" ht="11.25" customHeight="1" x14ac:dyDescent="0.25">
      <c r="AO1498" s="102" t="s">
        <v>83</v>
      </c>
      <c r="AP1498" s="101">
        <f>_xll.qlInterestRateIndexFixingDate(Currency&amp;"ibor"&amp;Tenor,AQ1498,Trigger)</f>
        <v>49837</v>
      </c>
      <c r="AQ1498" s="101">
        <f>_xll.qlCalendarAdvance(Calendar,AQ1497,AO1498,"f",,Trigger)</f>
        <v>49839</v>
      </c>
      <c r="AR1498" s="101">
        <f>_xll.qlInterestRateIndexMaturity(Currency&amp;"ibor"&amp;Tenor,AQ1498,Trigger)</f>
        <v>49870</v>
      </c>
      <c r="AS1498" s="246">
        <f>_xll.qlIndexFixing($AC$5,AP1498,TRUE,_xll.ohTrigger(Trigger,Trigger1M))</f>
        <v>1.8199050714119747E-2</v>
      </c>
      <c r="AT1498" s="246">
        <f>_xll.qlIndexFixing($AU$1,AP1498,TRUE,_xll.ohTrigger(Trigger,Trigger1M))</f>
        <v>1.8265431244224663E-2</v>
      </c>
    </row>
    <row r="1499" spans="41:46" ht="11.25" customHeight="1" x14ac:dyDescent="0.25">
      <c r="AO1499" s="102" t="s">
        <v>83</v>
      </c>
      <c r="AP1499" s="101">
        <f>_xll.qlInterestRateIndexFixingDate(Currency&amp;"ibor"&amp;Tenor,AQ1499,Trigger)</f>
        <v>49844</v>
      </c>
      <c r="AQ1499" s="101">
        <f>_xll.qlCalendarAdvance(Calendar,AQ1498,AO1499,"f",,Trigger)</f>
        <v>49846</v>
      </c>
      <c r="AR1499" s="101">
        <f>_xll.qlInterestRateIndexMaturity(Currency&amp;"ibor"&amp;Tenor,AQ1499,Trigger)</f>
        <v>49877</v>
      </c>
      <c r="AS1499" s="246">
        <f>_xll.qlIndexFixing($AC$5,AP1499,TRUE,_xll.ohTrigger(Trigger,Trigger1M))</f>
        <v>1.8186008118097199E-2</v>
      </c>
      <c r="AT1499" s="246">
        <f>_xll.qlIndexFixing($AU$1,AP1499,TRUE,_xll.ohTrigger(Trigger,Trigger1M))</f>
        <v>1.8252524872820797E-2</v>
      </c>
    </row>
    <row r="1500" spans="41:46" ht="11.25" customHeight="1" x14ac:dyDescent="0.25">
      <c r="AO1500" s="102" t="s">
        <v>83</v>
      </c>
      <c r="AP1500" s="101">
        <f>_xll.qlInterestRateIndexFixingDate(Currency&amp;"ibor"&amp;Tenor,AQ1500,Trigger)</f>
        <v>49851</v>
      </c>
      <c r="AQ1500" s="101">
        <f>_xll.qlCalendarAdvance(Calendar,AQ1499,AO1500,"f",,Trigger)</f>
        <v>49853</v>
      </c>
      <c r="AR1500" s="101">
        <f>_xll.qlInterestRateIndexMaturity(Currency&amp;"ibor"&amp;Tenor,AQ1500,Trigger)</f>
        <v>49884</v>
      </c>
      <c r="AS1500" s="246">
        <f>_xll.qlIndexFixing($AC$5,AP1500,TRUE,_xll.ohTrigger(Trigger,Trigger1M))</f>
        <v>1.8172038634903763E-2</v>
      </c>
      <c r="AT1500" s="246">
        <f>_xll.qlIndexFixing($AU$1,AP1500,TRUE,_xll.ohTrigger(Trigger,Trigger1M))</f>
        <v>1.8239688736695167E-2</v>
      </c>
    </row>
    <row r="1501" spans="41:46" ht="11.25" customHeight="1" x14ac:dyDescent="0.25">
      <c r="AO1501" s="102" t="s">
        <v>83</v>
      </c>
      <c r="AP1501" s="101">
        <f>_xll.qlInterestRateIndexFixingDate(Currency&amp;"ibor"&amp;Tenor,AQ1501,Trigger)</f>
        <v>49858</v>
      </c>
      <c r="AQ1501" s="101">
        <f>_xll.qlCalendarAdvance(Calendar,AQ1500,AO1501,"f",,Trigger)</f>
        <v>49860</v>
      </c>
      <c r="AR1501" s="101">
        <f>_xll.qlInterestRateIndexMaturity(Currency&amp;"ibor"&amp;Tenor,AQ1501,Trigger)</f>
        <v>49891</v>
      </c>
      <c r="AS1501" s="246">
        <f>_xll.qlIndexFixing($AC$5,AP1501,TRUE,_xll.ohTrigger(Trigger,Trigger1M))</f>
        <v>1.8157201965003367E-2</v>
      </c>
      <c r="AT1501" s="246">
        <f>_xll.qlIndexFixing($AU$1,AP1501,TRUE,_xll.ohTrigger(Trigger,Trigger1M))</f>
        <v>1.8226922835613127E-2</v>
      </c>
    </row>
    <row r="1502" spans="41:46" ht="11.25" customHeight="1" x14ac:dyDescent="0.25">
      <c r="AO1502" s="102" t="s">
        <v>83</v>
      </c>
      <c r="AP1502" s="101">
        <f>_xll.qlInterestRateIndexFixingDate(Currency&amp;"ibor"&amp;Tenor,AQ1502,Trigger)</f>
        <v>49865</v>
      </c>
      <c r="AQ1502" s="101">
        <f>_xll.qlCalendarAdvance(Calendar,AQ1501,AO1502,"f",,Trigger)</f>
        <v>49867</v>
      </c>
      <c r="AR1502" s="101">
        <f>_xll.qlInterestRateIndexMaturity(Currency&amp;"ibor"&amp;Tenor,AQ1502,Trigger)</f>
        <v>49898</v>
      </c>
      <c r="AS1502" s="246">
        <f>_xll.qlIndexFixing($AC$5,AP1502,TRUE,_xll.ohTrigger(Trigger,Trigger1M))</f>
        <v>1.8142271893199984E-2</v>
      </c>
      <c r="AT1502" s="246">
        <f>_xll.qlIndexFixing($AU$1,AP1502,TRUE,_xll.ohTrigger(Trigger,Trigger1M))</f>
        <v>1.8214227169340024E-2</v>
      </c>
    </row>
    <row r="1503" spans="41:46" ht="11.25" customHeight="1" x14ac:dyDescent="0.25">
      <c r="AO1503" s="102" t="s">
        <v>83</v>
      </c>
      <c r="AP1503" s="101">
        <f>_xll.qlInterestRateIndexFixingDate(Currency&amp;"ibor"&amp;Tenor,AQ1503,Trigger)</f>
        <v>49872</v>
      </c>
      <c r="AQ1503" s="101">
        <f>_xll.qlCalendarAdvance(Calendar,AQ1502,AO1503,"f",,Trigger)</f>
        <v>49874</v>
      </c>
      <c r="AR1503" s="101">
        <f>_xll.qlInterestRateIndexMaturity(Currency&amp;"ibor"&amp;Tenor,AQ1503,Trigger)</f>
        <v>49905</v>
      </c>
      <c r="AS1503" s="246">
        <f>_xll.qlIndexFixing($AC$5,AP1503,TRUE,_xll.ohTrigger(Trigger,Trigger1M))</f>
        <v>1.8127526026102285E-2</v>
      </c>
      <c r="AT1503" s="246">
        <f>_xll.qlIndexFixing($AU$1,AP1503,TRUE,_xll.ohTrigger(Trigger,Trigger1M))</f>
        <v>1.8201601737654095E-2</v>
      </c>
    </row>
    <row r="1504" spans="41:46" ht="11.25" customHeight="1" x14ac:dyDescent="0.25">
      <c r="AO1504" s="102" t="s">
        <v>83</v>
      </c>
      <c r="AP1504" s="101">
        <f>_xll.qlInterestRateIndexFixingDate(Currency&amp;"ibor"&amp;Tenor,AQ1504,Trigger)</f>
        <v>49879</v>
      </c>
      <c r="AQ1504" s="101">
        <f>_xll.qlCalendarAdvance(Calendar,AQ1503,AO1504,"f",,Trigger)</f>
        <v>49881</v>
      </c>
      <c r="AR1504" s="101">
        <f>_xll.qlInterestRateIndexMaturity(Currency&amp;"ibor"&amp;Tenor,AQ1504,Trigger)</f>
        <v>49912</v>
      </c>
      <c r="AS1504" s="246">
        <f>_xll.qlIndexFixing($AC$5,AP1504,TRUE,_xll.ohTrigger(Trigger,Trigger1M))</f>
        <v>1.8112964363011474E-2</v>
      </c>
      <c r="AT1504" s="246">
        <f>_xll.qlIndexFixing($AU$1,AP1504,TRUE,_xll.ohTrigger(Trigger,Trigger1M))</f>
        <v>1.818904654031812E-2</v>
      </c>
    </row>
    <row r="1505" spans="41:46" ht="11.25" customHeight="1" x14ac:dyDescent="0.25">
      <c r="AO1505" s="102" t="s">
        <v>83</v>
      </c>
      <c r="AP1505" s="101">
        <f>_xll.qlInterestRateIndexFixingDate(Currency&amp;"ibor"&amp;Tenor,AQ1505,Trigger)</f>
        <v>49886</v>
      </c>
      <c r="AQ1505" s="101">
        <f>_xll.qlCalendarAdvance(Calendar,AQ1504,AO1505,"f",,Trigger)</f>
        <v>49888</v>
      </c>
      <c r="AR1505" s="101">
        <f>_xll.qlInterestRateIndexMaturity(Currency&amp;"ibor"&amp;Tenor,AQ1505,Trigger)</f>
        <v>49919</v>
      </c>
      <c r="AS1505" s="246">
        <f>_xll.qlIndexFixing($AC$5,AP1505,TRUE,_xll.ohTrigger(Trigger,Trigger1M))</f>
        <v>1.809858690323133E-2</v>
      </c>
      <c r="AT1505" s="246">
        <f>_xll.qlIndexFixing($AU$1,AP1505,TRUE,_xll.ohTrigger(Trigger,Trigger1M))</f>
        <v>1.8176561577107755E-2</v>
      </c>
    </row>
    <row r="1506" spans="41:46" ht="11.25" customHeight="1" x14ac:dyDescent="0.25">
      <c r="AO1506" s="102" t="s">
        <v>83</v>
      </c>
      <c r="AP1506" s="101">
        <f>_xll.qlInterestRateIndexFixingDate(Currency&amp;"ibor"&amp;Tenor,AQ1506,Trigger)</f>
        <v>49893</v>
      </c>
      <c r="AQ1506" s="101">
        <f>_xll.qlCalendarAdvance(Calendar,AQ1505,AO1506,"f",,Trigger)</f>
        <v>49895</v>
      </c>
      <c r="AR1506" s="101">
        <f>_xll.qlInterestRateIndexMaturity(Currency&amp;"ibor"&amp;Tenor,AQ1506,Trigger)</f>
        <v>49926</v>
      </c>
      <c r="AS1506" s="246">
        <f>_xll.qlIndexFixing($AC$5,AP1506,TRUE,_xll.ohTrigger(Trigger,Trigger1M))</f>
        <v>1.8084393646083691E-2</v>
      </c>
      <c r="AT1506" s="246">
        <f>_xll.qlIndexFixing($AU$1,AP1506,TRUE,_xll.ohTrigger(Trigger,Trigger1M))</f>
        <v>1.8164146847798664E-2</v>
      </c>
    </row>
    <row r="1507" spans="41:46" ht="11.25" customHeight="1" x14ac:dyDescent="0.25">
      <c r="AO1507" s="102" t="s">
        <v>83</v>
      </c>
      <c r="AP1507" s="101">
        <f>_xll.qlInterestRateIndexFixingDate(Currency&amp;"ibor"&amp;Tenor,AQ1507,Trigger)</f>
        <v>49900</v>
      </c>
      <c r="AQ1507" s="101">
        <f>_xll.qlCalendarAdvance(Calendar,AQ1506,AO1507,"f",,Trigger)</f>
        <v>49902</v>
      </c>
      <c r="AR1507" s="101">
        <f>_xll.qlInterestRateIndexMaturity(Currency&amp;"ibor"&amp;Tenor,AQ1507,Trigger)</f>
        <v>49933</v>
      </c>
      <c r="AS1507" s="246">
        <f>_xll.qlIndexFixing($AC$5,AP1507,TRUE,_xll.ohTrigger(Trigger,Trigger1M))</f>
        <v>1.8070384590890384E-2</v>
      </c>
      <c r="AT1507" s="246">
        <f>_xll.qlIndexFixing($AU$1,AP1507,TRUE,_xll.ohTrigger(Trigger,Trigger1M))</f>
        <v>1.8151802352163935E-2</v>
      </c>
    </row>
    <row r="1508" spans="41:46" ht="11.25" customHeight="1" x14ac:dyDescent="0.25">
      <c r="AO1508" s="102" t="s">
        <v>83</v>
      </c>
      <c r="AP1508" s="101">
        <f>_xll.qlInterestRateIndexFixingDate(Currency&amp;"ibor"&amp;Tenor,AQ1508,Trigger)</f>
        <v>49907</v>
      </c>
      <c r="AQ1508" s="101">
        <f>_xll.qlCalendarAdvance(Calendar,AQ1507,AO1508,"f",,Trigger)</f>
        <v>49909</v>
      </c>
      <c r="AR1508" s="101">
        <f>_xll.qlInterestRateIndexMaturity(Currency&amp;"ibor"&amp;Tenor,AQ1508,Trigger)</f>
        <v>49940</v>
      </c>
      <c r="AS1508" s="246">
        <f>_xll.qlIndexFixing($AC$5,AP1508,TRUE,_xll.ohTrigger(Trigger,Trigger1M))</f>
        <v>1.8056559736986139E-2</v>
      </c>
      <c r="AT1508" s="246">
        <f>_xll.qlIndexFixing($AU$1,AP1508,TRUE,_xll.ohTrigger(Trigger,Trigger1M))</f>
        <v>1.8139528089984387E-2</v>
      </c>
    </row>
    <row r="1509" spans="41:46" ht="11.25" customHeight="1" x14ac:dyDescent="0.25">
      <c r="AO1509" s="102" t="s">
        <v>83</v>
      </c>
      <c r="AP1509" s="101">
        <f>_xll.qlInterestRateIndexFixingDate(Currency&amp;"ibor"&amp;Tenor,AQ1509,Trigger)</f>
        <v>49914</v>
      </c>
      <c r="AQ1509" s="101">
        <f>_xll.qlCalendarAdvance(Calendar,AQ1508,AO1509,"f",,Trigger)</f>
        <v>49916</v>
      </c>
      <c r="AR1509" s="101">
        <f>_xll.qlInterestRateIndexMaturity(Currency&amp;"ibor"&amp;Tenor,AQ1509,Trigger)</f>
        <v>49948</v>
      </c>
      <c r="AS1509" s="246">
        <f>_xll.qlIndexFixing($AC$5,AP1509,TRUE,_xll.ohTrigger(Trigger,Trigger1M))</f>
        <v>1.8042413540952373E-2</v>
      </c>
      <c r="AT1509" s="246">
        <f>_xll.qlIndexFixing($AU$1,AP1509,TRUE,_xll.ohTrigger(Trigger,Trigger1M))</f>
        <v>1.8126914909517289E-2</v>
      </c>
    </row>
    <row r="1510" spans="41:46" ht="11.25" customHeight="1" x14ac:dyDescent="0.25">
      <c r="AO1510" s="102" t="s">
        <v>83</v>
      </c>
      <c r="AP1510" s="101">
        <f>_xll.qlInterestRateIndexFixingDate(Currency&amp;"ibor"&amp;Tenor,AQ1510,Trigger)</f>
        <v>49921</v>
      </c>
      <c r="AQ1510" s="101">
        <f>_xll.qlCalendarAdvance(Calendar,AQ1509,AO1510,"f",,Trigger)</f>
        <v>49923</v>
      </c>
      <c r="AR1510" s="101">
        <f>_xll.qlInterestRateIndexMaturity(Currency&amp;"ibor"&amp;Tenor,AQ1510,Trigger)</f>
        <v>49954</v>
      </c>
      <c r="AS1510" s="246">
        <f>_xll.qlIndexFixing($AC$5,AP1510,TRUE,_xll.ohTrigger(Trigger,Trigger1M))</f>
        <v>1.8029462630435301E-2</v>
      </c>
      <c r="AT1510" s="246">
        <f>_xll.qlIndexFixing($AU$1,AP1510,TRUE,_xll.ohTrigger(Trigger,Trigger1M))</f>
        <v>1.8115190265083167E-2</v>
      </c>
    </row>
    <row r="1511" spans="41:46" ht="11.25" customHeight="1" x14ac:dyDescent="0.25">
      <c r="AO1511" s="102" t="s">
        <v>83</v>
      </c>
      <c r="AP1511" s="101">
        <f>_xll.qlInterestRateIndexFixingDate(Currency&amp;"ibor"&amp;Tenor,AQ1511,Trigger)</f>
        <v>49928</v>
      </c>
      <c r="AQ1511" s="101">
        <f>_xll.qlCalendarAdvance(Calendar,AQ1510,AO1511,"f",,Trigger)</f>
        <v>49930</v>
      </c>
      <c r="AR1511" s="101">
        <f>_xll.qlInterestRateIndexMaturity(Currency&amp;"ibor"&amp;Tenor,AQ1511,Trigger)</f>
        <v>49961</v>
      </c>
      <c r="AS1511" s="246">
        <f>_xll.qlIndexFixing($AC$5,AP1511,TRUE,_xll.ohTrigger(Trigger,Trigger1M))</f>
        <v>1.8016190376494264E-2</v>
      </c>
      <c r="AT1511" s="246">
        <f>_xll.qlIndexFixing($AU$1,AP1511,TRUE,_xll.ohTrigger(Trigger,Trigger1M))</f>
        <v>1.8103126701928297E-2</v>
      </c>
    </row>
    <row r="1512" spans="41:46" ht="11.25" customHeight="1" x14ac:dyDescent="0.25">
      <c r="AO1512" s="102" t="s">
        <v>83</v>
      </c>
      <c r="AP1512" s="101">
        <f>_xll.qlInterestRateIndexFixingDate(Currency&amp;"ibor"&amp;Tenor,AQ1512,Trigger)</f>
        <v>49935</v>
      </c>
      <c r="AQ1512" s="101">
        <f>_xll.qlCalendarAdvance(Calendar,AQ1511,AO1512,"f",,Trigger)</f>
        <v>49937</v>
      </c>
      <c r="AR1512" s="101">
        <f>_xll.qlInterestRateIndexMaturity(Currency&amp;"ibor"&amp;Tenor,AQ1512,Trigger)</f>
        <v>49968</v>
      </c>
      <c r="AS1512" s="246">
        <f>_xll.qlIndexFixing($AC$5,AP1512,TRUE,_xll.ohTrigger(Trigger,Trigger1M))</f>
        <v>1.8003102321274018E-2</v>
      </c>
      <c r="AT1512" s="246">
        <f>_xll.qlIndexFixing($AU$1,AP1512,TRUE,_xll.ohTrigger(Trigger,Trigger1M))</f>
        <v>1.8091133371341578E-2</v>
      </c>
    </row>
    <row r="1513" spans="41:46" ht="11.25" customHeight="1" x14ac:dyDescent="0.25">
      <c r="AO1513" s="102" t="s">
        <v>83</v>
      </c>
      <c r="AP1513" s="101">
        <f>_xll.qlInterestRateIndexFixingDate(Currency&amp;"ibor"&amp;Tenor,AQ1513,Trigger)</f>
        <v>49942</v>
      </c>
      <c r="AQ1513" s="101">
        <f>_xll.qlCalendarAdvance(Calendar,AQ1512,AO1513,"f",,Trigger)</f>
        <v>49944</v>
      </c>
      <c r="AR1513" s="101">
        <f>_xll.qlInterestRateIndexMaturity(Currency&amp;"ibor"&amp;Tenor,AQ1513,Trigger)</f>
        <v>49975</v>
      </c>
      <c r="AS1513" s="246">
        <f>_xll.qlIndexFixing($AC$5,AP1513,TRUE,_xll.ohTrigger(Trigger,Trigger1M))</f>
        <v>1.7990198464142813E-2</v>
      </c>
      <c r="AT1513" s="246">
        <f>_xll.qlIndexFixing($AU$1,AP1513,TRUE,_xll.ohTrigger(Trigger,Trigger1M))</f>
        <v>1.8079210273106404E-2</v>
      </c>
    </row>
    <row r="1514" spans="41:46" ht="11.25" customHeight="1" x14ac:dyDescent="0.25">
      <c r="AO1514" s="102" t="s">
        <v>83</v>
      </c>
      <c r="AP1514" s="101">
        <f>_xll.qlInterestRateIndexFixingDate(Currency&amp;"ibor"&amp;Tenor,AQ1514,Trigger)</f>
        <v>49949</v>
      </c>
      <c r="AQ1514" s="101">
        <f>_xll.qlCalendarAdvance(Calendar,AQ1513,AO1514,"f",,Trigger)</f>
        <v>49951</v>
      </c>
      <c r="AR1514" s="101">
        <f>_xll.qlInterestRateIndexMaturity(Currency&amp;"ibor"&amp;Tenor,AQ1514,Trigger)</f>
        <v>49982</v>
      </c>
      <c r="AS1514" s="246">
        <f>_xll.qlIndexFixing($AC$5,AP1514,TRUE,_xll.ohTrigger(Trigger,Trigger1M))</f>
        <v>1.7977478804494677E-2</v>
      </c>
      <c r="AT1514" s="246">
        <f>_xll.qlIndexFixing($AU$1,AP1514,TRUE,_xll.ohTrigger(Trigger,Trigger1M))</f>
        <v>1.8067357407008752E-2</v>
      </c>
    </row>
    <row r="1515" spans="41:46" ht="11.25" customHeight="1" x14ac:dyDescent="0.25">
      <c r="AO1515" s="102" t="s">
        <v>83</v>
      </c>
      <c r="AP1515" s="101">
        <f>_xll.qlInterestRateIndexFixingDate(Currency&amp;"ibor"&amp;Tenor,AQ1515,Trigger)</f>
        <v>49956</v>
      </c>
      <c r="AQ1515" s="101">
        <f>_xll.qlCalendarAdvance(Calendar,AQ1514,AO1515,"f",,Trigger)</f>
        <v>49958</v>
      </c>
      <c r="AR1515" s="101">
        <f>_xll.qlInterestRateIndexMaturity(Currency&amp;"ibor"&amp;Tenor,AQ1515,Trigger)</f>
        <v>49989</v>
      </c>
      <c r="AS1515" s="246">
        <f>_xll.qlIndexFixing($AC$5,AP1515,TRUE,_xll.ohTrigger(Trigger,Trigger1M))</f>
        <v>1.7964943341718494E-2</v>
      </c>
      <c r="AT1515" s="246">
        <f>_xll.qlIndexFixing($AU$1,AP1515,TRUE,_xll.ohTrigger(Trigger,Trigger1M))</f>
        <v>1.8055574772834607E-2</v>
      </c>
    </row>
    <row r="1516" spans="41:46" ht="11.25" customHeight="1" x14ac:dyDescent="0.25">
      <c r="AO1516" s="102" t="s">
        <v>83</v>
      </c>
      <c r="AP1516" s="101">
        <f>_xll.qlInterestRateIndexFixingDate(Currency&amp;"ibor"&amp;Tenor,AQ1516,Trigger)</f>
        <v>49963</v>
      </c>
      <c r="AQ1516" s="101">
        <f>_xll.qlCalendarAdvance(Calendar,AQ1515,AO1516,"f",,Trigger)</f>
        <v>49965</v>
      </c>
      <c r="AR1516" s="101">
        <f>_xll.qlInterestRateIndexMaturity(Currency&amp;"ibor"&amp;Tenor,AQ1516,Trigger)</f>
        <v>49996</v>
      </c>
      <c r="AS1516" s="246">
        <f>_xll.qlIndexFixing($AC$5,AP1516,TRUE,_xll.ohTrigger(Trigger,Trigger1M))</f>
        <v>1.795259207522892E-2</v>
      </c>
      <c r="AT1516" s="246">
        <f>_xll.qlIndexFixing($AU$1,AP1516,TRUE,_xll.ohTrigger(Trigger,Trigger1M))</f>
        <v>1.8043862370364785E-2</v>
      </c>
    </row>
    <row r="1517" spans="41:46" ht="11.25" customHeight="1" x14ac:dyDescent="0.25">
      <c r="AO1517" s="102" t="s">
        <v>83</v>
      </c>
      <c r="AP1517" s="101">
        <f>_xll.qlInterestRateIndexFixingDate(Currency&amp;"ibor"&amp;Tenor,AQ1517,Trigger)</f>
        <v>49970</v>
      </c>
      <c r="AQ1517" s="101">
        <f>_xll.qlCalendarAdvance(Calendar,AQ1516,AO1517,"f",,Trigger)</f>
        <v>49972</v>
      </c>
      <c r="AR1517" s="101">
        <f>_xll.qlInterestRateIndexMaturity(Currency&amp;"ibor"&amp;Tenor,AQ1517,Trigger)</f>
        <v>50003</v>
      </c>
      <c r="AS1517" s="246">
        <f>_xll.qlIndexFixing($AC$5,AP1517,TRUE,_xll.ohTrigger(Trigger,Trigger1M))</f>
        <v>1.7940425004432884E-2</v>
      </c>
      <c r="AT1517" s="246">
        <f>_xll.qlIndexFixing($AU$1,AP1517,TRUE,_xll.ohTrigger(Trigger,Trigger1M))</f>
        <v>1.8032220199398156E-2</v>
      </c>
    </row>
    <row r="1518" spans="41:46" ht="11.25" customHeight="1" x14ac:dyDescent="0.25">
      <c r="AO1518" s="102" t="s">
        <v>83</v>
      </c>
      <c r="AP1518" s="101">
        <f>_xll.qlInterestRateIndexFixingDate(Currency&amp;"ibor"&amp;Tenor,AQ1518,Trigger)</f>
        <v>49977</v>
      </c>
      <c r="AQ1518" s="101">
        <f>_xll.qlCalendarAdvance(Calendar,AQ1517,AO1518,"f",,Trigger)</f>
        <v>49979</v>
      </c>
      <c r="AR1518" s="101">
        <f>_xll.qlInterestRateIndexMaturity(Currency&amp;"ibor"&amp;Tenor,AQ1518,Trigger)</f>
        <v>50007</v>
      </c>
      <c r="AS1518" s="246">
        <f>_xll.qlIndexFixing($AC$5,AP1518,TRUE,_xll.ohTrigger(Trigger,Trigger1M))</f>
        <v>1.792962775106131E-2</v>
      </c>
      <c r="AT1518" s="246">
        <f>_xll.qlIndexFixing($AU$1,AP1518,TRUE,_xll.ohTrigger(Trigger,Trigger1M))</f>
        <v>1.8021758778359955E-2</v>
      </c>
    </row>
    <row r="1519" spans="41:46" ht="11.25" customHeight="1" x14ac:dyDescent="0.25">
      <c r="AO1519" s="102" t="s">
        <v>83</v>
      </c>
      <c r="AP1519" s="101">
        <f>_xll.qlInterestRateIndexFixingDate(Currency&amp;"ibor"&amp;Tenor,AQ1519,Trigger)</f>
        <v>49984</v>
      </c>
      <c r="AQ1519" s="101">
        <f>_xll.qlCalendarAdvance(Calendar,AQ1518,AO1519,"f",,Trigger)</f>
        <v>49986</v>
      </c>
      <c r="AR1519" s="101">
        <f>_xll.qlInterestRateIndexMaturity(Currency&amp;"ibor"&amp;Tenor,AQ1519,Trigger)</f>
        <v>50017</v>
      </c>
      <c r="AS1519" s="246">
        <f>_xll.qlIndexFixing($AC$5,AP1519,TRUE,_xll.ohTrigger(Trigger,Trigger1M))</f>
        <v>1.7916643447613585E-2</v>
      </c>
      <c r="AT1519" s="246">
        <f>_xll.qlIndexFixing($AU$1,AP1519,TRUE,_xll.ohTrigger(Trigger,Trigger1M))</f>
        <v>1.8009146551100336E-2</v>
      </c>
    </row>
    <row r="1520" spans="41:46" ht="11.25" customHeight="1" x14ac:dyDescent="0.25">
      <c r="AO1520" s="102" t="s">
        <v>83</v>
      </c>
      <c r="AP1520" s="101">
        <f>_xll.qlInterestRateIndexFixingDate(Currency&amp;"ibor"&amp;Tenor,AQ1520,Trigger)</f>
        <v>49991</v>
      </c>
      <c r="AQ1520" s="101">
        <f>_xll.qlCalendarAdvance(Calendar,AQ1519,AO1520,"f",,Trigger)</f>
        <v>49993</v>
      </c>
      <c r="AR1520" s="101">
        <f>_xll.qlInterestRateIndexMaturity(Currency&amp;"ibor"&amp;Tenor,AQ1520,Trigger)</f>
        <v>50024</v>
      </c>
      <c r="AS1520" s="246">
        <f>_xll.qlIndexFixing($AC$5,AP1520,TRUE,_xll.ohTrigger(Trigger,Trigger1M))</f>
        <v>1.7905028960466064E-2</v>
      </c>
      <c r="AT1520" s="246">
        <f>_xll.qlIndexFixing($AU$1,AP1520,TRUE,_xll.ohTrigger(Trigger,Trigger1M))</f>
        <v>1.7997715073361734E-2</v>
      </c>
    </row>
    <row r="1521" spans="41:46" ht="11.25" customHeight="1" x14ac:dyDescent="0.25">
      <c r="AO1521" s="102" t="s">
        <v>83</v>
      </c>
      <c r="AP1521" s="101">
        <f>_xll.qlInterestRateIndexFixingDate(Currency&amp;"ibor"&amp;Tenor,AQ1521,Trigger)</f>
        <v>49998</v>
      </c>
      <c r="AQ1521" s="101">
        <f>_xll.qlCalendarAdvance(Calendar,AQ1520,AO1521,"f",,Trigger)</f>
        <v>50000</v>
      </c>
      <c r="AR1521" s="101">
        <f>_xll.qlInterestRateIndexMaturity(Currency&amp;"ibor"&amp;Tenor,AQ1521,Trigger)</f>
        <v>50031</v>
      </c>
      <c r="AS1521" s="246">
        <f>_xll.qlIndexFixing($AC$5,AP1521,TRUE,_xll.ohTrigger(Trigger,Trigger1M))</f>
        <v>1.7893598666750662E-2</v>
      </c>
      <c r="AT1521" s="246">
        <f>_xll.qlIndexFixing($AU$1,AP1521,TRUE,_xll.ohTrigger(Trigger,Trigger1M))</f>
        <v>1.7986353826280548E-2</v>
      </c>
    </row>
    <row r="1522" spans="41:46" ht="11.25" customHeight="1" x14ac:dyDescent="0.25">
      <c r="AO1522" s="102" t="s">
        <v>83</v>
      </c>
      <c r="AP1522" s="101">
        <f>_xll.qlInterestRateIndexFixingDate(Currency&amp;"ibor"&amp;Tenor,AQ1522,Trigger)</f>
        <v>50005</v>
      </c>
      <c r="AQ1522" s="101">
        <f>_xll.qlCalendarAdvance(Calendar,AQ1521,AO1522,"f",,Trigger)</f>
        <v>50007</v>
      </c>
      <c r="AR1522" s="101">
        <f>_xll.qlInterestRateIndexMaturity(Currency&amp;"ibor"&amp;Tenor,AQ1522,Trigger)</f>
        <v>50040</v>
      </c>
      <c r="AS1522" s="246">
        <f>_xll.qlIndexFixing($AC$5,AP1522,TRUE,_xll.ohTrigger(Trigger,Trigger1M))</f>
        <v>1.7881668754690206E-2</v>
      </c>
      <c r="AT1522" s="246">
        <f>_xll.qlIndexFixing($AU$1,AP1522,TRUE,_xll.ohTrigger(Trigger,Trigger1M))</f>
        <v>1.7974360098805518E-2</v>
      </c>
    </row>
    <row r="1523" spans="41:46" ht="11.25" customHeight="1" x14ac:dyDescent="0.25">
      <c r="AO1523" s="102" t="s">
        <v>83</v>
      </c>
      <c r="AP1523" s="101">
        <f>_xll.qlInterestRateIndexFixingDate(Currency&amp;"ibor"&amp;Tenor,AQ1523,Trigger)</f>
        <v>50012</v>
      </c>
      <c r="AQ1523" s="101">
        <f>_xll.qlCalendarAdvance(Calendar,AQ1522,AO1523,"f",,Trigger)</f>
        <v>50014</v>
      </c>
      <c r="AR1523" s="101">
        <f>_xll.qlInterestRateIndexMaturity(Currency&amp;"ibor"&amp;Tenor,AQ1523,Trigger)</f>
        <v>50045</v>
      </c>
      <c r="AS1523" s="246">
        <f>_xll.qlIndexFixing($AC$5,AP1523,TRUE,_xll.ohTrigger(Trigger,Trigger1M))</f>
        <v>1.7871290657460522E-2</v>
      </c>
      <c r="AT1523" s="246">
        <f>_xll.qlIndexFixing($AU$1,AP1523,TRUE,_xll.ohTrigger(Trigger,Trigger1M))</f>
        <v>1.7963842023278179E-2</v>
      </c>
    </row>
    <row r="1524" spans="41:46" ht="11.25" customHeight="1" x14ac:dyDescent="0.25">
      <c r="AO1524" s="102" t="s">
        <v>83</v>
      </c>
      <c r="AP1524" s="101">
        <f>_xll.qlInterestRateIndexFixingDate(Currency&amp;"ibor"&amp;Tenor,AQ1524,Trigger)</f>
        <v>50019</v>
      </c>
      <c r="AQ1524" s="101">
        <f>_xll.qlCalendarAdvance(Calendar,AQ1523,AO1524,"f",,Trigger)</f>
        <v>50021</v>
      </c>
      <c r="AR1524" s="101">
        <f>_xll.qlInterestRateIndexMaturity(Currency&amp;"ibor"&amp;Tenor,AQ1524,Trigger)</f>
        <v>50052</v>
      </c>
      <c r="AS1524" s="246">
        <f>_xll.qlIndexFixing($AC$5,AP1524,TRUE,_xll.ohTrigger(Trigger,Trigger1M))</f>
        <v>1.7860412940825986E-2</v>
      </c>
      <c r="AT1524" s="246">
        <f>_xll.qlIndexFixing($AU$1,AP1524,TRUE,_xll.ohTrigger(Trigger,Trigger1M))</f>
        <v>1.7952691466947002E-2</v>
      </c>
    </row>
    <row r="1525" spans="41:46" ht="11.25" customHeight="1" x14ac:dyDescent="0.25">
      <c r="AO1525" s="102" t="s">
        <v>83</v>
      </c>
      <c r="AP1525" s="101">
        <f>_xll.qlInterestRateIndexFixingDate(Currency&amp;"ibor"&amp;Tenor,AQ1525,Trigger)</f>
        <v>50026</v>
      </c>
      <c r="AQ1525" s="101">
        <f>_xll.qlCalendarAdvance(Calendar,AQ1524,AO1525,"f",,Trigger)</f>
        <v>50028</v>
      </c>
      <c r="AR1525" s="101">
        <f>_xll.qlInterestRateIndexMaturity(Currency&amp;"ibor"&amp;Tenor,AQ1525,Trigger)</f>
        <v>50059</v>
      </c>
      <c r="AS1525" s="246">
        <f>_xll.qlIndexFixing($AC$5,AP1525,TRUE,_xll.ohTrigger(Trigger,Trigger1M))</f>
        <v>1.7849719415506553E-2</v>
      </c>
      <c r="AT1525" s="246">
        <f>_xll.qlIndexFixing($AU$1,AP1525,TRUE,_xll.ohTrigger(Trigger,Trigger1M))</f>
        <v>1.7941611140463568E-2</v>
      </c>
    </row>
    <row r="1526" spans="41:46" ht="11.25" customHeight="1" x14ac:dyDescent="0.25">
      <c r="AO1526" s="102" t="s">
        <v>83</v>
      </c>
      <c r="AP1526" s="101">
        <f>_xll.qlInterestRateIndexFixingDate(Currency&amp;"ibor"&amp;Tenor,AQ1526,Trigger)</f>
        <v>50032</v>
      </c>
      <c r="AQ1526" s="101">
        <f>_xll.qlCalendarAdvance(Calendar,AQ1525,AO1526,"f",,Trigger)</f>
        <v>50038</v>
      </c>
      <c r="AR1526" s="101">
        <f>_xll.qlInterestRateIndexMaturity(Currency&amp;"ibor"&amp;Tenor,AQ1526,Trigger)</f>
        <v>50069</v>
      </c>
      <c r="AS1526" s="246">
        <f>_xll.qlIndexFixing($AC$5,AP1526,TRUE,_xll.ohTrigger(Trigger,Trigger1M))</f>
        <v>1.7834762465304313E-2</v>
      </c>
      <c r="AT1526" s="246">
        <f>_xll.qlIndexFixing($AU$1,AP1526,TRUE,_xll.ohTrigger(Trigger,Trigger1M))</f>
        <v>1.7925903929514892E-2</v>
      </c>
    </row>
    <row r="1527" spans="41:46" ht="11.25" customHeight="1" x14ac:dyDescent="0.25">
      <c r="AO1527" s="102" t="s">
        <v>83</v>
      </c>
      <c r="AP1527" s="101">
        <f>_xll.qlInterestRateIndexFixingDate(Currency&amp;"ibor"&amp;Tenor,AQ1527,Trigger)</f>
        <v>50040</v>
      </c>
      <c r="AQ1527" s="101">
        <f>_xll.qlCalendarAdvance(Calendar,AQ1526,AO1527,"f",,Trigger)</f>
        <v>50045</v>
      </c>
      <c r="AR1527" s="101">
        <f>_xll.qlInterestRateIndexMaturity(Currency&amp;"ibor"&amp;Tenor,AQ1527,Trigger)</f>
        <v>50076</v>
      </c>
      <c r="AS1527" s="246">
        <f>_xll.qlIndexFixing($AC$5,AP1527,TRUE,_xll.ohTrigger(Trigger,Trigger1M))</f>
        <v>1.7824516259652638E-2</v>
      </c>
      <c r="AT1527" s="246">
        <f>_xll.qlIndexFixing($AU$1,AP1527,TRUE,_xll.ohTrigger(Trigger,Trigger1M))</f>
        <v>1.7914994160390663E-2</v>
      </c>
    </row>
    <row r="1528" spans="41:46" ht="11.25" customHeight="1" x14ac:dyDescent="0.25">
      <c r="AO1528" s="102" t="s">
        <v>83</v>
      </c>
      <c r="AP1528" s="101">
        <f>_xll.qlInterestRateIndexFixingDate(Currency&amp;"ibor"&amp;Tenor,AQ1528,Trigger)</f>
        <v>50048</v>
      </c>
      <c r="AQ1528" s="101">
        <f>_xll.qlCalendarAdvance(Calendar,AQ1527,AO1528,"f",,Trigger)</f>
        <v>50052</v>
      </c>
      <c r="AR1528" s="101">
        <f>_xll.qlInterestRateIndexMaturity(Currency&amp;"ibor"&amp;Tenor,AQ1528,Trigger)</f>
        <v>50083</v>
      </c>
      <c r="AS1528" s="246">
        <f>_xll.qlIndexFixing($AC$5,AP1528,TRUE,_xll.ohTrigger(Trigger,Trigger1M))</f>
        <v>1.7814454243609047E-2</v>
      </c>
      <c r="AT1528" s="246">
        <f>_xll.qlIndexFixing($AU$1,AP1528,TRUE,_xll.ohTrigger(Trigger,Trigger1M))</f>
        <v>1.7904154620433432E-2</v>
      </c>
    </row>
    <row r="1529" spans="41:46" ht="11.25" customHeight="1" x14ac:dyDescent="0.25">
      <c r="AO1529" s="102" t="s">
        <v>83</v>
      </c>
      <c r="AP1529" s="101">
        <f>_xll.qlInterestRateIndexFixingDate(Currency&amp;"ibor"&amp;Tenor,AQ1529,Trigger)</f>
        <v>50055</v>
      </c>
      <c r="AQ1529" s="101">
        <f>_xll.qlCalendarAdvance(Calendar,AQ1528,AO1529,"f",,Trigger)</f>
        <v>50059</v>
      </c>
      <c r="AR1529" s="101">
        <f>_xll.qlInterestRateIndexMaturity(Currency&amp;"ibor"&amp;Tenor,AQ1529,Trigger)</f>
        <v>50090</v>
      </c>
      <c r="AS1529" s="246">
        <f>_xll.qlIndexFixing($AC$5,AP1529,TRUE,_xll.ohTrigger(Trigger,Trigger1M))</f>
        <v>1.7804576416693921E-2</v>
      </c>
      <c r="AT1529" s="246">
        <f>_xll.qlIndexFixing($AU$1,AP1529,TRUE,_xll.ohTrigger(Trigger,Trigger1M))</f>
        <v>1.7893385309436911E-2</v>
      </c>
    </row>
    <row r="1530" spans="41:46" ht="11.25" customHeight="1" x14ac:dyDescent="0.25">
      <c r="AO1530" s="102" t="s">
        <v>83</v>
      </c>
      <c r="AP1530" s="101">
        <f>_xll.qlInterestRateIndexFixingDate(Currency&amp;"ibor"&amp;Tenor,AQ1530,Trigger)</f>
        <v>50062</v>
      </c>
      <c r="AQ1530" s="101">
        <f>_xll.qlCalendarAdvance(Calendar,AQ1529,AO1530,"f",,Trigger)</f>
        <v>50066</v>
      </c>
      <c r="AR1530" s="101">
        <f>_xll.qlInterestRateIndexMaturity(Currency&amp;"ibor"&amp;Tenor,AQ1530,Trigger)</f>
        <v>50097</v>
      </c>
      <c r="AS1530" s="246">
        <f>_xll.qlIndexFixing($AC$5,AP1530,TRUE,_xll.ohTrigger(Trigger,Trigger1M))</f>
        <v>1.7794882778443114E-2</v>
      </c>
      <c r="AT1530" s="246">
        <f>_xll.qlIndexFixing($AU$1,AP1530,TRUE,_xll.ohTrigger(Trigger,Trigger1M))</f>
        <v>1.7882686227215443E-2</v>
      </c>
    </row>
    <row r="1531" spans="41:46" ht="11.25" customHeight="1" x14ac:dyDescent="0.25">
      <c r="AO1531" s="102" t="s">
        <v>83</v>
      </c>
      <c r="AP1531" s="101">
        <f>_xll.qlInterestRateIndexFixingDate(Currency&amp;"ibor"&amp;Tenor,AQ1531,Trigger)</f>
        <v>50069</v>
      </c>
      <c r="AQ1531" s="101">
        <f>_xll.qlCalendarAdvance(Calendar,AQ1530,AO1531,"f",,Trigger)</f>
        <v>50073</v>
      </c>
      <c r="AR1531" s="101">
        <f>_xll.qlInterestRateIndexMaturity(Currency&amp;"ibor"&amp;Tenor,AQ1531,Trigger)</f>
        <v>50101</v>
      </c>
      <c r="AS1531" s="246">
        <f>_xll.qlIndexFixing($AC$5,AP1531,TRUE,_xll.ohTrigger(Trigger,Trigger1M))</f>
        <v>1.7786050285139181E-2</v>
      </c>
      <c r="AT1531" s="246">
        <f>_xll.qlIndexFixing($AU$1,AP1531,TRUE,_xll.ohTrigger(Trigger,Trigger1M))</f>
        <v>1.7872988039226354E-2</v>
      </c>
    </row>
    <row r="1532" spans="41:46" ht="11.25" customHeight="1" x14ac:dyDescent="0.25">
      <c r="AO1532" s="102" t="s">
        <v>83</v>
      </c>
      <c r="AP1532" s="101">
        <f>_xll.qlInterestRateIndexFixingDate(Currency&amp;"ibor"&amp;Tenor,AQ1532,Trigger)</f>
        <v>50076</v>
      </c>
      <c r="AQ1532" s="101">
        <f>_xll.qlCalendarAdvance(Calendar,AQ1531,AO1532,"f",,Trigger)</f>
        <v>50080</v>
      </c>
      <c r="AR1532" s="101">
        <f>_xll.qlInterestRateIndexMaturity(Currency&amp;"ibor"&amp;Tenor,AQ1532,Trigger)</f>
        <v>50108</v>
      </c>
      <c r="AS1532" s="246">
        <f>_xll.qlIndexFixing($AC$5,AP1532,TRUE,_xll.ohTrigger(Trigger,Trigger1M))</f>
        <v>1.7776686940682254E-2</v>
      </c>
      <c r="AT1532" s="246">
        <f>_xll.qlIndexFixing($AU$1,AP1532,TRUE,_xll.ohTrigger(Trigger,Trigger1M))</f>
        <v>1.7862415938237421E-2</v>
      </c>
    </row>
    <row r="1533" spans="41:46" ht="11.25" customHeight="1" x14ac:dyDescent="0.25">
      <c r="AO1533" s="102" t="s">
        <v>83</v>
      </c>
      <c r="AP1533" s="101">
        <f>_xll.qlInterestRateIndexFixingDate(Currency&amp;"ibor"&amp;Tenor,AQ1533,Trigger)</f>
        <v>50083</v>
      </c>
      <c r="AQ1533" s="101">
        <f>_xll.qlCalendarAdvance(Calendar,AQ1532,AO1533,"f",,Trigger)</f>
        <v>50087</v>
      </c>
      <c r="AR1533" s="101">
        <f>_xll.qlInterestRateIndexMaturity(Currency&amp;"ibor"&amp;Tenor,AQ1533,Trigger)</f>
        <v>50115</v>
      </c>
      <c r="AS1533" s="246">
        <f>_xll.qlIndexFixing($AC$5,AP1533,TRUE,_xll.ohTrigger(Trigger,Trigger1M))</f>
        <v>1.7767507755644476E-2</v>
      </c>
      <c r="AT1533" s="246">
        <f>_xll.qlIndexFixing($AU$1,AP1533,TRUE,_xll.ohTrigger(Trigger,Trigger1M))</f>
        <v>1.7851914054106528E-2</v>
      </c>
    </row>
    <row r="1534" spans="41:46" ht="11.25" customHeight="1" x14ac:dyDescent="0.25">
      <c r="AO1534" s="102" t="s">
        <v>83</v>
      </c>
      <c r="AP1534" s="101">
        <f>_xll.qlInterestRateIndexFixingDate(Currency&amp;"ibor"&amp;Tenor,AQ1534,Trigger)</f>
        <v>50090</v>
      </c>
      <c r="AQ1534" s="101">
        <f>_xll.qlCalendarAdvance(Calendar,AQ1533,AO1534,"f",,Trigger)</f>
        <v>50094</v>
      </c>
      <c r="AR1534" s="101">
        <f>_xll.qlInterestRateIndexMaturity(Currency&amp;"ibor"&amp;Tenor,AQ1534,Trigger)</f>
        <v>50122</v>
      </c>
      <c r="AS1534" s="246">
        <f>_xll.qlIndexFixing($AC$5,AP1534,TRUE,_xll.ohTrigger(Trigger,Trigger1M))</f>
        <v>1.7758512729637577E-2</v>
      </c>
      <c r="AT1534" s="246">
        <f>_xll.qlIndexFixing($AU$1,AP1534,TRUE,_xll.ohTrigger(Trigger,Trigger1M))</f>
        <v>1.7841482386673806E-2</v>
      </c>
    </row>
    <row r="1535" spans="41:46" ht="11.25" customHeight="1" x14ac:dyDescent="0.25">
      <c r="AO1535" s="102" t="s">
        <v>83</v>
      </c>
      <c r="AP1535" s="101">
        <f>_xll.qlInterestRateIndexFixingDate(Currency&amp;"ibor"&amp;Tenor,AQ1535,Trigger)</f>
        <v>50097</v>
      </c>
      <c r="AQ1535" s="101">
        <f>_xll.qlCalendarAdvance(Calendar,AQ1534,AO1535,"f",,Trigger)</f>
        <v>50101</v>
      </c>
      <c r="AR1535" s="101">
        <f>_xll.qlInterestRateIndexMaturity(Currency&amp;"ibor"&amp;Tenor,AQ1535,Trigger)</f>
        <v>50132</v>
      </c>
      <c r="AS1535" s="246">
        <f>_xll.qlIndexFixing($AC$5,AP1535,TRUE,_xll.ohTrigger(Trigger,Trigger1M))</f>
        <v>1.7749177401311083E-2</v>
      </c>
      <c r="AT1535" s="246">
        <f>_xll.qlIndexFixing($AU$1,AP1535,TRUE,_xll.ohTrigger(Trigger,Trigger1M))</f>
        <v>1.783024424092387E-2</v>
      </c>
    </row>
    <row r="1536" spans="41:46" ht="11.25" customHeight="1" x14ac:dyDescent="0.25">
      <c r="AO1536" s="102" t="s">
        <v>83</v>
      </c>
      <c r="AP1536" s="101">
        <f>_xll.qlInterestRateIndexFixingDate(Currency&amp;"ibor"&amp;Tenor,AQ1536,Trigger)</f>
        <v>50104</v>
      </c>
      <c r="AQ1536" s="101">
        <f>_xll.qlCalendarAdvance(Calendar,AQ1535,AO1536,"f",,Trigger)</f>
        <v>50108</v>
      </c>
      <c r="AR1536" s="101">
        <f>_xll.qlInterestRateIndexMaturity(Currency&amp;"ibor"&amp;Tenor,AQ1536,Trigger)</f>
        <v>50139</v>
      </c>
      <c r="AS1536" s="246">
        <f>_xll.qlIndexFixing($AC$5,AP1536,TRUE,_xll.ohTrigger(Trigger,Trigger1M))</f>
        <v>1.7740588885667895E-2</v>
      </c>
      <c r="AT1536" s="246">
        <f>_xll.qlIndexFixing($AU$1,AP1536,TRUE,_xll.ohTrigger(Trigger,Trigger1M))</f>
        <v>1.7819966527299193E-2</v>
      </c>
    </row>
    <row r="1537" spans="41:46" ht="11.25" customHeight="1" x14ac:dyDescent="0.25">
      <c r="AO1537" s="102" t="s">
        <v>83</v>
      </c>
      <c r="AP1537" s="101">
        <f>_xll.qlInterestRateIndexFixingDate(Currency&amp;"ibor"&amp;Tenor,AQ1537,Trigger)</f>
        <v>50111</v>
      </c>
      <c r="AQ1537" s="101">
        <f>_xll.qlCalendarAdvance(Calendar,AQ1536,AO1537,"f",,Trigger)</f>
        <v>50115</v>
      </c>
      <c r="AR1537" s="101">
        <f>_xll.qlInterestRateIndexMaturity(Currency&amp;"ibor"&amp;Tenor,AQ1537,Trigger)</f>
        <v>50146</v>
      </c>
      <c r="AS1537" s="246">
        <f>_xll.qlIndexFixing($AC$5,AP1537,TRUE,_xll.ohTrigger(Trigger,Trigger1M))</f>
        <v>1.7732184555648879E-2</v>
      </c>
      <c r="AT1537" s="246">
        <f>_xll.qlIndexFixing($AU$1,AP1537,TRUE,_xll.ohTrigger(Trigger,Trigger1M))</f>
        <v>1.7809759041119019E-2</v>
      </c>
    </row>
    <row r="1538" spans="41:46" ht="11.25" customHeight="1" x14ac:dyDescent="0.25">
      <c r="AO1538" s="102" t="s">
        <v>83</v>
      </c>
      <c r="AP1538" s="101">
        <f>_xll.qlInterestRateIndexFixingDate(Currency&amp;"ibor"&amp;Tenor,AQ1538,Trigger)</f>
        <v>50118</v>
      </c>
      <c r="AQ1538" s="101">
        <f>_xll.qlCalendarAdvance(Calendar,AQ1537,AO1538,"f",,Trigger)</f>
        <v>50122</v>
      </c>
      <c r="AR1538" s="101">
        <f>_xll.qlInterestRateIndexMaturity(Currency&amp;"ibor"&amp;Tenor,AQ1538,Trigger)</f>
        <v>50153</v>
      </c>
      <c r="AS1538" s="246">
        <f>_xll.qlIndexFixing($AC$5,AP1538,TRUE,_xll.ohTrigger(Trigger,Trigger1M))</f>
        <v>1.7723964410851778E-2</v>
      </c>
      <c r="AT1538" s="246">
        <f>_xll.qlIndexFixing($AU$1,AP1538,TRUE,_xll.ohTrigger(Trigger,Trigger1M))</f>
        <v>1.7799621782192535E-2</v>
      </c>
    </row>
    <row r="1539" spans="41:46" ht="11.25" customHeight="1" x14ac:dyDescent="0.25">
      <c r="AO1539" s="102" t="s">
        <v>83</v>
      </c>
      <c r="AP1539" s="101">
        <f>_xll.qlInterestRateIndexFixingDate(Currency&amp;"ibor"&amp;Tenor,AQ1539,Trigger)</f>
        <v>50125</v>
      </c>
      <c r="AQ1539" s="101">
        <f>_xll.qlCalendarAdvance(Calendar,AQ1538,AO1539,"f",,Trigger)</f>
        <v>50129</v>
      </c>
      <c r="AR1539" s="101">
        <f>_xll.qlInterestRateIndexMaturity(Currency&amp;"ibor"&amp;Tenor,AQ1539,Trigger)</f>
        <v>50160</v>
      </c>
      <c r="AS1539" s="246">
        <f>_xll.qlIndexFixing($AC$5,AP1539,TRUE,_xll.ohTrigger(Trigger,Trigger1M))</f>
        <v>1.7715928450884644E-2</v>
      </c>
      <c r="AT1539" s="246">
        <f>_xll.qlIndexFixing($AU$1,AP1539,TRUE,_xll.ohTrigger(Trigger,Trigger1M))</f>
        <v>1.778955475033666E-2</v>
      </c>
    </row>
    <row r="1540" spans="41:46" ht="11.25" customHeight="1" x14ac:dyDescent="0.25">
      <c r="AO1540" s="102" t="s">
        <v>83</v>
      </c>
      <c r="AP1540" s="101">
        <f>_xll.qlInterestRateIndexFixingDate(Currency&amp;"ibor"&amp;Tenor,AQ1540,Trigger)</f>
        <v>50131</v>
      </c>
      <c r="AQ1540" s="101">
        <f>_xll.qlCalendarAdvance(Calendar,AQ1539,AO1540,"f",,Trigger)</f>
        <v>50137</v>
      </c>
      <c r="AR1540" s="101">
        <f>_xll.qlInterestRateIndexMaturity(Currency&amp;"ibor"&amp;Tenor,AQ1540,Trigger)</f>
        <v>50167</v>
      </c>
      <c r="AS1540" s="246">
        <f>_xll.qlIndexFixing($AC$5,AP1540,TRUE,_xll.ohTrigger(Trigger,Trigger1M))</f>
        <v>1.7707078062460191E-2</v>
      </c>
      <c r="AT1540" s="246">
        <f>_xll.qlIndexFixing($AU$1,AP1540,TRUE,_xll.ohTrigger(Trigger,Trigger1M))</f>
        <v>1.7778404153861338E-2</v>
      </c>
    </row>
    <row r="1541" spans="41:46" ht="11.25" customHeight="1" x14ac:dyDescent="0.25">
      <c r="AO1541" s="102" t="s">
        <v>83</v>
      </c>
      <c r="AP1541" s="101">
        <f>_xll.qlInterestRateIndexFixingDate(Currency&amp;"ibor"&amp;Tenor,AQ1541,Trigger)</f>
        <v>50140</v>
      </c>
      <c r="AQ1541" s="101">
        <f>_xll.qlCalendarAdvance(Calendar,AQ1540,AO1541,"f",,Trigger)</f>
        <v>50144</v>
      </c>
      <c r="AR1541" s="101">
        <f>_xll.qlInterestRateIndexMaturity(Currency&amp;"ibor"&amp;Tenor,AQ1541,Trigger)</f>
        <v>50174</v>
      </c>
      <c r="AS1541" s="246">
        <f>_xll.qlIndexFixing($AC$5,AP1541,TRUE,_xll.ohTrigger(Trigger,Trigger1M))</f>
        <v>1.7699424003145836E-2</v>
      </c>
      <c r="AT1541" s="246">
        <f>_xll.qlIndexFixing($AU$1,AP1541,TRUE,_xll.ohTrigger(Trigger,Trigger1M))</f>
        <v>1.7768483081255226E-2</v>
      </c>
    </row>
    <row r="1542" spans="41:46" ht="11.25" customHeight="1" x14ac:dyDescent="0.25">
      <c r="AO1542" s="102" t="s">
        <v>83</v>
      </c>
      <c r="AP1542" s="101">
        <f>_xll.qlInterestRateIndexFixingDate(Currency&amp;"ibor"&amp;Tenor,AQ1542,Trigger)</f>
        <v>50147</v>
      </c>
      <c r="AQ1542" s="101">
        <f>_xll.qlCalendarAdvance(Calendar,AQ1541,AO1542,"f",,Trigger)</f>
        <v>50151</v>
      </c>
      <c r="AR1542" s="101">
        <f>_xll.qlInterestRateIndexMaturity(Currency&amp;"ibor"&amp;Tenor,AQ1542,Trigger)</f>
        <v>50181</v>
      </c>
      <c r="AS1542" s="246">
        <f>_xll.qlIndexFixing($AC$5,AP1542,TRUE,_xll.ohTrigger(Trigger,Trigger1M))</f>
        <v>1.7691954118309816E-2</v>
      </c>
      <c r="AT1542" s="246">
        <f>_xll.qlIndexFixing($AU$1,AP1542,TRUE,_xll.ohTrigger(Trigger,Trigger1M))</f>
        <v>1.7758632231434035E-2</v>
      </c>
    </row>
    <row r="1543" spans="41:46" ht="11.25" customHeight="1" x14ac:dyDescent="0.25">
      <c r="AO1543" s="102" t="s">
        <v>83</v>
      </c>
      <c r="AP1543" s="101">
        <f>_xll.qlInterestRateIndexFixingDate(Currency&amp;"ibor"&amp;Tenor,AQ1543,Trigger)</f>
        <v>50154</v>
      </c>
      <c r="AQ1543" s="101">
        <f>_xll.qlCalendarAdvance(Calendar,AQ1542,AO1543,"f",,Trigger)</f>
        <v>50158</v>
      </c>
      <c r="AR1543" s="101">
        <f>_xll.qlInterestRateIndexMaturity(Currency&amp;"ibor"&amp;Tenor,AQ1543,Trigger)</f>
        <v>50188</v>
      </c>
      <c r="AS1543" s="246">
        <f>_xll.qlIndexFixing($AC$5,AP1543,TRUE,_xll.ohTrigger(Trigger,Trigger1M))</f>
        <v>1.7684668407613735E-2</v>
      </c>
      <c r="AT1543" s="246">
        <f>_xll.qlIndexFixing($AU$1,AP1543,TRUE,_xll.ohTrigger(Trigger,Trigger1M))</f>
        <v>1.7748851604216576E-2</v>
      </c>
    </row>
    <row r="1544" spans="41:46" ht="11.25" customHeight="1" x14ac:dyDescent="0.25">
      <c r="AO1544" s="102" t="s">
        <v>83</v>
      </c>
      <c r="AP1544" s="101">
        <f>_xll.qlInterestRateIndexFixingDate(Currency&amp;"ibor"&amp;Tenor,AQ1544,Trigger)</f>
        <v>50160</v>
      </c>
      <c r="AQ1544" s="101">
        <f>_xll.qlCalendarAdvance(Calendar,AQ1543,AO1544,"f",,Trigger)</f>
        <v>50165</v>
      </c>
      <c r="AR1544" s="101">
        <f>_xll.qlInterestRateIndexMaturity(Currency&amp;"ibor"&amp;Tenor,AQ1544,Trigger)</f>
        <v>50196</v>
      </c>
      <c r="AS1544" s="246">
        <f>_xll.qlIndexFixing($AC$5,AP1544,TRUE,_xll.ohTrigger(Trigger,Trigger1M))</f>
        <v>1.7677510011334985E-2</v>
      </c>
      <c r="AT1544" s="246">
        <f>_xll.qlIndexFixing($AU$1,AP1544,TRUE,_xll.ohTrigger(Trigger,Trigger1M))</f>
        <v>1.7738890737957706E-2</v>
      </c>
    </row>
    <row r="1545" spans="41:46" ht="11.25" customHeight="1" x14ac:dyDescent="0.25">
      <c r="AO1545" s="102" t="s">
        <v>83</v>
      </c>
      <c r="AP1545" s="101">
        <f>_xll.qlInterestRateIndexFixingDate(Currency&amp;"ibor"&amp;Tenor,AQ1545,Trigger)</f>
        <v>50168</v>
      </c>
      <c r="AQ1545" s="101">
        <f>_xll.qlCalendarAdvance(Calendar,AQ1544,AO1545,"f",,Trigger)</f>
        <v>50172</v>
      </c>
      <c r="AR1545" s="101">
        <f>_xll.qlInterestRateIndexMaturity(Currency&amp;"ibor"&amp;Tenor,AQ1545,Trigger)</f>
        <v>50203</v>
      </c>
      <c r="AS1545" s="246">
        <f>_xll.qlIndexFixing($AC$5,AP1545,TRUE,_xll.ohTrigger(Trigger,Trigger1M))</f>
        <v>1.7670605464436891E-2</v>
      </c>
      <c r="AT1545" s="246">
        <f>_xll.qlIndexFixing($AU$1,AP1545,TRUE,_xll.ohTrigger(Trigger,Trigger1M))</f>
        <v>1.7729255097024815E-2</v>
      </c>
    </row>
    <row r="1546" spans="41:46" ht="11.25" customHeight="1" x14ac:dyDescent="0.25">
      <c r="AO1546" s="102" t="s">
        <v>83</v>
      </c>
      <c r="AP1546" s="101">
        <f>_xll.qlInterestRateIndexFixingDate(Currency&amp;"ibor"&amp;Tenor,AQ1546,Trigger)</f>
        <v>50175</v>
      </c>
      <c r="AQ1546" s="101">
        <f>_xll.qlCalendarAdvance(Calendar,AQ1545,AO1546,"f",,Trigger)</f>
        <v>50179</v>
      </c>
      <c r="AR1546" s="101">
        <f>_xll.qlInterestRateIndexMaturity(Currency&amp;"ibor"&amp;Tenor,AQ1546,Trigger)</f>
        <v>50210</v>
      </c>
      <c r="AS1546" s="246">
        <f>_xll.qlIndexFixing($AC$5,AP1546,TRUE,_xll.ohTrigger(Trigger,Trigger1M))</f>
        <v>1.7663885099836598E-2</v>
      </c>
      <c r="AT1546" s="246">
        <f>_xll.qlIndexFixing($AU$1,AP1546,TRUE,_xll.ohTrigger(Trigger,Trigger1M))</f>
        <v>1.7719689681888716E-2</v>
      </c>
    </row>
    <row r="1547" spans="41:46" ht="11.25" customHeight="1" x14ac:dyDescent="0.25">
      <c r="AO1547" s="102" t="s">
        <v>83</v>
      </c>
      <c r="AP1547" s="101">
        <f>_xll.qlInterestRateIndexFixingDate(Currency&amp;"ibor"&amp;Tenor,AQ1547,Trigger)</f>
        <v>50182</v>
      </c>
      <c r="AQ1547" s="101">
        <f>_xll.qlCalendarAdvance(Calendar,AQ1546,AO1547,"f",,Trigger)</f>
        <v>50186</v>
      </c>
      <c r="AR1547" s="101">
        <f>_xll.qlInterestRateIndexMaturity(Currency&amp;"ibor"&amp;Tenor,AQ1547,Trigger)</f>
        <v>50217</v>
      </c>
      <c r="AS1547" s="246">
        <f>_xll.qlIndexFixing($AC$5,AP1547,TRUE,_xll.ohTrigger(Trigger,Trigger1M))</f>
        <v>1.765734891721436E-2</v>
      </c>
      <c r="AT1547" s="246">
        <f>_xll.qlIndexFixing($AU$1,AP1547,TRUE,_xll.ohTrigger(Trigger,Trigger1M))</f>
        <v>1.7710194492379219E-2</v>
      </c>
    </row>
    <row r="1548" spans="41:46" ht="11.25" customHeight="1" x14ac:dyDescent="0.25">
      <c r="AO1548" s="102" t="s">
        <v>83</v>
      </c>
      <c r="AP1548" s="101">
        <f>_xll.qlInterestRateIndexFixingDate(Currency&amp;"ibor"&amp;Tenor,AQ1548,Trigger)</f>
        <v>50189</v>
      </c>
      <c r="AQ1548" s="101">
        <f>_xll.qlCalendarAdvance(Calendar,AQ1547,AO1548,"f",,Trigger)</f>
        <v>50193</v>
      </c>
      <c r="AR1548" s="101">
        <f>_xll.qlInterestRateIndexMaturity(Currency&amp;"ibor"&amp;Tenor,AQ1548,Trigger)</f>
        <v>50223</v>
      </c>
      <c r="AS1548" s="246">
        <f>_xll.qlIndexFixing($AC$5,AP1548,TRUE,_xll.ohTrigger(Trigger,Trigger1M))</f>
        <v>1.7651002454758924E-2</v>
      </c>
      <c r="AT1548" s="246">
        <f>_xll.qlIndexFixing($AU$1,AP1548,TRUE,_xll.ohTrigger(Trigger,Trigger1M))</f>
        <v>1.7701001801331273E-2</v>
      </c>
    </row>
    <row r="1549" spans="41:46" ht="11.25" customHeight="1" x14ac:dyDescent="0.25">
      <c r="AO1549" s="102" t="s">
        <v>83</v>
      </c>
      <c r="AP1549" s="101">
        <f>_xll.qlInterestRateIndexFixingDate(Currency&amp;"ibor"&amp;Tenor,AQ1549,Trigger)</f>
        <v>50196</v>
      </c>
      <c r="AQ1549" s="101">
        <f>_xll.qlCalendarAdvance(Calendar,AQ1548,AO1549,"f",,Trigger)</f>
        <v>50200</v>
      </c>
      <c r="AR1549" s="101">
        <f>_xll.qlInterestRateIndexMaturity(Currency&amp;"ibor"&amp;Tenor,AQ1549,Trigger)</f>
        <v>50230</v>
      </c>
      <c r="AS1549" s="246">
        <f>_xll.qlIndexFixing($AC$5,AP1549,TRUE,_xll.ohTrigger(Trigger,Trigger1M))</f>
        <v>1.7644084850584107E-2</v>
      </c>
      <c r="AT1549" s="246">
        <f>_xll.qlIndexFixing($AU$1,AP1549,TRUE,_xll.ohTrigger(Trigger,Trigger1M))</f>
        <v>1.7691642506216354E-2</v>
      </c>
    </row>
    <row r="1550" spans="41:46" ht="11.25" customHeight="1" x14ac:dyDescent="0.25">
      <c r="AO1550" s="102" t="s">
        <v>83</v>
      </c>
      <c r="AP1550" s="101">
        <f>_xll.qlInterestRateIndexFixingDate(Currency&amp;"ibor"&amp;Tenor,AQ1550,Trigger)</f>
        <v>50203</v>
      </c>
      <c r="AQ1550" s="101">
        <f>_xll.qlCalendarAdvance(Calendar,AQ1549,AO1550,"f",,Trigger)</f>
        <v>50207</v>
      </c>
      <c r="AR1550" s="101">
        <f>_xll.qlInterestRateIndexMaturity(Currency&amp;"ibor"&amp;Tenor,AQ1550,Trigger)</f>
        <v>50237</v>
      </c>
      <c r="AS1550" s="246">
        <f>_xll.qlIndexFixing($AC$5,AP1550,TRUE,_xll.ohTrigger(Trigger,Trigger1M))</f>
        <v>1.7635878940733818E-2</v>
      </c>
      <c r="AT1550" s="246">
        <f>_xll.qlIndexFixing($AU$1,AP1550,TRUE,_xll.ohTrigger(Trigger,Trigger1M))</f>
        <v>1.7682353432532771E-2</v>
      </c>
    </row>
    <row r="1551" spans="41:46" ht="11.25" customHeight="1" x14ac:dyDescent="0.25">
      <c r="AO1551" s="102" t="s">
        <v>83</v>
      </c>
      <c r="AP1551" s="101">
        <f>_xll.qlInterestRateIndexFixingDate(Currency&amp;"ibor"&amp;Tenor,AQ1551,Trigger)</f>
        <v>50210</v>
      </c>
      <c r="AQ1551" s="101">
        <f>_xll.qlCalendarAdvance(Calendar,AQ1550,AO1551,"f",,Trigger)</f>
        <v>50214</v>
      </c>
      <c r="AR1551" s="101">
        <f>_xll.qlInterestRateIndexMaturity(Currency&amp;"ibor"&amp;Tenor,AQ1551,Trigger)</f>
        <v>50244</v>
      </c>
      <c r="AS1551" s="246">
        <f>_xll.qlIndexFixing($AC$5,AP1551,TRUE,_xll.ohTrigger(Trigger,Trigger1M))</f>
        <v>1.762638680344164E-2</v>
      </c>
      <c r="AT1551" s="246">
        <f>_xll.qlIndexFixing($AU$1,AP1551,TRUE,_xll.ohTrigger(Trigger,Trigger1M))</f>
        <v>1.7673134580125982E-2</v>
      </c>
    </row>
    <row r="1552" spans="41:46" ht="11.25" customHeight="1" x14ac:dyDescent="0.25">
      <c r="AO1552" s="102" t="s">
        <v>83</v>
      </c>
      <c r="AP1552" s="101">
        <f>_xll.qlInterestRateIndexFixingDate(Currency&amp;"ibor"&amp;Tenor,AQ1552,Trigger)</f>
        <v>50217</v>
      </c>
      <c r="AQ1552" s="101">
        <f>_xll.qlCalendarAdvance(Calendar,AQ1551,AO1552,"f",,Trigger)</f>
        <v>50221</v>
      </c>
      <c r="AR1552" s="101">
        <f>_xll.qlInterestRateIndexMaturity(Currency&amp;"ibor"&amp;Tenor,AQ1552,Trigger)</f>
        <v>50252</v>
      </c>
      <c r="AS1552" s="246">
        <f>_xll.qlIndexFixing($AC$5,AP1552,TRUE,_xll.ohTrigger(Trigger,Trigger1M))</f>
        <v>1.7615208060673279E-2</v>
      </c>
      <c r="AT1552" s="246">
        <f>_xll.qlIndexFixing($AU$1,AP1552,TRUE,_xll.ohTrigger(Trigger,Trigger1M))</f>
        <v>1.7663771923227867E-2</v>
      </c>
    </row>
    <row r="1553" spans="41:46" ht="11.25" customHeight="1" x14ac:dyDescent="0.25">
      <c r="AO1553" s="102" t="s">
        <v>83</v>
      </c>
      <c r="AP1553" s="101">
        <f>_xll.qlInterestRateIndexFixingDate(Currency&amp;"ibor"&amp;Tenor,AQ1553,Trigger)</f>
        <v>50224</v>
      </c>
      <c r="AQ1553" s="101">
        <f>_xll.qlCalendarAdvance(Calendar,AQ1552,AO1553,"f",,Trigger)</f>
        <v>50228</v>
      </c>
      <c r="AR1553" s="101">
        <f>_xll.qlInterestRateIndexMaturity(Currency&amp;"ibor"&amp;Tenor,AQ1553,Trigger)</f>
        <v>50259</v>
      </c>
      <c r="AS1553" s="246">
        <f>_xll.qlIndexFixing($AC$5,AP1553,TRUE,_xll.ohTrigger(Trigger,Trigger1M))</f>
        <v>1.7603537018390989E-2</v>
      </c>
      <c r="AT1553" s="246">
        <f>_xll.qlIndexFixing($AU$1,AP1553,TRUE,_xll.ohTrigger(Trigger,Trigger1M))</f>
        <v>1.7654698083901504E-2</v>
      </c>
    </row>
    <row r="1554" spans="41:46" ht="11.25" customHeight="1" x14ac:dyDescent="0.25">
      <c r="AO1554" s="102" t="s">
        <v>83</v>
      </c>
      <c r="AP1554" s="101">
        <f>_xll.qlInterestRateIndexFixingDate(Currency&amp;"ibor"&amp;Tenor,AQ1554,Trigger)</f>
        <v>50231</v>
      </c>
      <c r="AQ1554" s="101">
        <f>_xll.qlCalendarAdvance(Calendar,AQ1553,AO1554,"f",,Trigger)</f>
        <v>50235</v>
      </c>
      <c r="AR1554" s="101">
        <f>_xll.qlInterestRateIndexMaturity(Currency&amp;"ibor"&amp;Tenor,AQ1554,Trigger)</f>
        <v>50266</v>
      </c>
      <c r="AS1554" s="246">
        <f>_xll.qlIndexFixing($AC$5,AP1554,TRUE,_xll.ohTrigger(Trigger,Trigger1M))</f>
        <v>1.7592000805881851E-2</v>
      </c>
      <c r="AT1554" s="246">
        <f>_xll.qlIndexFixing($AU$1,AP1554,TRUE,_xll.ohTrigger(Trigger,Trigger1M))</f>
        <v>1.7645694469020753E-2</v>
      </c>
    </row>
    <row r="1555" spans="41:46" ht="11.25" customHeight="1" x14ac:dyDescent="0.25">
      <c r="AO1555" s="102" t="s">
        <v>83</v>
      </c>
      <c r="AP1555" s="101">
        <f>_xll.qlInterestRateIndexFixingDate(Currency&amp;"ibor"&amp;Tenor,AQ1555,Trigger)</f>
        <v>50238</v>
      </c>
      <c r="AQ1555" s="101">
        <f>_xll.qlCalendarAdvance(Calendar,AQ1554,AO1555,"f",,Trigger)</f>
        <v>50242</v>
      </c>
      <c r="AR1555" s="101">
        <f>_xll.qlInterestRateIndexMaturity(Currency&amp;"ibor"&amp;Tenor,AQ1555,Trigger)</f>
        <v>50273</v>
      </c>
      <c r="AS1555" s="246">
        <f>_xll.qlIndexFixing($AC$5,AP1555,TRUE,_xll.ohTrigger(Trigger,Trigger1M))</f>
        <v>1.7580657677522673E-2</v>
      </c>
      <c r="AT1555" s="246">
        <f>_xll.qlIndexFixing($AU$1,AP1555,TRUE,_xll.ohTrigger(Trigger,Trigger1M))</f>
        <v>1.7636761078423165E-2</v>
      </c>
    </row>
    <row r="1556" spans="41:46" ht="11.25" customHeight="1" x14ac:dyDescent="0.25">
      <c r="AO1556" s="102" t="s">
        <v>83</v>
      </c>
      <c r="AP1556" s="101">
        <f>_xll.qlInterestRateIndexFixingDate(Currency&amp;"ibor"&amp;Tenor,AQ1556,Trigger)</f>
        <v>50245</v>
      </c>
      <c r="AQ1556" s="101">
        <f>_xll.qlCalendarAdvance(Calendar,AQ1555,AO1556,"f",,Trigger)</f>
        <v>50249</v>
      </c>
      <c r="AR1556" s="101">
        <f>_xll.qlInterestRateIndexMaturity(Currency&amp;"ibor"&amp;Tenor,AQ1556,Trigger)</f>
        <v>50280</v>
      </c>
      <c r="AS1556" s="246">
        <f>_xll.qlIndexFixing($AC$5,AP1556,TRUE,_xll.ohTrigger(Trigger,Trigger1M))</f>
        <v>1.7569507632751322E-2</v>
      </c>
      <c r="AT1556" s="246">
        <f>_xll.qlIndexFixing($AU$1,AP1556,TRUE,_xll.ohTrigger(Trigger,Trigger1M))</f>
        <v>1.7627897911948867E-2</v>
      </c>
    </row>
    <row r="1557" spans="41:46" ht="11.25" customHeight="1" x14ac:dyDescent="0.25">
      <c r="AO1557" s="102" t="s">
        <v>83</v>
      </c>
      <c r="AP1557" s="101">
        <f>_xll.qlInterestRateIndexFixingDate(Currency&amp;"ibor"&amp;Tenor,AQ1557,Trigger)</f>
        <v>50252</v>
      </c>
      <c r="AQ1557" s="101">
        <f>_xll.qlCalendarAdvance(Calendar,AQ1556,AO1557,"f",,Trigger)</f>
        <v>50256</v>
      </c>
      <c r="AR1557" s="101">
        <f>_xll.qlInterestRateIndexMaturity(Currency&amp;"ibor"&amp;Tenor,AQ1557,Trigger)</f>
        <v>50287</v>
      </c>
      <c r="AS1557" s="246">
        <f>_xll.qlIndexFixing($AC$5,AP1557,TRUE,_xll.ohTrigger(Trigger,Trigger1M))</f>
        <v>1.7558550671010826E-2</v>
      </c>
      <c r="AT1557" s="246">
        <f>_xll.qlIndexFixing($AU$1,AP1557,TRUE,_xll.ohTrigger(Trigger,Trigger1M))</f>
        <v>1.7619104969437988E-2</v>
      </c>
    </row>
    <row r="1558" spans="41:46" ht="11.25" customHeight="1" x14ac:dyDescent="0.25">
      <c r="AO1558" s="102" t="s">
        <v>83</v>
      </c>
      <c r="AP1558" s="101">
        <f>_xll.qlInterestRateIndexFixingDate(Currency&amp;"ibor"&amp;Tenor,AQ1558,Trigger)</f>
        <v>50259</v>
      </c>
      <c r="AQ1558" s="101">
        <f>_xll.qlCalendarAdvance(Calendar,AQ1557,AO1558,"f",,Trigger)</f>
        <v>50263</v>
      </c>
      <c r="AR1558" s="101">
        <f>_xll.qlInterestRateIndexMaturity(Currency&amp;"ibor"&amp;Tenor,AQ1558,Trigger)</f>
        <v>50294</v>
      </c>
      <c r="AS1558" s="246">
        <f>_xll.qlIndexFixing($AC$5,AP1558,TRUE,_xll.ohTrigger(Trigger,Trigger1M))</f>
        <v>1.7547786791754522E-2</v>
      </c>
      <c r="AT1558" s="246">
        <f>_xll.qlIndexFixing($AU$1,AP1558,TRUE,_xll.ohTrigger(Trigger,Trigger1M))</f>
        <v>1.7610382250730656E-2</v>
      </c>
    </row>
    <row r="1559" spans="41:46" ht="11.25" customHeight="1" x14ac:dyDescent="0.25">
      <c r="AO1559" s="102" t="s">
        <v>83</v>
      </c>
      <c r="AP1559" s="101">
        <f>_xll.qlInterestRateIndexFixingDate(Currency&amp;"ibor"&amp;Tenor,AQ1559,Trigger)</f>
        <v>50266</v>
      </c>
      <c r="AQ1559" s="101">
        <f>_xll.qlCalendarAdvance(Calendar,AQ1558,AO1559,"f",,Trigger)</f>
        <v>50270</v>
      </c>
      <c r="AR1559" s="101">
        <f>_xll.qlInterestRateIndexMaturity(Currency&amp;"ibor"&amp;Tenor,AQ1559,Trigger)</f>
        <v>50301</v>
      </c>
      <c r="AS1559" s="246">
        <f>_xll.qlIndexFixing($AC$5,AP1559,TRUE,_xll.ohTrigger(Trigger,Trigger1M))</f>
        <v>1.7537215994446069E-2</v>
      </c>
      <c r="AT1559" s="246">
        <f>_xll.qlIndexFixing($AU$1,AP1559,TRUE,_xll.ohTrigger(Trigger,Trigger1M))</f>
        <v>1.7601729755666998E-2</v>
      </c>
    </row>
    <row r="1560" spans="41:46" ht="11.25" customHeight="1" x14ac:dyDescent="0.25">
      <c r="AO1560" s="102" t="s">
        <v>83</v>
      </c>
      <c r="AP1560" s="101">
        <f>_xll.qlInterestRateIndexFixingDate(Currency&amp;"ibor"&amp;Tenor,AQ1560,Trigger)</f>
        <v>50273</v>
      </c>
      <c r="AQ1560" s="101">
        <f>_xll.qlCalendarAdvance(Calendar,AQ1559,AO1560,"f",,Trigger)</f>
        <v>50277</v>
      </c>
      <c r="AR1560" s="101">
        <f>_xll.qlInterestRateIndexMaturity(Currency&amp;"ibor"&amp;Tenor,AQ1560,Trigger)</f>
        <v>50308</v>
      </c>
      <c r="AS1560" s="246">
        <f>_xll.qlIndexFixing($AC$5,AP1560,TRUE,_xll.ohTrigger(Trigger,Trigger1M))</f>
        <v>1.7526838278559435E-2</v>
      </c>
      <c r="AT1560" s="246">
        <f>_xll.qlIndexFixing($AU$1,AP1560,TRUE,_xll.ohTrigger(Trigger,Trigger1M))</f>
        <v>1.7593147484092301E-2</v>
      </c>
    </row>
    <row r="1561" spans="41:46" ht="11.25" customHeight="1" x14ac:dyDescent="0.25">
      <c r="AO1561" s="102" t="s">
        <v>83</v>
      </c>
      <c r="AP1561" s="101">
        <f>_xll.qlInterestRateIndexFixingDate(Currency&amp;"ibor"&amp;Tenor,AQ1561,Trigger)</f>
        <v>50280</v>
      </c>
      <c r="AQ1561" s="101">
        <f>_xll.qlCalendarAdvance(Calendar,AQ1560,AO1561,"f",,Trigger)</f>
        <v>50284</v>
      </c>
      <c r="AR1561" s="101">
        <f>_xll.qlInterestRateIndexMaturity(Currency&amp;"ibor"&amp;Tenor,AQ1561,Trigger)</f>
        <v>50314</v>
      </c>
      <c r="AS1561" s="246">
        <f>_xll.qlIndexFixing($AC$5,AP1561,TRUE,_xll.ohTrigger(Trigger,Trigger1M))</f>
        <v>1.7516938728832976E-2</v>
      </c>
      <c r="AT1561" s="246">
        <f>_xll.qlIndexFixing($AU$1,AP1561,TRUE,_xll.ohTrigger(Trigger,Trigger1M))</f>
        <v>1.7584808191069889E-2</v>
      </c>
    </row>
    <row r="1562" spans="41:46" ht="11.25" customHeight="1" x14ac:dyDescent="0.25">
      <c r="AO1562" s="102" t="s">
        <v>83</v>
      </c>
      <c r="AP1562" s="101">
        <f>_xll.qlInterestRateIndexFixingDate(Currency&amp;"ibor"&amp;Tenor,AQ1562,Trigger)</f>
        <v>50287</v>
      </c>
      <c r="AQ1562" s="101">
        <f>_xll.qlCalendarAdvance(Calendar,AQ1561,AO1562,"f",,Trigger)</f>
        <v>50291</v>
      </c>
      <c r="AR1562" s="101">
        <f>_xll.qlInterestRateIndexMaturity(Currency&amp;"ibor"&amp;Tenor,AQ1562,Trigger)</f>
        <v>50321</v>
      </c>
      <c r="AS1562" s="246">
        <f>_xll.qlIndexFixing($AC$5,AP1562,TRUE,_xll.ohTrigger(Trigger,Trigger1M))</f>
        <v>1.7506933869156249E-2</v>
      </c>
      <c r="AT1562" s="246">
        <f>_xll.qlIndexFixing($AU$1,AP1562,TRUE,_xll.ohTrigger(Trigger,Trigger1M))</f>
        <v>1.7576361762260184E-2</v>
      </c>
    </row>
    <row r="1563" spans="41:46" ht="11.25" customHeight="1" x14ac:dyDescent="0.25">
      <c r="AO1563" s="102" t="s">
        <v>83</v>
      </c>
      <c r="AP1563" s="101">
        <f>_xll.qlInterestRateIndexFixingDate(Currency&amp;"ibor"&amp;Tenor,AQ1563,Trigger)</f>
        <v>50294</v>
      </c>
      <c r="AQ1563" s="101">
        <f>_xll.qlCalendarAdvance(Calendar,AQ1562,AO1563,"f",,Trigger)</f>
        <v>50298</v>
      </c>
      <c r="AR1563" s="101">
        <f>_xll.qlInterestRateIndexMaturity(Currency&amp;"ibor"&amp;Tenor,AQ1563,Trigger)</f>
        <v>50328</v>
      </c>
      <c r="AS1563" s="246">
        <f>_xll.qlIndexFixing($AC$5,AP1563,TRUE,_xll.ohTrigger(Trigger,Trigger1M))</f>
        <v>1.7497122079759286E-2</v>
      </c>
      <c r="AT1563" s="246">
        <f>_xll.qlIndexFixing($AU$1,AP1563,TRUE,_xll.ohTrigger(Trigger,Trigger1M))</f>
        <v>1.7567985552867427E-2</v>
      </c>
    </row>
    <row r="1564" spans="41:46" ht="11.25" customHeight="1" x14ac:dyDescent="0.25">
      <c r="AO1564" s="102" t="s">
        <v>83</v>
      </c>
      <c r="AP1564" s="101">
        <f>_xll.qlInterestRateIndexFixingDate(Currency&amp;"ibor"&amp;Tenor,AQ1564,Trigger)</f>
        <v>50301</v>
      </c>
      <c r="AQ1564" s="101">
        <f>_xll.qlCalendarAdvance(Calendar,AQ1563,AO1564,"f",,Trigger)</f>
        <v>50305</v>
      </c>
      <c r="AR1564" s="101">
        <f>_xll.qlInterestRateIndexMaturity(Currency&amp;"ibor"&amp;Tenor,AQ1564,Trigger)</f>
        <v>50335</v>
      </c>
      <c r="AS1564" s="246">
        <f>_xll.qlIndexFixing($AC$5,AP1564,TRUE,_xll.ohTrigger(Trigger,Trigger1M))</f>
        <v>1.7487503360170464E-2</v>
      </c>
      <c r="AT1564" s="246">
        <f>_xll.qlIndexFixing($AU$1,AP1564,TRUE,_xll.ohTrigger(Trigger,Trigger1M))</f>
        <v>1.7559679562739738E-2</v>
      </c>
    </row>
    <row r="1565" spans="41:46" ht="11.25" customHeight="1" x14ac:dyDescent="0.25">
      <c r="AO1565" s="102" t="s">
        <v>83</v>
      </c>
      <c r="AP1565" s="101">
        <f>_xll.qlInterestRateIndexFixingDate(Currency&amp;"ibor"&amp;Tenor,AQ1565,Trigger)</f>
        <v>50308</v>
      </c>
      <c r="AQ1565" s="101">
        <f>_xll.qlCalendarAdvance(Calendar,AQ1564,AO1565,"f",,Trigger)</f>
        <v>50312</v>
      </c>
      <c r="AR1565" s="101">
        <f>_xll.qlInterestRateIndexMaturity(Currency&amp;"ibor"&amp;Tenor,AQ1565,Trigger)</f>
        <v>50342</v>
      </c>
      <c r="AS1565" s="246">
        <f>_xll.qlIndexFixing($AC$5,AP1565,TRUE,_xll.ohTrigger(Trigger,Trigger1M))</f>
        <v>1.7478077709926154E-2</v>
      </c>
      <c r="AT1565" s="246">
        <f>_xll.qlIndexFixing($AU$1,AP1565,TRUE,_xll.ohTrigger(Trigger,Trigger1M))</f>
        <v>1.7551443791733234E-2</v>
      </c>
    </row>
    <row r="1566" spans="41:46" ht="11.25" customHeight="1" x14ac:dyDescent="0.25">
      <c r="AO1566" s="102" t="s">
        <v>83</v>
      </c>
      <c r="AP1566" s="101">
        <f>_xll.qlInterestRateIndexFixingDate(Currency&amp;"ibor"&amp;Tenor,AQ1566,Trigger)</f>
        <v>50315</v>
      </c>
      <c r="AQ1566" s="101">
        <f>_xll.qlCalendarAdvance(Calendar,AQ1565,AO1566,"f",,Trigger)</f>
        <v>50319</v>
      </c>
      <c r="AR1566" s="101">
        <f>_xll.qlInterestRateIndexMaturity(Currency&amp;"ibor"&amp;Tenor,AQ1566,Trigger)</f>
        <v>50350</v>
      </c>
      <c r="AS1566" s="246">
        <f>_xll.qlIndexFixing($AC$5,AP1566,TRUE,_xll.ohTrigger(Trigger,Trigger1M))</f>
        <v>1.7468626664844299E-2</v>
      </c>
      <c r="AT1566" s="246">
        <f>_xll.qlIndexFixing($AU$1,AP1566,TRUE,_xll.ohTrigger(Trigger,Trigger1M))</f>
        <v>1.7543128539273999E-2</v>
      </c>
    </row>
    <row r="1567" spans="41:46" ht="11.25" customHeight="1" x14ac:dyDescent="0.25">
      <c r="AO1567" s="102" t="s">
        <v>83</v>
      </c>
      <c r="AP1567" s="101">
        <f>_xll.qlInterestRateIndexFixingDate(Currency&amp;"ibor"&amp;Tenor,AQ1567,Trigger)</f>
        <v>50322</v>
      </c>
      <c r="AQ1567" s="101">
        <f>_xll.qlCalendarAdvance(Calendar,AQ1566,AO1567,"f",,Trigger)</f>
        <v>50326</v>
      </c>
      <c r="AR1567" s="101">
        <f>_xll.qlInterestRateIndexMaturity(Currency&amp;"ibor"&amp;Tenor,AQ1567,Trigger)</f>
        <v>50357</v>
      </c>
      <c r="AS1567" s="246">
        <f>_xll.qlIndexFixing($AC$5,AP1567,TRUE,_xll.ohTrigger(Trigger,Trigger1M))</f>
        <v>1.7459600504980893E-2</v>
      </c>
      <c r="AT1567" s="246">
        <f>_xll.qlIndexFixing($AU$1,AP1567,TRUE,_xll.ohTrigger(Trigger,Trigger1M))</f>
        <v>1.7535037827833833E-2</v>
      </c>
    </row>
    <row r="1568" spans="41:46" ht="11.25" customHeight="1" x14ac:dyDescent="0.25">
      <c r="AO1568" s="102" t="s">
        <v>83</v>
      </c>
      <c r="AP1568" s="101">
        <f>_xll.qlInterestRateIndexFixingDate(Currency&amp;"ibor"&amp;Tenor,AQ1568,Trigger)</f>
        <v>50329</v>
      </c>
      <c r="AQ1568" s="101">
        <f>_xll.qlCalendarAdvance(Calendar,AQ1567,AO1568,"f",,Trigger)</f>
        <v>50333</v>
      </c>
      <c r="AR1568" s="101">
        <f>_xll.qlInterestRateIndexMaturity(Currency&amp;"ibor"&amp;Tenor,AQ1568,Trigger)</f>
        <v>50364</v>
      </c>
      <c r="AS1568" s="246">
        <f>_xll.qlIndexFixing($AC$5,AP1568,TRUE,_xll.ohTrigger(Trigger,Trigger1M))</f>
        <v>1.7450767422676591E-2</v>
      </c>
      <c r="AT1568" s="246">
        <f>_xll.qlIndexFixing($AU$1,AP1568,TRUE,_xll.ohTrigger(Trigger,Trigger1M))</f>
        <v>1.7527017338673269E-2</v>
      </c>
    </row>
    <row r="1569" spans="41:46" ht="11.25" customHeight="1" x14ac:dyDescent="0.25">
      <c r="AO1569" s="102" t="s">
        <v>83</v>
      </c>
      <c r="AP1569" s="101">
        <f>_xll.qlInterestRateIndexFixingDate(Currency&amp;"ibor"&amp;Tenor,AQ1569,Trigger)</f>
        <v>50336</v>
      </c>
      <c r="AQ1569" s="101">
        <f>_xll.qlCalendarAdvance(Calendar,AQ1568,AO1569,"f",,Trigger)</f>
        <v>50340</v>
      </c>
      <c r="AR1569" s="101">
        <f>_xll.qlInterestRateIndexMaturity(Currency&amp;"ibor"&amp;Tenor,AQ1569,Trigger)</f>
        <v>50371</v>
      </c>
      <c r="AS1569" s="246">
        <f>_xll.qlIndexFixing($AC$5,AP1569,TRUE,_xll.ohTrigger(Trigger,Trigger1M))</f>
        <v>1.7442127417487872E-2</v>
      </c>
      <c r="AT1569" s="246">
        <f>_xll.qlIndexFixing($AU$1,AP1569,TRUE,_xll.ohTrigger(Trigger,Trigger1M))</f>
        <v>1.751906707165049E-2</v>
      </c>
    </row>
    <row r="1570" spans="41:46" ht="11.25" customHeight="1" x14ac:dyDescent="0.25">
      <c r="AO1570" s="102" t="s">
        <v>83</v>
      </c>
      <c r="AP1570" s="101">
        <f>_xll.qlInterestRateIndexFixingDate(Currency&amp;"ibor"&amp;Tenor,AQ1570,Trigger)</f>
        <v>50343</v>
      </c>
      <c r="AQ1570" s="101">
        <f>_xll.qlCalendarAdvance(Calendar,AQ1569,AO1570,"f",,Trigger)</f>
        <v>50347</v>
      </c>
      <c r="AR1570" s="101">
        <f>_xll.qlInterestRateIndexMaturity(Currency&amp;"ibor"&amp;Tenor,AQ1570,Trigger)</f>
        <v>50377</v>
      </c>
      <c r="AS1570" s="246">
        <f>_xll.qlIndexFixing($AC$5,AP1570,TRUE,_xll.ohTrigger(Trigger,Trigger1M))</f>
        <v>1.7433845483295407E-2</v>
      </c>
      <c r="AT1570" s="246">
        <f>_xll.qlIndexFixing($AU$1,AP1570,TRUE,_xll.ohTrigger(Trigger,Trigger1M))</f>
        <v>1.7511318218527805E-2</v>
      </c>
    </row>
    <row r="1571" spans="41:46" ht="11.25" customHeight="1" x14ac:dyDescent="0.25">
      <c r="AO1571" s="102" t="s">
        <v>83</v>
      </c>
      <c r="AP1571" s="101">
        <f>_xll.qlInterestRateIndexFixingDate(Currency&amp;"ibor"&amp;Tenor,AQ1571,Trigger)</f>
        <v>50350</v>
      </c>
      <c r="AQ1571" s="101">
        <f>_xll.qlCalendarAdvance(Calendar,AQ1570,AO1571,"f",,Trigger)</f>
        <v>50354</v>
      </c>
      <c r="AR1571" s="101">
        <f>_xll.qlInterestRateIndexMaturity(Currency&amp;"ibor"&amp;Tenor,AQ1571,Trigger)</f>
        <v>50384</v>
      </c>
      <c r="AS1571" s="246">
        <f>_xll.qlIndexFixing($AC$5,AP1571,TRUE,_xll.ohTrigger(Trigger,Trigger1M))</f>
        <v>1.7425578239904205E-2</v>
      </c>
      <c r="AT1571" s="246">
        <f>_xll.qlIndexFixing($AU$1,AP1571,TRUE,_xll.ohTrigger(Trigger,Trigger1M))</f>
        <v>1.7503503759266792E-2</v>
      </c>
    </row>
    <row r="1572" spans="41:46" ht="11.25" customHeight="1" x14ac:dyDescent="0.25">
      <c r="AO1572" s="102" t="s">
        <v>83</v>
      </c>
      <c r="AP1572" s="101">
        <f>_xll.qlInterestRateIndexFixingDate(Currency&amp;"ibor"&amp;Tenor,AQ1572,Trigger)</f>
        <v>50357</v>
      </c>
      <c r="AQ1572" s="101">
        <f>_xll.qlCalendarAdvance(Calendar,AQ1571,AO1572,"f",,Trigger)</f>
        <v>50361</v>
      </c>
      <c r="AR1572" s="101">
        <f>_xll.qlInterestRateIndexMaturity(Currency&amp;"ibor"&amp;Tenor,AQ1572,Trigger)</f>
        <v>50391</v>
      </c>
      <c r="AS1572" s="246">
        <f>_xll.qlIndexFixing($AC$5,AP1572,TRUE,_xll.ohTrigger(Trigger,Trigger1M))</f>
        <v>1.741750406287057E-2</v>
      </c>
      <c r="AT1572" s="246">
        <f>_xll.qlIndexFixing($AU$1,AP1572,TRUE,_xll.ohTrigger(Trigger,Trigger1M))</f>
        <v>1.7495759518141085E-2</v>
      </c>
    </row>
    <row r="1573" spans="41:46" ht="11.25" customHeight="1" x14ac:dyDescent="0.25">
      <c r="AO1573" s="102" t="s">
        <v>83</v>
      </c>
      <c r="AP1573" s="101">
        <f>_xll.qlInterestRateIndexFixingDate(Currency&amp;"ibor"&amp;Tenor,AQ1573,Trigger)</f>
        <v>50364</v>
      </c>
      <c r="AQ1573" s="101">
        <f>_xll.qlCalendarAdvance(Calendar,AQ1572,AO1573,"f",,Trigger)</f>
        <v>50368</v>
      </c>
      <c r="AR1573" s="101">
        <f>_xll.qlInterestRateIndexMaturity(Currency&amp;"ibor"&amp;Tenor,AQ1573,Trigger)</f>
        <v>50398</v>
      </c>
      <c r="AS1573" s="246">
        <f>_xll.qlIndexFixing($AC$5,AP1573,TRUE,_xll.ohTrigger(Trigger,Trigger1M))</f>
        <v>1.740962295181081E-2</v>
      </c>
      <c r="AT1573" s="246">
        <f>_xll.qlIndexFixing($AU$1,AP1573,TRUE,_xll.ohTrigger(Trigger,Trigger1M))</f>
        <v>1.7488085495020123E-2</v>
      </c>
    </row>
    <row r="1574" spans="41:46" ht="11.25" customHeight="1" x14ac:dyDescent="0.25">
      <c r="AO1574" s="102" t="s">
        <v>83</v>
      </c>
      <c r="AP1574" s="101">
        <f>_xll.qlInterestRateIndexFixingDate(Currency&amp;"ibor"&amp;Tenor,AQ1574,Trigger)</f>
        <v>50371</v>
      </c>
      <c r="AQ1574" s="101">
        <f>_xll.qlCalendarAdvance(Calendar,AQ1573,AO1574,"f",,Trigger)</f>
        <v>50375</v>
      </c>
      <c r="AR1574" s="101">
        <f>_xll.qlInterestRateIndexMaturity(Currency&amp;"ibor"&amp;Tenor,AQ1574,Trigger)</f>
        <v>50409</v>
      </c>
      <c r="AS1574" s="246">
        <f>_xll.qlIndexFixing($AC$5,AP1574,TRUE,_xll.ohTrigger(Trigger,Trigger1M))</f>
        <v>1.7401497069963256E-2</v>
      </c>
      <c r="AT1574" s="246">
        <f>_xll.qlIndexFixing($AU$1,AP1574,TRUE,_xll.ohTrigger(Trigger,Trigger1M))</f>
        <v>1.7480033821237358E-2</v>
      </c>
    </row>
    <row r="1575" spans="41:46" ht="11.25" customHeight="1" x14ac:dyDescent="0.25">
      <c r="AO1575" s="102" t="s">
        <v>83</v>
      </c>
      <c r="AP1575" s="101">
        <f>_xll.qlInterestRateIndexFixingDate(Currency&amp;"ibor"&amp;Tenor,AQ1575,Trigger)</f>
        <v>50378</v>
      </c>
      <c r="AQ1575" s="101">
        <f>_xll.qlCalendarAdvance(Calendar,AQ1574,AO1575,"f",,Trigger)</f>
        <v>50382</v>
      </c>
      <c r="AR1575" s="101">
        <f>_xll.qlInterestRateIndexMaturity(Currency&amp;"ibor"&amp;Tenor,AQ1575,Trigger)</f>
        <v>50413</v>
      </c>
      <c r="AS1575" s="246">
        <f>_xll.qlIndexFixing($AC$5,AP1575,TRUE,_xll.ohTrigger(Trigger,Trigger1M))</f>
        <v>1.7394341982387394E-2</v>
      </c>
      <c r="AT1575" s="246">
        <f>_xll.qlIndexFixing($AU$1,AP1575,TRUE,_xll.ohTrigger(Trigger,Trigger1M))</f>
        <v>1.7472840126359475E-2</v>
      </c>
    </row>
    <row r="1576" spans="41:46" ht="11.25" customHeight="1" x14ac:dyDescent="0.25">
      <c r="AO1576" s="102" t="s">
        <v>83</v>
      </c>
      <c r="AP1576" s="101">
        <f>_xll.qlInterestRateIndexFixingDate(Currency&amp;"ibor"&amp;Tenor,AQ1576,Trigger)</f>
        <v>50385</v>
      </c>
      <c r="AQ1576" s="101">
        <f>_xll.qlCalendarAdvance(Calendar,AQ1575,AO1576,"f",,Trigger)</f>
        <v>50389</v>
      </c>
      <c r="AR1576" s="101">
        <f>_xll.qlInterestRateIndexMaturity(Currency&amp;"ibor"&amp;Tenor,AQ1576,Trigger)</f>
        <v>50420</v>
      </c>
      <c r="AS1576" s="246">
        <f>_xll.qlIndexFixing($AC$5,AP1576,TRUE,_xll.ohTrigger(Trigger,Trigger1M))</f>
        <v>1.7387053505507299E-2</v>
      </c>
      <c r="AT1576" s="246">
        <f>_xll.qlIndexFixing($AU$1,AP1576,TRUE,_xll.ohTrigger(Trigger,Trigger1M))</f>
        <v>1.7465381410319836E-2</v>
      </c>
    </row>
    <row r="1577" spans="41:46" ht="11.25" customHeight="1" x14ac:dyDescent="0.25">
      <c r="AO1577" s="102" t="s">
        <v>83</v>
      </c>
      <c r="AP1577" s="101">
        <f>_xll.qlInterestRateIndexFixingDate(Currency&amp;"ibor"&amp;Tenor,AQ1577,Trigger)</f>
        <v>50392</v>
      </c>
      <c r="AQ1577" s="101">
        <f>_xll.qlCalendarAdvance(Calendar,AQ1576,AO1577,"f",,Trigger)</f>
        <v>50396</v>
      </c>
      <c r="AR1577" s="101">
        <f>_xll.qlInterestRateIndexMaturity(Currency&amp;"ibor"&amp;Tenor,AQ1577,Trigger)</f>
        <v>50427</v>
      </c>
      <c r="AS1577" s="246">
        <f>_xll.qlIndexFixing($AC$5,AP1577,TRUE,_xll.ohTrigger(Trigger,Trigger1M))</f>
        <v>1.7379958102571133E-2</v>
      </c>
      <c r="AT1577" s="246">
        <f>_xll.qlIndexFixing($AU$1,AP1577,TRUE,_xll.ohTrigger(Trigger,Trigger1M))</f>
        <v>1.7457992915296296E-2</v>
      </c>
    </row>
    <row r="1578" spans="41:46" ht="11.25" customHeight="1" x14ac:dyDescent="0.25">
      <c r="AO1578" s="102" t="s">
        <v>83</v>
      </c>
      <c r="AP1578" s="101">
        <f>_xll.qlInterestRateIndexFixingDate(Currency&amp;"ibor"&amp;Tenor,AQ1578,Trigger)</f>
        <v>50398</v>
      </c>
      <c r="AQ1578" s="101">
        <f>_xll.qlCalendarAdvance(Calendar,AQ1577,AO1578,"f",,Trigger)</f>
        <v>50403</v>
      </c>
      <c r="AR1578" s="101">
        <f>_xll.qlInterestRateIndexMaturity(Currency&amp;"ibor"&amp;Tenor,AQ1578,Trigger)</f>
        <v>50434</v>
      </c>
      <c r="AS1578" s="246">
        <f>_xll.qlIndexFixing($AC$5,AP1578,TRUE,_xll.ohTrigger(Trigger,Trigger1M))</f>
        <v>1.7373055773225635E-2</v>
      </c>
      <c r="AT1578" s="246">
        <f>_xll.qlIndexFixing($AU$1,AP1578,TRUE,_xll.ohTrigger(Trigger,Trigger1M))</f>
        <v>1.7450674641157349E-2</v>
      </c>
    </row>
    <row r="1579" spans="41:46" ht="11.25" customHeight="1" x14ac:dyDescent="0.25">
      <c r="AO1579" s="102" t="s">
        <v>83</v>
      </c>
      <c r="AP1579" s="101">
        <f>_xll.qlInterestRateIndexFixingDate(Currency&amp;"ibor"&amp;Tenor,AQ1579,Trigger)</f>
        <v>50405</v>
      </c>
      <c r="AQ1579" s="101">
        <f>_xll.qlCalendarAdvance(Calendar,AQ1578,AO1579,"f",,Trigger)</f>
        <v>50410</v>
      </c>
      <c r="AR1579" s="101">
        <f>_xll.qlInterestRateIndexMaturity(Currency&amp;"ibor"&amp;Tenor,AQ1579,Trigger)</f>
        <v>50441</v>
      </c>
      <c r="AS1579" s="246">
        <f>_xll.qlIndexFixing($AC$5,AP1579,TRUE,_xll.ohTrigger(Trigger,Trigger1M))</f>
        <v>1.7366346517127845E-2</v>
      </c>
      <c r="AT1579" s="246">
        <f>_xll.qlIndexFixing($AU$1,AP1579,TRUE,_xll.ohTrigger(Trigger,Trigger1M))</f>
        <v>1.7443426587774064E-2</v>
      </c>
    </row>
    <row r="1580" spans="41:46" ht="11.25" customHeight="1" x14ac:dyDescent="0.25">
      <c r="AO1580" s="102" t="s">
        <v>83</v>
      </c>
      <c r="AP1580" s="101">
        <f>_xll.qlInterestRateIndexFixingDate(Currency&amp;"ibor"&amp;Tenor,AQ1580,Trigger)</f>
        <v>50413</v>
      </c>
      <c r="AQ1580" s="101">
        <f>_xll.qlCalendarAdvance(Calendar,AQ1579,AO1580,"f",,Trigger)</f>
        <v>50417</v>
      </c>
      <c r="AR1580" s="101">
        <f>_xll.qlInterestRateIndexMaturity(Currency&amp;"ibor"&amp;Tenor,AQ1580,Trigger)</f>
        <v>50448</v>
      </c>
      <c r="AS1580" s="246">
        <f>_xll.qlIndexFixing($AC$5,AP1580,TRUE,_xll.ohTrigger(Trigger,Trigger1M))</f>
        <v>1.735983033394255E-2</v>
      </c>
      <c r="AT1580" s="246">
        <f>_xll.qlIndexFixing($AU$1,AP1580,TRUE,_xll.ohTrigger(Trigger,Trigger1M))</f>
        <v>1.7436248755007194E-2</v>
      </c>
    </row>
    <row r="1581" spans="41:46" ht="11.25" customHeight="1" x14ac:dyDescent="0.25">
      <c r="AO1581" s="102" t="s">
        <v>83</v>
      </c>
      <c r="AP1581" s="101">
        <f>_xll.qlInterestRateIndexFixingDate(Currency&amp;"ibor"&amp;Tenor,AQ1581,Trigger)</f>
        <v>50420</v>
      </c>
      <c r="AQ1581" s="101">
        <f>_xll.qlCalendarAdvance(Calendar,AQ1580,AO1581,"f",,Trigger)</f>
        <v>50424</v>
      </c>
      <c r="AR1581" s="101">
        <f>_xll.qlInterestRateIndexMaturity(Currency&amp;"ibor"&amp;Tenor,AQ1581,Trigger)</f>
        <v>50455</v>
      </c>
      <c r="AS1581" s="246">
        <f>_xll.qlIndexFixing($AC$5,AP1581,TRUE,_xll.ohTrigger(Trigger,Trigger1M))</f>
        <v>1.7353507223344854E-2</v>
      </c>
      <c r="AT1581" s="246">
        <f>_xll.qlIndexFixing($AU$1,AP1581,TRUE,_xll.ohTrigger(Trigger,Trigger1M))</f>
        <v>1.7429141142735551E-2</v>
      </c>
    </row>
    <row r="1582" spans="41:46" ht="11.25" customHeight="1" x14ac:dyDescent="0.25">
      <c r="AO1582" s="102" t="s">
        <v>83</v>
      </c>
      <c r="AP1582" s="101">
        <f>_xll.qlInterestRateIndexFixingDate(Currency&amp;"ibor"&amp;Tenor,AQ1582,Trigger)</f>
        <v>50427</v>
      </c>
      <c r="AQ1582" s="101">
        <f>_xll.qlCalendarAdvance(Calendar,AQ1581,AO1582,"f",,Trigger)</f>
        <v>50431</v>
      </c>
      <c r="AR1582" s="101">
        <f>_xll.qlInterestRateIndexMaturity(Currency&amp;"ibor"&amp;Tenor,AQ1582,Trigger)</f>
        <v>50462</v>
      </c>
      <c r="AS1582" s="246">
        <f>_xll.qlIndexFixing($AC$5,AP1582,TRUE,_xll.ohTrigger(Trigger,Trigger1M))</f>
        <v>1.7347377185017585E-2</v>
      </c>
      <c r="AT1582" s="246">
        <f>_xll.qlIndexFixing($AU$1,AP1582,TRUE,_xll.ohTrigger(Trigger,Trigger1M))</f>
        <v>1.7422103750822468E-2</v>
      </c>
    </row>
    <row r="1583" spans="41:46" ht="11.25" customHeight="1" x14ac:dyDescent="0.25">
      <c r="AO1583" s="102" t="s">
        <v>83</v>
      </c>
      <c r="AP1583" s="101">
        <f>_xll.qlInterestRateIndexFixingDate(Currency&amp;"ibor"&amp;Tenor,AQ1583,Trigger)</f>
        <v>50434</v>
      </c>
      <c r="AQ1583" s="101">
        <f>_xll.qlCalendarAdvance(Calendar,AQ1582,AO1583,"f",,Trigger)</f>
        <v>50438</v>
      </c>
      <c r="AR1583" s="101">
        <f>_xll.qlInterestRateIndexMaturity(Currency&amp;"ibor"&amp;Tenor,AQ1583,Trigger)</f>
        <v>50466</v>
      </c>
      <c r="AS1583" s="246">
        <f>_xll.qlIndexFixing($AC$5,AP1583,TRUE,_xll.ohTrigger(Trigger,Trigger1M))</f>
        <v>1.7341414596679768E-2</v>
      </c>
      <c r="AT1583" s="246">
        <f>_xll.qlIndexFixing($AU$1,AP1583,TRUE,_xll.ohTrigger(Trigger,Trigger1M))</f>
        <v>1.741534984731016E-2</v>
      </c>
    </row>
    <row r="1584" spans="41:46" ht="11.25" customHeight="1" x14ac:dyDescent="0.25">
      <c r="AO1584" s="102" t="s">
        <v>83</v>
      </c>
      <c r="AP1584" s="101">
        <f>_xll.qlInterestRateIndexFixingDate(Currency&amp;"ibor"&amp;Tenor,AQ1584,Trigger)</f>
        <v>50441</v>
      </c>
      <c r="AQ1584" s="101">
        <f>_xll.qlCalendarAdvance(Calendar,AQ1583,AO1584,"f",,Trigger)</f>
        <v>50445</v>
      </c>
      <c r="AR1584" s="101">
        <f>_xll.qlInterestRateIndexMaturity(Currency&amp;"ibor"&amp;Tenor,AQ1584,Trigger)</f>
        <v>50473</v>
      </c>
      <c r="AS1584" s="246">
        <f>_xll.qlIndexFixing($AC$5,AP1584,TRUE,_xll.ohTrigger(Trigger,Trigger1M))</f>
        <v>1.7335630164806277E-2</v>
      </c>
      <c r="AT1584" s="246">
        <f>_xll.qlIndexFixing($AU$1,AP1584,TRUE,_xll.ohTrigger(Trigger,Trigger1M))</f>
        <v>1.740843885076369E-2</v>
      </c>
    </row>
    <row r="1585" spans="41:46" ht="11.25" customHeight="1" x14ac:dyDescent="0.25">
      <c r="AO1585" s="102" t="s">
        <v>83</v>
      </c>
      <c r="AP1585" s="101">
        <f>_xll.qlInterestRateIndexFixingDate(Currency&amp;"ibor"&amp;Tenor,AQ1585,Trigger)</f>
        <v>50448</v>
      </c>
      <c r="AQ1585" s="101">
        <f>_xll.qlCalendarAdvance(Calendar,AQ1584,AO1585,"f",,Trigger)</f>
        <v>50452</v>
      </c>
      <c r="AR1585" s="101">
        <f>_xll.qlInterestRateIndexMaturity(Currency&amp;"ibor"&amp;Tenor,AQ1585,Trigger)</f>
        <v>50480</v>
      </c>
      <c r="AS1585" s="246">
        <f>_xll.qlIndexFixing($AC$5,AP1585,TRUE,_xll.ohTrigger(Trigger,Trigger1M))</f>
        <v>1.7330038776242698E-2</v>
      </c>
      <c r="AT1585" s="246">
        <f>_xll.qlIndexFixing($AU$1,AP1585,TRUE,_xll.ohTrigger(Trigger,Trigger1M))</f>
        <v>1.7401598063655488E-2</v>
      </c>
    </row>
    <row r="1586" spans="41:46" ht="11.25" customHeight="1" x14ac:dyDescent="0.25">
      <c r="AO1586" s="102" t="s">
        <v>83</v>
      </c>
      <c r="AP1586" s="101">
        <f>_xll.qlInterestRateIndexFixingDate(Currency&amp;"ibor"&amp;Tenor,AQ1586,Trigger)</f>
        <v>50455</v>
      </c>
      <c r="AQ1586" s="101">
        <f>_xll.qlCalendarAdvance(Calendar,AQ1585,AO1586,"f",,Trigger)</f>
        <v>50459</v>
      </c>
      <c r="AR1586" s="101">
        <f>_xll.qlInterestRateIndexMaturity(Currency&amp;"ibor"&amp;Tenor,AQ1586,Trigger)</f>
        <v>50487</v>
      </c>
      <c r="AS1586" s="246">
        <f>_xll.qlIndexFixing($AC$5,AP1586,TRUE,_xll.ohTrigger(Trigger,Trigger1M))</f>
        <v>1.7324640430732088E-2</v>
      </c>
      <c r="AT1586" s="246">
        <f>_xll.qlIndexFixing($AU$1,AP1586,TRUE,_xll.ohTrigger(Trigger,Trigger1M))</f>
        <v>1.7394827485879918E-2</v>
      </c>
    </row>
    <row r="1587" spans="41:46" ht="11.25" customHeight="1" x14ac:dyDescent="0.25">
      <c r="AO1587" s="102" t="s">
        <v>83</v>
      </c>
      <c r="AP1587" s="101">
        <f>_xll.qlInterestRateIndexFixingDate(Currency&amp;"ibor"&amp;Tenor,AQ1587,Trigger)</f>
        <v>50462</v>
      </c>
      <c r="AQ1587" s="101">
        <f>_xll.qlCalendarAdvance(Calendar,AQ1586,AO1587,"f",,Trigger)</f>
        <v>50466</v>
      </c>
      <c r="AR1587" s="101">
        <f>_xll.qlInterestRateIndexMaturity(Currency&amp;"ibor"&amp;Tenor,AQ1587,Trigger)</f>
        <v>50497</v>
      </c>
      <c r="AS1587" s="246">
        <f>_xll.qlIndexFixing($AC$5,AP1587,TRUE,_xll.ohTrigger(Trigger,Trigger1M))</f>
        <v>1.7319623067143984E-2</v>
      </c>
      <c r="AT1587" s="246">
        <f>_xll.qlIndexFixing($AU$1,AP1587,TRUE,_xll.ohTrigger(Trigger,Trigger1M))</f>
        <v>1.7387970092282809E-2</v>
      </c>
    </row>
    <row r="1588" spans="41:46" ht="11.25" customHeight="1" x14ac:dyDescent="0.25">
      <c r="AO1588" s="102" t="s">
        <v>83</v>
      </c>
      <c r="AP1588" s="101">
        <f>_xll.qlInterestRateIndexFixingDate(Currency&amp;"ibor"&amp;Tenor,AQ1588,Trigger)</f>
        <v>50469</v>
      </c>
      <c r="AQ1588" s="101">
        <f>_xll.qlCalendarAdvance(Calendar,AQ1587,AO1588,"f",,Trigger)</f>
        <v>50473</v>
      </c>
      <c r="AR1588" s="101">
        <f>_xll.qlInterestRateIndexMaturity(Currency&amp;"ibor"&amp;Tenor,AQ1588,Trigger)</f>
        <v>50504</v>
      </c>
      <c r="AS1588" s="246">
        <f>_xll.qlIndexFixing($AC$5,AP1588,TRUE,_xll.ohTrigger(Trigger,Trigger1M))</f>
        <v>1.7314651456384781E-2</v>
      </c>
      <c r="AT1588" s="246">
        <f>_xll.qlIndexFixing($AU$1,AP1588,TRUE,_xll.ohTrigger(Trigger,Trigger1M))</f>
        <v>1.7381354019911564E-2</v>
      </c>
    </row>
    <row r="1589" spans="41:46" ht="11.25" customHeight="1" x14ac:dyDescent="0.25">
      <c r="AO1589" s="102" t="s">
        <v>83</v>
      </c>
      <c r="AP1589" s="101">
        <f>_xll.qlInterestRateIndexFixingDate(Currency&amp;"ibor"&amp;Tenor,AQ1589,Trigger)</f>
        <v>50476</v>
      </c>
      <c r="AQ1589" s="101">
        <f>_xll.qlCalendarAdvance(Calendar,AQ1588,AO1589,"f",,Trigger)</f>
        <v>50480</v>
      </c>
      <c r="AR1589" s="101">
        <f>_xll.qlInterestRateIndexMaturity(Currency&amp;"ibor"&amp;Tenor,AQ1589,Trigger)</f>
        <v>50511</v>
      </c>
      <c r="AS1589" s="246">
        <f>_xll.qlIndexFixing($AC$5,AP1589,TRUE,_xll.ohTrigger(Trigger,Trigger1M))</f>
        <v>1.7309872915959493E-2</v>
      </c>
      <c r="AT1589" s="246">
        <f>_xll.qlIndexFixing($AU$1,AP1589,TRUE,_xll.ohTrigger(Trigger,Trigger1M))</f>
        <v>1.7374808167037629E-2</v>
      </c>
    </row>
    <row r="1590" spans="41:46" ht="11.25" customHeight="1" x14ac:dyDescent="0.25">
      <c r="AO1590" s="102" t="s">
        <v>83</v>
      </c>
      <c r="AP1590" s="101">
        <f>_xll.qlInterestRateIndexFixingDate(Currency&amp;"ibor"&amp;Tenor,AQ1590,Trigger)</f>
        <v>50483</v>
      </c>
      <c r="AQ1590" s="101">
        <f>_xll.qlCalendarAdvance(Calendar,AQ1589,AO1590,"f",,Trigger)</f>
        <v>50487</v>
      </c>
      <c r="AR1590" s="101">
        <f>_xll.qlInterestRateIndexMaturity(Currency&amp;"ibor"&amp;Tenor,AQ1590,Trigger)</f>
        <v>50522</v>
      </c>
      <c r="AS1590" s="246">
        <f>_xll.qlIndexFixing($AC$5,AP1590,TRUE,_xll.ohTrigger(Trigger,Trigger1M))</f>
        <v>1.7305718897764777E-2</v>
      </c>
      <c r="AT1590" s="246">
        <f>_xll.qlIndexFixing($AU$1,AP1590,TRUE,_xll.ohTrigger(Trigger,Trigger1M))</f>
        <v>1.7368185817415442E-2</v>
      </c>
    </row>
    <row r="1591" spans="41:46" ht="11.25" customHeight="1" x14ac:dyDescent="0.25">
      <c r="AO1591" s="102" t="s">
        <v>83</v>
      </c>
      <c r="AP1591" s="101">
        <f>_xll.qlInterestRateIndexFixingDate(Currency&amp;"ibor"&amp;Tenor,AQ1591,Trigger)</f>
        <v>50490</v>
      </c>
      <c r="AQ1591" s="101">
        <f>_xll.qlCalendarAdvance(Calendar,AQ1590,AO1591,"f",,Trigger)</f>
        <v>50494</v>
      </c>
      <c r="AR1591" s="101">
        <f>_xll.qlInterestRateIndexMaturity(Currency&amp;"ibor"&amp;Tenor,AQ1591,Trigger)</f>
        <v>50525</v>
      </c>
      <c r="AS1591" s="246">
        <f>_xll.qlIndexFixing($AC$5,AP1591,TRUE,_xll.ohTrigger(Trigger,Trigger1M))</f>
        <v>1.7300895045190098E-2</v>
      </c>
      <c r="AT1591" s="246">
        <f>_xll.qlIndexFixing($AU$1,AP1591,TRUE,_xll.ohTrigger(Trigger,Trigger1M))</f>
        <v>1.7361927119307244E-2</v>
      </c>
    </row>
    <row r="1592" spans="41:46" ht="11.25" customHeight="1" x14ac:dyDescent="0.25">
      <c r="AO1592" s="102" t="s">
        <v>83</v>
      </c>
      <c r="AP1592" s="101">
        <f>_xll.qlInterestRateIndexFixingDate(Currency&amp;"ibor"&amp;Tenor,AQ1592,Trigger)</f>
        <v>50497</v>
      </c>
      <c r="AQ1592" s="101">
        <f>_xll.qlCalendarAdvance(Calendar,AQ1591,AO1592,"f",,Trigger)</f>
        <v>50501</v>
      </c>
      <c r="AR1592" s="101">
        <f>_xll.qlInterestRateIndexMaturity(Currency&amp;"ibor"&amp;Tenor,AQ1592,Trigger)</f>
        <v>50531</v>
      </c>
      <c r="AS1592" s="246">
        <f>_xll.qlIndexFixing($AC$5,AP1592,TRUE,_xll.ohTrigger(Trigger,Trigger1M))</f>
        <v>1.7296563926591624E-2</v>
      </c>
      <c r="AT1592" s="246">
        <f>_xll.qlIndexFixing($AU$1,AP1592,TRUE,_xll.ohTrigger(Trigger,Trigger1M))</f>
        <v>1.7355620304432939E-2</v>
      </c>
    </row>
    <row r="1593" spans="41:46" ht="11.25" customHeight="1" x14ac:dyDescent="0.25">
      <c r="AO1593" s="102" t="s">
        <v>83</v>
      </c>
      <c r="AP1593" s="101">
        <f>_xll.qlInterestRateIndexFixingDate(Currency&amp;"ibor"&amp;Tenor,AQ1593,Trigger)</f>
        <v>50504</v>
      </c>
      <c r="AQ1593" s="101">
        <f>_xll.qlCalendarAdvance(Calendar,AQ1592,AO1593,"f",,Trigger)</f>
        <v>50508</v>
      </c>
      <c r="AR1593" s="101">
        <f>_xll.qlInterestRateIndexMaturity(Currency&amp;"ibor"&amp;Tenor,AQ1593,Trigger)</f>
        <v>50538</v>
      </c>
      <c r="AS1593" s="246">
        <f>_xll.qlIndexFixing($AC$5,AP1593,TRUE,_xll.ohTrigger(Trigger,Trigger1M))</f>
        <v>1.7292544067556648E-2</v>
      </c>
      <c r="AT1593" s="246">
        <f>_xll.qlIndexFixing($AU$1,AP1593,TRUE,_xll.ohTrigger(Trigger,Trigger1M))</f>
        <v>1.7349350614729531E-2</v>
      </c>
    </row>
    <row r="1594" spans="41:46" ht="11.25" customHeight="1" x14ac:dyDescent="0.25">
      <c r="AO1594" s="102" t="s">
        <v>83</v>
      </c>
      <c r="AP1594" s="101">
        <f>_xll.qlInterestRateIndexFixingDate(Currency&amp;"ibor"&amp;Tenor,AQ1594,Trigger)</f>
        <v>50511</v>
      </c>
      <c r="AQ1594" s="101">
        <f>_xll.qlCalendarAdvance(Calendar,AQ1593,AO1594,"f",,Trigger)</f>
        <v>50515</v>
      </c>
      <c r="AR1594" s="101">
        <f>_xll.qlInterestRateIndexMaturity(Currency&amp;"ibor"&amp;Tenor,AQ1594,Trigger)</f>
        <v>50545</v>
      </c>
      <c r="AS1594" s="246">
        <f>_xll.qlIndexFixing($AC$5,AP1594,TRUE,_xll.ohTrigger(Trigger,Trigger1M))</f>
        <v>1.7288717268465703E-2</v>
      </c>
      <c r="AT1594" s="246">
        <f>_xll.qlIndexFixing($AU$1,AP1594,TRUE,_xll.ohTrigger(Trigger,Trigger1M))</f>
        <v>1.7343151140459589E-2</v>
      </c>
    </row>
    <row r="1595" spans="41:46" ht="11.25" customHeight="1" x14ac:dyDescent="0.25">
      <c r="AO1595" s="102" t="s">
        <v>83</v>
      </c>
      <c r="AP1595" s="101">
        <f>_xll.qlInterestRateIndexFixingDate(Currency&amp;"ibor"&amp;Tenor,AQ1595,Trigger)</f>
        <v>50516</v>
      </c>
      <c r="AQ1595" s="101">
        <f>_xll.qlCalendarAdvance(Calendar,AQ1594,AO1595,"f",,Trigger)</f>
        <v>50522</v>
      </c>
      <c r="AR1595" s="101">
        <f>_xll.qlInterestRateIndexMaturity(Currency&amp;"ibor"&amp;Tenor,AQ1595,Trigger)</f>
        <v>50552</v>
      </c>
      <c r="AS1595" s="246">
        <f>_xll.qlIndexFixing($AC$5,AP1595,TRUE,_xll.ohTrigger(Trigger,Trigger1M))</f>
        <v>1.7285083529145595E-2</v>
      </c>
      <c r="AT1595" s="246">
        <f>_xll.qlIndexFixing($AU$1,AP1595,TRUE,_xll.ohTrigger(Trigger,Trigger1M))</f>
        <v>1.7337021881519199E-2</v>
      </c>
    </row>
    <row r="1596" spans="41:46" ht="11.25" customHeight="1" x14ac:dyDescent="0.25">
      <c r="AO1596" s="102" t="s">
        <v>83</v>
      </c>
      <c r="AP1596" s="101">
        <f>_xll.qlInterestRateIndexFixingDate(Currency&amp;"ibor"&amp;Tenor,AQ1596,Trigger)</f>
        <v>50525</v>
      </c>
      <c r="AQ1596" s="101">
        <f>_xll.qlCalendarAdvance(Calendar,AQ1595,AO1596,"f",,Trigger)</f>
        <v>50529</v>
      </c>
      <c r="AR1596" s="101">
        <f>_xll.qlInterestRateIndexMaturity(Currency&amp;"ibor"&amp;Tenor,AQ1596,Trigger)</f>
        <v>50560</v>
      </c>
      <c r="AS1596" s="246">
        <f>_xll.qlIndexFixing($AC$5,AP1596,TRUE,_xll.ohTrigger(Trigger,Trigger1M))</f>
        <v>1.7281829083694057E-2</v>
      </c>
      <c r="AT1596" s="246">
        <f>_xll.qlIndexFixing($AU$1,AP1596,TRUE,_xll.ohTrigger(Trigger,Trigger1M))</f>
        <v>1.7330953333025628E-2</v>
      </c>
    </row>
    <row r="1597" spans="41:46" ht="11.25" customHeight="1" x14ac:dyDescent="0.25">
      <c r="AO1597" s="102" t="s">
        <v>83</v>
      </c>
      <c r="AP1597" s="101">
        <f>_xll.qlInterestRateIndexFixingDate(Currency&amp;"ibor"&amp;Tenor,AQ1597,Trigger)</f>
        <v>50532</v>
      </c>
      <c r="AQ1597" s="101">
        <f>_xll.qlCalendarAdvance(Calendar,AQ1596,AO1597,"f",,Trigger)</f>
        <v>50536</v>
      </c>
      <c r="AR1597" s="101">
        <f>_xll.qlInterestRateIndexMaturity(Currency&amp;"ibor"&amp;Tenor,AQ1597,Trigger)</f>
        <v>50567</v>
      </c>
      <c r="AS1597" s="246">
        <f>_xll.qlIndexFixing($AC$5,AP1597,TRUE,_xll.ohTrigger(Trigger,Trigger1M))</f>
        <v>1.7278595098217227E-2</v>
      </c>
      <c r="AT1597" s="246">
        <f>_xll.qlIndexFixing($AU$1,AP1597,TRUE,_xll.ohTrigger(Trigger,Trigger1M))</f>
        <v>1.7324969231965793E-2</v>
      </c>
    </row>
    <row r="1598" spans="41:46" ht="11.25" customHeight="1" x14ac:dyDescent="0.25">
      <c r="AO1598" s="102" t="s">
        <v>83</v>
      </c>
      <c r="AP1598" s="101">
        <f>_xll.qlInterestRateIndexFixingDate(Currency&amp;"ibor"&amp;Tenor,AQ1598,Trigger)</f>
        <v>50539</v>
      </c>
      <c r="AQ1598" s="101">
        <f>_xll.qlCalendarAdvance(Calendar,AQ1597,AO1598,"f",,Trigger)</f>
        <v>50543</v>
      </c>
      <c r="AR1598" s="101">
        <f>_xll.qlInterestRateIndexMaturity(Currency&amp;"ibor"&amp;Tenor,AQ1598,Trigger)</f>
        <v>50574</v>
      </c>
      <c r="AS1598" s="246">
        <f>_xll.qlIndexFixing($AC$5,AP1598,TRUE,_xll.ohTrigger(Trigger,Trigger1M))</f>
        <v>1.7275554181282193E-2</v>
      </c>
      <c r="AT1598" s="246">
        <f>_xll.qlIndexFixing($AU$1,AP1598,TRUE,_xll.ohTrigger(Trigger,Trigger1M))</f>
        <v>1.7319055349376992E-2</v>
      </c>
    </row>
    <row r="1599" spans="41:46" ht="11.25" customHeight="1" x14ac:dyDescent="0.25">
      <c r="AO1599" s="102" t="s">
        <v>83</v>
      </c>
      <c r="AP1599" s="101">
        <f>_xll.qlInterestRateIndexFixingDate(Currency&amp;"ibor"&amp;Tenor,AQ1599,Trigger)</f>
        <v>50546</v>
      </c>
      <c r="AQ1599" s="101">
        <f>_xll.qlCalendarAdvance(Calendar,AQ1598,AO1599,"f",,Trigger)</f>
        <v>50550</v>
      </c>
      <c r="AR1599" s="101">
        <f>_xll.qlInterestRateIndexMaturity(Currency&amp;"ibor"&amp;Tenor,AQ1599,Trigger)</f>
        <v>50581</v>
      </c>
      <c r="AS1599" s="246">
        <f>_xll.qlIndexFixing($AC$5,AP1599,TRUE,_xll.ohTrigger(Trigger,Trigger1M))</f>
        <v>1.7272706332739397E-2</v>
      </c>
      <c r="AT1599" s="246">
        <f>_xll.qlIndexFixing($AU$1,AP1599,TRUE,_xll.ohTrigger(Trigger,Trigger1M))</f>
        <v>1.7313211685158668E-2</v>
      </c>
    </row>
    <row r="1600" spans="41:46" ht="11.25" customHeight="1" x14ac:dyDescent="0.25">
      <c r="AO1600" s="102" t="s">
        <v>83</v>
      </c>
      <c r="AP1600" s="101">
        <f>_xll.qlInterestRateIndexFixingDate(Currency&amp;"ibor"&amp;Tenor,AQ1600,Trigger)</f>
        <v>50553</v>
      </c>
      <c r="AQ1600" s="101">
        <f>_xll.qlCalendarAdvance(Calendar,AQ1599,AO1600,"f",,Trigger)</f>
        <v>50557</v>
      </c>
      <c r="AR1600" s="101">
        <f>_xll.qlInterestRateIndexMaturity(Currency&amp;"ibor"&amp;Tenor,AQ1600,Trigger)</f>
        <v>50587</v>
      </c>
      <c r="AS1600" s="246">
        <f>_xll.qlIndexFixing($AC$5,AP1600,TRUE,_xll.ohTrigger(Trigger,Trigger1M))</f>
        <v>1.7269810723173684E-2</v>
      </c>
      <c r="AT1600" s="246">
        <f>_xll.qlIndexFixing($AU$1,AP1600,TRUE,_xll.ohTrigger(Trigger,Trigger1M))</f>
        <v>1.7307428812998182E-2</v>
      </c>
    </row>
    <row r="1601" spans="41:46" ht="11.25" customHeight="1" x14ac:dyDescent="0.25">
      <c r="AO1601" s="102" t="s">
        <v>83</v>
      </c>
      <c r="AP1601" s="101">
        <f>_xll.qlInterestRateIndexFixingDate(Currency&amp;"ibor"&amp;Tenor,AQ1601,Trigger)</f>
        <v>50560</v>
      </c>
      <c r="AQ1601" s="101">
        <f>_xll.qlCalendarAdvance(Calendar,AQ1600,AO1601,"f",,Trigger)</f>
        <v>50564</v>
      </c>
      <c r="AR1601" s="101">
        <f>_xll.qlInterestRateIndexMaturity(Currency&amp;"ibor"&amp;Tenor,AQ1601,Trigger)</f>
        <v>50594</v>
      </c>
      <c r="AS1601" s="246">
        <f>_xll.qlIndexFixing($AC$5,AP1601,TRUE,_xll.ohTrigger(Trigger,Trigger1M))</f>
        <v>1.7266757910557651E-2</v>
      </c>
      <c r="AT1601" s="246">
        <f>_xll.qlIndexFixing($AU$1,AP1601,TRUE,_xll.ohTrigger(Trigger,Trigger1M))</f>
        <v>1.7301720843799551E-2</v>
      </c>
    </row>
    <row r="1602" spans="41:46" ht="11.25" customHeight="1" x14ac:dyDescent="0.25">
      <c r="AO1602" s="102" t="s">
        <v>83</v>
      </c>
      <c r="AP1602" s="101">
        <f>_xll.qlInterestRateIndexFixingDate(Currency&amp;"ibor"&amp;Tenor,AQ1602,Trigger)</f>
        <v>50567</v>
      </c>
      <c r="AQ1602" s="101">
        <f>_xll.qlCalendarAdvance(Calendar,AQ1601,AO1602,"f",,Trigger)</f>
        <v>50571</v>
      </c>
      <c r="AR1602" s="101">
        <f>_xll.qlInterestRateIndexMaturity(Currency&amp;"ibor"&amp;Tenor,AQ1602,Trigger)</f>
        <v>50601</v>
      </c>
      <c r="AS1602" s="246">
        <f>_xll.qlIndexFixing($AC$5,AP1602,TRUE,_xll.ohTrigger(Trigger,Trigger1M))</f>
        <v>1.7262343291268856E-2</v>
      </c>
      <c r="AT1602" s="246">
        <f>_xll.qlIndexFixing($AU$1,AP1602,TRUE,_xll.ohTrigger(Trigger,Trigger1M))</f>
        <v>1.7296083089205716E-2</v>
      </c>
    </row>
    <row r="1603" spans="41:46" ht="11.25" customHeight="1" x14ac:dyDescent="0.25">
      <c r="AO1603" s="102" t="s">
        <v>83</v>
      </c>
      <c r="AP1603" s="101">
        <f>_xll.qlInterestRateIndexFixingDate(Currency&amp;"ibor"&amp;Tenor,AQ1603,Trigger)</f>
        <v>50574</v>
      </c>
      <c r="AQ1603" s="101">
        <f>_xll.qlCalendarAdvance(Calendar,AQ1602,AO1603,"f",,Trigger)</f>
        <v>50578</v>
      </c>
      <c r="AR1603" s="101">
        <f>_xll.qlInterestRateIndexMaturity(Currency&amp;"ibor"&amp;Tenor,AQ1603,Trigger)</f>
        <v>50608</v>
      </c>
      <c r="AS1603" s="246">
        <f>_xll.qlIndexFixing($AC$5,AP1603,TRUE,_xll.ohTrigger(Trigger,Trigger1M))</f>
        <v>1.7256552531258684E-2</v>
      </c>
      <c r="AT1603" s="246">
        <f>_xll.qlIndexFixing($AU$1,AP1603,TRUE,_xll.ohTrigger(Trigger,Trigger1M))</f>
        <v>1.7290515549115426E-2</v>
      </c>
    </row>
    <row r="1604" spans="41:46" ht="11.25" customHeight="1" x14ac:dyDescent="0.25">
      <c r="AO1604" s="102" t="s">
        <v>83</v>
      </c>
      <c r="AP1604" s="101">
        <f>_xll.qlInterestRateIndexFixingDate(Currency&amp;"ibor"&amp;Tenor,AQ1604,Trigger)</f>
        <v>50581</v>
      </c>
      <c r="AQ1604" s="101">
        <f>_xll.qlCalendarAdvance(Calendar,AQ1603,AO1604,"f",,Trigger)</f>
        <v>50585</v>
      </c>
      <c r="AR1604" s="101">
        <f>_xll.qlInterestRateIndexMaturity(Currency&amp;"ibor"&amp;Tenor,AQ1604,Trigger)</f>
        <v>50615</v>
      </c>
      <c r="AS1604" s="246">
        <f>_xll.qlIndexFixing($AC$5,AP1604,TRUE,_xll.ohTrigger(Trigger,Trigger1M))</f>
        <v>1.7249387342459066E-2</v>
      </c>
      <c r="AT1604" s="246">
        <f>_xll.qlIndexFixing($AU$1,AP1604,TRUE,_xll.ohTrigger(Trigger,Trigger1M))</f>
        <v>1.7285018223424764E-2</v>
      </c>
    </row>
    <row r="1605" spans="41:46" ht="11.25" customHeight="1" x14ac:dyDescent="0.25">
      <c r="AO1605" s="102" t="s">
        <v>83</v>
      </c>
      <c r="AP1605" s="101">
        <f>_xll.qlInterestRateIndexFixingDate(Currency&amp;"ibor"&amp;Tenor,AQ1605,Trigger)</f>
        <v>50588</v>
      </c>
      <c r="AQ1605" s="101">
        <f>_xll.qlCalendarAdvance(Calendar,AQ1604,AO1605,"f",,Trigger)</f>
        <v>50592</v>
      </c>
      <c r="AR1605" s="101">
        <f>_xll.qlInterestRateIndexMaturity(Currency&amp;"ibor"&amp;Tenor,AQ1605,Trigger)</f>
        <v>50623</v>
      </c>
      <c r="AS1605" s="246">
        <f>_xll.qlIndexFixing($AC$5,AP1605,TRUE,_xll.ohTrigger(Trigger,Trigger1M))</f>
        <v>1.7240934963206729E-2</v>
      </c>
      <c r="AT1605" s="246">
        <f>_xll.qlIndexFixing($AU$1,AP1605,TRUE,_xll.ohTrigger(Trigger,Trigger1M))</f>
        <v>1.7279624279741744E-2</v>
      </c>
    </row>
    <row r="1606" spans="41:46" ht="11.25" customHeight="1" x14ac:dyDescent="0.25">
      <c r="AO1606" s="102" t="s">
        <v>83</v>
      </c>
      <c r="AP1606" s="101">
        <f>_xll.qlInterestRateIndexFixingDate(Currency&amp;"ibor"&amp;Tenor,AQ1606,Trigger)</f>
        <v>50595</v>
      </c>
      <c r="AQ1606" s="101">
        <f>_xll.qlCalendarAdvance(Calendar,AQ1605,AO1606,"f",,Trigger)</f>
        <v>50599</v>
      </c>
      <c r="AR1606" s="101">
        <f>_xll.qlInterestRateIndexMaturity(Currency&amp;"ibor"&amp;Tenor,AQ1606,Trigger)</f>
        <v>50630</v>
      </c>
      <c r="AS1606" s="246">
        <f>_xll.qlIndexFixing($AC$5,AP1606,TRUE,_xll.ohTrigger(Trigger,Trigger1M))</f>
        <v>1.7232723607415276E-2</v>
      </c>
      <c r="AT1606" s="246">
        <f>_xll.qlIndexFixing($AU$1,AP1606,TRUE,_xll.ohTrigger(Trigger,Trigger1M))</f>
        <v>1.7274272141208091E-2</v>
      </c>
    </row>
    <row r="1607" spans="41:46" ht="11.25" customHeight="1" x14ac:dyDescent="0.25">
      <c r="AO1607" s="102" t="s">
        <v>83</v>
      </c>
      <c r="AP1607" s="101">
        <f>_xll.qlInterestRateIndexFixingDate(Currency&amp;"ibor"&amp;Tenor,AQ1607,Trigger)</f>
        <v>50602</v>
      </c>
      <c r="AQ1607" s="101">
        <f>_xll.qlCalendarAdvance(Calendar,AQ1606,AO1607,"f",,Trigger)</f>
        <v>50606</v>
      </c>
      <c r="AR1607" s="101">
        <f>_xll.qlInterestRateIndexMaturity(Currency&amp;"ibor"&amp;Tenor,AQ1607,Trigger)</f>
        <v>50637</v>
      </c>
      <c r="AS1607" s="246">
        <f>_xll.qlIndexFixing($AC$5,AP1607,TRUE,_xll.ohTrigger(Trigger,Trigger1M))</f>
        <v>1.7224712652834293E-2</v>
      </c>
      <c r="AT1607" s="246">
        <f>_xll.qlIndexFixing($AU$1,AP1607,TRUE,_xll.ohTrigger(Trigger,Trigger1M))</f>
        <v>1.7268990220232653E-2</v>
      </c>
    </row>
    <row r="1608" spans="41:46" ht="11.25" customHeight="1" x14ac:dyDescent="0.25">
      <c r="AO1608" s="102" t="s">
        <v>83</v>
      </c>
      <c r="AP1608" s="101">
        <f>_xll.qlInterestRateIndexFixingDate(Currency&amp;"ibor"&amp;Tenor,AQ1608,Trigger)</f>
        <v>50609</v>
      </c>
      <c r="AQ1608" s="101">
        <f>_xll.qlCalendarAdvance(Calendar,AQ1607,AO1608,"f",,Trigger)</f>
        <v>50613</v>
      </c>
      <c r="AR1608" s="101">
        <f>_xll.qlInterestRateIndexMaturity(Currency&amp;"ibor"&amp;Tenor,AQ1608,Trigger)</f>
        <v>50644</v>
      </c>
      <c r="AS1608" s="246">
        <f>_xll.qlIndexFixing($AC$5,AP1608,TRUE,_xll.ohTrigger(Trigger,Trigger1M))</f>
        <v>1.7216902099053778E-2</v>
      </c>
      <c r="AT1608" s="246">
        <f>_xll.qlIndexFixing($AU$1,AP1608,TRUE,_xll.ohTrigger(Trigger,Trigger1M))</f>
        <v>1.7263778516717451E-2</v>
      </c>
    </row>
    <row r="1609" spans="41:46" ht="11.25" customHeight="1" x14ac:dyDescent="0.25">
      <c r="AO1609" s="102" t="s">
        <v>83</v>
      </c>
      <c r="AP1609" s="101">
        <f>_xll.qlInterestRateIndexFixingDate(Currency&amp;"ibor"&amp;Tenor,AQ1609,Trigger)</f>
        <v>50616</v>
      </c>
      <c r="AQ1609" s="101">
        <f>_xll.qlCalendarAdvance(Calendar,AQ1608,AO1609,"f",,Trigger)</f>
        <v>50620</v>
      </c>
      <c r="AR1609" s="101">
        <f>_xll.qlInterestRateIndexMaturity(Currency&amp;"ibor"&amp;Tenor,AQ1609,Trigger)</f>
        <v>50651</v>
      </c>
      <c r="AS1609" s="246">
        <f>_xll.qlIndexFixing($AC$5,AP1609,TRUE,_xll.ohTrigger(Trigger,Trigger1M))</f>
        <v>1.7209291945668895E-2</v>
      </c>
      <c r="AT1609" s="246">
        <f>_xll.qlIndexFixing($AU$1,AP1609,TRUE,_xll.ohTrigger(Trigger,Trigger1M))</f>
        <v>1.7258637030569651E-2</v>
      </c>
    </row>
    <row r="1610" spans="41:46" ht="11.25" customHeight="1" x14ac:dyDescent="0.25">
      <c r="AO1610" s="102" t="s">
        <v>83</v>
      </c>
      <c r="AP1610" s="101">
        <f>_xll.qlInterestRateIndexFixingDate(Currency&amp;"ibor"&amp;Tenor,AQ1610,Trigger)</f>
        <v>50623</v>
      </c>
      <c r="AQ1610" s="101">
        <f>_xll.qlCalendarAdvance(Calendar,AQ1609,AO1610,"f",,Trigger)</f>
        <v>50627</v>
      </c>
      <c r="AR1610" s="101">
        <f>_xll.qlInterestRateIndexMaturity(Currency&amp;"ibor"&amp;Tenor,AQ1610,Trigger)</f>
        <v>50658</v>
      </c>
      <c r="AS1610" s="246">
        <f>_xll.qlIndexFixing($AC$5,AP1610,TRUE,_xll.ohTrigger(Trigger,Trigger1M))</f>
        <v>1.7201882192285124E-2</v>
      </c>
      <c r="AT1610" s="246">
        <f>_xll.qlIndexFixing($AU$1,AP1610,TRUE,_xll.ohTrigger(Trigger,Trigger1M))</f>
        <v>1.725356576169643E-2</v>
      </c>
    </row>
    <row r="1611" spans="41:46" ht="11.25" customHeight="1" x14ac:dyDescent="0.25">
      <c r="AO1611" s="102" t="s">
        <v>83</v>
      </c>
      <c r="AP1611" s="101">
        <f>_xll.qlInterestRateIndexFixingDate(Currency&amp;"ibor"&amp;Tenor,AQ1611,Trigger)</f>
        <v>50630</v>
      </c>
      <c r="AQ1611" s="101">
        <f>_xll.qlCalendarAdvance(Calendar,AQ1610,AO1611,"f",,Trigger)</f>
        <v>50634</v>
      </c>
      <c r="AR1611" s="101">
        <f>_xll.qlInterestRateIndexMaturity(Currency&amp;"ibor"&amp;Tenor,AQ1611,Trigger)</f>
        <v>50665</v>
      </c>
      <c r="AS1611" s="246">
        <f>_xll.qlIndexFixing($AC$5,AP1611,TRUE,_xll.ohTrigger(Trigger,Trigger1M))</f>
        <v>1.7194672838515675E-2</v>
      </c>
      <c r="AT1611" s="246">
        <f>_xll.qlIndexFixing($AU$1,AP1611,TRUE,_xll.ohTrigger(Trigger,Trigger1M))</f>
        <v>1.7248564710004952E-2</v>
      </c>
    </row>
    <row r="1612" spans="41:46" ht="11.25" customHeight="1" x14ac:dyDescent="0.25">
      <c r="AO1612" s="102" t="s">
        <v>83</v>
      </c>
      <c r="AP1612" s="101">
        <f>_xll.qlInterestRateIndexFixingDate(Currency&amp;"ibor"&amp;Tenor,AQ1612,Trigger)</f>
        <v>50637</v>
      </c>
      <c r="AQ1612" s="101">
        <f>_xll.qlCalendarAdvance(Calendar,AQ1611,AO1612,"f",,Trigger)</f>
        <v>50641</v>
      </c>
      <c r="AR1612" s="101">
        <f>_xll.qlInterestRateIndexMaturity(Currency&amp;"ibor"&amp;Tenor,AQ1612,Trigger)</f>
        <v>50672</v>
      </c>
      <c r="AS1612" s="246">
        <f>_xll.qlIndexFixing($AC$5,AP1612,TRUE,_xll.ohTrigger(Trigger,Trigger1M))</f>
        <v>1.7187663883994387E-2</v>
      </c>
      <c r="AT1612" s="246">
        <f>_xll.qlIndexFixing($AU$1,AP1612,TRUE,_xll.ohTrigger(Trigger,Trigger1M))</f>
        <v>1.7243633875404972E-2</v>
      </c>
    </row>
    <row r="1613" spans="41:46" ht="11.25" customHeight="1" x14ac:dyDescent="0.25">
      <c r="AO1613" s="102" t="s">
        <v>83</v>
      </c>
      <c r="AP1613" s="101">
        <f>_xll.qlInterestRateIndexFixingDate(Currency&amp;"ibor"&amp;Tenor,AQ1613,Trigger)</f>
        <v>50644</v>
      </c>
      <c r="AQ1613" s="101">
        <f>_xll.qlCalendarAdvance(Calendar,AQ1612,AO1613,"f",,Trigger)</f>
        <v>50648</v>
      </c>
      <c r="AR1613" s="101">
        <f>_xll.qlInterestRateIndexMaturity(Currency&amp;"ibor"&amp;Tenor,AQ1613,Trigger)</f>
        <v>50678</v>
      </c>
      <c r="AS1613" s="246">
        <f>_xll.qlIndexFixing($AC$5,AP1613,TRUE,_xll.ohTrigger(Trigger,Trigger1M))</f>
        <v>1.7180914824723281E-2</v>
      </c>
      <c r="AT1613" s="246">
        <f>_xll.qlIndexFixing($AU$1,AP1613,TRUE,_xll.ohTrigger(Trigger,Trigger1M))</f>
        <v>1.7238701924910949E-2</v>
      </c>
    </row>
    <row r="1614" spans="41:46" ht="11.25" customHeight="1" x14ac:dyDescent="0.25">
      <c r="AO1614" s="102" t="s">
        <v>83</v>
      </c>
      <c r="AP1614" s="101">
        <f>_xll.qlInterestRateIndexFixingDate(Currency&amp;"ibor"&amp;Tenor,AQ1614,Trigger)</f>
        <v>50651</v>
      </c>
      <c r="AQ1614" s="101">
        <f>_xll.qlCalendarAdvance(Calendar,AQ1613,AO1614,"f",,Trigger)</f>
        <v>50655</v>
      </c>
      <c r="AR1614" s="101">
        <f>_xll.qlInterestRateIndexMaturity(Currency&amp;"ibor"&amp;Tenor,AQ1614,Trigger)</f>
        <v>50685</v>
      </c>
      <c r="AS1614" s="246">
        <f>_xll.qlIndexFixing($AC$5,AP1614,TRUE,_xll.ohTrigger(Trigger,Trigger1M))</f>
        <v>1.7174292669216662E-2</v>
      </c>
      <c r="AT1614" s="246">
        <f>_xll.qlIndexFixing($AU$1,AP1614,TRUE,_xll.ohTrigger(Trigger,Trigger1M))</f>
        <v>1.7233906738169935E-2</v>
      </c>
    </row>
    <row r="1615" spans="41:46" ht="11.25" customHeight="1" x14ac:dyDescent="0.25">
      <c r="AO1615" s="102" t="s">
        <v>83</v>
      </c>
      <c r="AP1615" s="101">
        <f>_xll.qlInterestRateIndexFixingDate(Currency&amp;"ibor"&amp;Tenor,AQ1615,Trigger)</f>
        <v>50658</v>
      </c>
      <c r="AQ1615" s="101">
        <f>_xll.qlCalendarAdvance(Calendar,AQ1614,AO1615,"f",,Trigger)</f>
        <v>50662</v>
      </c>
      <c r="AR1615" s="101">
        <f>_xll.qlInterestRateIndexMaturity(Currency&amp;"ibor"&amp;Tenor,AQ1615,Trigger)</f>
        <v>50692</v>
      </c>
      <c r="AS1615" s="246">
        <f>_xll.qlIndexFixing($AC$5,AP1615,TRUE,_xll.ohTrigger(Trigger,Trigger1M))</f>
        <v>1.7167870902250471E-2</v>
      </c>
      <c r="AT1615" s="246">
        <f>_xll.qlIndexFixing($AU$1,AP1615,TRUE,_xll.ohTrigger(Trigger,Trigger1M))</f>
        <v>1.7229181764832013E-2</v>
      </c>
    </row>
    <row r="1616" spans="41:46" ht="11.25" customHeight="1" x14ac:dyDescent="0.25">
      <c r="AO1616" s="102" t="s">
        <v>83</v>
      </c>
      <c r="AP1616" s="101">
        <f>_xll.qlInterestRateIndexFixingDate(Currency&amp;"ibor"&amp;Tenor,AQ1616,Trigger)</f>
        <v>50665</v>
      </c>
      <c r="AQ1616" s="101">
        <f>_xll.qlCalendarAdvance(Calendar,AQ1615,AO1616,"f",,Trigger)</f>
        <v>50669</v>
      </c>
      <c r="AR1616" s="101">
        <f>_xll.qlInterestRateIndexMaturity(Currency&amp;"ibor"&amp;Tenor,AQ1616,Trigger)</f>
        <v>50699</v>
      </c>
      <c r="AS1616" s="246">
        <f>_xll.qlIndexFixing($AC$5,AP1616,TRUE,_xll.ohTrigger(Trigger,Trigger1M))</f>
        <v>1.7161649523507627E-2</v>
      </c>
      <c r="AT1616" s="246">
        <f>_xll.qlIndexFixing($AU$1,AP1616,TRUE,_xll.ohTrigger(Trigger,Trigger1M))</f>
        <v>1.7224527004827905E-2</v>
      </c>
    </row>
    <row r="1617" spans="41:46" ht="11.25" customHeight="1" x14ac:dyDescent="0.25">
      <c r="AO1617" s="102" t="s">
        <v>83</v>
      </c>
      <c r="AP1617" s="101">
        <f>_xll.qlInterestRateIndexFixingDate(Currency&amp;"ibor"&amp;Tenor,AQ1617,Trigger)</f>
        <v>50672</v>
      </c>
      <c r="AQ1617" s="101">
        <f>_xll.qlCalendarAdvance(Calendar,AQ1616,AO1617,"f",,Trigger)</f>
        <v>50676</v>
      </c>
      <c r="AR1617" s="101">
        <f>_xll.qlInterestRateIndexMaturity(Currency&amp;"ibor"&amp;Tenor,AQ1617,Trigger)</f>
        <v>50706</v>
      </c>
      <c r="AS1617" s="246">
        <f>_xll.qlIndexFixing($AC$5,AP1617,TRUE,_xll.ohTrigger(Trigger,Trigger1M))</f>
        <v>1.7155628532673717E-2</v>
      </c>
      <c r="AT1617" s="246">
        <f>_xll.qlIndexFixing($AU$1,AP1617,TRUE,_xll.ohTrigger(Trigger,Trigger1M))</f>
        <v>1.7219942458072346E-2</v>
      </c>
    </row>
    <row r="1618" spans="41:46" ht="11.25" customHeight="1" x14ac:dyDescent="0.25">
      <c r="AO1618" s="102" t="s">
        <v>83</v>
      </c>
      <c r="AP1618" s="101">
        <f>_xll.qlInterestRateIndexFixingDate(Currency&amp;"ibor"&amp;Tenor,AQ1618,Trigger)</f>
        <v>50679</v>
      </c>
      <c r="AQ1618" s="101">
        <f>_xll.qlCalendarAdvance(Calendar,AQ1617,AO1618,"f",,Trigger)</f>
        <v>50683</v>
      </c>
      <c r="AR1618" s="101">
        <f>_xll.qlInterestRateIndexMaturity(Currency&amp;"ibor"&amp;Tenor,AQ1618,Trigger)</f>
        <v>50714</v>
      </c>
      <c r="AS1618" s="246">
        <f>_xll.qlIndexFixing($AC$5,AP1618,TRUE,_xll.ohTrigger(Trigger,Trigger1M))</f>
        <v>1.7149818521470562E-2</v>
      </c>
      <c r="AT1618" s="246">
        <f>_xll.qlIndexFixing($AU$1,AP1618,TRUE,_xll.ohTrigger(Trigger,Trigger1M))</f>
        <v>1.7215523421814309E-2</v>
      </c>
    </row>
    <row r="1619" spans="41:46" ht="11.25" customHeight="1" x14ac:dyDescent="0.25">
      <c r="AO1619" s="102" t="s">
        <v>83</v>
      </c>
      <c r="AP1619" s="101">
        <f>_xll.qlInterestRateIndexFixingDate(Currency&amp;"ibor"&amp;Tenor,AQ1619,Trigger)</f>
        <v>50686</v>
      </c>
      <c r="AQ1619" s="101">
        <f>_xll.qlCalendarAdvance(Calendar,AQ1618,AO1619,"f",,Trigger)</f>
        <v>50690</v>
      </c>
      <c r="AR1619" s="101">
        <f>_xll.qlInterestRateIndexMaturity(Currency&amp;"ibor"&amp;Tenor,AQ1619,Trigger)</f>
        <v>50721</v>
      </c>
      <c r="AS1619" s="246">
        <f>_xll.qlIndexFixing($AC$5,AP1619,TRUE,_xll.ohTrigger(Trigger,Trigger1M))</f>
        <v>1.7144212352104407E-2</v>
      </c>
      <c r="AT1619" s="246">
        <f>_xll.qlIndexFixing($AU$1,AP1619,TRUE,_xll.ohTrigger(Trigger,Trigger1M))</f>
        <v>1.7211084104425775E-2</v>
      </c>
    </row>
    <row r="1620" spans="41:46" ht="11.25" customHeight="1" x14ac:dyDescent="0.25">
      <c r="AO1620" s="102" t="s">
        <v>83</v>
      </c>
      <c r="AP1620" s="101">
        <f>_xll.qlInterestRateIndexFixingDate(Currency&amp;"ibor"&amp;Tenor,AQ1620,Trigger)</f>
        <v>50693</v>
      </c>
      <c r="AQ1620" s="101">
        <f>_xll.qlCalendarAdvance(Calendar,AQ1619,AO1620,"f",,Trigger)</f>
        <v>50697</v>
      </c>
      <c r="AR1620" s="101">
        <f>_xll.qlInterestRateIndexMaturity(Currency&amp;"ibor"&amp;Tenor,AQ1620,Trigger)</f>
        <v>50728</v>
      </c>
      <c r="AS1620" s="246">
        <f>_xll.qlIndexFixing($AC$5,AP1620,TRUE,_xll.ohTrigger(Trigger,Trigger1M))</f>
        <v>1.7138806579379471E-2</v>
      </c>
      <c r="AT1620" s="246">
        <f>_xll.qlIndexFixing($AU$1,AP1620,TRUE,_xll.ohTrigger(Trigger,Trigger1M))</f>
        <v>1.7206715003447993E-2</v>
      </c>
    </row>
    <row r="1621" spans="41:46" ht="11.25" customHeight="1" x14ac:dyDescent="0.25">
      <c r="AO1621" s="102" t="s">
        <v>83</v>
      </c>
      <c r="AP1621" s="101">
        <f>_xll.qlInterestRateIndexFixingDate(Currency&amp;"ibor"&amp;Tenor,AQ1621,Trigger)</f>
        <v>50700</v>
      </c>
      <c r="AQ1621" s="101">
        <f>_xll.qlCalendarAdvance(Calendar,AQ1620,AO1621,"f",,Trigger)</f>
        <v>50704</v>
      </c>
      <c r="AR1621" s="101">
        <f>_xll.qlInterestRateIndexMaturity(Currency&amp;"ibor"&amp;Tenor,AQ1621,Trigger)</f>
        <v>50735</v>
      </c>
      <c r="AS1621" s="246">
        <f>_xll.qlIndexFixing($AC$5,AP1621,TRUE,_xll.ohTrigger(Trigger,Trigger1M))</f>
        <v>1.7133601203009528E-2</v>
      </c>
      <c r="AT1621" s="246">
        <f>_xll.qlIndexFixing($AU$1,AP1621,TRUE,_xll.ohTrigger(Trigger,Trigger1M))</f>
        <v>1.7202416118808763E-2</v>
      </c>
    </row>
    <row r="1622" spans="41:46" ht="11.25" customHeight="1" x14ac:dyDescent="0.25">
      <c r="AO1622" s="102" t="s">
        <v>83</v>
      </c>
      <c r="AP1622" s="101">
        <f>_xll.qlInterestRateIndexFixingDate(Currency&amp;"ibor"&amp;Tenor,AQ1622,Trigger)</f>
        <v>50707</v>
      </c>
      <c r="AQ1622" s="101">
        <f>_xll.qlCalendarAdvance(Calendar,AQ1621,AO1622,"f",,Trigger)</f>
        <v>50711</v>
      </c>
      <c r="AR1622" s="101">
        <f>_xll.qlInterestRateIndexMaturity(Currency&amp;"ibor"&amp;Tenor,AQ1622,Trigger)</f>
        <v>50741</v>
      </c>
      <c r="AS1622" s="246">
        <f>_xll.qlIndexFixing($AC$5,AP1622,TRUE,_xll.ohTrigger(Trigger,Trigger1M))</f>
        <v>1.7128529386967628E-2</v>
      </c>
      <c r="AT1622" s="246">
        <f>_xll.qlIndexFixing($AU$1,AP1622,TRUE,_xll.ohTrigger(Trigger,Trigger1M))</f>
        <v>1.7198072920225016E-2</v>
      </c>
    </row>
    <row r="1623" spans="41:46" ht="11.25" customHeight="1" x14ac:dyDescent="0.25">
      <c r="AO1623" s="102" t="s">
        <v>83</v>
      </c>
      <c r="AP1623" s="101">
        <f>_xll.qlInterestRateIndexFixingDate(Currency&amp;"ibor"&amp;Tenor,AQ1623,Trigger)</f>
        <v>50714</v>
      </c>
      <c r="AQ1623" s="101">
        <f>_xll.qlCalendarAdvance(Calendar,AQ1622,AO1623,"f",,Trigger)</f>
        <v>50718</v>
      </c>
      <c r="AR1623" s="101">
        <f>_xll.qlInterestRateIndexMaturity(Currency&amp;"ibor"&amp;Tenor,AQ1623,Trigger)</f>
        <v>50748</v>
      </c>
      <c r="AS1623" s="246">
        <f>_xll.qlIndexFixing($AC$5,AP1623,TRUE,_xll.ohTrigger(Trigger,Trigger1M))</f>
        <v>1.7123710717621421E-2</v>
      </c>
      <c r="AT1623" s="246">
        <f>_xll.qlIndexFixing($AU$1,AP1623,TRUE,_xll.ohTrigger(Trigger,Trigger1M))</f>
        <v>1.7193909651308736E-2</v>
      </c>
    </row>
    <row r="1624" spans="41:46" ht="11.25" customHeight="1" x14ac:dyDescent="0.25">
      <c r="AO1624" s="102" t="s">
        <v>83</v>
      </c>
      <c r="AP1624" s="101">
        <f>_xll.qlInterestRateIndexFixingDate(Currency&amp;"ibor"&amp;Tenor,AQ1624,Trigger)</f>
        <v>50721</v>
      </c>
      <c r="AQ1624" s="101">
        <f>_xll.qlCalendarAdvance(Calendar,AQ1623,AO1624,"f",,Trigger)</f>
        <v>50725</v>
      </c>
      <c r="AR1624" s="101">
        <f>_xll.qlInterestRateIndexMaturity(Currency&amp;"ibor"&amp;Tenor,AQ1624,Trigger)</f>
        <v>50755</v>
      </c>
      <c r="AS1624" s="246">
        <f>_xll.qlIndexFixing($AC$5,AP1624,TRUE,_xll.ohTrigger(Trigger,Trigger1M))</f>
        <v>1.7119092434286998E-2</v>
      </c>
      <c r="AT1624" s="246">
        <f>_xll.qlIndexFixing($AU$1,AP1624,TRUE,_xll.ohTrigger(Trigger,Trigger1M))</f>
        <v>1.7189816595100105E-2</v>
      </c>
    </row>
    <row r="1625" spans="41:46" ht="11.25" customHeight="1" x14ac:dyDescent="0.25">
      <c r="AO1625" s="102" t="s">
        <v>83</v>
      </c>
      <c r="AP1625" s="101">
        <f>_xll.qlInterestRateIndexFixingDate(Currency&amp;"ibor"&amp;Tenor,AQ1625,Trigger)</f>
        <v>50728</v>
      </c>
      <c r="AQ1625" s="101">
        <f>_xll.qlCalendarAdvance(Calendar,AQ1624,AO1625,"f",,Trigger)</f>
        <v>50732</v>
      </c>
      <c r="AR1625" s="101">
        <f>_xll.qlInterestRateIndexMaturity(Currency&amp;"ibor"&amp;Tenor,AQ1625,Trigger)</f>
        <v>50762</v>
      </c>
      <c r="AS1625" s="246">
        <f>_xll.qlIndexFixing($AC$5,AP1625,TRUE,_xll.ohTrigger(Trigger,Trigger1M))</f>
        <v>1.7114674536732544E-2</v>
      </c>
      <c r="AT1625" s="246">
        <f>_xll.qlIndexFixing($AU$1,AP1625,TRUE,_xll.ohTrigger(Trigger,Trigger1M))</f>
        <v>1.7185793751535172E-2</v>
      </c>
    </row>
    <row r="1626" spans="41:46" ht="11.25" customHeight="1" x14ac:dyDescent="0.25">
      <c r="AO1626" s="102" t="s">
        <v>83</v>
      </c>
      <c r="AP1626" s="101">
        <f>_xll.qlInterestRateIndexFixingDate(Currency&amp;"ibor"&amp;Tenor,AQ1626,Trigger)</f>
        <v>50735</v>
      </c>
      <c r="AQ1626" s="101">
        <f>_xll.qlCalendarAdvance(Calendar,AQ1625,AO1626,"f",,Trigger)</f>
        <v>50739</v>
      </c>
      <c r="AR1626" s="101">
        <f>_xll.qlInterestRateIndexMaturity(Currency&amp;"ibor"&amp;Tenor,AQ1626,Trigger)</f>
        <v>50770</v>
      </c>
      <c r="AS1626" s="246">
        <f>_xll.qlIndexFixing($AC$5,AP1626,TRUE,_xll.ohTrigger(Trigger,Trigger1M))</f>
        <v>1.711058025747773E-2</v>
      </c>
      <c r="AT1626" s="246">
        <f>_xll.qlIndexFixing($AU$1,AP1626,TRUE,_xll.ohTrigger(Trigger,Trigger1M))</f>
        <v>1.7181974937916296E-2</v>
      </c>
    </row>
    <row r="1627" spans="41:46" ht="11.25" customHeight="1" x14ac:dyDescent="0.25">
      <c r="AO1627" s="102" t="s">
        <v>83</v>
      </c>
      <c r="AP1627" s="101">
        <f>_xll.qlInterestRateIndexFixingDate(Currency&amp;"ibor"&amp;Tenor,AQ1627,Trigger)</f>
        <v>50742</v>
      </c>
      <c r="AQ1627" s="101">
        <f>_xll.qlCalendarAdvance(Calendar,AQ1626,AO1627,"f",,Trigger)</f>
        <v>50746</v>
      </c>
      <c r="AR1627" s="101">
        <f>_xll.qlInterestRateIndexMaturity(Currency&amp;"ibor"&amp;Tenor,AQ1627,Trigger)</f>
        <v>50777</v>
      </c>
      <c r="AS1627" s="246">
        <f>_xll.qlIndexFixing($AC$5,AP1627,TRUE,_xll.ohTrigger(Trigger,Trigger1M))</f>
        <v>1.710657725396713E-2</v>
      </c>
      <c r="AT1627" s="246">
        <f>_xll.qlIndexFixing($AU$1,AP1627,TRUE,_xll.ohTrigger(Trigger,Trigger1M))</f>
        <v>1.7178097349686436E-2</v>
      </c>
    </row>
    <row r="1628" spans="41:46" ht="11.25" customHeight="1" x14ac:dyDescent="0.25">
      <c r="AO1628" s="102" t="s">
        <v>83</v>
      </c>
      <c r="AP1628" s="101">
        <f>_xll.qlInterestRateIndexFixingDate(Currency&amp;"ibor"&amp;Tenor,AQ1628,Trigger)</f>
        <v>50749</v>
      </c>
      <c r="AQ1628" s="101">
        <f>_xll.qlCalendarAdvance(Calendar,AQ1627,AO1628,"f",,Trigger)</f>
        <v>50753</v>
      </c>
      <c r="AR1628" s="101">
        <f>_xll.qlInterestRateIndexMaturity(Currency&amp;"ibor"&amp;Tenor,AQ1628,Trigger)</f>
        <v>50784</v>
      </c>
      <c r="AS1628" s="246">
        <f>_xll.qlIndexFixing($AC$5,AP1628,TRUE,_xll.ohTrigger(Trigger,Trigger1M))</f>
        <v>1.7102774645150913E-2</v>
      </c>
      <c r="AT1628" s="246">
        <f>_xll.qlIndexFixing($AU$1,AP1628,TRUE,_xll.ohTrigger(Trigger,Trigger1M))</f>
        <v>1.7174289977266517E-2</v>
      </c>
    </row>
    <row r="1629" spans="41:46" ht="11.25" customHeight="1" x14ac:dyDescent="0.25">
      <c r="AO1629" s="102" t="s">
        <v>83</v>
      </c>
      <c r="AP1629" s="101">
        <f>_xll.qlInterestRateIndexFixingDate(Currency&amp;"ibor"&amp;Tenor,AQ1629,Trigger)</f>
        <v>50756</v>
      </c>
      <c r="AQ1629" s="101">
        <f>_xll.qlCalendarAdvance(Calendar,AQ1628,AO1629,"f",,Trigger)</f>
        <v>50760</v>
      </c>
      <c r="AR1629" s="101">
        <f>_xll.qlInterestRateIndexMaturity(Currency&amp;"ibor"&amp;Tenor,AQ1629,Trigger)</f>
        <v>50791</v>
      </c>
      <c r="AS1629" s="246">
        <f>_xll.qlIndexFixing($AC$5,AP1629,TRUE,_xll.ohTrigger(Trigger,Trigger1M))</f>
        <v>1.7099172430827956E-2</v>
      </c>
      <c r="AT1629" s="246">
        <f>_xll.qlIndexFixing($AU$1,AP1629,TRUE,_xll.ohTrigger(Trigger,Trigger1M))</f>
        <v>1.7170552820597228E-2</v>
      </c>
    </row>
    <row r="1630" spans="41:46" ht="11.25" customHeight="1" x14ac:dyDescent="0.25">
      <c r="AO1630" s="102" t="s">
        <v>83</v>
      </c>
      <c r="AP1630" s="101">
        <f>_xll.qlInterestRateIndexFixingDate(Currency&amp;"ibor"&amp;Tenor,AQ1630,Trigger)</f>
        <v>50763</v>
      </c>
      <c r="AQ1630" s="101">
        <f>_xll.qlCalendarAdvance(Calendar,AQ1629,AO1630,"f",,Trigger)</f>
        <v>50767</v>
      </c>
      <c r="AR1630" s="101">
        <f>_xll.qlInterestRateIndexMaturity(Currency&amp;"ibor"&amp;Tenor,AQ1630,Trigger)</f>
        <v>50798</v>
      </c>
      <c r="AS1630" s="246">
        <f>_xll.qlIndexFixing($AC$5,AP1630,TRUE,_xll.ohTrigger(Trigger,Trigger1M))</f>
        <v>1.7095770610812598E-2</v>
      </c>
      <c r="AT1630" s="246">
        <f>_xll.qlIndexFixing($AU$1,AP1630,TRUE,_xll.ohTrigger(Trigger,Trigger1M))</f>
        <v>1.7166885879603796E-2</v>
      </c>
    </row>
    <row r="1631" spans="41:46" ht="11.25" customHeight="1" x14ac:dyDescent="0.25">
      <c r="AO1631" s="102" t="s">
        <v>83</v>
      </c>
      <c r="AP1631" s="101">
        <f>_xll.qlInterestRateIndexFixingDate(Currency&amp;"ibor"&amp;Tenor,AQ1631,Trigger)</f>
        <v>50770</v>
      </c>
      <c r="AQ1631" s="101">
        <f>_xll.qlCalendarAdvance(Calendar,AQ1630,AO1631,"f",,Trigger)</f>
        <v>50774</v>
      </c>
      <c r="AR1631" s="101">
        <f>_xll.qlInterestRateIndexMaturity(Currency&amp;"ibor"&amp;Tenor,AQ1631,Trigger)</f>
        <v>50805</v>
      </c>
      <c r="AS1631" s="246">
        <f>_xll.qlIndexFixing($AC$5,AP1631,TRUE,_xll.ohTrigger(Trigger,Trigger1M))</f>
        <v>1.7092569184932075E-2</v>
      </c>
      <c r="AT1631" s="246">
        <f>_xll.qlIndexFixing($AU$1,AP1631,TRUE,_xll.ohTrigger(Trigger,Trigger1M))</f>
        <v>1.7163289154224333E-2</v>
      </c>
    </row>
    <row r="1632" spans="41:46" ht="11.25" customHeight="1" x14ac:dyDescent="0.25">
      <c r="AO1632" s="102" t="s">
        <v>83</v>
      </c>
      <c r="AP1632" s="101">
        <f>_xll.qlInterestRateIndexFixingDate(Currency&amp;"ibor"&amp;Tenor,AQ1632,Trigger)</f>
        <v>50777</v>
      </c>
      <c r="AQ1632" s="101">
        <f>_xll.qlCalendarAdvance(Calendar,AQ1631,AO1632,"f",,Trigger)</f>
        <v>50781</v>
      </c>
      <c r="AR1632" s="101">
        <f>_xll.qlInterestRateIndexMaturity(Currency&amp;"ibor"&amp;Tenor,AQ1632,Trigger)</f>
        <v>50812</v>
      </c>
      <c r="AS1632" s="246">
        <f>_xll.qlIndexFixing($AC$5,AP1632,TRUE,_xll.ohTrigger(Trigger,Trigger1M))</f>
        <v>1.7089568153021355E-2</v>
      </c>
      <c r="AT1632" s="246">
        <f>_xll.qlIndexFixing($AU$1,AP1632,TRUE,_xll.ohTrigger(Trigger,Trigger1M))</f>
        <v>1.7159762644391792E-2</v>
      </c>
    </row>
    <row r="1633" spans="41:46" ht="11.25" customHeight="1" x14ac:dyDescent="0.25">
      <c r="AO1633" s="102" t="s">
        <v>83</v>
      </c>
      <c r="AP1633" s="101">
        <f>_xll.qlInterestRateIndexFixingDate(Currency&amp;"ibor"&amp;Tenor,AQ1633,Trigger)</f>
        <v>50784</v>
      </c>
      <c r="AQ1633" s="101">
        <f>_xll.qlCalendarAdvance(Calendar,AQ1632,AO1633,"f",,Trigger)</f>
        <v>50788</v>
      </c>
      <c r="AR1633" s="101">
        <f>_xll.qlInterestRateIndexMaturity(Currency&amp;"ibor"&amp;Tenor,AQ1633,Trigger)</f>
        <v>50819</v>
      </c>
      <c r="AS1633" s="246">
        <f>_xll.qlIndexFixing($AC$5,AP1633,TRUE,_xll.ohTrigger(Trigger,Trigger1M))</f>
        <v>1.7086767514923148E-2</v>
      </c>
      <c r="AT1633" s="246">
        <f>_xll.qlIndexFixing($AU$1,AP1633,TRUE,_xll.ohTrigger(Trigger,Trigger1M))</f>
        <v>1.7156306350041714E-2</v>
      </c>
    </row>
    <row r="1634" spans="41:46" ht="11.25" customHeight="1" x14ac:dyDescent="0.25">
      <c r="AO1634" s="102" t="s">
        <v>83</v>
      </c>
      <c r="AP1634" s="101">
        <f>_xll.qlInterestRateIndexFixingDate(Currency&amp;"ibor"&amp;Tenor,AQ1634,Trigger)</f>
        <v>50791</v>
      </c>
      <c r="AQ1634" s="101">
        <f>_xll.qlCalendarAdvance(Calendar,AQ1633,AO1634,"f",,Trigger)</f>
        <v>50795</v>
      </c>
      <c r="AR1634" s="101">
        <f>_xll.qlInterestRateIndexMaturity(Currency&amp;"ibor"&amp;Tenor,AQ1634,Trigger)</f>
        <v>50826</v>
      </c>
      <c r="AS1634" s="246">
        <f>_xll.qlIndexFixing($AC$5,AP1634,TRUE,_xll.ohTrigger(Trigger,Trigger1M))</f>
        <v>1.7084167270490475E-2</v>
      </c>
      <c r="AT1634" s="246">
        <f>_xll.qlIndexFixing($AU$1,AP1634,TRUE,_xll.ohTrigger(Trigger,Trigger1M))</f>
        <v>1.7152920271112211E-2</v>
      </c>
    </row>
    <row r="1635" spans="41:46" ht="11.25" customHeight="1" x14ac:dyDescent="0.25">
      <c r="AO1635" s="102" t="s">
        <v>83</v>
      </c>
      <c r="AP1635" s="101">
        <f>_xll.qlInterestRateIndexFixingDate(Currency&amp;"ibor"&amp;Tenor,AQ1635,Trigger)</f>
        <v>50798</v>
      </c>
      <c r="AQ1635" s="101">
        <f>_xll.qlCalendarAdvance(Calendar,AQ1634,AO1635,"f",,Trigger)</f>
        <v>50802</v>
      </c>
      <c r="AR1635" s="101">
        <f>_xll.qlInterestRateIndexMaturity(Currency&amp;"ibor"&amp;Tenor,AQ1635,Trigger)</f>
        <v>50830</v>
      </c>
      <c r="AS1635" s="246">
        <f>_xll.qlIndexFixing($AC$5,AP1635,TRUE,_xll.ohTrigger(Trigger,Trigger1M))</f>
        <v>1.7081019450908244E-2</v>
      </c>
      <c r="AT1635" s="246">
        <f>_xll.qlIndexFixing($AU$1,AP1635,TRUE,_xll.ohTrigger(Trigger,Trigger1M))</f>
        <v>1.7149073578884049E-2</v>
      </c>
    </row>
    <row r="1636" spans="41:46" ht="11.25" customHeight="1" x14ac:dyDescent="0.25">
      <c r="AO1636" s="102" t="s">
        <v>83</v>
      </c>
      <c r="AP1636" s="101">
        <f>_xll.qlInterestRateIndexFixingDate(Currency&amp;"ibor"&amp;Tenor,AQ1636,Trigger)</f>
        <v>50805</v>
      </c>
      <c r="AQ1636" s="101">
        <f>_xll.qlCalendarAdvance(Calendar,AQ1635,AO1636,"f",,Trigger)</f>
        <v>50809</v>
      </c>
      <c r="AR1636" s="101">
        <f>_xll.qlInterestRateIndexMaturity(Currency&amp;"ibor"&amp;Tenor,AQ1636,Trigger)</f>
        <v>50837</v>
      </c>
      <c r="AS1636" s="246">
        <f>_xll.qlIndexFixing($AC$5,AP1636,TRUE,_xll.ohTrigger(Trigger,Trigger1M))</f>
        <v>1.7078777370920863E-2</v>
      </c>
      <c r="AT1636" s="246">
        <f>_xll.qlIndexFixing($AU$1,AP1636,TRUE,_xll.ohTrigger(Trigger,Trigger1M))</f>
        <v>1.7145813350079982E-2</v>
      </c>
    </row>
    <row r="1637" spans="41:46" ht="11.25" customHeight="1" x14ac:dyDescent="0.25">
      <c r="AO1637" s="102" t="s">
        <v>83</v>
      </c>
      <c r="AP1637" s="101">
        <f>_xll.qlInterestRateIndexFixingDate(Currency&amp;"ibor"&amp;Tenor,AQ1637,Trigger)</f>
        <v>50812</v>
      </c>
      <c r="AQ1637" s="101">
        <f>_xll.qlCalendarAdvance(Calendar,AQ1636,AO1637,"f",,Trigger)</f>
        <v>50816</v>
      </c>
      <c r="AR1637" s="101">
        <f>_xll.qlInterestRateIndexMaturity(Currency&amp;"ibor"&amp;Tenor,AQ1637,Trigger)</f>
        <v>50844</v>
      </c>
      <c r="AS1637" s="246">
        <f>_xll.qlIndexFixing($AC$5,AP1637,TRUE,_xll.ohTrigger(Trigger,Trigger1M))</f>
        <v>1.7076735655715387E-2</v>
      </c>
      <c r="AT1637" s="246">
        <f>_xll.qlIndexFixing($AU$1,AP1637,TRUE,_xll.ohTrigger(Trigger,Trigger1M))</f>
        <v>1.7142623326417614E-2</v>
      </c>
    </row>
    <row r="1638" spans="41:46" ht="11.25" customHeight="1" x14ac:dyDescent="0.25">
      <c r="AO1638" s="102" t="s">
        <v>83</v>
      </c>
      <c r="AP1638" s="101">
        <f>_xll.qlInterestRateIndexFixingDate(Currency&amp;"ibor"&amp;Tenor,AQ1638,Trigger)</f>
        <v>50819</v>
      </c>
      <c r="AQ1638" s="101">
        <f>_xll.qlCalendarAdvance(Calendar,AQ1637,AO1638,"f",,Trigger)</f>
        <v>50823</v>
      </c>
      <c r="AR1638" s="101">
        <f>_xll.qlInterestRateIndexMaturity(Currency&amp;"ibor"&amp;Tenor,AQ1638,Trigger)</f>
        <v>50851</v>
      </c>
      <c r="AS1638" s="246">
        <f>_xll.qlIndexFixing($AC$5,AP1638,TRUE,_xll.ohTrigger(Trigger,Trigger1M))</f>
        <v>1.7074894305194759E-2</v>
      </c>
      <c r="AT1638" s="246">
        <f>_xll.qlIndexFixing($AU$1,AP1638,TRUE,_xll.ohTrigger(Trigger,Trigger1M))</f>
        <v>1.7139503507842706E-2</v>
      </c>
    </row>
    <row r="1639" spans="41:46" ht="11.25" customHeight="1" x14ac:dyDescent="0.25">
      <c r="AO1639" s="102" t="s">
        <v>83</v>
      </c>
      <c r="AP1639" s="101">
        <f>_xll.qlInterestRateIndexFixingDate(Currency&amp;"ibor"&amp;Tenor,AQ1639,Trigger)</f>
        <v>50826</v>
      </c>
      <c r="AQ1639" s="101">
        <f>_xll.qlCalendarAdvance(Calendar,AQ1638,AO1639,"f",,Trigger)</f>
        <v>50830</v>
      </c>
      <c r="AR1639" s="101">
        <f>_xll.qlInterestRateIndexMaturity(Currency&amp;"ibor"&amp;Tenor,AQ1639,Trigger)</f>
        <v>50861</v>
      </c>
      <c r="AS1639" s="246">
        <f>_xll.qlIndexFixing($AC$5,AP1639,TRUE,_xll.ohTrigger(Trigger,Trigger1M))</f>
        <v>1.7074171949009016E-2</v>
      </c>
      <c r="AT1639" s="246">
        <f>_xll.qlIndexFixing($AU$1,AP1639,TRUE,_xll.ohTrigger(Trigger,Trigger1M))</f>
        <v>1.7137043105674342E-2</v>
      </c>
    </row>
    <row r="1640" spans="41:46" ht="11.25" customHeight="1" x14ac:dyDescent="0.25">
      <c r="AO1640" s="102" t="s">
        <v>83</v>
      </c>
      <c r="AP1640" s="101">
        <f>_xll.qlInterestRateIndexFixingDate(Currency&amp;"ibor"&amp;Tenor,AQ1640,Trigger)</f>
        <v>50833</v>
      </c>
      <c r="AQ1640" s="101">
        <f>_xll.qlCalendarAdvance(Calendar,AQ1639,AO1640,"f",,Trigger)</f>
        <v>50837</v>
      </c>
      <c r="AR1640" s="101">
        <f>_xll.qlInterestRateIndexMaturity(Currency&amp;"ibor"&amp;Tenor,AQ1640,Trigger)</f>
        <v>50872</v>
      </c>
      <c r="AS1640" s="246">
        <f>_xll.qlIndexFixing($AC$5,AP1640,TRUE,_xll.ohTrigger(Trigger,Trigger1M))</f>
        <v>1.7074075041743391E-2</v>
      </c>
      <c r="AT1640" s="246">
        <f>_xll.qlIndexFixing($AU$1,AP1640,TRUE,_xll.ohTrigger(Trigger,Trigger1M))</f>
        <v>1.7134890022339935E-2</v>
      </c>
    </row>
    <row r="1641" spans="41:46" ht="11.25" customHeight="1" x14ac:dyDescent="0.25">
      <c r="AO1641" s="102" t="s">
        <v>83</v>
      </c>
      <c r="AP1641" s="101">
        <f>_xll.qlInterestRateIndexFixingDate(Currency&amp;"ibor"&amp;Tenor,AQ1641,Trigger)</f>
        <v>50840</v>
      </c>
      <c r="AQ1641" s="101">
        <f>_xll.qlCalendarAdvance(Calendar,AQ1640,AO1641,"f",,Trigger)</f>
        <v>50844</v>
      </c>
      <c r="AR1641" s="101">
        <f>_xll.qlInterestRateIndexMaturity(Currency&amp;"ibor"&amp;Tenor,AQ1641,Trigger)</f>
        <v>50875</v>
      </c>
      <c r="AS1641" s="246">
        <f>_xll.qlIndexFixing($AC$5,AP1641,TRUE,_xll.ohTrigger(Trigger,Trigger1M))</f>
        <v>1.7071576572184593E-2</v>
      </c>
      <c r="AT1641" s="246">
        <f>_xll.qlIndexFixing($AU$1,AP1641,TRUE,_xll.ohTrigger(Trigger,Trigger1M))</f>
        <v>1.7131183745392214E-2</v>
      </c>
    </row>
    <row r="1642" spans="41:46" ht="11.25" customHeight="1" x14ac:dyDescent="0.25">
      <c r="AO1642" s="102" t="s">
        <v>83</v>
      </c>
      <c r="AP1642" s="101">
        <f>_xll.qlInterestRateIndexFixingDate(Currency&amp;"ibor"&amp;Tenor,AQ1642,Trigger)</f>
        <v>50847</v>
      </c>
      <c r="AQ1642" s="101">
        <f>_xll.qlCalendarAdvance(Calendar,AQ1641,AO1642,"f",,Trigger)</f>
        <v>50851</v>
      </c>
      <c r="AR1642" s="101">
        <f>_xll.qlInterestRateIndexMaturity(Currency&amp;"ibor"&amp;Tenor,AQ1642,Trigger)</f>
        <v>50882</v>
      </c>
      <c r="AS1642" s="246">
        <f>_xll.qlIndexFixing($AC$5,AP1642,TRUE,_xll.ohTrigger(Trigger,Trigger1M))</f>
        <v>1.7070579473128369E-2</v>
      </c>
      <c r="AT1642" s="246">
        <f>_xll.qlIndexFixing($AU$1,AP1642,TRUE,_xll.ohTrigger(Trigger,Trigger1M))</f>
        <v>1.7128359387728342E-2</v>
      </c>
    </row>
    <row r="1643" spans="41:46" ht="11.25" customHeight="1" x14ac:dyDescent="0.25">
      <c r="AO1643" s="102" t="s">
        <v>83</v>
      </c>
      <c r="AP1643" s="101">
        <f>_xll.qlInterestRateIndexFixingDate(Currency&amp;"ibor"&amp;Tenor,AQ1643,Trigger)</f>
        <v>50854</v>
      </c>
      <c r="AQ1643" s="101">
        <f>_xll.qlCalendarAdvance(Calendar,AQ1642,AO1643,"f",,Trigger)</f>
        <v>50858</v>
      </c>
      <c r="AR1643" s="101">
        <f>_xll.qlInterestRateIndexMaturity(Currency&amp;"ibor"&amp;Tenor,AQ1643,Trigger)</f>
        <v>50889</v>
      </c>
      <c r="AS1643" s="246">
        <f>_xll.qlIndexFixing($AC$5,AP1643,TRUE,_xll.ohTrigger(Trigger,Trigger1M))</f>
        <v>1.7069782766902214E-2</v>
      </c>
      <c r="AT1643" s="246">
        <f>_xll.qlIndexFixing($AU$1,AP1643,TRUE,_xll.ohTrigger(Trigger,Trigger1M))</f>
        <v>1.7125605244974484E-2</v>
      </c>
    </row>
    <row r="1644" spans="41:46" ht="11.25" customHeight="1" x14ac:dyDescent="0.25">
      <c r="AO1644" s="102" t="s">
        <v>83</v>
      </c>
      <c r="AP1644" s="101">
        <f>_xll.qlInterestRateIndexFixingDate(Currency&amp;"ibor"&amp;Tenor,AQ1644,Trigger)</f>
        <v>50861</v>
      </c>
      <c r="AQ1644" s="101">
        <f>_xll.qlCalendarAdvance(Calendar,AQ1643,AO1644,"f",,Trigger)</f>
        <v>50865</v>
      </c>
      <c r="AR1644" s="101">
        <f>_xll.qlInterestRateIndexMaturity(Currency&amp;"ibor"&amp;Tenor,AQ1644,Trigger)</f>
        <v>50895</v>
      </c>
      <c r="AS1644" s="246">
        <f>_xll.qlIndexFixing($AC$5,AP1644,TRUE,_xll.ohTrigger(Trigger,Trigger1M))</f>
        <v>1.7068807547704345E-2</v>
      </c>
      <c r="AT1644" s="246">
        <f>_xll.qlIndexFixing($AU$1,AP1644,TRUE,_xll.ohTrigger(Trigger,Trigger1M))</f>
        <v>1.7122700038728844E-2</v>
      </c>
    </row>
    <row r="1645" spans="41:46" ht="11.25" customHeight="1" x14ac:dyDescent="0.25">
      <c r="AO1645" s="102" t="s">
        <v>83</v>
      </c>
      <c r="AP1645" s="101">
        <f>_xll.qlInterestRateIndexFixingDate(Currency&amp;"ibor"&amp;Tenor,AQ1645,Trigger)</f>
        <v>50866</v>
      </c>
      <c r="AQ1645" s="101">
        <f>_xll.qlCalendarAdvance(Calendar,AQ1644,AO1645,"f",,Trigger)</f>
        <v>50872</v>
      </c>
      <c r="AR1645" s="101">
        <f>_xll.qlInterestRateIndexMaturity(Currency&amp;"ibor"&amp;Tenor,AQ1645,Trigger)</f>
        <v>50902</v>
      </c>
      <c r="AS1645" s="246">
        <f>_xll.qlIndexFixing($AC$5,AP1645,TRUE,_xll.ohTrigger(Trigger,Trigger1M))</f>
        <v>1.7068397332695717E-2</v>
      </c>
      <c r="AT1645" s="246">
        <f>_xll.qlIndexFixing($AU$1,AP1645,TRUE,_xll.ohTrigger(Trigger,Trigger1M))</f>
        <v>1.7120081434771173E-2</v>
      </c>
    </row>
    <row r="1646" spans="41:46" ht="11.25" customHeight="1" x14ac:dyDescent="0.25">
      <c r="AO1646" s="102" t="s">
        <v>83</v>
      </c>
      <c r="AP1646" s="101">
        <f>_xll.qlInterestRateIndexFixingDate(Currency&amp;"ibor"&amp;Tenor,AQ1646,Trigger)</f>
        <v>50875</v>
      </c>
      <c r="AQ1646" s="101">
        <f>_xll.qlCalendarAdvance(Calendar,AQ1645,AO1646,"f",,Trigger)</f>
        <v>50879</v>
      </c>
      <c r="AR1646" s="101">
        <f>_xll.qlInterestRateIndexMaturity(Currency&amp;"ibor"&amp;Tenor,AQ1646,Trigger)</f>
        <v>50909</v>
      </c>
      <c r="AS1646" s="246">
        <f>_xll.qlIndexFixing($AC$5,AP1646,TRUE,_xll.ohTrigger(Trigger,Trigger1M))</f>
        <v>1.7068187500933085E-2</v>
      </c>
      <c r="AT1646" s="246">
        <f>_xll.qlIndexFixing($AU$1,AP1646,TRUE,_xll.ohTrigger(Trigger,Trigger1M))</f>
        <v>1.711753304222885E-2</v>
      </c>
    </row>
    <row r="1647" spans="41:46" ht="11.25" customHeight="1" x14ac:dyDescent="0.25">
      <c r="AO1647" s="102" t="s">
        <v>83</v>
      </c>
      <c r="AP1647" s="101">
        <f>_xll.qlInterestRateIndexFixingDate(Currency&amp;"ibor"&amp;Tenor,AQ1647,Trigger)</f>
        <v>50882</v>
      </c>
      <c r="AQ1647" s="101">
        <f>_xll.qlCalendarAdvance(Calendar,AQ1646,AO1647,"f",,Trigger)</f>
        <v>50886</v>
      </c>
      <c r="AR1647" s="101">
        <f>_xll.qlInterestRateIndexMaturity(Currency&amp;"ibor"&amp;Tenor,AQ1647,Trigger)</f>
        <v>50916</v>
      </c>
      <c r="AS1647" s="246">
        <f>_xll.qlIndexFixing($AC$5,AP1647,TRUE,_xll.ohTrigger(Trigger,Trigger1M))</f>
        <v>1.7068178052405791E-2</v>
      </c>
      <c r="AT1647" s="246">
        <f>_xll.qlIndexFixing($AU$1,AP1647,TRUE,_xll.ohTrigger(Trigger,Trigger1M))</f>
        <v>1.7115054861056578E-2</v>
      </c>
    </row>
    <row r="1648" spans="41:46" ht="11.25" customHeight="1" x14ac:dyDescent="0.25">
      <c r="AO1648" s="102" t="s">
        <v>83</v>
      </c>
      <c r="AP1648" s="101">
        <f>_xll.qlInterestRateIndexFixingDate(Currency&amp;"ibor"&amp;Tenor,AQ1648,Trigger)</f>
        <v>50889</v>
      </c>
      <c r="AQ1648" s="101">
        <f>_xll.qlCalendarAdvance(Calendar,AQ1647,AO1648,"f",,Trigger)</f>
        <v>50893</v>
      </c>
      <c r="AR1648" s="101">
        <f>_xll.qlInterestRateIndexMaturity(Currency&amp;"ibor"&amp;Tenor,AQ1648,Trigger)</f>
        <v>50924</v>
      </c>
      <c r="AS1648" s="246">
        <f>_xll.qlIndexFixing($AC$5,AP1648,TRUE,_xll.ohTrigger(Trigger,Trigger1M))</f>
        <v>1.7068805127162728E-2</v>
      </c>
      <c r="AT1648" s="246">
        <f>_xll.qlIndexFixing($AU$1,AP1648,TRUE,_xll.ohTrigger(Trigger,Trigger1M))</f>
        <v>1.7112887753230915E-2</v>
      </c>
    </row>
    <row r="1649" spans="41:46" ht="11.25" customHeight="1" x14ac:dyDescent="0.25">
      <c r="AO1649" s="102" t="s">
        <v>83</v>
      </c>
      <c r="AP1649" s="101">
        <f>_xll.qlInterestRateIndexFixingDate(Currency&amp;"ibor"&amp;Tenor,AQ1649,Trigger)</f>
        <v>50896</v>
      </c>
      <c r="AQ1649" s="101">
        <f>_xll.qlCalendarAdvance(Calendar,AQ1648,AO1649,"f",,Trigger)</f>
        <v>50900</v>
      </c>
      <c r="AR1649" s="101">
        <f>_xll.qlInterestRateIndexMaturity(Currency&amp;"ibor"&amp;Tenor,AQ1649,Trigger)</f>
        <v>50931</v>
      </c>
      <c r="AS1649" s="246">
        <f>_xll.qlIndexFixing($AC$5,AP1649,TRUE,_xll.ohTrigger(Trigger,Trigger1M))</f>
        <v>1.7069210777419339E-2</v>
      </c>
      <c r="AT1649" s="246">
        <f>_xll.qlIndexFixing($AU$1,AP1649,TRUE,_xll.ohTrigger(Trigger,Trigger1M))</f>
        <v>1.7110554898962443E-2</v>
      </c>
    </row>
    <row r="1650" spans="41:46" ht="11.25" customHeight="1" x14ac:dyDescent="0.25">
      <c r="AO1650" s="102" t="s">
        <v>83</v>
      </c>
      <c r="AP1650" s="101">
        <f>_xll.qlInterestRateIndexFixingDate(Currency&amp;"ibor"&amp;Tenor,AQ1650,Trigger)</f>
        <v>50903</v>
      </c>
      <c r="AQ1650" s="101">
        <f>_xll.qlCalendarAdvance(Calendar,AQ1649,AO1650,"f",,Trigger)</f>
        <v>50907</v>
      </c>
      <c r="AR1650" s="101">
        <f>_xll.qlInterestRateIndexMaturity(Currency&amp;"ibor"&amp;Tenor,AQ1650,Trigger)</f>
        <v>50938</v>
      </c>
      <c r="AS1650" s="246">
        <f>_xll.qlIndexFixing($AC$5,AP1650,TRUE,_xll.ohTrigger(Trigger,Trigger1M))</f>
        <v>1.7069816820438979E-2</v>
      </c>
      <c r="AT1650" s="246">
        <f>_xll.qlIndexFixing($AU$1,AP1650,TRUE,_xll.ohTrigger(Trigger,Trigger1M))</f>
        <v>1.7108292259286822E-2</v>
      </c>
    </row>
    <row r="1651" spans="41:46" ht="11.25" customHeight="1" x14ac:dyDescent="0.25">
      <c r="AO1651" s="102" t="s">
        <v>83</v>
      </c>
      <c r="AP1651" s="101">
        <f>_xll.qlInterestRateIndexFixingDate(Currency&amp;"ibor"&amp;Tenor,AQ1651,Trigger)</f>
        <v>50910</v>
      </c>
      <c r="AQ1651" s="101">
        <f>_xll.qlCalendarAdvance(Calendar,AQ1650,AO1651,"f",,Trigger)</f>
        <v>50914</v>
      </c>
      <c r="AR1651" s="101">
        <f>_xll.qlInterestRateIndexMaturity(Currency&amp;"ibor"&amp;Tenor,AQ1651,Trigger)</f>
        <v>50945</v>
      </c>
      <c r="AS1651" s="246">
        <f>_xll.qlIndexFixing($AC$5,AP1651,TRUE,_xll.ohTrigger(Trigger,Trigger1M))</f>
        <v>1.7070623256250011E-2</v>
      </c>
      <c r="AT1651" s="246">
        <f>_xll.qlIndexFixing($AU$1,AP1651,TRUE,_xll.ohTrigger(Trigger,Trigger1M))</f>
        <v>1.7106099834160216E-2</v>
      </c>
    </row>
    <row r="1652" spans="41:46" ht="11.25" customHeight="1" x14ac:dyDescent="0.25">
      <c r="AO1652" s="102" t="s">
        <v>83</v>
      </c>
      <c r="AP1652" s="101">
        <f>_xll.qlInterestRateIndexFixingDate(Currency&amp;"ibor"&amp;Tenor,AQ1652,Trigger)</f>
        <v>50917</v>
      </c>
      <c r="AQ1652" s="101">
        <f>_xll.qlCalendarAdvance(Calendar,AQ1651,AO1652,"f",,Trigger)</f>
        <v>50921</v>
      </c>
      <c r="AR1652" s="101">
        <f>_xll.qlInterestRateIndexMaturity(Currency&amp;"ibor"&amp;Tenor,AQ1652,Trigger)</f>
        <v>50951</v>
      </c>
      <c r="AS1652" s="246">
        <f>_xll.qlIndexFixing($AC$5,AP1652,TRUE,_xll.ohTrigger(Trigger,Trigger1M))</f>
        <v>1.7071136558619138E-2</v>
      </c>
      <c r="AT1652" s="246">
        <f>_xll.qlIndexFixing($AU$1,AP1652,TRUE,_xll.ohTrigger(Trigger,Trigger1M))</f>
        <v>1.7103717124307138E-2</v>
      </c>
    </row>
    <row r="1653" spans="41:46" ht="11.25" customHeight="1" x14ac:dyDescent="0.25">
      <c r="AO1653" s="102" t="s">
        <v>83</v>
      </c>
      <c r="AP1653" s="101">
        <f>_xll.qlInterestRateIndexFixingDate(Currency&amp;"ibor"&amp;Tenor,AQ1653,Trigger)</f>
        <v>50924</v>
      </c>
      <c r="AQ1653" s="101">
        <f>_xll.qlCalendarAdvance(Calendar,AQ1652,AO1653,"f",,Trigger)</f>
        <v>50928</v>
      </c>
      <c r="AR1653" s="101">
        <f>_xll.qlInterestRateIndexMaturity(Currency&amp;"ibor"&amp;Tenor,AQ1653,Trigger)</f>
        <v>50958</v>
      </c>
      <c r="AS1653" s="246">
        <f>_xll.qlIndexFixing($AC$5,AP1653,TRUE,_xll.ohTrigger(Trigger,Trigger1M))</f>
        <v>1.7072189747709743E-2</v>
      </c>
      <c r="AT1653" s="246">
        <f>_xll.qlIndexFixing($AU$1,AP1653,TRUE,_xll.ohTrigger(Trigger,Trigger1M))</f>
        <v>1.7101660210494529E-2</v>
      </c>
    </row>
    <row r="1654" spans="41:46" ht="11.25" customHeight="1" x14ac:dyDescent="0.25">
      <c r="AO1654" s="102" t="s">
        <v>83</v>
      </c>
      <c r="AP1654" s="101">
        <f>_xll.qlInterestRateIndexFixingDate(Currency&amp;"ibor"&amp;Tenor,AQ1654,Trigger)</f>
        <v>50931</v>
      </c>
      <c r="AQ1654" s="101">
        <f>_xll.qlCalendarAdvance(Calendar,AQ1653,AO1654,"f",,Trigger)</f>
        <v>50935</v>
      </c>
      <c r="AR1654" s="101">
        <f>_xll.qlInterestRateIndexMaturity(Currency&amp;"ibor"&amp;Tenor,AQ1654,Trigger)</f>
        <v>50965</v>
      </c>
      <c r="AS1654" s="246">
        <f>_xll.qlIndexFixing($AC$5,AP1654,TRUE,_xll.ohTrigger(Trigger,Trigger1M))</f>
        <v>1.7072168708379465E-2</v>
      </c>
      <c r="AT1654" s="246">
        <f>_xll.qlIndexFixing($AU$1,AP1654,TRUE,_xll.ohTrigger(Trigger,Trigger1M))</f>
        <v>1.7099673507785518E-2</v>
      </c>
    </row>
    <row r="1655" spans="41:46" ht="11.25" customHeight="1" x14ac:dyDescent="0.25">
      <c r="AO1655" s="102" t="s">
        <v>83</v>
      </c>
      <c r="AP1655" s="101">
        <f>_xll.qlInterestRateIndexFixingDate(Currency&amp;"ibor"&amp;Tenor,AQ1655,Trigger)</f>
        <v>50938</v>
      </c>
      <c r="AQ1655" s="101">
        <f>_xll.qlCalendarAdvance(Calendar,AQ1654,AO1655,"f",,Trigger)</f>
        <v>50942</v>
      </c>
      <c r="AR1655" s="101">
        <f>_xll.qlInterestRateIndexMaturity(Currency&amp;"ibor"&amp;Tenor,AQ1655,Trigger)</f>
        <v>50972</v>
      </c>
      <c r="AS1655" s="246">
        <f>_xll.qlIndexFixing($AC$5,AP1655,TRUE,_xll.ohTrigger(Trigger,Trigger1M))</f>
        <v>1.707081921828113E-2</v>
      </c>
      <c r="AT1655" s="246">
        <f>_xll.qlIndexFixing($AU$1,AP1655,TRUE,_xll.ohTrigger(Trigger,Trigger1M))</f>
        <v>1.7097757016126813E-2</v>
      </c>
    </row>
    <row r="1656" spans="41:46" ht="11.25" customHeight="1" x14ac:dyDescent="0.25">
      <c r="AO1656" s="102" t="s">
        <v>83</v>
      </c>
      <c r="AP1656" s="101">
        <f>_xll.qlInterestRateIndexFixingDate(Currency&amp;"ibor"&amp;Tenor,AQ1656,Trigger)</f>
        <v>50945</v>
      </c>
      <c r="AQ1656" s="101">
        <f>_xll.qlCalendarAdvance(Calendar,AQ1655,AO1656,"f",,Trigger)</f>
        <v>50949</v>
      </c>
      <c r="AR1656" s="101">
        <f>_xll.qlInterestRateIndexMaturity(Currency&amp;"ibor"&amp;Tenor,AQ1656,Trigger)</f>
        <v>50979</v>
      </c>
      <c r="AS1656" s="246">
        <f>_xll.qlIndexFixing($AC$5,AP1656,TRUE,_xll.ohTrigger(Trigger,Trigger1M))</f>
        <v>1.7068135002173079E-2</v>
      </c>
      <c r="AT1656" s="246">
        <f>_xll.qlIndexFixing($AU$1,AP1656,TRUE,_xll.ohTrigger(Trigger,Trigger1M))</f>
        <v>1.70959107354971E-2</v>
      </c>
    </row>
    <row r="1657" spans="41:46" ht="11.25" customHeight="1" x14ac:dyDescent="0.25">
      <c r="AO1657" s="102" t="s">
        <v>83</v>
      </c>
      <c r="AP1657" s="101">
        <f>_xll.qlInterestRateIndexFixingDate(Currency&amp;"ibor"&amp;Tenor,AQ1657,Trigger)</f>
        <v>50952</v>
      </c>
      <c r="AQ1657" s="101">
        <f>_xll.qlCalendarAdvance(Calendar,AQ1656,AO1657,"f",,Trigger)</f>
        <v>50956</v>
      </c>
      <c r="AR1657" s="101">
        <f>_xll.qlInterestRateIndexMaturity(Currency&amp;"ibor"&amp;Tenor,AQ1657,Trigger)</f>
        <v>50987</v>
      </c>
      <c r="AS1657" s="246">
        <f>_xll.qlIndexFixing($AC$5,AP1657,TRUE,_xll.ohTrigger(Trigger,Trigger1M))</f>
        <v>1.706421891716773E-2</v>
      </c>
      <c r="AT1657" s="246">
        <f>_xll.qlIndexFixing($AU$1,AP1657,TRUE,_xll.ohTrigger(Trigger,Trigger1M))</f>
        <v>1.7094419786838632E-2</v>
      </c>
    </row>
    <row r="1658" spans="41:46" ht="11.25" customHeight="1" x14ac:dyDescent="0.25">
      <c r="AO1658" s="102" t="s">
        <v>83</v>
      </c>
      <c r="AP1658" s="101">
        <f>_xll.qlInterestRateIndexFixingDate(Currency&amp;"ibor"&amp;Tenor,AQ1658,Trigger)</f>
        <v>50959</v>
      </c>
      <c r="AQ1658" s="101">
        <f>_xll.qlCalendarAdvance(Calendar,AQ1657,AO1658,"f",,Trigger)</f>
        <v>50963</v>
      </c>
      <c r="AR1658" s="101">
        <f>_xll.qlInterestRateIndexMaturity(Currency&amp;"ibor"&amp;Tenor,AQ1658,Trigger)</f>
        <v>50994</v>
      </c>
      <c r="AS1658" s="246">
        <f>_xll.qlIndexFixing($AC$5,AP1658,TRUE,_xll.ohTrigger(Trigger,Trigger1M))</f>
        <v>1.7059837225435703E-2</v>
      </c>
      <c r="AT1658" s="246">
        <f>_xll.qlIndexFixing($AU$1,AP1658,TRUE,_xll.ohTrigger(Trigger,Trigger1M))</f>
        <v>1.7092718862528843E-2</v>
      </c>
    </row>
    <row r="1659" spans="41:46" ht="11.25" customHeight="1" x14ac:dyDescent="0.25">
      <c r="AO1659" s="102" t="s">
        <v>83</v>
      </c>
      <c r="AP1659" s="101">
        <f>_xll.qlInterestRateIndexFixingDate(Currency&amp;"ibor"&amp;Tenor,AQ1659,Trigger)</f>
        <v>50966</v>
      </c>
      <c r="AQ1659" s="101">
        <f>_xll.qlCalendarAdvance(Calendar,AQ1658,AO1659,"f",,Trigger)</f>
        <v>50970</v>
      </c>
      <c r="AR1659" s="101">
        <f>_xll.qlInterestRateIndexMaturity(Currency&amp;"ibor"&amp;Tenor,AQ1659,Trigger)</f>
        <v>51001</v>
      </c>
      <c r="AS1659" s="246">
        <f>_xll.qlIndexFixing($AC$5,AP1659,TRUE,_xll.ohTrigger(Trigger,Trigger1M))</f>
        <v>1.7055629030814548E-2</v>
      </c>
      <c r="AT1659" s="246">
        <f>_xll.qlIndexFixing($AU$1,AP1659,TRUE,_xll.ohTrigger(Trigger,Trigger1M))</f>
        <v>1.7091088152487006E-2</v>
      </c>
    </row>
    <row r="1660" spans="41:46" ht="11.25" customHeight="1" x14ac:dyDescent="0.25">
      <c r="AO1660" s="102" t="s">
        <v>83</v>
      </c>
      <c r="AP1660" s="101">
        <f>_xll.qlInterestRateIndexFixingDate(Currency&amp;"ibor"&amp;Tenor,AQ1660,Trigger)</f>
        <v>50973</v>
      </c>
      <c r="AQ1660" s="101">
        <f>_xll.qlCalendarAdvance(Calendar,AQ1659,AO1660,"f",,Trigger)</f>
        <v>50977</v>
      </c>
      <c r="AR1660" s="101">
        <f>_xll.qlInterestRateIndexMaturity(Currency&amp;"ibor"&amp;Tenor,AQ1660,Trigger)</f>
        <v>51008</v>
      </c>
      <c r="AS1660" s="246">
        <f>_xll.qlIndexFixing($AC$5,AP1660,TRUE,_xll.ohTrigger(Trigger,Trigger1M))</f>
        <v>1.7051594333121183E-2</v>
      </c>
      <c r="AT1660" s="246">
        <f>_xll.qlIndexFixing($AU$1,AP1660,TRUE,_xll.ohTrigger(Trigger,Trigger1M))</f>
        <v>1.7089527656684748E-2</v>
      </c>
    </row>
    <row r="1661" spans="41:46" ht="11.25" customHeight="1" x14ac:dyDescent="0.25">
      <c r="AO1661" s="102" t="s">
        <v>83</v>
      </c>
      <c r="AP1661" s="101">
        <f>_xll.qlInterestRateIndexFixingDate(Currency&amp;"ibor"&amp;Tenor,AQ1661,Trigger)</f>
        <v>50980</v>
      </c>
      <c r="AQ1661" s="101">
        <f>_xll.qlCalendarAdvance(Calendar,AQ1660,AO1661,"f",,Trigger)</f>
        <v>50984</v>
      </c>
      <c r="AR1661" s="101">
        <f>_xll.qlInterestRateIndexMaturity(Currency&amp;"ibor"&amp;Tenor,AQ1661,Trigger)</f>
        <v>51015</v>
      </c>
      <c r="AS1661" s="246">
        <f>_xll.qlIndexFixing($AC$5,AP1661,TRUE,_xll.ohTrigger(Trigger,Trigger1M))</f>
        <v>1.7047733132169954E-2</v>
      </c>
      <c r="AT1661" s="246">
        <f>_xll.qlIndexFixing($AU$1,AP1661,TRUE,_xll.ohTrigger(Trigger,Trigger1M))</f>
        <v>1.7088037375096295E-2</v>
      </c>
    </row>
    <row r="1662" spans="41:46" ht="11.25" customHeight="1" x14ac:dyDescent="0.25">
      <c r="AO1662" s="102" t="s">
        <v>83</v>
      </c>
      <c r="AP1662" s="101">
        <f>_xll.qlInterestRateIndexFixingDate(Currency&amp;"ibor"&amp;Tenor,AQ1662,Trigger)</f>
        <v>50987</v>
      </c>
      <c r="AQ1662" s="101">
        <f>_xll.qlCalendarAdvance(Calendar,AQ1661,AO1662,"f",,Trigger)</f>
        <v>50991</v>
      </c>
      <c r="AR1662" s="101">
        <f>_xll.qlInterestRateIndexMaturity(Currency&amp;"ibor"&amp;Tenor,AQ1662,Trigger)</f>
        <v>51022</v>
      </c>
      <c r="AS1662" s="246">
        <f>_xll.qlIndexFixing($AC$5,AP1662,TRUE,_xll.ohTrigger(Trigger,Trigger1M))</f>
        <v>1.7044045427793249E-2</v>
      </c>
      <c r="AT1662" s="246">
        <f>_xll.qlIndexFixing($AU$1,AP1662,TRUE,_xll.ohTrigger(Trigger,Trigger1M))</f>
        <v>1.7086617307685535E-2</v>
      </c>
    </row>
    <row r="1663" spans="41:46" ht="11.25" customHeight="1" x14ac:dyDescent="0.25">
      <c r="AO1663" s="102" t="s">
        <v>83</v>
      </c>
      <c r="AP1663" s="101">
        <f>_xll.qlInterestRateIndexFixingDate(Currency&amp;"ibor"&amp;Tenor,AQ1663,Trigger)</f>
        <v>50994</v>
      </c>
      <c r="AQ1663" s="101">
        <f>_xll.qlCalendarAdvance(Calendar,AQ1662,AO1663,"f",,Trigger)</f>
        <v>50998</v>
      </c>
      <c r="AR1663" s="101">
        <f>_xll.qlInterestRateIndexMaturity(Currency&amp;"ibor"&amp;Tenor,AQ1663,Trigger)</f>
        <v>51029</v>
      </c>
      <c r="AS1663" s="246">
        <f>_xll.qlIndexFixing($AC$5,AP1663,TRUE,_xll.ohTrigger(Trigger,Trigger1M))</f>
        <v>1.7040531219823466E-2</v>
      </c>
      <c r="AT1663" s="246">
        <f>_xll.qlIndexFixing($AU$1,AP1663,TRUE,_xll.ohTrigger(Trigger,Trigger1M))</f>
        <v>1.7085267454439581E-2</v>
      </c>
    </row>
    <row r="1664" spans="41:46" ht="11.25" customHeight="1" x14ac:dyDescent="0.25">
      <c r="AO1664" s="102" t="s">
        <v>83</v>
      </c>
      <c r="AP1664" s="101">
        <f>_xll.qlInterestRateIndexFixingDate(Currency&amp;"ibor"&amp;Tenor,AQ1664,Trigger)</f>
        <v>51001</v>
      </c>
      <c r="AQ1664" s="101">
        <f>_xll.qlCalendarAdvance(Calendar,AQ1663,AO1664,"f",,Trigger)</f>
        <v>51005</v>
      </c>
      <c r="AR1664" s="101">
        <f>_xll.qlInterestRateIndexMaturity(Currency&amp;"ibor"&amp;Tenor,AQ1664,Trigger)</f>
        <v>51036</v>
      </c>
      <c r="AS1664" s="246">
        <f>_xll.qlIndexFixing($AC$5,AP1664,TRUE,_xll.ohTrigger(Trigger,Trigger1M))</f>
        <v>1.7037190508100725E-2</v>
      </c>
      <c r="AT1664" s="246">
        <f>_xll.qlIndexFixing($AU$1,AP1664,TRUE,_xll.ohTrigger(Trigger,Trigger1M))</f>
        <v>1.7083987815322332E-2</v>
      </c>
    </row>
    <row r="1665" spans="41:46" ht="11.25" customHeight="1" x14ac:dyDescent="0.25">
      <c r="AO1665" s="102" t="s">
        <v>83</v>
      </c>
      <c r="AP1665" s="101">
        <f>_xll.qlInterestRateIndexFixingDate(Currency&amp;"ibor"&amp;Tenor,AQ1665,Trigger)</f>
        <v>51008</v>
      </c>
      <c r="AQ1665" s="101">
        <f>_xll.qlCalendarAdvance(Calendar,AQ1664,AO1665,"f",,Trigger)</f>
        <v>51012</v>
      </c>
      <c r="AR1665" s="101">
        <f>_xll.qlInterestRateIndexMaturity(Currency&amp;"ibor"&amp;Tenor,AQ1665,Trigger)</f>
        <v>51043</v>
      </c>
      <c r="AS1665" s="246">
        <f>_xll.qlIndexFixing($AC$5,AP1665,TRUE,_xll.ohTrigger(Trigger,Trigger1M))</f>
        <v>1.7034023292483214E-2</v>
      </c>
      <c r="AT1665" s="246">
        <f>_xll.qlIndexFixing($AU$1,AP1665,TRUE,_xll.ohTrigger(Trigger,Trigger1M))</f>
        <v>1.7082778390318316E-2</v>
      </c>
    </row>
    <row r="1666" spans="41:46" ht="11.25" customHeight="1" x14ac:dyDescent="0.25">
      <c r="AO1666" s="102" t="s">
        <v>83</v>
      </c>
      <c r="AP1666" s="101">
        <f>_xll.qlInterestRateIndexFixingDate(Currency&amp;"ibor"&amp;Tenor,AQ1666,Trigger)</f>
        <v>51015</v>
      </c>
      <c r="AQ1666" s="101">
        <f>_xll.qlCalendarAdvance(Calendar,AQ1665,AO1666,"f",,Trigger)</f>
        <v>51019</v>
      </c>
      <c r="AR1666" s="101">
        <f>_xll.qlInterestRateIndexMaturity(Currency&amp;"ibor"&amp;Tenor,AQ1666,Trigger)</f>
        <v>51049</v>
      </c>
      <c r="AS1666" s="246">
        <f>_xll.qlIndexFixing($AC$5,AP1666,TRUE,_xll.ohTrigger(Trigger,Trigger1M))</f>
        <v>1.7030825995139942E-2</v>
      </c>
      <c r="AT1666" s="246">
        <f>_xll.qlIndexFixing($AU$1,AP1666,TRUE,_xll.ohTrigger(Trigger,Trigger1M))</f>
        <v>1.7081309529082489E-2</v>
      </c>
    </row>
    <row r="1667" spans="41:46" ht="11.25" customHeight="1" x14ac:dyDescent="0.25">
      <c r="AO1667" s="102" t="s">
        <v>83</v>
      </c>
      <c r="AP1667" s="101">
        <f>_xll.qlInterestRateIndexFixingDate(Currency&amp;"ibor"&amp;Tenor,AQ1667,Trigger)</f>
        <v>51022</v>
      </c>
      <c r="AQ1667" s="101">
        <f>_xll.qlCalendarAdvance(Calendar,AQ1666,AO1667,"f",,Trigger)</f>
        <v>51026</v>
      </c>
      <c r="AR1667" s="101">
        <f>_xll.qlInterestRateIndexMaturity(Currency&amp;"ibor"&amp;Tenor,AQ1667,Trigger)</f>
        <v>51056</v>
      </c>
      <c r="AS1667" s="246">
        <f>_xll.qlIndexFixing($AC$5,AP1667,TRUE,_xll.ohTrigger(Trigger,Trigger1M))</f>
        <v>1.7027993512646056E-2</v>
      </c>
      <c r="AT1667" s="246">
        <f>_xll.qlIndexFixing($AU$1,AP1667,TRUE,_xll.ohTrigger(Trigger,Trigger1M))</f>
        <v>1.7080235567866531E-2</v>
      </c>
    </row>
    <row r="1668" spans="41:46" ht="11.25" customHeight="1" x14ac:dyDescent="0.25">
      <c r="AO1668" s="102" t="s">
        <v>83</v>
      </c>
      <c r="AP1668" s="101">
        <f>_xll.qlInterestRateIndexFixingDate(Currency&amp;"ibor"&amp;Tenor,AQ1668,Trigger)</f>
        <v>51029</v>
      </c>
      <c r="AQ1668" s="101">
        <f>_xll.qlCalendarAdvance(Calendar,AQ1667,AO1668,"f",,Trigger)</f>
        <v>51033</v>
      </c>
      <c r="AR1668" s="101">
        <f>_xll.qlInterestRateIndexMaturity(Currency&amp;"ibor"&amp;Tenor,AQ1668,Trigger)</f>
        <v>51063</v>
      </c>
      <c r="AS1668" s="246">
        <f>_xll.qlIndexFixing($AC$5,AP1668,TRUE,_xll.ohTrigger(Trigger,Trigger1M))</f>
        <v>1.702533451763788E-2</v>
      </c>
      <c r="AT1668" s="246">
        <f>_xll.qlIndexFixing($AU$1,AP1668,TRUE,_xll.ohTrigger(Trigger,Trigger1M))</f>
        <v>1.7079231817367813E-2</v>
      </c>
    </row>
    <row r="1669" spans="41:46" ht="11.25" customHeight="1" x14ac:dyDescent="0.25">
      <c r="AO1669" s="102" t="s">
        <v>83</v>
      </c>
      <c r="AP1669" s="101">
        <f>_xll.qlInterestRateIndexFixingDate(Currency&amp;"ibor"&amp;Tenor,AQ1669,Trigger)</f>
        <v>51036</v>
      </c>
      <c r="AQ1669" s="101">
        <f>_xll.qlCalendarAdvance(Calendar,AQ1668,AO1669,"f",,Trigger)</f>
        <v>51040</v>
      </c>
      <c r="AR1669" s="101">
        <f>_xll.qlInterestRateIndexMaturity(Currency&amp;"ibor"&amp;Tenor,AQ1669,Trigger)</f>
        <v>51070</v>
      </c>
      <c r="AS1669" s="246">
        <f>_xll.qlIndexFixing($AC$5,AP1669,TRUE,_xll.ohTrigger(Trigger,Trigger1M))</f>
        <v>1.7022849009998176E-2</v>
      </c>
      <c r="AT1669" s="246">
        <f>_xll.qlIndexFixing($AU$1,AP1669,TRUE,_xll.ohTrigger(Trigger,Trigger1M))</f>
        <v>1.7078298277573012E-2</v>
      </c>
    </row>
    <row r="1670" spans="41:46" ht="11.25" customHeight="1" x14ac:dyDescent="0.25">
      <c r="AO1670" s="102" t="s">
        <v>83</v>
      </c>
      <c r="AP1670" s="101">
        <f>_xll.qlInterestRateIndexFixingDate(Currency&amp;"ibor"&amp;Tenor,AQ1670,Trigger)</f>
        <v>51043</v>
      </c>
      <c r="AQ1670" s="101">
        <f>_xll.qlCalendarAdvance(Calendar,AQ1669,AO1670,"f",,Trigger)</f>
        <v>51047</v>
      </c>
      <c r="AR1670" s="101">
        <f>_xll.qlInterestRateIndexMaturity(Currency&amp;"ibor"&amp;Tenor,AQ1670,Trigger)</f>
        <v>51078</v>
      </c>
      <c r="AS1670" s="246">
        <f>_xll.qlIndexFixing($AC$5,AP1670,TRUE,_xll.ohTrigger(Trigger,Trigger1M))</f>
        <v>1.7020789651185579E-2</v>
      </c>
      <c r="AT1670" s="246">
        <f>_xll.qlIndexFixing($AU$1,AP1670,TRUE,_xll.ohTrigger(Trigger,Trigger1M))</f>
        <v>1.7077784476236053E-2</v>
      </c>
    </row>
    <row r="1671" spans="41:46" ht="11.25" customHeight="1" x14ac:dyDescent="0.25">
      <c r="AO1671" s="102" t="s">
        <v>83</v>
      </c>
      <c r="AP1671" s="101">
        <f>_xll.qlInterestRateIndexFixingDate(Currency&amp;"ibor"&amp;Tenor,AQ1671,Trigger)</f>
        <v>51050</v>
      </c>
      <c r="AQ1671" s="101">
        <f>_xll.qlCalendarAdvance(Calendar,AQ1670,AO1671,"f",,Trigger)</f>
        <v>51054</v>
      </c>
      <c r="AR1671" s="101">
        <f>_xll.qlInterestRateIndexMaturity(Currency&amp;"ibor"&amp;Tenor,AQ1671,Trigger)</f>
        <v>51085</v>
      </c>
      <c r="AS1671" s="246">
        <f>_xll.qlIndexFixing($AC$5,AP1671,TRUE,_xll.ohTrigger(Trigger,Trigger1M))</f>
        <v>1.7018663409460958E-2</v>
      </c>
      <c r="AT1671" s="246">
        <f>_xll.qlIndexFixing($AU$1,AP1671,TRUE,_xll.ohTrigger(Trigger,Trigger1M))</f>
        <v>1.707699633548081E-2</v>
      </c>
    </row>
    <row r="1672" spans="41:46" ht="11.25" customHeight="1" x14ac:dyDescent="0.25">
      <c r="AO1672" s="102" t="s">
        <v>83</v>
      </c>
      <c r="AP1672" s="101">
        <f>_xll.qlInterestRateIndexFixingDate(Currency&amp;"ibor"&amp;Tenor,AQ1672,Trigger)</f>
        <v>51057</v>
      </c>
      <c r="AQ1672" s="101">
        <f>_xll.qlCalendarAdvance(Calendar,AQ1671,AO1672,"f",,Trigger)</f>
        <v>51061</v>
      </c>
      <c r="AR1672" s="101">
        <f>_xll.qlInterestRateIndexMaturity(Currency&amp;"ibor"&amp;Tenor,AQ1672,Trigger)</f>
        <v>51092</v>
      </c>
      <c r="AS1672" s="246">
        <f>_xll.qlIndexFixing($AC$5,AP1672,TRUE,_xll.ohTrigger(Trigger,Trigger1M))</f>
        <v>1.7016710663003518E-2</v>
      </c>
      <c r="AT1672" s="246">
        <f>_xll.qlIndexFixing($AU$1,AP1672,TRUE,_xll.ohTrigger(Trigger,Trigger1M))</f>
        <v>1.7076278408709875E-2</v>
      </c>
    </row>
    <row r="1673" spans="41:46" ht="11.25" customHeight="1" x14ac:dyDescent="0.25">
      <c r="AO1673" s="102" t="s">
        <v>83</v>
      </c>
      <c r="AP1673" s="101">
        <f>_xll.qlInterestRateIndexFixingDate(Currency&amp;"ibor"&amp;Tenor,AQ1673,Trigger)</f>
        <v>51064</v>
      </c>
      <c r="AQ1673" s="101">
        <f>_xll.qlCalendarAdvance(Calendar,AQ1672,AO1673,"f",,Trigger)</f>
        <v>51068</v>
      </c>
      <c r="AR1673" s="101">
        <f>_xll.qlInterestRateIndexMaturity(Currency&amp;"ibor"&amp;Tenor,AQ1673,Trigger)</f>
        <v>51099</v>
      </c>
      <c r="AS1673" s="246">
        <f>_xll.qlIndexFixing($AC$5,AP1673,TRUE,_xll.ohTrigger(Trigger,Trigger1M))</f>
        <v>1.7014931411733332E-2</v>
      </c>
      <c r="AT1673" s="246">
        <f>_xll.qlIndexFixing($AU$1,AP1673,TRUE,_xll.ohTrigger(Trigger,Trigger1M))</f>
        <v>1.7075630695907774E-2</v>
      </c>
    </row>
    <row r="1674" spans="41:46" ht="11.25" customHeight="1" x14ac:dyDescent="0.25">
      <c r="AO1674" s="102" t="s">
        <v>83</v>
      </c>
      <c r="AP1674" s="101">
        <f>_xll.qlInterestRateIndexFixingDate(Currency&amp;"ibor"&amp;Tenor,AQ1674,Trigger)</f>
        <v>51071</v>
      </c>
      <c r="AQ1674" s="101">
        <f>_xll.qlCalendarAdvance(Calendar,AQ1673,AO1674,"f",,Trigger)</f>
        <v>51075</v>
      </c>
      <c r="AR1674" s="101">
        <f>_xll.qlInterestRateIndexMaturity(Currency&amp;"ibor"&amp;Tenor,AQ1674,Trigger)</f>
        <v>51105</v>
      </c>
      <c r="AS1674" s="246">
        <f>_xll.qlIndexFixing($AC$5,AP1674,TRUE,_xll.ohTrigger(Trigger,Trigger1M))</f>
        <v>1.7013023778849501E-2</v>
      </c>
      <c r="AT1674" s="246">
        <f>_xll.qlIndexFixing($AU$1,AP1674,TRUE,_xll.ohTrigger(Trigger,Trigger1M))</f>
        <v>1.7074683738568908E-2</v>
      </c>
    </row>
    <row r="1675" spans="41:46" ht="11.25" customHeight="1" x14ac:dyDescent="0.25">
      <c r="AO1675" s="102" t="s">
        <v>83</v>
      </c>
      <c r="AP1675" s="101">
        <f>_xll.qlInterestRateIndexFixingDate(Currency&amp;"ibor"&amp;Tenor,AQ1675,Trigger)</f>
        <v>51078</v>
      </c>
      <c r="AQ1675" s="101">
        <f>_xll.qlCalendarAdvance(Calendar,AQ1674,AO1675,"f",,Trigger)</f>
        <v>51082</v>
      </c>
      <c r="AR1675" s="101">
        <f>_xll.qlInterestRateIndexMaturity(Currency&amp;"ibor"&amp;Tenor,AQ1675,Trigger)</f>
        <v>51112</v>
      </c>
      <c r="AS1675" s="246">
        <f>_xll.qlIndexFixing($AC$5,AP1675,TRUE,_xll.ohTrigger(Trigger,Trigger1M))</f>
        <v>1.701157919343288E-2</v>
      </c>
      <c r="AT1675" s="246">
        <f>_xll.qlIndexFixing($AU$1,AP1675,TRUE,_xll.ohTrigger(Trigger,Trigger1M))</f>
        <v>1.7074171462672538E-2</v>
      </c>
    </row>
    <row r="1676" spans="41:46" ht="11.25" customHeight="1" x14ac:dyDescent="0.25">
      <c r="AO1676" s="102" t="s">
        <v>83</v>
      </c>
      <c r="AP1676" s="101">
        <f>_xll.qlInterestRateIndexFixingDate(Currency&amp;"ibor"&amp;Tenor,AQ1676,Trigger)</f>
        <v>51085</v>
      </c>
      <c r="AQ1676" s="101">
        <f>_xll.qlCalendarAdvance(Calendar,AQ1675,AO1676,"f",,Trigger)</f>
        <v>51089</v>
      </c>
      <c r="AR1676" s="101">
        <f>_xll.qlInterestRateIndexMaturity(Currency&amp;"ibor"&amp;Tenor,AQ1676,Trigger)</f>
        <v>51119</v>
      </c>
      <c r="AS1676" s="246">
        <f>_xll.qlIndexFixing($AC$5,AP1676,TRUE,_xll.ohTrigger(Trigger,Trigger1M))</f>
        <v>1.7010308094793203E-2</v>
      </c>
      <c r="AT1676" s="246">
        <f>_xll.qlIndexFixing($AU$1,AP1676,TRUE,_xll.ohTrigger(Trigger,Trigger1M))</f>
        <v>1.7073729397389492E-2</v>
      </c>
    </row>
    <row r="1677" spans="41:46" ht="11.25" customHeight="1" x14ac:dyDescent="0.25">
      <c r="AO1677" s="102" t="s">
        <v>83</v>
      </c>
      <c r="AP1677" s="101">
        <f>_xll.qlInterestRateIndexFixingDate(Currency&amp;"ibor"&amp;Tenor,AQ1677,Trigger)</f>
        <v>51092</v>
      </c>
      <c r="AQ1677" s="101">
        <f>_xll.qlCalendarAdvance(Calendar,AQ1676,AO1677,"f",,Trigger)</f>
        <v>51096</v>
      </c>
      <c r="AR1677" s="101">
        <f>_xll.qlInterestRateIndexMaturity(Currency&amp;"ibor"&amp;Tenor,AQ1677,Trigger)</f>
        <v>51126</v>
      </c>
      <c r="AS1677" s="246">
        <f>_xll.qlIndexFixing($AC$5,AP1677,TRUE,_xll.ohTrigger(Trigger,Trigger1M))</f>
        <v>1.7009210482869186E-2</v>
      </c>
      <c r="AT1677" s="246">
        <f>_xll.qlIndexFixing($AU$1,AP1677,TRUE,_xll.ohTrigger(Trigger,Trigger1M))</f>
        <v>1.707335754271444E-2</v>
      </c>
    </row>
    <row r="1678" spans="41:46" ht="11.25" customHeight="1" x14ac:dyDescent="0.25">
      <c r="AO1678" s="102" t="s">
        <v>83</v>
      </c>
      <c r="AP1678" s="101">
        <f>_xll.qlInterestRateIndexFixingDate(Currency&amp;"ibor"&amp;Tenor,AQ1678,Trigger)</f>
        <v>51099</v>
      </c>
      <c r="AQ1678" s="101">
        <f>_xll.qlCalendarAdvance(Calendar,AQ1677,AO1678,"f",,Trigger)</f>
        <v>51103</v>
      </c>
      <c r="AR1678" s="101">
        <f>_xll.qlInterestRateIndexMaturity(Currency&amp;"ibor"&amp;Tenor,AQ1678,Trigger)</f>
        <v>51133</v>
      </c>
      <c r="AS1678" s="246">
        <f>_xll.qlIndexFixing($AC$5,AP1678,TRUE,_xll.ohTrigger(Trigger,Trigger1M))</f>
        <v>1.7008286357620861E-2</v>
      </c>
      <c r="AT1678" s="246">
        <f>_xll.qlIndexFixing($AU$1,AP1678,TRUE,_xll.ohTrigger(Trigger,Trigger1M))</f>
        <v>1.707305589863406E-2</v>
      </c>
    </row>
    <row r="1679" spans="41:46" ht="11.25" customHeight="1" x14ac:dyDescent="0.25">
      <c r="AO1679" s="102" t="s">
        <v>83</v>
      </c>
      <c r="AP1679" s="101">
        <f>_xll.qlInterestRateIndexFixingDate(Currency&amp;"ibor"&amp;Tenor,AQ1679,Trigger)</f>
        <v>51106</v>
      </c>
      <c r="AQ1679" s="101">
        <f>_xll.qlCalendarAdvance(Calendar,AQ1678,AO1679,"f",,Trigger)</f>
        <v>51110</v>
      </c>
      <c r="AR1679" s="101">
        <f>_xll.qlInterestRateIndexMaturity(Currency&amp;"ibor"&amp;Tenor,AQ1679,Trigger)</f>
        <v>51141</v>
      </c>
      <c r="AS1679" s="246">
        <f>_xll.qlIndexFixing($AC$5,AP1679,TRUE,_xll.ohTrigger(Trigger,Trigger1M))</f>
        <v>1.700789929903989E-2</v>
      </c>
      <c r="AT1679" s="246">
        <f>_xll.qlIndexFixing($AU$1,AP1679,TRUE,_xll.ohTrigger(Trigger,Trigger1M))</f>
        <v>1.7073218911930081E-2</v>
      </c>
    </row>
    <row r="1680" spans="41:46" ht="11.25" customHeight="1" x14ac:dyDescent="0.25">
      <c r="AO1680" s="102" t="s">
        <v>83</v>
      </c>
      <c r="AP1680" s="101">
        <f>_xll.qlInterestRateIndexFixingDate(Currency&amp;"ibor"&amp;Tenor,AQ1680,Trigger)</f>
        <v>51113</v>
      </c>
      <c r="AQ1680" s="101">
        <f>_xll.qlCalendarAdvance(Calendar,AQ1679,AO1680,"f",,Trigger)</f>
        <v>51117</v>
      </c>
      <c r="AR1680" s="101">
        <f>_xll.qlInterestRateIndexMaturity(Currency&amp;"ibor"&amp;Tenor,AQ1680,Trigger)</f>
        <v>51148</v>
      </c>
      <c r="AS1680" s="246">
        <f>_xll.qlIndexFixing($AC$5,AP1680,TRUE,_xll.ohTrigger(Trigger,Trigger1M))</f>
        <v>1.7007334512259966E-2</v>
      </c>
      <c r="AT1680" s="246">
        <f>_xll.qlIndexFixing($AU$1,AP1680,TRUE,_xll.ohTrigger(Trigger,Trigger1M))</f>
        <v>1.7073062696672581E-2</v>
      </c>
    </row>
    <row r="1681" spans="41:46" ht="11.25" customHeight="1" x14ac:dyDescent="0.25">
      <c r="AO1681" s="102" t="s">
        <v>83</v>
      </c>
      <c r="AP1681" s="101">
        <f>_xll.qlInterestRateIndexFixingDate(Currency&amp;"ibor"&amp;Tenor,AQ1681,Trigger)</f>
        <v>51120</v>
      </c>
      <c r="AQ1681" s="101">
        <f>_xll.qlCalendarAdvance(Calendar,AQ1680,AO1681,"f",,Trigger)</f>
        <v>51124</v>
      </c>
      <c r="AR1681" s="101">
        <f>_xll.qlInterestRateIndexMaturity(Currency&amp;"ibor"&amp;Tenor,AQ1681,Trigger)</f>
        <v>51155</v>
      </c>
      <c r="AS1681" s="246">
        <f>_xll.qlIndexFixing($AC$5,AP1681,TRUE,_xll.ohTrigger(Trigger,Trigger1M))</f>
        <v>1.7006943220239244E-2</v>
      </c>
      <c r="AT1681" s="246">
        <f>_xll.qlIndexFixing($AU$1,AP1681,TRUE,_xll.ohTrigger(Trigger,Trigger1M))</f>
        <v>1.7072976695322022E-2</v>
      </c>
    </row>
    <row r="1682" spans="41:46" ht="11.25" customHeight="1" x14ac:dyDescent="0.25">
      <c r="AO1682" s="102" t="s">
        <v>83</v>
      </c>
      <c r="AP1682" s="101">
        <f>_xll.qlInterestRateIndexFixingDate(Currency&amp;"ibor"&amp;Tenor,AQ1682,Trigger)</f>
        <v>51126</v>
      </c>
      <c r="AQ1682" s="101">
        <f>_xll.qlCalendarAdvance(Calendar,AQ1681,AO1682,"f",,Trigger)</f>
        <v>51131</v>
      </c>
      <c r="AR1682" s="101">
        <f>_xll.qlInterestRateIndexMaturity(Currency&amp;"ibor"&amp;Tenor,AQ1682,Trigger)</f>
        <v>51162</v>
      </c>
      <c r="AS1682" s="246">
        <f>_xll.qlIndexFixing($AC$5,AP1682,TRUE,_xll.ohTrigger(Trigger,Trigger1M))</f>
        <v>1.7006725422969993E-2</v>
      </c>
      <c r="AT1682" s="246">
        <f>_xll.qlIndexFixing($AU$1,AP1682,TRUE,_xll.ohTrigger(Trigger,Trigger1M))</f>
        <v>1.7072960907888724E-2</v>
      </c>
    </row>
    <row r="1683" spans="41:46" ht="11.25" customHeight="1" x14ac:dyDescent="0.25">
      <c r="AO1683" s="102" t="s">
        <v>83</v>
      </c>
      <c r="AP1683" s="101">
        <f>_xll.qlInterestRateIndexFixingDate(Currency&amp;"ibor"&amp;Tenor,AQ1683,Trigger)</f>
        <v>51134</v>
      </c>
      <c r="AQ1683" s="101">
        <f>_xll.qlCalendarAdvance(Calendar,AQ1682,AO1683,"f",,Trigger)</f>
        <v>51138</v>
      </c>
      <c r="AR1683" s="101">
        <f>_xll.qlInterestRateIndexMaturity(Currency&amp;"ibor"&amp;Tenor,AQ1683,Trigger)</f>
        <v>51169</v>
      </c>
      <c r="AS1683" s="246">
        <f>_xll.qlIndexFixing($AC$5,AP1683,TRUE,_xll.ohTrigger(Trigger,Trigger1M))</f>
        <v>1.7006681120434158E-2</v>
      </c>
      <c r="AT1683" s="246">
        <f>_xll.qlIndexFixing($AU$1,AP1683,TRUE,_xll.ohTrigger(Trigger,Trigger1M))</f>
        <v>1.7073015334359797E-2</v>
      </c>
    </row>
    <row r="1684" spans="41:46" ht="11.25" customHeight="1" x14ac:dyDescent="0.25">
      <c r="AO1684" s="102" t="s">
        <v>83</v>
      </c>
      <c r="AP1684" s="101">
        <f>_xll.qlInterestRateIndexFixingDate(Currency&amp;"ibor"&amp;Tenor,AQ1684,Trigger)</f>
        <v>51141</v>
      </c>
      <c r="AQ1684" s="101">
        <f>_xll.qlCalendarAdvance(Calendar,AQ1683,AO1684,"f",,Trigger)</f>
        <v>51145</v>
      </c>
      <c r="AR1684" s="101">
        <f>_xll.qlInterestRateIndexMaturity(Currency&amp;"ibor"&amp;Tenor,AQ1684,Trigger)</f>
        <v>51176</v>
      </c>
      <c r="AS1684" s="246">
        <f>_xll.qlIndexFixing($AC$5,AP1684,TRUE,_xll.ohTrigger(Trigger,Trigger1M))</f>
        <v>1.7006810312631744E-2</v>
      </c>
      <c r="AT1684" s="246">
        <f>_xll.qlIndexFixing($AU$1,AP1684,TRUE,_xll.ohTrigger(Trigger,Trigger1M))</f>
        <v>1.707313997474813E-2</v>
      </c>
    </row>
    <row r="1685" spans="41:46" ht="11.25" customHeight="1" x14ac:dyDescent="0.25">
      <c r="AO1685" s="102" t="s">
        <v>83</v>
      </c>
      <c r="AP1685" s="101">
        <f>_xll.qlInterestRateIndexFixingDate(Currency&amp;"ibor"&amp;Tenor,AQ1685,Trigger)</f>
        <v>51148</v>
      </c>
      <c r="AQ1685" s="101">
        <f>_xll.qlCalendarAdvance(Calendar,AQ1684,AO1685,"f",,Trigger)</f>
        <v>51152</v>
      </c>
      <c r="AR1685" s="101">
        <f>_xll.qlInterestRateIndexMaturity(Currency&amp;"ibor"&amp;Tenor,AQ1685,Trigger)</f>
        <v>51183</v>
      </c>
      <c r="AS1685" s="246">
        <f>_xll.qlIndexFixing($AC$5,AP1685,TRUE,_xll.ohTrigger(Trigger,Trigger1M))</f>
        <v>1.7007112999573061E-2</v>
      </c>
      <c r="AT1685" s="246">
        <f>_xll.qlIndexFixing($AU$1,AP1685,TRUE,_xll.ohTrigger(Trigger,Trigger1M))</f>
        <v>1.7073334829051146E-2</v>
      </c>
    </row>
    <row r="1686" spans="41:46" ht="11.25" customHeight="1" x14ac:dyDescent="0.25">
      <c r="AO1686" s="102" t="s">
        <v>83</v>
      </c>
      <c r="AP1686" s="101">
        <f>_xll.qlInterestRateIndexFixingDate(Currency&amp;"ibor"&amp;Tenor,AQ1686,Trigger)</f>
        <v>51155</v>
      </c>
      <c r="AQ1686" s="101">
        <f>_xll.qlCalendarAdvance(Calendar,AQ1685,AO1686,"f",,Trigger)</f>
        <v>51159</v>
      </c>
      <c r="AR1686" s="101">
        <f>_xll.qlInterestRateIndexMaturity(Currency&amp;"ibor"&amp;Tenor,AQ1686,Trigger)</f>
        <v>51190</v>
      </c>
      <c r="AS1686" s="246">
        <f>_xll.qlIndexFixing($AC$5,AP1686,TRUE,_xll.ohTrigger(Trigger,Trigger1M))</f>
        <v>1.700758918126585E-2</v>
      </c>
      <c r="AT1686" s="246">
        <f>_xll.qlIndexFixing($AU$1,AP1686,TRUE,_xll.ohTrigger(Trigger,Trigger1M))</f>
        <v>1.7073599897268844E-2</v>
      </c>
    </row>
    <row r="1687" spans="41:46" ht="11.25" customHeight="1" x14ac:dyDescent="0.25">
      <c r="AO1687" s="102" t="s">
        <v>83</v>
      </c>
      <c r="AP1687" s="101">
        <f>_xll.qlInterestRateIndexFixingDate(Currency&amp;"ibor"&amp;Tenor,AQ1687,Trigger)</f>
        <v>51162</v>
      </c>
      <c r="AQ1687" s="101">
        <f>_xll.qlCalendarAdvance(Calendar,AQ1686,AO1687,"f",,Trigger)</f>
        <v>51166</v>
      </c>
      <c r="AR1687" s="101">
        <f>_xll.qlInterestRateIndexMaturity(Currency&amp;"ibor"&amp;Tenor,AQ1687,Trigger)</f>
        <v>51195</v>
      </c>
      <c r="AS1687" s="246">
        <f>_xll.qlIndexFixing($AC$5,AP1687,TRUE,_xll.ohTrigger(Trigger,Trigger1M))</f>
        <v>1.7007314593778685E-2</v>
      </c>
      <c r="AT1687" s="246">
        <f>_xll.qlIndexFixing($AU$1,AP1687,TRUE,_xll.ohTrigger(Trigger,Trigger1M))</f>
        <v>1.707306647050268E-2</v>
      </c>
    </row>
    <row r="1688" spans="41:46" ht="11.25" customHeight="1" x14ac:dyDescent="0.25">
      <c r="AO1688" s="102" t="s">
        <v>83</v>
      </c>
      <c r="AP1688" s="101">
        <f>_xll.qlInterestRateIndexFixingDate(Currency&amp;"ibor"&amp;Tenor,AQ1688,Trigger)</f>
        <v>51169</v>
      </c>
      <c r="AQ1688" s="101">
        <f>_xll.qlCalendarAdvance(Calendar,AQ1687,AO1688,"f",,Trigger)</f>
        <v>51173</v>
      </c>
      <c r="AR1688" s="101">
        <f>_xll.qlInterestRateIndexMaturity(Currency&amp;"ibor"&amp;Tenor,AQ1688,Trigger)</f>
        <v>51202</v>
      </c>
      <c r="AS1688" s="246">
        <f>_xll.qlIndexFixing($AC$5,AP1688,TRUE,_xll.ohTrigger(Trigger,Trigger1M))</f>
        <v>1.7008112904696743E-2</v>
      </c>
      <c r="AT1688" s="246">
        <f>_xll.qlIndexFixing($AU$1,AP1688,TRUE,_xll.ohTrigger(Trigger,Trigger1M))</f>
        <v>1.70734618985268E-2</v>
      </c>
    </row>
    <row r="1689" spans="41:46" ht="11.25" customHeight="1" x14ac:dyDescent="0.25">
      <c r="AO1689" s="102" t="s">
        <v>83</v>
      </c>
      <c r="AP1689" s="101">
        <f>_xll.qlInterestRateIndexFixingDate(Currency&amp;"ibor"&amp;Tenor,AQ1689,Trigger)</f>
        <v>51176</v>
      </c>
      <c r="AQ1689" s="101">
        <f>_xll.qlCalendarAdvance(Calendar,AQ1688,AO1689,"f",,Trigger)</f>
        <v>51180</v>
      </c>
      <c r="AR1689" s="101">
        <f>_xll.qlInterestRateIndexMaturity(Currency&amp;"ibor"&amp;Tenor,AQ1689,Trigger)</f>
        <v>51209</v>
      </c>
      <c r="AS1689" s="246">
        <f>_xll.qlIndexFixing($AC$5,AP1689,TRUE,_xll.ohTrigger(Trigger,Trigger1M))</f>
        <v>1.7009084694060206E-2</v>
      </c>
      <c r="AT1689" s="246">
        <f>_xll.qlIndexFixing($AU$1,AP1689,TRUE,_xll.ohTrigger(Trigger,Trigger1M))</f>
        <v>1.7073927533830906E-2</v>
      </c>
    </row>
    <row r="1690" spans="41:46" ht="11.25" customHeight="1" x14ac:dyDescent="0.25">
      <c r="AO1690" s="102" t="s">
        <v>83</v>
      </c>
      <c r="AP1690" s="101">
        <f>_xll.qlInterestRateIndexFixingDate(Currency&amp;"ibor"&amp;Tenor,AQ1690,Trigger)</f>
        <v>51183</v>
      </c>
      <c r="AQ1690" s="101">
        <f>_xll.qlCalendarAdvance(Calendar,AQ1689,AO1690,"f",,Trigger)</f>
        <v>51187</v>
      </c>
      <c r="AR1690" s="101">
        <f>_xll.qlInterestRateIndexMaturity(Currency&amp;"ibor"&amp;Tenor,AQ1690,Trigger)</f>
        <v>51216</v>
      </c>
      <c r="AS1690" s="246">
        <f>_xll.qlIndexFixing($AC$5,AP1690,TRUE,_xll.ohTrigger(Trigger,Trigger1M))</f>
        <v>1.7010229961915931E-2</v>
      </c>
      <c r="AT1690" s="246">
        <f>_xll.qlIndexFixing($AU$1,AP1690,TRUE,_xll.ohTrigger(Trigger,Trigger1M))</f>
        <v>1.7074463376423273E-2</v>
      </c>
    </row>
    <row r="1691" spans="41:46" ht="11.25" customHeight="1" x14ac:dyDescent="0.25">
      <c r="AO1691" s="102" t="s">
        <v>83</v>
      </c>
      <c r="AP1691" s="101">
        <f>_xll.qlInterestRateIndexFixingDate(Currency&amp;"ibor"&amp;Tenor,AQ1691,Trigger)</f>
        <v>51190</v>
      </c>
      <c r="AQ1691" s="101">
        <f>_xll.qlCalendarAdvance(Calendar,AQ1690,AO1691,"f",,Trigger)</f>
        <v>51194</v>
      </c>
      <c r="AR1691" s="101">
        <f>_xll.qlInterestRateIndexMaturity(Currency&amp;"ibor"&amp;Tenor,AQ1691,Trigger)</f>
        <v>51223</v>
      </c>
      <c r="AS1691" s="246">
        <f>_xll.qlIndexFixing($AC$5,AP1691,TRUE,_xll.ohTrigger(Trigger,Trigger1M))</f>
        <v>1.7011548708308018E-2</v>
      </c>
      <c r="AT1691" s="246">
        <f>_xll.qlIndexFixing($AU$1,AP1691,TRUE,_xll.ohTrigger(Trigger,Trigger1M))</f>
        <v>1.7075069426306655E-2</v>
      </c>
    </row>
    <row r="1692" spans="41:46" ht="11.25" customHeight="1" x14ac:dyDescent="0.25">
      <c r="AO1692" s="102" t="s">
        <v>83</v>
      </c>
      <c r="AP1692" s="101">
        <f>_xll.qlInterestRateIndexFixingDate(Currency&amp;"ibor"&amp;Tenor,AQ1692,Trigger)</f>
        <v>51197</v>
      </c>
      <c r="AQ1692" s="101">
        <f>_xll.qlCalendarAdvance(Calendar,AQ1691,AO1692,"f",,Trigger)</f>
        <v>51201</v>
      </c>
      <c r="AR1692" s="101">
        <f>_xll.qlInterestRateIndexMaturity(Currency&amp;"ibor"&amp;Tenor,AQ1692,Trigger)</f>
        <v>51232</v>
      </c>
      <c r="AS1692" s="246">
        <f>_xll.qlIndexFixing($AC$5,AP1692,TRUE,_xll.ohTrigger(Trigger,Trigger1M))</f>
        <v>1.7014089662995523E-2</v>
      </c>
      <c r="AT1692" s="246">
        <f>_xll.qlIndexFixing($AU$1,AP1692,TRUE,_xll.ohTrigger(Trigger,Trigger1M))</f>
        <v>1.7076664799211407E-2</v>
      </c>
    </row>
    <row r="1693" spans="41:46" ht="11.25" customHeight="1" x14ac:dyDescent="0.25">
      <c r="AO1693" s="102" t="s">
        <v>83</v>
      </c>
      <c r="AP1693" s="101">
        <f>_xll.qlInterestRateIndexFixingDate(Currency&amp;"ibor"&amp;Tenor,AQ1693,Trigger)</f>
        <v>51204</v>
      </c>
      <c r="AQ1693" s="101">
        <f>_xll.qlCalendarAdvance(Calendar,AQ1692,AO1693,"f",,Trigger)</f>
        <v>51208</v>
      </c>
      <c r="AR1693" s="101">
        <f>_xll.qlInterestRateIndexMaturity(Currency&amp;"ibor"&amp;Tenor,AQ1693,Trigger)</f>
        <v>51239</v>
      </c>
      <c r="AS1693" s="246">
        <f>_xll.qlIndexFixing($AC$5,AP1693,TRUE,_xll.ohTrigger(Trigger,Trigger1M))</f>
        <v>1.7015780309000649E-2</v>
      </c>
      <c r="AT1693" s="246">
        <f>_xll.qlIndexFixing($AU$1,AP1693,TRUE,_xll.ohTrigger(Trigger,Trigger1M))</f>
        <v>1.7077421365061376E-2</v>
      </c>
    </row>
    <row r="1694" spans="41:46" ht="11.25" customHeight="1" x14ac:dyDescent="0.25">
      <c r="AO1694" s="102" t="s">
        <v>83</v>
      </c>
      <c r="AP1694" s="101">
        <f>_xll.qlInterestRateIndexFixingDate(Currency&amp;"ibor"&amp;Tenor,AQ1694,Trigger)</f>
        <v>51211</v>
      </c>
      <c r="AQ1694" s="101">
        <f>_xll.qlCalendarAdvance(Calendar,AQ1693,AO1694,"f",,Trigger)</f>
        <v>51215</v>
      </c>
      <c r="AR1694" s="101">
        <f>_xll.qlInterestRateIndexMaturity(Currency&amp;"ibor"&amp;Tenor,AQ1694,Trigger)</f>
        <v>51246</v>
      </c>
      <c r="AS1694" s="246">
        <f>_xll.qlIndexFixing($AC$5,AP1694,TRUE,_xll.ohTrigger(Trigger,Trigger1M))</f>
        <v>1.7017644450144035E-2</v>
      </c>
      <c r="AT1694" s="246">
        <f>_xll.qlIndexFixing($AU$1,AP1694,TRUE,_xll.ohTrigger(Trigger,Trigger1M))</f>
        <v>1.7078248144900804E-2</v>
      </c>
    </row>
    <row r="1695" spans="41:46" ht="11.25" customHeight="1" x14ac:dyDescent="0.25">
      <c r="AO1695" s="102" t="s">
        <v>83</v>
      </c>
      <c r="AP1695" s="101">
        <f>_xll.qlInterestRateIndexFixingDate(Currency&amp;"ibor"&amp;Tenor,AQ1695,Trigger)</f>
        <v>51218</v>
      </c>
      <c r="AQ1695" s="101">
        <f>_xll.qlCalendarAdvance(Calendar,AQ1694,AO1695,"f",,Trigger)</f>
        <v>51222</v>
      </c>
      <c r="AR1695" s="101">
        <f>_xll.qlInterestRateIndexMaturity(Currency&amp;"ibor"&amp;Tenor,AQ1695,Trigger)</f>
        <v>51253</v>
      </c>
      <c r="AS1695" s="246">
        <f>_xll.qlIndexFixing($AC$5,AP1695,TRUE,_xll.ohTrigger(Trigger,Trigger1M))</f>
        <v>1.7019682086513346E-2</v>
      </c>
      <c r="AT1695" s="246">
        <f>_xll.qlIndexFixing($AU$1,AP1695,TRUE,_xll.ohTrigger(Trigger,Trigger1M))</f>
        <v>1.7079145138745169E-2</v>
      </c>
    </row>
    <row r="1696" spans="41:46" ht="11.25" customHeight="1" x14ac:dyDescent="0.25">
      <c r="AO1696" s="102" t="s">
        <v>83</v>
      </c>
      <c r="AP1696" s="101">
        <f>_xll.qlInterestRateIndexFixingDate(Currency&amp;"ibor"&amp;Tenor,AQ1696,Trigger)</f>
        <v>51223</v>
      </c>
      <c r="AQ1696" s="101">
        <f>_xll.qlCalendarAdvance(Calendar,AQ1695,AO1696,"f",,Trigger)</f>
        <v>51229</v>
      </c>
      <c r="AR1696" s="101">
        <f>_xll.qlInterestRateIndexMaturity(Currency&amp;"ibor"&amp;Tenor,AQ1696,Trigger)</f>
        <v>51259</v>
      </c>
      <c r="AS1696" s="246">
        <f>_xll.qlIndexFixing($AC$5,AP1696,TRUE,_xll.ohTrigger(Trigger,Trigger1M))</f>
        <v>1.7021318314808909E-2</v>
      </c>
      <c r="AT1696" s="246">
        <f>_xll.qlIndexFixing($AU$1,AP1696,TRUE,_xll.ohTrigger(Trigger,Trigger1M))</f>
        <v>1.7079632317334337E-2</v>
      </c>
    </row>
    <row r="1697" spans="41:46" ht="11.25" customHeight="1" x14ac:dyDescent="0.25">
      <c r="AO1697" s="102" t="s">
        <v>83</v>
      </c>
      <c r="AP1697" s="101">
        <f>_xll.qlInterestRateIndexFixingDate(Currency&amp;"ibor"&amp;Tenor,AQ1697,Trigger)</f>
        <v>51232</v>
      </c>
      <c r="AQ1697" s="101">
        <f>_xll.qlCalendarAdvance(Calendar,AQ1696,AO1697,"f",,Trigger)</f>
        <v>51236</v>
      </c>
      <c r="AR1697" s="101">
        <f>_xll.qlInterestRateIndexMaturity(Currency&amp;"ibor"&amp;Tenor,AQ1697,Trigger)</f>
        <v>51266</v>
      </c>
      <c r="AS1697" s="246">
        <f>_xll.qlIndexFixing($AC$5,AP1697,TRUE,_xll.ohTrigger(Trigger,Trigger1M))</f>
        <v>1.7023690437286021E-2</v>
      </c>
      <c r="AT1697" s="246">
        <f>_xll.qlIndexFixing($AU$1,AP1697,TRUE,_xll.ohTrigger(Trigger,Trigger1M))</f>
        <v>1.7080664675011015E-2</v>
      </c>
    </row>
    <row r="1698" spans="41:46" ht="11.25" customHeight="1" x14ac:dyDescent="0.25">
      <c r="AO1698" s="102" t="s">
        <v>83</v>
      </c>
      <c r="AP1698" s="101">
        <f>_xll.qlInterestRateIndexFixingDate(Currency&amp;"ibor"&amp;Tenor,AQ1698,Trigger)</f>
        <v>51239</v>
      </c>
      <c r="AQ1698" s="101">
        <f>_xll.qlCalendarAdvance(Calendar,AQ1697,AO1698,"f",,Trigger)</f>
        <v>51243</v>
      </c>
      <c r="AR1698" s="101">
        <f>_xll.qlInterestRateIndexMaturity(Currency&amp;"ibor"&amp;Tenor,AQ1698,Trigger)</f>
        <v>51273</v>
      </c>
      <c r="AS1698" s="246">
        <f>_xll.qlIndexFixing($AC$5,AP1698,TRUE,_xll.ohTrigger(Trigger,Trigger1M))</f>
        <v>1.7026236047062326E-2</v>
      </c>
      <c r="AT1698" s="246">
        <f>_xll.qlIndexFixing($AU$1,AP1698,TRUE,_xll.ohTrigger(Trigger,Trigger1M))</f>
        <v>1.7081767243410262E-2</v>
      </c>
    </row>
    <row r="1699" spans="41:46" ht="11.25" customHeight="1" x14ac:dyDescent="0.25">
      <c r="AO1699" s="102" t="s">
        <v>83</v>
      </c>
      <c r="AP1699" s="101">
        <f>_xll.qlInterestRateIndexFixingDate(Currency&amp;"ibor"&amp;Tenor,AQ1699,Trigger)</f>
        <v>51246</v>
      </c>
      <c r="AQ1699" s="101">
        <f>_xll.qlCalendarAdvance(Calendar,AQ1698,AO1699,"f",,Trigger)</f>
        <v>51250</v>
      </c>
      <c r="AR1699" s="101">
        <f>_xll.qlInterestRateIndexMaturity(Currency&amp;"ibor"&amp;Tenor,AQ1699,Trigger)</f>
        <v>51280</v>
      </c>
      <c r="AS1699" s="246">
        <f>_xll.qlIndexFixing($AC$5,AP1699,TRUE,_xll.ohTrigger(Trigger,Trigger1M))</f>
        <v>1.7028955144249736E-2</v>
      </c>
      <c r="AT1699" s="246">
        <f>_xll.qlIndexFixing($AU$1,AP1699,TRUE,_xll.ohTrigger(Trigger,Trigger1M))</f>
        <v>1.7082940022556059E-2</v>
      </c>
    </row>
    <row r="1700" spans="41:46" ht="11.25" customHeight="1" x14ac:dyDescent="0.25">
      <c r="AO1700" s="102" t="s">
        <v>83</v>
      </c>
      <c r="AP1700" s="101">
        <f>_xll.qlInterestRateIndexFixingDate(Currency&amp;"ibor"&amp;Tenor,AQ1700,Trigger)</f>
        <v>51253</v>
      </c>
      <c r="AQ1700" s="101">
        <f>_xll.qlCalendarAdvance(Calendar,AQ1699,AO1700,"f",,Trigger)</f>
        <v>51258</v>
      </c>
      <c r="AR1700" s="101">
        <f>_xll.qlInterestRateIndexMaturity(Currency&amp;"ibor"&amp;Tenor,AQ1700,Trigger)</f>
        <v>51291</v>
      </c>
      <c r="AS1700" s="246">
        <f>_xll.qlIndexFixing($AC$5,AP1700,TRUE,_xll.ohTrigger(Trigger,Trigger1M))</f>
        <v>1.7034159045759206E-2</v>
      </c>
      <c r="AT1700" s="246">
        <f>_xll.qlIndexFixing($AU$1,AP1700,TRUE,_xll.ohTrigger(Trigger,Trigger1M))</f>
        <v>1.7085870906908728E-2</v>
      </c>
    </row>
    <row r="1701" spans="41:46" ht="11.25" customHeight="1" x14ac:dyDescent="0.25">
      <c r="AO1701" s="102" t="s">
        <v>83</v>
      </c>
      <c r="AP1701" s="101">
        <f>_xll.qlInterestRateIndexFixingDate(Currency&amp;"ibor"&amp;Tenor,AQ1701,Trigger)</f>
        <v>51263</v>
      </c>
      <c r="AQ1701" s="101">
        <f>_xll.qlCalendarAdvance(Calendar,AQ1700,AO1701,"f",,Trigger)</f>
        <v>51265</v>
      </c>
      <c r="AR1701" s="101">
        <f>_xll.qlInterestRateIndexMaturity(Currency&amp;"ibor"&amp;Tenor,AQ1701,Trigger)</f>
        <v>51298</v>
      </c>
      <c r="AS1701" s="246">
        <f>_xll.qlIndexFixing($AC$5,AP1701,TRUE,_xll.ohTrigger(Trigger,Trigger1M))</f>
        <v>1.7037287521792586E-2</v>
      </c>
      <c r="AT1701" s="246">
        <f>_xll.qlIndexFixing($AU$1,AP1701,TRUE,_xll.ohTrigger(Trigger,Trigger1M))</f>
        <v>1.7087209373313105E-2</v>
      </c>
    </row>
    <row r="1702" spans="41:46" ht="11.25" customHeight="1" x14ac:dyDescent="0.25">
      <c r="AO1702" s="102" t="s">
        <v>83</v>
      </c>
      <c r="AP1702" s="101">
        <f>_xll.qlInterestRateIndexFixingDate(Currency&amp;"ibor"&amp;Tenor,AQ1702,Trigger)</f>
        <v>51270</v>
      </c>
      <c r="AQ1702" s="101">
        <f>_xll.qlCalendarAdvance(Calendar,AQ1701,AO1702,"f",,Trigger)</f>
        <v>51272</v>
      </c>
      <c r="AR1702" s="101">
        <f>_xll.qlInterestRateIndexMaturity(Currency&amp;"ibor"&amp;Tenor,AQ1702,Trigger)</f>
        <v>51305</v>
      </c>
      <c r="AS1702" s="246">
        <f>_xll.qlIndexFixing($AC$5,AP1702,TRUE,_xll.ohTrigger(Trigger,Trigger1M))</f>
        <v>1.7040589510363642E-2</v>
      </c>
      <c r="AT1702" s="246">
        <f>_xll.qlIndexFixing($AU$1,AP1702,TRUE,_xll.ohTrigger(Trigger,Trigger1M))</f>
        <v>1.7088618060543001E-2</v>
      </c>
    </row>
    <row r="1703" spans="41:46" ht="11.25" customHeight="1" x14ac:dyDescent="0.25">
      <c r="AO1703" s="102" t="s">
        <v>83</v>
      </c>
      <c r="AP1703" s="101">
        <f>_xll.qlInterestRateIndexFixingDate(Currency&amp;"ibor"&amp;Tenor,AQ1703,Trigger)</f>
        <v>51277</v>
      </c>
      <c r="AQ1703" s="101">
        <f>_xll.qlCalendarAdvance(Calendar,AQ1702,AO1703,"f",,Trigger)</f>
        <v>51279</v>
      </c>
      <c r="AR1703" s="101">
        <f>_xll.qlInterestRateIndexMaturity(Currency&amp;"ibor"&amp;Tenor,AQ1703,Trigger)</f>
        <v>51312</v>
      </c>
      <c r="AS1703" s="246">
        <f>_xll.qlIndexFixing($AC$5,AP1703,TRUE,_xll.ohTrigger(Trigger,Trigger1M))</f>
        <v>1.7044065011624972E-2</v>
      </c>
      <c r="AT1703" s="246">
        <f>_xll.qlIndexFixing($AU$1,AP1703,TRUE,_xll.ohTrigger(Trigger,Trigger1M))</f>
        <v>1.7090096968625058E-2</v>
      </c>
    </row>
    <row r="1704" spans="41:46" ht="11.25" customHeight="1" x14ac:dyDescent="0.25">
      <c r="AO1704" s="102" t="s">
        <v>83</v>
      </c>
      <c r="AP1704" s="101">
        <f>_xll.qlInterestRateIndexFixingDate(Currency&amp;"ibor"&amp;Tenor,AQ1704,Trigger)</f>
        <v>51284</v>
      </c>
      <c r="AQ1704" s="101">
        <f>_xll.qlCalendarAdvance(Calendar,AQ1703,AO1704,"f",,Trigger)</f>
        <v>51286</v>
      </c>
      <c r="AR1704" s="101">
        <f>_xll.qlInterestRateIndexMaturity(Currency&amp;"ibor"&amp;Tenor,AQ1704,Trigger)</f>
        <v>51316</v>
      </c>
      <c r="AS1704" s="246">
        <f>_xll.qlIndexFixing($AC$5,AP1704,TRUE,_xll.ohTrigger(Trigger,Trigger1M))</f>
        <v>1.70456794703151E-2</v>
      </c>
      <c r="AT1704" s="246">
        <f>_xll.qlIndexFixing($AU$1,AP1704,TRUE,_xll.ohTrigger(Trigger,Trigger1M))</f>
        <v>1.7090080502179639E-2</v>
      </c>
    </row>
    <row r="1705" spans="41:46" ht="11.25" customHeight="1" x14ac:dyDescent="0.25">
      <c r="AO1705" s="102" t="s">
        <v>83</v>
      </c>
      <c r="AP1705" s="101">
        <f>_xll.qlInterestRateIndexFixingDate(Currency&amp;"ibor"&amp;Tenor,AQ1705,Trigger)</f>
        <v>51291</v>
      </c>
      <c r="AQ1705" s="101">
        <f>_xll.qlCalendarAdvance(Calendar,AQ1704,AO1705,"f",,Trigger)</f>
        <v>51293</v>
      </c>
      <c r="AR1705" s="101">
        <f>_xll.qlInterestRateIndexMaturity(Currency&amp;"ibor"&amp;Tenor,AQ1705,Trigger)</f>
        <v>51323</v>
      </c>
      <c r="AS1705" s="246">
        <f>_xll.qlIndexFixing($AC$5,AP1705,TRUE,_xll.ohTrigger(Trigger,Trigger1M))</f>
        <v>1.7049327819748328E-2</v>
      </c>
      <c r="AT1705" s="246">
        <f>_xll.qlIndexFixing($AU$1,AP1705,TRUE,_xll.ohTrigger(Trigger,Trigger1M))</f>
        <v>1.7091684080633662E-2</v>
      </c>
    </row>
    <row r="1706" spans="41:46" ht="11.25" customHeight="1" x14ac:dyDescent="0.25">
      <c r="AO1706" s="102" t="s">
        <v>83</v>
      </c>
      <c r="AP1706" s="101">
        <f>_xll.qlInterestRateIndexFixingDate(Currency&amp;"ibor"&amp;Tenor,AQ1706,Trigger)</f>
        <v>51298</v>
      </c>
      <c r="AQ1706" s="101">
        <f>_xll.qlCalendarAdvance(Calendar,AQ1705,AO1706,"f",,Trigger)</f>
        <v>51300</v>
      </c>
      <c r="AR1706" s="101">
        <f>_xll.qlInterestRateIndexMaturity(Currency&amp;"ibor"&amp;Tenor,AQ1706,Trigger)</f>
        <v>51330</v>
      </c>
      <c r="AS1706" s="246">
        <f>_xll.qlIndexFixing($AC$5,AP1706,TRUE,_xll.ohTrigger(Trigger,Trigger1M))</f>
        <v>1.7052376975702721E-2</v>
      </c>
      <c r="AT1706" s="246">
        <f>_xll.qlIndexFixing($AU$1,AP1706,TRUE,_xll.ohTrigger(Trigger,Trigger1M))</f>
        <v>1.7093348551149745E-2</v>
      </c>
    </row>
    <row r="1707" spans="41:46" ht="11.25" customHeight="1" x14ac:dyDescent="0.25">
      <c r="AO1707" s="102" t="s">
        <v>83</v>
      </c>
      <c r="AP1707" s="101">
        <f>_xll.qlInterestRateIndexFixingDate(Currency&amp;"ibor"&amp;Tenor,AQ1707,Trigger)</f>
        <v>51305</v>
      </c>
      <c r="AQ1707" s="101">
        <f>_xll.qlCalendarAdvance(Calendar,AQ1706,AO1707,"f",,Trigger)</f>
        <v>51307</v>
      </c>
      <c r="AR1707" s="101">
        <f>_xll.qlInterestRateIndexMaturity(Currency&amp;"ibor"&amp;Tenor,AQ1707,Trigger)</f>
        <v>51337</v>
      </c>
      <c r="AS1707" s="246">
        <f>_xll.qlIndexFixing($AC$5,AP1707,TRUE,_xll.ohTrigger(Trigger,Trigger1M))</f>
        <v>1.7054718079378972E-2</v>
      </c>
      <c r="AT1707" s="246">
        <f>_xll.qlIndexFixing($AU$1,AP1707,TRUE,_xll.ohTrigger(Trigger,Trigger1M))</f>
        <v>1.7095058180910172E-2</v>
      </c>
    </row>
    <row r="1708" spans="41:46" ht="11.25" customHeight="1" x14ac:dyDescent="0.25">
      <c r="AO1708" s="102" t="s">
        <v>83</v>
      </c>
      <c r="AP1708" s="101">
        <f>_xll.qlInterestRateIndexFixingDate(Currency&amp;"ibor"&amp;Tenor,AQ1708,Trigger)</f>
        <v>51312</v>
      </c>
      <c r="AQ1708" s="101">
        <f>_xll.qlCalendarAdvance(Calendar,AQ1707,AO1708,"f",,Trigger)</f>
        <v>51314</v>
      </c>
      <c r="AR1708" s="101">
        <f>_xll.qlInterestRateIndexMaturity(Currency&amp;"ibor"&amp;Tenor,AQ1708,Trigger)</f>
        <v>51344</v>
      </c>
      <c r="AS1708" s="246">
        <f>_xll.qlIndexFixing($AC$5,AP1708,TRUE,_xll.ohTrigger(Trigger,Trigger1M))</f>
        <v>1.7056318016556382E-2</v>
      </c>
      <c r="AT1708" s="246">
        <f>_xll.qlIndexFixing($AU$1,AP1708,TRUE,_xll.ohTrigger(Trigger,Trigger1M))</f>
        <v>1.7096797027949862E-2</v>
      </c>
    </row>
    <row r="1709" spans="41:46" ht="11.25" customHeight="1" x14ac:dyDescent="0.25">
      <c r="AO1709" s="102" t="s">
        <v>83</v>
      </c>
      <c r="AP1709" s="101">
        <f>_xll.qlInterestRateIndexFixingDate(Currency&amp;"ibor"&amp;Tenor,AQ1709,Trigger)</f>
        <v>51319</v>
      </c>
      <c r="AQ1709" s="101">
        <f>_xll.qlCalendarAdvance(Calendar,AQ1708,AO1709,"f",,Trigger)</f>
        <v>51321</v>
      </c>
      <c r="AR1709" s="101">
        <f>_xll.qlInterestRateIndexMaturity(Currency&amp;"ibor"&amp;Tenor,AQ1709,Trigger)</f>
        <v>51354</v>
      </c>
      <c r="AS1709" s="246">
        <f>_xll.qlIndexFixing($AC$5,AP1709,TRUE,_xll.ohTrigger(Trigger,Trigger1M))</f>
        <v>1.7058537920963832E-2</v>
      </c>
      <c r="AT1709" s="246">
        <f>_xll.qlIndexFixing($AU$1,AP1709,TRUE,_xll.ohTrigger(Trigger,Trigger1M))</f>
        <v>1.7100143138356314E-2</v>
      </c>
    </row>
    <row r="1710" spans="41:46" ht="11.25" customHeight="1" x14ac:dyDescent="0.25">
      <c r="AO1710" s="102" t="s">
        <v>83</v>
      </c>
      <c r="AP1710" s="101">
        <f>_xll.qlInterestRateIndexFixingDate(Currency&amp;"ibor"&amp;Tenor,AQ1710,Trigger)</f>
        <v>51326</v>
      </c>
      <c r="AQ1710" s="101">
        <f>_xll.qlCalendarAdvance(Calendar,AQ1709,AO1710,"f",,Trigger)</f>
        <v>51328</v>
      </c>
      <c r="AR1710" s="101">
        <f>_xll.qlInterestRateIndexMaturity(Currency&amp;"ibor"&amp;Tenor,AQ1710,Trigger)</f>
        <v>51361</v>
      </c>
      <c r="AS1710" s="246">
        <f>_xll.qlIndexFixing($AC$5,AP1710,TRUE,_xll.ohTrigger(Trigger,Trigger1M))</f>
        <v>1.705922640057897E-2</v>
      </c>
      <c r="AT1710" s="246">
        <f>_xll.qlIndexFixing($AU$1,AP1710,TRUE,_xll.ohTrigger(Trigger,Trigger1M))</f>
        <v>1.7101898833712686E-2</v>
      </c>
    </row>
    <row r="1711" spans="41:46" ht="11.25" customHeight="1" x14ac:dyDescent="0.25">
      <c r="AO1711" s="102" t="s">
        <v>83</v>
      </c>
      <c r="AP1711" s="101">
        <f>_xll.qlInterestRateIndexFixingDate(Currency&amp;"ibor"&amp;Tenor,AQ1711,Trigger)</f>
        <v>51333</v>
      </c>
      <c r="AQ1711" s="101">
        <f>_xll.qlCalendarAdvance(Calendar,AQ1710,AO1711,"f",,Trigger)</f>
        <v>51335</v>
      </c>
      <c r="AR1711" s="101">
        <f>_xll.qlInterestRateIndexMaturity(Currency&amp;"ibor"&amp;Tenor,AQ1711,Trigger)</f>
        <v>51368</v>
      </c>
      <c r="AS1711" s="246">
        <f>_xll.qlIndexFixing($AC$5,AP1711,TRUE,_xll.ohTrigger(Trigger,Trigger1M))</f>
        <v>1.7059946455666039E-2</v>
      </c>
      <c r="AT1711" s="246">
        <f>_xll.qlIndexFixing($AU$1,AP1711,TRUE,_xll.ohTrigger(Trigger,Trigger1M))</f>
        <v>1.7103656417526931E-2</v>
      </c>
    </row>
    <row r="1712" spans="41:46" ht="11.25" customHeight="1" x14ac:dyDescent="0.25">
      <c r="AO1712" s="102" t="s">
        <v>83</v>
      </c>
      <c r="AP1712" s="101">
        <f>_xll.qlInterestRateIndexFixingDate(Currency&amp;"ibor"&amp;Tenor,AQ1712,Trigger)</f>
        <v>51340</v>
      </c>
      <c r="AQ1712" s="101">
        <f>_xll.qlCalendarAdvance(Calendar,AQ1711,AO1712,"f",,Trigger)</f>
        <v>51342</v>
      </c>
      <c r="AR1712" s="101">
        <f>_xll.qlInterestRateIndexMaturity(Currency&amp;"ibor"&amp;Tenor,AQ1712,Trigger)</f>
        <v>51375</v>
      </c>
      <c r="AS1712" s="246">
        <f>_xll.qlIndexFixing($AC$5,AP1712,TRUE,_xll.ohTrigger(Trigger,Trigger1M))</f>
        <v>1.7060698086229887E-2</v>
      </c>
      <c r="AT1712" s="246">
        <f>_xll.qlIndexFixing($AU$1,AP1712,TRUE,_xll.ohTrigger(Trigger,Trigger1M))</f>
        <v>1.7105415889801474E-2</v>
      </c>
    </row>
    <row r="1713" spans="41:46" ht="11.25" customHeight="1" x14ac:dyDescent="0.25">
      <c r="AO1713" s="102" t="s">
        <v>83</v>
      </c>
      <c r="AP1713" s="101">
        <f>_xll.qlInterestRateIndexFixingDate(Currency&amp;"ibor"&amp;Tenor,AQ1713,Trigger)</f>
        <v>51347</v>
      </c>
      <c r="AQ1713" s="101">
        <f>_xll.qlCalendarAdvance(Calendar,AQ1712,AO1713,"f",,Trigger)</f>
        <v>51349</v>
      </c>
      <c r="AR1713" s="101">
        <f>_xll.qlInterestRateIndexMaturity(Currency&amp;"ibor"&amp;Tenor,AQ1713,Trigger)</f>
        <v>51382</v>
      </c>
      <c r="AS1713" s="246">
        <f>_xll.qlIndexFixing($AC$5,AP1713,TRUE,_xll.ohTrigger(Trigger,Trigger1M))</f>
        <v>1.7061481292282629E-2</v>
      </c>
      <c r="AT1713" s="246">
        <f>_xll.qlIndexFixing($AU$1,AP1713,TRUE,_xll.ohTrigger(Trigger,Trigger1M))</f>
        <v>1.710717725053389E-2</v>
      </c>
    </row>
    <row r="1714" spans="41:46" ht="11.25" customHeight="1" x14ac:dyDescent="0.25">
      <c r="AO1714" s="102" t="s">
        <v>83</v>
      </c>
      <c r="AP1714" s="101">
        <f>_xll.qlInterestRateIndexFixingDate(Currency&amp;"ibor"&amp;Tenor,AQ1714,Trigger)</f>
        <v>51354</v>
      </c>
      <c r="AQ1714" s="101">
        <f>_xll.qlCalendarAdvance(Calendar,AQ1713,AO1714,"f",,Trigger)</f>
        <v>51356</v>
      </c>
      <c r="AR1714" s="101">
        <f>_xll.qlInterestRateIndexMaturity(Currency&amp;"ibor"&amp;Tenor,AQ1714,Trigger)</f>
        <v>51389</v>
      </c>
      <c r="AS1714" s="246">
        <f>_xll.qlIndexFixing($AC$5,AP1714,TRUE,_xll.ohTrigger(Trigger,Trigger1M))</f>
        <v>1.7062296073829104E-2</v>
      </c>
      <c r="AT1714" s="246">
        <f>_xll.qlIndexFixing($AU$1,AP1714,TRUE,_xll.ohTrigger(Trigger,Trigger1M))</f>
        <v>1.7108940499729029E-2</v>
      </c>
    </row>
    <row r="1715" spans="41:46" ht="11.25" customHeight="1" x14ac:dyDescent="0.25">
      <c r="AO1715" s="102" t="s">
        <v>83</v>
      </c>
      <c r="AP1715" s="101">
        <f>_xll.qlInterestRateIndexFixingDate(Currency&amp;"ibor"&amp;Tenor,AQ1715,Trigger)</f>
        <v>51361</v>
      </c>
      <c r="AQ1715" s="101">
        <f>_xll.qlCalendarAdvance(Calendar,AQ1714,AO1715,"f",,Trigger)</f>
        <v>51363</v>
      </c>
      <c r="AR1715" s="101">
        <f>_xll.qlInterestRateIndexMaturity(Currency&amp;"ibor"&amp;Tenor,AQ1715,Trigger)</f>
        <v>51396</v>
      </c>
      <c r="AS1715" s="246">
        <f>_xll.qlIndexFixing($AC$5,AP1715,TRUE,_xll.ohTrigger(Trigger,Trigger1M))</f>
        <v>1.7063142430869312E-2</v>
      </c>
      <c r="AT1715" s="246">
        <f>_xll.qlIndexFixing($AU$1,AP1715,TRUE,_xll.ohTrigger(Trigger,Trigger1M))</f>
        <v>1.711070563738204E-2</v>
      </c>
    </row>
    <row r="1716" spans="41:46" ht="11.25" customHeight="1" x14ac:dyDescent="0.25">
      <c r="AO1716" s="102" t="s">
        <v>83</v>
      </c>
      <c r="AP1716" s="101">
        <f>_xll.qlInterestRateIndexFixingDate(Currency&amp;"ibor"&amp;Tenor,AQ1716,Trigger)</f>
        <v>51368</v>
      </c>
      <c r="AQ1716" s="101">
        <f>_xll.qlCalendarAdvance(Calendar,AQ1715,AO1716,"f",,Trigger)</f>
        <v>51370</v>
      </c>
      <c r="AR1716" s="101">
        <f>_xll.qlInterestRateIndexMaturity(Currency&amp;"ibor"&amp;Tenor,AQ1716,Trigger)</f>
        <v>51403</v>
      </c>
      <c r="AS1716" s="246">
        <f>_xll.qlIndexFixing($AC$5,AP1716,TRUE,_xll.ohTrigger(Trigger,Trigger1M))</f>
        <v>1.7064020363420213E-2</v>
      </c>
      <c r="AT1716" s="246">
        <f>_xll.qlIndexFixing($AU$1,AP1716,TRUE,_xll.ohTrigger(Trigger,Trigger1M))</f>
        <v>1.7112472663500196E-2</v>
      </c>
    </row>
    <row r="1717" spans="41:46" ht="11.25" customHeight="1" x14ac:dyDescent="0.25">
      <c r="AO1717" s="102" t="s">
        <v>83</v>
      </c>
      <c r="AP1717" s="101">
        <f>_xll.qlInterestRateIndexFixingDate(Currency&amp;"ibor"&amp;Tenor,AQ1717,Trigger)</f>
        <v>51375</v>
      </c>
      <c r="AQ1717" s="101">
        <f>_xll.qlCalendarAdvance(Calendar,AQ1716,AO1717,"f",,Trigger)</f>
        <v>51377</v>
      </c>
      <c r="AR1717" s="101">
        <f>_xll.qlInterestRateIndexMaturity(Currency&amp;"ibor"&amp;Tenor,AQ1717,Trigger)</f>
        <v>51407</v>
      </c>
      <c r="AS1717" s="246">
        <f>_xll.qlIndexFixing($AC$5,AP1717,TRUE,_xll.ohTrigger(Trigger,Trigger1M))</f>
        <v>1.7063514579936268E-2</v>
      </c>
      <c r="AT1717" s="246">
        <f>_xll.qlIndexFixing($AU$1,AP1717,TRUE,_xll.ohTrigger(Trigger,Trigger1M))</f>
        <v>1.7112642406972078E-2</v>
      </c>
    </row>
    <row r="1718" spans="41:46" ht="11.25" customHeight="1" x14ac:dyDescent="0.25">
      <c r="AO1718" s="102" t="s">
        <v>83</v>
      </c>
      <c r="AP1718" s="101">
        <f>_xll.qlInterestRateIndexFixingDate(Currency&amp;"ibor"&amp;Tenor,AQ1718,Trigger)</f>
        <v>51382</v>
      </c>
      <c r="AQ1718" s="101">
        <f>_xll.qlCalendarAdvance(Calendar,AQ1717,AO1718,"f",,Trigger)</f>
        <v>51384</v>
      </c>
      <c r="AR1718" s="101">
        <f>_xll.qlInterestRateIndexMaturity(Currency&amp;"ibor"&amp;Tenor,AQ1718,Trigger)</f>
        <v>51414</v>
      </c>
      <c r="AS1718" s="246">
        <f>_xll.qlIndexFixing($AC$5,AP1718,TRUE,_xll.ohTrigger(Trigger,Trigger1M))</f>
        <v>1.7064448764577911E-2</v>
      </c>
      <c r="AT1718" s="246">
        <f>_xll.qlIndexFixing($AU$1,AP1718,TRUE,_xll.ohTrigger(Trigger,Trigger1M))</f>
        <v>1.7114412553063119E-2</v>
      </c>
    </row>
    <row r="1719" spans="41:46" ht="11.25" customHeight="1" x14ac:dyDescent="0.25">
      <c r="AO1719" s="102" t="s">
        <v>83</v>
      </c>
      <c r="AP1719" s="101">
        <f>_xll.qlInterestRateIndexFixingDate(Currency&amp;"ibor"&amp;Tenor,AQ1719,Trigger)</f>
        <v>51389</v>
      </c>
      <c r="AQ1719" s="101">
        <f>_xll.qlCalendarAdvance(Calendar,AQ1718,AO1719,"f",,Trigger)</f>
        <v>51391</v>
      </c>
      <c r="AR1719" s="101">
        <f>_xll.qlInterestRateIndexMaturity(Currency&amp;"ibor"&amp;Tenor,AQ1719,Trigger)</f>
        <v>51421</v>
      </c>
      <c r="AS1719" s="246">
        <f>_xll.qlIndexFixing($AC$5,AP1719,TRUE,_xll.ohTrigger(Trigger,Trigger1M))</f>
        <v>1.706541452025867E-2</v>
      </c>
      <c r="AT1719" s="246">
        <f>_xll.qlIndexFixing($AU$1,AP1719,TRUE,_xll.ohTrigger(Trigger,Trigger1M))</f>
        <v>1.7116184587323779E-2</v>
      </c>
    </row>
    <row r="1720" spans="41:46" ht="11.25" customHeight="1" x14ac:dyDescent="0.25">
      <c r="AO1720" s="102" t="s">
        <v>83</v>
      </c>
      <c r="AP1720" s="101">
        <f>_xll.qlInterestRateIndexFixingDate(Currency&amp;"ibor"&amp;Tenor,AQ1720,Trigger)</f>
        <v>51396</v>
      </c>
      <c r="AQ1720" s="101">
        <f>_xll.qlCalendarAdvance(Calendar,AQ1719,AO1720,"f",,Trigger)</f>
        <v>51398</v>
      </c>
      <c r="AR1720" s="101">
        <f>_xll.qlInterestRateIndexMaturity(Currency&amp;"ibor"&amp;Tenor,AQ1720,Trigger)</f>
        <v>51428</v>
      </c>
      <c r="AS1720" s="246">
        <f>_xll.qlIndexFixing($AC$5,AP1720,TRUE,_xll.ohTrigger(Trigger,Trigger1M))</f>
        <v>1.7066411846978546E-2</v>
      </c>
      <c r="AT1720" s="246">
        <f>_xll.qlIndexFixing($AU$1,AP1720,TRUE,_xll.ohTrigger(Trigger,Trigger1M))</f>
        <v>1.7117958509754061E-2</v>
      </c>
    </row>
    <row r="1721" spans="41:46" ht="11.25" customHeight="1" x14ac:dyDescent="0.25">
      <c r="AO1721" s="102" t="s">
        <v>83</v>
      </c>
      <c r="AP1721" s="101">
        <f>_xll.qlInterestRateIndexFixingDate(Currency&amp;"ibor"&amp;Tenor,AQ1721,Trigger)</f>
        <v>51403</v>
      </c>
      <c r="AQ1721" s="101">
        <f>_xll.qlCalendarAdvance(Calendar,AQ1720,AO1721,"f",,Trigger)</f>
        <v>51405</v>
      </c>
      <c r="AR1721" s="101">
        <f>_xll.qlInterestRateIndexMaturity(Currency&amp;"ibor"&amp;Tenor,AQ1721,Trigger)</f>
        <v>51435</v>
      </c>
      <c r="AS1721" s="246">
        <f>_xll.qlIndexFixing($AC$5,AP1721,TRUE,_xll.ohTrigger(Trigger,Trigger1M))</f>
        <v>1.7067440744750861E-2</v>
      </c>
      <c r="AT1721" s="246">
        <f>_xll.qlIndexFixing($AU$1,AP1721,TRUE,_xll.ohTrigger(Trigger,Trigger1M))</f>
        <v>1.7119734320356628E-2</v>
      </c>
    </row>
    <row r="1722" spans="41:46" ht="11.25" customHeight="1" x14ac:dyDescent="0.25">
      <c r="AO1722" s="102" t="s">
        <v>83</v>
      </c>
      <c r="AP1722" s="101">
        <f>_xll.qlInterestRateIndexFixingDate(Currency&amp;"ibor"&amp;Tenor,AQ1722,Trigger)</f>
        <v>51410</v>
      </c>
      <c r="AQ1722" s="101">
        <f>_xll.qlCalendarAdvance(Calendar,AQ1721,AO1722,"f",,Trigger)</f>
        <v>51412</v>
      </c>
      <c r="AR1722" s="101">
        <f>_xll.qlInterestRateIndexMaturity(Currency&amp;"ibor"&amp;Tenor,AQ1722,Trigger)</f>
        <v>51445</v>
      </c>
      <c r="AS1722" s="246">
        <f>_xll.qlIndexFixing($AC$5,AP1722,TRUE,_xll.ohTrigger(Trigger,Trigger1M))</f>
        <v>1.7069951044798935E-2</v>
      </c>
      <c r="AT1722" s="246">
        <f>_xll.qlIndexFixing($AU$1,AP1722,TRUE,_xll.ohTrigger(Trigger,Trigger1M))</f>
        <v>1.712311447796741E-2</v>
      </c>
    </row>
    <row r="1723" spans="41:46" ht="11.25" customHeight="1" x14ac:dyDescent="0.25">
      <c r="AO1723" s="102" t="s">
        <v>83</v>
      </c>
      <c r="AP1723" s="101">
        <f>_xll.qlInterestRateIndexFixingDate(Currency&amp;"ibor"&amp;Tenor,AQ1723,Trigger)</f>
        <v>51417</v>
      </c>
      <c r="AQ1723" s="101">
        <f>_xll.qlCalendarAdvance(Calendar,AQ1722,AO1723,"f",,Trigger)</f>
        <v>51419</v>
      </c>
      <c r="AR1723" s="101">
        <f>_xll.qlInterestRateIndexMaturity(Currency&amp;"ibor"&amp;Tenor,AQ1723,Trigger)</f>
        <v>51452</v>
      </c>
      <c r="AS1723" s="246">
        <f>_xll.qlIndexFixing($AC$5,AP1723,TRUE,_xll.ohTrigger(Trigger,Trigger1M))</f>
        <v>1.7071050006123301E-2</v>
      </c>
      <c r="AT1723" s="246">
        <f>_xll.qlIndexFixing($AU$1,AP1723,TRUE,_xll.ohTrigger(Trigger,Trigger1M))</f>
        <v>1.7124894723348823E-2</v>
      </c>
    </row>
    <row r="1724" spans="41:46" ht="11.25" customHeight="1" x14ac:dyDescent="0.25">
      <c r="AO1724" s="102" t="s">
        <v>83</v>
      </c>
      <c r="AP1724" s="101">
        <f>_xll.qlInterestRateIndexFixingDate(Currency&amp;"ibor"&amp;Tenor,AQ1724,Trigger)</f>
        <v>51424</v>
      </c>
      <c r="AQ1724" s="101">
        <f>_xll.qlCalendarAdvance(Calendar,AQ1723,AO1724,"f",,Trigger)</f>
        <v>51426</v>
      </c>
      <c r="AR1724" s="101">
        <f>_xll.qlInterestRateIndexMaturity(Currency&amp;"ibor"&amp;Tenor,AQ1724,Trigger)</f>
        <v>51459</v>
      </c>
      <c r="AS1724" s="246">
        <f>_xll.qlIndexFixing($AC$5,AP1724,TRUE,_xll.ohTrigger(Trigger,Trigger1M))</f>
        <v>1.7072180543021339E-2</v>
      </c>
      <c r="AT1724" s="246">
        <f>_xll.qlIndexFixing($AU$1,AP1724,TRUE,_xll.ohTrigger(Trigger,Trigger1M))</f>
        <v>1.7126676857200224E-2</v>
      </c>
    </row>
    <row r="1725" spans="41:46" ht="11.25" customHeight="1" x14ac:dyDescent="0.25">
      <c r="AO1725" s="102" t="s">
        <v>83</v>
      </c>
      <c r="AP1725" s="101">
        <f>_xll.qlInterestRateIndexFixingDate(Currency&amp;"ibor"&amp;Tenor,AQ1725,Trigger)</f>
        <v>51431</v>
      </c>
      <c r="AQ1725" s="101">
        <f>_xll.qlCalendarAdvance(Calendar,AQ1724,AO1725,"f",,Trigger)</f>
        <v>51433</v>
      </c>
      <c r="AR1725" s="101">
        <f>_xll.qlInterestRateIndexMaturity(Currency&amp;"ibor"&amp;Tenor,AQ1725,Trigger)</f>
        <v>51466</v>
      </c>
      <c r="AS1725" s="246">
        <f>_xll.qlIndexFixing($AC$5,AP1725,TRUE,_xll.ohTrigger(Trigger,Trigger1M))</f>
        <v>1.7073342655507581E-2</v>
      </c>
      <c r="AT1725" s="246">
        <f>_xll.qlIndexFixing($AU$1,AP1725,TRUE,_xll.ohTrigger(Trigger,Trigger1M))</f>
        <v>1.7128460879519188E-2</v>
      </c>
    </row>
    <row r="1726" spans="41:46" ht="11.25" customHeight="1" x14ac:dyDescent="0.25">
      <c r="AO1726" s="102" t="s">
        <v>83</v>
      </c>
      <c r="AP1726" s="101">
        <f>_xll.qlInterestRateIndexFixingDate(Currency&amp;"ibor"&amp;Tenor,AQ1726,Trigger)</f>
        <v>51438</v>
      </c>
      <c r="AQ1726" s="101">
        <f>_xll.qlCalendarAdvance(Calendar,AQ1725,AO1726,"f",,Trigger)</f>
        <v>51440</v>
      </c>
      <c r="AR1726" s="101">
        <f>_xll.qlInterestRateIndexMaturity(Currency&amp;"ibor"&amp;Tenor,AQ1726,Trigger)</f>
        <v>51470</v>
      </c>
      <c r="AS1726" s="246">
        <f>_xll.qlIndexFixing($AC$5,AP1726,TRUE,_xll.ohTrigger(Trigger,Trigger1M))</f>
        <v>1.7073058799646823E-2</v>
      </c>
      <c r="AT1726" s="246">
        <f>_xll.qlIndexFixing($AU$1,AP1726,TRUE,_xll.ohTrigger(Trigger,Trigger1M))</f>
        <v>1.7128641695967062E-2</v>
      </c>
    </row>
    <row r="1727" spans="41:46" ht="11.25" customHeight="1" x14ac:dyDescent="0.25">
      <c r="AO1727" s="102" t="s">
        <v>83</v>
      </c>
      <c r="AP1727" s="101">
        <f>_xll.qlInterestRateIndexFixingDate(Currency&amp;"ibor"&amp;Tenor,AQ1727,Trigger)</f>
        <v>51445</v>
      </c>
      <c r="AQ1727" s="101">
        <f>_xll.qlCalendarAdvance(Calendar,AQ1726,AO1727,"f",,Trigger)</f>
        <v>51447</v>
      </c>
      <c r="AR1727" s="101">
        <f>_xll.qlInterestRateIndexMaturity(Currency&amp;"ibor"&amp;Tenor,AQ1727,Trigger)</f>
        <v>51477</v>
      </c>
      <c r="AS1727" s="246">
        <f>_xll.qlIndexFixing($AC$5,AP1727,TRUE,_xll.ohTrigger(Trigger,Trigger1M))</f>
        <v>1.7074277123896309E-2</v>
      </c>
      <c r="AT1727" s="246">
        <f>_xll.qlIndexFixing($AU$1,AP1727,TRUE,_xll.ohTrigger(Trigger,Trigger1M))</f>
        <v>1.7130428835616662E-2</v>
      </c>
    </row>
    <row r="1728" spans="41:46" ht="11.25" customHeight="1" x14ac:dyDescent="0.25">
      <c r="AO1728" s="102" t="s">
        <v>83</v>
      </c>
      <c r="AP1728" s="101">
        <f>_xll.qlInterestRateIndexFixingDate(Currency&amp;"ibor"&amp;Tenor,AQ1728,Trigger)</f>
        <v>51452</v>
      </c>
      <c r="AQ1728" s="101">
        <f>_xll.qlCalendarAdvance(Calendar,AQ1727,AO1728,"f",,Trigger)</f>
        <v>51454</v>
      </c>
      <c r="AR1728" s="101">
        <f>_xll.qlInterestRateIndexMaturity(Currency&amp;"ibor"&amp;Tenor,AQ1728,Trigger)</f>
        <v>51484</v>
      </c>
      <c r="AS1728" s="246">
        <f>_xll.qlIndexFixing($AC$5,AP1728,TRUE,_xll.ohTrigger(Trigger,Trigger1M))</f>
        <v>1.7075527019254189E-2</v>
      </c>
      <c r="AT1728" s="246">
        <f>_xll.qlIndexFixing($AU$1,AP1728,TRUE,_xll.ohTrigger(Trigger,Trigger1M))</f>
        <v>1.7132217863441213E-2</v>
      </c>
    </row>
    <row r="1729" spans="41:46" ht="11.25" customHeight="1" x14ac:dyDescent="0.25">
      <c r="AO1729" s="102" t="s">
        <v>83</v>
      </c>
      <c r="AP1729" s="101">
        <f>_xll.qlInterestRateIndexFixingDate(Currency&amp;"ibor"&amp;Tenor,AQ1729,Trigger)</f>
        <v>51459</v>
      </c>
      <c r="AQ1729" s="101">
        <f>_xll.qlCalendarAdvance(Calendar,AQ1728,AO1729,"f",,Trigger)</f>
        <v>51461</v>
      </c>
      <c r="AR1729" s="101">
        <f>_xll.qlInterestRateIndexMaturity(Currency&amp;"ibor"&amp;Tenor,AQ1729,Trigger)</f>
        <v>51491</v>
      </c>
      <c r="AS1729" s="246">
        <f>_xll.qlIndexFixing($AC$5,AP1729,TRUE,_xll.ohTrigger(Trigger,Trigger1M))</f>
        <v>1.707680848573645E-2</v>
      </c>
      <c r="AT1729" s="246">
        <f>_xll.qlIndexFixing($AU$1,AP1729,TRUE,_xll.ohTrigger(Trigger,Trigger1M))</f>
        <v>1.7134008779446042E-2</v>
      </c>
    </row>
    <row r="1730" spans="41:46" ht="11.25" customHeight="1" x14ac:dyDescent="0.25">
      <c r="AO1730" s="102" t="s">
        <v>83</v>
      </c>
      <c r="AP1730" s="101">
        <f>_xll.qlInterestRateIndexFixingDate(Currency&amp;"ibor"&amp;Tenor,AQ1730,Trigger)</f>
        <v>51466</v>
      </c>
      <c r="AQ1730" s="101">
        <f>_xll.qlCalendarAdvance(Calendar,AQ1729,AO1730,"f",,Trigger)</f>
        <v>51468</v>
      </c>
      <c r="AR1730" s="101">
        <f>_xll.qlInterestRateIndexMaturity(Currency&amp;"ibor"&amp;Tenor,AQ1730,Trigger)</f>
        <v>51498</v>
      </c>
      <c r="AS1730" s="246">
        <f>_xll.qlIndexFixing($AC$5,AP1730,TRUE,_xll.ohTrigger(Trigger,Trigger1M))</f>
        <v>1.7078121523351086E-2</v>
      </c>
      <c r="AT1730" s="246">
        <f>_xll.qlIndexFixing($AU$1,AP1730,TRUE,_xll.ohTrigger(Trigger,Trigger1M))</f>
        <v>1.7135801583628485E-2</v>
      </c>
    </row>
    <row r="1731" spans="41:46" ht="11.25" customHeight="1" x14ac:dyDescent="0.25">
      <c r="AO1731" s="102" t="s">
        <v>83</v>
      </c>
      <c r="AP1731" s="101">
        <f>_xll.qlInterestRateIndexFixingDate(Currency&amp;"ibor"&amp;Tenor,AQ1731,Trigger)</f>
        <v>51473</v>
      </c>
      <c r="AQ1731" s="101">
        <f>_xll.qlCalendarAdvance(Calendar,AQ1730,AO1731,"f",,Trigger)</f>
        <v>51475</v>
      </c>
      <c r="AR1731" s="101">
        <f>_xll.qlInterestRateIndexMaturity(Currency&amp;"ibor"&amp;Tenor,AQ1731,Trigger)</f>
        <v>51508</v>
      </c>
      <c r="AS1731" s="246">
        <f>_xll.qlIndexFixing($AC$5,AP1731,TRUE,_xll.ohTrigger(Trigger,Trigger1M))</f>
        <v>1.7080978418273902E-2</v>
      </c>
      <c r="AT1731" s="246">
        <f>_xll.qlIndexFixing($AU$1,AP1731,TRUE,_xll.ohTrigger(Trigger,Trigger1M))</f>
        <v>1.7139204671380203E-2</v>
      </c>
    </row>
    <row r="1732" spans="41:46" ht="11.25" customHeight="1" x14ac:dyDescent="0.25">
      <c r="AO1732" s="102" t="s">
        <v>83</v>
      </c>
      <c r="AP1732" s="101">
        <f>_xll.qlInterestRateIndexFixingDate(Currency&amp;"ibor"&amp;Tenor,AQ1732,Trigger)</f>
        <v>51480</v>
      </c>
      <c r="AQ1732" s="101">
        <f>_xll.qlCalendarAdvance(Calendar,AQ1731,AO1732,"f",,Trigger)</f>
        <v>51482</v>
      </c>
      <c r="AR1732" s="101">
        <f>_xll.qlInterestRateIndexMaturity(Currency&amp;"ibor"&amp;Tenor,AQ1732,Trigger)</f>
        <v>51515</v>
      </c>
      <c r="AS1732" s="246">
        <f>_xll.qlIndexFixing($AC$5,AP1732,TRUE,_xll.ohTrigger(Trigger,Trigger1M))</f>
        <v>1.7082361560148872E-2</v>
      </c>
      <c r="AT1732" s="246">
        <f>_xll.qlIndexFixing($AU$1,AP1732,TRUE,_xll.ohTrigger(Trigger,Trigger1M))</f>
        <v>1.7141001913020565E-2</v>
      </c>
    </row>
    <row r="1733" spans="41:46" ht="11.25" customHeight="1" x14ac:dyDescent="0.25">
      <c r="AO1733" s="102" t="s">
        <v>83</v>
      </c>
      <c r="AP1733" s="101">
        <f>_xll.qlInterestRateIndexFixingDate(Currency&amp;"ibor"&amp;Tenor,AQ1733,Trigger)</f>
        <v>51487</v>
      </c>
      <c r="AQ1733" s="101">
        <f>_xll.qlCalendarAdvance(Calendar,AQ1732,AO1733,"f",,Trigger)</f>
        <v>51489</v>
      </c>
      <c r="AR1733" s="101">
        <f>_xll.qlInterestRateIndexMaturity(Currency&amp;"ibor"&amp;Tenor,AQ1733,Trigger)</f>
        <v>51522</v>
      </c>
      <c r="AS1733" s="246">
        <f>_xll.qlIndexFixing($AC$5,AP1733,TRUE,_xll.ohTrigger(Trigger,Trigger1M))</f>
        <v>1.7083776277699254E-2</v>
      </c>
      <c r="AT1733" s="246">
        <f>_xll.qlIndexFixing($AU$1,AP1733,TRUE,_xll.ohTrigger(Trigger,Trigger1M))</f>
        <v>1.7142801043140598E-2</v>
      </c>
    </row>
    <row r="1734" spans="41:46" ht="11.25" customHeight="1" x14ac:dyDescent="0.25">
      <c r="AO1734" s="102" t="s">
        <v>83</v>
      </c>
      <c r="AP1734" s="101">
        <f>_xll.qlInterestRateIndexFixingDate(Currency&amp;"ibor"&amp;Tenor,AQ1734,Trigger)</f>
        <v>51491</v>
      </c>
      <c r="AQ1734" s="101">
        <f>_xll.qlCalendarAdvance(Calendar,AQ1733,AO1734,"f",,Trigger)</f>
        <v>51497</v>
      </c>
      <c r="AR1734" s="101">
        <f>_xll.qlInterestRateIndexMaturity(Currency&amp;"ibor"&amp;Tenor,AQ1734,Trigger)</f>
        <v>51529</v>
      </c>
      <c r="AS1734" s="246">
        <f>_xll.qlIndexFixing($AC$5,AP1734,TRUE,_xll.ohTrigger(Trigger,Trigger1M))</f>
        <v>1.7084920130244208E-2</v>
      </c>
      <c r="AT1734" s="246">
        <f>_xll.qlIndexFixing($AU$1,AP1734,TRUE,_xll.ohTrigger(Trigger,Trigger1M))</f>
        <v>1.7144322641514109E-2</v>
      </c>
    </row>
    <row r="1735" spans="41:46" ht="11.25" customHeight="1" x14ac:dyDescent="0.25">
      <c r="AO1735" s="102" t="s">
        <v>83</v>
      </c>
      <c r="AP1735" s="101">
        <f>_xll.qlInterestRateIndexFixingDate(Currency&amp;"ibor"&amp;Tenor,AQ1735,Trigger)</f>
        <v>51501</v>
      </c>
      <c r="AQ1735" s="101">
        <f>_xll.qlCalendarAdvance(Calendar,AQ1734,AO1735,"f",,Trigger)</f>
        <v>51504</v>
      </c>
      <c r="AR1735" s="101">
        <f>_xll.qlInterestRateIndexMaturity(Currency&amp;"ibor"&amp;Tenor,AQ1735,Trigger)</f>
        <v>51536</v>
      </c>
      <c r="AS1735" s="246">
        <f>_xll.qlIndexFixing($AC$5,AP1735,TRUE,_xll.ohTrigger(Trigger,Trigger1M))</f>
        <v>1.7086400184390949E-2</v>
      </c>
      <c r="AT1735" s="246">
        <f>_xll.qlIndexFixing($AU$1,AP1735,TRUE,_xll.ohTrigger(Trigger,Trigger1M))</f>
        <v>1.7146125597678474E-2</v>
      </c>
    </row>
    <row r="1736" spans="41:46" ht="11.25" customHeight="1" x14ac:dyDescent="0.25">
      <c r="AO1736" s="102" t="s">
        <v>83</v>
      </c>
      <c r="AP1736" s="101">
        <f>_xll.qlInterestRateIndexFixingDate(Currency&amp;"ibor"&amp;Tenor,AQ1736,Trigger)</f>
        <v>51509</v>
      </c>
      <c r="AQ1736" s="101">
        <f>_xll.qlCalendarAdvance(Calendar,AQ1735,AO1736,"f",,Trigger)</f>
        <v>51511</v>
      </c>
      <c r="AR1736" s="101">
        <f>_xll.qlInterestRateIndexMaturity(Currency&amp;"ibor"&amp;Tenor,AQ1736,Trigger)</f>
        <v>51543</v>
      </c>
      <c r="AS1736" s="246">
        <f>_xll.qlIndexFixing($AC$5,AP1736,TRUE,_xll.ohTrigger(Trigger,Trigger1M))</f>
        <v>1.7087911812748435E-2</v>
      </c>
      <c r="AT1736" s="246">
        <f>_xll.qlIndexFixing($AU$1,AP1736,TRUE,_xll.ohTrigger(Trigger,Trigger1M))</f>
        <v>1.7147930442227288E-2</v>
      </c>
    </row>
    <row r="1737" spans="41:46" ht="11.25" customHeight="1" x14ac:dyDescent="0.25">
      <c r="AO1737" s="102" t="s">
        <v>83</v>
      </c>
      <c r="AP1737" s="101">
        <f>_xll.qlInterestRateIndexFixingDate(Currency&amp;"ibor"&amp;Tenor,AQ1737,Trigger)</f>
        <v>51516</v>
      </c>
      <c r="AQ1737" s="101">
        <f>_xll.qlCalendarAdvance(Calendar,AQ1736,AO1737,"f",,Trigger)</f>
        <v>51518</v>
      </c>
      <c r="AR1737" s="101">
        <f>_xll.qlInterestRateIndexMaturity(Currency&amp;"ibor"&amp;Tenor,AQ1737,Trigger)</f>
        <v>51550</v>
      </c>
      <c r="AS1737" s="246">
        <f>_xll.qlIndexFixing($AC$5,AP1737,TRUE,_xll.ohTrigger(Trigger,Trigger1M))</f>
        <v>1.7089455015324162E-2</v>
      </c>
      <c r="AT1737" s="246">
        <f>_xll.qlIndexFixing($AU$1,AP1737,TRUE,_xll.ohTrigger(Trigger,Trigger1M))</f>
        <v>1.7149737175160551E-2</v>
      </c>
    </row>
    <row r="1738" spans="41:46" ht="11.25" customHeight="1" x14ac:dyDescent="0.25">
      <c r="AO1738" s="102" t="s">
        <v>83</v>
      </c>
      <c r="AP1738" s="101">
        <f>_xll.qlInterestRateIndexFixingDate(Currency&amp;"ibor"&amp;Tenor,AQ1738,Trigger)</f>
        <v>51523</v>
      </c>
      <c r="AQ1738" s="101">
        <f>_xll.qlCalendarAdvance(Calendar,AQ1737,AO1738,"f",,Trigger)</f>
        <v>51525</v>
      </c>
      <c r="AR1738" s="101">
        <f>_xll.qlInterestRateIndexMaturity(Currency&amp;"ibor"&amp;Tenor,AQ1738,Trigger)</f>
        <v>51557</v>
      </c>
      <c r="AS1738" s="246">
        <f>_xll.qlIndexFixing($AC$5,AP1738,TRUE,_xll.ohTrigger(Trigger,Trigger1M))</f>
        <v>1.7091029792135615E-2</v>
      </c>
      <c r="AT1738" s="246">
        <f>_xll.qlIndexFixing($AU$1,AP1738,TRUE,_xll.ohTrigger(Trigger,Trigger1M))</f>
        <v>1.7151545796473266E-2</v>
      </c>
    </row>
    <row r="1739" spans="41:46" ht="11.25" customHeight="1" x14ac:dyDescent="0.25">
      <c r="AO1739" s="102" t="s">
        <v>83</v>
      </c>
      <c r="AP1739" s="101">
        <f>_xll.qlInterestRateIndexFixingDate(Currency&amp;"ibor"&amp;Tenor,AQ1739,Trigger)</f>
        <v>51530</v>
      </c>
      <c r="AQ1739" s="101">
        <f>_xll.qlCalendarAdvance(Calendar,AQ1738,AO1739,"f",,Trigger)</f>
        <v>51532</v>
      </c>
      <c r="AR1739" s="101">
        <f>_xll.qlInterestRateIndexMaturity(Currency&amp;"ibor"&amp;Tenor,AQ1739,Trigger)</f>
        <v>51560</v>
      </c>
      <c r="AS1739" s="246">
        <f>_xll.qlIndexFixing($AC$5,AP1739,TRUE,_xll.ohTrigger(Trigger,Trigger1M))</f>
        <v>1.7090545431983628E-2</v>
      </c>
      <c r="AT1739" s="246">
        <f>_xll.qlIndexFixing($AU$1,AP1739,TRUE,_xll.ohTrigger(Trigger,Trigger1M))</f>
        <v>1.7151204818674413E-2</v>
      </c>
    </row>
    <row r="1740" spans="41:46" ht="11.25" customHeight="1" x14ac:dyDescent="0.25">
      <c r="AO1740" s="102" t="s">
        <v>83</v>
      </c>
      <c r="AP1740" s="101">
        <f>_xll.qlInterestRateIndexFixingDate(Currency&amp;"ibor"&amp;Tenor,AQ1740,Trigger)</f>
        <v>51537</v>
      </c>
      <c r="AQ1740" s="101">
        <f>_xll.qlCalendarAdvance(Calendar,AQ1739,AO1740,"f",,Trigger)</f>
        <v>51539</v>
      </c>
      <c r="AR1740" s="101">
        <f>_xll.qlInterestRateIndexMaturity(Currency&amp;"ibor"&amp;Tenor,AQ1740,Trigger)</f>
        <v>51567</v>
      </c>
      <c r="AS1740" s="246">
        <f>_xll.qlIndexFixing($AC$5,AP1740,TRUE,_xll.ohTrigger(Trigger,Trigger1M))</f>
        <v>1.7092174026979632E-2</v>
      </c>
      <c r="AT1740" s="246">
        <f>_xll.qlIndexFixing($AU$1,AP1740,TRUE,_xll.ohTrigger(Trigger,Trigger1M))</f>
        <v>1.7153016332185037E-2</v>
      </c>
    </row>
    <row r="1741" spans="41:46" ht="11.25" customHeight="1" x14ac:dyDescent="0.25">
      <c r="AO1741" s="102" t="s">
        <v>83</v>
      </c>
      <c r="AP1741" s="101">
        <f>_xll.qlInterestRateIndexFixingDate(Currency&amp;"ibor"&amp;Tenor,AQ1741,Trigger)</f>
        <v>51544</v>
      </c>
      <c r="AQ1741" s="101">
        <f>_xll.qlCalendarAdvance(Calendar,AQ1740,AO1741,"f",,Trigger)</f>
        <v>51546</v>
      </c>
      <c r="AR1741" s="101">
        <f>_xll.qlInterestRateIndexMaturity(Currency&amp;"ibor"&amp;Tenor,AQ1741,Trigger)</f>
        <v>51574</v>
      </c>
      <c r="AS1741" s="246">
        <f>_xll.qlIndexFixing($AC$5,AP1741,TRUE,_xll.ohTrigger(Trigger,Trigger1M))</f>
        <v>1.7093834190226507E-2</v>
      </c>
      <c r="AT1741" s="246">
        <f>_xll.qlIndexFixing($AU$1,AP1741,TRUE,_xll.ohTrigger(Trigger,Trigger1M))</f>
        <v>1.7154829733682573E-2</v>
      </c>
    </row>
    <row r="1742" spans="41:46" ht="11.25" customHeight="1" x14ac:dyDescent="0.25">
      <c r="AO1742" s="102" t="s">
        <v>83</v>
      </c>
      <c r="AP1742" s="101">
        <f>_xll.qlInterestRateIndexFixingDate(Currency&amp;"ibor"&amp;Tenor,AQ1742,Trigger)</f>
        <v>51551</v>
      </c>
      <c r="AQ1742" s="101">
        <f>_xll.qlCalendarAdvance(Calendar,AQ1741,AO1742,"f",,Trigger)</f>
        <v>51553</v>
      </c>
      <c r="AR1742" s="101">
        <f>_xll.qlInterestRateIndexMaturity(Currency&amp;"ibor"&amp;Tenor,AQ1742,Trigger)</f>
        <v>51581</v>
      </c>
      <c r="AS1742" s="246">
        <f>_xll.qlIndexFixing($AC$5,AP1742,TRUE,_xll.ohTrigger(Trigger,Trigger1M))</f>
        <v>1.7095525921732815E-2</v>
      </c>
      <c r="AT1742" s="246">
        <f>_xll.qlIndexFixing($AU$1,AP1742,TRUE,_xll.ohTrigger(Trigger,Trigger1M))</f>
        <v>1.7156645023172726E-2</v>
      </c>
    </row>
    <row r="1743" spans="41:46" ht="11.25" customHeight="1" x14ac:dyDescent="0.25">
      <c r="AO1743" s="102" t="s">
        <v>83</v>
      </c>
      <c r="AP1743" s="101">
        <f>_xll.qlInterestRateIndexFixingDate(Currency&amp;"ibor"&amp;Tenor,AQ1743,Trigger)</f>
        <v>51558</v>
      </c>
      <c r="AQ1743" s="101">
        <f>_xll.qlCalendarAdvance(Calendar,AQ1742,AO1743,"f",,Trigger)</f>
        <v>51560</v>
      </c>
      <c r="AR1743" s="101">
        <f>_xll.qlInterestRateIndexMaturity(Currency&amp;"ibor"&amp;Tenor,AQ1743,Trigger)</f>
        <v>51589</v>
      </c>
      <c r="AS1743" s="246">
        <f>_xll.qlIndexFixing($AC$5,AP1743,TRUE,_xll.ohTrigger(Trigger,Trigger1M))</f>
        <v>1.7097780879306291E-2</v>
      </c>
      <c r="AT1743" s="246">
        <f>_xll.qlIndexFixing($AU$1,AP1743,TRUE,_xll.ohTrigger(Trigger,Trigger1M))</f>
        <v>1.7159000900389187E-2</v>
      </c>
    </row>
    <row r="1744" spans="41:46" ht="11.25" customHeight="1" x14ac:dyDescent="0.25">
      <c r="AO1744" s="102" t="s">
        <v>83</v>
      </c>
      <c r="AP1744" s="101">
        <f>_xll.qlInterestRateIndexFixingDate(Currency&amp;"ibor"&amp;Tenor,AQ1744,Trigger)</f>
        <v>51565</v>
      </c>
      <c r="AQ1744" s="101">
        <f>_xll.qlCalendarAdvance(Calendar,AQ1743,AO1744,"f",,Trigger)</f>
        <v>51567</v>
      </c>
      <c r="AR1744" s="101">
        <f>_xll.qlInterestRateIndexMaturity(Currency&amp;"ibor"&amp;Tenor,AQ1744,Trigger)</f>
        <v>51599</v>
      </c>
      <c r="AS1744" s="246">
        <f>_xll.qlIndexFixing($AC$5,AP1744,TRUE,_xll.ohTrigger(Trigger,Trigger1M))</f>
        <v>1.7101141512664009E-2</v>
      </c>
      <c r="AT1744" s="246">
        <f>_xll.qlIndexFixing($AU$1,AP1744,TRUE,_xll.ohTrigger(Trigger,Trigger1M))</f>
        <v>1.7162437180480439E-2</v>
      </c>
    </row>
    <row r="1745" spans="41:46" ht="11.25" customHeight="1" x14ac:dyDescent="0.25">
      <c r="AO1745" s="102" t="s">
        <v>83</v>
      </c>
      <c r="AP1745" s="101">
        <f>_xll.qlInterestRateIndexFixingDate(Currency&amp;"ibor"&amp;Tenor,AQ1745,Trigger)</f>
        <v>51572</v>
      </c>
      <c r="AQ1745" s="101">
        <f>_xll.qlCalendarAdvance(Calendar,AQ1744,AO1745,"f",,Trigger)</f>
        <v>51574</v>
      </c>
      <c r="AR1745" s="101">
        <f>_xll.qlInterestRateIndexMaturity(Currency&amp;"ibor"&amp;Tenor,AQ1745,Trigger)</f>
        <v>51606</v>
      </c>
      <c r="AS1745" s="246">
        <f>_xll.qlIndexFixing($AC$5,AP1745,TRUE,_xll.ohTrigger(Trigger,Trigger1M))</f>
        <v>1.7102937309497745E-2</v>
      </c>
      <c r="AT1745" s="246">
        <f>_xll.qlIndexFixing($AU$1,AP1745,TRUE,_xll.ohTrigger(Trigger,Trigger1M))</f>
        <v>1.7164259020506778E-2</v>
      </c>
    </row>
    <row r="1746" spans="41:46" ht="11.25" customHeight="1" x14ac:dyDescent="0.25">
      <c r="AO1746" s="102" t="s">
        <v>83</v>
      </c>
      <c r="AP1746" s="101">
        <f>_xll.qlInterestRateIndexFixingDate(Currency&amp;"ibor"&amp;Tenor,AQ1746,Trigger)</f>
        <v>51579</v>
      </c>
      <c r="AQ1746" s="101">
        <f>_xll.qlCalendarAdvance(Calendar,AQ1745,AO1746,"f",,Trigger)</f>
        <v>51581</v>
      </c>
      <c r="AR1746" s="101">
        <f>_xll.qlInterestRateIndexMaturity(Currency&amp;"ibor"&amp;Tenor,AQ1746,Trigger)</f>
        <v>51614</v>
      </c>
      <c r="AS1746" s="246">
        <f>_xll.qlIndexFixing($AC$5,AP1746,TRUE,_xll.ohTrigger(Trigger,Trigger1M))</f>
        <v>1.7105304318888966E-2</v>
      </c>
      <c r="AT1746" s="246">
        <f>_xll.qlIndexFixing($AU$1,AP1746,TRUE,_xll.ohTrigger(Trigger,Trigger1M))</f>
        <v>1.7166622266565928E-2</v>
      </c>
    </row>
    <row r="1747" spans="41:46" ht="11.25" customHeight="1" x14ac:dyDescent="0.25">
      <c r="AO1747" s="102" t="s">
        <v>83</v>
      </c>
      <c r="AP1747" s="101">
        <f>_xll.qlInterestRateIndexFixingDate(Currency&amp;"ibor"&amp;Tenor,AQ1747,Trigger)</f>
        <v>51586</v>
      </c>
      <c r="AQ1747" s="101">
        <f>_xll.qlCalendarAdvance(Calendar,AQ1746,AO1747,"f",,Trigger)</f>
        <v>51588</v>
      </c>
      <c r="AR1747" s="101">
        <f>_xll.qlInterestRateIndexMaturity(Currency&amp;"ibor"&amp;Tenor,AQ1747,Trigger)</f>
        <v>51620</v>
      </c>
      <c r="AS1747" s="246">
        <f>_xll.qlIndexFixing($AC$5,AP1747,TRUE,_xll.ohTrigger(Trigger,Trigger1M))</f>
        <v>1.7106623626214623E-2</v>
      </c>
      <c r="AT1747" s="246">
        <f>_xll.qlIndexFixing($AU$1,AP1747,TRUE,_xll.ohTrigger(Trigger,Trigger1M))</f>
        <v>1.7167908365740281E-2</v>
      </c>
    </row>
    <row r="1748" spans="41:46" ht="11.25" customHeight="1" x14ac:dyDescent="0.25">
      <c r="AO1748" s="102" t="s">
        <v>83</v>
      </c>
      <c r="AP1748" s="101">
        <f>_xll.qlInterestRateIndexFixingDate(Currency&amp;"ibor"&amp;Tenor,AQ1748,Trigger)</f>
        <v>51593</v>
      </c>
      <c r="AQ1748" s="101">
        <f>_xll.qlCalendarAdvance(Calendar,AQ1747,AO1748,"f",,Trigger)</f>
        <v>51595</v>
      </c>
      <c r="AR1748" s="101">
        <f>_xll.qlInterestRateIndexMaturity(Currency&amp;"ibor"&amp;Tenor,AQ1748,Trigger)</f>
        <v>51627</v>
      </c>
      <c r="AS1748" s="246">
        <f>_xll.qlIndexFixing($AC$5,AP1748,TRUE,_xll.ohTrigger(Trigger,Trigger1M))</f>
        <v>1.7108514146135234E-2</v>
      </c>
      <c r="AT1748" s="246">
        <f>_xll.qlIndexFixing($AU$1,AP1748,TRUE,_xll.ohTrigger(Trigger,Trigger1M))</f>
        <v>1.7169735870944947E-2</v>
      </c>
    </row>
    <row r="1749" spans="41:46" ht="11.25" customHeight="1" x14ac:dyDescent="0.25">
      <c r="AO1749" s="102" t="s">
        <v>83</v>
      </c>
      <c r="AP1749" s="101">
        <f>_xll.qlInterestRateIndexFixingDate(Currency&amp;"ibor"&amp;Tenor,AQ1749,Trigger)</f>
        <v>51600</v>
      </c>
      <c r="AQ1749" s="101">
        <f>_xll.qlCalendarAdvance(Calendar,AQ1748,AO1749,"f",,Trigger)</f>
        <v>51602</v>
      </c>
      <c r="AR1749" s="101">
        <f>_xll.qlInterestRateIndexMaturity(Currency&amp;"ibor"&amp;Tenor,AQ1749,Trigger)</f>
        <v>51634</v>
      </c>
      <c r="AS1749" s="246">
        <f>_xll.qlIndexFixing($AC$5,AP1749,TRUE,_xll.ohTrigger(Trigger,Trigger1M))</f>
        <v>1.7110436240446447E-2</v>
      </c>
      <c r="AT1749" s="246">
        <f>_xll.qlIndexFixing($AU$1,AP1749,TRUE,_xll.ohTrigger(Trigger,Trigger1M))</f>
        <v>1.7171565264541555E-2</v>
      </c>
    </row>
    <row r="1750" spans="41:46" ht="11.25" customHeight="1" x14ac:dyDescent="0.25">
      <c r="AO1750" s="102" t="s">
        <v>83</v>
      </c>
      <c r="AP1750" s="101">
        <f>_xll.qlInterestRateIndexFixingDate(Currency&amp;"ibor"&amp;Tenor,AQ1750,Trigger)</f>
        <v>51607</v>
      </c>
      <c r="AQ1750" s="101">
        <f>_xll.qlCalendarAdvance(Calendar,AQ1749,AO1750,"f",,Trigger)</f>
        <v>51609</v>
      </c>
      <c r="AR1750" s="101">
        <f>_xll.qlInterestRateIndexMaturity(Currency&amp;"ibor"&amp;Tenor,AQ1750,Trigger)</f>
        <v>51641</v>
      </c>
      <c r="AS1750" s="246">
        <f>_xll.qlIndexFixing($AC$5,AP1750,TRUE,_xll.ohTrigger(Trigger,Trigger1M))</f>
        <v>1.7112389909173242E-2</v>
      </c>
      <c r="AT1750" s="246">
        <f>_xll.qlIndexFixing($AU$1,AP1750,TRUE,_xll.ohTrigger(Trigger,Trigger1M))</f>
        <v>1.7173396546535102E-2</v>
      </c>
    </row>
    <row r="1751" spans="41:46" ht="11.25" customHeight="1" x14ac:dyDescent="0.25">
      <c r="AO1751" s="102" t="s">
        <v>83</v>
      </c>
      <c r="AP1751" s="101">
        <f>_xll.qlInterestRateIndexFixingDate(Currency&amp;"ibor"&amp;Tenor,AQ1751,Trigger)</f>
        <v>51614</v>
      </c>
      <c r="AQ1751" s="101">
        <f>_xll.qlCalendarAdvance(Calendar,AQ1750,AO1751,"f",,Trigger)</f>
        <v>51616</v>
      </c>
      <c r="AR1751" s="101">
        <f>_xll.qlInterestRateIndexMaturity(Currency&amp;"ibor"&amp;Tenor,AQ1751,Trigger)</f>
        <v>51648</v>
      </c>
      <c r="AS1751" s="246">
        <f>_xll.qlIndexFixing($AC$5,AP1751,TRUE,_xll.ohTrigger(Trigger,Trigger1M))</f>
        <v>1.7114375152323114E-2</v>
      </c>
      <c r="AT1751" s="246">
        <f>_xll.qlIndexFixing($AU$1,AP1751,TRUE,_xll.ohTrigger(Trigger,Trigger1M))</f>
        <v>1.7175229716925589E-2</v>
      </c>
    </row>
    <row r="1752" spans="41:46" ht="11.25" customHeight="1" x14ac:dyDescent="0.25">
      <c r="AO1752" s="102" t="s">
        <v>83</v>
      </c>
      <c r="AP1752" s="101">
        <f>_xll.qlInterestRateIndexFixingDate(Currency&amp;"ibor"&amp;Tenor,AQ1752,Trigger)</f>
        <v>51620</v>
      </c>
      <c r="AQ1752" s="101">
        <f>_xll.qlCalendarAdvance(Calendar,AQ1751,AO1752,"f",,Trigger)</f>
        <v>51623</v>
      </c>
      <c r="AR1752" s="101">
        <f>_xll.qlInterestRateIndexMaturity(Currency&amp;"ibor"&amp;Tenor,AQ1752,Trigger)</f>
        <v>51655</v>
      </c>
      <c r="AS1752" s="246">
        <f>_xll.qlIndexFixing($AC$5,AP1752,TRUE,_xll.ohTrigger(Trigger,Trigger1M))</f>
        <v>1.7116391969916045E-2</v>
      </c>
      <c r="AT1752" s="246">
        <f>_xll.qlIndexFixing($AU$1,AP1752,TRUE,_xll.ohTrigger(Trigger,Trigger1M))</f>
        <v>1.7177064775710515E-2</v>
      </c>
    </row>
    <row r="1753" spans="41:46" ht="11.25" customHeight="1" x14ac:dyDescent="0.25">
      <c r="AO1753" s="102" t="s">
        <v>83</v>
      </c>
      <c r="AP1753" s="101">
        <f>_xll.qlInterestRateIndexFixingDate(Currency&amp;"ibor"&amp;Tenor,AQ1753,Trigger)</f>
        <v>51628</v>
      </c>
      <c r="AQ1753" s="101">
        <f>_xll.qlCalendarAdvance(Calendar,AQ1752,AO1753,"f",,Trigger)</f>
        <v>51630</v>
      </c>
      <c r="AR1753" s="101">
        <f>_xll.qlInterestRateIndexMaturity(Currency&amp;"ibor"&amp;Tenor,AQ1753,Trigger)</f>
        <v>51662</v>
      </c>
      <c r="AS1753" s="246">
        <f>_xll.qlIndexFixing($AC$5,AP1753,TRUE,_xll.ohTrigger(Trigger,Trigger1M))</f>
        <v>1.7118440361969522E-2</v>
      </c>
      <c r="AT1753" s="246">
        <f>_xll.qlIndexFixing($AU$1,AP1753,TRUE,_xll.ohTrigger(Trigger,Trigger1M))</f>
        <v>1.7178901722894879E-2</v>
      </c>
    </row>
    <row r="1754" spans="41:46" ht="11.25" customHeight="1" x14ac:dyDescent="0.25">
      <c r="AO1754" s="102" t="s">
        <v>83</v>
      </c>
      <c r="AP1754" s="101">
        <f>_xll.qlInterestRateIndexFixingDate(Currency&amp;"ibor"&amp;Tenor,AQ1754,Trigger)</f>
        <v>51635</v>
      </c>
      <c r="AQ1754" s="101">
        <f>_xll.qlCalendarAdvance(Calendar,AQ1753,AO1754,"f",,Trigger)</f>
        <v>51637</v>
      </c>
      <c r="AR1754" s="101">
        <f>_xll.qlInterestRateIndexMaturity(Currency&amp;"ibor"&amp;Tenor,AQ1754,Trigger)</f>
        <v>51669</v>
      </c>
      <c r="AS1754" s="246">
        <f>_xll.qlIndexFixing($AC$5,AP1754,TRUE,_xll.ohTrigger(Trigger,Trigger1M))</f>
        <v>1.7120520328498534E-2</v>
      </c>
      <c r="AT1754" s="246">
        <f>_xll.qlIndexFixing($AU$1,AP1754,TRUE,_xll.ohTrigger(Trigger,Trigger1M))</f>
        <v>1.7180740558476182E-2</v>
      </c>
    </row>
    <row r="1755" spans="41:46" ht="11.25" customHeight="1" x14ac:dyDescent="0.25">
      <c r="AO1755" s="102" t="s">
        <v>83</v>
      </c>
      <c r="AP1755" s="101">
        <f>_xll.qlInterestRateIndexFixingDate(Currency&amp;"ibor"&amp;Tenor,AQ1755,Trigger)</f>
        <v>51642</v>
      </c>
      <c r="AQ1755" s="101">
        <f>_xll.qlCalendarAdvance(Calendar,AQ1754,AO1755,"f",,Trigger)</f>
        <v>51644</v>
      </c>
      <c r="AR1755" s="101">
        <f>_xll.qlInterestRateIndexMaturity(Currency&amp;"ibor"&amp;Tenor,AQ1755,Trigger)</f>
        <v>51676</v>
      </c>
      <c r="AS1755" s="246">
        <f>_xll.qlIndexFixing($AC$5,AP1755,TRUE,_xll.ohTrigger(Trigger,Trigger1M))</f>
        <v>1.7122631869523064E-2</v>
      </c>
      <c r="AT1755" s="246">
        <f>_xll.qlIndexFixing($AU$1,AP1755,TRUE,_xll.ohTrigger(Trigger,Trigger1M))</f>
        <v>1.7182581282456921E-2</v>
      </c>
    </row>
    <row r="1756" spans="41:46" ht="11.25" customHeight="1" x14ac:dyDescent="0.25">
      <c r="AO1756" s="102" t="s">
        <v>83</v>
      </c>
      <c r="AP1756" s="101">
        <f>_xll.qlInterestRateIndexFixingDate(Currency&amp;"ibor"&amp;Tenor,AQ1756,Trigger)</f>
        <v>51649</v>
      </c>
      <c r="AQ1756" s="101">
        <f>_xll.qlCalendarAdvance(Calendar,AQ1755,AO1756,"f",,Trigger)</f>
        <v>51651</v>
      </c>
      <c r="AR1756" s="101">
        <f>_xll.qlInterestRateIndexMaturity(Currency&amp;"ibor"&amp;Tenor,AQ1756,Trigger)</f>
        <v>51680</v>
      </c>
      <c r="AS1756" s="246">
        <f>_xll.qlIndexFixing($AC$5,AP1756,TRUE,_xll.ohTrigger(Trigger,Trigger1M))</f>
        <v>1.7123087010789032E-2</v>
      </c>
      <c r="AT1756" s="246">
        <f>_xll.qlIndexFixing($AU$1,AP1756,TRUE,_xll.ohTrigger(Trigger,Trigger1M))</f>
        <v>1.7182798902689013E-2</v>
      </c>
    </row>
    <row r="1757" spans="41:46" ht="11.25" customHeight="1" x14ac:dyDescent="0.25">
      <c r="AO1757" s="102" t="s">
        <v>83</v>
      </c>
      <c r="AP1757" s="101">
        <f>_xll.qlInterestRateIndexFixingDate(Currency&amp;"ibor"&amp;Tenor,AQ1757,Trigger)</f>
        <v>51656</v>
      </c>
      <c r="AQ1757" s="101">
        <f>_xll.qlCalendarAdvance(Calendar,AQ1756,AO1757,"f",,Trigger)</f>
        <v>51658</v>
      </c>
      <c r="AR1757" s="101">
        <f>_xll.qlInterestRateIndexMaturity(Currency&amp;"ibor"&amp;Tenor,AQ1757,Trigger)</f>
        <v>51690</v>
      </c>
      <c r="AS1757" s="246">
        <f>_xll.qlIndexFixing($AC$5,AP1757,TRUE,_xll.ohTrigger(Trigger,Trigger1M))</f>
        <v>1.7126898203254359E-2</v>
      </c>
      <c r="AT1757" s="246">
        <f>_xll.qlIndexFixing($AU$1,AP1757,TRUE,_xll.ohTrigger(Trigger,Trigger1M))</f>
        <v>1.7186268395624205E-2</v>
      </c>
    </row>
    <row r="1758" spans="41:46" ht="11.25" customHeight="1" x14ac:dyDescent="0.25">
      <c r="AO1758" s="102" t="s">
        <v>83</v>
      </c>
      <c r="AP1758" s="101">
        <f>_xll.qlInterestRateIndexFixingDate(Currency&amp;"ibor"&amp;Tenor,AQ1758,Trigger)</f>
        <v>51663</v>
      </c>
      <c r="AQ1758" s="101">
        <f>_xll.qlCalendarAdvance(Calendar,AQ1757,AO1758,"f",,Trigger)</f>
        <v>51665</v>
      </c>
      <c r="AR1758" s="101">
        <f>_xll.qlInterestRateIndexMaturity(Currency&amp;"ibor"&amp;Tenor,AQ1758,Trigger)</f>
        <v>51697</v>
      </c>
      <c r="AS1758" s="246">
        <f>_xll.qlIndexFixing($AC$5,AP1758,TRUE,_xll.ohTrigger(Trigger,Trigger1M))</f>
        <v>1.7128911010075576E-2</v>
      </c>
      <c r="AT1758" s="246">
        <f>_xll.qlIndexFixing($AU$1,AP1758,TRUE,_xll.ohTrigger(Trigger,Trigger1M))</f>
        <v>1.7188114784808251E-2</v>
      </c>
    </row>
    <row r="1759" spans="41:46" ht="11.25" customHeight="1" x14ac:dyDescent="0.25">
      <c r="AO1759" s="102" t="s">
        <v>83</v>
      </c>
      <c r="AP1759" s="101">
        <f>_xll.qlInterestRateIndexFixingDate(Currency&amp;"ibor"&amp;Tenor,AQ1759,Trigger)</f>
        <v>51670</v>
      </c>
      <c r="AQ1759" s="101">
        <f>_xll.qlCalendarAdvance(Calendar,AQ1758,AO1759,"f",,Trigger)</f>
        <v>51672</v>
      </c>
      <c r="AR1759" s="101">
        <f>_xll.qlInterestRateIndexMaturity(Currency&amp;"ibor"&amp;Tenor,AQ1759,Trigger)</f>
        <v>51704</v>
      </c>
      <c r="AS1759" s="246">
        <f>_xll.qlIndexFixing($AC$5,AP1759,TRUE,_xll.ohTrigger(Trigger,Trigger1M))</f>
        <v>1.713080625828145E-2</v>
      </c>
      <c r="AT1759" s="246">
        <f>_xll.qlIndexFixing($AU$1,AP1759,TRUE,_xll.ohTrigger(Trigger,Trigger1M))</f>
        <v>1.7189963062396729E-2</v>
      </c>
    </row>
    <row r="1760" spans="41:46" ht="11.25" customHeight="1" x14ac:dyDescent="0.25">
      <c r="AO1760" s="102" t="s">
        <v>83</v>
      </c>
      <c r="AP1760" s="101">
        <f>_xll.qlInterestRateIndexFixingDate(Currency&amp;"ibor"&amp;Tenor,AQ1760,Trigger)</f>
        <v>51677</v>
      </c>
      <c r="AQ1760" s="101">
        <f>_xll.qlCalendarAdvance(Calendar,AQ1759,AO1760,"f",,Trigger)</f>
        <v>51679</v>
      </c>
      <c r="AR1760" s="101">
        <f>_xll.qlInterestRateIndexMaturity(Currency&amp;"ibor"&amp;Tenor,AQ1760,Trigger)</f>
        <v>51711</v>
      </c>
      <c r="AS1760" s="246">
        <f>_xll.qlIndexFixing($AC$5,AP1760,TRUE,_xll.ohTrigger(Trigger,Trigger1M))</f>
        <v>1.71325782108811E-2</v>
      </c>
      <c r="AT1760" s="246">
        <f>_xll.qlIndexFixing($AU$1,AP1760,TRUE,_xll.ohTrigger(Trigger,Trigger1M))</f>
        <v>1.7191813228389641E-2</v>
      </c>
    </row>
    <row r="1761" spans="41:46" ht="11.25" customHeight="1" x14ac:dyDescent="0.25">
      <c r="AO1761" s="102" t="s">
        <v>83</v>
      </c>
      <c r="AP1761" s="101">
        <f>_xll.qlInterestRateIndexFixingDate(Currency&amp;"ibor"&amp;Tenor,AQ1761,Trigger)</f>
        <v>51684</v>
      </c>
      <c r="AQ1761" s="101">
        <f>_xll.qlCalendarAdvance(Calendar,AQ1760,AO1761,"f",,Trigger)</f>
        <v>51686</v>
      </c>
      <c r="AR1761" s="101">
        <f>_xll.qlInterestRateIndexMaturity(Currency&amp;"ibor"&amp;Tenor,AQ1761,Trigger)</f>
        <v>51718</v>
      </c>
      <c r="AS1761" s="246">
        <f>_xll.qlIndexFixing($AC$5,AP1761,TRUE,_xll.ohTrigger(Trigger,Trigger1M))</f>
        <v>1.7134226805384511E-2</v>
      </c>
      <c r="AT1761" s="246">
        <f>_xll.qlIndexFixing($AU$1,AP1761,TRUE,_xll.ohTrigger(Trigger,Trigger1M))</f>
        <v>1.7193665282789483E-2</v>
      </c>
    </row>
    <row r="1762" spans="41:46" ht="11.25" customHeight="1" x14ac:dyDescent="0.25">
      <c r="AO1762" s="102" t="s">
        <v>83</v>
      </c>
      <c r="AP1762" s="101">
        <f>_xll.qlInterestRateIndexFixingDate(Currency&amp;"ibor"&amp;Tenor,AQ1762,Trigger)</f>
        <v>51691</v>
      </c>
      <c r="AQ1762" s="101">
        <f>_xll.qlCalendarAdvance(Calendar,AQ1761,AO1762,"f",,Trigger)</f>
        <v>51693</v>
      </c>
      <c r="AR1762" s="101">
        <f>_xll.qlInterestRateIndexMaturity(Currency&amp;"ibor"&amp;Tenor,AQ1762,Trigger)</f>
        <v>51725</v>
      </c>
      <c r="AS1762" s="246">
        <f>_xll.qlIndexFixing($AC$5,AP1762,TRUE,_xll.ohTrigger(Trigger,Trigger1M))</f>
        <v>1.7135845770513969E-2</v>
      </c>
      <c r="AT1762" s="246">
        <f>_xll.qlIndexFixing($AU$1,AP1762,TRUE,_xll.ohTrigger(Trigger,Trigger1M))</f>
        <v>1.7195519225593758E-2</v>
      </c>
    </row>
    <row r="1763" spans="41:46" ht="11.25" customHeight="1" x14ac:dyDescent="0.25">
      <c r="AO1763" s="102" t="s">
        <v>83</v>
      </c>
      <c r="AP1763" s="101">
        <f>_xll.qlInterestRateIndexFixingDate(Currency&amp;"ibor"&amp;Tenor,AQ1763,Trigger)</f>
        <v>51698</v>
      </c>
      <c r="AQ1763" s="101">
        <f>_xll.qlCalendarAdvance(Calendar,AQ1762,AO1763,"f",,Trigger)</f>
        <v>51700</v>
      </c>
      <c r="AR1763" s="101">
        <f>_xll.qlInterestRateIndexMaturity(Currency&amp;"ibor"&amp;Tenor,AQ1763,Trigger)</f>
        <v>51732</v>
      </c>
      <c r="AS1763" s="246">
        <f>_xll.qlIndexFixing($AC$5,AP1763,TRUE,_xll.ohTrigger(Trigger,Trigger1M))</f>
        <v>1.713747008405514E-2</v>
      </c>
      <c r="AT1763" s="246">
        <f>_xll.qlIndexFixing($AU$1,AP1763,TRUE,_xll.ohTrigger(Trigger,Trigger1M))</f>
        <v>1.7197375056804964E-2</v>
      </c>
    </row>
    <row r="1764" spans="41:46" ht="11.25" customHeight="1" x14ac:dyDescent="0.25">
      <c r="AO1764" s="102" t="s">
        <v>83</v>
      </c>
      <c r="AP1764" s="101">
        <f>_xll.qlInterestRateIndexFixingDate(Currency&amp;"ibor"&amp;Tenor,AQ1764,Trigger)</f>
        <v>51705</v>
      </c>
      <c r="AQ1764" s="101">
        <f>_xll.qlCalendarAdvance(Calendar,AQ1763,AO1764,"f",,Trigger)</f>
        <v>51707</v>
      </c>
      <c r="AR1764" s="101">
        <f>_xll.qlInterestRateIndexMaturity(Currency&amp;"ibor"&amp;Tenor,AQ1764,Trigger)</f>
        <v>51739</v>
      </c>
      <c r="AS1764" s="246">
        <f>_xll.qlIndexFixing($AC$5,AP1764,TRUE,_xll.ohTrigger(Trigger,Trigger1M))</f>
        <v>1.7139099746010522E-2</v>
      </c>
      <c r="AT1764" s="246">
        <f>_xll.qlIndexFixing($AU$1,AP1764,TRUE,_xll.ohTrigger(Trigger,Trigger1M))</f>
        <v>1.7199232776423101E-2</v>
      </c>
    </row>
    <row r="1765" spans="41:46" ht="11.25" customHeight="1" x14ac:dyDescent="0.25">
      <c r="AO1765" s="102" t="s">
        <v>83</v>
      </c>
      <c r="AP1765" s="101">
        <f>_xll.qlInterestRateIndexFixingDate(Currency&amp;"ibor"&amp;Tenor,AQ1765,Trigger)</f>
        <v>51712</v>
      </c>
      <c r="AQ1765" s="101">
        <f>_xll.qlCalendarAdvance(Calendar,AQ1764,AO1765,"f",,Trigger)</f>
        <v>51714</v>
      </c>
      <c r="AR1765" s="101">
        <f>_xll.qlInterestRateIndexMaturity(Currency&amp;"ibor"&amp;Tenor,AQ1765,Trigger)</f>
        <v>51746</v>
      </c>
      <c r="AS1765" s="246">
        <f>_xll.qlIndexFixing($AC$5,AP1765,TRUE,_xll.ohTrigger(Trigger,Trigger1M))</f>
        <v>1.7140734756382614E-2</v>
      </c>
      <c r="AT1765" s="246">
        <f>_xll.qlIndexFixing($AU$1,AP1765,TRUE,_xll.ohTrigger(Trigger,Trigger1M))</f>
        <v>1.7201092384450667E-2</v>
      </c>
    </row>
    <row r="1766" spans="41:46" ht="11.25" customHeight="1" x14ac:dyDescent="0.25">
      <c r="AO1766" s="102" t="s">
        <v>83</v>
      </c>
      <c r="AP1766" s="101">
        <f>_xll.qlInterestRateIndexFixingDate(Currency&amp;"ibor"&amp;Tenor,AQ1766,Trigger)</f>
        <v>51719</v>
      </c>
      <c r="AQ1766" s="101">
        <f>_xll.qlCalendarAdvance(Calendar,AQ1765,AO1766,"f",,Trigger)</f>
        <v>51721</v>
      </c>
      <c r="AR1766" s="101">
        <f>_xll.qlInterestRateIndexMaturity(Currency&amp;"ibor"&amp;Tenor,AQ1766,Trigger)</f>
        <v>51753</v>
      </c>
      <c r="AS1766" s="246">
        <f>_xll.qlIndexFixing($AC$5,AP1766,TRUE,_xll.ohTrigger(Trigger,Trigger1M))</f>
        <v>1.7142375115171415E-2</v>
      </c>
      <c r="AT1766" s="246">
        <f>_xll.qlIndexFixing($AU$1,AP1766,TRUE,_xll.ohTrigger(Trigger,Trigger1M))</f>
        <v>1.7202953880887661E-2</v>
      </c>
    </row>
    <row r="1767" spans="41:46" ht="11.25" customHeight="1" x14ac:dyDescent="0.25">
      <c r="AO1767" s="102" t="s">
        <v>83</v>
      </c>
      <c r="AP1767" s="101">
        <f>_xll.qlInterestRateIndexFixingDate(Currency&amp;"ibor"&amp;Tenor,AQ1767,Trigger)</f>
        <v>51726</v>
      </c>
      <c r="AQ1767" s="101">
        <f>_xll.qlCalendarAdvance(Calendar,AQ1766,AO1767,"f",,Trigger)</f>
        <v>51728</v>
      </c>
      <c r="AR1767" s="101">
        <f>_xll.qlInterestRateIndexMaturity(Currency&amp;"ibor"&amp;Tenor,AQ1767,Trigger)</f>
        <v>51760</v>
      </c>
      <c r="AS1767" s="246">
        <f>_xll.qlIndexFixing($AC$5,AP1767,TRUE,_xll.ohTrigger(Trigger,Trigger1M))</f>
        <v>1.7144020822379424E-2</v>
      </c>
      <c r="AT1767" s="246">
        <f>_xll.qlIndexFixing($AU$1,AP1767,TRUE,_xll.ohTrigger(Trigger,Trigger1M))</f>
        <v>1.7204817265734085E-2</v>
      </c>
    </row>
    <row r="1768" spans="41:46" ht="11.25" customHeight="1" x14ac:dyDescent="0.25">
      <c r="AO1768" s="102" t="s">
        <v>83</v>
      </c>
      <c r="AP1768" s="101">
        <f>_xll.qlInterestRateIndexFixingDate(Currency&amp;"ibor"&amp;Tenor,AQ1768,Trigger)</f>
        <v>51733</v>
      </c>
      <c r="AQ1768" s="101">
        <f>_xll.qlCalendarAdvance(Calendar,AQ1767,AO1768,"f",,Trigger)</f>
        <v>51735</v>
      </c>
      <c r="AR1768" s="101">
        <f>_xll.qlInterestRateIndexMaturity(Currency&amp;"ibor"&amp;Tenor,AQ1768,Trigger)</f>
        <v>51767</v>
      </c>
      <c r="AS1768" s="246">
        <f>_xll.qlIndexFixing($AC$5,AP1768,TRUE,_xll.ohTrigger(Trigger,Trigger1M))</f>
        <v>1.7145671878014135E-2</v>
      </c>
      <c r="AT1768" s="246">
        <f>_xll.qlIndexFixing($AU$1,AP1768,TRUE,_xll.ohTrigger(Trigger,Trigger1M))</f>
        <v>1.7206682538994933E-2</v>
      </c>
    </row>
    <row r="1769" spans="41:46" ht="11.25" customHeight="1" x14ac:dyDescent="0.25">
      <c r="AO1769" s="102" t="s">
        <v>83</v>
      </c>
      <c r="AP1769" s="101">
        <f>_xll.qlInterestRateIndexFixingDate(Currency&amp;"ibor"&amp;Tenor,AQ1769,Trigger)</f>
        <v>51740</v>
      </c>
      <c r="AQ1769" s="101">
        <f>_xll.qlCalendarAdvance(Calendar,AQ1768,AO1769,"f",,Trigger)</f>
        <v>51742</v>
      </c>
      <c r="AR1769" s="101">
        <f>_xll.qlInterestRateIndexMaturity(Currency&amp;"ibor"&amp;Tenor,AQ1769,Trigger)</f>
        <v>51774</v>
      </c>
      <c r="AS1769" s="246">
        <f>_xll.qlIndexFixing($AC$5,AP1769,TRUE,_xll.ohTrigger(Trigger,Trigger1M))</f>
        <v>1.7147328282070551E-2</v>
      </c>
      <c r="AT1769" s="246">
        <f>_xll.qlIndexFixing($AU$1,AP1769,TRUE,_xll.ohTrigger(Trigger,Trigger1M))</f>
        <v>1.7208549700667708E-2</v>
      </c>
    </row>
    <row r="1770" spans="41:46" ht="11.25" customHeight="1" x14ac:dyDescent="0.25">
      <c r="AO1770" s="102" t="s">
        <v>83</v>
      </c>
      <c r="AP1770" s="101">
        <f>_xll.qlInterestRateIndexFixingDate(Currency&amp;"ibor"&amp;Tenor,AQ1770,Trigger)</f>
        <v>51747</v>
      </c>
      <c r="AQ1770" s="101">
        <f>_xll.qlCalendarAdvance(Calendar,AQ1769,AO1770,"f",,Trigger)</f>
        <v>51749</v>
      </c>
      <c r="AR1770" s="101">
        <f>_xll.qlInterestRateIndexMaturity(Currency&amp;"ibor"&amp;Tenor,AQ1770,Trigger)</f>
        <v>51781</v>
      </c>
      <c r="AS1770" s="246">
        <f>_xll.qlIndexFixing($AC$5,AP1770,TRUE,_xll.ohTrigger(Trigger,Trigger1M))</f>
        <v>1.7148990034558664E-2</v>
      </c>
      <c r="AT1770" s="246">
        <f>_xll.qlIndexFixing($AU$1,AP1770,TRUE,_xll.ohTrigger(Trigger,Trigger1M))</f>
        <v>1.721041875075241E-2</v>
      </c>
    </row>
    <row r="1771" spans="41:46" ht="11.25" customHeight="1" x14ac:dyDescent="0.25">
      <c r="AO1771" s="102" t="s">
        <v>83</v>
      </c>
      <c r="AP1771" s="101">
        <f>_xll.qlInterestRateIndexFixingDate(Currency&amp;"ibor"&amp;Tenor,AQ1771,Trigger)</f>
        <v>51754</v>
      </c>
      <c r="AQ1771" s="101">
        <f>_xll.qlCalendarAdvance(Calendar,AQ1770,AO1771,"f",,Trigger)</f>
        <v>51756</v>
      </c>
      <c r="AR1771" s="101">
        <f>_xll.qlInterestRateIndexMaturity(Currency&amp;"ibor"&amp;Tenor,AQ1771,Trigger)</f>
        <v>51788</v>
      </c>
      <c r="AS1771" s="246">
        <f>_xll.qlIndexFixing($AC$5,AP1771,TRUE,_xll.ohTrigger(Trigger,Trigger1M))</f>
        <v>1.7150657135473479E-2</v>
      </c>
      <c r="AT1771" s="246">
        <f>_xll.qlIndexFixing($AU$1,AP1771,TRUE,_xll.ohTrigger(Trigger,Trigger1M))</f>
        <v>1.7212289689254034E-2</v>
      </c>
    </row>
    <row r="1772" spans="41:46" ht="11.25" customHeight="1" x14ac:dyDescent="0.25">
      <c r="AO1772" s="102" t="s">
        <v>83</v>
      </c>
      <c r="AP1772" s="101">
        <f>_xll.qlInterestRateIndexFixingDate(Currency&amp;"ibor"&amp;Tenor,AQ1772,Trigger)</f>
        <v>51761</v>
      </c>
      <c r="AQ1772" s="101">
        <f>_xll.qlCalendarAdvance(Calendar,AQ1771,AO1772,"f",,Trigger)</f>
        <v>51763</v>
      </c>
      <c r="AR1772" s="101">
        <f>_xll.qlInterestRateIndexMaturity(Currency&amp;"ibor"&amp;Tenor,AQ1772,Trigger)</f>
        <v>51795</v>
      </c>
      <c r="AS1772" s="246">
        <f>_xll.qlIndexFixing($AC$5,AP1772,TRUE,_xll.ohTrigger(Trigger,Trigger1M))</f>
        <v>1.7152329584819992E-2</v>
      </c>
      <c r="AT1772" s="246">
        <f>_xll.qlIndexFixing($AU$1,AP1772,TRUE,_xll.ohTrigger(Trigger,Trigger1M))</f>
        <v>1.7214162516167586E-2</v>
      </c>
    </row>
    <row r="1773" spans="41:46" ht="11.25" customHeight="1" x14ac:dyDescent="0.25">
      <c r="AO1773" s="102" t="s">
        <v>83</v>
      </c>
      <c r="AP1773" s="101">
        <f>_xll.qlInterestRateIndexFixingDate(Currency&amp;"ibor"&amp;Tenor,AQ1773,Trigger)</f>
        <v>51768</v>
      </c>
      <c r="AQ1773" s="101">
        <f>_xll.qlCalendarAdvance(Calendar,AQ1772,AO1773,"f",,Trigger)</f>
        <v>51770</v>
      </c>
      <c r="AR1773" s="101">
        <f>_xll.qlInterestRateIndexMaturity(Currency&amp;"ibor"&amp;Tenor,AQ1773,Trigger)</f>
        <v>51802</v>
      </c>
      <c r="AS1773" s="246">
        <f>_xll.qlIndexFixing($AC$5,AP1773,TRUE,_xll.ohTrigger(Trigger,Trigger1M))</f>
        <v>1.7154007382603198E-2</v>
      </c>
      <c r="AT1773" s="246">
        <f>_xll.qlIndexFixing($AU$1,AP1773,TRUE,_xll.ohTrigger(Trigger,Trigger1M))</f>
        <v>1.721603723149806E-2</v>
      </c>
    </row>
    <row r="1774" spans="41:46" ht="11.25" customHeight="1" x14ac:dyDescent="0.25">
      <c r="AO1774" s="102" t="s">
        <v>83</v>
      </c>
      <c r="AP1774" s="101">
        <f>_xll.qlInterestRateIndexFixingDate(Currency&amp;"ibor"&amp;Tenor,AQ1774,Trigger)</f>
        <v>51775</v>
      </c>
      <c r="AQ1774" s="101">
        <f>_xll.qlCalendarAdvance(Calendar,AQ1773,AO1774,"f",,Trigger)</f>
        <v>51777</v>
      </c>
      <c r="AR1774" s="101">
        <f>_xll.qlInterestRateIndexMaturity(Currency&amp;"ibor"&amp;Tenor,AQ1774,Trigger)</f>
        <v>51809</v>
      </c>
      <c r="AS1774" s="246">
        <f>_xll.qlIndexFixing($AC$5,AP1774,TRUE,_xll.ohTrigger(Trigger,Trigger1M))</f>
        <v>1.7155690528823098E-2</v>
      </c>
      <c r="AT1774" s="246">
        <f>_xll.qlIndexFixing($AU$1,AP1774,TRUE,_xll.ohTrigger(Trigger,Trigger1M))</f>
        <v>1.7217913835247955E-2</v>
      </c>
    </row>
    <row r="1775" spans="41:46" ht="11.25" customHeight="1" x14ac:dyDescent="0.25">
      <c r="AO1775" s="102" t="s">
        <v>83</v>
      </c>
      <c r="AP1775" s="101">
        <f>_xll.qlInterestRateIndexFixingDate(Currency&amp;"ibor"&amp;Tenor,AQ1775,Trigger)</f>
        <v>51782</v>
      </c>
      <c r="AQ1775" s="101">
        <f>_xll.qlCalendarAdvance(Calendar,AQ1774,AO1775,"f",,Trigger)</f>
        <v>51784</v>
      </c>
      <c r="AR1775" s="101">
        <f>_xll.qlInterestRateIndexMaturity(Currency&amp;"ibor"&amp;Tenor,AQ1775,Trigger)</f>
        <v>51816</v>
      </c>
      <c r="AS1775" s="246">
        <f>_xll.qlIndexFixing($AC$5,AP1775,TRUE,_xll.ohTrigger(Trigger,Trigger1M))</f>
        <v>1.7157379023482189E-2</v>
      </c>
      <c r="AT1775" s="246">
        <f>_xll.qlIndexFixing($AU$1,AP1775,TRUE,_xll.ohTrigger(Trigger,Trigger1M))</f>
        <v>1.7219792327414774E-2</v>
      </c>
    </row>
    <row r="1776" spans="41:46" ht="11.25" customHeight="1" x14ac:dyDescent="0.25">
      <c r="AO1776" s="102" t="s">
        <v>83</v>
      </c>
      <c r="AP1776" s="101">
        <f>_xll.qlInterestRateIndexFixingDate(Currency&amp;"ibor"&amp;Tenor,AQ1776,Trigger)</f>
        <v>51789</v>
      </c>
      <c r="AQ1776" s="101">
        <f>_xll.qlCalendarAdvance(Calendar,AQ1775,AO1776,"f",,Trigger)</f>
        <v>51791</v>
      </c>
      <c r="AR1776" s="101">
        <f>_xll.qlInterestRateIndexMaturity(Currency&amp;"ibor"&amp;Tenor,AQ1776,Trigger)</f>
        <v>51823</v>
      </c>
      <c r="AS1776" s="246">
        <f>_xll.qlIndexFixing($AC$5,AP1776,TRUE,_xll.ohTrigger(Trigger,Trigger1M))</f>
        <v>1.7159072866582969E-2</v>
      </c>
      <c r="AT1776" s="246">
        <f>_xll.qlIndexFixing($AU$1,AP1776,TRUE,_xll.ohTrigger(Trigger,Trigger1M))</f>
        <v>1.7221672708001012E-2</v>
      </c>
    </row>
    <row r="1777" spans="41:46" ht="11.25" customHeight="1" x14ac:dyDescent="0.25">
      <c r="AO1777" s="102" t="s">
        <v>83</v>
      </c>
      <c r="AP1777" s="101">
        <f>_xll.qlInterestRateIndexFixingDate(Currency&amp;"ibor"&amp;Tenor,AQ1777,Trigger)</f>
        <v>51796</v>
      </c>
      <c r="AQ1777" s="101">
        <f>_xll.qlCalendarAdvance(Calendar,AQ1776,AO1777,"f",,Trigger)</f>
        <v>51798</v>
      </c>
      <c r="AR1777" s="101">
        <f>_xll.qlInterestRateIndexMaturity(Currency&amp;"ibor"&amp;Tenor,AQ1777,Trigger)</f>
        <v>51830</v>
      </c>
      <c r="AS1777" s="246">
        <f>_xll.qlIndexFixing($AC$5,AP1777,TRUE,_xll.ohTrigger(Trigger,Trigger1M))</f>
        <v>1.7160772058127938E-2</v>
      </c>
      <c r="AT1777" s="246">
        <f>_xll.qlIndexFixing($AU$1,AP1777,TRUE,_xll.ohTrigger(Trigger,Trigger1M))</f>
        <v>1.7223554977006672E-2</v>
      </c>
    </row>
    <row r="1778" spans="41:46" ht="11.25" customHeight="1" x14ac:dyDescent="0.25">
      <c r="AO1778" s="102" t="s">
        <v>83</v>
      </c>
      <c r="AP1778" s="101">
        <f>_xll.qlInterestRateIndexFixingDate(Currency&amp;"ibor"&amp;Tenor,AQ1778,Trigger)</f>
        <v>51803</v>
      </c>
      <c r="AQ1778" s="101">
        <f>_xll.qlCalendarAdvance(Calendar,AQ1777,AO1778,"f",,Trigger)</f>
        <v>51805</v>
      </c>
      <c r="AR1778" s="101">
        <f>_xll.qlInterestRateIndexMaturity(Currency&amp;"ibor"&amp;Tenor,AQ1778,Trigger)</f>
        <v>51834</v>
      </c>
      <c r="AS1778" s="246">
        <f>_xll.qlIndexFixing($AC$5,AP1778,TRUE,_xll.ohTrigger(Trigger,Trigger1M))</f>
        <v>1.7160883497317193E-2</v>
      </c>
      <c r="AT1778" s="246">
        <f>_xll.qlIndexFixing($AU$1,AP1778,TRUE,_xll.ohTrigger(Trigger,Trigger1M))</f>
        <v>1.7223799365562099E-2</v>
      </c>
    </row>
    <row r="1779" spans="41:46" ht="11.25" customHeight="1" x14ac:dyDescent="0.25">
      <c r="AO1779" s="102" t="s">
        <v>83</v>
      </c>
      <c r="AP1779" s="101">
        <f>_xll.qlInterestRateIndexFixingDate(Currency&amp;"ibor"&amp;Tenor,AQ1779,Trigger)</f>
        <v>51810</v>
      </c>
      <c r="AQ1779" s="101">
        <f>_xll.qlCalendarAdvance(Calendar,AQ1778,AO1779,"f",,Trigger)</f>
        <v>51812</v>
      </c>
      <c r="AR1779" s="101">
        <f>_xll.qlInterestRateIndexMaturity(Currency&amp;"ibor"&amp;Tenor,AQ1779,Trigger)</f>
        <v>51844</v>
      </c>
      <c r="AS1779" s="246">
        <f>_xll.qlIndexFixing($AC$5,AP1779,TRUE,_xll.ohTrigger(Trigger,Trigger1M))</f>
        <v>1.7164186486560429E-2</v>
      </c>
      <c r="AT1779" s="246">
        <f>_xll.qlIndexFixing($AU$1,AP1779,TRUE,_xll.ohTrigger(Trigger,Trigger1M))</f>
        <v>1.7227325180283748E-2</v>
      </c>
    </row>
    <row r="1780" spans="41:46" ht="11.25" customHeight="1" x14ac:dyDescent="0.25">
      <c r="AO1780" s="102" t="s">
        <v>83</v>
      </c>
      <c r="AP1780" s="101">
        <f>_xll.qlInterestRateIndexFixingDate(Currency&amp;"ibor"&amp;Tenor,AQ1780,Trigger)</f>
        <v>51817</v>
      </c>
      <c r="AQ1780" s="101">
        <f>_xll.qlCalendarAdvance(Calendar,AQ1779,AO1780,"f",,Trigger)</f>
        <v>51819</v>
      </c>
      <c r="AR1780" s="101">
        <f>_xll.qlInterestRateIndexMaturity(Currency&amp;"ibor"&amp;Tenor,AQ1780,Trigger)</f>
        <v>51851</v>
      </c>
      <c r="AS1780" s="246">
        <f>_xll.qlIndexFixing($AC$5,AP1780,TRUE,_xll.ohTrigger(Trigger,Trigger1M))</f>
        <v>1.7165901723452948E-2</v>
      </c>
      <c r="AT1780" s="246">
        <f>_xll.qlIndexFixing($AU$1,AP1780,TRUE,_xll.ohTrigger(Trigger,Trigger1M))</f>
        <v>1.7229213114555164E-2</v>
      </c>
    </row>
    <row r="1781" spans="41:46" ht="11.25" customHeight="1" x14ac:dyDescent="0.25">
      <c r="AO1781" s="102" t="s">
        <v>83</v>
      </c>
      <c r="AP1781" s="101">
        <f>_xll.qlInterestRateIndexFixingDate(Currency&amp;"ibor"&amp;Tenor,AQ1781,Trigger)</f>
        <v>51824</v>
      </c>
      <c r="AQ1781" s="101">
        <f>_xll.qlCalendarAdvance(Calendar,AQ1780,AO1781,"f",,Trigger)</f>
        <v>51826</v>
      </c>
      <c r="AR1781" s="101">
        <f>_xll.qlInterestRateIndexMaturity(Currency&amp;"ibor"&amp;Tenor,AQ1781,Trigger)</f>
        <v>51858</v>
      </c>
      <c r="AS1781" s="246">
        <f>_xll.qlIndexFixing($AC$5,AP1781,TRUE,_xll.ohTrigger(Trigger,Trigger1M))</f>
        <v>1.7167622308799646E-2</v>
      </c>
      <c r="AT1781" s="246">
        <f>_xll.qlIndexFixing($AU$1,AP1781,TRUE,_xll.ohTrigger(Trigger,Trigger1M))</f>
        <v>1.7231102937250997E-2</v>
      </c>
    </row>
    <row r="1782" spans="41:46" ht="11.25" customHeight="1" x14ac:dyDescent="0.25">
      <c r="AO1782" s="102" t="s">
        <v>83</v>
      </c>
      <c r="AP1782" s="101">
        <f>_xll.qlInterestRateIndexFixingDate(Currency&amp;"ibor"&amp;Tenor,AQ1782,Trigger)</f>
        <v>51831</v>
      </c>
      <c r="AQ1782" s="101">
        <f>_xll.qlCalendarAdvance(Calendar,AQ1781,AO1782,"f",,Trigger)</f>
        <v>51833</v>
      </c>
      <c r="AR1782" s="101">
        <f>_xll.qlInterestRateIndexMaturity(Currency&amp;"ibor"&amp;Tenor,AQ1782,Trigger)</f>
        <v>51865</v>
      </c>
      <c r="AS1782" s="246">
        <f>_xll.qlIndexFixing($AC$5,AP1782,TRUE,_xll.ohTrigger(Trigger,Trigger1M))</f>
        <v>1.7169348242603022E-2</v>
      </c>
      <c r="AT1782" s="246">
        <f>_xll.qlIndexFixing($AU$1,AP1782,TRUE,_xll.ohTrigger(Trigger,Trigger1M))</f>
        <v>1.7232994648371247E-2</v>
      </c>
    </row>
    <row r="1783" spans="41:46" ht="11.25" customHeight="1" x14ac:dyDescent="0.25">
      <c r="AO1783" s="102" t="s">
        <v>83</v>
      </c>
      <c r="AP1783" s="101">
        <f>_xll.qlInterestRateIndexFixingDate(Currency&amp;"ibor"&amp;Tenor,AQ1783,Trigger)</f>
        <v>51838</v>
      </c>
      <c r="AQ1783" s="101">
        <f>_xll.qlCalendarAdvance(Calendar,AQ1782,AO1783,"f",,Trigger)</f>
        <v>51840</v>
      </c>
      <c r="AR1783" s="101">
        <f>_xll.qlInterestRateIndexMaturity(Currency&amp;"ibor"&amp;Tenor,AQ1783,Trigger)</f>
        <v>51872</v>
      </c>
      <c r="AS1783" s="246">
        <f>_xll.qlIndexFixing($AC$5,AP1783,TRUE,_xll.ohTrigger(Trigger,Trigger1M))</f>
        <v>1.7171079524865573E-2</v>
      </c>
      <c r="AT1783" s="246">
        <f>_xll.qlIndexFixing($AU$1,AP1783,TRUE,_xll.ohTrigger(Trigger,Trigger1M))</f>
        <v>1.7234888247918412E-2</v>
      </c>
    </row>
    <row r="1784" spans="41:46" ht="11.25" customHeight="1" x14ac:dyDescent="0.25">
      <c r="AO1784" s="102" t="s">
        <v>83</v>
      </c>
      <c r="AP1784" s="101">
        <f>_xll.qlInterestRateIndexFixingDate(Currency&amp;"ibor"&amp;Tenor,AQ1784,Trigger)</f>
        <v>51845</v>
      </c>
      <c r="AQ1784" s="101">
        <f>_xll.qlCalendarAdvance(Calendar,AQ1783,AO1784,"f",,Trigger)</f>
        <v>51847</v>
      </c>
      <c r="AR1784" s="101">
        <f>_xll.qlInterestRateIndexMaturity(Currency&amp;"ibor"&amp;Tenor,AQ1784,Trigger)</f>
        <v>51879</v>
      </c>
      <c r="AS1784" s="246">
        <f>_xll.qlIndexFixing($AC$5,AP1784,TRUE,_xll.ohTrigger(Trigger,Trigger1M))</f>
        <v>1.7172816155589798E-2</v>
      </c>
      <c r="AT1784" s="246">
        <f>_xll.qlIndexFixing($AU$1,AP1784,TRUE,_xll.ohTrigger(Trigger,Trigger1M))</f>
        <v>1.7236783735889993E-2</v>
      </c>
    </row>
    <row r="1785" spans="41:46" ht="11.25" customHeight="1" x14ac:dyDescent="0.25">
      <c r="AO1785" s="102" t="s">
        <v>83</v>
      </c>
      <c r="AP1785" s="101">
        <f>_xll.qlInterestRateIndexFixingDate(Currency&amp;"ibor"&amp;Tenor,AQ1785,Trigger)</f>
        <v>51852</v>
      </c>
      <c r="AQ1785" s="101">
        <f>_xll.qlCalendarAdvance(Calendar,AQ1784,AO1785,"f",,Trigger)</f>
        <v>51854</v>
      </c>
      <c r="AR1785" s="101">
        <f>_xll.qlInterestRateIndexMaturity(Currency&amp;"ibor"&amp;Tenor,AQ1785,Trigger)</f>
        <v>51886</v>
      </c>
      <c r="AS1785" s="246">
        <f>_xll.qlIndexFixing($AC$5,AP1785,TRUE,_xll.ohTrigger(Trigger,Trigger1M))</f>
        <v>1.7174558134775697E-2</v>
      </c>
      <c r="AT1785" s="246">
        <f>_xll.qlIndexFixing($AU$1,AP1785,TRUE,_xll.ohTrigger(Trigger,Trigger1M))</f>
        <v>1.7238681112293486E-2</v>
      </c>
    </row>
    <row r="1786" spans="41:46" ht="11.25" customHeight="1" x14ac:dyDescent="0.25">
      <c r="AO1786" s="102" t="s">
        <v>83</v>
      </c>
      <c r="AP1786" s="101">
        <f>_xll.qlInterestRateIndexFixingDate(Currency&amp;"ibor"&amp;Tenor,AQ1786,Trigger)</f>
        <v>51858</v>
      </c>
      <c r="AQ1786" s="101">
        <f>_xll.qlCalendarAdvance(Calendar,AQ1785,AO1786,"f",,Trigger)</f>
        <v>51862</v>
      </c>
      <c r="AR1786" s="101">
        <f>_xll.qlInterestRateIndexMaturity(Currency&amp;"ibor"&amp;Tenor,AQ1786,Trigger)</f>
        <v>51893</v>
      </c>
      <c r="AS1786" s="246">
        <f>_xll.qlIndexFixing($AC$5,AP1786,TRUE,_xll.ohTrigger(Trigger,Trigger1M))</f>
        <v>1.7176020641041387E-2</v>
      </c>
      <c r="AT1786" s="246">
        <f>_xll.qlIndexFixing($AU$1,AP1786,TRUE,_xll.ohTrigger(Trigger,Trigger1M))</f>
        <v>1.7240303390809765E-2</v>
      </c>
    </row>
    <row r="1787" spans="41:46" ht="11.25" customHeight="1" x14ac:dyDescent="0.25">
      <c r="AO1787" s="102" t="s">
        <v>83</v>
      </c>
      <c r="AP1787" s="101">
        <f>_xll.qlInterestRateIndexFixingDate(Currency&amp;"ibor"&amp;Tenor,AQ1787,Trigger)</f>
        <v>51866</v>
      </c>
      <c r="AQ1787" s="101">
        <f>_xll.qlCalendarAdvance(Calendar,AQ1786,AO1787,"f",,Trigger)</f>
        <v>51869</v>
      </c>
      <c r="AR1787" s="101">
        <f>_xll.qlInterestRateIndexMaturity(Currency&amp;"ibor"&amp;Tenor,AQ1787,Trigger)</f>
        <v>51900</v>
      </c>
      <c r="AS1787" s="246">
        <f>_xll.qlIndexFixing($AC$5,AP1787,TRUE,_xll.ohTrigger(Trigger,Trigger1M))</f>
        <v>1.7177773615619785E-2</v>
      </c>
      <c r="AT1787" s="246">
        <f>_xll.qlIndexFixing($AU$1,AP1787,TRUE,_xll.ohTrigger(Trigger,Trigger1M))</f>
        <v>1.7242204587968182E-2</v>
      </c>
    </row>
    <row r="1788" spans="41:46" ht="11.25" customHeight="1" x14ac:dyDescent="0.25">
      <c r="AO1788" s="102" t="s">
        <v>83</v>
      </c>
      <c r="AP1788" s="101">
        <f>_xll.qlInterestRateIndexFixingDate(Currency&amp;"ibor"&amp;Tenor,AQ1788,Trigger)</f>
        <v>51874</v>
      </c>
      <c r="AQ1788" s="101">
        <f>_xll.qlCalendarAdvance(Calendar,AQ1787,AO1788,"f",,Trigger)</f>
        <v>51876</v>
      </c>
      <c r="AR1788" s="101">
        <f>_xll.qlInterestRateIndexMaturity(Currency&amp;"ibor"&amp;Tenor,AQ1788,Trigger)</f>
        <v>51907</v>
      </c>
      <c r="AS1788" s="246">
        <f>_xll.qlIndexFixing($AC$5,AP1788,TRUE,_xll.ohTrigger(Trigger,Trigger1M))</f>
        <v>1.7179531938397486E-2</v>
      </c>
      <c r="AT1788" s="246">
        <f>_xll.qlIndexFixing($AU$1,AP1788,TRUE,_xll.ohTrigger(Trigger,Trigger1M))</f>
        <v>1.7244107673458665E-2</v>
      </c>
    </row>
    <row r="1789" spans="41:46" ht="11.25" customHeight="1" x14ac:dyDescent="0.25">
      <c r="AO1789" s="102" t="s">
        <v>83</v>
      </c>
      <c r="AP1789" s="101">
        <f>_xll.qlInterestRateIndexFixingDate(Currency&amp;"ibor"&amp;Tenor,AQ1789,Trigger)</f>
        <v>51881</v>
      </c>
      <c r="AQ1789" s="101">
        <f>_xll.qlCalendarAdvance(Calendar,AQ1788,AO1789,"f",,Trigger)</f>
        <v>51883</v>
      </c>
      <c r="AR1789" s="101">
        <f>_xll.qlInterestRateIndexMaturity(Currency&amp;"ibor"&amp;Tenor,AQ1789,Trigger)</f>
        <v>51914</v>
      </c>
      <c r="AS1789" s="246">
        <f>_xll.qlIndexFixing($AC$5,AP1789,TRUE,_xll.ohTrigger(Trigger,Trigger1M))</f>
        <v>1.7181295609392539E-2</v>
      </c>
      <c r="AT1789" s="246">
        <f>_xll.qlIndexFixing($AU$1,AP1789,TRUE,_xll.ohTrigger(Trigger,Trigger1M))</f>
        <v>1.7246012647281223E-2</v>
      </c>
    </row>
    <row r="1790" spans="41:46" ht="11.25" customHeight="1" x14ac:dyDescent="0.25">
      <c r="AO1790" s="102" t="s">
        <v>83</v>
      </c>
      <c r="AP1790" s="101">
        <f>_xll.qlInterestRateIndexFixingDate(Currency&amp;"ibor"&amp;Tenor,AQ1790,Trigger)</f>
        <v>51888</v>
      </c>
      <c r="AQ1790" s="101">
        <f>_xll.qlCalendarAdvance(Calendar,AQ1789,AO1790,"f",,Trigger)</f>
        <v>51890</v>
      </c>
      <c r="AR1790" s="101">
        <f>_xll.qlInterestRateIndexMaturity(Currency&amp;"ibor"&amp;Tenor,AQ1790,Trigger)</f>
        <v>51921</v>
      </c>
      <c r="AS1790" s="246">
        <f>_xll.qlIndexFixing($AC$5,AP1790,TRUE,_xll.ohTrigger(Trigger,Trigger1M))</f>
        <v>1.7183064628599788E-2</v>
      </c>
      <c r="AT1790" s="246">
        <f>_xll.qlIndexFixing($AU$1,AP1790,TRUE,_xll.ohTrigger(Trigger,Trigger1M))</f>
        <v>1.7247919509433274E-2</v>
      </c>
    </row>
    <row r="1791" spans="41:46" ht="11.25" customHeight="1" x14ac:dyDescent="0.25">
      <c r="AO1791" s="102" t="s">
        <v>83</v>
      </c>
      <c r="AP1791" s="101">
        <f>_xll.qlInterestRateIndexFixingDate(Currency&amp;"ibor"&amp;Tenor,AQ1791,Trigger)</f>
        <v>51895</v>
      </c>
      <c r="AQ1791" s="101">
        <f>_xll.qlCalendarAdvance(Calendar,AQ1790,AO1791,"f",,Trigger)</f>
        <v>51897</v>
      </c>
      <c r="AR1791" s="101">
        <f>_xll.qlInterestRateIndexMaturity(Currency&amp;"ibor"&amp;Tenor,AQ1791,Trigger)</f>
        <v>51925</v>
      </c>
      <c r="AS1791" s="246">
        <f>_xll.qlIndexFixing($AC$5,AP1791,TRUE,_xll.ohTrigger(Trigger,Trigger1M))</f>
        <v>1.7183227744502601E-2</v>
      </c>
      <c r="AT1791" s="246">
        <f>_xll.qlIndexFixing($AU$1,AP1791,TRUE,_xll.ohTrigger(Trigger,Trigger1M))</f>
        <v>1.72481797113333E-2</v>
      </c>
    </row>
    <row r="1792" spans="41:46" ht="11.25" customHeight="1" x14ac:dyDescent="0.25">
      <c r="AO1792" s="102" t="s">
        <v>83</v>
      </c>
      <c r="AP1792" s="101">
        <f>_xll.qlInterestRateIndexFixingDate(Currency&amp;"ibor"&amp;Tenor,AQ1792,Trigger)</f>
        <v>51902</v>
      </c>
      <c r="AQ1792" s="101">
        <f>_xll.qlCalendarAdvance(Calendar,AQ1791,AO1792,"f",,Trigger)</f>
        <v>51904</v>
      </c>
      <c r="AR1792" s="101">
        <f>_xll.qlInterestRateIndexMaturity(Currency&amp;"ibor"&amp;Tenor,AQ1792,Trigger)</f>
        <v>51932</v>
      </c>
      <c r="AS1792" s="246">
        <f>_xll.qlIndexFixing($AC$5,AP1792,TRUE,_xll.ohTrigger(Trigger,Trigger1M))</f>
        <v>1.7185006059589218E-2</v>
      </c>
      <c r="AT1792" s="246">
        <f>_xll.qlIndexFixing($AU$1,AP1792,TRUE,_xll.ohTrigger(Trigger,Trigger1M))</f>
        <v>1.7250089671129336E-2</v>
      </c>
    </row>
    <row r="1793" spans="41:46" ht="11.25" customHeight="1" x14ac:dyDescent="0.25">
      <c r="AO1793" s="102" t="s">
        <v>83</v>
      </c>
      <c r="AP1793" s="101">
        <f>_xll.qlInterestRateIndexFixingDate(Currency&amp;"ibor"&amp;Tenor,AQ1793,Trigger)</f>
        <v>51909</v>
      </c>
      <c r="AQ1793" s="101">
        <f>_xll.qlCalendarAdvance(Calendar,AQ1792,AO1793,"f",,Trigger)</f>
        <v>51911</v>
      </c>
      <c r="AR1793" s="101">
        <f>_xll.qlInterestRateIndexMaturity(Currency&amp;"ibor"&amp;Tenor,AQ1793,Trigger)</f>
        <v>51939</v>
      </c>
      <c r="AS1793" s="246">
        <f>_xll.qlIndexFixing($AC$5,AP1793,TRUE,_xll.ohTrigger(Trigger,Trigger1M))</f>
        <v>1.7186789722104048E-2</v>
      </c>
      <c r="AT1793" s="246">
        <f>_xll.qlIndexFixing($AU$1,AP1793,TRUE,_xll.ohTrigger(Trigger,Trigger1M))</f>
        <v>1.7252001518960811E-2</v>
      </c>
    </row>
    <row r="1794" spans="41:46" ht="11.25" customHeight="1" x14ac:dyDescent="0.25">
      <c r="AO1794" s="102" t="s">
        <v>83</v>
      </c>
      <c r="AP1794" s="101">
        <f>_xll.qlInterestRateIndexFixingDate(Currency&amp;"ibor"&amp;Tenor,AQ1794,Trigger)</f>
        <v>51916</v>
      </c>
      <c r="AQ1794" s="101">
        <f>_xll.qlCalendarAdvance(Calendar,AQ1793,AO1794,"f",,Trigger)</f>
        <v>51918</v>
      </c>
      <c r="AR1794" s="101">
        <f>_xll.qlInterestRateIndexMaturity(Currency&amp;"ibor"&amp;Tenor,AQ1794,Trigger)</f>
        <v>51946</v>
      </c>
      <c r="AS1794" s="246">
        <f>_xll.qlIndexFixing($AC$5,AP1794,TRUE,_xll.ohTrigger(Trigger,Trigger1M))</f>
        <v>1.7188578732049944E-2</v>
      </c>
      <c r="AT1794" s="246">
        <f>_xll.qlIndexFixing($AU$1,AP1794,TRUE,_xll.ohTrigger(Trigger,Trigger1M))</f>
        <v>1.7253915254824875E-2</v>
      </c>
    </row>
    <row r="1795" spans="41:46" ht="11.25" customHeight="1" x14ac:dyDescent="0.25">
      <c r="AO1795" s="102" t="s">
        <v>83</v>
      </c>
      <c r="AP1795" s="101">
        <f>_xll.qlInterestRateIndexFixingDate(Currency&amp;"ibor"&amp;Tenor,AQ1795,Trigger)</f>
        <v>51923</v>
      </c>
      <c r="AQ1795" s="101">
        <f>_xll.qlCalendarAdvance(Calendar,AQ1794,AO1795,"f",,Trigger)</f>
        <v>51925</v>
      </c>
      <c r="AR1795" s="101">
        <f>_xll.qlInterestRateIndexMaturity(Currency&amp;"ibor"&amp;Tenor,AQ1795,Trigger)</f>
        <v>51956</v>
      </c>
      <c r="AS1795" s="246">
        <f>_xll.qlIndexFixing($AC$5,AP1795,TRUE,_xll.ohTrigger(Trigger,Trigger1M))</f>
        <v>1.7191989947909225E-2</v>
      </c>
      <c r="AT1795" s="246">
        <f>_xll.qlIndexFixing($AU$1,AP1795,TRUE,_xll.ohTrigger(Trigger,Trigger1M))</f>
        <v>1.7257482145208117E-2</v>
      </c>
    </row>
    <row r="1796" spans="41:46" ht="11.25" customHeight="1" x14ac:dyDescent="0.25">
      <c r="AO1796" s="102" t="s">
        <v>83</v>
      </c>
      <c r="AP1796" s="101">
        <f>_xll.qlInterestRateIndexFixingDate(Currency&amp;"ibor"&amp;Tenor,AQ1796,Trigger)</f>
        <v>51930</v>
      </c>
      <c r="AQ1796" s="101">
        <f>_xll.qlCalendarAdvance(Calendar,AQ1795,AO1796,"f",,Trigger)</f>
        <v>51932</v>
      </c>
      <c r="AR1796" s="101">
        <f>_xll.qlInterestRateIndexMaturity(Currency&amp;"ibor"&amp;Tenor,AQ1796,Trigger)</f>
        <v>51964</v>
      </c>
      <c r="AS1796" s="246">
        <f>_xll.qlIndexFixing($AC$5,AP1796,TRUE,_xll.ohTrigger(Trigger,Trigger1M))</f>
        <v>1.7194330600700247E-2</v>
      </c>
      <c r="AT1796" s="246">
        <f>_xll.qlIndexFixing($AU$1,AP1796,TRUE,_xll.ohTrigger(Trigger,Trigger1M))</f>
        <v>1.7259951064670376E-2</v>
      </c>
    </row>
    <row r="1797" spans="41:46" ht="11.25" customHeight="1" x14ac:dyDescent="0.25">
      <c r="AO1797" s="102" t="s">
        <v>83</v>
      </c>
      <c r="AP1797" s="101">
        <f>_xll.qlInterestRateIndexFixingDate(Currency&amp;"ibor"&amp;Tenor,AQ1797,Trigger)</f>
        <v>51937</v>
      </c>
      <c r="AQ1797" s="101">
        <f>_xll.qlCalendarAdvance(Calendar,AQ1796,AO1797,"f",,Trigger)</f>
        <v>51939</v>
      </c>
      <c r="AR1797" s="101">
        <f>_xll.qlInterestRateIndexMaturity(Currency&amp;"ibor"&amp;Tenor,AQ1797,Trigger)</f>
        <v>51970</v>
      </c>
      <c r="AS1797" s="246">
        <f>_xll.qlIndexFixing($AC$5,AP1797,TRUE,_xll.ohTrigger(Trigger,Trigger1M))</f>
        <v>1.7195597513208618E-2</v>
      </c>
      <c r="AT1797" s="246">
        <f>_xll.qlIndexFixing($AU$1,AP1797,TRUE,_xll.ohTrigger(Trigger,Trigger1M))</f>
        <v>1.7261320417875557E-2</v>
      </c>
    </row>
    <row r="1798" spans="41:46" ht="11.25" customHeight="1" x14ac:dyDescent="0.25">
      <c r="AO1798" s="102" t="s">
        <v>83</v>
      </c>
      <c r="AP1798" s="101">
        <f>_xll.qlInterestRateIndexFixingDate(Currency&amp;"ibor"&amp;Tenor,AQ1798,Trigger)</f>
        <v>51944</v>
      </c>
      <c r="AQ1798" s="101">
        <f>_xll.qlCalendarAdvance(Calendar,AQ1797,AO1798,"f",,Trigger)</f>
        <v>51946</v>
      </c>
      <c r="AR1798" s="101">
        <f>_xll.qlInterestRateIndexMaturity(Currency&amp;"ibor"&amp;Tenor,AQ1798,Trigger)</f>
        <v>51977</v>
      </c>
      <c r="AS1798" s="246">
        <f>_xll.qlIndexFixing($AC$5,AP1798,TRUE,_xll.ohTrigger(Trigger,Trigger1M))</f>
        <v>1.7197409318203682E-2</v>
      </c>
      <c r="AT1798" s="246">
        <f>_xll.qlIndexFixing($AU$1,AP1798,TRUE,_xll.ohTrigger(Trigger,Trigger1M))</f>
        <v>1.7263242386720279E-2</v>
      </c>
    </row>
    <row r="1799" spans="41:46" ht="11.25" customHeight="1" x14ac:dyDescent="0.25">
      <c r="AO1799" s="102" t="s">
        <v>83</v>
      </c>
      <c r="AP1799" s="101">
        <f>_xll.qlInterestRateIndexFixingDate(Currency&amp;"ibor"&amp;Tenor,AQ1799,Trigger)</f>
        <v>51951</v>
      </c>
      <c r="AQ1799" s="101">
        <f>_xll.qlCalendarAdvance(Calendar,AQ1798,AO1799,"f",,Trigger)</f>
        <v>51953</v>
      </c>
      <c r="AR1799" s="101">
        <f>_xll.qlInterestRateIndexMaturity(Currency&amp;"ibor"&amp;Tenor,AQ1799,Trigger)</f>
        <v>51984</v>
      </c>
      <c r="AS1799" s="246">
        <f>_xll.qlIndexFixing($AC$5,AP1799,TRUE,_xll.ohTrigger(Trigger,Trigger1M))</f>
        <v>1.7199226471436728E-2</v>
      </c>
      <c r="AT1799" s="246">
        <f>_xll.qlIndexFixing($AU$1,AP1799,TRUE,_xll.ohTrigger(Trigger,Trigger1M))</f>
        <v>1.7265166243899649E-2</v>
      </c>
    </row>
    <row r="1800" spans="41:46" ht="11.25" customHeight="1" x14ac:dyDescent="0.25">
      <c r="AO1800" s="102" t="s">
        <v>83</v>
      </c>
      <c r="AP1800" s="101">
        <f>_xll.qlInterestRateIndexFixingDate(Currency&amp;"ibor"&amp;Tenor,AQ1800,Trigger)</f>
        <v>51958</v>
      </c>
      <c r="AQ1800" s="101">
        <f>_xll.qlCalendarAdvance(Calendar,AQ1799,AO1800,"f",,Trigger)</f>
        <v>51964</v>
      </c>
      <c r="AR1800" s="101">
        <f>_xll.qlInterestRateIndexMaturity(Currency&amp;"ibor"&amp;Tenor,AQ1800,Trigger)</f>
        <v>51994</v>
      </c>
      <c r="AS1800" s="246">
        <f>_xll.qlIndexFixing($AC$5,AP1800,TRUE,_xll.ohTrigger(Trigger,Trigger1M))</f>
        <v>1.7201551178511743E-2</v>
      </c>
      <c r="AT1800" s="246">
        <f>_xll.qlIndexFixing($AU$1,AP1800,TRUE,_xll.ohTrigger(Trigger,Trigger1M))</f>
        <v>1.7267641537260126E-2</v>
      </c>
    </row>
    <row r="1801" spans="41:46" ht="11.25" customHeight="1" x14ac:dyDescent="0.25">
      <c r="AO1801" s="102" t="s">
        <v>83</v>
      </c>
      <c r="AP1801" s="101">
        <f>_xll.qlInterestRateIndexFixingDate(Currency&amp;"ibor"&amp;Tenor,AQ1801,Trigger)</f>
        <v>51967</v>
      </c>
      <c r="AQ1801" s="101">
        <f>_xll.qlCalendarAdvance(Calendar,AQ1800,AO1801,"f",,Trigger)</f>
        <v>51971</v>
      </c>
      <c r="AR1801" s="101">
        <f>_xll.qlInterestRateIndexMaturity(Currency&amp;"ibor"&amp;Tenor,AQ1801,Trigger)</f>
        <v>52001</v>
      </c>
      <c r="AS1801" s="246">
        <f>_xll.qlIndexFixing($AC$5,AP1801,TRUE,_xll.ohTrigger(Trigger,Trigger1M))</f>
        <v>1.7203381614935509E-2</v>
      </c>
      <c r="AT1801" s="246">
        <f>_xll.qlIndexFixing($AU$1,AP1801,TRUE,_xll.ohTrigger(Trigger,Trigger1M))</f>
        <v>1.7269570022855341E-2</v>
      </c>
    </row>
    <row r="1802" spans="41:46" ht="11.25" customHeight="1" x14ac:dyDescent="0.25">
      <c r="AO1802" s="102" t="s">
        <v>83</v>
      </c>
      <c r="AP1802" s="101">
        <f>_xll.qlInterestRateIndexFixingDate(Currency&amp;"ibor"&amp;Tenor,AQ1802,Trigger)</f>
        <v>51974</v>
      </c>
      <c r="AQ1802" s="101">
        <f>_xll.qlCalendarAdvance(Calendar,AQ1801,AO1802,"f",,Trigger)</f>
        <v>51978</v>
      </c>
      <c r="AR1802" s="101">
        <f>_xll.qlInterestRateIndexMaturity(Currency&amp;"ibor"&amp;Tenor,AQ1802,Trigger)</f>
        <v>52008</v>
      </c>
      <c r="AS1802" s="246">
        <f>_xll.qlIndexFixing($AC$5,AP1802,TRUE,_xll.ohTrigger(Trigger,Trigger1M))</f>
        <v>1.7205217399337336E-2</v>
      </c>
      <c r="AT1802" s="246">
        <f>_xll.qlIndexFixing($AU$1,AP1802,TRUE,_xll.ohTrigger(Trigger,Trigger1M))</f>
        <v>1.7271500396694783E-2</v>
      </c>
    </row>
    <row r="1803" spans="41:46" ht="11.25" customHeight="1" x14ac:dyDescent="0.25">
      <c r="AO1803" s="102" t="s">
        <v>83</v>
      </c>
      <c r="AP1803" s="101">
        <f>_xll.qlInterestRateIndexFixingDate(Currency&amp;"ibor"&amp;Tenor,AQ1803,Trigger)</f>
        <v>51981</v>
      </c>
      <c r="AQ1803" s="101">
        <f>_xll.qlCalendarAdvance(Calendar,AQ1802,AO1803,"f",,Trigger)</f>
        <v>51985</v>
      </c>
      <c r="AR1803" s="101">
        <f>_xll.qlInterestRateIndexMaturity(Currency&amp;"ibor"&amp;Tenor,AQ1803,Trigger)</f>
        <v>52015</v>
      </c>
      <c r="AS1803" s="246">
        <f>_xll.qlIndexFixing($AC$5,AP1803,TRUE,_xll.ohTrigger(Trigger,Trigger1M))</f>
        <v>1.7207058531725217E-2</v>
      </c>
      <c r="AT1803" s="246">
        <f>_xll.qlIndexFixing($AU$1,AP1803,TRUE,_xll.ohTrigger(Trigger,Trigger1M))</f>
        <v>1.7273432658778454E-2</v>
      </c>
    </row>
    <row r="1804" spans="41:46" ht="11.25" customHeight="1" x14ac:dyDescent="0.25">
      <c r="AO1804" s="102" t="s">
        <v>83</v>
      </c>
      <c r="AP1804" s="101">
        <f>_xll.qlInterestRateIndexFixingDate(Currency&amp;"ibor"&amp;Tenor,AQ1804,Trigger)</f>
        <v>51988</v>
      </c>
      <c r="AQ1804" s="101">
        <f>_xll.qlCalendarAdvance(Calendar,AQ1803,AO1804,"f",,Trigger)</f>
        <v>51992</v>
      </c>
      <c r="AR1804" s="101">
        <f>_xll.qlInterestRateIndexMaturity(Currency&amp;"ibor"&amp;Tenor,AQ1804,Trigger)</f>
        <v>52023</v>
      </c>
      <c r="AS1804" s="246">
        <f>_xll.qlIndexFixing($AC$5,AP1804,TRUE,_xll.ohTrigger(Trigger,Trigger1M))</f>
        <v>1.7209448516432992E-2</v>
      </c>
      <c r="AT1804" s="246">
        <f>_xll.qlIndexFixing($AU$1,AP1804,TRUE,_xll.ohTrigger(Trigger,Trigger1M))</f>
        <v>1.7275919445013711E-2</v>
      </c>
    </row>
    <row r="1805" spans="41:46" ht="11.25" customHeight="1" x14ac:dyDescent="0.25">
      <c r="AO1805" s="102" t="s">
        <v>83</v>
      </c>
      <c r="AP1805" s="101">
        <f>_xll.qlInterestRateIndexFixingDate(Currency&amp;"ibor"&amp;Tenor,AQ1805,Trigger)</f>
        <v>51995</v>
      </c>
      <c r="AQ1805" s="101">
        <f>_xll.qlCalendarAdvance(Calendar,AQ1804,AO1805,"f",,Trigger)</f>
        <v>51999</v>
      </c>
      <c r="AR1805" s="101">
        <f>_xll.qlInterestRateIndexMaturity(Currency&amp;"ibor"&amp;Tenor,AQ1805,Trigger)</f>
        <v>52030</v>
      </c>
      <c r="AS1805" s="246">
        <f>_xll.qlIndexFixing($AC$5,AP1805,TRUE,_xll.ohTrigger(Trigger,Trigger1M))</f>
        <v>1.7211300815273754E-2</v>
      </c>
      <c r="AT1805" s="246">
        <f>_xll.qlIndexFixing($AU$1,AP1805,TRUE,_xll.ohTrigger(Trigger,Trigger1M))</f>
        <v>1.7277855711311976E-2</v>
      </c>
    </row>
    <row r="1806" spans="41:46" ht="11.25" customHeight="1" x14ac:dyDescent="0.25">
      <c r="AO1806" s="102" t="s">
        <v>83</v>
      </c>
      <c r="AP1806" s="101">
        <f>_xll.qlInterestRateIndexFixingDate(Currency&amp;"ibor"&amp;Tenor,AQ1806,Trigger)</f>
        <v>52002</v>
      </c>
      <c r="AQ1806" s="101">
        <f>_xll.qlCalendarAdvance(Calendar,AQ1805,AO1806,"f",,Trigger)</f>
        <v>52006</v>
      </c>
      <c r="AR1806" s="101">
        <f>_xll.qlInterestRateIndexMaturity(Currency&amp;"ibor"&amp;Tenor,AQ1806,Trigger)</f>
        <v>52037</v>
      </c>
      <c r="AS1806" s="246">
        <f>_xll.qlIndexFixing($AC$5,AP1806,TRUE,_xll.ohTrigger(Trigger,Trigger1M))</f>
        <v>1.7213158462365388E-2</v>
      </c>
      <c r="AT1806" s="246">
        <f>_xll.qlIndexFixing($AU$1,AP1806,TRUE,_xll.ohTrigger(Trigger,Trigger1M))</f>
        <v>1.7279793865960361E-2</v>
      </c>
    </row>
    <row r="1807" spans="41:46" ht="11.25" customHeight="1" x14ac:dyDescent="0.25">
      <c r="AO1807" s="102" t="s">
        <v>83</v>
      </c>
      <c r="AP1807" s="101">
        <f>_xll.qlInterestRateIndexFixingDate(Currency&amp;"ibor"&amp;Tenor,AQ1807,Trigger)</f>
        <v>52009</v>
      </c>
      <c r="AQ1807" s="101">
        <f>_xll.qlCalendarAdvance(Calendar,AQ1806,AO1807,"f",,Trigger)</f>
        <v>52013</v>
      </c>
      <c r="AR1807" s="101">
        <f>_xll.qlInterestRateIndexMaturity(Currency&amp;"ibor"&amp;Tenor,AQ1807,Trigger)</f>
        <v>52044</v>
      </c>
      <c r="AS1807" s="246">
        <f>_xll.qlIndexFixing($AC$5,AP1807,TRUE,_xll.ohTrigger(Trigger,Trigger1M))</f>
        <v>1.7215021457715633E-2</v>
      </c>
      <c r="AT1807" s="246">
        <f>_xll.qlIndexFixing($AU$1,AP1807,TRUE,_xll.ohTrigger(Trigger,Trigger1M))</f>
        <v>1.7281733908958867E-2</v>
      </c>
    </row>
    <row r="1808" spans="41:46" ht="11.25" customHeight="1" x14ac:dyDescent="0.25">
      <c r="AO1808" s="102" t="s">
        <v>83</v>
      </c>
      <c r="AP1808" s="101">
        <f>_xll.qlInterestRateIndexFixingDate(Currency&amp;"ibor"&amp;Tenor,AQ1808,Trigger)</f>
        <v>52016</v>
      </c>
      <c r="AQ1808" s="101">
        <f>_xll.qlCalendarAdvance(Calendar,AQ1807,AO1808,"f",,Trigger)</f>
        <v>52020</v>
      </c>
      <c r="AR1808" s="101">
        <f>_xll.qlInterestRateIndexMaturity(Currency&amp;"ibor"&amp;Tenor,AQ1808,Trigger)</f>
        <v>52050</v>
      </c>
      <c r="AS1808" s="246">
        <f>_xll.qlIndexFixing($AC$5,AP1808,TRUE,_xll.ohTrigger(Trigger,Trigger1M))</f>
        <v>1.7216344145067453E-2</v>
      </c>
      <c r="AT1808" s="246">
        <f>_xll.qlIndexFixing($AU$1,AP1808,TRUE,_xll.ohTrigger(Trigger,Trigger1M))</f>
        <v>1.7283122292878872E-2</v>
      </c>
    </row>
    <row r="1809" spans="41:46" ht="11.25" customHeight="1" x14ac:dyDescent="0.25">
      <c r="AO1809" s="102" t="s">
        <v>83</v>
      </c>
      <c r="AP1809" s="101">
        <f>_xll.qlInterestRateIndexFixingDate(Currency&amp;"ibor"&amp;Tenor,AQ1809,Trigger)</f>
        <v>52023</v>
      </c>
      <c r="AQ1809" s="101">
        <f>_xll.qlCalendarAdvance(Calendar,AQ1808,AO1809,"f",,Trigger)</f>
        <v>52027</v>
      </c>
      <c r="AR1809" s="101">
        <f>_xll.qlInterestRateIndexMaturity(Currency&amp;"ibor"&amp;Tenor,AQ1809,Trigger)</f>
        <v>52057</v>
      </c>
      <c r="AS1809" s="246">
        <f>_xll.qlIndexFixing($AC$5,AP1809,TRUE,_xll.ohTrigger(Trigger,Trigger1M))</f>
        <v>1.7218200270925799E-2</v>
      </c>
      <c r="AT1809" s="246">
        <f>_xll.qlIndexFixing($AU$1,AP1809,TRUE,_xll.ohTrigger(Trigger,Trigger1M))</f>
        <v>1.7285065884443895E-2</v>
      </c>
    </row>
    <row r="1810" spans="41:46" ht="11.25" customHeight="1" x14ac:dyDescent="0.25">
      <c r="AO1810" s="102" t="s">
        <v>83</v>
      </c>
      <c r="AP1810" s="101">
        <f>_xll.qlInterestRateIndexFixingDate(Currency&amp;"ibor"&amp;Tenor,AQ1810,Trigger)</f>
        <v>52030</v>
      </c>
      <c r="AQ1810" s="101">
        <f>_xll.qlCalendarAdvance(Calendar,AQ1809,AO1810,"f",,Trigger)</f>
        <v>52034</v>
      </c>
      <c r="AR1810" s="101">
        <f>_xll.qlInterestRateIndexMaturity(Currency&amp;"ibor"&amp;Tenor,AQ1810,Trigger)</f>
        <v>52064</v>
      </c>
      <c r="AS1810" s="246">
        <f>_xll.qlIndexFixing($AC$5,AP1810,TRUE,_xll.ohTrigger(Trigger,Trigger1M))</f>
        <v>1.7220034507182014E-2</v>
      </c>
      <c r="AT1810" s="246">
        <f>_xll.qlIndexFixing($AU$1,AP1810,TRUE,_xll.ohTrigger(Trigger,Trigger1M))</f>
        <v>1.7287011364258476E-2</v>
      </c>
    </row>
    <row r="1811" spans="41:46" ht="11.25" customHeight="1" x14ac:dyDescent="0.25">
      <c r="AO1811" s="102" t="s">
        <v>83</v>
      </c>
      <c r="AP1811" s="101">
        <f>_xll.qlInterestRateIndexFixingDate(Currency&amp;"ibor"&amp;Tenor,AQ1811,Trigger)</f>
        <v>52037</v>
      </c>
      <c r="AQ1811" s="101">
        <f>_xll.qlCalendarAdvance(Calendar,AQ1810,AO1811,"f",,Trigger)</f>
        <v>52041</v>
      </c>
      <c r="AR1811" s="101">
        <f>_xll.qlInterestRateIndexMaturity(Currency&amp;"ibor"&amp;Tenor,AQ1811,Trigger)</f>
        <v>52071</v>
      </c>
      <c r="AS1811" s="246">
        <f>_xll.qlIndexFixing($AC$5,AP1811,TRUE,_xll.ohTrigger(Trigger,Trigger1M))</f>
        <v>1.7221845999791263E-2</v>
      </c>
      <c r="AT1811" s="246">
        <f>_xll.qlIndexFixing($AU$1,AP1811,TRUE,_xll.ohTrigger(Trigger,Trigger1M))</f>
        <v>1.7288958732325277E-2</v>
      </c>
    </row>
    <row r="1812" spans="41:46" ht="11.25" customHeight="1" x14ac:dyDescent="0.25">
      <c r="AO1812" s="102" t="s">
        <v>83</v>
      </c>
      <c r="AP1812" s="101">
        <f>_xll.qlInterestRateIndexFixingDate(Currency&amp;"ibor"&amp;Tenor,AQ1812,Trigger)</f>
        <v>52044</v>
      </c>
      <c r="AQ1812" s="101">
        <f>_xll.qlCalendarAdvance(Calendar,AQ1811,AO1812,"f",,Trigger)</f>
        <v>52048</v>
      </c>
      <c r="AR1812" s="101">
        <f>_xll.qlInterestRateIndexMaturity(Currency&amp;"ibor"&amp;Tenor,AQ1812,Trigger)</f>
        <v>52079</v>
      </c>
      <c r="AS1812" s="246">
        <f>_xll.qlIndexFixing($AC$5,AP1812,TRUE,_xll.ohTrigger(Trigger,Trigger1M))</f>
        <v>1.7224172405952223E-2</v>
      </c>
      <c r="AT1812" s="246">
        <f>_xll.qlIndexFixing($AU$1,AP1812,TRUE,_xll.ohTrigger(Trigger,Trigger1M))</f>
        <v>1.7291462449203227E-2</v>
      </c>
    </row>
    <row r="1813" spans="41:46" ht="11.25" customHeight="1" x14ac:dyDescent="0.25">
      <c r="AO1813" s="102" t="s">
        <v>83</v>
      </c>
      <c r="AP1813" s="101">
        <f>_xll.qlInterestRateIndexFixingDate(Currency&amp;"ibor"&amp;Tenor,AQ1813,Trigger)</f>
        <v>52051</v>
      </c>
      <c r="AQ1813" s="101">
        <f>_xll.qlCalendarAdvance(Calendar,AQ1812,AO1813,"f",,Trigger)</f>
        <v>52055</v>
      </c>
      <c r="AR1813" s="101">
        <f>_xll.qlInterestRateIndexMaturity(Currency&amp;"ibor"&amp;Tenor,AQ1813,Trigger)</f>
        <v>52086</v>
      </c>
      <c r="AS1813" s="246">
        <f>_xll.qlIndexFixing($AC$5,AP1813,TRUE,_xll.ohTrigger(Trigger,Trigger1M))</f>
        <v>1.7225945782535869E-2</v>
      </c>
      <c r="AT1813" s="246">
        <f>_xll.qlIndexFixing($AU$1,AP1813,TRUE,_xll.ohTrigger(Trigger,Trigger1M))</f>
        <v>1.7293413822307622E-2</v>
      </c>
    </row>
    <row r="1814" spans="41:46" ht="11.25" customHeight="1" x14ac:dyDescent="0.25">
      <c r="AO1814" s="102" t="s">
        <v>83</v>
      </c>
      <c r="AP1814" s="101">
        <f>_xll.qlInterestRateIndexFixingDate(Currency&amp;"ibor"&amp;Tenor,AQ1814,Trigger)</f>
        <v>52058</v>
      </c>
      <c r="AQ1814" s="101">
        <f>_xll.qlCalendarAdvance(Calendar,AQ1813,AO1814,"f",,Trigger)</f>
        <v>52062</v>
      </c>
      <c r="AR1814" s="101">
        <f>_xll.qlInterestRateIndexMaturity(Currency&amp;"ibor"&amp;Tenor,AQ1814,Trigger)</f>
        <v>52093</v>
      </c>
      <c r="AS1814" s="246">
        <f>_xll.qlIndexFixing($AC$5,AP1814,TRUE,_xll.ohTrigger(Trigger,Trigger1M))</f>
        <v>1.7227720588038432E-2</v>
      </c>
      <c r="AT1814" s="246">
        <f>_xll.qlIndexFixing($AU$1,AP1814,TRUE,_xll.ohTrigger(Trigger,Trigger1M))</f>
        <v>1.7295367083769872E-2</v>
      </c>
    </row>
    <row r="1815" spans="41:46" ht="11.25" customHeight="1" x14ac:dyDescent="0.25">
      <c r="AO1815" s="102" t="s">
        <v>83</v>
      </c>
      <c r="AP1815" s="101">
        <f>_xll.qlInterestRateIndexFixingDate(Currency&amp;"ibor"&amp;Tenor,AQ1815,Trigger)</f>
        <v>52065</v>
      </c>
      <c r="AQ1815" s="101">
        <f>_xll.qlCalendarAdvance(Calendar,AQ1814,AO1815,"f",,Trigger)</f>
        <v>52069</v>
      </c>
      <c r="AR1815" s="101">
        <f>_xll.qlInterestRateIndexMaturity(Currency&amp;"ibor"&amp;Tenor,AQ1815,Trigger)</f>
        <v>52100</v>
      </c>
      <c r="AS1815" s="246">
        <f>_xll.qlIndexFixing($AC$5,AP1815,TRUE,_xll.ohTrigger(Trigger,Trigger1M))</f>
        <v>1.722949708140117E-2</v>
      </c>
      <c r="AT1815" s="246">
        <f>_xll.qlIndexFixing($AU$1,AP1815,TRUE,_xll.ohTrigger(Trigger,Trigger1M))</f>
        <v>1.7297322233589978E-2</v>
      </c>
    </row>
    <row r="1816" spans="41:46" ht="11.25" customHeight="1" x14ac:dyDescent="0.25">
      <c r="AO1816" s="102" t="s">
        <v>83</v>
      </c>
      <c r="AP1816" s="101">
        <f>_xll.qlInterestRateIndexFixingDate(Currency&amp;"ibor"&amp;Tenor,AQ1816,Trigger)</f>
        <v>52072</v>
      </c>
      <c r="AQ1816" s="101">
        <f>_xll.qlCalendarAdvance(Calendar,AQ1815,AO1816,"f",,Trigger)</f>
        <v>52076</v>
      </c>
      <c r="AR1816" s="101">
        <f>_xll.qlInterestRateIndexMaturity(Currency&amp;"ibor"&amp;Tenor,AQ1816,Trigger)</f>
        <v>52107</v>
      </c>
      <c r="AS1816" s="246">
        <f>_xll.qlIndexFixing($AC$5,AP1816,TRUE,_xll.ohTrigger(Trigger,Trigger1M))</f>
        <v>1.7231275262626661E-2</v>
      </c>
      <c r="AT1816" s="246">
        <f>_xll.qlIndexFixing($AU$1,AP1816,TRUE,_xll.ohTrigger(Trigger,Trigger1M))</f>
        <v>1.7299279271765364E-2</v>
      </c>
    </row>
    <row r="1817" spans="41:46" ht="11.25" customHeight="1" x14ac:dyDescent="0.25">
      <c r="AO1817" s="102" t="s">
        <v>83</v>
      </c>
      <c r="AP1817" s="101">
        <f>_xll.qlInterestRateIndexFixingDate(Currency&amp;"ibor"&amp;Tenor,AQ1817,Trigger)</f>
        <v>52079</v>
      </c>
      <c r="AQ1817" s="101">
        <f>_xll.qlCalendarAdvance(Calendar,AQ1816,AO1817,"f",,Trigger)</f>
        <v>52083</v>
      </c>
      <c r="AR1817" s="101">
        <f>_xll.qlInterestRateIndexMaturity(Currency&amp;"ibor"&amp;Tenor,AQ1817,Trigger)</f>
        <v>52114</v>
      </c>
      <c r="AS1817" s="246">
        <f>_xll.qlIndexFixing($AC$5,AP1817,TRUE,_xll.ohTrigger(Trigger,Trigger1M))</f>
        <v>1.7233055131717481E-2</v>
      </c>
      <c r="AT1817" s="246">
        <f>_xll.qlIndexFixing($AU$1,AP1817,TRUE,_xll.ohTrigger(Trigger,Trigger1M))</f>
        <v>1.730123819829861E-2</v>
      </c>
    </row>
    <row r="1818" spans="41:46" ht="11.25" customHeight="1" x14ac:dyDescent="0.25">
      <c r="AO1818" s="102" t="s">
        <v>83</v>
      </c>
      <c r="AP1818" s="101">
        <f>_xll.qlInterestRateIndexFixingDate(Currency&amp;"ibor"&amp;Tenor,AQ1818,Trigger)</f>
        <v>52086</v>
      </c>
      <c r="AQ1818" s="101">
        <f>_xll.qlCalendarAdvance(Calendar,AQ1817,AO1818,"f",,Trigger)</f>
        <v>52090</v>
      </c>
      <c r="AR1818" s="101">
        <f>_xll.qlInterestRateIndexMaturity(Currency&amp;"ibor"&amp;Tenor,AQ1818,Trigger)</f>
        <v>52121</v>
      </c>
      <c r="AS1818" s="246">
        <f>_xll.qlIndexFixing($AC$5,AP1818,TRUE,_xll.ohTrigger(Trigger,Trigger1M))</f>
        <v>1.7234836688673635E-2</v>
      </c>
      <c r="AT1818" s="246">
        <f>_xll.qlIndexFixing($AU$1,AP1818,TRUE,_xll.ohTrigger(Trigger,Trigger1M))</f>
        <v>1.7303199013192289E-2</v>
      </c>
    </row>
    <row r="1819" spans="41:46" ht="11.25" customHeight="1" x14ac:dyDescent="0.25">
      <c r="AO1819" s="102" t="s">
        <v>83</v>
      </c>
      <c r="AP1819" s="101">
        <f>_xll.qlInterestRateIndexFixingDate(Currency&amp;"ibor"&amp;Tenor,AQ1819,Trigger)</f>
        <v>52093</v>
      </c>
      <c r="AQ1819" s="101">
        <f>_xll.qlCalendarAdvance(Calendar,AQ1818,AO1819,"f",,Trigger)</f>
        <v>52097</v>
      </c>
      <c r="AR1819" s="101">
        <f>_xll.qlInterestRateIndexMaturity(Currency&amp;"ibor"&amp;Tenor,AQ1819,Trigger)</f>
        <v>52128</v>
      </c>
      <c r="AS1819" s="246">
        <f>_xll.qlIndexFixing($AC$5,AP1819,TRUE,_xll.ohTrigger(Trigger,Trigger1M))</f>
        <v>1.7236619933492542E-2</v>
      </c>
      <c r="AT1819" s="246">
        <f>_xll.qlIndexFixing($AU$1,AP1819,TRUE,_xll.ohTrigger(Trigger,Trigger1M))</f>
        <v>1.7305161716446402E-2</v>
      </c>
    </row>
    <row r="1820" spans="41:46" ht="11.25" customHeight="1" x14ac:dyDescent="0.25">
      <c r="AO1820" s="102" t="s">
        <v>83</v>
      </c>
      <c r="AP1820" s="101">
        <f>_xll.qlInterestRateIndexFixingDate(Currency&amp;"ibor"&amp;Tenor,AQ1820,Trigger)</f>
        <v>52100</v>
      </c>
      <c r="AQ1820" s="101">
        <f>_xll.qlCalendarAdvance(Calendar,AQ1819,AO1820,"f",,Trigger)</f>
        <v>52104</v>
      </c>
      <c r="AR1820" s="101">
        <f>_xll.qlInterestRateIndexMaturity(Currency&amp;"ibor"&amp;Tenor,AQ1820,Trigger)</f>
        <v>52135</v>
      </c>
      <c r="AS1820" s="246">
        <f>_xll.qlIndexFixing($AC$5,AP1820,TRUE,_xll.ohTrigger(Trigger,Trigger1M))</f>
        <v>1.7238404866176778E-2</v>
      </c>
      <c r="AT1820" s="246">
        <f>_xll.qlIndexFixing($AU$1,AP1820,TRUE,_xll.ohTrigger(Trigger,Trigger1M))</f>
        <v>1.7307126308060954E-2</v>
      </c>
    </row>
    <row r="1821" spans="41:46" ht="11.25" customHeight="1" x14ac:dyDescent="0.25">
      <c r="AO1821" s="102" t="s">
        <v>83</v>
      </c>
      <c r="AP1821" s="101">
        <f>_xll.qlInterestRateIndexFixingDate(Currency&amp;"ibor"&amp;Tenor,AQ1821,Trigger)</f>
        <v>52107</v>
      </c>
      <c r="AQ1821" s="101">
        <f>_xll.qlCalendarAdvance(Calendar,AQ1820,AO1821,"f",,Trigger)</f>
        <v>52111</v>
      </c>
      <c r="AR1821" s="101">
        <f>_xll.qlInterestRateIndexMaturity(Currency&amp;"ibor"&amp;Tenor,AQ1821,Trigger)</f>
        <v>52141</v>
      </c>
      <c r="AS1821" s="246">
        <f>_xll.qlIndexFixing($AC$5,AP1821,TRUE,_xll.ohTrigger(Trigger,Trigger1M))</f>
        <v>1.7239651132897826E-2</v>
      </c>
      <c r="AT1821" s="246">
        <f>_xll.qlIndexFixing($AU$1,AP1821,TRUE,_xll.ohTrigger(Trigger,Trigger1M))</f>
        <v>1.7308536266996022E-2</v>
      </c>
    </row>
    <row r="1822" spans="41:46" ht="11.25" customHeight="1" x14ac:dyDescent="0.25">
      <c r="AO1822" s="102" t="s">
        <v>83</v>
      </c>
      <c r="AP1822" s="101">
        <f>_xll.qlInterestRateIndexFixingDate(Currency&amp;"ibor"&amp;Tenor,AQ1822,Trigger)</f>
        <v>52114</v>
      </c>
      <c r="AQ1822" s="101">
        <f>_xll.qlCalendarAdvance(Calendar,AQ1821,AO1822,"f",,Trigger)</f>
        <v>52118</v>
      </c>
      <c r="AR1822" s="101">
        <f>_xll.qlInterestRateIndexMaturity(Currency&amp;"ibor"&amp;Tenor,AQ1822,Trigger)</f>
        <v>52148</v>
      </c>
      <c r="AS1822" s="246">
        <f>_xll.qlIndexFixing($AC$5,AP1822,TRUE,_xll.ohTrigger(Trigger,Trigger1M))</f>
        <v>1.7241439235182732E-2</v>
      </c>
      <c r="AT1822" s="246">
        <f>_xll.qlIndexFixing($AU$1,AP1822,TRUE,_xll.ohTrigger(Trigger,Trigger1M))</f>
        <v>1.7310504405885219E-2</v>
      </c>
    </row>
    <row r="1823" spans="41:46" ht="11.25" customHeight="1" x14ac:dyDescent="0.25">
      <c r="AO1823" s="102" t="s">
        <v>83</v>
      </c>
      <c r="AP1823" s="101">
        <f>_xll.qlInterestRateIndexFixingDate(Currency&amp;"ibor"&amp;Tenor,AQ1823,Trigger)</f>
        <v>52121</v>
      </c>
      <c r="AQ1823" s="101">
        <f>_xll.qlCalendarAdvance(Calendar,AQ1822,AO1823,"f",,Trigger)</f>
        <v>52125</v>
      </c>
      <c r="AR1823" s="101">
        <f>_xll.qlInterestRateIndexMaturity(Currency&amp;"ibor"&amp;Tenor,AQ1823,Trigger)</f>
        <v>52155</v>
      </c>
      <c r="AS1823" s="246">
        <f>_xll.qlIndexFixing($AC$5,AP1823,TRUE,_xll.ohTrigger(Trigger,Trigger1M))</f>
        <v>1.7243229025245554E-2</v>
      </c>
      <c r="AT1823" s="246">
        <f>_xll.qlIndexFixing($AU$1,AP1823,TRUE,_xll.ohTrigger(Trigger,Trigger1M))</f>
        <v>1.7312474433037295E-2</v>
      </c>
    </row>
    <row r="1824" spans="41:46" ht="11.25" customHeight="1" x14ac:dyDescent="0.25">
      <c r="AO1824" s="102" t="s">
        <v>83</v>
      </c>
      <c r="AP1824" s="101">
        <f>_xll.qlInterestRateIndexFixingDate(Currency&amp;"ibor"&amp;Tenor,AQ1824,Trigger)</f>
        <v>52128</v>
      </c>
      <c r="AQ1824" s="101">
        <f>_xll.qlCalendarAdvance(Calendar,AQ1823,AO1824,"f",,Trigger)</f>
        <v>52132</v>
      </c>
      <c r="AR1824" s="101">
        <f>_xll.qlInterestRateIndexMaturity(Currency&amp;"ibor"&amp;Tenor,AQ1824,Trigger)</f>
        <v>52162</v>
      </c>
      <c r="AS1824" s="246">
        <f>_xll.qlIndexFixing($AC$5,AP1824,TRUE,_xll.ohTrigger(Trigger,Trigger1M))</f>
        <v>1.724502050308363E-2</v>
      </c>
      <c r="AT1824" s="246">
        <f>_xll.qlIndexFixing($AU$1,AP1824,TRUE,_xll.ohTrigger(Trigger,Trigger1M))</f>
        <v>1.7314446348449586E-2</v>
      </c>
    </row>
    <row r="1825" spans="41:46" ht="11.25" customHeight="1" x14ac:dyDescent="0.25">
      <c r="AO1825" s="102" t="s">
        <v>83</v>
      </c>
      <c r="AP1825" s="101">
        <f>_xll.qlInterestRateIndexFixingDate(Currency&amp;"ibor"&amp;Tenor,AQ1825,Trigger)</f>
        <v>52135</v>
      </c>
      <c r="AQ1825" s="101">
        <f>_xll.qlCalendarAdvance(Calendar,AQ1824,AO1825,"f",,Trigger)</f>
        <v>52139</v>
      </c>
      <c r="AR1825" s="101">
        <f>_xll.qlInterestRateIndexMaturity(Currency&amp;"ibor"&amp;Tenor,AQ1825,Trigger)</f>
        <v>52170</v>
      </c>
      <c r="AS1825" s="246">
        <f>_xll.qlIndexFixing($AC$5,AP1825,TRUE,_xll.ohTrigger(Trigger,Trigger1M))</f>
        <v>1.7247354847616615E-2</v>
      </c>
      <c r="AT1825" s="246">
        <f>_xll.qlIndexFixing($AU$1,AP1825,TRUE,_xll.ohTrigger(Trigger,Trigger1M))</f>
        <v>1.7316977591568607E-2</v>
      </c>
    </row>
    <row r="1826" spans="41:46" ht="11.25" customHeight="1" x14ac:dyDescent="0.25">
      <c r="AO1826" s="102" t="s">
        <v>83</v>
      </c>
      <c r="AP1826" s="101">
        <f>_xll.qlInterestRateIndexFixingDate(Currency&amp;"ibor"&amp;Tenor,AQ1826,Trigger)</f>
        <v>52142</v>
      </c>
      <c r="AQ1826" s="101">
        <f>_xll.qlCalendarAdvance(Calendar,AQ1825,AO1826,"f",,Trigger)</f>
        <v>52146</v>
      </c>
      <c r="AR1826" s="101">
        <f>_xll.qlInterestRateIndexMaturity(Currency&amp;"ibor"&amp;Tenor,AQ1826,Trigger)</f>
        <v>52177</v>
      </c>
      <c r="AS1826" s="246">
        <f>_xll.qlIndexFixing($AC$5,AP1826,TRUE,_xll.ohTrigger(Trigger,Trigger1M))</f>
        <v>1.7249149907510891E-2</v>
      </c>
      <c r="AT1826" s="246">
        <f>_xll.qlIndexFixing($AU$1,AP1826,TRUE,_xll.ohTrigger(Trigger,Trigger1M))</f>
        <v>1.7318953513371559E-2</v>
      </c>
    </row>
    <row r="1827" spans="41:46" ht="11.25" customHeight="1" x14ac:dyDescent="0.25">
      <c r="AO1827" s="102" t="s">
        <v>83</v>
      </c>
      <c r="AP1827" s="101">
        <f>_xll.qlInterestRateIndexFixingDate(Currency&amp;"ibor"&amp;Tenor,AQ1827,Trigger)</f>
        <v>52149</v>
      </c>
      <c r="AQ1827" s="101">
        <f>_xll.qlCalendarAdvance(Calendar,AQ1826,AO1827,"f",,Trigger)</f>
        <v>52153</v>
      </c>
      <c r="AR1827" s="101">
        <f>_xll.qlInterestRateIndexMaturity(Currency&amp;"ibor"&amp;Tenor,AQ1827,Trigger)</f>
        <v>52184</v>
      </c>
      <c r="AS1827" s="246">
        <f>_xll.qlIndexFixing($AC$5,AP1827,TRUE,_xll.ohTrigger(Trigger,Trigger1M))</f>
        <v>1.7250946655280812E-2</v>
      </c>
      <c r="AT1827" s="246">
        <f>_xll.qlIndexFixing($AU$1,AP1827,TRUE,_xll.ohTrigger(Trigger,Trigger1M))</f>
        <v>1.7320931323534947E-2</v>
      </c>
    </row>
    <row r="1828" spans="41:46" ht="11.25" customHeight="1" x14ac:dyDescent="0.25">
      <c r="AO1828" s="102" t="s">
        <v>83</v>
      </c>
      <c r="AP1828" s="101">
        <f>_xll.qlInterestRateIndexFixingDate(Currency&amp;"ibor"&amp;Tenor,AQ1828,Trigger)</f>
        <v>52156</v>
      </c>
      <c r="AQ1828" s="101">
        <f>_xll.qlCalendarAdvance(Calendar,AQ1827,AO1828,"f",,Trigger)</f>
        <v>52160</v>
      </c>
      <c r="AR1828" s="101">
        <f>_xll.qlInterestRateIndexMaturity(Currency&amp;"ibor"&amp;Tenor,AQ1828,Trigger)</f>
        <v>52191</v>
      </c>
      <c r="AS1828" s="246">
        <f>_xll.qlIndexFixing($AC$5,AP1828,TRUE,_xll.ohTrigger(Trigger,Trigger1M))</f>
        <v>1.7252745090921222E-2</v>
      </c>
      <c r="AT1828" s="246">
        <f>_xll.qlIndexFixing($AU$1,AP1828,TRUE,_xll.ohTrigger(Trigger,Trigger1M))</f>
        <v>1.7322911022069083E-2</v>
      </c>
    </row>
    <row r="1829" spans="41:46" ht="11.25" customHeight="1" x14ac:dyDescent="0.25">
      <c r="AO1829" s="102" t="s">
        <v>83</v>
      </c>
      <c r="AP1829" s="101">
        <f>_xll.qlInterestRateIndexFixingDate(Currency&amp;"ibor"&amp;Tenor,AQ1829,Trigger)</f>
        <v>52163</v>
      </c>
      <c r="AQ1829" s="101">
        <f>_xll.qlCalendarAdvance(Calendar,AQ1828,AO1829,"f",,Trigger)</f>
        <v>52167</v>
      </c>
      <c r="AR1829" s="101">
        <f>_xll.qlInterestRateIndexMaturity(Currency&amp;"ibor"&amp;Tenor,AQ1829,Trigger)</f>
        <v>52198</v>
      </c>
      <c r="AS1829" s="246">
        <f>_xll.qlIndexFixing($AC$5,AP1829,TRUE,_xll.ohTrigger(Trigger,Trigger1M))</f>
        <v>1.7254545214432121E-2</v>
      </c>
      <c r="AT1829" s="246">
        <f>_xll.qlIndexFixing($AU$1,AP1829,TRUE,_xll.ohTrigger(Trigger,Trigger1M))</f>
        <v>1.732489260897397E-2</v>
      </c>
    </row>
    <row r="1830" spans="41:46" ht="11.25" customHeight="1" x14ac:dyDescent="0.25">
      <c r="AO1830" s="102" t="s">
        <v>83</v>
      </c>
      <c r="AP1830" s="101">
        <f>_xll.qlInterestRateIndexFixingDate(Currency&amp;"ibor"&amp;Tenor,AQ1830,Trigger)</f>
        <v>52170</v>
      </c>
      <c r="AQ1830" s="101">
        <f>_xll.qlCalendarAdvance(Calendar,AQ1829,AO1830,"f",,Trigger)</f>
        <v>52174</v>
      </c>
      <c r="AR1830" s="101">
        <f>_xll.qlInterestRateIndexMaturity(Currency&amp;"ibor"&amp;Tenor,AQ1830,Trigger)</f>
        <v>52204</v>
      </c>
      <c r="AS1830" s="246">
        <f>_xll.qlIndexFixing($AC$5,AP1830,TRUE,_xll.ohTrigger(Trigger,Trigger1M))</f>
        <v>1.725580481353628E-2</v>
      </c>
      <c r="AT1830" s="246">
        <f>_xll.qlIndexFixing($AU$1,AP1830,TRUE,_xll.ohTrigger(Trigger,Trigger1M))</f>
        <v>1.7326317494510413E-2</v>
      </c>
    </row>
    <row r="1831" spans="41:46" ht="11.25" customHeight="1" x14ac:dyDescent="0.25">
      <c r="AO1831" s="102" t="s">
        <v>83</v>
      </c>
      <c r="AP1831" s="101">
        <f>_xll.qlInterestRateIndexFixingDate(Currency&amp;"ibor"&amp;Tenor,AQ1831,Trigger)</f>
        <v>52177</v>
      </c>
      <c r="AQ1831" s="101">
        <f>_xll.qlCalendarAdvance(Calendar,AQ1830,AO1831,"f",,Trigger)</f>
        <v>52181</v>
      </c>
      <c r="AR1831" s="101">
        <f>_xll.qlInterestRateIndexMaturity(Currency&amp;"ibor"&amp;Tenor,AQ1831,Trigger)</f>
        <v>52211</v>
      </c>
      <c r="AS1831" s="246">
        <f>_xll.qlIndexFixing($AC$5,AP1831,TRUE,_xll.ohTrigger(Trigger,Trigger1M))</f>
        <v>1.7257608105851752E-2</v>
      </c>
      <c r="AT1831" s="246">
        <f>_xll.qlIndexFixing($AU$1,AP1831,TRUE,_xll.ohTrigger(Trigger,Trigger1M))</f>
        <v>1.7328302627792169E-2</v>
      </c>
    </row>
    <row r="1832" spans="41:46" ht="11.25" customHeight="1" x14ac:dyDescent="0.25">
      <c r="AO1832" s="102" t="s">
        <v>83</v>
      </c>
      <c r="AP1832" s="101">
        <f>_xll.qlInterestRateIndexFixingDate(Currency&amp;"ibor"&amp;Tenor,AQ1832,Trigger)</f>
        <v>52184</v>
      </c>
      <c r="AQ1832" s="101">
        <f>_xll.qlCalendarAdvance(Calendar,AQ1831,AO1832,"f",,Trigger)</f>
        <v>52188</v>
      </c>
      <c r="AR1832" s="101">
        <f>_xll.qlInterestRateIndexMaturity(Currency&amp;"ibor"&amp;Tenor,AQ1832,Trigger)</f>
        <v>52218</v>
      </c>
      <c r="AS1832" s="246">
        <f>_xll.qlIndexFixing($AC$5,AP1832,TRUE,_xll.ohTrigger(Trigger,Trigger1M))</f>
        <v>1.7259413085955799E-2</v>
      </c>
      <c r="AT1832" s="246">
        <f>_xll.qlIndexFixing($AU$1,AP1832,TRUE,_xll.ohTrigger(Trigger,Trigger1M))</f>
        <v>1.7330289649344799E-2</v>
      </c>
    </row>
    <row r="1833" spans="41:46" ht="11.25" customHeight="1" x14ac:dyDescent="0.25">
      <c r="AO1833" s="102" t="s">
        <v>83</v>
      </c>
      <c r="AP1833" s="101">
        <f>_xll.qlInterestRateIndexFixingDate(Currency&amp;"ibor"&amp;Tenor,AQ1833,Trigger)</f>
        <v>52191</v>
      </c>
      <c r="AQ1833" s="101">
        <f>_xll.qlCalendarAdvance(Calendar,AQ1832,AO1833,"f",,Trigger)</f>
        <v>52195</v>
      </c>
      <c r="AR1833" s="101">
        <f>_xll.qlInterestRateIndexMaturity(Currency&amp;"ibor"&amp;Tenor,AQ1833,Trigger)</f>
        <v>52229</v>
      </c>
      <c r="AS1833" s="246">
        <f>_xll.qlIndexFixing($AC$5,AP1833,TRUE,_xll.ohTrigger(Trigger,Trigger1M))</f>
        <v>1.7263391309857632E-2</v>
      </c>
      <c r="AT1833" s="246">
        <f>_xll.qlIndexFixing($AU$1,AP1833,TRUE,_xll.ohTrigger(Trigger,Trigger1M))</f>
        <v>1.733451592320007E-2</v>
      </c>
    </row>
    <row r="1834" spans="41:46" ht="11.25" customHeight="1" x14ac:dyDescent="0.25">
      <c r="AO1834" s="102" t="s">
        <v>83</v>
      </c>
      <c r="AP1834" s="101">
        <f>_xll.qlInterestRateIndexFixingDate(Currency&amp;"ibor"&amp;Tenor,AQ1834,Trigger)</f>
        <v>52198</v>
      </c>
      <c r="AQ1834" s="101">
        <f>_xll.qlCalendarAdvance(Calendar,AQ1833,AO1834,"f",,Trigger)</f>
        <v>52202</v>
      </c>
      <c r="AR1834" s="101">
        <f>_xll.qlInterestRateIndexMaturity(Currency&amp;"ibor"&amp;Tenor,AQ1834,Trigger)</f>
        <v>52233</v>
      </c>
      <c r="AS1834" s="246">
        <f>_xll.qlIndexFixing($AC$5,AP1834,TRUE,_xll.ohTrigger(Trigger,Trigger1M))</f>
        <v>1.726357115011614E-2</v>
      </c>
      <c r="AT1834" s="246">
        <f>_xll.qlIndexFixing($AU$1,AP1834,TRUE,_xll.ohTrigger(Trigger,Trigger1M))</f>
        <v>1.7334828869069972E-2</v>
      </c>
    </row>
    <row r="1835" spans="41:46" ht="11.25" customHeight="1" x14ac:dyDescent="0.25">
      <c r="AO1835" s="102" t="s">
        <v>83</v>
      </c>
      <c r="AP1835" s="101">
        <f>_xll.qlInterestRateIndexFixingDate(Currency&amp;"ibor"&amp;Tenor,AQ1835,Trigger)</f>
        <v>52205</v>
      </c>
      <c r="AQ1835" s="101">
        <f>_xll.qlCalendarAdvance(Calendar,AQ1834,AO1835,"f",,Trigger)</f>
        <v>52209</v>
      </c>
      <c r="AR1835" s="101">
        <f>_xll.qlInterestRateIndexMaturity(Currency&amp;"ibor"&amp;Tenor,AQ1835,Trigger)</f>
        <v>52240</v>
      </c>
      <c r="AS1835" s="246">
        <f>_xll.qlIndexFixing($AC$5,AP1835,TRUE,_xll.ohTrigger(Trigger,Trigger1M))</f>
        <v>1.7265381400878334E-2</v>
      </c>
      <c r="AT1835" s="246">
        <f>_xll.qlIndexFixing($AU$1,AP1835,TRUE,_xll.ohTrigger(Trigger,Trigger1M))</f>
        <v>1.733682178621225E-2</v>
      </c>
    </row>
    <row r="1836" spans="41:46" ht="11.25" customHeight="1" x14ac:dyDescent="0.25">
      <c r="AO1836" s="102" t="s">
        <v>83</v>
      </c>
      <c r="AP1836" s="101">
        <f>_xll.qlInterestRateIndexFixingDate(Currency&amp;"ibor"&amp;Tenor,AQ1836,Trigger)</f>
        <v>52212</v>
      </c>
      <c r="AQ1836" s="101">
        <f>_xll.qlCalendarAdvance(Calendar,AQ1835,AO1836,"f",,Trigger)</f>
        <v>52216</v>
      </c>
      <c r="AR1836" s="101">
        <f>_xll.qlInterestRateIndexMaturity(Currency&amp;"ibor"&amp;Tenor,AQ1836,Trigger)</f>
        <v>52247</v>
      </c>
      <c r="AS1836" s="246">
        <f>_xll.qlIndexFixing($AC$5,AP1836,TRUE,_xll.ohTrigger(Trigger,Trigger1M))</f>
        <v>1.7267193339521331E-2</v>
      </c>
      <c r="AT1836" s="246">
        <f>_xll.qlIndexFixing($AU$1,AP1836,TRUE,_xll.ohTrigger(Trigger,Trigger1M))</f>
        <v>1.7338816591727861E-2</v>
      </c>
    </row>
    <row r="1837" spans="41:46" ht="11.25" customHeight="1" x14ac:dyDescent="0.25">
      <c r="AO1837" s="102" t="s">
        <v>83</v>
      </c>
      <c r="AP1837" s="101">
        <f>_xll.qlInterestRateIndexFixingDate(Currency&amp;"ibor"&amp;Tenor,AQ1837,Trigger)</f>
        <v>52219</v>
      </c>
      <c r="AQ1837" s="101">
        <f>_xll.qlCalendarAdvance(Calendar,AQ1836,AO1837,"f",,Trigger)</f>
        <v>52223</v>
      </c>
      <c r="AR1837" s="101">
        <f>_xll.qlInterestRateIndexMaturity(Currency&amp;"ibor"&amp;Tenor,AQ1837,Trigger)</f>
        <v>52254</v>
      </c>
      <c r="AS1837" s="246">
        <f>_xll.qlIndexFixing($AC$5,AP1837,TRUE,_xll.ohTrigger(Trigger,Trigger1M))</f>
        <v>1.7269006966047711E-2</v>
      </c>
      <c r="AT1837" s="246">
        <f>_xll.qlIndexFixing($AU$1,AP1837,TRUE,_xll.ohTrigger(Trigger,Trigger1M))</f>
        <v>1.7340813285624535E-2</v>
      </c>
    </row>
    <row r="1838" spans="41:46" ht="11.25" customHeight="1" x14ac:dyDescent="0.25">
      <c r="AO1838" s="102" t="s">
        <v>83</v>
      </c>
      <c r="AP1838" s="101">
        <f>_xll.qlInterestRateIndexFixingDate(Currency&amp;"ibor"&amp;Tenor,AQ1838,Trigger)</f>
        <v>52224</v>
      </c>
      <c r="AQ1838" s="101">
        <f>_xll.qlCalendarAdvance(Calendar,AQ1837,AO1838,"f",,Trigger)</f>
        <v>52230</v>
      </c>
      <c r="AR1838" s="101">
        <f>_xll.qlInterestRateIndexMaturity(Currency&amp;"ibor"&amp;Tenor,AQ1838,Trigger)</f>
        <v>52261</v>
      </c>
      <c r="AS1838" s="246">
        <f>_xll.qlIndexFixing($AC$5,AP1838,TRUE,_xll.ohTrigger(Trigger,Trigger1M))</f>
        <v>1.7270822280449735E-2</v>
      </c>
      <c r="AT1838" s="246">
        <f>_xll.qlIndexFixing($AU$1,AP1838,TRUE,_xll.ohTrigger(Trigger,Trigger1M))</f>
        <v>1.7342811867897115E-2</v>
      </c>
    </row>
    <row r="1839" spans="41:46" ht="11.25" customHeight="1" x14ac:dyDescent="0.25">
      <c r="AO1839" s="102" t="s">
        <v>83</v>
      </c>
      <c r="AP1839" s="101">
        <f>_xll.qlInterestRateIndexFixingDate(Currency&amp;"ibor"&amp;Tenor,AQ1839,Trigger)</f>
        <v>52233</v>
      </c>
      <c r="AQ1839" s="101">
        <f>_xll.qlCalendarAdvance(Calendar,AQ1838,AO1839,"f",,Trigger)</f>
        <v>52237</v>
      </c>
      <c r="AR1839" s="101">
        <f>_xll.qlInterestRateIndexMaturity(Currency&amp;"ibor"&amp;Tenor,AQ1839,Trigger)</f>
        <v>52268</v>
      </c>
      <c r="AS1839" s="246">
        <f>_xll.qlIndexFixing($AC$5,AP1839,TRUE,_xll.ohTrigger(Trigger,Trigger1M))</f>
        <v>1.7272639282732562E-2</v>
      </c>
      <c r="AT1839" s="246">
        <f>_xll.qlIndexFixing($AU$1,AP1839,TRUE,_xll.ohTrigger(Trigger,Trigger1M))</f>
        <v>1.7344812338550761E-2</v>
      </c>
    </row>
    <row r="1840" spans="41:46" ht="11.25" customHeight="1" x14ac:dyDescent="0.25">
      <c r="AO1840" s="102" t="s">
        <v>83</v>
      </c>
      <c r="AP1840" s="101">
        <f>_xll.qlInterestRateIndexFixingDate(Currency&amp;"ibor"&amp;Tenor,AQ1840,Trigger)</f>
        <v>52240</v>
      </c>
      <c r="AQ1840" s="101">
        <f>_xll.qlCalendarAdvance(Calendar,AQ1839,AO1840,"f",,Trigger)</f>
        <v>52244</v>
      </c>
      <c r="AR1840" s="101">
        <f>_xll.qlInterestRateIndexMaturity(Currency&amp;"ibor"&amp;Tenor,AQ1840,Trigger)</f>
        <v>52275</v>
      </c>
      <c r="AS1840" s="246">
        <f>_xll.qlIndexFixing($AC$5,AP1840,TRUE,_xll.ohTrigger(Trigger,Trigger1M))</f>
        <v>1.7274457972898768E-2</v>
      </c>
      <c r="AT1840" s="246">
        <f>_xll.qlIndexFixing($AU$1,AP1840,TRUE,_xll.ohTrigger(Trigger,Trigger1M))</f>
        <v>1.7346814697582893E-2</v>
      </c>
    </row>
    <row r="1841" spans="41:46" ht="11.25" customHeight="1" x14ac:dyDescent="0.25">
      <c r="AO1841" s="102" t="s">
        <v>83</v>
      </c>
      <c r="AP1841" s="101">
        <f>_xll.qlInterestRateIndexFixingDate(Currency&amp;"ibor"&amp;Tenor,AQ1841,Trigger)</f>
        <v>52247</v>
      </c>
      <c r="AQ1841" s="101">
        <f>_xll.qlCalendarAdvance(Calendar,AQ1840,AO1841,"f",,Trigger)</f>
        <v>52251</v>
      </c>
      <c r="AR1841" s="101">
        <f>_xll.qlInterestRateIndexMaturity(Currency&amp;"ibor"&amp;Tenor,AQ1841,Trigger)</f>
        <v>52282</v>
      </c>
      <c r="AS1841" s="246">
        <f>_xll.qlIndexFixing($AC$5,AP1841,TRUE,_xll.ohTrigger(Trigger,Trigger1M))</f>
        <v>1.7276278350945782E-2</v>
      </c>
      <c r="AT1841" s="246">
        <f>_xll.qlIndexFixing($AU$1,AP1841,TRUE,_xll.ohTrigger(Trigger,Trigger1M))</f>
        <v>1.7348818944996087E-2</v>
      </c>
    </row>
    <row r="1842" spans="41:46" ht="11.25" customHeight="1" x14ac:dyDescent="0.25">
      <c r="AO1842" s="102" t="s">
        <v>83</v>
      </c>
      <c r="AP1842" s="101">
        <f>_xll.qlInterestRateIndexFixingDate(Currency&amp;"ibor"&amp;Tenor,AQ1842,Trigger)</f>
        <v>52254</v>
      </c>
      <c r="AQ1842" s="101">
        <f>_xll.qlCalendarAdvance(Calendar,AQ1841,AO1842,"f",,Trigger)</f>
        <v>52258</v>
      </c>
      <c r="AR1842" s="101">
        <f>_xll.qlInterestRateIndexMaturity(Currency&amp;"ibor"&amp;Tenor,AQ1842,Trigger)</f>
        <v>52289</v>
      </c>
      <c r="AS1842" s="246">
        <f>_xll.qlIndexFixing($AC$5,AP1842,TRUE,_xll.ohTrigger(Trigger,Trigger1M))</f>
        <v>1.7278100416876174E-2</v>
      </c>
      <c r="AT1842" s="246">
        <f>_xll.qlIndexFixing($AU$1,AP1842,TRUE,_xll.ohTrigger(Trigger,Trigger1M))</f>
        <v>1.7350825080792925E-2</v>
      </c>
    </row>
    <row r="1843" spans="41:46" ht="11.25" customHeight="1" x14ac:dyDescent="0.25">
      <c r="AO1843" s="102" t="s">
        <v>83</v>
      </c>
      <c r="AP1843" s="101">
        <f>_xll.qlInterestRateIndexFixingDate(Currency&amp;"ibor"&amp;Tenor,AQ1843,Trigger)</f>
        <v>52261</v>
      </c>
      <c r="AQ1843" s="101">
        <f>_xll.qlCalendarAdvance(Calendar,AQ1842,AO1843,"f",,Trigger)</f>
        <v>52265</v>
      </c>
      <c r="AR1843" s="101">
        <f>_xll.qlInterestRateIndexMaturity(Currency&amp;"ibor"&amp;Tenor,AQ1843,Trigger)</f>
        <v>52293</v>
      </c>
      <c r="AS1843" s="246">
        <f>_xll.qlIndexFixing($AC$5,AP1843,TRUE,_xll.ohTrigger(Trigger,Trigger1M))</f>
        <v>1.7278289553701268E-2</v>
      </c>
      <c r="AT1843" s="246">
        <f>_xll.qlIndexFixing($AU$1,AP1843,TRUE,_xll.ohTrigger(Trigger,Trigger1M))</f>
        <v>1.7351148447981895E-2</v>
      </c>
    </row>
    <row r="1844" spans="41:46" ht="11.25" customHeight="1" x14ac:dyDescent="0.25">
      <c r="AO1844" s="102" t="s">
        <v>83</v>
      </c>
      <c r="AP1844" s="101">
        <f>_xll.qlInterestRateIndexFixingDate(Currency&amp;"ibor"&amp;Tenor,AQ1844,Trigger)</f>
        <v>52268</v>
      </c>
      <c r="AQ1844" s="101">
        <f>_xll.qlCalendarAdvance(Calendar,AQ1843,AO1844,"f",,Trigger)</f>
        <v>52272</v>
      </c>
      <c r="AR1844" s="101">
        <f>_xll.qlInterestRateIndexMaturity(Currency&amp;"ibor"&amp;Tenor,AQ1844,Trigger)</f>
        <v>52300</v>
      </c>
      <c r="AS1844" s="246">
        <f>_xll.qlIndexFixing($AC$5,AP1844,TRUE,_xll.ohTrigger(Trigger,Trigger1M))</f>
        <v>1.7280114371107023E-2</v>
      </c>
      <c r="AT1844" s="246">
        <f>_xll.qlIndexFixing($AU$1,AP1844,TRUE,_xll.ohTrigger(Trigger,Trigger1M))</f>
        <v>1.7353157665528522E-2</v>
      </c>
    </row>
    <row r="1845" spans="41:46" ht="11.25" customHeight="1" x14ac:dyDescent="0.25">
      <c r="AO1845" s="102" t="s">
        <v>83</v>
      </c>
      <c r="AP1845" s="101">
        <f>_xll.qlInterestRateIndexFixingDate(Currency&amp;"ibor"&amp;Tenor,AQ1845,Trigger)</f>
        <v>52275</v>
      </c>
      <c r="AQ1845" s="101">
        <f>_xll.qlCalendarAdvance(Calendar,AQ1844,AO1845,"f",,Trigger)</f>
        <v>52279</v>
      </c>
      <c r="AR1845" s="101">
        <f>_xll.qlInterestRateIndexMaturity(Currency&amp;"ibor"&amp;Tenor,AQ1845,Trigger)</f>
        <v>52307</v>
      </c>
      <c r="AS1845" s="246">
        <f>_xll.qlIndexFixing($AC$5,AP1845,TRUE,_xll.ohTrigger(Trigger,Trigger1M))</f>
        <v>1.7281940876125682E-2</v>
      </c>
      <c r="AT1845" s="246">
        <f>_xll.qlIndexFixing($AU$1,AP1845,TRUE,_xll.ohTrigger(Trigger,Trigger1M))</f>
        <v>1.7355168771156265E-2</v>
      </c>
    </row>
    <row r="1846" spans="41:46" ht="11.25" customHeight="1" x14ac:dyDescent="0.25">
      <c r="AO1846" s="102" t="s">
        <v>83</v>
      </c>
      <c r="AP1846" s="101">
        <f>_xll.qlInterestRateIndexFixingDate(Currency&amp;"ibor"&amp;Tenor,AQ1846,Trigger)</f>
        <v>52282</v>
      </c>
      <c r="AQ1846" s="101">
        <f>_xll.qlCalendarAdvance(Calendar,AQ1845,AO1846,"f",,Trigger)</f>
        <v>52286</v>
      </c>
      <c r="AR1846" s="101">
        <f>_xll.qlInterestRateIndexMaturity(Currency&amp;"ibor"&amp;Tenor,AQ1846,Trigger)</f>
        <v>52314</v>
      </c>
      <c r="AS1846" s="246">
        <f>_xll.qlIndexFixing($AC$5,AP1846,TRUE,_xll.ohTrigger(Trigger,Trigger1M))</f>
        <v>1.7283769068760106E-2</v>
      </c>
      <c r="AT1846" s="246">
        <f>_xll.qlIndexFixing($AU$1,AP1846,TRUE,_xll.ohTrigger(Trigger,Trigger1M))</f>
        <v>1.7357181764862277E-2</v>
      </c>
    </row>
    <row r="1847" spans="41:46" ht="11.25" customHeight="1" x14ac:dyDescent="0.25">
      <c r="AO1847" s="102" t="s">
        <v>83</v>
      </c>
      <c r="AP1847" s="101">
        <f>_xll.qlInterestRateIndexFixingDate(Currency&amp;"ibor"&amp;Tenor,AQ1847,Trigger)</f>
        <v>52289</v>
      </c>
      <c r="AQ1847" s="101">
        <f>_xll.qlCalendarAdvance(Calendar,AQ1846,AO1847,"f",,Trigger)</f>
        <v>52293</v>
      </c>
      <c r="AR1847" s="101">
        <f>_xll.qlInterestRateIndexMaturity(Currency&amp;"ibor"&amp;Tenor,AQ1847,Trigger)</f>
        <v>52324</v>
      </c>
      <c r="AS1847" s="246">
        <f>_xll.qlIndexFixing($AC$5,AP1847,TRUE,_xll.ohTrigger(Trigger,Trigger1M))</f>
        <v>1.7287236064802067E-2</v>
      </c>
      <c r="AT1847" s="246">
        <f>_xll.qlIndexFixing($AU$1,AP1847,TRUE,_xll.ohTrigger(Trigger,Trigger1M))</f>
        <v>1.7360884085536921E-2</v>
      </c>
    </row>
    <row r="1848" spans="41:46" ht="11.25" customHeight="1" x14ac:dyDescent="0.25">
      <c r="AO1848" s="102" t="s">
        <v>83</v>
      </c>
      <c r="AP1848" s="101">
        <f>_xll.qlInterestRateIndexFixingDate(Currency&amp;"ibor"&amp;Tenor,AQ1848,Trigger)</f>
        <v>52296</v>
      </c>
      <c r="AQ1848" s="101">
        <f>_xll.qlCalendarAdvance(Calendar,AQ1847,AO1848,"f",,Trigger)</f>
        <v>52300</v>
      </c>
      <c r="AR1848" s="101">
        <f>_xll.qlInterestRateIndexMaturity(Currency&amp;"ibor"&amp;Tenor,AQ1848,Trigger)</f>
        <v>52331</v>
      </c>
      <c r="AS1848" s="246">
        <f>_xll.qlIndexFixing($AC$5,AP1848,TRUE,_xll.ohTrigger(Trigger,Trigger1M))</f>
        <v>1.7289068258048219E-2</v>
      </c>
      <c r="AT1848" s="246">
        <f>_xll.qlIndexFixing($AU$1,AP1848,TRUE,_xll.ohTrigger(Trigger,Trigger1M))</f>
        <v>1.7362901551643353E-2</v>
      </c>
    </row>
    <row r="1849" spans="41:46" ht="11.25" customHeight="1" x14ac:dyDescent="0.25">
      <c r="AO1849" s="102" t="s">
        <v>83</v>
      </c>
      <c r="AP1849" s="101">
        <f>_xll.qlInterestRateIndexFixingDate(Currency&amp;"ibor"&amp;Tenor,AQ1849,Trigger)</f>
        <v>52303</v>
      </c>
      <c r="AQ1849" s="101">
        <f>_xll.qlCalendarAdvance(Calendar,AQ1848,AO1849,"f",,Trigger)</f>
        <v>52307</v>
      </c>
      <c r="AR1849" s="101">
        <f>_xll.qlInterestRateIndexMaturity(Currency&amp;"ibor"&amp;Tenor,AQ1849,Trigger)</f>
        <v>52338</v>
      </c>
      <c r="AS1849" s="246">
        <f>_xll.qlIndexFixing($AC$5,AP1849,TRUE,_xll.ohTrigger(Trigger,Trigger1M))</f>
        <v>1.7290902139180334E-2</v>
      </c>
      <c r="AT1849" s="246">
        <f>_xll.qlIndexFixing($AU$1,AP1849,TRUE,_xll.ohTrigger(Trigger,Trigger1M))</f>
        <v>1.7364920906141165E-2</v>
      </c>
    </row>
    <row r="1850" spans="41:46" ht="11.25" customHeight="1" x14ac:dyDescent="0.25">
      <c r="AO1850" s="102" t="s">
        <v>83</v>
      </c>
      <c r="AP1850" s="101">
        <f>_xll.qlInterestRateIndexFixingDate(Currency&amp;"ibor"&amp;Tenor,AQ1850,Trigger)</f>
        <v>52310</v>
      </c>
      <c r="AQ1850" s="101">
        <f>_xll.qlCalendarAdvance(Calendar,AQ1849,AO1850,"f",,Trigger)</f>
        <v>52314</v>
      </c>
      <c r="AR1850" s="101">
        <f>_xll.qlInterestRateIndexMaturity(Currency&amp;"ibor"&amp;Tenor,AQ1850,Trigger)</f>
        <v>52345</v>
      </c>
      <c r="AS1850" s="246">
        <f>_xll.qlIndexFixing($AC$5,AP1850,TRUE,_xll.ohTrigger(Trigger,Trigger1M))</f>
        <v>1.7292737708206142E-2</v>
      </c>
      <c r="AT1850" s="246">
        <f>_xll.qlIndexFixing($AU$1,AP1850,TRUE,_xll.ohTrigger(Trigger,Trigger1M))</f>
        <v>1.7366942149030354E-2</v>
      </c>
    </row>
    <row r="1851" spans="41:46" ht="11.25" customHeight="1" x14ac:dyDescent="0.25">
      <c r="AO1851" s="102" t="s">
        <v>83</v>
      </c>
      <c r="AP1851" s="101">
        <f>_xll.qlInterestRateIndexFixingDate(Currency&amp;"ibor"&amp;Tenor,AQ1851,Trigger)</f>
        <v>52315</v>
      </c>
      <c r="AQ1851" s="101">
        <f>_xll.qlCalendarAdvance(Calendar,AQ1850,AO1851,"f",,Trigger)</f>
        <v>52321</v>
      </c>
      <c r="AR1851" s="101">
        <f>_xll.qlInterestRateIndexMaturity(Currency&amp;"ibor"&amp;Tenor,AQ1851,Trigger)</f>
        <v>52351</v>
      </c>
      <c r="AS1851" s="246">
        <f>_xll.qlIndexFixing($AC$5,AP1851,TRUE,_xll.ohTrigger(Trigger,Trigger1M))</f>
        <v>1.7294028388095128E-2</v>
      </c>
      <c r="AT1851" s="246">
        <f>_xll.qlIndexFixing($AU$1,AP1851,TRUE,_xll.ohTrigger(Trigger,Trigger1M))</f>
        <v>1.736840183149102E-2</v>
      </c>
    </row>
    <row r="1852" spans="41:46" ht="11.25" customHeight="1" x14ac:dyDescent="0.25">
      <c r="AO1852" s="102" t="s">
        <v>83</v>
      </c>
      <c r="AP1852" s="101">
        <f>_xll.qlInterestRateIndexFixingDate(Currency&amp;"ibor"&amp;Tenor,AQ1852,Trigger)</f>
        <v>52324</v>
      </c>
      <c r="AQ1852" s="101">
        <f>_xll.qlCalendarAdvance(Calendar,AQ1851,AO1852,"f",,Trigger)</f>
        <v>52328</v>
      </c>
      <c r="AR1852" s="101">
        <f>_xll.qlInterestRateIndexMaturity(Currency&amp;"ibor"&amp;Tenor,AQ1852,Trigger)</f>
        <v>52358</v>
      </c>
      <c r="AS1852" s="246">
        <f>_xll.qlIndexFixing($AC$5,AP1852,TRUE,_xll.ohTrigger(Trigger,Trigger1M))</f>
        <v>1.7295867124063946E-2</v>
      </c>
      <c r="AT1852" s="246">
        <f>_xll.qlIndexFixing($AU$1,AP1852,TRUE,_xll.ohTrigger(Trigger,Trigger1M))</f>
        <v>1.7370426618652957E-2</v>
      </c>
    </row>
    <row r="1853" spans="41:46" ht="11.25" customHeight="1" x14ac:dyDescent="0.25">
      <c r="AO1853" s="102" t="s">
        <v>83</v>
      </c>
      <c r="AP1853" s="101">
        <f>_xll.qlInterestRateIndexFixingDate(Currency&amp;"ibor"&amp;Tenor,AQ1853,Trigger)</f>
        <v>52331</v>
      </c>
      <c r="AQ1853" s="101">
        <f>_xll.qlCalendarAdvance(Calendar,AQ1852,AO1853,"f",,Trigger)</f>
        <v>52335</v>
      </c>
      <c r="AR1853" s="101">
        <f>_xll.qlInterestRateIndexMaturity(Currency&amp;"ibor"&amp;Tenor,AQ1853,Trigger)</f>
        <v>52365</v>
      </c>
      <c r="AS1853" s="246">
        <f>_xll.qlIndexFixing($AC$5,AP1853,TRUE,_xll.ohTrigger(Trigger,Trigger1M))</f>
        <v>1.7297707547831997E-2</v>
      </c>
      <c r="AT1853" s="246">
        <f>_xll.qlIndexFixing($AU$1,AP1853,TRUE,_xll.ohTrigger(Trigger,Trigger1M))</f>
        <v>1.7372453294104417E-2</v>
      </c>
    </row>
    <row r="1854" spans="41:46" ht="11.25" customHeight="1" x14ac:dyDescent="0.25">
      <c r="AO1854" s="102" t="s">
        <v>83</v>
      </c>
      <c r="AP1854" s="101">
        <f>_xll.qlInterestRateIndexFixingDate(Currency&amp;"ibor"&amp;Tenor,AQ1854,Trigger)</f>
        <v>52338</v>
      </c>
      <c r="AQ1854" s="101">
        <f>_xll.qlCalendarAdvance(Calendar,AQ1853,AO1854,"f",,Trigger)</f>
        <v>52342</v>
      </c>
      <c r="AR1854" s="101">
        <f>_xll.qlInterestRateIndexMaturity(Currency&amp;"ibor"&amp;Tenor,AQ1854,Trigger)</f>
        <v>52372</v>
      </c>
      <c r="AS1854" s="246">
        <f>_xll.qlIndexFixing($AC$5,AP1854,TRUE,_xll.ohTrigger(Trigger,Trigger1M))</f>
        <v>1.7299549659401947E-2</v>
      </c>
      <c r="AT1854" s="246">
        <f>_xll.qlIndexFixing($AU$1,AP1854,TRUE,_xll.ohTrigger(Trigger,Trigger1M))</f>
        <v>1.7374481857842738E-2</v>
      </c>
    </row>
    <row r="1855" spans="41:46" ht="11.25" customHeight="1" x14ac:dyDescent="0.25">
      <c r="AO1855" s="102" t="s">
        <v>83</v>
      </c>
      <c r="AP1855" s="101">
        <f>_xll.qlInterestRateIndexFixingDate(Currency&amp;"ibor"&amp;Tenor,AQ1855,Trigger)</f>
        <v>52345</v>
      </c>
      <c r="AQ1855" s="101">
        <f>_xll.qlCalendarAdvance(Calendar,AQ1854,AO1855,"f",,Trigger)</f>
        <v>52349</v>
      </c>
      <c r="AR1855" s="101">
        <f>_xll.qlInterestRateIndexMaturity(Currency&amp;"ibor"&amp;Tenor,AQ1855,Trigger)</f>
        <v>52379</v>
      </c>
      <c r="AS1855" s="246">
        <f>_xll.qlIndexFixing($AC$5,AP1855,TRUE,_xll.ohTrigger(Trigger,Trigger1M))</f>
        <v>1.730139345877646E-2</v>
      </c>
      <c r="AT1855" s="246">
        <f>_xll.qlIndexFixing($AU$1,AP1855,TRUE,_xll.ohTrigger(Trigger,Trigger1M))</f>
        <v>1.7376512309881242E-2</v>
      </c>
    </row>
    <row r="1856" spans="41:46" ht="11.25" customHeight="1" x14ac:dyDescent="0.25">
      <c r="AO1856" s="102" t="s">
        <v>83</v>
      </c>
      <c r="AP1856" s="101">
        <f>_xll.qlInterestRateIndexFixingDate(Currency&amp;"ibor"&amp;Tenor,AQ1856,Trigger)</f>
        <v>52351</v>
      </c>
      <c r="AQ1856" s="101">
        <f>_xll.qlCalendarAdvance(Calendar,AQ1855,AO1856,"f",,Trigger)</f>
        <v>52356</v>
      </c>
      <c r="AR1856" s="101">
        <f>_xll.qlInterestRateIndexMaturity(Currency&amp;"ibor"&amp;Tenor,AQ1856,Trigger)</f>
        <v>52387</v>
      </c>
      <c r="AS1856" s="246">
        <f>_xll.qlIndexFixing($AC$5,AP1856,TRUE,_xll.ohTrigger(Trigger,Trigger1M))</f>
        <v>1.7303786568069298E-2</v>
      </c>
      <c r="AT1856" s="246">
        <f>_xll.qlIndexFixing($AU$1,AP1856,TRUE,_xll.ohTrigger(Trigger,Trigger1M))</f>
        <v>1.7379109262599918E-2</v>
      </c>
    </row>
    <row r="1857" spans="41:46" ht="11.25" customHeight="1" x14ac:dyDescent="0.25">
      <c r="AO1857" s="102" t="s">
        <v>83</v>
      </c>
      <c r="AP1857" s="101">
        <f>_xll.qlInterestRateIndexFixingDate(Currency&amp;"ibor"&amp;Tenor,AQ1857,Trigger)</f>
        <v>52359</v>
      </c>
      <c r="AQ1857" s="101">
        <f>_xll.qlCalendarAdvance(Calendar,AQ1856,AO1857,"f",,Trigger)</f>
        <v>52363</v>
      </c>
      <c r="AR1857" s="101">
        <f>_xll.qlInterestRateIndexMaturity(Currency&amp;"ibor"&amp;Tenor,AQ1857,Trigger)</f>
        <v>52394</v>
      </c>
      <c r="AS1857" s="246">
        <f>_xll.qlIndexFixing($AC$5,AP1857,TRUE,_xll.ohTrigger(Trigger,Trigger1M))</f>
        <v>1.7305633952340662E-2</v>
      </c>
      <c r="AT1857" s="246">
        <f>_xll.qlIndexFixing($AU$1,AP1857,TRUE,_xll.ohTrigger(Trigger,Trigger1M))</f>
        <v>1.738114372424681E-2</v>
      </c>
    </row>
    <row r="1858" spans="41:46" ht="11.25" customHeight="1" x14ac:dyDescent="0.25">
      <c r="AO1858" s="102" t="s">
        <v>83</v>
      </c>
      <c r="AP1858" s="101">
        <f>_xll.qlInterestRateIndexFixingDate(Currency&amp;"ibor"&amp;Tenor,AQ1858,Trigger)</f>
        <v>52366</v>
      </c>
      <c r="AQ1858" s="101">
        <f>_xll.qlCalendarAdvance(Calendar,AQ1857,AO1858,"f",,Trigger)</f>
        <v>52370</v>
      </c>
      <c r="AR1858" s="101">
        <f>_xll.qlInterestRateIndexMaturity(Currency&amp;"ibor"&amp;Tenor,AQ1858,Trigger)</f>
        <v>52401</v>
      </c>
      <c r="AS1858" s="246">
        <f>_xll.qlIndexFixing($AC$5,AP1858,TRUE,_xll.ohTrigger(Trigger,Trigger1M))</f>
        <v>1.7307483024510881E-2</v>
      </c>
      <c r="AT1858" s="246">
        <f>_xll.qlIndexFixing($AU$1,AP1858,TRUE,_xll.ohTrigger(Trigger,Trigger1M))</f>
        <v>1.7383180074290239E-2</v>
      </c>
    </row>
    <row r="1859" spans="41:46" ht="11.25" customHeight="1" x14ac:dyDescent="0.25">
      <c r="AO1859" s="102" t="s">
        <v>83</v>
      </c>
      <c r="AP1859" s="101">
        <f>_xll.qlInterestRateIndexFixingDate(Currency&amp;"ibor"&amp;Tenor,AQ1859,Trigger)</f>
        <v>52373</v>
      </c>
      <c r="AQ1859" s="101">
        <f>_xll.qlCalendarAdvance(Calendar,AQ1858,AO1859,"f",,Trigger)</f>
        <v>52377</v>
      </c>
      <c r="AR1859" s="101">
        <f>_xll.qlInterestRateIndexMaturity(Currency&amp;"ibor"&amp;Tenor,AQ1859,Trigger)</f>
        <v>52408</v>
      </c>
      <c r="AS1859" s="246">
        <f>_xll.qlIndexFixing($AC$5,AP1859,TRUE,_xll.ohTrigger(Trigger,Trigger1M))</f>
        <v>1.7309333784574794E-2</v>
      </c>
      <c r="AT1859" s="246">
        <f>_xll.qlIndexFixing($AU$1,AP1859,TRUE,_xll.ohTrigger(Trigger,Trigger1M))</f>
        <v>1.7385218312732778E-2</v>
      </c>
    </row>
    <row r="1860" spans="41:46" ht="11.25" customHeight="1" x14ac:dyDescent="0.25">
      <c r="AO1860" s="102" t="s">
        <v>83</v>
      </c>
      <c r="AP1860" s="101">
        <f>_xll.qlInterestRateIndexFixingDate(Currency&amp;"ibor"&amp;Tenor,AQ1860,Trigger)</f>
        <v>52380</v>
      </c>
      <c r="AQ1860" s="101">
        <f>_xll.qlCalendarAdvance(Calendar,AQ1859,AO1860,"f",,Trigger)</f>
        <v>52384</v>
      </c>
      <c r="AR1860" s="101">
        <f>_xll.qlInterestRateIndexMaturity(Currency&amp;"ibor"&amp;Tenor,AQ1860,Trigger)</f>
        <v>52414</v>
      </c>
      <c r="AS1860" s="246">
        <f>_xll.qlIndexFixing($AC$5,AP1860,TRUE,_xll.ohTrigger(Trigger,Trigger1M))</f>
        <v>1.7310637772712134E-2</v>
      </c>
      <c r="AT1860" s="246">
        <f>_xll.qlIndexFixing($AU$1,AP1860,TRUE,_xll.ohTrigger(Trigger,Trigger1M))</f>
        <v>1.7386692894475253E-2</v>
      </c>
    </row>
    <row r="1861" spans="41:46" ht="11.25" customHeight="1" x14ac:dyDescent="0.25">
      <c r="AO1861" s="102" t="s">
        <v>83</v>
      </c>
      <c r="AP1861" s="101">
        <f>_xll.qlInterestRateIndexFixingDate(Currency&amp;"ibor"&amp;Tenor,AQ1861,Trigger)</f>
        <v>52387</v>
      </c>
      <c r="AQ1861" s="101">
        <f>_xll.qlCalendarAdvance(Calendar,AQ1860,AO1861,"f",,Trigger)</f>
        <v>52391</v>
      </c>
      <c r="AR1861" s="101">
        <f>_xll.qlInterestRateIndexMaturity(Currency&amp;"ibor"&amp;Tenor,AQ1861,Trigger)</f>
        <v>52421</v>
      </c>
      <c r="AS1861" s="246">
        <f>_xll.qlIndexFixing($AC$5,AP1861,TRUE,_xll.ohTrigger(Trigger,Trigger1M))</f>
        <v>1.7312474330191563E-2</v>
      </c>
      <c r="AT1861" s="246">
        <f>_xll.qlIndexFixing($AU$1,AP1861,TRUE,_xll.ohTrigger(Trigger,Trigger1M))</f>
        <v>1.7388734676285544E-2</v>
      </c>
    </row>
    <row r="1862" spans="41:46" ht="11.25" customHeight="1" x14ac:dyDescent="0.25">
      <c r="AO1862" s="102" t="s">
        <v>83</v>
      </c>
      <c r="AP1862" s="101">
        <f>_xll.qlInterestRateIndexFixingDate(Currency&amp;"ibor"&amp;Tenor,AQ1862,Trigger)</f>
        <v>52394</v>
      </c>
      <c r="AQ1862" s="101">
        <f>_xll.qlCalendarAdvance(Calendar,AQ1861,AO1862,"f",,Trigger)</f>
        <v>52398</v>
      </c>
      <c r="AR1862" s="101">
        <f>_xll.qlInterestRateIndexMaturity(Currency&amp;"ibor"&amp;Tenor,AQ1862,Trigger)</f>
        <v>52428</v>
      </c>
      <c r="AS1862" s="246">
        <f>_xll.qlIndexFixing($AC$5,AP1862,TRUE,_xll.ohTrigger(Trigger,Trigger1M))</f>
        <v>1.7314278608052014E-2</v>
      </c>
      <c r="AT1862" s="246">
        <f>_xll.qlIndexFixing($AU$1,AP1862,TRUE,_xll.ohTrigger(Trigger,Trigger1M))</f>
        <v>1.7390778346393354E-2</v>
      </c>
    </row>
    <row r="1863" spans="41:46" ht="11.25" customHeight="1" x14ac:dyDescent="0.25">
      <c r="AO1863" s="102" t="s">
        <v>83</v>
      </c>
      <c r="AP1863" s="101">
        <f>_xll.qlInterestRateIndexFixingDate(Currency&amp;"ibor"&amp;Tenor,AQ1863,Trigger)</f>
        <v>52401</v>
      </c>
      <c r="AQ1863" s="101">
        <f>_xll.qlCalendarAdvance(Calendar,AQ1862,AO1863,"f",,Trigger)</f>
        <v>52405</v>
      </c>
      <c r="AR1863" s="101">
        <f>_xll.qlInterestRateIndexMaturity(Currency&amp;"ibor"&amp;Tenor,AQ1863,Trigger)</f>
        <v>52435</v>
      </c>
      <c r="AS1863" s="246">
        <f>_xll.qlIndexFixing($AC$5,AP1863,TRUE,_xll.ohTrigger(Trigger,Trigger1M))</f>
        <v>1.7316051761348206E-2</v>
      </c>
      <c r="AT1863" s="246">
        <f>_xll.qlIndexFixing($AU$1,AP1863,TRUE,_xll.ohTrigger(Trigger,Trigger1M))</f>
        <v>1.7392823904801347E-2</v>
      </c>
    </row>
    <row r="1864" spans="41:46" ht="11.25" customHeight="1" x14ac:dyDescent="0.25">
      <c r="AO1864" s="102" t="s">
        <v>83</v>
      </c>
      <c r="AP1864" s="101">
        <f>_xll.qlInterestRateIndexFixingDate(Currency&amp;"ibor"&amp;Tenor,AQ1864,Trigger)</f>
        <v>52408</v>
      </c>
      <c r="AQ1864" s="101">
        <f>_xll.qlCalendarAdvance(Calendar,AQ1863,AO1864,"f",,Trigger)</f>
        <v>52412</v>
      </c>
      <c r="AR1864" s="101">
        <f>_xll.qlInterestRateIndexMaturity(Currency&amp;"ibor"&amp;Tenor,AQ1864,Trigger)</f>
        <v>52443</v>
      </c>
      <c r="AS1864" s="246">
        <f>_xll.qlIndexFixing($AC$5,AP1864,TRUE,_xll.ohTrigger(Trigger,Trigger1M))</f>
        <v>1.7318334451385371E-2</v>
      </c>
      <c r="AT1864" s="246">
        <f>_xll.qlIndexFixing($AU$1,AP1864,TRUE,_xll.ohTrigger(Trigger,Trigger1M))</f>
        <v>1.739543783095799E-2</v>
      </c>
    </row>
    <row r="1865" spans="41:46" ht="11.25" customHeight="1" x14ac:dyDescent="0.25">
      <c r="AO1865" s="102" t="s">
        <v>83</v>
      </c>
      <c r="AP1865" s="101">
        <f>_xll.qlInterestRateIndexFixingDate(Currency&amp;"ibor"&amp;Tenor,AQ1865,Trigger)</f>
        <v>52415</v>
      </c>
      <c r="AQ1865" s="101">
        <f>_xll.qlCalendarAdvance(Calendar,AQ1864,AO1865,"f",,Trigger)</f>
        <v>52419</v>
      </c>
      <c r="AR1865" s="101">
        <f>_xll.qlInterestRateIndexMaturity(Currency&amp;"ibor"&amp;Tenor,AQ1865,Trigger)</f>
        <v>52450</v>
      </c>
      <c r="AS1865" s="246">
        <f>_xll.qlIndexFixing($AC$5,AP1865,TRUE,_xll.ohTrigger(Trigger,Trigger1M))</f>
        <v>1.7320058220966637E-2</v>
      </c>
      <c r="AT1865" s="246">
        <f>_xll.qlIndexFixing($AU$1,AP1865,TRUE,_xll.ohTrigger(Trigger,Trigger1M))</f>
        <v>1.7397487399813269E-2</v>
      </c>
    </row>
    <row r="1866" spans="41:46" ht="11.25" customHeight="1" x14ac:dyDescent="0.25">
      <c r="AO1866" s="102" t="s">
        <v>83</v>
      </c>
      <c r="AP1866" s="101">
        <f>_xll.qlInterestRateIndexFixingDate(Currency&amp;"ibor"&amp;Tenor,AQ1866,Trigger)</f>
        <v>52422</v>
      </c>
      <c r="AQ1866" s="101">
        <f>_xll.qlCalendarAdvance(Calendar,AQ1865,AO1866,"f",,Trigger)</f>
        <v>52426</v>
      </c>
      <c r="AR1866" s="101">
        <f>_xll.qlInterestRateIndexMaturity(Currency&amp;"ibor"&amp;Tenor,AQ1866,Trigger)</f>
        <v>52457</v>
      </c>
      <c r="AS1866" s="246">
        <f>_xll.qlIndexFixing($AC$5,AP1866,TRUE,_xll.ohTrigger(Trigger,Trigger1M))</f>
        <v>1.7321787237174265E-2</v>
      </c>
      <c r="AT1866" s="246">
        <f>_xll.qlIndexFixing($AU$1,AP1866,TRUE,_xll.ohTrigger(Trigger,Trigger1M))</f>
        <v>1.7399538857072818E-2</v>
      </c>
    </row>
    <row r="1867" spans="41:46" ht="11.25" customHeight="1" x14ac:dyDescent="0.25">
      <c r="AO1867" s="102" t="s">
        <v>83</v>
      </c>
      <c r="AP1867" s="101">
        <f>_xll.qlInterestRateIndexFixingDate(Currency&amp;"ibor"&amp;Tenor,AQ1867,Trigger)</f>
        <v>52429</v>
      </c>
      <c r="AQ1867" s="101">
        <f>_xll.qlCalendarAdvance(Calendar,AQ1866,AO1867,"f",,Trigger)</f>
        <v>52433</v>
      </c>
      <c r="AR1867" s="101">
        <f>_xll.qlInterestRateIndexMaturity(Currency&amp;"ibor"&amp;Tenor,AQ1867,Trigger)</f>
        <v>52464</v>
      </c>
      <c r="AS1867" s="246">
        <f>_xll.qlIndexFixing($AC$5,AP1867,TRUE,_xll.ohTrigger(Trigger,Trigger1M))</f>
        <v>1.7323522891749168E-2</v>
      </c>
      <c r="AT1867" s="246">
        <f>_xll.qlIndexFixing($AU$1,AP1867,TRUE,_xll.ohTrigger(Trigger,Trigger1M))</f>
        <v>1.7401592202744377E-2</v>
      </c>
    </row>
    <row r="1868" spans="41:46" ht="11.25" customHeight="1" x14ac:dyDescent="0.25">
      <c r="AO1868" s="102" t="s">
        <v>83</v>
      </c>
      <c r="AP1868" s="101">
        <f>_xll.qlInterestRateIndexFixingDate(Currency&amp;"ibor"&amp;Tenor,AQ1868,Trigger)</f>
        <v>52436</v>
      </c>
      <c r="AQ1868" s="101">
        <f>_xll.qlCalendarAdvance(Calendar,AQ1867,AO1868,"f",,Trigger)</f>
        <v>52440</v>
      </c>
      <c r="AR1868" s="101">
        <f>_xll.qlInterestRateIndexMaturity(Currency&amp;"ibor"&amp;Tenor,AQ1868,Trigger)</f>
        <v>52471</v>
      </c>
      <c r="AS1868" s="246">
        <f>_xll.qlIndexFixing($AC$5,AP1868,TRUE,_xll.ohTrigger(Trigger,Trigger1M))</f>
        <v>1.7325265184696501E-2</v>
      </c>
      <c r="AT1868" s="246">
        <f>_xll.qlIndexFixing($AU$1,AP1868,TRUE,_xll.ohTrigger(Trigger,Trigger1M))</f>
        <v>1.7403647436820206E-2</v>
      </c>
    </row>
    <row r="1869" spans="41:46" ht="11.25" customHeight="1" x14ac:dyDescent="0.25">
      <c r="AO1869" s="102" t="s">
        <v>83</v>
      </c>
      <c r="AP1869" s="101">
        <f>_xll.qlInterestRateIndexFixingDate(Currency&amp;"ibor"&amp;Tenor,AQ1869,Trigger)</f>
        <v>52443</v>
      </c>
      <c r="AQ1869" s="101">
        <f>_xll.qlCalendarAdvance(Calendar,AQ1868,AO1869,"f",,Trigger)</f>
        <v>52447</v>
      </c>
      <c r="AR1869" s="101">
        <f>_xll.qlInterestRateIndexMaturity(Currency&amp;"ibor"&amp;Tenor,AQ1869,Trigger)</f>
        <v>52478</v>
      </c>
      <c r="AS1869" s="246">
        <f>_xll.qlIndexFixing($AC$5,AP1869,TRUE,_xll.ohTrigger(Trigger,Trigger1M))</f>
        <v>1.7327014116016268E-2</v>
      </c>
      <c r="AT1869" s="246">
        <f>_xll.qlIndexFixing($AU$1,AP1869,TRUE,_xll.ohTrigger(Trigger,Trigger1M))</f>
        <v>1.7405704559305464E-2</v>
      </c>
    </row>
    <row r="1870" spans="41:46" ht="11.25" customHeight="1" x14ac:dyDescent="0.25">
      <c r="AO1870" s="102" t="s">
        <v>83</v>
      </c>
      <c r="AP1870" s="101">
        <f>_xll.qlInterestRateIndexFixingDate(Currency&amp;"ibor"&amp;Tenor,AQ1870,Trigger)</f>
        <v>52450</v>
      </c>
      <c r="AQ1870" s="101">
        <f>_xll.qlCalendarAdvance(Calendar,AQ1869,AO1870,"f",,Trigger)</f>
        <v>52454</v>
      </c>
      <c r="AR1870" s="101">
        <f>_xll.qlInterestRateIndexMaturity(Currency&amp;"ibor"&amp;Tenor,AQ1870,Trigger)</f>
        <v>52485</v>
      </c>
      <c r="AS1870" s="246">
        <f>_xll.qlIndexFixing($AC$5,AP1870,TRUE,_xll.ohTrigger(Trigger,Trigger1M))</f>
        <v>1.7328769685716203E-2</v>
      </c>
      <c r="AT1870" s="246">
        <f>_xll.qlIndexFixing($AU$1,AP1870,TRUE,_xll.ohTrigger(Trigger,Trigger1M))</f>
        <v>1.7407763570200151E-2</v>
      </c>
    </row>
    <row r="1871" spans="41:46" ht="11.25" customHeight="1" x14ac:dyDescent="0.25">
      <c r="AO1871" s="102" t="s">
        <v>83</v>
      </c>
      <c r="AP1871" s="101">
        <f>_xll.qlInterestRateIndexFixingDate(Currency&amp;"ibor"&amp;Tenor,AQ1871,Trigger)</f>
        <v>52457</v>
      </c>
      <c r="AQ1871" s="101">
        <f>_xll.qlCalendarAdvance(Calendar,AQ1870,AO1871,"f",,Trigger)</f>
        <v>52461</v>
      </c>
      <c r="AR1871" s="101">
        <f>_xll.qlInterestRateIndexMaturity(Currency&amp;"ibor"&amp;Tenor,AQ1871,Trigger)</f>
        <v>52492</v>
      </c>
      <c r="AS1871" s="246">
        <f>_xll.qlIndexFixing($AC$5,AP1871,TRUE,_xll.ohTrigger(Trigger,Trigger1M))</f>
        <v>1.7330531893788571E-2</v>
      </c>
      <c r="AT1871" s="246">
        <f>_xll.qlIndexFixing($AU$1,AP1871,TRUE,_xll.ohTrigger(Trigger,Trigger1M))</f>
        <v>1.7409824469504266E-2</v>
      </c>
    </row>
    <row r="1872" spans="41:46" ht="11.25" customHeight="1" x14ac:dyDescent="0.25">
      <c r="AO1872" s="102" t="s">
        <v>83</v>
      </c>
      <c r="AP1872" s="101">
        <f>_xll.qlInterestRateIndexFixingDate(Currency&amp;"ibor"&amp;Tenor,AQ1872,Trigger)</f>
        <v>52464</v>
      </c>
      <c r="AQ1872" s="101">
        <f>_xll.qlCalendarAdvance(Calendar,AQ1871,AO1872,"f",,Trigger)</f>
        <v>52468</v>
      </c>
      <c r="AR1872" s="101">
        <f>_xll.qlInterestRateIndexMaturity(Currency&amp;"ibor"&amp;Tenor,AQ1872,Trigger)</f>
        <v>52499</v>
      </c>
      <c r="AS1872" s="246">
        <f>_xll.qlIndexFixing($AC$5,AP1872,TRUE,_xll.ohTrigger(Trigger,Trigger1M))</f>
        <v>1.7332300740248843E-2</v>
      </c>
      <c r="AT1872" s="246">
        <f>_xll.qlIndexFixing($AU$1,AP1872,TRUE,_xll.ohTrigger(Trigger,Trigger1M))</f>
        <v>1.7411887257220392E-2</v>
      </c>
    </row>
    <row r="1873" spans="41:46" ht="11.25" customHeight="1" x14ac:dyDescent="0.25">
      <c r="AO1873" s="102" t="s">
        <v>83</v>
      </c>
      <c r="AP1873" s="101">
        <f>_xll.qlInterestRateIndexFixingDate(Currency&amp;"ibor"&amp;Tenor,AQ1873,Trigger)</f>
        <v>52471</v>
      </c>
      <c r="AQ1873" s="101">
        <f>_xll.qlCalendarAdvance(Calendar,AQ1872,AO1873,"f",,Trigger)</f>
        <v>52475</v>
      </c>
      <c r="AR1873" s="101">
        <f>_xll.qlInterestRateIndexMaturity(Currency&amp;"ibor"&amp;Tenor,AQ1873,Trigger)</f>
        <v>52505</v>
      </c>
      <c r="AS1873" s="246">
        <f>_xll.qlIndexFixing($AC$5,AP1873,TRUE,_xll.ohTrigger(Trigger,Trigger1M))</f>
        <v>1.7333531740854724E-2</v>
      </c>
      <c r="AT1873" s="246">
        <f>_xll.qlIndexFixing($AU$1,AP1873,TRUE,_xll.ohTrigger(Trigger,Trigger1M))</f>
        <v>1.74133833455965E-2</v>
      </c>
    </row>
    <row r="1874" spans="41:46" ht="11.25" customHeight="1" x14ac:dyDescent="0.25">
      <c r="AO1874" s="102" t="s">
        <v>83</v>
      </c>
      <c r="AP1874" s="101">
        <f>_xll.qlInterestRateIndexFixingDate(Currency&amp;"ibor"&amp;Tenor,AQ1874,Trigger)</f>
        <v>52478</v>
      </c>
      <c r="AQ1874" s="101">
        <f>_xll.qlCalendarAdvance(Calendar,AQ1873,AO1874,"f",,Trigger)</f>
        <v>52482</v>
      </c>
      <c r="AR1874" s="101">
        <f>_xll.qlInterestRateIndexMaturity(Currency&amp;"ibor"&amp;Tenor,AQ1874,Trigger)</f>
        <v>52512</v>
      </c>
      <c r="AS1874" s="246">
        <f>_xll.qlIndexFixing($AC$5,AP1874,TRUE,_xll.ohTrigger(Trigger,Trigger1M))</f>
        <v>1.7335313304194244E-2</v>
      </c>
      <c r="AT1874" s="246">
        <f>_xll.qlIndexFixing($AU$1,AP1874,TRUE,_xll.ohTrigger(Trigger,Trigger1M))</f>
        <v>1.7415449675367789E-2</v>
      </c>
    </row>
    <row r="1875" spans="41:46" ht="11.25" customHeight="1" x14ac:dyDescent="0.25">
      <c r="AO1875" s="102" t="s">
        <v>83</v>
      </c>
      <c r="AP1875" s="101">
        <f>_xll.qlInterestRateIndexFixingDate(Currency&amp;"ibor"&amp;Tenor,AQ1875,Trigger)</f>
        <v>52485</v>
      </c>
      <c r="AQ1875" s="101">
        <f>_xll.qlCalendarAdvance(Calendar,AQ1874,AO1875,"f",,Trigger)</f>
        <v>52489</v>
      </c>
      <c r="AR1875" s="101">
        <f>_xll.qlInterestRateIndexMaturity(Currency&amp;"ibor"&amp;Tenor,AQ1875,Trigger)</f>
        <v>52519</v>
      </c>
      <c r="AS1875" s="246">
        <f>_xll.qlIndexFixing($AC$5,AP1875,TRUE,_xll.ohTrigger(Trigger,Trigger1M))</f>
        <v>1.7337101505594532E-2</v>
      </c>
      <c r="AT1875" s="246">
        <f>_xll.qlIndexFixing($AU$1,AP1875,TRUE,_xll.ohTrigger(Trigger,Trigger1M))</f>
        <v>1.7417517893449919E-2</v>
      </c>
    </row>
    <row r="1876" spans="41:46" ht="11.25" customHeight="1" x14ac:dyDescent="0.25">
      <c r="AO1876" s="102" t="s">
        <v>83</v>
      </c>
      <c r="AP1876" s="101">
        <f>_xll.qlInterestRateIndexFixingDate(Currency&amp;"ibor"&amp;Tenor,AQ1876,Trigger)</f>
        <v>52492</v>
      </c>
      <c r="AQ1876" s="101">
        <f>_xll.qlCalendarAdvance(Calendar,AQ1875,AO1876,"f",,Trigger)</f>
        <v>52496</v>
      </c>
      <c r="AR1876" s="101">
        <f>_xll.qlInterestRateIndexMaturity(Currency&amp;"ibor"&amp;Tenor,AQ1876,Trigger)</f>
        <v>52526</v>
      </c>
      <c r="AS1876" s="246">
        <f>_xll.qlIndexFixing($AC$5,AP1876,TRUE,_xll.ohTrigger(Trigger,Trigger1M))</f>
        <v>1.7338896345060917E-2</v>
      </c>
      <c r="AT1876" s="246">
        <f>_xll.qlIndexFixing($AU$1,AP1876,TRUE,_xll.ohTrigger(Trigger,Trigger1M))</f>
        <v>1.7419587999845554E-2</v>
      </c>
    </row>
    <row r="1877" spans="41:46" ht="11.25" customHeight="1" x14ac:dyDescent="0.25">
      <c r="AO1877" s="102" t="s">
        <v>83</v>
      </c>
      <c r="AP1877" s="101">
        <f>_xll.qlInterestRateIndexFixingDate(Currency&amp;"ibor"&amp;Tenor,AQ1877,Trigger)</f>
        <v>52499</v>
      </c>
      <c r="AQ1877" s="101">
        <f>_xll.qlCalendarAdvance(Calendar,AQ1876,AO1877,"f",,Trigger)</f>
        <v>52503</v>
      </c>
      <c r="AR1877" s="101">
        <f>_xll.qlInterestRateIndexMaturity(Currency&amp;"ibor"&amp;Tenor,AQ1877,Trigger)</f>
        <v>52533</v>
      </c>
      <c r="AS1877" s="246">
        <f>_xll.qlIndexFixing($AC$5,AP1877,TRUE,_xll.ohTrigger(Trigger,Trigger1M))</f>
        <v>1.7340697822598727E-2</v>
      </c>
      <c r="AT1877" s="246">
        <f>_xll.qlIndexFixing($AU$1,AP1877,TRUE,_xll.ohTrigger(Trigger,Trigger1M))</f>
        <v>1.7421659994554695E-2</v>
      </c>
    </row>
    <row r="1878" spans="41:46" ht="11.25" customHeight="1" x14ac:dyDescent="0.25">
      <c r="AO1878" s="102" t="s">
        <v>83</v>
      </c>
      <c r="AP1878" s="101">
        <f>_xll.qlInterestRateIndexFixingDate(Currency&amp;"ibor"&amp;Tenor,AQ1878,Trigger)</f>
        <v>52506</v>
      </c>
      <c r="AQ1878" s="101">
        <f>_xll.qlCalendarAdvance(Calendar,AQ1877,AO1878,"f",,Trigger)</f>
        <v>52510</v>
      </c>
      <c r="AR1878" s="101">
        <f>_xll.qlInterestRateIndexMaturity(Currency&amp;"ibor"&amp;Tenor,AQ1878,Trigger)</f>
        <v>52541</v>
      </c>
      <c r="AS1878" s="246">
        <f>_xll.qlIndexFixing($AC$5,AP1878,TRUE,_xll.ohTrigger(Trigger,Trigger1M))</f>
        <v>1.7343053225208026E-2</v>
      </c>
      <c r="AT1878" s="246">
        <f>_xll.qlIndexFixing($AU$1,AP1878,TRUE,_xll.ohTrigger(Trigger,Trigger1M))</f>
        <v>1.7424303640231172E-2</v>
      </c>
    </row>
    <row r="1879" spans="41:46" ht="11.25" customHeight="1" x14ac:dyDescent="0.25">
      <c r="AO1879" s="102" t="s">
        <v>83</v>
      </c>
      <c r="AP1879" s="101">
        <f>_xll.qlInterestRateIndexFixingDate(Currency&amp;"ibor"&amp;Tenor,AQ1879,Trigger)</f>
        <v>52513</v>
      </c>
      <c r="AQ1879" s="101">
        <f>_xll.qlCalendarAdvance(Calendar,AQ1878,AO1879,"f",,Trigger)</f>
        <v>52517</v>
      </c>
      <c r="AR1879" s="101">
        <f>_xll.qlInterestRateIndexMaturity(Currency&amp;"ibor"&amp;Tenor,AQ1879,Trigger)</f>
        <v>52548</v>
      </c>
      <c r="AS1879" s="246">
        <f>_xll.qlIndexFixing($AC$5,AP1879,TRUE,_xll.ohTrigger(Trigger,Trigger1M))</f>
        <v>1.7344868540432618E-2</v>
      </c>
      <c r="AT1879" s="246">
        <f>_xll.qlIndexFixing($AU$1,AP1879,TRUE,_xll.ohTrigger(Trigger,Trigger1M))</f>
        <v>1.742637964685971E-2</v>
      </c>
    </row>
    <row r="1880" spans="41:46" ht="11.25" customHeight="1" x14ac:dyDescent="0.25">
      <c r="AO1880" s="102" t="s">
        <v>83</v>
      </c>
      <c r="AP1880" s="101">
        <f>_xll.qlInterestRateIndexFixingDate(Currency&amp;"ibor"&amp;Tenor,AQ1880,Trigger)</f>
        <v>52520</v>
      </c>
      <c r="AQ1880" s="101">
        <f>_xll.qlCalendarAdvance(Calendar,AQ1879,AO1880,"f",,Trigger)</f>
        <v>52524</v>
      </c>
      <c r="AR1880" s="101">
        <f>_xll.qlInterestRateIndexMaturity(Currency&amp;"ibor"&amp;Tenor,AQ1880,Trigger)</f>
        <v>52555</v>
      </c>
      <c r="AS1880" s="246">
        <f>_xll.qlIndexFixing($AC$5,AP1880,TRUE,_xll.ohTrigger(Trigger,Trigger1M))</f>
        <v>1.7346690494063163E-2</v>
      </c>
      <c r="AT1880" s="246">
        <f>_xll.qlIndexFixing($AU$1,AP1880,TRUE,_xll.ohTrigger(Trigger,Trigger1M))</f>
        <v>1.7428457541905418E-2</v>
      </c>
    </row>
    <row r="1881" spans="41:46" ht="11.25" customHeight="1" x14ac:dyDescent="0.25">
      <c r="AO1881" s="102" t="s">
        <v>83</v>
      </c>
      <c r="AP1881" s="101">
        <f>_xll.qlInterestRateIndexFixingDate(Currency&amp;"ibor"&amp;Tenor,AQ1881,Trigger)</f>
        <v>52527</v>
      </c>
      <c r="AQ1881" s="101">
        <f>_xll.qlCalendarAdvance(Calendar,AQ1880,AO1881,"f",,Trigger)</f>
        <v>52531</v>
      </c>
      <c r="AR1881" s="101">
        <f>_xll.qlInterestRateIndexMaturity(Currency&amp;"ibor"&amp;Tenor,AQ1881,Trigger)</f>
        <v>52562</v>
      </c>
      <c r="AS1881" s="246">
        <f>_xll.qlIndexFixing($AC$5,AP1881,TRUE,_xll.ohTrigger(Trigger,Trigger1M))</f>
        <v>1.7348519086102243E-2</v>
      </c>
      <c r="AT1881" s="246">
        <f>_xll.qlIndexFixing($AU$1,AP1881,TRUE,_xll.ohTrigger(Trigger,Trigger1M))</f>
        <v>1.7430537325376021E-2</v>
      </c>
    </row>
    <row r="1882" spans="41:46" ht="11.25" customHeight="1" x14ac:dyDescent="0.25">
      <c r="AO1882" s="102" t="s">
        <v>83</v>
      </c>
      <c r="AP1882" s="101">
        <f>_xll.qlInterestRateIndexFixingDate(Currency&amp;"ibor"&amp;Tenor,AQ1882,Trigger)</f>
        <v>52534</v>
      </c>
      <c r="AQ1882" s="101">
        <f>_xll.qlCalendarAdvance(Calendar,AQ1881,AO1882,"f",,Trigger)</f>
        <v>52538</v>
      </c>
      <c r="AR1882" s="101">
        <f>_xll.qlInterestRateIndexMaturity(Currency&amp;"ibor"&amp;Tenor,AQ1882,Trigger)</f>
        <v>52568</v>
      </c>
      <c r="AS1882" s="246">
        <f>_xll.qlIndexFixing($AC$5,AP1882,TRUE,_xll.ohTrigger(Trigger,Trigger1M))</f>
        <v>1.7349804781425782E-2</v>
      </c>
      <c r="AT1882" s="246">
        <f>_xll.qlIndexFixing($AU$1,AP1882,TRUE,_xll.ohTrigger(Trigger,Trigger1M))</f>
        <v>1.743204829284295E-2</v>
      </c>
    </row>
    <row r="1883" spans="41:46" ht="11.25" customHeight="1" x14ac:dyDescent="0.25">
      <c r="AO1883" s="102" t="s">
        <v>83</v>
      </c>
      <c r="AP1883" s="101">
        <f>_xll.qlInterestRateIndexFixingDate(Currency&amp;"ibor"&amp;Tenor,AQ1883,Trigger)</f>
        <v>52541</v>
      </c>
      <c r="AQ1883" s="101">
        <f>_xll.qlCalendarAdvance(Calendar,AQ1882,AO1883,"f",,Trigger)</f>
        <v>52545</v>
      </c>
      <c r="AR1883" s="101">
        <f>_xll.qlInterestRateIndexMaturity(Currency&amp;"ibor"&amp;Tenor,AQ1883,Trigger)</f>
        <v>52575</v>
      </c>
      <c r="AS1883" s="246">
        <f>_xll.qlIndexFixing($AC$5,AP1883,TRUE,_xll.ohTrigger(Trigger,Trigger1M))</f>
        <v>1.7351646087440109E-2</v>
      </c>
      <c r="AT1883" s="246">
        <f>_xll.qlIndexFixing($AU$1,AP1883,TRUE,_xll.ohTrigger(Trigger,Trigger1M))</f>
        <v>1.743413161745444E-2</v>
      </c>
    </row>
    <row r="1884" spans="41:46" ht="11.25" customHeight="1" x14ac:dyDescent="0.25">
      <c r="AO1884" s="102" t="s">
        <v>83</v>
      </c>
      <c r="AP1884" s="101">
        <f>_xll.qlInterestRateIndexFixingDate(Currency&amp;"ibor"&amp;Tenor,AQ1884,Trigger)</f>
        <v>52548</v>
      </c>
      <c r="AQ1884" s="101">
        <f>_xll.qlCalendarAdvance(Calendar,AQ1883,AO1884,"f",,Trigger)</f>
        <v>52552</v>
      </c>
      <c r="AR1884" s="101">
        <f>_xll.qlInterestRateIndexMaturity(Currency&amp;"ibor"&amp;Tenor,AQ1884,Trigger)</f>
        <v>52582</v>
      </c>
      <c r="AS1884" s="246">
        <f>_xll.qlIndexFixing($AC$5,AP1884,TRUE,_xll.ohTrigger(Trigger,Trigger1M))</f>
        <v>1.7353494031547179E-2</v>
      </c>
      <c r="AT1884" s="246">
        <f>_xll.qlIndexFixing($AU$1,AP1884,TRUE,_xll.ohTrigger(Trigger,Trigger1M))</f>
        <v>1.7436216830390094E-2</v>
      </c>
    </row>
    <row r="1885" spans="41:46" ht="11.25" customHeight="1" x14ac:dyDescent="0.25">
      <c r="AO1885" s="102" t="s">
        <v>83</v>
      </c>
      <c r="AP1885" s="101">
        <f>_xll.qlInterestRateIndexFixingDate(Currency&amp;"ibor"&amp;Tenor,AQ1885,Trigger)</f>
        <v>52555</v>
      </c>
      <c r="AQ1885" s="101">
        <f>_xll.qlCalendarAdvance(Calendar,AQ1884,AO1885,"f",,Trigger)</f>
        <v>52559</v>
      </c>
      <c r="AR1885" s="101">
        <f>_xll.qlInterestRateIndexMaturity(Currency&amp;"ibor"&amp;Tenor,AQ1885,Trigger)</f>
        <v>52589</v>
      </c>
      <c r="AS1885" s="246">
        <f>_xll.qlIndexFixing($AC$5,AP1885,TRUE,_xll.ohTrigger(Trigger,Trigger1M))</f>
        <v>1.735534861374699E-2</v>
      </c>
      <c r="AT1885" s="246">
        <f>_xll.qlIndexFixing($AU$1,AP1885,TRUE,_xll.ohTrigger(Trigger,Trigger1M))</f>
        <v>1.7438303931641919E-2</v>
      </c>
    </row>
    <row r="1886" spans="41:46" ht="11.25" customHeight="1" x14ac:dyDescent="0.25">
      <c r="AO1886" s="102" t="s">
        <v>83</v>
      </c>
      <c r="AP1886" s="101">
        <f>_xll.qlInterestRateIndexFixingDate(Currency&amp;"ibor"&amp;Tenor,AQ1886,Trigger)</f>
        <v>52562</v>
      </c>
      <c r="AQ1886" s="101">
        <f>_xll.qlCalendarAdvance(Calendar,AQ1885,AO1886,"f",,Trigger)</f>
        <v>52566</v>
      </c>
      <c r="AR1886" s="101">
        <f>_xll.qlInterestRateIndexMaturity(Currency&amp;"ibor"&amp;Tenor,AQ1886,Trigger)</f>
        <v>52600</v>
      </c>
      <c r="AS1886" s="246">
        <f>_xll.qlIndexFixing($AC$5,AP1886,TRUE,_xll.ohTrigger(Trigger,Trigger1M))</f>
        <v>1.7359417416975293E-2</v>
      </c>
      <c r="AT1886" s="246">
        <f>_xll.qlIndexFixing($AU$1,AP1886,TRUE,_xll.ohTrigger(Trigger,Trigger1M))</f>
        <v>1.7442679758291026E-2</v>
      </c>
    </row>
    <row r="1887" spans="41:46" ht="11.25" customHeight="1" x14ac:dyDescent="0.25">
      <c r="AO1887" s="102" t="s">
        <v>83</v>
      </c>
      <c r="AP1887" s="101">
        <f>_xll.qlInterestRateIndexFixingDate(Currency&amp;"ibor"&amp;Tenor,AQ1887,Trigger)</f>
        <v>52569</v>
      </c>
      <c r="AQ1887" s="101">
        <f>_xll.qlCalendarAdvance(Calendar,AQ1886,AO1887,"f",,Trigger)</f>
        <v>52573</v>
      </c>
      <c r="AR1887" s="101">
        <f>_xll.qlInterestRateIndexMaturity(Currency&amp;"ibor"&amp;Tenor,AQ1887,Trigger)</f>
        <v>52604</v>
      </c>
      <c r="AS1887" s="246">
        <f>_xll.qlIndexFixing($AC$5,AP1887,TRUE,_xll.ohTrigger(Trigger,Trigger1M))</f>
        <v>1.7359630045135077E-2</v>
      </c>
      <c r="AT1887" s="246">
        <f>_xll.qlIndexFixing($AU$1,AP1887,TRUE,_xll.ohTrigger(Trigger,Trigger1M))</f>
        <v>1.7443055683089032E-2</v>
      </c>
    </row>
    <row r="1888" spans="41:46" ht="11.25" customHeight="1" x14ac:dyDescent="0.25">
      <c r="AO1888" s="102" t="s">
        <v>83</v>
      </c>
      <c r="AP1888" s="101">
        <f>_xll.qlInterestRateIndexFixingDate(Currency&amp;"ibor"&amp;Tenor,AQ1888,Trigger)</f>
        <v>52576</v>
      </c>
      <c r="AQ1888" s="101">
        <f>_xll.qlCalendarAdvance(Calendar,AQ1887,AO1888,"f",,Trigger)</f>
        <v>52580</v>
      </c>
      <c r="AR1888" s="101">
        <f>_xll.qlInterestRateIndexMaturity(Currency&amp;"ibor"&amp;Tenor,AQ1888,Trigger)</f>
        <v>52611</v>
      </c>
      <c r="AS1888" s="246">
        <f>_xll.qlIndexFixing($AC$5,AP1888,TRUE,_xll.ohTrigger(Trigger,Trigger1M))</f>
        <v>1.7361505106134448E-2</v>
      </c>
      <c r="AT1888" s="246">
        <f>_xll.qlIndexFixing($AU$1,AP1888,TRUE,_xll.ohTrigger(Trigger,Trigger1M))</f>
        <v>1.7445148685531361E-2</v>
      </c>
    </row>
    <row r="1889" spans="41:46" ht="11.25" customHeight="1" x14ac:dyDescent="0.25">
      <c r="AO1889" s="102" t="s">
        <v>83</v>
      </c>
      <c r="AP1889" s="101">
        <f>_xll.qlInterestRateIndexFixingDate(Currency&amp;"ibor"&amp;Tenor,AQ1889,Trigger)</f>
        <v>52583</v>
      </c>
      <c r="AQ1889" s="101">
        <f>_xll.qlCalendarAdvance(Calendar,AQ1888,AO1889,"f",,Trigger)</f>
        <v>52587</v>
      </c>
      <c r="AR1889" s="101">
        <f>_xll.qlInterestRateIndexMaturity(Currency&amp;"ibor"&amp;Tenor,AQ1889,Trigger)</f>
        <v>52618</v>
      </c>
      <c r="AS1889" s="246">
        <f>_xll.qlIndexFixing($AC$5,AP1889,TRUE,_xll.ohTrigger(Trigger,Trigger1M))</f>
        <v>1.7363386805573294E-2</v>
      </c>
      <c r="AT1889" s="246">
        <f>_xll.qlIndexFixing($AU$1,AP1889,TRUE,_xll.ohTrigger(Trigger,Trigger1M))</f>
        <v>1.7447243576403745E-2</v>
      </c>
    </row>
    <row r="1890" spans="41:46" ht="11.25" customHeight="1" x14ac:dyDescent="0.25">
      <c r="AO1890" s="102" t="s">
        <v>83</v>
      </c>
      <c r="AP1890" s="101">
        <f>_xll.qlInterestRateIndexFixingDate(Currency&amp;"ibor"&amp;Tenor,AQ1890,Trigger)</f>
        <v>52589</v>
      </c>
      <c r="AQ1890" s="101">
        <f>_xll.qlCalendarAdvance(Calendar,AQ1889,AO1890,"f",,Trigger)</f>
        <v>52594</v>
      </c>
      <c r="AR1890" s="101">
        <f>_xll.qlInterestRateIndexMaturity(Currency&amp;"ibor"&amp;Tenor,AQ1890,Trigger)</f>
        <v>52625</v>
      </c>
      <c r="AS1890" s="246">
        <f>_xll.qlIndexFixing($AC$5,AP1890,TRUE,_xll.ohTrigger(Trigger,Trigger1M))</f>
        <v>1.7365275143446459E-2</v>
      </c>
      <c r="AT1890" s="246">
        <f>_xll.qlIndexFixing($AU$1,AP1890,TRUE,_xll.ohTrigger(Trigger,Trigger1M))</f>
        <v>1.7449340355706191E-2</v>
      </c>
    </row>
    <row r="1891" spans="41:46" ht="11.25" customHeight="1" x14ac:dyDescent="0.25">
      <c r="AO1891" s="102" t="s">
        <v>83</v>
      </c>
      <c r="AP1891" s="101">
        <f>_xll.qlInterestRateIndexFixingDate(Currency&amp;"ibor"&amp;Tenor,AQ1891,Trigger)</f>
        <v>52596</v>
      </c>
      <c r="AQ1891" s="101">
        <f>_xll.qlCalendarAdvance(Calendar,AQ1890,AO1891,"f",,Trigger)</f>
        <v>52601</v>
      </c>
      <c r="AR1891" s="101">
        <f>_xll.qlInterestRateIndexMaturity(Currency&amp;"ibor"&amp;Tenor,AQ1891,Trigger)</f>
        <v>52632</v>
      </c>
      <c r="AS1891" s="246">
        <f>_xll.qlIndexFixing($AC$5,AP1891,TRUE,_xll.ohTrigger(Trigger,Trigger1M))</f>
        <v>1.7367170119764259E-2</v>
      </c>
      <c r="AT1891" s="246">
        <f>_xll.qlIndexFixing($AU$1,AP1891,TRUE,_xll.ohTrigger(Trigger,Trigger1M))</f>
        <v>1.7451439023441269E-2</v>
      </c>
    </row>
    <row r="1892" spans="41:46" ht="11.25" customHeight="1" x14ac:dyDescent="0.25">
      <c r="AO1892" s="102" t="s">
        <v>83</v>
      </c>
      <c r="AP1892" s="101">
        <f>_xll.qlInterestRateIndexFixingDate(Currency&amp;"ibor"&amp;Tenor,AQ1892,Trigger)</f>
        <v>52604</v>
      </c>
      <c r="AQ1892" s="101">
        <f>_xll.qlCalendarAdvance(Calendar,AQ1891,AO1892,"f",,Trigger)</f>
        <v>52608</v>
      </c>
      <c r="AR1892" s="101">
        <f>_xll.qlInterestRateIndexMaturity(Currency&amp;"ibor"&amp;Tenor,AQ1892,Trigger)</f>
        <v>52639</v>
      </c>
      <c r="AS1892" s="246">
        <f>_xll.qlIndexFixing($AC$5,AP1892,TRUE,_xll.ohTrigger(Trigger,Trigger1M))</f>
        <v>1.7369071734526689E-2</v>
      </c>
      <c r="AT1892" s="246">
        <f>_xll.qlIndexFixing($AU$1,AP1892,TRUE,_xll.ohTrigger(Trigger,Trigger1M))</f>
        <v>1.7453539579606405E-2</v>
      </c>
    </row>
    <row r="1893" spans="41:46" ht="11.25" customHeight="1" x14ac:dyDescent="0.25">
      <c r="AO1893" s="102" t="s">
        <v>83</v>
      </c>
      <c r="AP1893" s="101">
        <f>_xll.qlInterestRateIndexFixingDate(Currency&amp;"ibor"&amp;Tenor,AQ1893,Trigger)</f>
        <v>52611</v>
      </c>
      <c r="AQ1893" s="101">
        <f>_xll.qlCalendarAdvance(Calendar,AQ1892,AO1893,"f",,Trigger)</f>
        <v>52615</v>
      </c>
      <c r="AR1893" s="101">
        <f>_xll.qlInterestRateIndexMaturity(Currency&amp;"ibor"&amp;Tenor,AQ1893,Trigger)</f>
        <v>52646</v>
      </c>
      <c r="AS1893" s="246">
        <f>_xll.qlIndexFixing($AC$5,AP1893,TRUE,_xll.ohTrigger(Trigger,Trigger1M))</f>
        <v>1.7370979987736328E-2</v>
      </c>
      <c r="AT1893" s="246">
        <f>_xll.qlIndexFixing($AU$1,AP1893,TRUE,_xll.ohTrigger(Trigger,Trigger1M))</f>
        <v>1.7455642024206759E-2</v>
      </c>
    </row>
    <row r="1894" spans="41:46" ht="11.25" customHeight="1" x14ac:dyDescent="0.25">
      <c r="AO1894" s="102" t="s">
        <v>83</v>
      </c>
      <c r="AP1894" s="101">
        <f>_xll.qlInterestRateIndexFixingDate(Currency&amp;"ibor"&amp;Tenor,AQ1894,Trigger)</f>
        <v>52618</v>
      </c>
      <c r="AQ1894" s="101">
        <f>_xll.qlCalendarAdvance(Calendar,AQ1893,AO1894,"f",,Trigger)</f>
        <v>52622</v>
      </c>
      <c r="AR1894" s="101">
        <f>_xll.qlInterestRateIndexMaturity(Currency&amp;"ibor"&amp;Tenor,AQ1894,Trigger)</f>
        <v>52653</v>
      </c>
      <c r="AS1894" s="246">
        <f>_xll.qlIndexFixing($AC$5,AP1894,TRUE,_xll.ohTrigger(Trigger,Trigger1M))</f>
        <v>1.737289487940092E-2</v>
      </c>
      <c r="AT1894" s="246">
        <f>_xll.qlIndexFixing($AU$1,AP1894,TRUE,_xll.ohTrigger(Trigger,Trigger1M))</f>
        <v>1.7457746357239744E-2</v>
      </c>
    </row>
    <row r="1895" spans="41:46" ht="11.25" customHeight="1" x14ac:dyDescent="0.25">
      <c r="AO1895" s="102" t="s">
        <v>83</v>
      </c>
      <c r="AP1895" s="101">
        <f>_xll.qlInterestRateIndexFixingDate(Currency&amp;"ibor"&amp;Tenor,AQ1895,Trigger)</f>
        <v>52625</v>
      </c>
      <c r="AQ1895" s="101">
        <f>_xll.qlCalendarAdvance(Calendar,AQ1894,AO1895,"f",,Trigger)</f>
        <v>52629</v>
      </c>
      <c r="AR1895" s="101">
        <f>_xll.qlInterestRateIndexMaturity(Currency&amp;"ibor"&amp;Tenor,AQ1895,Trigger)</f>
        <v>52658</v>
      </c>
      <c r="AS1895" s="246">
        <f>_xll.qlIndexFixing($AC$5,AP1895,TRUE,_xll.ohTrigger(Trigger,Trigger1M))</f>
        <v>1.7373702725499544E-2</v>
      </c>
      <c r="AT1895" s="246">
        <f>_xll.qlIndexFixing($AU$1,AP1895,TRUE,_xll.ohTrigger(Trigger,Trigger1M))</f>
        <v>1.7458705066552348E-2</v>
      </c>
    </row>
    <row r="1896" spans="41:46" ht="11.25" customHeight="1" x14ac:dyDescent="0.25">
      <c r="AO1896" s="102" t="s">
        <v>83</v>
      </c>
      <c r="AP1896" s="101">
        <f>_xll.qlInterestRateIndexFixingDate(Currency&amp;"ibor"&amp;Tenor,AQ1896,Trigger)</f>
        <v>52632</v>
      </c>
      <c r="AQ1896" s="101">
        <f>_xll.qlCalendarAdvance(Calendar,AQ1895,AO1896,"f",,Trigger)</f>
        <v>52636</v>
      </c>
      <c r="AR1896" s="101">
        <f>_xll.qlInterestRateIndexMaturity(Currency&amp;"ibor"&amp;Tenor,AQ1896,Trigger)</f>
        <v>52665</v>
      </c>
      <c r="AS1896" s="246">
        <f>_xll.qlIndexFixing($AC$5,AP1896,TRUE,_xll.ohTrigger(Trigger,Trigger1M))</f>
        <v>1.7375629759838539E-2</v>
      </c>
      <c r="AT1896" s="246">
        <f>_xll.qlIndexFixing($AU$1,AP1896,TRUE,_xll.ohTrigger(Trigger,Trigger1M))</f>
        <v>1.7460812702378214E-2</v>
      </c>
    </row>
    <row r="1897" spans="41:46" ht="11.25" customHeight="1" x14ac:dyDescent="0.25">
      <c r="AO1897" s="102" t="s">
        <v>83</v>
      </c>
      <c r="AP1897" s="101">
        <f>_xll.qlInterestRateIndexFixingDate(Currency&amp;"ibor"&amp;Tenor,AQ1897,Trigger)</f>
        <v>52639</v>
      </c>
      <c r="AQ1897" s="101">
        <f>_xll.qlCalendarAdvance(Calendar,AQ1896,AO1897,"f",,Trigger)</f>
        <v>52643</v>
      </c>
      <c r="AR1897" s="101">
        <f>_xll.qlInterestRateIndexMaturity(Currency&amp;"ibor"&amp;Tenor,AQ1897,Trigger)</f>
        <v>52672</v>
      </c>
      <c r="AS1897" s="246">
        <f>_xll.qlIndexFixing($AC$5,AP1897,TRUE,_xll.ohTrigger(Trigger,Trigger1M))</f>
        <v>1.7377563431976811E-2</v>
      </c>
      <c r="AT1897" s="246">
        <f>_xll.qlIndexFixing($AU$1,AP1897,TRUE,_xll.ohTrigger(Trigger,Trigger1M))</f>
        <v>1.7462922226431584E-2</v>
      </c>
    </row>
    <row r="1898" spans="41:46" ht="11.25" customHeight="1" x14ac:dyDescent="0.25">
      <c r="AO1898" s="102" t="s">
        <v>83</v>
      </c>
      <c r="AP1898" s="101">
        <f>_xll.qlInterestRateIndexFixingDate(Currency&amp;"ibor"&amp;Tenor,AQ1898,Trigger)</f>
        <v>52646</v>
      </c>
      <c r="AQ1898" s="101">
        <f>_xll.qlCalendarAdvance(Calendar,AQ1897,AO1898,"f",,Trigger)</f>
        <v>52650</v>
      </c>
      <c r="AR1898" s="101">
        <f>_xll.qlInterestRateIndexMaturity(Currency&amp;"ibor"&amp;Tenor,AQ1898,Trigger)</f>
        <v>52679</v>
      </c>
      <c r="AS1898" s="246">
        <f>_xll.qlIndexFixing($AC$5,AP1898,TRUE,_xll.ohTrigger(Trigger,Trigger1M))</f>
        <v>1.7379503741917116E-2</v>
      </c>
      <c r="AT1898" s="246">
        <f>_xll.qlIndexFixing($AU$1,AP1898,TRUE,_xll.ohTrigger(Trigger,Trigger1M))</f>
        <v>1.7465033638715217E-2</v>
      </c>
    </row>
    <row r="1899" spans="41:46" ht="11.25" customHeight="1" x14ac:dyDescent="0.25">
      <c r="AO1899" s="102" t="s">
        <v>83</v>
      </c>
      <c r="AP1899" s="101">
        <f>_xll.qlInterestRateIndexFixingDate(Currency&amp;"ibor"&amp;Tenor,AQ1899,Trigger)</f>
        <v>52653</v>
      </c>
      <c r="AQ1899" s="101">
        <f>_xll.qlCalendarAdvance(Calendar,AQ1898,AO1899,"f",,Trigger)</f>
        <v>52657</v>
      </c>
      <c r="AR1899" s="101">
        <f>_xll.qlInterestRateIndexMaturity(Currency&amp;"ibor"&amp;Tenor,AQ1899,Trigger)</f>
        <v>52688</v>
      </c>
      <c r="AS1899" s="246">
        <f>_xll.qlIndexFixing($AC$5,AP1899,TRUE,_xll.ohTrigger(Trigger,Trigger1M))</f>
        <v>1.7382568914609955E-2</v>
      </c>
      <c r="AT1899" s="246">
        <f>_xll.qlIndexFixing($AU$1,AP1899,TRUE,_xll.ohTrigger(Trigger,Trigger1M))</f>
        <v>1.7468296348956108E-2</v>
      </c>
    </row>
    <row r="1900" spans="41:46" ht="11.25" customHeight="1" x14ac:dyDescent="0.25">
      <c r="AO1900" s="102" t="s">
        <v>83</v>
      </c>
      <c r="AP1900" s="101">
        <f>_xll.qlInterestRateIndexFixingDate(Currency&amp;"ibor"&amp;Tenor,AQ1900,Trigger)</f>
        <v>52660</v>
      </c>
      <c r="AQ1900" s="101">
        <f>_xll.qlCalendarAdvance(Calendar,AQ1899,AO1900,"f",,Trigger)</f>
        <v>52664</v>
      </c>
      <c r="AR1900" s="101">
        <f>_xll.qlInterestRateIndexMaturity(Currency&amp;"ibor"&amp;Tenor,AQ1900,Trigger)</f>
        <v>52695</v>
      </c>
      <c r="AS1900" s="246">
        <f>_xll.qlIndexFixing($AC$5,AP1900,TRUE,_xll.ohTrigger(Trigger,Trigger1M))</f>
        <v>1.7384523637053218E-2</v>
      </c>
      <c r="AT1900" s="246">
        <f>_xll.qlIndexFixing($AU$1,AP1900,TRUE,_xll.ohTrigger(Trigger,Trigger1M))</f>
        <v>1.7470412012613276E-2</v>
      </c>
    </row>
    <row r="1901" spans="41:46" ht="11.25" customHeight="1" x14ac:dyDescent="0.25">
      <c r="AO1901" s="102" t="s">
        <v>83</v>
      </c>
      <c r="AP1901" s="101">
        <f>_xll.qlInterestRateIndexFixingDate(Currency&amp;"ibor"&amp;Tenor,AQ1901,Trigger)</f>
        <v>52667</v>
      </c>
      <c r="AQ1901" s="101">
        <f>_xll.qlCalendarAdvance(Calendar,AQ1900,AO1901,"f",,Trigger)</f>
        <v>52671</v>
      </c>
      <c r="AR1901" s="101">
        <f>_xll.qlInterestRateIndexMaturity(Currency&amp;"ibor"&amp;Tenor,AQ1901,Trigger)</f>
        <v>52706</v>
      </c>
      <c r="AS1901" s="246">
        <f>_xll.qlIndexFixing($AC$5,AP1901,TRUE,_xll.ohTrigger(Trigger,Trigger1M))</f>
        <v>1.7388726863685072E-2</v>
      </c>
      <c r="AT1901" s="246">
        <f>_xll.qlIndexFixing($AU$1,AP1901,TRUE,_xll.ohTrigger(Trigger,Trigger1M))</f>
        <v>1.7474830779108989E-2</v>
      </c>
    </row>
    <row r="1902" spans="41:46" ht="11.25" customHeight="1" x14ac:dyDescent="0.25">
      <c r="AO1902" s="102" t="s">
        <v>83</v>
      </c>
      <c r="AP1902" s="101">
        <f>_xll.qlInterestRateIndexFixingDate(Currency&amp;"ibor"&amp;Tenor,AQ1902,Trigger)</f>
        <v>52674</v>
      </c>
      <c r="AQ1902" s="101">
        <f>_xll.qlCalendarAdvance(Calendar,AQ1901,AO1902,"f",,Trigger)</f>
        <v>52678</v>
      </c>
      <c r="AR1902" s="101">
        <f>_xll.qlInterestRateIndexMaturity(Currency&amp;"ibor"&amp;Tenor,AQ1902,Trigger)</f>
        <v>52709</v>
      </c>
      <c r="AS1902" s="246">
        <f>_xll.qlIndexFixing($AC$5,AP1902,TRUE,_xll.ohTrigger(Trigger,Trigger1M))</f>
        <v>1.7388452997366473E-2</v>
      </c>
      <c r="AT1902" s="246">
        <f>_xll.qlIndexFixing($AU$1,AP1902,TRUE,_xll.ohTrigger(Trigger,Trigger1M))</f>
        <v>1.7474649005259045E-2</v>
      </c>
    </row>
    <row r="1903" spans="41:46" ht="11.25" customHeight="1" x14ac:dyDescent="0.25">
      <c r="AO1903" s="102" t="s">
        <v>83</v>
      </c>
      <c r="AP1903" s="101">
        <f>_xll.qlInterestRateIndexFixingDate(Currency&amp;"ibor"&amp;Tenor,AQ1903,Trigger)</f>
        <v>52681</v>
      </c>
      <c r="AQ1903" s="101">
        <f>_xll.qlCalendarAdvance(Calendar,AQ1902,AO1903,"f",,Trigger)</f>
        <v>52685</v>
      </c>
      <c r="AR1903" s="101">
        <f>_xll.qlInterestRateIndexMaturity(Currency&amp;"ibor"&amp;Tenor,AQ1903,Trigger)</f>
        <v>52716</v>
      </c>
      <c r="AS1903" s="246">
        <f>_xll.qlIndexFixing($AC$5,AP1903,TRUE,_xll.ohTrigger(Trigger,Trigger1M))</f>
        <v>1.7390427635246779E-2</v>
      </c>
      <c r="AT1903" s="246">
        <f>_xll.qlIndexFixing($AU$1,AP1903,TRUE,_xll.ohTrigger(Trigger,Trigger1M))</f>
        <v>1.7476770334245065E-2</v>
      </c>
    </row>
    <row r="1904" spans="41:46" ht="11.25" customHeight="1" x14ac:dyDescent="0.25">
      <c r="AO1904" s="102" t="s">
        <v>83</v>
      </c>
      <c r="AP1904" s="101">
        <f>_xll.qlInterestRateIndexFixingDate(Currency&amp;"ibor"&amp;Tenor,AQ1904,Trigger)</f>
        <v>52688</v>
      </c>
      <c r="AQ1904" s="101">
        <f>_xll.qlCalendarAdvance(Calendar,AQ1903,AO1904,"f",,Trigger)</f>
        <v>52692</v>
      </c>
      <c r="AR1904" s="101">
        <f>_xll.qlInterestRateIndexMaturity(Currency&amp;"ibor"&amp;Tenor,AQ1904,Trigger)</f>
        <v>52722</v>
      </c>
      <c r="AS1904" s="246">
        <f>_xll.qlIndexFixing($AC$5,AP1904,TRUE,_xll.ohTrigger(Trigger,Trigger1M))</f>
        <v>1.7391846917414355E-2</v>
      </c>
      <c r="AT1904" s="246">
        <f>_xll.qlIndexFixing($AU$1,AP1904,TRUE,_xll.ohTrigger(Trigger,Trigger1M))</f>
        <v>1.7478317637846352E-2</v>
      </c>
    </row>
    <row r="1905" spans="41:46" ht="11.25" customHeight="1" x14ac:dyDescent="0.25">
      <c r="AO1905" s="102" t="s">
        <v>83</v>
      </c>
      <c r="AP1905" s="101">
        <f>_xll.qlInterestRateIndexFixingDate(Currency&amp;"ibor"&amp;Tenor,AQ1905,Trigger)</f>
        <v>52695</v>
      </c>
      <c r="AQ1905" s="101">
        <f>_xll.qlCalendarAdvance(Calendar,AQ1904,AO1905,"f",,Trigger)</f>
        <v>52699</v>
      </c>
      <c r="AR1905" s="101">
        <f>_xll.qlInterestRateIndexMaturity(Currency&amp;"ibor"&amp;Tenor,AQ1905,Trigger)</f>
        <v>52729</v>
      </c>
      <c r="AS1905" s="246">
        <f>_xll.qlIndexFixing($AC$5,AP1905,TRUE,_xll.ohTrigger(Trigger,Trigger1M))</f>
        <v>1.7393834262143137E-2</v>
      </c>
      <c r="AT1905" s="246">
        <f>_xll.qlIndexFixing($AU$1,AP1905,TRUE,_xll.ohTrigger(Trigger,Trigger1M))</f>
        <v>1.7480442505733329E-2</v>
      </c>
    </row>
    <row r="1906" spans="41:46" ht="11.25" customHeight="1" x14ac:dyDescent="0.25">
      <c r="AO1906" s="102" t="s">
        <v>83</v>
      </c>
      <c r="AP1906" s="101">
        <f>_xll.qlInterestRateIndexFixingDate(Currency&amp;"ibor"&amp;Tenor,AQ1906,Trigger)</f>
        <v>52700</v>
      </c>
      <c r="AQ1906" s="101">
        <f>_xll.qlCalendarAdvance(Calendar,AQ1905,AO1906,"f",,Trigger)</f>
        <v>52706</v>
      </c>
      <c r="AR1906" s="101">
        <f>_xll.qlInterestRateIndexMaturity(Currency&amp;"ibor"&amp;Tenor,AQ1906,Trigger)</f>
        <v>52736</v>
      </c>
      <c r="AS1906" s="246">
        <f>_xll.qlIndexFixing($AC$5,AP1906,TRUE,_xll.ohTrigger(Trigger,Trigger1M))</f>
        <v>1.7395828245028611E-2</v>
      </c>
      <c r="AT1906" s="246">
        <f>_xll.qlIndexFixing($AU$1,AP1906,TRUE,_xll.ohTrigger(Trigger,Trigger1M))</f>
        <v>1.748256926196845E-2</v>
      </c>
    </row>
    <row r="1907" spans="41:46" ht="11.25" customHeight="1" x14ac:dyDescent="0.25">
      <c r="AO1907" s="102" t="s">
        <v>83</v>
      </c>
      <c r="AP1907" s="101">
        <f>_xll.qlInterestRateIndexFixingDate(Currency&amp;"ibor"&amp;Tenor,AQ1907,Trigger)</f>
        <v>52709</v>
      </c>
      <c r="AQ1907" s="101">
        <f>_xll.qlCalendarAdvance(Calendar,AQ1906,AO1907,"f",,Trigger)</f>
        <v>52713</v>
      </c>
      <c r="AR1907" s="101">
        <f>_xll.qlInterestRateIndexMaturity(Currency&amp;"ibor"&amp;Tenor,AQ1907,Trigger)</f>
        <v>52743</v>
      </c>
      <c r="AS1907" s="246">
        <f>_xll.qlIndexFixing($AC$5,AP1907,TRUE,_xll.ohTrigger(Trigger,Trigger1M))</f>
        <v>1.7397828866078768E-2</v>
      </c>
      <c r="AT1907" s="246">
        <f>_xll.qlIndexFixing($AU$1,AP1907,TRUE,_xll.ohTrigger(Trigger,Trigger1M))</f>
        <v>1.7484697906541058E-2</v>
      </c>
    </row>
    <row r="1908" spans="41:46" ht="11.25" customHeight="1" x14ac:dyDescent="0.25">
      <c r="AO1908" s="102" t="s">
        <v>83</v>
      </c>
      <c r="AP1908" s="101">
        <f>_xll.qlInterestRateIndexFixingDate(Currency&amp;"ibor"&amp;Tenor,AQ1908,Trigger)</f>
        <v>52716</v>
      </c>
      <c r="AQ1908" s="101">
        <f>_xll.qlCalendarAdvance(Calendar,AQ1907,AO1908,"f",,Trigger)</f>
        <v>52720</v>
      </c>
      <c r="AR1908" s="101">
        <f>_xll.qlInterestRateIndexMaturity(Currency&amp;"ibor"&amp;Tenor,AQ1908,Trigger)</f>
        <v>52751</v>
      </c>
      <c r="AS1908" s="246">
        <f>_xll.qlIndexFixing($AC$5,AP1908,TRUE,_xll.ohTrigger(Trigger,Trigger1M))</f>
        <v>1.7400400401988227E-2</v>
      </c>
      <c r="AT1908" s="246">
        <f>_xll.qlIndexFixing($AU$1,AP1908,TRUE,_xll.ohTrigger(Trigger,Trigger1M))</f>
        <v>1.748740530586583E-2</v>
      </c>
    </row>
    <row r="1909" spans="41:46" ht="11.25" customHeight="1" x14ac:dyDescent="0.25">
      <c r="AO1909" s="102" t="s">
        <v>83</v>
      </c>
      <c r="AP1909" s="101">
        <f>_xll.qlInterestRateIndexFixingDate(Currency&amp;"ibor"&amp;Tenor,AQ1909,Trigger)</f>
        <v>52723</v>
      </c>
      <c r="AQ1909" s="101">
        <f>_xll.qlCalendarAdvance(Calendar,AQ1908,AO1909,"f",,Trigger)</f>
        <v>52727</v>
      </c>
      <c r="AR1909" s="101">
        <f>_xll.qlInterestRateIndexMaturity(Currency&amp;"ibor"&amp;Tenor,AQ1909,Trigger)</f>
        <v>52758</v>
      </c>
      <c r="AS1909" s="246">
        <f>_xll.qlIndexFixing($AC$5,AP1909,TRUE,_xll.ohTrigger(Trigger,Trigger1M))</f>
        <v>1.740241487082771E-2</v>
      </c>
      <c r="AT1909" s="246">
        <f>_xll.qlIndexFixing($AU$1,AP1909,TRUE,_xll.ohTrigger(Trigger,Trigger1M))</f>
        <v>1.7489537965535339E-2</v>
      </c>
    </row>
    <row r="1910" spans="41:46" ht="11.25" customHeight="1" x14ac:dyDescent="0.25">
      <c r="AO1910" s="102" t="s">
        <v>83</v>
      </c>
      <c r="AP1910" s="101">
        <f>_xll.qlInterestRateIndexFixingDate(Currency&amp;"ibor"&amp;Tenor,AQ1910,Trigger)</f>
        <v>52730</v>
      </c>
      <c r="AQ1910" s="101">
        <f>_xll.qlCalendarAdvance(Calendar,AQ1909,AO1910,"f",,Trigger)</f>
        <v>52734</v>
      </c>
      <c r="AR1910" s="101">
        <f>_xll.qlInterestRateIndexMaturity(Currency&amp;"ibor"&amp;Tenor,AQ1910,Trigger)</f>
        <v>52765</v>
      </c>
      <c r="AS1910" s="246">
        <f>_xll.qlIndexFixing($AC$5,AP1910,TRUE,_xll.ohTrigger(Trigger,Trigger1M))</f>
        <v>1.7404435978176289E-2</v>
      </c>
      <c r="AT1910" s="246">
        <f>_xll.qlIndexFixing($AU$1,AP1910,TRUE,_xll.ohTrigger(Trigger,Trigger1M))</f>
        <v>1.7491672513652953E-2</v>
      </c>
    </row>
    <row r="1911" spans="41:46" ht="11.25" customHeight="1" x14ac:dyDescent="0.25">
      <c r="AO1911" s="102" t="s">
        <v>83</v>
      </c>
      <c r="AP1911" s="101">
        <f>_xll.qlInterestRateIndexFixingDate(Currency&amp;"ibor"&amp;Tenor,AQ1911,Trigger)</f>
        <v>52737</v>
      </c>
      <c r="AQ1911" s="101">
        <f>_xll.qlCalendarAdvance(Calendar,AQ1910,AO1911,"f",,Trigger)</f>
        <v>52741</v>
      </c>
      <c r="AR1911" s="101">
        <f>_xll.qlInterestRateIndexMaturity(Currency&amp;"ibor"&amp;Tenor,AQ1911,Trigger)</f>
        <v>52772</v>
      </c>
      <c r="AS1911" s="246">
        <f>_xll.qlIndexFixing($AC$5,AP1911,TRUE,_xll.ohTrigger(Trigger,Trigger1M))</f>
        <v>1.7406463724031387E-2</v>
      </c>
      <c r="AT1911" s="246">
        <f>_xll.qlIndexFixing($AU$1,AP1911,TRUE,_xll.ohTrigger(Trigger,Trigger1M))</f>
        <v>1.7493808950226414E-2</v>
      </c>
    </row>
    <row r="1912" spans="41:46" ht="11.25" customHeight="1" x14ac:dyDescent="0.25">
      <c r="AO1912" s="102" t="s">
        <v>83</v>
      </c>
      <c r="AP1912" s="101">
        <f>_xll.qlInterestRateIndexFixingDate(Currency&amp;"ibor"&amp;Tenor,AQ1912,Trigger)</f>
        <v>52744</v>
      </c>
      <c r="AQ1912" s="101">
        <f>_xll.qlCalendarAdvance(Calendar,AQ1911,AO1912,"f",,Trigger)</f>
        <v>52748</v>
      </c>
      <c r="AR1912" s="101">
        <f>_xll.qlInterestRateIndexMaturity(Currency&amp;"ibor"&amp;Tenor,AQ1912,Trigger)</f>
        <v>52778</v>
      </c>
      <c r="AS1912" s="246">
        <f>_xll.qlIndexFixing($AC$5,AP1912,TRUE,_xll.ohTrigger(Trigger,Trigger1M))</f>
        <v>1.7407931543898414E-2</v>
      </c>
      <c r="AT1912" s="246">
        <f>_xll.qlIndexFixing($AU$1,AP1912,TRUE,_xll.ohTrigger(Trigger,Trigger1M))</f>
        <v>1.7495369454602283E-2</v>
      </c>
    </row>
    <row r="1913" spans="41:46" ht="11.25" customHeight="1" x14ac:dyDescent="0.25">
      <c r="AO1913" s="102" t="s">
        <v>83</v>
      </c>
      <c r="AP1913" s="101">
        <f>_xll.qlInterestRateIndexFixingDate(Currency&amp;"ibor"&amp;Tenor,AQ1913,Trigger)</f>
        <v>52751</v>
      </c>
      <c r="AQ1913" s="101">
        <f>_xll.qlCalendarAdvance(Calendar,AQ1912,AO1913,"f",,Trigger)</f>
        <v>52755</v>
      </c>
      <c r="AR1913" s="101">
        <f>_xll.qlInterestRateIndexMaturity(Currency&amp;"ibor"&amp;Tenor,AQ1913,Trigger)</f>
        <v>52785</v>
      </c>
      <c r="AS1913" s="246">
        <f>_xll.qlIndexFixing($AC$5,AP1913,TRUE,_xll.ohTrigger(Trigger,Trigger1M))</f>
        <v>1.7409971792785583E-2</v>
      </c>
      <c r="AT1913" s="246">
        <f>_xll.qlIndexFixing($AU$1,AP1913,TRUE,_xll.ohTrigger(Trigger,Trigger1M))</f>
        <v>1.7497509429258429E-2</v>
      </c>
    </row>
    <row r="1914" spans="41:46" ht="11.25" customHeight="1" x14ac:dyDescent="0.25">
      <c r="AO1914" s="102" t="s">
        <v>83</v>
      </c>
      <c r="AP1914" s="101">
        <f>_xll.qlInterestRateIndexFixingDate(Currency&amp;"ibor"&amp;Tenor,AQ1914,Trigger)</f>
        <v>52758</v>
      </c>
      <c r="AQ1914" s="101">
        <f>_xll.qlCalendarAdvance(Calendar,AQ1913,AO1914,"f",,Trigger)</f>
        <v>52762</v>
      </c>
      <c r="AR1914" s="101">
        <f>_xll.qlInterestRateIndexMaturity(Currency&amp;"ibor"&amp;Tenor,AQ1914,Trigger)</f>
        <v>52792</v>
      </c>
      <c r="AS1914" s="246">
        <f>_xll.qlIndexFixing($AC$5,AP1914,TRUE,_xll.ohTrigger(Trigger,Trigger1M))</f>
        <v>1.7412015973309103E-2</v>
      </c>
      <c r="AT1914" s="246">
        <f>_xll.qlIndexFixing($AU$1,AP1914,TRUE,_xll.ohTrigger(Trigger,Trigger1M))</f>
        <v>1.7499651292262719E-2</v>
      </c>
    </row>
    <row r="1915" spans="41:46" ht="11.25" customHeight="1" x14ac:dyDescent="0.25">
      <c r="AO1915" s="102" t="s">
        <v>83</v>
      </c>
      <c r="AP1915" s="101">
        <f>_xll.qlInterestRateIndexFixingDate(Currency&amp;"ibor"&amp;Tenor,AQ1915,Trigger)</f>
        <v>52765</v>
      </c>
      <c r="AQ1915" s="101">
        <f>_xll.qlCalendarAdvance(Calendar,AQ1914,AO1915,"f",,Trigger)</f>
        <v>52769</v>
      </c>
      <c r="AR1915" s="101">
        <f>_xll.qlInterestRateIndexMaturity(Currency&amp;"ibor"&amp;Tenor,AQ1915,Trigger)</f>
        <v>52799</v>
      </c>
      <c r="AS1915" s="246">
        <f>_xll.qlIndexFixing($AC$5,AP1915,TRUE,_xll.ohTrigger(Trigger,Trigger1M))</f>
        <v>1.7414061300089045E-2</v>
      </c>
      <c r="AT1915" s="246">
        <f>_xll.qlIndexFixing($AU$1,AP1915,TRUE,_xll.ohTrigger(Trigger,Trigger1M))</f>
        <v>1.7501795043620483E-2</v>
      </c>
    </row>
    <row r="1916" spans="41:46" ht="11.25" customHeight="1" x14ac:dyDescent="0.25">
      <c r="AO1916" s="102" t="s">
        <v>83</v>
      </c>
      <c r="AP1916" s="101">
        <f>_xll.qlInterestRateIndexFixingDate(Currency&amp;"ibor"&amp;Tenor,AQ1916,Trigger)</f>
        <v>52772</v>
      </c>
      <c r="AQ1916" s="101">
        <f>_xll.qlCalendarAdvance(Calendar,AQ1915,AO1916,"f",,Trigger)</f>
        <v>52776</v>
      </c>
      <c r="AR1916" s="101">
        <f>_xll.qlInterestRateIndexMaturity(Currency&amp;"ibor"&amp;Tenor,AQ1916,Trigger)</f>
        <v>52806</v>
      </c>
      <c r="AS1916" s="246">
        <f>_xll.qlIndexFixing($AC$5,AP1916,TRUE,_xll.ohTrigger(Trigger,Trigger1M))</f>
        <v>1.7416105205757759E-2</v>
      </c>
      <c r="AT1916" s="246">
        <f>_xll.qlIndexFixing($AU$1,AP1916,TRUE,_xll.ohTrigger(Trigger,Trigger1M))</f>
        <v>1.7503940683334385E-2</v>
      </c>
    </row>
    <row r="1917" spans="41:46" ht="11.25" customHeight="1" x14ac:dyDescent="0.25">
      <c r="AO1917" s="102" t="s">
        <v>83</v>
      </c>
      <c r="AP1917" s="101">
        <f>_xll.qlInterestRateIndexFixingDate(Currency&amp;"ibor"&amp;Tenor,AQ1917,Trigger)</f>
        <v>52779</v>
      </c>
      <c r="AQ1917" s="101">
        <f>_xll.qlCalendarAdvance(Calendar,AQ1916,AO1917,"f",,Trigger)</f>
        <v>52783</v>
      </c>
      <c r="AR1917" s="101">
        <f>_xll.qlInterestRateIndexMaturity(Currency&amp;"ibor"&amp;Tenor,AQ1917,Trigger)</f>
        <v>52814</v>
      </c>
      <c r="AS1917" s="246">
        <f>_xll.qlIndexFixing($AC$5,AP1917,TRUE,_xll.ohTrigger(Trigger,Trigger1M))</f>
        <v>1.7418711618054243E-2</v>
      </c>
      <c r="AT1917" s="246">
        <f>_xll.qlIndexFixing($AU$1,AP1917,TRUE,_xll.ohTrigger(Trigger,Trigger1M))</f>
        <v>1.750666722719604E-2</v>
      </c>
    </row>
    <row r="1918" spans="41:46" ht="11.25" customHeight="1" x14ac:dyDescent="0.25">
      <c r="AO1918" s="102" t="s">
        <v>83</v>
      </c>
      <c r="AP1918" s="101">
        <f>_xll.qlInterestRateIndexFixingDate(Currency&amp;"ibor"&amp;Tenor,AQ1918,Trigger)</f>
        <v>52786</v>
      </c>
      <c r="AQ1918" s="101">
        <f>_xll.qlCalendarAdvance(Calendar,AQ1917,AO1918,"f",,Trigger)</f>
        <v>52790</v>
      </c>
      <c r="AR1918" s="101">
        <f>_xll.qlInterestRateIndexMaturity(Currency&amp;"ibor"&amp;Tenor,AQ1918,Trigger)</f>
        <v>52821</v>
      </c>
      <c r="AS1918" s="246">
        <f>_xll.qlIndexFixing($AC$5,AP1918,TRUE,_xll.ohTrigger(Trigger,Trigger1M))</f>
        <v>1.7420746576150468E-2</v>
      </c>
      <c r="AT1918" s="246">
        <f>_xll.qlIndexFixing($AU$1,AP1918,TRUE,_xll.ohTrigger(Trigger,Trigger1M))</f>
        <v>1.7508816882960399E-2</v>
      </c>
    </row>
    <row r="1919" spans="41:46" ht="11.25" customHeight="1" x14ac:dyDescent="0.25">
      <c r="AO1919" s="102" t="s">
        <v>83</v>
      </c>
      <c r="AP1919" s="101">
        <f>_xll.qlInterestRateIndexFixingDate(Currency&amp;"ibor"&amp;Tenor,AQ1919,Trigger)</f>
        <v>52793</v>
      </c>
      <c r="AQ1919" s="101">
        <f>_xll.qlCalendarAdvance(Calendar,AQ1918,AO1919,"f",,Trigger)</f>
        <v>52797</v>
      </c>
      <c r="AR1919" s="101">
        <f>_xll.qlInterestRateIndexMaturity(Currency&amp;"ibor"&amp;Tenor,AQ1919,Trigger)</f>
        <v>52828</v>
      </c>
      <c r="AS1919" s="246">
        <f>_xll.qlIndexFixing($AC$5,AP1919,TRUE,_xll.ohTrigger(Trigger,Trigger1M))</f>
        <v>1.742277716917065E-2</v>
      </c>
      <c r="AT1919" s="246">
        <f>_xll.qlIndexFixing($AU$1,AP1919,TRUE,_xll.ohTrigger(Trigger,Trigger1M))</f>
        <v>1.7510968427180605E-2</v>
      </c>
    </row>
    <row r="1920" spans="41:46" ht="11.25" customHeight="1" x14ac:dyDescent="0.25">
      <c r="AO1920" s="102" t="s">
        <v>83</v>
      </c>
      <c r="AP1920" s="101">
        <f>_xll.qlInterestRateIndexFixingDate(Currency&amp;"ibor"&amp;Tenor,AQ1920,Trigger)</f>
        <v>52800</v>
      </c>
      <c r="AQ1920" s="101">
        <f>_xll.qlCalendarAdvance(Calendar,AQ1919,AO1920,"f",,Trigger)</f>
        <v>52804</v>
      </c>
      <c r="AR1920" s="101">
        <f>_xll.qlInterestRateIndexMaturity(Currency&amp;"ibor"&amp;Tenor,AQ1920,Trigger)</f>
        <v>52835</v>
      </c>
      <c r="AS1920" s="246">
        <f>_xll.qlIndexFixing($AC$5,AP1920,TRUE,_xll.ohTrigger(Trigger,Trigger1M))</f>
        <v>1.7424803397109632E-2</v>
      </c>
      <c r="AT1920" s="246">
        <f>_xll.qlIndexFixing($AU$1,AP1920,TRUE,_xll.ohTrigger(Trigger,Trigger1M))</f>
        <v>1.7513121859864391E-2</v>
      </c>
    </row>
    <row r="1921" spans="41:46" ht="11.25" customHeight="1" x14ac:dyDescent="0.25">
      <c r="AO1921" s="102" t="s">
        <v>83</v>
      </c>
      <c r="AP1921" s="101">
        <f>_xll.qlInterestRateIndexFixingDate(Currency&amp;"ibor"&amp;Tenor,AQ1921,Trigger)</f>
        <v>52807</v>
      </c>
      <c r="AQ1921" s="101">
        <f>_xll.qlCalendarAdvance(Calendar,AQ1920,AO1921,"f",,Trigger)</f>
        <v>52811</v>
      </c>
      <c r="AR1921" s="101">
        <f>_xll.qlInterestRateIndexMaturity(Currency&amp;"ibor"&amp;Tenor,AQ1921,Trigger)</f>
        <v>52842</v>
      </c>
      <c r="AS1921" s="246">
        <f>_xll.qlIndexFixing($AC$5,AP1921,TRUE,_xll.ohTrigger(Trigger,Trigger1M))</f>
        <v>1.7426825259964838E-2</v>
      </c>
      <c r="AT1921" s="246">
        <f>_xll.qlIndexFixing($AU$1,AP1921,TRUE,_xll.ohTrigger(Trigger,Trigger1M))</f>
        <v>1.7515277181009176E-2</v>
      </c>
    </row>
    <row r="1922" spans="41:46" ht="11.25" customHeight="1" x14ac:dyDescent="0.25">
      <c r="AO1922" s="102" t="s">
        <v>83</v>
      </c>
      <c r="AP1922" s="101">
        <f>_xll.qlInterestRateIndexFixingDate(Currency&amp;"ibor"&amp;Tenor,AQ1922,Trigger)</f>
        <v>52814</v>
      </c>
      <c r="AQ1922" s="101">
        <f>_xll.qlCalendarAdvance(Calendar,AQ1921,AO1922,"f",,Trigger)</f>
        <v>52818</v>
      </c>
      <c r="AR1922" s="101">
        <f>_xll.qlInterestRateIndexMaturity(Currency&amp;"ibor"&amp;Tenor,AQ1922,Trigger)</f>
        <v>52849</v>
      </c>
      <c r="AS1922" s="246">
        <f>_xll.qlIndexFixing($AC$5,AP1922,TRUE,_xll.ohTrigger(Trigger,Trigger1M))</f>
        <v>1.7428842757733685E-2</v>
      </c>
      <c r="AT1922" s="246">
        <f>_xll.qlIndexFixing($AU$1,AP1922,TRUE,_xll.ohTrigger(Trigger,Trigger1M))</f>
        <v>1.7517434390620118E-2</v>
      </c>
    </row>
    <row r="1923" spans="41:46" ht="11.25" customHeight="1" x14ac:dyDescent="0.25">
      <c r="AO1923" s="102" t="s">
        <v>83</v>
      </c>
      <c r="AP1923" s="101">
        <f>_xll.qlInterestRateIndexFixingDate(Currency&amp;"ibor"&amp;Tenor,AQ1923,Trigger)</f>
        <v>52821</v>
      </c>
      <c r="AQ1923" s="101">
        <f>_xll.qlCalendarAdvance(Calendar,AQ1922,AO1923,"f",,Trigger)</f>
        <v>52825</v>
      </c>
      <c r="AR1923" s="101">
        <f>_xll.qlInterestRateIndexMaturity(Currency&amp;"ibor"&amp;Tenor,AQ1923,Trigger)</f>
        <v>52856</v>
      </c>
      <c r="AS1923" s="246">
        <f>_xll.qlIndexFixing($AC$5,AP1923,TRUE,_xll.ohTrigger(Trigger,Trigger1M))</f>
        <v>1.7430855890416173E-2</v>
      </c>
      <c r="AT1923" s="246">
        <f>_xll.qlIndexFixing($AU$1,AP1923,TRUE,_xll.ohTrigger(Trigger,Trigger1M))</f>
        <v>1.751959348869464E-2</v>
      </c>
    </row>
    <row r="1924" spans="41:46" ht="11.25" customHeight="1" x14ac:dyDescent="0.25">
      <c r="AO1924" s="102" t="s">
        <v>83</v>
      </c>
      <c r="AP1924" s="101">
        <f>_xll.qlInterestRateIndexFixingDate(Currency&amp;"ibor"&amp;Tenor,AQ1924,Trigger)</f>
        <v>52828</v>
      </c>
      <c r="AQ1924" s="101">
        <f>_xll.qlCalendarAdvance(Calendar,AQ1923,AO1924,"f",,Trigger)</f>
        <v>52832</v>
      </c>
      <c r="AR1924" s="101">
        <f>_xll.qlInterestRateIndexMaturity(Currency&amp;"ibor"&amp;Tenor,AQ1924,Trigger)</f>
        <v>52863</v>
      </c>
      <c r="AS1924" s="246">
        <f>_xll.qlIndexFixing($AC$5,AP1924,TRUE,_xll.ohTrigger(Trigger,Trigger1M))</f>
        <v>1.7432864658007152E-2</v>
      </c>
      <c r="AT1924" s="246">
        <f>_xll.qlIndexFixing($AU$1,AP1924,TRUE,_xll.ohTrigger(Trigger,Trigger1M))</f>
        <v>1.7521754475230161E-2</v>
      </c>
    </row>
    <row r="1925" spans="41:46" ht="11.25" customHeight="1" x14ac:dyDescent="0.25">
      <c r="AO1925" s="102" t="s">
        <v>83</v>
      </c>
      <c r="AP1925" s="101">
        <f>_xll.qlInterestRateIndexFixingDate(Currency&amp;"ibor"&amp;Tenor,AQ1925,Trigger)</f>
        <v>52835</v>
      </c>
      <c r="AQ1925" s="101">
        <f>_xll.qlCalendarAdvance(Calendar,AQ1924,AO1925,"f",,Trigger)</f>
        <v>52839</v>
      </c>
      <c r="AR1925" s="101">
        <f>_xll.qlInterestRateIndexMaturity(Currency&amp;"ibor"&amp;Tenor,AQ1925,Trigger)</f>
        <v>52870</v>
      </c>
      <c r="AS1925" s="246">
        <f>_xll.qlIndexFixing($AC$5,AP1925,TRUE,_xll.ohTrigger(Trigger,Trigger1M))</f>
        <v>1.7434869060511768E-2</v>
      </c>
      <c r="AT1925" s="246">
        <f>_xll.qlIndexFixing($AU$1,AP1925,TRUE,_xll.ohTrigger(Trigger,Trigger1M))</f>
        <v>1.7523917350234418E-2</v>
      </c>
    </row>
    <row r="1926" spans="41:46" ht="11.25" customHeight="1" x14ac:dyDescent="0.25">
      <c r="AO1926" s="102" t="s">
        <v>83</v>
      </c>
      <c r="AP1926" s="101">
        <f>_xll.qlInterestRateIndexFixingDate(Currency&amp;"ibor"&amp;Tenor,AQ1926,Trigger)</f>
        <v>52842</v>
      </c>
      <c r="AQ1926" s="101">
        <f>_xll.qlCalendarAdvance(Calendar,AQ1925,AO1926,"f",,Trigger)</f>
        <v>52846</v>
      </c>
      <c r="AR1926" s="101">
        <f>_xll.qlInterestRateIndexMaturity(Currency&amp;"ibor"&amp;Tenor,AQ1926,Trigger)</f>
        <v>52876</v>
      </c>
      <c r="AS1926" s="246">
        <f>_xll.qlIndexFixing($AC$5,AP1926,TRUE,_xll.ohTrigger(Trigger,Trigger1M))</f>
        <v>1.7436304550309423E-2</v>
      </c>
      <c r="AT1926" s="246">
        <f>_xll.qlIndexFixing($AU$1,AP1926,TRUE,_xll.ohTrigger(Trigger,Trigger1M))</f>
        <v>1.7525500940031691E-2</v>
      </c>
    </row>
    <row r="1927" spans="41:46" ht="11.25" customHeight="1" x14ac:dyDescent="0.25">
      <c r="AO1927" s="102" t="s">
        <v>83</v>
      </c>
      <c r="AP1927" s="101">
        <f>_xll.qlInterestRateIndexFixingDate(Currency&amp;"ibor"&amp;Tenor,AQ1927,Trigger)</f>
        <v>52849</v>
      </c>
      <c r="AQ1927" s="101">
        <f>_xll.qlCalendarAdvance(Calendar,AQ1926,AO1927,"f",,Trigger)</f>
        <v>52853</v>
      </c>
      <c r="AR1927" s="101">
        <f>_xll.qlInterestRateIndexMaturity(Currency&amp;"ibor"&amp;Tenor,AQ1927,Trigger)</f>
        <v>52883</v>
      </c>
      <c r="AS1927" s="246">
        <f>_xll.qlIndexFixing($AC$5,AP1927,TRUE,_xll.ohTrigger(Trigger,Trigger1M))</f>
        <v>1.7438300437804699E-2</v>
      </c>
      <c r="AT1927" s="246">
        <f>_xll.qlIndexFixing($AU$1,AP1927,TRUE,_xll.ohTrigger(Trigger,Trigger1M))</f>
        <v>1.7527667351684428E-2</v>
      </c>
    </row>
    <row r="1928" spans="41:46" ht="11.25" customHeight="1" x14ac:dyDescent="0.25">
      <c r="AO1928" s="102" t="s">
        <v>83</v>
      </c>
      <c r="AP1928" s="101">
        <f>_xll.qlInterestRateIndexFixingDate(Currency&amp;"ibor"&amp;Tenor,AQ1928,Trigger)</f>
        <v>52856</v>
      </c>
      <c r="AQ1928" s="101">
        <f>_xll.qlCalendarAdvance(Calendar,AQ1927,AO1928,"f",,Trigger)</f>
        <v>52860</v>
      </c>
      <c r="AR1928" s="101">
        <f>_xll.qlInterestRateIndexMaturity(Currency&amp;"ibor"&amp;Tenor,AQ1928,Trigger)</f>
        <v>52890</v>
      </c>
      <c r="AS1928" s="246">
        <f>_xll.qlIndexFixing($AC$5,AP1928,TRUE,_xll.ohTrigger(Trigger,Trigger1M))</f>
        <v>1.7440291960402199E-2</v>
      </c>
      <c r="AT1928" s="246">
        <f>_xll.qlIndexFixing($AU$1,AP1928,TRUE,_xll.ohTrigger(Trigger,Trigger1M))</f>
        <v>1.7529835651698633E-2</v>
      </c>
    </row>
    <row r="1929" spans="41:46" ht="11.25" customHeight="1" x14ac:dyDescent="0.25">
      <c r="AO1929" s="102" t="s">
        <v>83</v>
      </c>
      <c r="AP1929" s="101">
        <f>_xll.qlInterestRateIndexFixingDate(Currency&amp;"ibor"&amp;Tenor,AQ1929,Trigger)</f>
        <v>52863</v>
      </c>
      <c r="AQ1929" s="101">
        <f>_xll.qlCalendarAdvance(Calendar,AQ1928,AO1929,"f",,Trigger)</f>
        <v>52867</v>
      </c>
      <c r="AR1929" s="101">
        <f>_xll.qlInterestRateIndexMaturity(Currency&amp;"ibor"&amp;Tenor,AQ1929,Trigger)</f>
        <v>52897</v>
      </c>
      <c r="AS1929" s="246">
        <f>_xll.qlIndexFixing($AC$5,AP1929,TRUE,_xll.ohTrigger(Trigger,Trigger1M))</f>
        <v>1.7442279118096593E-2</v>
      </c>
      <c r="AT1929" s="246">
        <f>_xll.qlIndexFixing($AU$1,AP1929,TRUE,_xll.ohTrigger(Trigger,Trigger1M))</f>
        <v>1.7532005840082299E-2</v>
      </c>
    </row>
    <row r="1930" spans="41:46" ht="11.25" customHeight="1" x14ac:dyDescent="0.25">
      <c r="AO1930" s="102" t="s">
        <v>83</v>
      </c>
      <c r="AP1930" s="101">
        <f>_xll.qlInterestRateIndexFixingDate(Currency&amp;"ibor"&amp;Tenor,AQ1930,Trigger)</f>
        <v>52870</v>
      </c>
      <c r="AQ1930" s="101">
        <f>_xll.qlCalendarAdvance(Calendar,AQ1929,AO1930,"f",,Trigger)</f>
        <v>52874</v>
      </c>
      <c r="AR1930" s="101">
        <f>_xll.qlInterestRateIndexMaturity(Currency&amp;"ibor"&amp;Tenor,AQ1930,Trigger)</f>
        <v>52905</v>
      </c>
      <c r="AS1930" s="246">
        <f>_xll.qlIndexFixing($AC$5,AP1930,TRUE,_xll.ohTrigger(Trigger,Trigger1M))</f>
        <v>1.7444825596551274E-2</v>
      </c>
      <c r="AT1930" s="246">
        <f>_xll.qlIndexFixing($AU$1,AP1930,TRUE,_xll.ohTrigger(Trigger,Trigger1M))</f>
        <v>1.7534760052289333E-2</v>
      </c>
    </row>
    <row r="1931" spans="41:46" ht="11.25" customHeight="1" x14ac:dyDescent="0.25">
      <c r="AO1931" s="102" t="s">
        <v>83</v>
      </c>
      <c r="AP1931" s="101">
        <f>_xll.qlInterestRateIndexFixingDate(Currency&amp;"ibor"&amp;Tenor,AQ1931,Trigger)</f>
        <v>52877</v>
      </c>
      <c r="AQ1931" s="101">
        <f>_xll.qlCalendarAdvance(Calendar,AQ1930,AO1931,"f",,Trigger)</f>
        <v>52881</v>
      </c>
      <c r="AR1931" s="101">
        <f>_xll.qlInterestRateIndexMaturity(Currency&amp;"ibor"&amp;Tenor,AQ1931,Trigger)</f>
        <v>52912</v>
      </c>
      <c r="AS1931" s="246">
        <f>_xll.qlIndexFixing($AC$5,AP1931,TRUE,_xll.ohTrigger(Trigger,Trigger1M))</f>
        <v>1.7446803808452659E-2</v>
      </c>
      <c r="AT1931" s="246">
        <f>_xll.qlIndexFixing($AU$1,AP1931,TRUE,_xll.ohTrigger(Trigger,Trigger1M))</f>
        <v>1.7536934258113743E-2</v>
      </c>
    </row>
    <row r="1932" spans="41:46" ht="11.25" customHeight="1" x14ac:dyDescent="0.25">
      <c r="AO1932" s="102" t="s">
        <v>83</v>
      </c>
      <c r="AP1932" s="101">
        <f>_xll.qlInterestRateIndexFixingDate(Currency&amp;"ibor"&amp;Tenor,AQ1932,Trigger)</f>
        <v>52884</v>
      </c>
      <c r="AQ1932" s="101">
        <f>_xll.qlCalendarAdvance(Calendar,AQ1931,AO1932,"f",,Trigger)</f>
        <v>52888</v>
      </c>
      <c r="AR1932" s="101">
        <f>_xll.qlInterestRateIndexMaturity(Currency&amp;"ibor"&amp;Tenor,AQ1932,Trigger)</f>
        <v>52919</v>
      </c>
      <c r="AS1932" s="246">
        <f>_xll.qlIndexFixing($AC$5,AP1932,TRUE,_xll.ohTrigger(Trigger,Trigger1M))</f>
        <v>1.744877765524706E-2</v>
      </c>
      <c r="AT1932" s="246">
        <f>_xll.qlIndexFixing($AU$1,AP1932,TRUE,_xll.ohTrigger(Trigger,Trigger1M))</f>
        <v>1.7539110352412048E-2</v>
      </c>
    </row>
    <row r="1933" spans="41:46" ht="11.25" customHeight="1" x14ac:dyDescent="0.25">
      <c r="AO1933" s="102" t="s">
        <v>83</v>
      </c>
      <c r="AP1933" s="101">
        <f>_xll.qlInterestRateIndexFixingDate(Currency&amp;"ibor"&amp;Tenor,AQ1933,Trigger)</f>
        <v>52891</v>
      </c>
      <c r="AQ1933" s="101">
        <f>_xll.qlCalendarAdvance(Calendar,AQ1932,AO1933,"f",,Trigger)</f>
        <v>52895</v>
      </c>
      <c r="AR1933" s="101">
        <f>_xll.qlInterestRateIndexMaturity(Currency&amp;"ibor"&amp;Tenor,AQ1933,Trigger)</f>
        <v>52926</v>
      </c>
      <c r="AS1933" s="246">
        <f>_xll.qlIndexFixing($AC$5,AP1933,TRUE,_xll.ohTrigger(Trigger,Trigger1M))</f>
        <v>1.7450747136929314E-2</v>
      </c>
      <c r="AT1933" s="246">
        <f>_xll.qlIndexFixing($AU$1,AP1933,TRUE,_xll.ohTrigger(Trigger,Trigger1M))</f>
        <v>1.7541288335184244E-2</v>
      </c>
    </row>
    <row r="1934" spans="41:46" ht="11.25" customHeight="1" x14ac:dyDescent="0.25">
      <c r="AO1934" s="102" t="s">
        <v>83</v>
      </c>
      <c r="AP1934" s="101">
        <f>_xll.qlInterestRateIndexFixingDate(Currency&amp;"ibor"&amp;Tenor,AQ1934,Trigger)</f>
        <v>52898</v>
      </c>
      <c r="AQ1934" s="101">
        <f>_xll.qlCalendarAdvance(Calendar,AQ1933,AO1934,"f",,Trigger)</f>
        <v>52902</v>
      </c>
      <c r="AR1934" s="101">
        <f>_xll.qlInterestRateIndexMaturity(Currency&amp;"ibor"&amp;Tenor,AQ1934,Trigger)</f>
        <v>52932</v>
      </c>
      <c r="AS1934" s="246">
        <f>_xll.qlIndexFixing($AC$5,AP1934,TRUE,_xll.ohTrigger(Trigger,Trigger1M))</f>
        <v>1.7452149432995334E-2</v>
      </c>
      <c r="AT1934" s="246">
        <f>_xll.qlIndexFixing($AU$1,AP1934,TRUE,_xll.ohTrigger(Trigger,Trigger1M))</f>
        <v>1.7542885107515893E-2</v>
      </c>
    </row>
    <row r="1935" spans="41:46" ht="11.25" customHeight="1" x14ac:dyDescent="0.25">
      <c r="AO1935" s="102" t="s">
        <v>83</v>
      </c>
      <c r="AP1935" s="101">
        <f>_xll.qlInterestRateIndexFixingDate(Currency&amp;"ibor"&amp;Tenor,AQ1935,Trigger)</f>
        <v>52905</v>
      </c>
      <c r="AQ1935" s="101">
        <f>_xll.qlCalendarAdvance(Calendar,AQ1934,AO1935,"f",,Trigger)</f>
        <v>52909</v>
      </c>
      <c r="AR1935" s="101">
        <f>_xll.qlInterestRateIndexMaturity(Currency&amp;"ibor"&amp;Tenor,AQ1935,Trigger)</f>
        <v>52939</v>
      </c>
      <c r="AS1935" s="246">
        <f>_xll.qlIndexFixing($AC$5,AP1935,TRUE,_xll.ohTrigger(Trigger,Trigger1M))</f>
        <v>1.7454110401244449E-2</v>
      </c>
      <c r="AT1935" s="246">
        <f>_xll.qlIndexFixing($AU$1,AP1935,TRUE,_xll.ohTrigger(Trigger,Trigger1M))</f>
        <v>1.7545066626113659E-2</v>
      </c>
    </row>
    <row r="1936" spans="41:46" ht="11.25" customHeight="1" x14ac:dyDescent="0.25">
      <c r="AO1936" s="102" t="s">
        <v>83</v>
      </c>
      <c r="AP1936" s="101">
        <f>_xll.qlInterestRateIndexFixingDate(Currency&amp;"ibor"&amp;Tenor,AQ1936,Trigger)</f>
        <v>52912</v>
      </c>
      <c r="AQ1936" s="101">
        <f>_xll.qlCalendarAdvance(Calendar,AQ1935,AO1936,"f",,Trigger)</f>
        <v>52916</v>
      </c>
      <c r="AR1936" s="101">
        <f>_xll.qlInterestRateIndexMaturity(Currency&amp;"ibor"&amp;Tenor,AQ1936,Trigger)</f>
        <v>52946</v>
      </c>
      <c r="AS1936" s="246">
        <f>_xll.qlIndexFixing($AC$5,AP1936,TRUE,_xll.ohTrigger(Trigger,Trigger1M))</f>
        <v>1.7456067004577136E-2</v>
      </c>
      <c r="AT1936" s="246">
        <f>_xll.qlIndexFixing($AU$1,AP1936,TRUE,_xll.ohTrigger(Trigger,Trigger1M))</f>
        <v>1.754725003308355E-2</v>
      </c>
    </row>
    <row r="1937" spans="41:46" ht="11.25" customHeight="1" x14ac:dyDescent="0.25">
      <c r="AO1937" s="102" t="s">
        <v>83</v>
      </c>
      <c r="AP1937" s="101">
        <f>_xll.qlInterestRateIndexFixingDate(Currency&amp;"ibor"&amp;Tenor,AQ1937,Trigger)</f>
        <v>52919</v>
      </c>
      <c r="AQ1937" s="101">
        <f>_xll.qlCalendarAdvance(Calendar,AQ1936,AO1937,"f",,Trigger)</f>
        <v>52923</v>
      </c>
      <c r="AR1937" s="101">
        <f>_xll.qlInterestRateIndexMaturity(Currency&amp;"ibor"&amp;Tenor,AQ1937,Trigger)</f>
        <v>52953</v>
      </c>
      <c r="AS1937" s="246">
        <f>_xll.qlIndexFixing($AC$5,AP1937,TRUE,_xll.ohTrigger(Trigger,Trigger1M))</f>
        <v>1.745801924299073E-2</v>
      </c>
      <c r="AT1937" s="246">
        <f>_xll.qlIndexFixing($AU$1,AP1937,TRUE,_xll.ohTrigger(Trigger,Trigger1M))</f>
        <v>1.7549435328428231E-2</v>
      </c>
    </row>
    <row r="1938" spans="41:46" ht="11.25" customHeight="1" x14ac:dyDescent="0.25">
      <c r="AO1938" s="102" t="s">
        <v>83</v>
      </c>
      <c r="AP1938" s="101">
        <f>_xll.qlInterestRateIndexFixingDate(Currency&amp;"ibor"&amp;Tenor,AQ1938,Trigger)</f>
        <v>52926</v>
      </c>
      <c r="AQ1938" s="101">
        <f>_xll.qlCalendarAdvance(Calendar,AQ1937,AO1938,"f",,Trigger)</f>
        <v>52930</v>
      </c>
      <c r="AR1938" s="101">
        <f>_xll.qlInterestRateIndexMaturity(Currency&amp;"ibor"&amp;Tenor,AQ1938,Trigger)</f>
        <v>52960</v>
      </c>
      <c r="AS1938" s="246">
        <f>_xll.qlIndexFixing($AC$5,AP1938,TRUE,_xll.ohTrigger(Trigger,Trigger1M))</f>
        <v>1.7459967116485231E-2</v>
      </c>
      <c r="AT1938" s="246">
        <f>_xll.qlIndexFixing($AU$1,AP1938,TRUE,_xll.ohTrigger(Trigger,Trigger1M))</f>
        <v>1.7551622512142373E-2</v>
      </c>
    </row>
    <row r="1939" spans="41:46" ht="11.25" customHeight="1" x14ac:dyDescent="0.25">
      <c r="AO1939" s="102" t="s">
        <v>83</v>
      </c>
      <c r="AP1939" s="101">
        <f>_xll.qlInterestRateIndexFixingDate(Currency&amp;"ibor"&amp;Tenor,AQ1939,Trigger)</f>
        <v>52933</v>
      </c>
      <c r="AQ1939" s="101">
        <f>_xll.qlCalendarAdvance(Calendar,AQ1938,AO1939,"f",,Trigger)</f>
        <v>52937</v>
      </c>
      <c r="AR1939" s="101">
        <f>_xll.qlInterestRateIndexMaturity(Currency&amp;"ibor"&amp;Tenor,AQ1939,Trigger)</f>
        <v>52968</v>
      </c>
      <c r="AS1939" s="246">
        <f>_xll.qlIndexFixing($AC$5,AP1939,TRUE,_xll.ohTrigger(Trigger,Trigger1M))</f>
        <v>1.7462472359595655E-2</v>
      </c>
      <c r="AT1939" s="246">
        <f>_xll.qlIndexFixing($AU$1,AP1939,TRUE,_xll.ohTrigger(Trigger,Trigger1M))</f>
        <v>1.7554395889854288E-2</v>
      </c>
    </row>
    <row r="1940" spans="41:46" ht="11.25" customHeight="1" x14ac:dyDescent="0.25">
      <c r="AO1940" s="102" t="s">
        <v>83</v>
      </c>
      <c r="AP1940" s="101">
        <f>_xll.qlInterestRateIndexFixingDate(Currency&amp;"ibor"&amp;Tenor,AQ1940,Trigger)</f>
        <v>52940</v>
      </c>
      <c r="AQ1940" s="101">
        <f>_xll.qlCalendarAdvance(Calendar,AQ1939,AO1940,"f",,Trigger)</f>
        <v>52944</v>
      </c>
      <c r="AR1940" s="101">
        <f>_xll.qlInterestRateIndexMaturity(Currency&amp;"ibor"&amp;Tenor,AQ1940,Trigger)</f>
        <v>52975</v>
      </c>
      <c r="AS1940" s="246">
        <f>_xll.qlIndexFixing($AC$5,AP1940,TRUE,_xll.ohTrigger(Trigger,Trigger1M))</f>
        <v>1.7464411285446499E-2</v>
      </c>
      <c r="AT1940" s="246">
        <f>_xll.qlIndexFixing($AU$1,AP1940,TRUE,_xll.ohTrigger(Trigger,Trigger1M))</f>
        <v>1.7556587091979839E-2</v>
      </c>
    </row>
    <row r="1941" spans="41:46" ht="11.25" customHeight="1" x14ac:dyDescent="0.25">
      <c r="AO1941" s="102" t="s">
        <v>83</v>
      </c>
      <c r="AP1941" s="101">
        <f>_xll.qlInterestRateIndexFixingDate(Currency&amp;"ibor"&amp;Tenor,AQ1941,Trigger)</f>
        <v>52947</v>
      </c>
      <c r="AQ1941" s="101">
        <f>_xll.qlCalendarAdvance(Calendar,AQ1940,AO1941,"f",,Trigger)</f>
        <v>52951</v>
      </c>
      <c r="AR1941" s="101">
        <f>_xll.qlInterestRateIndexMaturity(Currency&amp;"ibor"&amp;Tenor,AQ1941,Trigger)</f>
        <v>52982</v>
      </c>
      <c r="AS1941" s="246">
        <f>_xll.qlIndexFixing($AC$5,AP1941,TRUE,_xll.ohTrigger(Trigger,Trigger1M))</f>
        <v>1.7466345846172307E-2</v>
      </c>
      <c r="AT1941" s="246">
        <f>_xll.qlIndexFixing($AU$1,AP1941,TRUE,_xll.ohTrigger(Trigger,Trigger1M))</f>
        <v>1.7558780182592177E-2</v>
      </c>
    </row>
    <row r="1942" spans="41:46" ht="11.25" customHeight="1" x14ac:dyDescent="0.25">
      <c r="AO1942" s="102" t="s">
        <v>83</v>
      </c>
      <c r="AP1942" s="101">
        <f>_xll.qlInterestRateIndexFixingDate(Currency&amp;"ibor"&amp;Tenor,AQ1942,Trigger)</f>
        <v>52953</v>
      </c>
      <c r="AQ1942" s="101">
        <f>_xll.qlCalendarAdvance(Calendar,AQ1941,AO1942,"f",,Trigger)</f>
        <v>52958</v>
      </c>
      <c r="AR1942" s="101">
        <f>_xll.qlInterestRateIndexMaturity(Currency&amp;"ibor"&amp;Tenor,AQ1942,Trigger)</f>
        <v>52989</v>
      </c>
      <c r="AS1942" s="246">
        <f>_xll.qlIndexFixing($AC$5,AP1942,TRUE,_xll.ohTrigger(Trigger,Trigger1M))</f>
        <v>1.7468276041765343E-2</v>
      </c>
      <c r="AT1942" s="246">
        <f>_xll.qlIndexFixing($AU$1,AP1942,TRUE,_xll.ohTrigger(Trigger,Trigger1M))</f>
        <v>1.7560975161683565E-2</v>
      </c>
    </row>
    <row r="1943" spans="41:46" ht="11.25" customHeight="1" x14ac:dyDescent="0.25">
      <c r="AO1943" s="102" t="s">
        <v>83</v>
      </c>
      <c r="AP1943" s="101">
        <f>_xll.qlInterestRateIndexFixingDate(Currency&amp;"ibor"&amp;Tenor,AQ1943,Trigger)</f>
        <v>52961</v>
      </c>
      <c r="AQ1943" s="101">
        <f>_xll.qlCalendarAdvance(Calendar,AQ1942,AO1943,"f",,Trigger)</f>
        <v>52965</v>
      </c>
      <c r="AR1943" s="101">
        <f>_xll.qlInterestRateIndexMaturity(Currency&amp;"ibor"&amp;Tenor,AQ1943,Trigger)</f>
        <v>52996</v>
      </c>
      <c r="AS1943" s="246">
        <f>_xll.qlIndexFixing($AC$5,AP1943,TRUE,_xll.ohTrigger(Trigger,Trigger1M))</f>
        <v>1.7470201872225605E-2</v>
      </c>
      <c r="AT1943" s="246">
        <f>_xll.qlIndexFixing($AU$1,AP1943,TRUE,_xll.ohTrigger(Trigger,Trigger1M))</f>
        <v>1.7563172029264319E-2</v>
      </c>
    </row>
    <row r="1944" spans="41:46" ht="11.25" customHeight="1" x14ac:dyDescent="0.25">
      <c r="AO1944" s="102" t="s">
        <v>83</v>
      </c>
      <c r="AP1944" s="101">
        <f>_xll.qlInterestRateIndexFixingDate(Currency&amp;"ibor"&amp;Tenor,AQ1944,Trigger)</f>
        <v>52968</v>
      </c>
      <c r="AQ1944" s="101">
        <f>_xll.qlCalendarAdvance(Calendar,AQ1943,AO1944,"f",,Trigger)</f>
        <v>52972</v>
      </c>
      <c r="AR1944" s="101">
        <f>_xll.qlInterestRateIndexMaturity(Currency&amp;"ibor"&amp;Tenor,AQ1944,Trigger)</f>
        <v>53003</v>
      </c>
      <c r="AS1944" s="246">
        <f>_xll.qlIndexFixing($AC$5,AP1944,TRUE,_xll.ohTrigger(Trigger,Trigger1M))</f>
        <v>1.7472123337555677E-2</v>
      </c>
      <c r="AT1944" s="246">
        <f>_xll.qlIndexFixing($AU$1,AP1944,TRUE,_xll.ohTrigger(Trigger,Trigger1M))</f>
        <v>1.7565370785331859E-2</v>
      </c>
    </row>
    <row r="1945" spans="41:46" ht="11.25" customHeight="1" x14ac:dyDescent="0.25">
      <c r="AO1945" s="102" t="s">
        <v>83</v>
      </c>
      <c r="AP1945" s="101">
        <f>_xll.qlInterestRateIndexFixingDate(Currency&amp;"ibor"&amp;Tenor,AQ1945,Trigger)</f>
        <v>52975</v>
      </c>
      <c r="AQ1945" s="101">
        <f>_xll.qlCalendarAdvance(Calendar,AQ1944,AO1945,"f",,Trigger)</f>
        <v>52979</v>
      </c>
      <c r="AR1945" s="101">
        <f>_xll.qlInterestRateIndexMaturity(Currency&amp;"ibor"&amp;Tenor,AQ1945,Trigger)</f>
        <v>53010</v>
      </c>
      <c r="AS1945" s="246">
        <f>_xll.qlIndexFixing($AC$5,AP1945,TRUE,_xll.ohTrigger(Trigger,Trigger1M))</f>
        <v>1.747404043774782E-2</v>
      </c>
      <c r="AT1945" s="246">
        <f>_xll.qlIndexFixing($AU$1,AP1945,TRUE,_xll.ohTrigger(Trigger,Trigger1M))</f>
        <v>1.7567571429886186E-2</v>
      </c>
    </row>
    <row r="1946" spans="41:46" ht="11.25" customHeight="1" x14ac:dyDescent="0.25">
      <c r="AO1946" s="102" t="s">
        <v>83</v>
      </c>
      <c r="AP1946" s="101">
        <f>_xll.qlInterestRateIndexFixingDate(Currency&amp;"ibor"&amp;Tenor,AQ1946,Trigger)</f>
        <v>52982</v>
      </c>
      <c r="AQ1946" s="101">
        <f>_xll.qlCalendarAdvance(Calendar,AQ1945,AO1946,"f",,Trigger)</f>
        <v>52986</v>
      </c>
      <c r="AR1946" s="101">
        <f>_xll.qlInterestRateIndexMaturity(Currency&amp;"ibor"&amp;Tenor,AQ1946,Trigger)</f>
        <v>53017</v>
      </c>
      <c r="AS1946" s="246">
        <f>_xll.qlIndexFixing($AC$5,AP1946,TRUE,_xll.ohTrigger(Trigger,Trigger1M))</f>
        <v>1.7475953172799458E-2</v>
      </c>
      <c r="AT1946" s="246">
        <f>_xll.qlIndexFixing($AU$1,AP1946,TRUE,_xll.ohTrigger(Trigger,Trigger1M))</f>
        <v>1.7569773962927297E-2</v>
      </c>
    </row>
    <row r="1947" spans="41:46" ht="11.25" customHeight="1" x14ac:dyDescent="0.25">
      <c r="AO1947" s="102" t="s">
        <v>83</v>
      </c>
      <c r="AP1947" s="101">
        <f>_xll.qlInterestRateIndexFixingDate(Currency&amp;"ibor"&amp;Tenor,AQ1947,Trigger)</f>
        <v>52989</v>
      </c>
      <c r="AQ1947" s="101">
        <f>_xll.qlCalendarAdvance(Calendar,AQ1946,AO1947,"f",,Trigger)</f>
        <v>52993</v>
      </c>
      <c r="AR1947" s="101">
        <f>_xll.qlInterestRateIndexMaturity(Currency&amp;"ibor"&amp;Tenor,AQ1947,Trigger)</f>
        <v>53021</v>
      </c>
      <c r="AS1947" s="246">
        <f>_xll.qlIndexFixing($AC$5,AP1947,TRUE,_xll.ohTrigger(Trigger,Trigger1M))</f>
        <v>1.7476181574788301E-2</v>
      </c>
      <c r="AT1947" s="246">
        <f>_xll.qlIndexFixing($AU$1,AP1947,TRUE,_xll.ohTrigger(Trigger,Trigger1M))</f>
        <v>1.757021978549243E-2</v>
      </c>
    </row>
    <row r="1948" spans="41:46" ht="11.25" customHeight="1" x14ac:dyDescent="0.25">
      <c r="AO1948" s="102" t="s">
        <v>83</v>
      </c>
      <c r="AP1948" s="101">
        <f>_xll.qlInterestRateIndexFixingDate(Currency&amp;"ibor"&amp;Tenor,AQ1948,Trigger)</f>
        <v>52996</v>
      </c>
      <c r="AQ1948" s="101">
        <f>_xll.qlCalendarAdvance(Calendar,AQ1947,AO1948,"f",,Trigger)</f>
        <v>53000</v>
      </c>
      <c r="AR1948" s="101">
        <f>_xll.qlInterestRateIndexMaturity(Currency&amp;"ibor"&amp;Tenor,AQ1948,Trigger)</f>
        <v>53028</v>
      </c>
      <c r="AS1948" s="246">
        <f>_xll.qlIndexFixing($AC$5,AP1948,TRUE,_xll.ohTrigger(Trigger,Trigger1M))</f>
        <v>1.7478086237712822E-2</v>
      </c>
      <c r="AT1948" s="246">
        <f>_xll.qlIndexFixing($AU$1,AP1948,TRUE,_xll.ohTrigger(Trigger,Trigger1M))</f>
        <v>1.7572425368074716E-2</v>
      </c>
    </row>
    <row r="1949" spans="41:46" ht="11.25" customHeight="1" x14ac:dyDescent="0.25">
      <c r="AO1949" s="102" t="s">
        <v>83</v>
      </c>
      <c r="AP1949" s="101">
        <f>_xll.qlInterestRateIndexFixingDate(Currency&amp;"ibor"&amp;Tenor,AQ1949,Trigger)</f>
        <v>53003</v>
      </c>
      <c r="AQ1949" s="101">
        <f>_xll.qlCalendarAdvance(Calendar,AQ1948,AO1949,"f",,Trigger)</f>
        <v>53007</v>
      </c>
      <c r="AR1949" s="101">
        <f>_xll.qlInterestRateIndexMaturity(Currency&amp;"ibor"&amp;Tenor,AQ1949,Trigger)</f>
        <v>53035</v>
      </c>
      <c r="AS1949" s="246">
        <f>_xll.qlIndexFixing($AC$5,AP1949,TRUE,_xll.ohTrigger(Trigger,Trigger1M))</f>
        <v>1.7479986536100039E-2</v>
      </c>
      <c r="AT1949" s="246">
        <f>_xll.qlIndexFixing($AU$1,AP1949,TRUE,_xll.ohTrigger(Trigger,Trigger1M))</f>
        <v>1.7574632838835185E-2</v>
      </c>
    </row>
    <row r="1950" spans="41:46" ht="11.25" customHeight="1" x14ac:dyDescent="0.25">
      <c r="AO1950" s="102" t="s">
        <v>83</v>
      </c>
      <c r="AP1950" s="101">
        <f>_xll.qlInterestRateIndexFixingDate(Currency&amp;"ibor"&amp;Tenor,AQ1950,Trigger)</f>
        <v>53010</v>
      </c>
      <c r="AQ1950" s="101">
        <f>_xll.qlCalendarAdvance(Calendar,AQ1949,AO1950,"f",,Trigger)</f>
        <v>53014</v>
      </c>
      <c r="AR1950" s="101">
        <f>_xll.qlInterestRateIndexMaturity(Currency&amp;"ibor"&amp;Tenor,AQ1950,Trigger)</f>
        <v>53042</v>
      </c>
      <c r="AS1950" s="246">
        <f>_xll.qlIndexFixing($AC$5,AP1950,TRUE,_xll.ohTrigger(Trigger,Trigger1M))</f>
        <v>1.7481882469944247E-2</v>
      </c>
      <c r="AT1950" s="246">
        <f>_xll.qlIndexFixing($AU$1,AP1950,TRUE,_xll.ohTrigger(Trigger,Trigger1M))</f>
        <v>1.7576842197770986E-2</v>
      </c>
    </row>
    <row r="1951" spans="41:46" ht="11.25" customHeight="1" x14ac:dyDescent="0.25">
      <c r="AO1951" s="102" t="s">
        <v>83</v>
      </c>
      <c r="AP1951" s="101">
        <f>_xll.qlInterestRateIndexFixingDate(Currency&amp;"ibor"&amp;Tenor,AQ1951,Trigger)</f>
        <v>53017</v>
      </c>
      <c r="AQ1951" s="101">
        <f>_xll.qlCalendarAdvance(Calendar,AQ1950,AO1951,"f",,Trigger)</f>
        <v>53021</v>
      </c>
      <c r="AR1951" s="101">
        <f>_xll.qlInterestRateIndexMaturity(Currency&amp;"ibor"&amp;Tenor,AQ1951,Trigger)</f>
        <v>53052</v>
      </c>
      <c r="AS1951" s="246">
        <f>_xll.qlIndexFixing($AC$5,AP1951,TRUE,_xll.ohTrigger(Trigger,Trigger1M))</f>
        <v>1.7485451370913931E-2</v>
      </c>
      <c r="AT1951" s="246">
        <f>_xll.qlIndexFixing($AU$1,AP1951,TRUE,_xll.ohTrigger(Trigger,Trigger1M))</f>
        <v>1.7580814955506858E-2</v>
      </c>
    </row>
    <row r="1952" spans="41:46" ht="11.25" customHeight="1" x14ac:dyDescent="0.25">
      <c r="AO1952" s="102" t="s">
        <v>83</v>
      </c>
      <c r="AP1952" s="101">
        <f>_xll.qlInterestRateIndexFixingDate(Currency&amp;"ibor"&amp;Tenor,AQ1952,Trigger)</f>
        <v>53024</v>
      </c>
      <c r="AQ1952" s="101">
        <f>_xll.qlCalendarAdvance(Calendar,AQ1951,AO1952,"f",,Trigger)</f>
        <v>53028</v>
      </c>
      <c r="AR1952" s="101">
        <f>_xll.qlInterestRateIndexMaturity(Currency&amp;"ibor"&amp;Tenor,AQ1952,Trigger)</f>
        <v>53063</v>
      </c>
      <c r="AS1952" s="246">
        <f>_xll.qlIndexFixing($AC$5,AP1952,TRUE,_xll.ohTrigger(Trigger,Trigger1M))</f>
        <v>1.7489573435758743E-2</v>
      </c>
      <c r="AT1952" s="246">
        <f>_xll.qlIndexFixing($AU$1,AP1952,TRUE,_xll.ohTrigger(Trigger,Trigger1M))</f>
        <v>1.7585379063653761E-2</v>
      </c>
    </row>
    <row r="1953" spans="41:46" ht="11.25" customHeight="1" x14ac:dyDescent="0.25">
      <c r="AO1953" s="102" t="s">
        <v>83</v>
      </c>
      <c r="AP1953" s="101">
        <f>_xll.qlInterestRateIndexFixingDate(Currency&amp;"ibor"&amp;Tenor,AQ1953,Trigger)</f>
        <v>53031</v>
      </c>
      <c r="AQ1953" s="101">
        <f>_xll.qlCalendarAdvance(Calendar,AQ1952,AO1953,"f",,Trigger)</f>
        <v>53035</v>
      </c>
      <c r="AR1953" s="101">
        <f>_xll.qlInterestRateIndexMaturity(Currency&amp;"ibor"&amp;Tenor,AQ1953,Trigger)</f>
        <v>53066</v>
      </c>
      <c r="AS1953" s="246">
        <f>_xll.qlIndexFixing($AC$5,AP1953,TRUE,_xll.ohTrigger(Trigger,Trigger1M))</f>
        <v>1.7489220094118411E-2</v>
      </c>
      <c r="AT1953" s="246">
        <f>_xll.qlIndexFixing($AU$1,AP1953,TRUE,_xll.ohTrigger(Trigger,Trigger1M))</f>
        <v>1.758524457199466E-2</v>
      </c>
    </row>
    <row r="1954" spans="41:46" ht="11.25" customHeight="1" x14ac:dyDescent="0.25">
      <c r="AO1954" s="102" t="s">
        <v>83</v>
      </c>
      <c r="AP1954" s="101">
        <f>_xll.qlInterestRateIndexFixingDate(Currency&amp;"ibor"&amp;Tenor,AQ1954,Trigger)</f>
        <v>53038</v>
      </c>
      <c r="AQ1954" s="101">
        <f>_xll.qlCalendarAdvance(Calendar,AQ1953,AO1954,"f",,Trigger)</f>
        <v>53042</v>
      </c>
      <c r="AR1954" s="101">
        <f>_xll.qlInterestRateIndexMaturity(Currency&amp;"ibor"&amp;Tenor,AQ1954,Trigger)</f>
        <v>53073</v>
      </c>
      <c r="AS1954" s="246">
        <f>_xll.qlIndexFixing($AC$5,AP1954,TRUE,_xll.ohTrigger(Trigger,Trigger1M))</f>
        <v>1.7491097907984102E-2</v>
      </c>
      <c r="AT1954" s="246">
        <f>_xll.qlIndexFixing($AU$1,AP1954,TRUE,_xll.ohTrigger(Trigger,Trigger1M))</f>
        <v>1.7587462212986793E-2</v>
      </c>
    </row>
    <row r="1955" spans="41:46" ht="11.25" customHeight="1" x14ac:dyDescent="0.25">
      <c r="AO1955" s="102" t="s">
        <v>83</v>
      </c>
      <c r="AP1955" s="101">
        <f>_xll.qlInterestRateIndexFixingDate(Currency&amp;"ibor"&amp;Tenor,AQ1955,Trigger)</f>
        <v>53045</v>
      </c>
      <c r="AQ1955" s="101">
        <f>_xll.qlCalendarAdvance(Calendar,AQ1954,AO1955,"f",,Trigger)</f>
        <v>53049</v>
      </c>
      <c r="AR1955" s="101">
        <f>_xll.qlInterestRateIndexMaturity(Currency&amp;"ibor"&amp;Tenor,AQ1955,Trigger)</f>
        <v>53080</v>
      </c>
      <c r="AS1955" s="246">
        <f>_xll.qlIndexFixing($AC$5,AP1955,TRUE,_xll.ohTrigger(Trigger,Trigger1M))</f>
        <v>1.7492971356696394E-2</v>
      </c>
      <c r="AT1955" s="246">
        <f>_xll.qlIndexFixing($AU$1,AP1955,TRUE,_xll.ohTrigger(Trigger,Trigger1M))</f>
        <v>1.7589681742476024E-2</v>
      </c>
    </row>
    <row r="1956" spans="41:46" ht="11.25" customHeight="1" x14ac:dyDescent="0.25">
      <c r="AO1956" s="102" t="s">
        <v>83</v>
      </c>
      <c r="AP1956" s="101">
        <f>_xll.qlInterestRateIndexFixingDate(Currency&amp;"ibor"&amp;Tenor,AQ1956,Trigger)</f>
        <v>53052</v>
      </c>
      <c r="AQ1956" s="101">
        <f>_xll.qlCalendarAdvance(Calendar,AQ1955,AO1956,"f",,Trigger)</f>
        <v>53056</v>
      </c>
      <c r="AR1956" s="101">
        <f>_xll.qlInterestRateIndexMaturity(Currency&amp;"ibor"&amp;Tenor,AQ1956,Trigger)</f>
        <v>53086</v>
      </c>
      <c r="AS1956" s="246">
        <f>_xll.qlIndexFixing($AC$5,AP1956,TRUE,_xll.ohTrigger(Trigger,Trigger1M))</f>
        <v>1.7494282435687403E-2</v>
      </c>
      <c r="AT1956" s="246">
        <f>_xll.qlIndexFixing($AU$1,AP1956,TRUE,_xll.ohTrigger(Trigger,Trigger1M))</f>
        <v>1.7591314732343655E-2</v>
      </c>
    </row>
    <row r="1957" spans="41:46" ht="11.25" customHeight="1" x14ac:dyDescent="0.25">
      <c r="AO1957" s="102" t="s">
        <v>83</v>
      </c>
      <c r="AP1957" s="101">
        <f>_xll.qlInterestRateIndexFixingDate(Currency&amp;"ibor"&amp;Tenor,AQ1957,Trigger)</f>
        <v>53057</v>
      </c>
      <c r="AQ1957" s="101">
        <f>_xll.qlCalendarAdvance(Calendar,AQ1956,AO1957,"f",,Trigger)</f>
        <v>53063</v>
      </c>
      <c r="AR1957" s="101">
        <f>_xll.qlInterestRateIndexMaturity(Currency&amp;"ibor"&amp;Tenor,AQ1957,Trigger)</f>
        <v>53093</v>
      </c>
      <c r="AS1957" s="246">
        <f>_xll.qlIndexFixing($AC$5,AP1957,TRUE,_xll.ohTrigger(Trigger,Trigger1M))</f>
        <v>1.7496147375306137E-2</v>
      </c>
      <c r="AT1957" s="246">
        <f>_xll.qlIndexFixing($AU$1,AP1957,TRUE,_xll.ohTrigger(Trigger,Trigger1M))</f>
        <v>1.7593537795381309E-2</v>
      </c>
    </row>
    <row r="1958" spans="41:46" ht="11.25" customHeight="1" x14ac:dyDescent="0.25">
      <c r="AO1958" s="102" t="s">
        <v>83</v>
      </c>
      <c r="AP1958" s="101">
        <f>_xll.qlInterestRateIndexFixingDate(Currency&amp;"ibor"&amp;Tenor,AQ1958,Trigger)</f>
        <v>53066</v>
      </c>
      <c r="AQ1958" s="101">
        <f>_xll.qlCalendarAdvance(Calendar,AQ1957,AO1958,"f",,Trigger)</f>
        <v>53070</v>
      </c>
      <c r="AR1958" s="101">
        <f>_xll.qlInterestRateIndexMaturity(Currency&amp;"ibor"&amp;Tenor,AQ1958,Trigger)</f>
        <v>53100</v>
      </c>
      <c r="AS1958" s="246">
        <f>_xll.qlIndexFixing($AC$5,AP1958,TRUE,_xll.ohTrigger(Trigger,Trigger1M))</f>
        <v>1.7498007949960481E-2</v>
      </c>
      <c r="AT1958" s="246">
        <f>_xll.qlIndexFixing($AU$1,AP1958,TRUE,_xll.ohTrigger(Trigger,Trigger1M))</f>
        <v>1.7595762746812404E-2</v>
      </c>
    </row>
    <row r="1959" spans="41:46" ht="11.25" customHeight="1" x14ac:dyDescent="0.25">
      <c r="AO1959" s="102" t="s">
        <v>83</v>
      </c>
      <c r="AP1959" s="101">
        <f>_xll.qlInterestRateIndexFixingDate(Currency&amp;"ibor"&amp;Tenor,AQ1959,Trigger)</f>
        <v>53073</v>
      </c>
      <c r="AQ1959" s="101">
        <f>_xll.qlCalendarAdvance(Calendar,AQ1958,AO1959,"f",,Trigger)</f>
        <v>53077</v>
      </c>
      <c r="AR1959" s="101">
        <f>_xll.qlInterestRateIndexMaturity(Currency&amp;"ibor"&amp;Tenor,AQ1959,Trigger)</f>
        <v>53107</v>
      </c>
      <c r="AS1959" s="246">
        <f>_xll.qlIndexFixing($AC$5,AP1959,TRUE,_xll.ohTrigger(Trigger,Trigger1M))</f>
        <v>1.7499864159655765E-2</v>
      </c>
      <c r="AT1959" s="246">
        <f>_xll.qlIndexFixing($AU$1,AP1959,TRUE,_xll.ohTrigger(Trigger,Trigger1M))</f>
        <v>1.7597989586639606E-2</v>
      </c>
    </row>
    <row r="1960" spans="41:46" ht="11.25" customHeight="1" x14ac:dyDescent="0.25">
      <c r="AO1960" s="102" t="s">
        <v>83</v>
      </c>
      <c r="AP1960" s="101">
        <f>_xll.qlInterestRateIndexFixingDate(Currency&amp;"ibor"&amp;Tenor,AQ1960,Trigger)</f>
        <v>53079</v>
      </c>
      <c r="AQ1960" s="101">
        <f>_xll.qlCalendarAdvance(Calendar,AQ1959,AO1960,"f",,Trigger)</f>
        <v>53084</v>
      </c>
      <c r="AR1960" s="101">
        <f>_xll.qlInterestRateIndexMaturity(Currency&amp;"ibor"&amp;Tenor,AQ1960,Trigger)</f>
        <v>53115</v>
      </c>
      <c r="AS1960" s="246">
        <f>_xll.qlIndexFixing($AC$5,AP1960,TRUE,_xll.ohTrigger(Trigger,Trigger1M))</f>
        <v>1.750227312281246E-2</v>
      </c>
      <c r="AT1960" s="246">
        <f>_xll.qlIndexFixing($AU$1,AP1960,TRUE,_xll.ohTrigger(Trigger,Trigger1M))</f>
        <v>1.7600807717432849E-2</v>
      </c>
    </row>
    <row r="1961" spans="41:46" ht="11.25" customHeight="1" x14ac:dyDescent="0.25">
      <c r="AO1961" s="102" t="s">
        <v>83</v>
      </c>
      <c r="AP1961" s="101">
        <f>_xll.qlInterestRateIndexFixingDate(Currency&amp;"ibor"&amp;Tenor,AQ1961,Trigger)</f>
        <v>53087</v>
      </c>
      <c r="AQ1961" s="101">
        <f>_xll.qlCalendarAdvance(Calendar,AQ1960,AO1961,"f",,Trigger)</f>
        <v>53091</v>
      </c>
      <c r="AR1961" s="101">
        <f>_xll.qlInterestRateIndexMaturity(Currency&amp;"ibor"&amp;Tenor,AQ1961,Trigger)</f>
        <v>53122</v>
      </c>
      <c r="AS1961" s="246">
        <f>_xll.qlIndexFixing($AC$5,AP1961,TRUE,_xll.ohTrigger(Trigger,Trigger1M))</f>
        <v>1.750412038053473E-2</v>
      </c>
      <c r="AT1961" s="246">
        <f>_xll.qlIndexFixing($AU$1,AP1961,TRUE,_xll.ohTrigger(Trigger,Trigger1M))</f>
        <v>1.760303857793305E-2</v>
      </c>
    </row>
    <row r="1962" spans="41:46" ht="11.25" customHeight="1" x14ac:dyDescent="0.25">
      <c r="AO1962" s="102" t="s">
        <v>83</v>
      </c>
      <c r="AP1962" s="101">
        <f>_xll.qlInterestRateIndexFixingDate(Currency&amp;"ibor"&amp;Tenor,AQ1962,Trigger)</f>
        <v>53094</v>
      </c>
      <c r="AQ1962" s="101">
        <f>_xll.qlCalendarAdvance(Calendar,AQ1961,AO1962,"f",,Trigger)</f>
        <v>53098</v>
      </c>
      <c r="AR1962" s="101">
        <f>_xll.qlInterestRateIndexMaturity(Currency&amp;"ibor"&amp;Tenor,AQ1962,Trigger)</f>
        <v>53129</v>
      </c>
      <c r="AS1962" s="246">
        <f>_xll.qlIndexFixing($AC$5,AP1962,TRUE,_xll.ohTrigger(Trigger,Trigger1M))</f>
        <v>1.7505963273082972E-2</v>
      </c>
      <c r="AT1962" s="246">
        <f>_xll.qlIndexFixing($AU$1,AP1962,TRUE,_xll.ohTrigger(Trigger,Trigger1M))</f>
        <v>1.7605271326940664E-2</v>
      </c>
    </row>
    <row r="1963" spans="41:46" ht="11.25" customHeight="1" x14ac:dyDescent="0.25">
      <c r="AO1963" s="102" t="s">
        <v>83</v>
      </c>
      <c r="AP1963" s="101">
        <f>_xll.qlInterestRateIndexFixingDate(Currency&amp;"ibor"&amp;Tenor,AQ1963,Trigger)</f>
        <v>53101</v>
      </c>
      <c r="AQ1963" s="101">
        <f>_xll.qlCalendarAdvance(Calendar,AQ1962,AO1963,"f",,Trigger)</f>
        <v>53105</v>
      </c>
      <c r="AR1963" s="101">
        <f>_xll.qlInterestRateIndexMaturity(Currency&amp;"ibor"&amp;Tenor,AQ1963,Trigger)</f>
        <v>53136</v>
      </c>
      <c r="AS1963" s="246">
        <f>_xll.qlIndexFixing($AC$5,AP1963,TRUE,_xll.ohTrigger(Trigger,Trigger1M))</f>
        <v>1.7507801800457187E-2</v>
      </c>
      <c r="AT1963" s="246">
        <f>_xll.qlIndexFixing($AU$1,AP1963,TRUE,_xll.ohTrigger(Trigger,Trigger1M))</f>
        <v>1.7607505964455695E-2</v>
      </c>
    </row>
    <row r="1964" spans="41:46" ht="11.25" customHeight="1" x14ac:dyDescent="0.25">
      <c r="AO1964" s="102" t="s">
        <v>83</v>
      </c>
      <c r="AP1964" s="101">
        <f>_xll.qlInterestRateIndexFixingDate(Currency&amp;"ibor"&amp;Tenor,AQ1964,Trigger)</f>
        <v>53108</v>
      </c>
      <c r="AQ1964" s="101">
        <f>_xll.qlCalendarAdvance(Calendar,AQ1963,AO1964,"f",,Trigger)</f>
        <v>53112</v>
      </c>
      <c r="AR1964" s="101">
        <f>_xll.qlInterestRateIndexMaturity(Currency&amp;"ibor"&amp;Tenor,AQ1964,Trigger)</f>
        <v>53143</v>
      </c>
      <c r="AS1964" s="246">
        <f>_xll.qlIndexFixing($AC$5,AP1964,TRUE,_xll.ohTrigger(Trigger,Trigger1M))</f>
        <v>1.7509635962654792E-2</v>
      </c>
      <c r="AT1964" s="246">
        <f>_xll.qlIndexFixing($AU$1,AP1964,TRUE,_xll.ohTrigger(Trigger,Trigger1M))</f>
        <v>1.7609742490478142E-2</v>
      </c>
    </row>
    <row r="1965" spans="41:46" ht="11.25" customHeight="1" x14ac:dyDescent="0.25">
      <c r="AO1965" s="102" t="s">
        <v>83</v>
      </c>
      <c r="AP1965" s="101">
        <f>_xll.qlInterestRateIndexFixingDate(Currency&amp;"ibor"&amp;Tenor,AQ1965,Trigger)</f>
        <v>53115</v>
      </c>
      <c r="AQ1965" s="101">
        <f>_xll.qlCalendarAdvance(Calendar,AQ1964,AO1965,"f",,Trigger)</f>
        <v>53119</v>
      </c>
      <c r="AR1965" s="101">
        <f>_xll.qlInterestRateIndexMaturity(Currency&amp;"ibor"&amp;Tenor,AQ1965,Trigger)</f>
        <v>53149</v>
      </c>
      <c r="AS1965" s="246">
        <f>_xll.qlIndexFixing($AC$5,AP1965,TRUE,_xll.ohTrigger(Trigger,Trigger1M))</f>
        <v>1.7510940767617278E-2</v>
      </c>
      <c r="AT1965" s="246">
        <f>_xll.qlIndexFixing($AU$1,AP1965,TRUE,_xll.ohTrigger(Trigger,Trigger1M))</f>
        <v>1.7611390188395859E-2</v>
      </c>
    </row>
    <row r="1966" spans="41:46" ht="11.25" customHeight="1" x14ac:dyDescent="0.25">
      <c r="AO1966" s="102" t="s">
        <v>83</v>
      </c>
      <c r="AP1966" s="101">
        <f>_xll.qlInterestRateIndexFixingDate(Currency&amp;"ibor"&amp;Tenor,AQ1966,Trigger)</f>
        <v>53122</v>
      </c>
      <c r="AQ1966" s="101">
        <f>_xll.qlCalendarAdvance(Calendar,AQ1965,AO1966,"f",,Trigger)</f>
        <v>53126</v>
      </c>
      <c r="AR1966" s="101">
        <f>_xll.qlInterestRateIndexMaturity(Currency&amp;"ibor"&amp;Tenor,AQ1966,Trigger)</f>
        <v>53156</v>
      </c>
      <c r="AS1966" s="246">
        <f>_xll.qlIndexFixing($AC$5,AP1966,TRUE,_xll.ohTrigger(Trigger,Trigger1M))</f>
        <v>1.7513074076192403E-2</v>
      </c>
      <c r="AT1966" s="246">
        <f>_xll.qlIndexFixing($AU$1,AP1966,TRUE,_xll.ohTrigger(Trigger,Trigger1M))</f>
        <v>1.7613626873824728E-2</v>
      </c>
    </row>
    <row r="1967" spans="41:46" ht="11.25" customHeight="1" x14ac:dyDescent="0.25">
      <c r="AO1967" s="102" t="s">
        <v>83</v>
      </c>
      <c r="AP1967" s="101">
        <f>_xll.qlInterestRateIndexFixingDate(Currency&amp;"ibor"&amp;Tenor,AQ1967,Trigger)</f>
        <v>53129</v>
      </c>
      <c r="AQ1967" s="101">
        <f>_xll.qlCalendarAdvance(Calendar,AQ1966,AO1967,"f",,Trigger)</f>
        <v>53133</v>
      </c>
      <c r="AR1967" s="101">
        <f>_xll.qlInterestRateIndexMaturity(Currency&amp;"ibor"&amp;Tenor,AQ1967,Trigger)</f>
        <v>53163</v>
      </c>
      <c r="AS1967" s="246">
        <f>_xll.qlIndexFixing($AC$5,AP1967,TRUE,_xll.ohTrigger(Trigger,Trigger1M))</f>
        <v>1.7515518299637378E-2</v>
      </c>
      <c r="AT1967" s="246">
        <f>_xll.qlIndexFixing($AU$1,AP1967,TRUE,_xll.ohTrigger(Trigger,Trigger1M))</f>
        <v>1.7615855255232127E-2</v>
      </c>
    </row>
    <row r="1968" spans="41:46" ht="11.25" customHeight="1" x14ac:dyDescent="0.25">
      <c r="AO1968" s="102" t="s">
        <v>83</v>
      </c>
      <c r="AP1968" s="101">
        <f>_xll.qlInterestRateIndexFixingDate(Currency&amp;"ibor"&amp;Tenor,AQ1968,Trigger)</f>
        <v>53136</v>
      </c>
      <c r="AQ1968" s="101">
        <f>_xll.qlCalendarAdvance(Calendar,AQ1967,AO1968,"f",,Trigger)</f>
        <v>53140</v>
      </c>
      <c r="AR1968" s="101">
        <f>_xll.qlInterestRateIndexMaturity(Currency&amp;"ibor"&amp;Tenor,AQ1968,Trigger)</f>
        <v>53170</v>
      </c>
      <c r="AS1968" s="246">
        <f>_xll.qlIndexFixing($AC$5,AP1968,TRUE,_xll.ohTrigger(Trigger,Trigger1M))</f>
        <v>1.7518255992619025E-2</v>
      </c>
      <c r="AT1968" s="246">
        <f>_xll.qlIndexFixing($AU$1,AP1968,TRUE,_xll.ohTrigger(Trigger,Trigger1M))</f>
        <v>1.7618068197919889E-2</v>
      </c>
    </row>
    <row r="1969" spans="41:46" ht="11.25" customHeight="1" x14ac:dyDescent="0.25">
      <c r="AO1969" s="102" t="s">
        <v>83</v>
      </c>
      <c r="AP1969" s="101">
        <f>_xll.qlInterestRateIndexFixingDate(Currency&amp;"ibor"&amp;Tenor,AQ1969,Trigger)</f>
        <v>53143</v>
      </c>
      <c r="AQ1969" s="101">
        <f>_xll.qlCalendarAdvance(Calendar,AQ1968,AO1969,"f",,Trigger)</f>
        <v>53147</v>
      </c>
      <c r="AR1969" s="101">
        <f>_xll.qlInterestRateIndexMaturity(Currency&amp;"ibor"&amp;Tenor,AQ1969,Trigger)</f>
        <v>53178</v>
      </c>
      <c r="AS1969" s="246">
        <f>_xll.qlIndexFixing($AC$5,AP1969,TRUE,_xll.ohTrigger(Trigger,Trigger1M))</f>
        <v>1.7521909381465098E-2</v>
      </c>
      <c r="AT1969" s="246">
        <f>_xll.qlIndexFixing($AU$1,AP1969,TRUE,_xll.ohTrigger(Trigger,Trigger1M))</f>
        <v>1.762084351026413E-2</v>
      </c>
    </row>
    <row r="1970" spans="41:46" ht="11.25" customHeight="1" x14ac:dyDescent="0.25">
      <c r="AO1970" s="102" t="s">
        <v>83</v>
      </c>
      <c r="AP1970" s="101">
        <f>_xll.qlInterestRateIndexFixingDate(Currency&amp;"ibor"&amp;Tenor,AQ1970,Trigger)</f>
        <v>53150</v>
      </c>
      <c r="AQ1970" s="101">
        <f>_xll.qlCalendarAdvance(Calendar,AQ1969,AO1970,"f",,Trigger)</f>
        <v>53154</v>
      </c>
      <c r="AR1970" s="101">
        <f>_xll.qlInterestRateIndexMaturity(Currency&amp;"ibor"&amp;Tenor,AQ1970,Trigger)</f>
        <v>53185</v>
      </c>
      <c r="AS1970" s="246">
        <f>_xll.qlIndexFixing($AC$5,AP1970,TRUE,_xll.ohTrigger(Trigger,Trigger1M))</f>
        <v>1.7524961804058492E-2</v>
      </c>
      <c r="AT1970" s="246">
        <f>_xll.qlIndexFixing($AU$1,AP1970,TRUE,_xll.ohTrigger(Trigger,Trigger1M))</f>
        <v>1.7623003999385926E-2</v>
      </c>
    </row>
    <row r="1971" spans="41:46" ht="11.25" customHeight="1" x14ac:dyDescent="0.25">
      <c r="AO1971" s="102" t="s">
        <v>83</v>
      </c>
      <c r="AP1971" s="101">
        <f>_xll.qlInterestRateIndexFixingDate(Currency&amp;"ibor"&amp;Tenor,AQ1971,Trigger)</f>
        <v>53157</v>
      </c>
      <c r="AQ1971" s="101">
        <f>_xll.qlCalendarAdvance(Calendar,AQ1970,AO1971,"f",,Trigger)</f>
        <v>53161</v>
      </c>
      <c r="AR1971" s="101">
        <f>_xll.qlInterestRateIndexMaturity(Currency&amp;"ibor"&amp;Tenor,AQ1971,Trigger)</f>
        <v>53192</v>
      </c>
      <c r="AS1971" s="246">
        <f>_xll.qlIndexFixing($AC$5,AP1971,TRUE,_xll.ohTrigger(Trigger,Trigger1M))</f>
        <v>1.7527935091718443E-2</v>
      </c>
      <c r="AT1971" s="246">
        <f>_xll.qlIndexFixing($AU$1,AP1971,TRUE,_xll.ohTrigger(Trigger,Trigger1M))</f>
        <v>1.7625135798203399E-2</v>
      </c>
    </row>
    <row r="1972" spans="41:46" ht="11.25" customHeight="1" x14ac:dyDescent="0.25">
      <c r="AO1972" s="102" t="s">
        <v>83</v>
      </c>
      <c r="AP1972" s="101">
        <f>_xll.qlInterestRateIndexFixingDate(Currency&amp;"ibor"&amp;Tenor,AQ1972,Trigger)</f>
        <v>53164</v>
      </c>
      <c r="AQ1972" s="101">
        <f>_xll.qlCalendarAdvance(Calendar,AQ1971,AO1972,"f",,Trigger)</f>
        <v>53168</v>
      </c>
      <c r="AR1972" s="101">
        <f>_xll.qlInterestRateIndexMaturity(Currency&amp;"ibor"&amp;Tenor,AQ1972,Trigger)</f>
        <v>53199</v>
      </c>
      <c r="AS1972" s="246">
        <f>_xll.qlIndexFixing($AC$5,AP1972,TRUE,_xll.ohTrigger(Trigger,Trigger1M))</f>
        <v>1.7530829244388219E-2</v>
      </c>
      <c r="AT1972" s="246">
        <f>_xll.qlIndexFixing($AU$1,AP1972,TRUE,_xll.ohTrigger(Trigger,Trigger1M))</f>
        <v>1.762723890669592E-2</v>
      </c>
    </row>
    <row r="1973" spans="41:46" ht="11.25" customHeight="1" x14ac:dyDescent="0.25">
      <c r="AO1973" s="102" t="s">
        <v>83</v>
      </c>
      <c r="AP1973" s="101">
        <f>_xll.qlInterestRateIndexFixingDate(Currency&amp;"ibor"&amp;Tenor,AQ1973,Trigger)</f>
        <v>53171</v>
      </c>
      <c r="AQ1973" s="101">
        <f>_xll.qlCalendarAdvance(Calendar,AQ1972,AO1973,"f",,Trigger)</f>
        <v>53175</v>
      </c>
      <c r="AR1973" s="101">
        <f>_xll.qlInterestRateIndexMaturity(Currency&amp;"ibor"&amp;Tenor,AQ1973,Trigger)</f>
        <v>53206</v>
      </c>
      <c r="AS1973" s="246">
        <f>_xll.qlIndexFixing($AC$5,AP1973,TRUE,_xll.ohTrigger(Trigger,Trigger1M))</f>
        <v>1.7533644262011094E-2</v>
      </c>
      <c r="AT1973" s="246">
        <f>_xll.qlIndexFixing($AU$1,AP1973,TRUE,_xll.ohTrigger(Trigger,Trigger1M))</f>
        <v>1.7629313324855747E-2</v>
      </c>
    </row>
    <row r="1974" spans="41:46" ht="11.25" customHeight="1" x14ac:dyDescent="0.25">
      <c r="AO1974" s="102" t="s">
        <v>83</v>
      </c>
      <c r="AP1974" s="101">
        <f>_xll.qlInterestRateIndexFixingDate(Currency&amp;"ibor"&amp;Tenor,AQ1974,Trigger)</f>
        <v>53178</v>
      </c>
      <c r="AQ1974" s="101">
        <f>_xll.qlCalendarAdvance(Calendar,AQ1973,AO1974,"f",,Trigger)</f>
        <v>53182</v>
      </c>
      <c r="AR1974" s="101">
        <f>_xll.qlInterestRateIndexMaturity(Currency&amp;"ibor"&amp;Tenor,AQ1974,Trigger)</f>
        <v>53213</v>
      </c>
      <c r="AS1974" s="246">
        <f>_xll.qlIndexFixing($AC$5,AP1974,TRUE,_xll.ohTrigger(Trigger,Trigger1M))</f>
        <v>1.7536380144525181E-2</v>
      </c>
      <c r="AT1974" s="246">
        <f>_xll.qlIndexFixing($AU$1,AP1974,TRUE,_xll.ohTrigger(Trigger,Trigger1M))</f>
        <v>1.7631359052662256E-2</v>
      </c>
    </row>
    <row r="1975" spans="41:46" ht="11.25" customHeight="1" x14ac:dyDescent="0.25">
      <c r="AO1975" s="102" t="s">
        <v>83</v>
      </c>
      <c r="AP1975" s="101">
        <f>_xll.qlInterestRateIndexFixingDate(Currency&amp;"ibor"&amp;Tenor,AQ1975,Trigger)</f>
        <v>53185</v>
      </c>
      <c r="AQ1975" s="101">
        <f>_xll.qlCalendarAdvance(Calendar,AQ1974,AO1975,"f",,Trigger)</f>
        <v>53189</v>
      </c>
      <c r="AR1975" s="101">
        <f>_xll.qlInterestRateIndexMaturity(Currency&amp;"ibor"&amp;Tenor,AQ1975,Trigger)</f>
        <v>53220</v>
      </c>
      <c r="AS1975" s="246">
        <f>_xll.qlIndexFixing($AC$5,AP1975,TRUE,_xll.ohTrigger(Trigger,Trigger1M))</f>
        <v>1.7539036891876327E-2</v>
      </c>
      <c r="AT1975" s="246">
        <f>_xll.qlIndexFixing($AU$1,AP1975,TRUE,_xll.ohTrigger(Trigger,Trigger1M))</f>
        <v>1.7633376090097398E-2</v>
      </c>
    </row>
    <row r="1976" spans="41:46" ht="11.25" customHeight="1" x14ac:dyDescent="0.25">
      <c r="AO1976" s="102" t="s">
        <v>83</v>
      </c>
      <c r="AP1976" s="101">
        <f>_xll.qlInterestRateIndexFixingDate(Currency&amp;"ibor"&amp;Tenor,AQ1976,Trigger)</f>
        <v>53192</v>
      </c>
      <c r="AQ1976" s="101">
        <f>_xll.qlCalendarAdvance(Calendar,AQ1975,AO1976,"f",,Trigger)</f>
        <v>53196</v>
      </c>
      <c r="AR1976" s="101">
        <f>_xll.qlInterestRateIndexMaturity(Currency&amp;"ibor"&amp;Tenor,AQ1976,Trigger)</f>
        <v>53227</v>
      </c>
      <c r="AS1976" s="246">
        <f>_xll.qlIndexFixing($AC$5,AP1976,TRUE,_xll.ohTrigger(Trigger,Trigger1M))</f>
        <v>1.7541614504012964E-2</v>
      </c>
      <c r="AT1976" s="246">
        <f>_xll.qlIndexFixing($AU$1,AP1976,TRUE,_xll.ohTrigger(Trigger,Trigger1M))</f>
        <v>1.763536443715601E-2</v>
      </c>
    </row>
    <row r="1977" spans="41:46" ht="11.25" customHeight="1" x14ac:dyDescent="0.25">
      <c r="AO1977" s="102" t="s">
        <v>83</v>
      </c>
      <c r="AP1977" s="101">
        <f>_xll.qlInterestRateIndexFixingDate(Currency&amp;"ibor"&amp;Tenor,AQ1977,Trigger)</f>
        <v>53199</v>
      </c>
      <c r="AQ1977" s="101">
        <f>_xll.qlCalendarAdvance(Calendar,AQ1976,AO1977,"f",,Trigger)</f>
        <v>53203</v>
      </c>
      <c r="AR1977" s="101">
        <f>_xll.qlInterestRateIndexMaturity(Currency&amp;"ibor"&amp;Tenor,AQ1977,Trigger)</f>
        <v>53234</v>
      </c>
      <c r="AS1977" s="246">
        <f>_xll.qlIndexFixing($AC$5,AP1977,TRUE,_xll.ohTrigger(Trigger,Trigger1M))</f>
        <v>1.7544112980875784E-2</v>
      </c>
      <c r="AT1977" s="246">
        <f>_xll.qlIndexFixing($AU$1,AP1977,TRUE,_xll.ohTrigger(Trigger,Trigger1M))</f>
        <v>1.7637324093814893E-2</v>
      </c>
    </row>
    <row r="1978" spans="41:46" ht="11.25" customHeight="1" x14ac:dyDescent="0.25">
      <c r="AO1978" s="102" t="s">
        <v>83</v>
      </c>
      <c r="AP1978" s="101">
        <f>_xll.qlInterestRateIndexFixingDate(Currency&amp;"ibor"&amp;Tenor,AQ1978,Trigger)</f>
        <v>53206</v>
      </c>
      <c r="AQ1978" s="101">
        <f>_xll.qlCalendarAdvance(Calendar,AQ1977,AO1978,"f",,Trigger)</f>
        <v>53210</v>
      </c>
      <c r="AR1978" s="101">
        <f>_xll.qlInterestRateIndexMaturity(Currency&amp;"ibor"&amp;Tenor,AQ1978,Trigger)</f>
        <v>53240</v>
      </c>
      <c r="AS1978" s="246">
        <f>_xll.qlIndexFixing($AC$5,AP1978,TRUE,_xll.ohTrigger(Trigger,Trigger1M))</f>
        <v>1.7545938859548471E-2</v>
      </c>
      <c r="AT1978" s="246">
        <f>_xll.qlIndexFixing($AU$1,AP1978,TRUE,_xll.ohTrigger(Trigger,Trigger1M))</f>
        <v>1.7638687662394403E-2</v>
      </c>
    </row>
    <row r="1979" spans="41:46" ht="11.25" customHeight="1" x14ac:dyDescent="0.25">
      <c r="AO1979" s="102" t="s">
        <v>83</v>
      </c>
      <c r="AP1979" s="101">
        <f>_xll.qlInterestRateIndexFixingDate(Currency&amp;"ibor"&amp;Tenor,AQ1979,Trigger)</f>
        <v>53213</v>
      </c>
      <c r="AQ1979" s="101">
        <f>_xll.qlCalendarAdvance(Calendar,AQ1978,AO1979,"f",,Trigger)</f>
        <v>53217</v>
      </c>
      <c r="AR1979" s="101">
        <f>_xll.qlInterestRateIndexMaturity(Currency&amp;"ibor"&amp;Tenor,AQ1979,Trigger)</f>
        <v>53247</v>
      </c>
      <c r="AS1979" s="246">
        <f>_xll.qlIndexFixing($AC$5,AP1979,TRUE,_xll.ohTrigger(Trigger,Trigger1M))</f>
        <v>1.7548284603997821E-2</v>
      </c>
      <c r="AT1979" s="246">
        <f>_xll.qlIndexFixing($AU$1,AP1979,TRUE,_xll.ohTrigger(Trigger,Trigger1M))</f>
        <v>1.7640591894294566E-2</v>
      </c>
    </row>
    <row r="1980" spans="41:46" ht="11.25" customHeight="1" x14ac:dyDescent="0.25">
      <c r="AO1980" s="102" t="s">
        <v>83</v>
      </c>
      <c r="AP1980" s="101">
        <f>_xll.qlInterestRateIndexFixingDate(Currency&amp;"ibor"&amp;Tenor,AQ1980,Trigger)</f>
        <v>53220</v>
      </c>
      <c r="AQ1980" s="101">
        <f>_xll.qlCalendarAdvance(Calendar,AQ1979,AO1980,"f",,Trigger)</f>
        <v>53224</v>
      </c>
      <c r="AR1980" s="101">
        <f>_xll.qlInterestRateIndexMaturity(Currency&amp;"ibor"&amp;Tenor,AQ1980,Trigger)</f>
        <v>53254</v>
      </c>
      <c r="AS1980" s="246">
        <f>_xll.qlIndexFixing($AC$5,AP1980,TRUE,_xll.ohTrigger(Trigger,Trigger1M))</f>
        <v>1.7550551216871213E-2</v>
      </c>
      <c r="AT1980" s="246">
        <f>_xll.qlIndexFixing($AU$1,AP1980,TRUE,_xll.ohTrigger(Trigger,Trigger1M))</f>
        <v>1.7642467437148923E-2</v>
      </c>
    </row>
    <row r="1981" spans="41:46" ht="11.25" customHeight="1" x14ac:dyDescent="0.25">
      <c r="AO1981" s="102" t="s">
        <v>83</v>
      </c>
      <c r="AP1981" s="101">
        <f>_xll.qlInterestRateIndexFixingDate(Currency&amp;"ibor"&amp;Tenor,AQ1981,Trigger)</f>
        <v>53227</v>
      </c>
      <c r="AQ1981" s="101">
        <f>_xll.qlCalendarAdvance(Calendar,AQ1980,AO1981,"f",,Trigger)</f>
        <v>53231</v>
      </c>
      <c r="AR1981" s="101">
        <f>_xll.qlInterestRateIndexMaturity(Currency&amp;"ibor"&amp;Tenor,AQ1981,Trigger)</f>
        <v>53261</v>
      </c>
      <c r="AS1981" s="246">
        <f>_xll.qlIndexFixing($AC$5,AP1981,TRUE,_xll.ohTrigger(Trigger,Trigger1M))</f>
        <v>1.7552738698126014E-2</v>
      </c>
      <c r="AT1981" s="246">
        <f>_xll.qlIndexFixing($AU$1,AP1981,TRUE,_xll.ohTrigger(Trigger,Trigger1M))</f>
        <v>1.7644314290946816E-2</v>
      </c>
    </row>
    <row r="1982" spans="41:46" ht="11.25" customHeight="1" x14ac:dyDescent="0.25">
      <c r="AO1982" s="102" t="s">
        <v>83</v>
      </c>
      <c r="AP1982" s="101">
        <f>_xll.qlInterestRateIndexFixingDate(Currency&amp;"ibor"&amp;Tenor,AQ1982,Trigger)</f>
        <v>53234</v>
      </c>
      <c r="AQ1982" s="101">
        <f>_xll.qlCalendarAdvance(Calendar,AQ1981,AO1982,"f",,Trigger)</f>
        <v>53238</v>
      </c>
      <c r="AR1982" s="101">
        <f>_xll.qlInterestRateIndexMaturity(Currency&amp;"ibor"&amp;Tenor,AQ1982,Trigger)</f>
        <v>53269</v>
      </c>
      <c r="AS1982" s="246">
        <f>_xll.qlIndexFixing($AC$5,AP1982,TRUE,_xll.ohTrigger(Trigger,Trigger1M))</f>
        <v>1.7555418334429744E-2</v>
      </c>
      <c r="AT1982" s="246">
        <f>_xll.qlIndexFixing($AU$1,AP1982,TRUE,_xll.ohTrigger(Trigger,Trigger1M))</f>
        <v>1.7646692020649151E-2</v>
      </c>
    </row>
    <row r="1983" spans="41:46" ht="11.25" customHeight="1" x14ac:dyDescent="0.25">
      <c r="AO1983" s="102" t="s">
        <v>83</v>
      </c>
      <c r="AP1983" s="101">
        <f>_xll.qlInterestRateIndexFixingDate(Currency&amp;"ibor"&amp;Tenor,AQ1983,Trigger)</f>
        <v>53241</v>
      </c>
      <c r="AQ1983" s="101">
        <f>_xll.qlCalendarAdvance(Calendar,AQ1982,AO1983,"f",,Trigger)</f>
        <v>53245</v>
      </c>
      <c r="AR1983" s="101">
        <f>_xll.qlInterestRateIndexMaturity(Currency&amp;"ibor"&amp;Tenor,AQ1983,Trigger)</f>
        <v>53276</v>
      </c>
      <c r="AS1983" s="246">
        <f>_xll.qlIndexFixing($AC$5,AP1983,TRUE,_xll.ohTrigger(Trigger,Trigger1M))</f>
        <v>1.7557441998664637E-2</v>
      </c>
      <c r="AT1983" s="246">
        <f>_xll.qlIndexFixing($AU$1,AP1983,TRUE,_xll.ohTrigger(Trigger,Trigger1M))</f>
        <v>1.7648479534628565E-2</v>
      </c>
    </row>
    <row r="1984" spans="41:46" ht="11.25" customHeight="1" x14ac:dyDescent="0.25">
      <c r="AO1984" s="102" t="s">
        <v>83</v>
      </c>
      <c r="AP1984" s="101">
        <f>_xll.qlInterestRateIndexFixingDate(Currency&amp;"ibor"&amp;Tenor,AQ1984,Trigger)</f>
        <v>53248</v>
      </c>
      <c r="AQ1984" s="101">
        <f>_xll.qlCalendarAdvance(Calendar,AQ1983,AO1984,"f",,Trigger)</f>
        <v>53252</v>
      </c>
      <c r="AR1984" s="101">
        <f>_xll.qlInterestRateIndexMaturity(Currency&amp;"ibor"&amp;Tenor,AQ1984,Trigger)</f>
        <v>53283</v>
      </c>
      <c r="AS1984" s="246">
        <f>_xll.qlIndexFixing($AC$5,AP1984,TRUE,_xll.ohTrigger(Trigger,Trigger1M))</f>
        <v>1.7559386527303392E-2</v>
      </c>
      <c r="AT1984" s="246">
        <f>_xll.qlIndexFixing($AU$1,AP1984,TRUE,_xll.ohTrigger(Trigger,Trigger1M))</f>
        <v>1.7650238358110262E-2</v>
      </c>
    </row>
    <row r="1985" spans="41:46" ht="11.25" customHeight="1" x14ac:dyDescent="0.25">
      <c r="AO1985" s="102" t="s">
        <v>83</v>
      </c>
      <c r="AP1985" s="101">
        <f>_xll.qlInterestRateIndexFixingDate(Currency&amp;"ibor"&amp;Tenor,AQ1985,Trigger)</f>
        <v>53255</v>
      </c>
      <c r="AQ1985" s="101">
        <f>_xll.qlCalendarAdvance(Calendar,AQ1984,AO1985,"f",,Trigger)</f>
        <v>53259</v>
      </c>
      <c r="AR1985" s="101">
        <f>_xll.qlInterestRateIndexMaturity(Currency&amp;"ibor"&amp;Tenor,AQ1985,Trigger)</f>
        <v>53290</v>
      </c>
      <c r="AS1985" s="246">
        <f>_xll.qlIndexFixing($AC$5,AP1985,TRUE,_xll.ohTrigger(Trigger,Trigger1M))</f>
        <v>1.7561251920309905E-2</v>
      </c>
      <c r="AT1985" s="246">
        <f>_xll.qlIndexFixing($AU$1,AP1985,TRUE,_xll.ohTrigger(Trigger,Trigger1M))</f>
        <v>1.765196849108908E-2</v>
      </c>
    </row>
    <row r="1986" spans="41:46" ht="11.25" customHeight="1" x14ac:dyDescent="0.25">
      <c r="AO1986" s="102" t="s">
        <v>83</v>
      </c>
      <c r="AP1986" s="101">
        <f>_xll.qlInterestRateIndexFixingDate(Currency&amp;"ibor"&amp;Tenor,AQ1986,Trigger)</f>
        <v>53262</v>
      </c>
      <c r="AQ1986" s="101">
        <f>_xll.qlCalendarAdvance(Calendar,AQ1985,AO1986,"f",,Trigger)</f>
        <v>53266</v>
      </c>
      <c r="AR1986" s="101">
        <f>_xll.qlInterestRateIndexMaturity(Currency&amp;"ibor"&amp;Tenor,AQ1986,Trigger)</f>
        <v>53296</v>
      </c>
      <c r="AS1986" s="246">
        <f>_xll.qlIndexFixing($AC$5,AP1986,TRUE,_xll.ohTrigger(Trigger,Trigger1M))</f>
        <v>1.7562489128644998E-2</v>
      </c>
      <c r="AT1986" s="246">
        <f>_xll.qlIndexFixing($AU$1,AP1986,TRUE,_xll.ohTrigger(Trigger,Trigger1M))</f>
        <v>1.7653118223607045E-2</v>
      </c>
    </row>
    <row r="1987" spans="41:46" ht="11.25" customHeight="1" x14ac:dyDescent="0.25">
      <c r="AO1987" s="102" t="s">
        <v>83</v>
      </c>
      <c r="AP1987" s="101">
        <f>_xll.qlInterestRateIndexFixingDate(Currency&amp;"ibor"&amp;Tenor,AQ1987,Trigger)</f>
        <v>53269</v>
      </c>
      <c r="AQ1987" s="101">
        <f>_xll.qlCalendarAdvance(Calendar,AQ1986,AO1987,"f",,Trigger)</f>
        <v>53273</v>
      </c>
      <c r="AR1987" s="101">
        <f>_xll.qlInterestRateIndexMaturity(Currency&amp;"ibor"&amp;Tenor,AQ1987,Trigger)</f>
        <v>53303</v>
      </c>
      <c r="AS1987" s="246">
        <f>_xll.qlIndexFixing($AC$5,AP1987,TRUE,_xll.ohTrigger(Trigger,Trigger1M))</f>
        <v>1.7564201819327607E-2</v>
      </c>
      <c r="AT1987" s="246">
        <f>_xll.qlIndexFixing($AU$1,AP1987,TRUE,_xll.ohTrigger(Trigger,Trigger1M))</f>
        <v>1.7654792942789044E-2</v>
      </c>
    </row>
    <row r="1988" spans="41:46" ht="11.25" customHeight="1" x14ac:dyDescent="0.25">
      <c r="AO1988" s="102" t="s">
        <v>83</v>
      </c>
      <c r="AP1988" s="101">
        <f>_xll.qlInterestRateIndexFixingDate(Currency&amp;"ibor"&amp;Tenor,AQ1988,Trigger)</f>
        <v>53276</v>
      </c>
      <c r="AQ1988" s="101">
        <f>_xll.qlCalendarAdvance(Calendar,AQ1987,AO1988,"f",,Trigger)</f>
        <v>53280</v>
      </c>
      <c r="AR1988" s="101">
        <f>_xll.qlInterestRateIndexMaturity(Currency&amp;"ibor"&amp;Tenor,AQ1988,Trigger)</f>
        <v>53310</v>
      </c>
      <c r="AS1988" s="246">
        <f>_xll.qlIndexFixing($AC$5,AP1988,TRUE,_xll.ohTrigger(Trigger,Trigger1M))</f>
        <v>1.7565835378125172E-2</v>
      </c>
      <c r="AT1988" s="246">
        <f>_xll.qlIndexFixing($AU$1,AP1988,TRUE,_xll.ohTrigger(Trigger,Trigger1M))</f>
        <v>1.7656438972823985E-2</v>
      </c>
    </row>
    <row r="1989" spans="41:46" ht="11.25" customHeight="1" x14ac:dyDescent="0.25">
      <c r="AO1989" s="102" t="s">
        <v>83</v>
      </c>
      <c r="AP1989" s="101">
        <f>_xll.qlInterestRateIndexFixingDate(Currency&amp;"ibor"&amp;Tenor,AQ1989,Trigger)</f>
        <v>53283</v>
      </c>
      <c r="AQ1989" s="101">
        <f>_xll.qlCalendarAdvance(Calendar,AQ1988,AO1989,"f",,Trigger)</f>
        <v>53287</v>
      </c>
      <c r="AR1989" s="101">
        <f>_xll.qlInterestRateIndexMaturity(Currency&amp;"ibor"&amp;Tenor,AQ1989,Trigger)</f>
        <v>53317</v>
      </c>
      <c r="AS1989" s="246">
        <f>_xll.qlIndexFixing($AC$5,AP1989,TRUE,_xll.ohTrigger(Trigger,Trigger1M))</f>
        <v>1.7567389805000388E-2</v>
      </c>
      <c r="AT1989" s="246">
        <f>_xll.qlIndexFixing($AU$1,AP1989,TRUE,_xll.ohTrigger(Trigger,Trigger1M))</f>
        <v>1.7658056313703874E-2</v>
      </c>
    </row>
    <row r="1990" spans="41:46" ht="11.25" customHeight="1" x14ac:dyDescent="0.25">
      <c r="AO1990" s="102" t="s">
        <v>83</v>
      </c>
      <c r="AP1990" s="101">
        <f>_xll.qlInterestRateIndexFixingDate(Currency&amp;"ibor"&amp;Tenor,AQ1990,Trigger)</f>
        <v>53290</v>
      </c>
      <c r="AQ1990" s="101">
        <f>_xll.qlCalendarAdvance(Calendar,AQ1989,AO1990,"f",,Trigger)</f>
        <v>53294</v>
      </c>
      <c r="AR1990" s="101">
        <f>_xll.qlInterestRateIndexMaturity(Currency&amp;"ibor"&amp;Tenor,AQ1990,Trigger)</f>
        <v>53324</v>
      </c>
      <c r="AS1990" s="246">
        <f>_xll.qlIndexFixing($AC$5,AP1990,TRUE,_xll.ohTrigger(Trigger,Trigger1M))</f>
        <v>1.7568865099923947E-2</v>
      </c>
      <c r="AT1990" s="246">
        <f>_xll.qlIndexFixing($AU$1,AP1990,TRUE,_xll.ohTrigger(Trigger,Trigger1M))</f>
        <v>1.765964496541006E-2</v>
      </c>
    </row>
    <row r="1991" spans="41:46" ht="11.25" customHeight="1" x14ac:dyDescent="0.25">
      <c r="AO1991" s="102" t="s">
        <v>83</v>
      </c>
      <c r="AP1991" s="101">
        <f>_xll.qlInterestRateIndexFixingDate(Currency&amp;"ibor"&amp;Tenor,AQ1991,Trigger)</f>
        <v>53297</v>
      </c>
      <c r="AQ1991" s="101">
        <f>_xll.qlCalendarAdvance(Calendar,AQ1990,AO1991,"f",,Trigger)</f>
        <v>53301</v>
      </c>
      <c r="AR1991" s="101">
        <f>_xll.qlInterestRateIndexMaturity(Currency&amp;"ibor"&amp;Tenor,AQ1991,Trigger)</f>
        <v>53332</v>
      </c>
      <c r="AS1991" s="246">
        <f>_xll.qlIndexFixing($AC$5,AP1991,TRUE,_xll.ohTrigger(Trigger,Trigger1M))</f>
        <v>1.7570782428058058E-2</v>
      </c>
      <c r="AT1991" s="246">
        <f>_xll.qlIndexFixing($AU$1,AP1991,TRUE,_xll.ohTrigger(Trigger,Trigger1M))</f>
        <v>1.7661746787594485E-2</v>
      </c>
    </row>
    <row r="1992" spans="41:46" ht="11.25" customHeight="1" x14ac:dyDescent="0.25">
      <c r="AO1992" s="102" t="s">
        <v>83</v>
      </c>
      <c r="AP1992" s="101">
        <f>_xll.qlInterestRateIndexFixingDate(Currency&amp;"ibor"&amp;Tenor,AQ1992,Trigger)</f>
        <v>53304</v>
      </c>
      <c r="AQ1992" s="101">
        <f>_xll.qlCalendarAdvance(Calendar,AQ1991,AO1992,"f",,Trigger)</f>
        <v>53308</v>
      </c>
      <c r="AR1992" s="101">
        <f>_xll.qlInterestRateIndexMaturity(Currency&amp;"ibor"&amp;Tenor,AQ1992,Trigger)</f>
        <v>53339</v>
      </c>
      <c r="AS1992" s="246">
        <f>_xll.qlIndexFixing($AC$5,AP1992,TRUE,_xll.ohTrigger(Trigger,Trigger1M))</f>
        <v>1.7572093870666758E-2</v>
      </c>
      <c r="AT1992" s="246">
        <f>_xll.qlIndexFixing($AU$1,AP1992,TRUE,_xll.ohTrigger(Trigger,Trigger1M))</f>
        <v>1.7663276086674118E-2</v>
      </c>
    </row>
    <row r="1993" spans="41:46" ht="11.25" customHeight="1" x14ac:dyDescent="0.25">
      <c r="AO1993" s="102" t="s">
        <v>83</v>
      </c>
      <c r="AP1993" s="101">
        <f>_xll.qlInterestRateIndexFixingDate(Currency&amp;"ibor"&amp;Tenor,AQ1993,Trigger)</f>
        <v>53311</v>
      </c>
      <c r="AQ1993" s="101">
        <f>_xll.qlCalendarAdvance(Calendar,AQ1992,AO1993,"f",,Trigger)</f>
        <v>53315</v>
      </c>
      <c r="AR1993" s="101">
        <f>_xll.qlInterestRateIndexMaturity(Currency&amp;"ibor"&amp;Tenor,AQ1993,Trigger)</f>
        <v>53346</v>
      </c>
      <c r="AS1993" s="246">
        <f>_xll.qlIndexFixing($AC$5,AP1993,TRUE,_xll.ohTrigger(Trigger,Trigger1M))</f>
        <v>1.7573326177380204E-2</v>
      </c>
      <c r="AT1993" s="246">
        <f>_xll.qlIndexFixing($AU$1,AP1993,TRUE,_xll.ohTrigger(Trigger,Trigger1M))</f>
        <v>1.7664776695150305E-2</v>
      </c>
    </row>
    <row r="1994" spans="41:46" ht="11.25" customHeight="1" x14ac:dyDescent="0.25">
      <c r="AO1994" s="102" t="s">
        <v>83</v>
      </c>
      <c r="AP1994" s="101">
        <f>_xll.qlInterestRateIndexFixingDate(Currency&amp;"ibor"&amp;Tenor,AQ1994,Trigger)</f>
        <v>53317</v>
      </c>
      <c r="AQ1994" s="101">
        <f>_xll.qlCalendarAdvance(Calendar,AQ1993,AO1994,"f",,Trigger)</f>
        <v>53323</v>
      </c>
      <c r="AR1994" s="101">
        <f>_xll.qlInterestRateIndexMaturity(Currency&amp;"ibor"&amp;Tenor,AQ1994,Trigger)</f>
        <v>53356</v>
      </c>
      <c r="AS1994" s="246">
        <f>_xll.qlIndexFixing($AC$5,AP1994,TRUE,_xll.ohTrigger(Trigger,Trigger1M))</f>
        <v>1.7575643253139622E-2</v>
      </c>
      <c r="AT1994" s="246">
        <f>_xll.qlIndexFixing($AU$1,AP1994,TRUE,_xll.ohTrigger(Trigger,Trigger1M))</f>
        <v>1.7667527332212239E-2</v>
      </c>
    </row>
    <row r="1995" spans="41:46" ht="11.25" customHeight="1" x14ac:dyDescent="0.25">
      <c r="AO1995" s="102" t="s">
        <v>83</v>
      </c>
      <c r="AP1995" s="101">
        <f>_xll.qlInterestRateIndexFixingDate(Currency&amp;"ibor"&amp;Tenor,AQ1995,Trigger)</f>
        <v>53325</v>
      </c>
      <c r="AQ1995" s="101">
        <f>_xll.qlCalendarAdvance(Calendar,AQ1994,AO1995,"f",,Trigger)</f>
        <v>53330</v>
      </c>
      <c r="AR1995" s="101">
        <f>_xll.qlInterestRateIndexMaturity(Currency&amp;"ibor"&amp;Tenor,AQ1995,Trigger)</f>
        <v>53363</v>
      </c>
      <c r="AS1995" s="246">
        <f>_xll.qlIndexFixing($AC$5,AP1995,TRUE,_xll.ohTrigger(Trigger,Trigger1M))</f>
        <v>1.7576694780312836E-2</v>
      </c>
      <c r="AT1995" s="246">
        <f>_xll.qlIndexFixing($AU$1,AP1995,TRUE,_xll.ohTrigger(Trigger,Trigger1M))</f>
        <v>1.766896250287334E-2</v>
      </c>
    </row>
    <row r="1996" spans="41:46" ht="11.25" customHeight="1" x14ac:dyDescent="0.25">
      <c r="AO1996" s="102" t="s">
        <v>83</v>
      </c>
      <c r="AP1996" s="101">
        <f>_xll.qlInterestRateIndexFixingDate(Currency&amp;"ibor"&amp;Tenor,AQ1996,Trigger)</f>
        <v>53335</v>
      </c>
      <c r="AQ1996" s="101">
        <f>_xll.qlCalendarAdvance(Calendar,AQ1995,AO1996,"f",,Trigger)</f>
        <v>53337</v>
      </c>
      <c r="AR1996" s="101">
        <f>_xll.qlInterestRateIndexMaturity(Currency&amp;"ibor"&amp;Tenor,AQ1996,Trigger)</f>
        <v>53370</v>
      </c>
      <c r="AS1996" s="246">
        <f>_xll.qlIndexFixing($AC$5,AP1996,TRUE,_xll.ohTrigger(Trigger,Trigger1M))</f>
        <v>1.7577667163798081E-2</v>
      </c>
      <c r="AT1996" s="246">
        <f>_xll.qlIndexFixing($AU$1,AP1996,TRUE,_xll.ohTrigger(Trigger,Trigger1M))</f>
        <v>1.7670368980094091E-2</v>
      </c>
    </row>
    <row r="1997" spans="41:46" ht="11.25" customHeight="1" x14ac:dyDescent="0.25">
      <c r="AO1997" s="102" t="s">
        <v>83</v>
      </c>
      <c r="AP1997" s="101">
        <f>_xll.qlInterestRateIndexFixingDate(Currency&amp;"ibor"&amp;Tenor,AQ1997,Trigger)</f>
        <v>53342</v>
      </c>
      <c r="AQ1997" s="101">
        <f>_xll.qlCalendarAdvance(Calendar,AQ1996,AO1997,"f",,Trigger)</f>
        <v>53344</v>
      </c>
      <c r="AR1997" s="101">
        <f>_xll.qlInterestRateIndexMaturity(Currency&amp;"ibor"&amp;Tenor,AQ1997,Trigger)</f>
        <v>53377</v>
      </c>
      <c r="AS1997" s="246">
        <f>_xll.qlIndexFixing($AC$5,AP1997,TRUE,_xll.ohTrigger(Trigger,Trigger1M))</f>
        <v>1.7578560403580828E-2</v>
      </c>
      <c r="AT1997" s="246">
        <f>_xll.qlIndexFixing($AU$1,AP1997,TRUE,_xll.ohTrigger(Trigger,Trigger1M))</f>
        <v>1.7671746763859953E-2</v>
      </c>
    </row>
    <row r="1998" spans="41:46" ht="11.25" customHeight="1" x14ac:dyDescent="0.25">
      <c r="AO1998" s="102" t="s">
        <v>83</v>
      </c>
      <c r="AP1998" s="101">
        <f>_xll.qlInterestRateIndexFixingDate(Currency&amp;"ibor"&amp;Tenor,AQ1998,Trigger)</f>
        <v>53349</v>
      </c>
      <c r="AQ1998" s="101">
        <f>_xll.qlCalendarAdvance(Calendar,AQ1997,AO1998,"f",,Trigger)</f>
        <v>53351</v>
      </c>
      <c r="AR1998" s="101">
        <f>_xll.qlInterestRateIndexMaturity(Currency&amp;"ibor"&amp;Tenor,AQ1998,Trigger)</f>
        <v>53384</v>
      </c>
      <c r="AS1998" s="246">
        <f>_xll.qlIndexFixing($AC$5,AP1998,TRUE,_xll.ohTrigger(Trigger,Trigger1M))</f>
        <v>1.7579374499639273E-2</v>
      </c>
      <c r="AT1998" s="246">
        <f>_xll.qlIndexFixing($AU$1,AP1998,TRUE,_xll.ohTrigger(Trigger,Trigger1M))</f>
        <v>1.7673095854163667E-2</v>
      </c>
    </row>
    <row r="1999" spans="41:46" ht="11.25" customHeight="1" x14ac:dyDescent="0.25">
      <c r="AO1999" s="102" t="s">
        <v>83</v>
      </c>
      <c r="AP1999" s="101">
        <f>_xll.qlInterestRateIndexFixingDate(Currency&amp;"ibor"&amp;Tenor,AQ1999,Trigger)</f>
        <v>53356</v>
      </c>
      <c r="AQ1999" s="101">
        <f>_xll.qlCalendarAdvance(Calendar,AQ1998,AO1999,"f",,Trigger)</f>
        <v>53358</v>
      </c>
      <c r="AR1999" s="101">
        <f>_xll.qlInterestRateIndexMaturity(Currency&amp;"ibor"&amp;Tenor,AQ1999,Trigger)</f>
        <v>53386</v>
      </c>
      <c r="AS1999" s="246">
        <f>_xll.qlIndexFixing($AC$5,AP1999,TRUE,_xll.ohTrigger(Trigger,Trigger1M))</f>
        <v>1.7577731712124591E-2</v>
      </c>
      <c r="AT1999" s="246">
        <f>_xll.qlIndexFixing($AU$1,AP1999,TRUE,_xll.ohTrigger(Trigger,Trigger1M))</f>
        <v>1.7671787537093055E-2</v>
      </c>
    </row>
    <row r="2000" spans="41:46" ht="11.25" customHeight="1" x14ac:dyDescent="0.25">
      <c r="AO2000" s="102" t="s">
        <v>83</v>
      </c>
      <c r="AP2000" s="101">
        <f>_xll.qlInterestRateIndexFixingDate(Currency&amp;"ibor"&amp;Tenor,AQ2000,Trigger)</f>
        <v>53363</v>
      </c>
      <c r="AQ2000" s="101">
        <f>_xll.qlCalendarAdvance(Calendar,AQ1999,AO2000,"f",,Trigger)</f>
        <v>53365</v>
      </c>
      <c r="AR2000" s="101">
        <f>_xll.qlInterestRateIndexMaturity(Currency&amp;"ibor"&amp;Tenor,AQ2000,Trigger)</f>
        <v>53393</v>
      </c>
      <c r="AS2000" s="246">
        <f>_xll.qlIndexFixing($AC$5,AP2000,TRUE,_xll.ohTrigger(Trigger,Trigger1M))</f>
        <v>1.7578415619435375E-2</v>
      </c>
      <c r="AT2000" s="246">
        <f>_xll.qlIndexFixing($AU$1,AP2000,TRUE,_xll.ohTrigger(Trigger,Trigger1M))</f>
        <v>1.767308916880404E-2</v>
      </c>
    </row>
    <row r="2001" spans="41:46" ht="11.25" customHeight="1" x14ac:dyDescent="0.25">
      <c r="AO2001" s="102" t="s">
        <v>83</v>
      </c>
      <c r="AP2001" s="101">
        <f>_xll.qlInterestRateIndexFixingDate(Currency&amp;"ibor"&amp;Tenor,AQ2001,Trigger)</f>
        <v>53370</v>
      </c>
      <c r="AQ2001" s="101">
        <f>_xll.qlCalendarAdvance(Calendar,AQ2000,AO2001,"f",,Trigger)</f>
        <v>53372</v>
      </c>
      <c r="AR2001" s="101">
        <f>_xll.qlInterestRateIndexMaturity(Currency&amp;"ibor"&amp;Tenor,AQ2001,Trigger)</f>
        <v>53400</v>
      </c>
      <c r="AS2001" s="246">
        <f>_xll.qlIndexFixing($AC$5,AP2001,TRUE,_xll.ohTrigger(Trigger,Trigger1M))</f>
        <v>1.7579020402279179E-2</v>
      </c>
      <c r="AT2001" s="246">
        <f>_xll.qlIndexFixing($AU$1,AP2001,TRUE,_xll.ohTrigger(Trigger,Trigger1M))</f>
        <v>1.7674362114038975E-2</v>
      </c>
    </row>
    <row r="2002" spans="41:46" ht="11.25" customHeight="1" x14ac:dyDescent="0.25">
      <c r="AO2002" s="102" t="s">
        <v>83</v>
      </c>
      <c r="AP2002" s="101">
        <f>_xll.qlInterestRateIndexFixingDate(Currency&amp;"ibor"&amp;Tenor,AQ2002,Trigger)</f>
        <v>53377</v>
      </c>
      <c r="AQ2002" s="101">
        <f>_xll.qlCalendarAdvance(Calendar,AQ2001,AO2002,"f",,Trigger)</f>
        <v>53379</v>
      </c>
      <c r="AR2002" s="101">
        <f>_xll.qlInterestRateIndexMaturity(Currency&amp;"ibor"&amp;Tenor,AQ2002,Trigger)</f>
        <v>53407</v>
      </c>
      <c r="AS2002" s="246">
        <f>_xll.qlIndexFixing($AC$5,AP2002,TRUE,_xll.ohTrigger(Trigger,Trigger1M))</f>
        <v>1.757954606064744E-2</v>
      </c>
      <c r="AT2002" s="246">
        <f>_xll.qlIndexFixing($AU$1,AP2002,TRUE,_xll.ohTrigger(Trigger,Trigger1M))</f>
        <v>1.7675606372783585E-2</v>
      </c>
    </row>
    <row r="2003" spans="41:46" ht="11.25" customHeight="1" x14ac:dyDescent="0.25">
      <c r="AO2003" s="102" t="s">
        <v>83</v>
      </c>
      <c r="AP2003" s="101">
        <f>_xll.qlInterestRateIndexFixingDate(Currency&amp;"ibor"&amp;Tenor,AQ2003,Trigger)</f>
        <v>53384</v>
      </c>
      <c r="AQ2003" s="101">
        <f>_xll.qlCalendarAdvance(Calendar,AQ2002,AO2003,"f",,Trigger)</f>
        <v>53386</v>
      </c>
      <c r="AR2003" s="101">
        <f>_xll.qlInterestRateIndexMaturity(Currency&amp;"ibor"&amp;Tenor,AQ2003,Trigger)</f>
        <v>53416</v>
      </c>
      <c r="AS2003" s="246">
        <f>_xll.qlIndexFixing($AC$5,AP2003,TRUE,_xll.ohTrigger(Trigger,Trigger1M))</f>
        <v>1.7580900252158749E-2</v>
      </c>
      <c r="AT2003" s="246">
        <f>_xll.qlIndexFixing($AU$1,AP2003,TRUE,_xll.ohTrigger(Trigger,Trigger1M))</f>
        <v>1.7677858046559969E-2</v>
      </c>
    </row>
    <row r="2004" spans="41:46" ht="11.25" customHeight="1" x14ac:dyDescent="0.25">
      <c r="AO2004" s="102" t="s">
        <v>83</v>
      </c>
      <c r="AP2004" s="101">
        <f>_xll.qlInterestRateIndexFixingDate(Currency&amp;"ibor"&amp;Tenor,AQ2004,Trigger)</f>
        <v>53391</v>
      </c>
      <c r="AQ2004" s="101">
        <f>_xll.qlCalendarAdvance(Calendar,AQ2003,AO2004,"f",,Trigger)</f>
        <v>53393</v>
      </c>
      <c r="AR2004" s="101">
        <f>_xll.qlInterestRateIndexMaturity(Currency&amp;"ibor"&amp;Tenor,AQ2004,Trigger)</f>
        <v>53426</v>
      </c>
      <c r="AS2004" s="246">
        <f>_xll.qlIndexFixing($AC$5,AP2004,TRUE,_xll.ohTrigger(Trigger,Trigger1M))</f>
        <v>1.7582597056893044E-2</v>
      </c>
      <c r="AT2004" s="246">
        <f>_xll.qlIndexFixing($AU$1,AP2004,TRUE,_xll.ohTrigger(Trigger,Trigger1M))</f>
        <v>1.7680587832646116E-2</v>
      </c>
    </row>
    <row r="2005" spans="41:46" ht="11.25" customHeight="1" x14ac:dyDescent="0.25">
      <c r="AO2005" s="102" t="s">
        <v>83</v>
      </c>
      <c r="AP2005" s="101">
        <f>_xll.qlInterestRateIndexFixingDate(Currency&amp;"ibor"&amp;Tenor,AQ2005,Trigger)</f>
        <v>53398</v>
      </c>
      <c r="AQ2005" s="101">
        <f>_xll.qlCalendarAdvance(Calendar,AQ2004,AO2005,"f",,Trigger)</f>
        <v>53400</v>
      </c>
      <c r="AR2005" s="101">
        <f>_xll.qlInterestRateIndexMaturity(Currency&amp;"ibor"&amp;Tenor,AQ2005,Trigger)</f>
        <v>53433</v>
      </c>
      <c r="AS2005" s="246">
        <f>_xll.qlIndexFixing($AC$5,AP2005,TRUE,_xll.ohTrigger(Trigger,Trigger1M))</f>
        <v>1.7582857146479277E-2</v>
      </c>
      <c r="AT2005" s="246">
        <f>_xll.qlIndexFixing($AU$1,AP2005,TRUE,_xll.ohTrigger(Trigger,Trigger1M))</f>
        <v>1.7681736068416821E-2</v>
      </c>
    </row>
    <row r="2006" spans="41:46" ht="11.25" customHeight="1" x14ac:dyDescent="0.25">
      <c r="AO2006" s="102" t="s">
        <v>83</v>
      </c>
      <c r="AP2006" s="101">
        <f>_xll.qlInterestRateIndexFixingDate(Currency&amp;"ibor"&amp;Tenor,AQ2006,Trigger)</f>
        <v>53405</v>
      </c>
      <c r="AQ2006" s="101">
        <f>_xll.qlCalendarAdvance(Calendar,AQ2005,AO2006,"f",,Trigger)</f>
        <v>53407</v>
      </c>
      <c r="AR2006" s="101">
        <f>_xll.qlInterestRateIndexMaturity(Currency&amp;"ibor"&amp;Tenor,AQ2006,Trigger)</f>
        <v>53440</v>
      </c>
      <c r="AS2006" s="246">
        <f>_xll.qlIndexFixing($AC$5,AP2006,TRUE,_xll.ohTrigger(Trigger,Trigger1M))</f>
        <v>1.7583038092244315E-2</v>
      </c>
      <c r="AT2006" s="246">
        <f>_xll.qlIndexFixing($AU$1,AP2006,TRUE,_xll.ohTrigger(Trigger,Trigger1M))</f>
        <v>1.7682855610640598E-2</v>
      </c>
    </row>
    <row r="2007" spans="41:46" ht="11.25" customHeight="1" x14ac:dyDescent="0.25">
      <c r="AO2007" s="102" t="s">
        <v>83</v>
      </c>
      <c r="AP2007" s="101">
        <f>_xll.qlInterestRateIndexFixingDate(Currency&amp;"ibor"&amp;Tenor,AQ2007,Trigger)</f>
        <v>53408</v>
      </c>
      <c r="AQ2007" s="101">
        <f>_xll.qlCalendarAdvance(Calendar,AQ2006,AO2007,"f",,Trigger)</f>
        <v>53414</v>
      </c>
      <c r="AR2007" s="101">
        <f>_xll.qlInterestRateIndexMaturity(Currency&amp;"ibor"&amp;Tenor,AQ2007,Trigger)</f>
        <v>53447</v>
      </c>
      <c r="AS2007" s="246">
        <f>_xll.qlIndexFixing($AC$5,AP2007,TRUE,_xll.ohTrigger(Trigger,Trigger1M))</f>
        <v>1.758313989419058E-2</v>
      </c>
      <c r="AT2007" s="246">
        <f>_xll.qlIndexFixing($AU$1,AP2007,TRUE,_xll.ohTrigger(Trigger,Trigger1M))</f>
        <v>1.7683946459315019E-2</v>
      </c>
    </row>
    <row r="2008" spans="41:46" ht="11.25" customHeight="1" x14ac:dyDescent="0.25">
      <c r="AO2008" s="102" t="s">
        <v>83</v>
      </c>
      <c r="AP2008" s="101">
        <f>_xll.qlInterestRateIndexFixingDate(Currency&amp;"ibor"&amp;Tenor,AQ2008,Trigger)</f>
        <v>53419</v>
      </c>
      <c r="AQ2008" s="101">
        <f>_xll.qlCalendarAdvance(Calendar,AQ2007,AO2008,"f",,Trigger)</f>
        <v>53421</v>
      </c>
      <c r="AR2008" s="101">
        <f>_xll.qlInterestRateIndexMaturity(Currency&amp;"ibor"&amp;Tenor,AQ2008,Trigger)</f>
        <v>53451</v>
      </c>
      <c r="AS2008" s="246">
        <f>_xll.qlIndexFixing($AC$5,AP2008,TRUE,_xll.ohTrigger(Trigger,Trigger1M))</f>
        <v>1.7581889633063952E-2</v>
      </c>
      <c r="AT2008" s="246">
        <f>_xll.qlIndexFixing($AU$1,AP2008,TRUE,_xll.ohTrigger(Trigger,Trigger1M))</f>
        <v>1.7683485672106869E-2</v>
      </c>
    </row>
    <row r="2009" spans="41:46" ht="11.25" customHeight="1" x14ac:dyDescent="0.25">
      <c r="AO2009" s="102" t="s">
        <v>83</v>
      </c>
      <c r="AP2009" s="101">
        <f>_xll.qlInterestRateIndexFixingDate(Currency&amp;"ibor"&amp;Tenor,AQ2009,Trigger)</f>
        <v>53426</v>
      </c>
      <c r="AQ2009" s="101">
        <f>_xll.qlCalendarAdvance(Calendar,AQ2008,AO2009,"f",,Trigger)</f>
        <v>53428</v>
      </c>
      <c r="AR2009" s="101">
        <f>_xll.qlInterestRateIndexMaturity(Currency&amp;"ibor"&amp;Tenor,AQ2009,Trigger)</f>
        <v>53458</v>
      </c>
      <c r="AS2009" s="246">
        <f>_xll.qlIndexFixing($AC$5,AP2009,TRUE,_xll.ohTrigger(Trigger,Trigger1M))</f>
        <v>1.7581850112535768E-2</v>
      </c>
      <c r="AT2009" s="246">
        <f>_xll.qlIndexFixing($AU$1,AP2009,TRUE,_xll.ohTrigger(Trigger,Trigger1M))</f>
        <v>1.7684525129192608E-2</v>
      </c>
    </row>
    <row r="2010" spans="41:46" ht="11.25" customHeight="1" x14ac:dyDescent="0.25">
      <c r="AO2010" s="102" t="s">
        <v>83</v>
      </c>
      <c r="AP2010" s="101">
        <f>_xll.qlInterestRateIndexFixingDate(Currency&amp;"ibor"&amp;Tenor,AQ2010,Trigger)</f>
        <v>53433</v>
      </c>
      <c r="AQ2010" s="101">
        <f>_xll.qlCalendarAdvance(Calendar,AQ2009,AO2010,"f",,Trigger)</f>
        <v>53435</v>
      </c>
      <c r="AR2010" s="101">
        <f>_xll.qlInterestRateIndexMaturity(Currency&amp;"ibor"&amp;Tenor,AQ2010,Trigger)</f>
        <v>53465</v>
      </c>
      <c r="AS2010" s="246">
        <f>_xll.qlIndexFixing($AC$5,AP2010,TRUE,_xll.ohTrigger(Trigger,Trigger1M))</f>
        <v>1.7581731459770822E-2</v>
      </c>
      <c r="AT2010" s="246">
        <f>_xll.qlIndexFixing($AU$1,AP2010,TRUE,_xll.ohTrigger(Trigger,Trigger1M))</f>
        <v>1.7685535896923454E-2</v>
      </c>
    </row>
    <row r="2011" spans="41:46" ht="11.25" customHeight="1" x14ac:dyDescent="0.25">
      <c r="AO2011" s="102" t="s">
        <v>83</v>
      </c>
      <c r="AP2011" s="101">
        <f>_xll.qlInterestRateIndexFixingDate(Currency&amp;"ibor"&amp;Tenor,AQ2011,Trigger)</f>
        <v>53440</v>
      </c>
      <c r="AQ2011" s="101">
        <f>_xll.qlCalendarAdvance(Calendar,AQ2010,AO2011,"f",,Trigger)</f>
        <v>53442</v>
      </c>
      <c r="AR2011" s="101">
        <f>_xll.qlInterestRateIndexMaturity(Currency&amp;"ibor"&amp;Tenor,AQ2011,Trigger)</f>
        <v>53472</v>
      </c>
      <c r="AS2011" s="246">
        <f>_xll.qlIndexFixing($AC$5,AP2011,TRUE,_xll.ohTrigger(Trigger,Trigger1M))</f>
        <v>1.7581533674771777E-2</v>
      </c>
      <c r="AT2011" s="246">
        <f>_xll.qlIndexFixing($AU$1,AP2011,TRUE,_xll.ohTrigger(Trigger,Trigger1M))</f>
        <v>1.7686517975286087E-2</v>
      </c>
    </row>
    <row r="2012" spans="41:46" ht="11.25" customHeight="1" x14ac:dyDescent="0.25">
      <c r="AO2012" s="102" t="s">
        <v>83</v>
      </c>
      <c r="AP2012" s="101">
        <f>_xll.qlInterestRateIndexFixingDate(Currency&amp;"ibor"&amp;Tenor,AQ2012,Trigger)</f>
        <v>53444</v>
      </c>
      <c r="AQ2012" s="101">
        <f>_xll.qlCalendarAdvance(Calendar,AQ2011,AO2012,"f",,Trigger)</f>
        <v>53449</v>
      </c>
      <c r="AR2012" s="101">
        <f>_xll.qlInterestRateIndexMaturity(Currency&amp;"ibor"&amp;Tenor,AQ2012,Trigger)</f>
        <v>53482</v>
      </c>
      <c r="AS2012" s="246">
        <f>_xll.qlIndexFixing($AC$5,AP2012,TRUE,_xll.ohTrigger(Trigger,Trigger1M))</f>
        <v>1.7582461746565255E-2</v>
      </c>
      <c r="AT2012" s="246">
        <f>_xll.qlIndexFixing($AU$1,AP2012,TRUE,_xll.ohTrigger(Trigger,Trigger1M))</f>
        <v>1.7688970299105253E-2</v>
      </c>
    </row>
    <row r="2013" spans="41:46" ht="11.25" customHeight="1" x14ac:dyDescent="0.25">
      <c r="AO2013" s="102" t="s">
        <v>83</v>
      </c>
      <c r="AP2013" s="101">
        <f>_xll.qlInterestRateIndexFixingDate(Currency&amp;"ibor"&amp;Tenor,AQ2013,Trigger)</f>
        <v>53454</v>
      </c>
      <c r="AQ2013" s="101">
        <f>_xll.qlCalendarAdvance(Calendar,AQ2012,AO2013,"f",,Trigger)</f>
        <v>53456</v>
      </c>
      <c r="AR2013" s="101">
        <f>_xll.qlInterestRateIndexMaturity(Currency&amp;"ibor"&amp;Tenor,AQ2013,Trigger)</f>
        <v>53489</v>
      </c>
      <c r="AS2013" s="246">
        <f>_xll.qlIndexFixing($AC$5,AP2013,TRUE,_xll.ohTrigger(Trigger,Trigger1M))</f>
        <v>1.7582088685591624E-2</v>
      </c>
      <c r="AT2013" s="246">
        <f>_xll.qlIndexFixing($AU$1,AP2013,TRUE,_xll.ohTrigger(Trigger,Trigger1M))</f>
        <v>1.7689888986294606E-2</v>
      </c>
    </row>
    <row r="2014" spans="41:46" ht="11.25" customHeight="1" x14ac:dyDescent="0.25">
      <c r="AO2014" s="102" t="s">
        <v>83</v>
      </c>
      <c r="AP2014" s="101">
        <f>_xll.qlInterestRateIndexFixingDate(Currency&amp;"ibor"&amp;Tenor,AQ2014,Trigger)</f>
        <v>53461</v>
      </c>
      <c r="AQ2014" s="101">
        <f>_xll.qlCalendarAdvance(Calendar,AQ2013,AO2014,"f",,Trigger)</f>
        <v>53463</v>
      </c>
      <c r="AR2014" s="101">
        <f>_xll.qlInterestRateIndexMaturity(Currency&amp;"ibor"&amp;Tenor,AQ2014,Trigger)</f>
        <v>53496</v>
      </c>
      <c r="AS2014" s="246">
        <f>_xll.qlIndexFixing($AC$5,AP2014,TRUE,_xll.ohTrigger(Trigger,Trigger1M))</f>
        <v>1.7581636480813762E-2</v>
      </c>
      <c r="AT2014" s="246">
        <f>_xll.qlIndexFixing($AU$1,AP2014,TRUE,_xll.ohTrigger(Trigger,Trigger1M))</f>
        <v>1.7690778979876465E-2</v>
      </c>
    </row>
    <row r="2015" spans="41:46" ht="11.25" customHeight="1" x14ac:dyDescent="0.25">
      <c r="AO2015" s="102" t="s">
        <v>83</v>
      </c>
      <c r="AP2015" s="101">
        <f>_xll.qlInterestRateIndexFixingDate(Currency&amp;"ibor"&amp;Tenor,AQ2015,Trigger)</f>
        <v>53468</v>
      </c>
      <c r="AQ2015" s="101">
        <f>_xll.qlCalendarAdvance(Calendar,AQ2014,AO2015,"f",,Trigger)</f>
        <v>53470</v>
      </c>
      <c r="AR2015" s="101">
        <f>_xll.qlInterestRateIndexMaturity(Currency&amp;"ibor"&amp;Tenor,AQ2015,Trigger)</f>
        <v>53503</v>
      </c>
      <c r="AS2015" s="246">
        <f>_xll.qlIndexFixing($AC$5,AP2015,TRUE,_xll.ohTrigger(Trigger,Trigger1M))</f>
        <v>1.7581105132248614E-2</v>
      </c>
      <c r="AT2015" s="246">
        <f>_xll.qlIndexFixing($AU$1,AP2015,TRUE,_xll.ohTrigger(Trigger,Trigger1M))</f>
        <v>1.7691640279843573E-2</v>
      </c>
    </row>
    <row r="2016" spans="41:46" ht="11.25" customHeight="1" x14ac:dyDescent="0.25">
      <c r="AO2016" s="102" t="s">
        <v>83</v>
      </c>
      <c r="AP2016" s="101">
        <f>_xll.qlInterestRateIndexFixingDate(Currency&amp;"ibor"&amp;Tenor,AQ2016,Trigger)</f>
        <v>53475</v>
      </c>
      <c r="AQ2016" s="101">
        <f>_xll.qlCalendarAdvance(Calendar,AQ2015,AO2016,"f",,Trigger)</f>
        <v>53477</v>
      </c>
      <c r="AR2016" s="101">
        <f>_xll.qlInterestRateIndexMaturity(Currency&amp;"ibor"&amp;Tenor,AQ2016,Trigger)</f>
        <v>53507</v>
      </c>
      <c r="AS2016" s="246">
        <f>_xll.qlIndexFixing($AC$5,AP2016,TRUE,_xll.ohTrigger(Trigger,Trigger1M))</f>
        <v>1.7579357766432935E-2</v>
      </c>
      <c r="AT2016" s="246">
        <f>_xll.qlIndexFixing($AU$1,AP2016,TRUE,_xll.ohTrigger(Trigger,Trigger1M))</f>
        <v>1.769099802636287E-2</v>
      </c>
    </row>
    <row r="2017" spans="41:46" ht="11.25" customHeight="1" x14ac:dyDescent="0.25">
      <c r="AO2017" s="102" t="s">
        <v>83</v>
      </c>
      <c r="AP2017" s="101">
        <f>_xll.qlInterestRateIndexFixingDate(Currency&amp;"ibor"&amp;Tenor,AQ2017,Trigger)</f>
        <v>53482</v>
      </c>
      <c r="AQ2017" s="101">
        <f>_xll.qlCalendarAdvance(Calendar,AQ2016,AO2017,"f",,Trigger)</f>
        <v>53484</v>
      </c>
      <c r="AR2017" s="101">
        <f>_xll.qlInterestRateIndexMaturity(Currency&amp;"ibor"&amp;Tenor,AQ2017,Trigger)</f>
        <v>53514</v>
      </c>
      <c r="AS2017" s="246">
        <f>_xll.qlIndexFixing($AC$5,AP2017,TRUE,_xll.ohTrigger(Trigger,Trigger1M))</f>
        <v>1.7578786708149607E-2</v>
      </c>
      <c r="AT2017" s="246">
        <f>_xll.qlIndexFixing($AU$1,AP2017,TRUE,_xll.ohTrigger(Trigger,Trigger1M))</f>
        <v>1.7691807968390982E-2</v>
      </c>
    </row>
    <row r="2018" spans="41:46" ht="11.25" customHeight="1" x14ac:dyDescent="0.25">
      <c r="AO2018" s="102" t="s">
        <v>83</v>
      </c>
      <c r="AP2018" s="101">
        <f>_xll.qlInterestRateIndexFixingDate(Currency&amp;"ibor"&amp;Tenor,AQ2018,Trigger)</f>
        <v>53489</v>
      </c>
      <c r="AQ2018" s="101">
        <f>_xll.qlCalendarAdvance(Calendar,AQ2017,AO2018,"f",,Trigger)</f>
        <v>53491</v>
      </c>
      <c r="AR2018" s="101">
        <f>_xll.qlInterestRateIndexMaturity(Currency&amp;"ibor"&amp;Tenor,AQ2018,Trigger)</f>
        <v>53521</v>
      </c>
      <c r="AS2018" s="246">
        <f>_xll.qlIndexFixing($AC$5,AP2018,TRUE,_xll.ohTrigger(Trigger,Trigger1M))</f>
        <v>1.7578701677897435E-2</v>
      </c>
      <c r="AT2018" s="246">
        <f>_xll.qlIndexFixing($AU$1,AP2018,TRUE,_xll.ohTrigger(Trigger,Trigger1M))</f>
        <v>1.7692589221002919E-2</v>
      </c>
    </row>
    <row r="2019" spans="41:46" ht="11.25" customHeight="1" x14ac:dyDescent="0.25">
      <c r="AO2019" s="102" t="s">
        <v>83</v>
      </c>
      <c r="AP2019" s="101">
        <f>_xll.qlInterestRateIndexFixingDate(Currency&amp;"ibor"&amp;Tenor,AQ2019,Trigger)</f>
        <v>53496</v>
      </c>
      <c r="AQ2019" s="101">
        <f>_xll.qlCalendarAdvance(Calendar,AQ2018,AO2019,"f",,Trigger)</f>
        <v>53498</v>
      </c>
      <c r="AR2019" s="101">
        <f>_xll.qlInterestRateIndexMaturity(Currency&amp;"ibor"&amp;Tenor,AQ2019,Trigger)</f>
        <v>53528</v>
      </c>
      <c r="AS2019" s="246">
        <f>_xll.qlIndexFixing($AC$5,AP2019,TRUE,_xll.ohTrigger(Trigger,Trigger1M))</f>
        <v>1.7579160853008702E-2</v>
      </c>
      <c r="AT2019" s="246">
        <f>_xll.qlIndexFixing($AU$1,AP2019,TRUE,_xll.ohTrigger(Trigger,Trigger1M))</f>
        <v>1.7693341784201344E-2</v>
      </c>
    </row>
    <row r="2020" spans="41:46" ht="11.25" customHeight="1" x14ac:dyDescent="0.25">
      <c r="AO2020" s="102" t="s">
        <v>83</v>
      </c>
      <c r="AP2020" s="101">
        <f>_xll.qlInterestRateIndexFixingDate(Currency&amp;"ibor"&amp;Tenor,AQ2020,Trigger)</f>
        <v>53503</v>
      </c>
      <c r="AQ2020" s="101">
        <f>_xll.qlCalendarAdvance(Calendar,AQ2019,AO2020,"f",,Trigger)</f>
        <v>53505</v>
      </c>
      <c r="AR2020" s="101">
        <f>_xll.qlInterestRateIndexMaturity(Currency&amp;"ibor"&amp;Tenor,AQ2020,Trigger)</f>
        <v>53535</v>
      </c>
      <c r="AS2020" s="246">
        <f>_xll.qlIndexFixing($AC$5,AP2020,TRUE,_xll.ohTrigger(Trigger,Trigger1M))</f>
        <v>1.7580165339750486E-2</v>
      </c>
      <c r="AT2020" s="246">
        <f>_xll.qlIndexFixing($AU$1,AP2020,TRUE,_xll.ohTrigger(Trigger,Trigger1M))</f>
        <v>1.7694065657975599E-2</v>
      </c>
    </row>
    <row r="2021" spans="41:46" ht="11.25" customHeight="1" x14ac:dyDescent="0.25">
      <c r="AO2021" s="102" t="s">
        <v>83</v>
      </c>
      <c r="AP2021" s="101">
        <f>_xll.qlInterestRateIndexFixingDate(Currency&amp;"ibor"&amp;Tenor,AQ2021,Trigger)</f>
        <v>53510</v>
      </c>
      <c r="AQ2021" s="101">
        <f>_xll.qlCalendarAdvance(Calendar,AQ2020,AO2021,"f",,Trigger)</f>
        <v>53512</v>
      </c>
      <c r="AR2021" s="101">
        <f>_xll.qlInterestRateIndexMaturity(Currency&amp;"ibor"&amp;Tenor,AQ2021,Trigger)</f>
        <v>53545</v>
      </c>
      <c r="AS2021" s="246">
        <f>_xll.qlIndexFixing($AC$5,AP2021,TRUE,_xll.ohTrigger(Trigger,Trigger1M))</f>
        <v>1.7583317565469481E-2</v>
      </c>
      <c r="AT2021" s="246">
        <f>_xll.qlIndexFixing($AU$1,AP2021,TRUE,_xll.ohTrigger(Trigger,Trigger1M))</f>
        <v>1.7696205513389917E-2</v>
      </c>
    </row>
    <row r="2022" spans="41:46" ht="11.25" customHeight="1" x14ac:dyDescent="0.25">
      <c r="AO2022" s="102" t="s">
        <v>83</v>
      </c>
      <c r="AP2022" s="101">
        <f>_xll.qlInterestRateIndexFixingDate(Currency&amp;"ibor"&amp;Tenor,AQ2022,Trigger)</f>
        <v>53517</v>
      </c>
      <c r="AQ2022" s="101">
        <f>_xll.qlCalendarAdvance(Calendar,AQ2021,AO2022,"f",,Trigger)</f>
        <v>53519</v>
      </c>
      <c r="AR2022" s="101">
        <f>_xll.qlInterestRateIndexMaturity(Currency&amp;"ibor"&amp;Tenor,AQ2022,Trigger)</f>
        <v>53552</v>
      </c>
      <c r="AS2022" s="246">
        <f>_xll.qlIndexFixing($AC$5,AP2022,TRUE,_xll.ohTrigger(Trigger,Trigger1M))</f>
        <v>1.7584911499821262E-2</v>
      </c>
      <c r="AT2022" s="246">
        <f>_xll.qlIndexFixing($AU$1,AP2022,TRUE,_xll.ohTrigger(Trigger,Trigger1M))</f>
        <v>1.769686595787932E-2</v>
      </c>
    </row>
    <row r="2023" spans="41:46" ht="11.25" customHeight="1" x14ac:dyDescent="0.25">
      <c r="AO2023" s="102" t="s">
        <v>83</v>
      </c>
      <c r="AP2023" s="101">
        <f>_xll.qlInterestRateIndexFixingDate(Currency&amp;"ibor"&amp;Tenor,AQ2023,Trigger)</f>
        <v>53524</v>
      </c>
      <c r="AQ2023" s="101">
        <f>_xll.qlCalendarAdvance(Calendar,AQ2022,AO2023,"f",,Trigger)</f>
        <v>53526</v>
      </c>
      <c r="AR2023" s="101">
        <f>_xll.qlInterestRateIndexMaturity(Currency&amp;"ibor"&amp;Tenor,AQ2023,Trigger)</f>
        <v>53559</v>
      </c>
      <c r="AS2023" s="246">
        <f>_xll.qlIndexFixing($AC$5,AP2023,TRUE,_xll.ohTrigger(Trigger,Trigger1M))</f>
        <v>1.7586431032136994E-2</v>
      </c>
      <c r="AT2023" s="246">
        <f>_xll.qlIndexFixing($AU$1,AP2023,TRUE,_xll.ohTrigger(Trigger,Trigger1M))</f>
        <v>1.7697497708707939E-2</v>
      </c>
    </row>
    <row r="2024" spans="41:46" ht="11.25" customHeight="1" x14ac:dyDescent="0.25">
      <c r="AO2024" s="102" t="s">
        <v>83</v>
      </c>
      <c r="AP2024" s="101">
        <f>_xll.qlInterestRateIndexFixingDate(Currency&amp;"ibor"&amp;Tenor,AQ2024,Trigger)</f>
        <v>53531</v>
      </c>
      <c r="AQ2024" s="101">
        <f>_xll.qlCalendarAdvance(Calendar,AQ2023,AO2024,"f",,Trigger)</f>
        <v>53533</v>
      </c>
      <c r="AR2024" s="101">
        <f>_xll.qlInterestRateIndexMaturity(Currency&amp;"ibor"&amp;Tenor,AQ2024,Trigger)</f>
        <v>53566</v>
      </c>
      <c r="AS2024" s="246">
        <f>_xll.qlIndexFixing($AC$5,AP2024,TRUE,_xll.ohTrigger(Trigger,Trigger1M))</f>
        <v>1.7587876162387613E-2</v>
      </c>
      <c r="AT2024" s="246">
        <f>_xll.qlIndexFixing($AU$1,AP2024,TRUE,_xll.ohTrigger(Trigger,Trigger1M))</f>
        <v>1.7698100765868512E-2</v>
      </c>
    </row>
    <row r="2025" spans="41:46" ht="11.25" customHeight="1" x14ac:dyDescent="0.25">
      <c r="AO2025" s="102" t="s">
        <v>83</v>
      </c>
      <c r="AP2025" s="101">
        <f>_xll.qlInterestRateIndexFixingDate(Currency&amp;"ibor"&amp;Tenor,AQ2025,Trigger)</f>
        <v>53538</v>
      </c>
      <c r="AQ2025" s="101">
        <f>_xll.qlCalendarAdvance(Calendar,AQ2024,AO2025,"f",,Trigger)</f>
        <v>53540</v>
      </c>
      <c r="AR2025" s="101">
        <f>_xll.qlInterestRateIndexMaturity(Currency&amp;"ibor"&amp;Tenor,AQ2025,Trigger)</f>
        <v>53573</v>
      </c>
      <c r="AS2025" s="246">
        <f>_xll.qlIndexFixing($AC$5,AP2025,TRUE,_xll.ohTrigger(Trigger,Trigger1M))</f>
        <v>1.7589246890539201E-2</v>
      </c>
      <c r="AT2025" s="246">
        <f>_xll.qlIndexFixing($AU$1,AP2025,TRUE,_xll.ohTrigger(Trigger,Trigger1M))</f>
        <v>1.7698675129358615E-2</v>
      </c>
    </row>
    <row r="2026" spans="41:46" ht="11.25" customHeight="1" x14ac:dyDescent="0.25">
      <c r="AO2026" s="102" t="s">
        <v>83</v>
      </c>
      <c r="AP2026" s="101">
        <f>_xll.qlInterestRateIndexFixingDate(Currency&amp;"ibor"&amp;Tenor,AQ2026,Trigger)</f>
        <v>53545</v>
      </c>
      <c r="AQ2026" s="101">
        <f>_xll.qlCalendarAdvance(Calendar,AQ2025,AO2026,"f",,Trigger)</f>
        <v>53547</v>
      </c>
      <c r="AR2026" s="101">
        <f>_xll.qlInterestRateIndexMaturity(Currency&amp;"ibor"&amp;Tenor,AQ2026,Trigger)</f>
        <v>53580</v>
      </c>
      <c r="AS2026" s="246">
        <f>_xll.qlIndexFixing($AC$5,AP2026,TRUE,_xll.ohTrigger(Trigger,Trigger1M))</f>
        <v>1.7590543216572385E-2</v>
      </c>
      <c r="AT2026" s="246">
        <f>_xll.qlIndexFixing($AU$1,AP2026,TRUE,_xll.ohTrigger(Trigger,Trigger1M))</f>
        <v>1.7699220799170978E-2</v>
      </c>
    </row>
    <row r="2027" spans="41:46" ht="11.25" customHeight="1" x14ac:dyDescent="0.25">
      <c r="AO2027" s="102" t="s">
        <v>83</v>
      </c>
      <c r="AP2027" s="101">
        <f>_xll.qlInterestRateIndexFixingDate(Currency&amp;"ibor"&amp;Tenor,AQ2027,Trigger)</f>
        <v>53552</v>
      </c>
      <c r="AQ2027" s="101">
        <f>_xll.qlCalendarAdvance(Calendar,AQ2026,AO2027,"f",,Trigger)</f>
        <v>53554</v>
      </c>
      <c r="AR2027" s="101">
        <f>_xll.qlInterestRateIndexMaturity(Currency&amp;"ibor"&amp;Tenor,AQ2027,Trigger)</f>
        <v>53587</v>
      </c>
      <c r="AS2027" s="246">
        <f>_xll.qlIndexFixing($AC$5,AP2027,TRUE,_xll.ohTrigger(Trigger,Trigger1M))</f>
        <v>1.7591765140453252E-2</v>
      </c>
      <c r="AT2027" s="246">
        <f>_xll.qlIndexFixing($AU$1,AP2027,TRUE,_xll.ohTrigger(Trigger,Trigger1M))</f>
        <v>1.7699737775303186E-2</v>
      </c>
    </row>
    <row r="2028" spans="41:46" ht="11.25" customHeight="1" x14ac:dyDescent="0.25">
      <c r="AO2028" s="102" t="s">
        <v>83</v>
      </c>
      <c r="AP2028" s="101">
        <f>_xll.qlInterestRateIndexFixingDate(Currency&amp;"ibor"&amp;Tenor,AQ2028,Trigger)</f>
        <v>53559</v>
      </c>
      <c r="AQ2028" s="101">
        <f>_xll.qlCalendarAdvance(Calendar,AQ2027,AO2028,"f",,Trigger)</f>
        <v>53561</v>
      </c>
      <c r="AR2028" s="101">
        <f>_xll.qlInterestRateIndexMaturity(Currency&amp;"ibor"&amp;Tenor,AQ2028,Trigger)</f>
        <v>53594</v>
      </c>
      <c r="AS2028" s="246">
        <f>_xll.qlIndexFixing($AC$5,AP2028,TRUE,_xll.ohTrigger(Trigger,Trigger1M))</f>
        <v>1.7592912662157578E-2</v>
      </c>
      <c r="AT2028" s="246">
        <f>_xll.qlIndexFixing($AU$1,AP2028,TRUE,_xll.ohTrigger(Trigger,Trigger1M))</f>
        <v>1.7700226057752809E-2</v>
      </c>
    </row>
    <row r="2029" spans="41:46" ht="11.25" customHeight="1" x14ac:dyDescent="0.25">
      <c r="AO2029" s="102" t="s">
        <v>83</v>
      </c>
      <c r="AP2029" s="101">
        <f>_xll.qlInterestRateIndexFixingDate(Currency&amp;"ibor"&amp;Tenor,AQ2029,Trigger)</f>
        <v>53566</v>
      </c>
      <c r="AQ2029" s="101">
        <f>_xll.qlCalendarAdvance(Calendar,AQ2028,AO2029,"f",,Trigger)</f>
        <v>53568</v>
      </c>
      <c r="AR2029" s="101">
        <f>_xll.qlInterestRateIndexMaturity(Currency&amp;"ibor"&amp;Tenor,AQ2029,Trigger)</f>
        <v>53598</v>
      </c>
      <c r="AS2029" s="246">
        <f>_xll.qlIndexFixing($AC$5,AP2029,TRUE,_xll.ohTrigger(Trigger,Trigger1M))</f>
        <v>1.7592485050511364E-2</v>
      </c>
      <c r="AT2029" s="246">
        <f>_xll.qlIndexFixing($AU$1,AP2029,TRUE,_xll.ohTrigger(Trigger,Trigger1M))</f>
        <v>1.7699289497187465E-2</v>
      </c>
    </row>
    <row r="2030" spans="41:46" ht="11.25" customHeight="1" x14ac:dyDescent="0.25">
      <c r="AO2030" s="102" t="s">
        <v>83</v>
      </c>
      <c r="AP2030" s="101">
        <f>_xll.qlInterestRateIndexFixingDate(Currency&amp;"ibor"&amp;Tenor,AQ2030,Trigger)</f>
        <v>53573</v>
      </c>
      <c r="AQ2030" s="101">
        <f>_xll.qlCalendarAdvance(Calendar,AQ2029,AO2030,"f",,Trigger)</f>
        <v>53575</v>
      </c>
      <c r="AR2030" s="101">
        <f>_xll.qlInterestRateIndexMaturity(Currency&amp;"ibor"&amp;Tenor,AQ2030,Trigger)</f>
        <v>53605</v>
      </c>
      <c r="AS2030" s="246">
        <f>_xll.qlIndexFixing($AC$5,AP2030,TRUE,_xll.ohTrigger(Trigger,Trigger1M))</f>
        <v>1.7593499562497783E-2</v>
      </c>
      <c r="AT2030" s="246">
        <f>_xll.qlIndexFixing($AU$1,AP2030,TRUE,_xll.ohTrigger(Trigger,Trigger1M))</f>
        <v>1.7699726476493538E-2</v>
      </c>
    </row>
    <row r="2031" spans="41:46" ht="11.25" customHeight="1" x14ac:dyDescent="0.25">
      <c r="AO2031" s="102" t="s">
        <v>83</v>
      </c>
      <c r="AP2031" s="101">
        <f>_xll.qlInterestRateIndexFixingDate(Currency&amp;"ibor"&amp;Tenor,AQ2031,Trigger)</f>
        <v>53580</v>
      </c>
      <c r="AQ2031" s="101">
        <f>_xll.qlCalendarAdvance(Calendar,AQ2030,AO2031,"f",,Trigger)</f>
        <v>53582</v>
      </c>
      <c r="AR2031" s="101">
        <f>_xll.qlInterestRateIndexMaturity(Currency&amp;"ibor"&amp;Tenor,AQ2031,Trigger)</f>
        <v>53612</v>
      </c>
      <c r="AS2031" s="246">
        <f>_xll.qlIndexFixing($AC$5,AP2031,TRUE,_xll.ohTrigger(Trigger,Trigger1M))</f>
        <v>1.759443968314045E-2</v>
      </c>
      <c r="AT2031" s="246">
        <f>_xll.qlIndexFixing($AU$1,AP2031,TRUE,_xll.ohTrigger(Trigger,Trigger1M))</f>
        <v>1.770013476632748E-2</v>
      </c>
    </row>
    <row r="2032" spans="41:46" ht="11.25" customHeight="1" x14ac:dyDescent="0.25">
      <c r="AO2032" s="102" t="s">
        <v>83</v>
      </c>
      <c r="AP2032" s="101">
        <f>_xll.qlInterestRateIndexFixingDate(Currency&amp;"ibor"&amp;Tenor,AQ2032,Trigger)</f>
        <v>53587</v>
      </c>
      <c r="AQ2032" s="101">
        <f>_xll.qlCalendarAdvance(Calendar,AQ2031,AO2032,"f",,Trigger)</f>
        <v>53589</v>
      </c>
      <c r="AR2032" s="101">
        <f>_xll.qlInterestRateIndexMaturity(Currency&amp;"ibor"&amp;Tenor,AQ2032,Trigger)</f>
        <v>53619</v>
      </c>
      <c r="AS2032" s="246">
        <f>_xll.qlIndexFixing($AC$5,AP2032,TRUE,_xll.ohTrigger(Trigger,Trigger1M))</f>
        <v>1.7595305412415385E-2</v>
      </c>
      <c r="AT2032" s="246">
        <f>_xll.qlIndexFixing($AU$1,AP2032,TRUE,_xll.ohTrigger(Trigger,Trigger1M))</f>
        <v>1.7700514366697284E-2</v>
      </c>
    </row>
    <row r="2033" spans="41:46" ht="11.25" customHeight="1" x14ac:dyDescent="0.25">
      <c r="AO2033" s="102" t="s">
        <v>83</v>
      </c>
      <c r="AP2033" s="101">
        <f>_xll.qlInterestRateIndexFixingDate(Currency&amp;"ibor"&amp;Tenor,AQ2033,Trigger)</f>
        <v>53594</v>
      </c>
      <c r="AQ2033" s="101">
        <f>_xll.qlCalendarAdvance(Calendar,AQ2032,AO2033,"f",,Trigger)</f>
        <v>53596</v>
      </c>
      <c r="AR2033" s="101">
        <f>_xll.qlInterestRateIndexMaturity(Currency&amp;"ibor"&amp;Tenor,AQ2033,Trigger)</f>
        <v>53626</v>
      </c>
      <c r="AS2033" s="246">
        <f>_xll.qlIndexFixing($AC$5,AP2033,TRUE,_xll.ohTrigger(Trigger,Trigger1M))</f>
        <v>1.7596096750314594E-2</v>
      </c>
      <c r="AT2033" s="246">
        <f>_xll.qlIndexFixing($AU$1,AP2033,TRUE,_xll.ohTrigger(Trigger,Trigger1M))</f>
        <v>1.7700865277592293E-2</v>
      </c>
    </row>
    <row r="2034" spans="41:46" ht="11.25" customHeight="1" x14ac:dyDescent="0.25">
      <c r="AO2034" s="102" t="s">
        <v>83</v>
      </c>
      <c r="AP2034" s="101">
        <f>_xll.qlInterestRateIndexFixingDate(Currency&amp;"ibor"&amp;Tenor,AQ2034,Trigger)</f>
        <v>53601</v>
      </c>
      <c r="AQ2034" s="101">
        <f>_xll.qlCalendarAdvance(Calendar,AQ2033,AO2034,"f",,Trigger)</f>
        <v>53603</v>
      </c>
      <c r="AR2034" s="101">
        <f>_xll.qlInterestRateIndexMaturity(Currency&amp;"ibor"&amp;Tenor,AQ2034,Trigger)</f>
        <v>53636</v>
      </c>
      <c r="AS2034" s="246">
        <f>_xll.qlIndexFixing($AC$5,AP2034,TRUE,_xll.ohTrigger(Trigger,Trigger1M))</f>
        <v>1.7598235345508622E-2</v>
      </c>
      <c r="AT2034" s="246">
        <f>_xll.qlIndexFixing($AU$1,AP2034,TRUE,_xll.ohTrigger(Trigger,Trigger1M))</f>
        <v>1.770255318485716E-2</v>
      </c>
    </row>
    <row r="2035" spans="41:46" ht="11.25" customHeight="1" x14ac:dyDescent="0.25">
      <c r="AO2035" s="102" t="s">
        <v>83</v>
      </c>
      <c r="AP2035" s="101">
        <f>_xll.qlInterestRateIndexFixingDate(Currency&amp;"ibor"&amp;Tenor,AQ2035,Trigger)</f>
        <v>53608</v>
      </c>
      <c r="AQ2035" s="101">
        <f>_xll.qlCalendarAdvance(Calendar,AQ2034,AO2035,"f",,Trigger)</f>
        <v>53610</v>
      </c>
      <c r="AR2035" s="101">
        <f>_xll.qlInterestRateIndexMaturity(Currency&amp;"ibor"&amp;Tenor,AQ2035,Trigger)</f>
        <v>53643</v>
      </c>
      <c r="AS2035" s="246">
        <f>_xll.qlIndexFixing($AC$5,AP2035,TRUE,_xll.ohTrigger(Trigger,Trigger1M))</f>
        <v>1.7598862051420028E-2</v>
      </c>
      <c r="AT2035" s="246">
        <f>_xll.qlIndexFixing($AU$1,AP2035,TRUE,_xll.ohTrigger(Trigger,Trigger1M))</f>
        <v>1.7702840611414868E-2</v>
      </c>
    </row>
    <row r="2036" spans="41:46" ht="11.25" customHeight="1" x14ac:dyDescent="0.25">
      <c r="AO2036" s="102" t="s">
        <v>83</v>
      </c>
      <c r="AP2036" s="101">
        <f>_xll.qlInterestRateIndexFixingDate(Currency&amp;"ibor"&amp;Tenor,AQ2036,Trigger)</f>
        <v>53615</v>
      </c>
      <c r="AQ2036" s="101">
        <f>_xll.qlCalendarAdvance(Calendar,AQ2035,AO2036,"f",,Trigger)</f>
        <v>53617</v>
      </c>
      <c r="AR2036" s="101">
        <f>_xll.qlInterestRateIndexMaturity(Currency&amp;"ibor"&amp;Tenor,AQ2036,Trigger)</f>
        <v>53650</v>
      </c>
      <c r="AS2036" s="246">
        <f>_xll.qlIndexFixing($AC$5,AP2036,TRUE,_xll.ohTrigger(Trigger,Trigger1M))</f>
        <v>1.7599414355007136E-2</v>
      </c>
      <c r="AT2036" s="246">
        <f>_xll.qlIndexFixing($AU$1,AP2036,TRUE,_xll.ohTrigger(Trigger,Trigger1M))</f>
        <v>1.7703099344265769E-2</v>
      </c>
    </row>
    <row r="2037" spans="41:46" ht="11.25" customHeight="1" x14ac:dyDescent="0.25">
      <c r="AO2037" s="102" t="s">
        <v>83</v>
      </c>
      <c r="AP2037" s="101">
        <f>_xll.qlInterestRateIndexFixingDate(Currency&amp;"ibor"&amp;Tenor,AQ2037,Trigger)</f>
        <v>53622</v>
      </c>
      <c r="AQ2037" s="101">
        <f>_xll.qlCalendarAdvance(Calendar,AQ2036,AO2037,"f",,Trigger)</f>
        <v>53624</v>
      </c>
      <c r="AR2037" s="101">
        <f>_xll.qlInterestRateIndexMaturity(Currency&amp;"ibor"&amp;Tenor,AQ2037,Trigger)</f>
        <v>53657</v>
      </c>
      <c r="AS2037" s="246">
        <f>_xll.qlIndexFixing($AC$5,AP2037,TRUE,_xll.ohTrigger(Trigger,Trigger1M))</f>
        <v>1.7599892256265098E-2</v>
      </c>
      <c r="AT2037" s="246">
        <f>_xll.qlIndexFixing($AU$1,AP2037,TRUE,_xll.ohTrigger(Trigger,Trigger1M))</f>
        <v>1.770332938340502E-2</v>
      </c>
    </row>
    <row r="2038" spans="41:46" ht="11.25" customHeight="1" x14ac:dyDescent="0.25">
      <c r="AO2038" s="102" t="s">
        <v>83</v>
      </c>
      <c r="AP2038" s="101">
        <f>_xll.qlInterestRateIndexFixingDate(Currency&amp;"ibor"&amp;Tenor,AQ2038,Trigger)</f>
        <v>53629</v>
      </c>
      <c r="AQ2038" s="101">
        <f>_xll.qlCalendarAdvance(Calendar,AQ2037,AO2038,"f",,Trigger)</f>
        <v>53631</v>
      </c>
      <c r="AR2038" s="101">
        <f>_xll.qlInterestRateIndexMaturity(Currency&amp;"ibor"&amp;Tenor,AQ2038,Trigger)</f>
        <v>53661</v>
      </c>
      <c r="AS2038" s="246">
        <f>_xll.qlIndexFixing($AC$5,AP2038,TRUE,_xll.ohTrigger(Trigger,Trigger1M))</f>
        <v>1.7598937568660489E-2</v>
      </c>
      <c r="AT2038" s="246">
        <f>_xll.qlIndexFixing($AU$1,AP2038,TRUE,_xll.ohTrigger(Trigger,Trigger1M))</f>
        <v>1.7702189489884113E-2</v>
      </c>
    </row>
    <row r="2039" spans="41:46" ht="11.25" customHeight="1" x14ac:dyDescent="0.25">
      <c r="AO2039" s="102" t="s">
        <v>83</v>
      </c>
      <c r="AP2039" s="101">
        <f>_xll.qlInterestRateIndexFixingDate(Currency&amp;"ibor"&amp;Tenor,AQ2039,Trigger)</f>
        <v>53636</v>
      </c>
      <c r="AQ2039" s="101">
        <f>_xll.qlCalendarAdvance(Calendar,AQ2038,AO2039,"f",,Trigger)</f>
        <v>53638</v>
      </c>
      <c r="AR2039" s="101">
        <f>_xll.qlInterestRateIndexMaturity(Currency&amp;"ibor"&amp;Tenor,AQ2039,Trigger)</f>
        <v>53668</v>
      </c>
      <c r="AS2039" s="246">
        <f>_xll.qlIndexFixing($AC$5,AP2039,TRUE,_xll.ohTrigger(Trigger,Trigger1M))</f>
        <v>1.7599282558025564E-2</v>
      </c>
      <c r="AT2039" s="246">
        <f>_xll.qlIndexFixing($AU$1,AP2039,TRUE,_xll.ohTrigger(Trigger,Trigger1M))</f>
        <v>1.7702368263890378E-2</v>
      </c>
    </row>
    <row r="2040" spans="41:46" ht="11.25" customHeight="1" x14ac:dyDescent="0.25">
      <c r="AO2040" s="102" t="s">
        <v>83</v>
      </c>
      <c r="AP2040" s="101">
        <f>_xll.qlInterestRateIndexFixingDate(Currency&amp;"ibor"&amp;Tenor,AQ2040,Trigger)</f>
        <v>53643</v>
      </c>
      <c r="AQ2040" s="101">
        <f>_xll.qlCalendarAdvance(Calendar,AQ2039,AO2040,"f",,Trigger)</f>
        <v>53645</v>
      </c>
      <c r="AR2040" s="101">
        <f>_xll.qlInterestRateIndexMaturity(Currency&amp;"ibor"&amp;Tenor,AQ2040,Trigger)</f>
        <v>53675</v>
      </c>
      <c r="AS2040" s="246">
        <f>_xll.qlIndexFixing($AC$5,AP2040,TRUE,_xll.ohTrigger(Trigger,Trigger1M))</f>
        <v>1.7599553155942971E-2</v>
      </c>
      <c r="AT2040" s="246">
        <f>_xll.qlIndexFixing($AU$1,AP2040,TRUE,_xll.ohTrigger(Trigger,Trigger1M))</f>
        <v>1.7702518348413854E-2</v>
      </c>
    </row>
    <row r="2041" spans="41:46" ht="11.25" customHeight="1" x14ac:dyDescent="0.25">
      <c r="AO2041" s="102" t="s">
        <v>83</v>
      </c>
      <c r="AP2041" s="101">
        <f>_xll.qlInterestRateIndexFixingDate(Currency&amp;"ibor"&amp;Tenor,AQ2041,Trigger)</f>
        <v>53650</v>
      </c>
      <c r="AQ2041" s="101">
        <f>_xll.qlCalendarAdvance(Calendar,AQ2040,AO2041,"f",,Trigger)</f>
        <v>53652</v>
      </c>
      <c r="AR2041" s="101">
        <f>_xll.qlInterestRateIndexMaturity(Currency&amp;"ibor"&amp;Tenor,AQ2041,Trigger)</f>
        <v>53682</v>
      </c>
      <c r="AS2041" s="246">
        <f>_xll.qlIndexFixing($AC$5,AP2041,TRUE,_xll.ohTrigger(Trigger,Trigger1M))</f>
        <v>1.7599749362396722E-2</v>
      </c>
      <c r="AT2041" s="246">
        <f>_xll.qlIndexFixing($AU$1,AP2041,TRUE,_xll.ohTrigger(Trigger,Trigger1M))</f>
        <v>1.7702639743446547E-2</v>
      </c>
    </row>
    <row r="2042" spans="41:46" ht="11.25" customHeight="1" x14ac:dyDescent="0.25">
      <c r="AO2042" s="102" t="s">
        <v>83</v>
      </c>
      <c r="AP2042" s="101">
        <f>_xll.qlInterestRateIndexFixingDate(Currency&amp;"ibor"&amp;Tenor,AQ2042,Trigger)</f>
        <v>53657</v>
      </c>
      <c r="AQ2042" s="101">
        <f>_xll.qlCalendarAdvance(Calendar,AQ2041,AO2042,"f",,Trigger)</f>
        <v>53659</v>
      </c>
      <c r="AR2042" s="101">
        <f>_xll.qlInterestRateIndexMaturity(Currency&amp;"ibor"&amp;Tenor,AQ2042,Trigger)</f>
        <v>53689</v>
      </c>
      <c r="AS2042" s="246">
        <f>_xll.qlIndexFixing($AC$5,AP2042,TRUE,_xll.ohTrigger(Trigger,Trigger1M))</f>
        <v>1.759987117739481E-2</v>
      </c>
      <c r="AT2042" s="246">
        <f>_xll.qlIndexFixing($AU$1,AP2042,TRUE,_xll.ohTrigger(Trigger,Trigger1M))</f>
        <v>1.7702732448993785E-2</v>
      </c>
    </row>
    <row r="2043" spans="41:46" ht="11.25" customHeight="1" x14ac:dyDescent="0.25">
      <c r="AO2043" s="102" t="s">
        <v>83</v>
      </c>
      <c r="AP2043" s="101">
        <f>_xll.qlInterestRateIndexFixingDate(Currency&amp;"ibor"&amp;Tenor,AQ2043,Trigger)</f>
        <v>53664</v>
      </c>
      <c r="AQ2043" s="101">
        <f>_xll.qlCalendarAdvance(Calendar,AQ2042,AO2043,"f",,Trigger)</f>
        <v>53666</v>
      </c>
      <c r="AR2043" s="101">
        <f>_xll.qlInterestRateIndexMaturity(Currency&amp;"ibor"&amp;Tenor,AQ2043,Trigger)</f>
        <v>53699</v>
      </c>
      <c r="AS2043" s="246">
        <f>_xll.qlIndexFixing($AC$5,AP2043,TRUE,_xll.ohTrigger(Trigger,Trigger1M))</f>
        <v>1.7601197214413909E-2</v>
      </c>
      <c r="AT2043" s="246">
        <f>_xll.qlIndexFixing($AU$1,AP2043,TRUE,_xll.ohTrigger(Trigger,Trigger1M))</f>
        <v>1.7704107050213545E-2</v>
      </c>
    </row>
    <row r="2044" spans="41:46" ht="11.25" customHeight="1" x14ac:dyDescent="0.25">
      <c r="AO2044" s="102" t="s">
        <v>83</v>
      </c>
      <c r="AP2044" s="101">
        <f>_xll.qlInterestRateIndexFixingDate(Currency&amp;"ibor"&amp;Tenor,AQ2044,Trigger)</f>
        <v>53671</v>
      </c>
      <c r="AQ2044" s="101">
        <f>_xll.qlCalendarAdvance(Calendar,AQ2043,AO2044,"f",,Trigger)</f>
        <v>53673</v>
      </c>
      <c r="AR2044" s="101">
        <f>_xll.qlInterestRateIndexMaturity(Currency&amp;"ibor"&amp;Tenor,AQ2044,Trigger)</f>
        <v>53706</v>
      </c>
      <c r="AS2044" s="246">
        <f>_xll.qlIndexFixing($AC$5,AP2044,TRUE,_xll.ohTrigger(Trigger,Trigger1M))</f>
        <v>1.7601154299164375E-2</v>
      </c>
      <c r="AT2044" s="246">
        <f>_xll.qlIndexFixing($AU$1,AP2044,TRUE,_xll.ohTrigger(Trigger,Trigger1M))</f>
        <v>1.7704136233332498E-2</v>
      </c>
    </row>
    <row r="2045" spans="41:46" ht="11.25" customHeight="1" x14ac:dyDescent="0.25">
      <c r="AO2045" s="102" t="s">
        <v>83</v>
      </c>
      <c r="AP2045" s="101">
        <f>_xll.qlInterestRateIndexFixingDate(Currency&amp;"ibor"&amp;Tenor,AQ2045,Trigger)</f>
        <v>53678</v>
      </c>
      <c r="AQ2045" s="101">
        <f>_xll.qlCalendarAdvance(Calendar,AQ2044,AO2045,"f",,Trigger)</f>
        <v>53680</v>
      </c>
      <c r="AR2045" s="101">
        <f>_xll.qlInterestRateIndexMaturity(Currency&amp;"ibor"&amp;Tenor,AQ2045,Trigger)</f>
        <v>53713</v>
      </c>
      <c r="AS2045" s="246">
        <f>_xll.qlIndexFixing($AC$5,AP2045,TRUE,_xll.ohTrigger(Trigger,Trigger1M))</f>
        <v>1.7601036981549356E-2</v>
      </c>
      <c r="AT2045" s="246">
        <f>_xll.qlIndexFixing($AU$1,AP2045,TRUE,_xll.ohTrigger(Trigger,Trigger1M))</f>
        <v>1.7704136722734954E-2</v>
      </c>
    </row>
    <row r="2046" spans="41:46" ht="11.25" customHeight="1" x14ac:dyDescent="0.25">
      <c r="AO2046" s="102" t="s">
        <v>83</v>
      </c>
      <c r="AP2046" s="101">
        <f>_xll.qlInterestRateIndexFixingDate(Currency&amp;"ibor"&amp;Tenor,AQ2046,Trigger)</f>
        <v>53682</v>
      </c>
      <c r="AQ2046" s="101">
        <f>_xll.qlCalendarAdvance(Calendar,AQ2045,AO2046,"f",,Trigger)</f>
        <v>53688</v>
      </c>
      <c r="AR2046" s="101">
        <f>_xll.qlInterestRateIndexMaturity(Currency&amp;"ibor"&amp;Tenor,AQ2046,Trigger)</f>
        <v>53720</v>
      </c>
      <c r="AS2046" s="246">
        <f>_xll.qlIndexFixing($AC$5,AP2046,TRUE,_xll.ohTrigger(Trigger,Trigger1M))</f>
        <v>1.7600402807902427E-2</v>
      </c>
      <c r="AT2046" s="246">
        <f>_xll.qlIndexFixing($AU$1,AP2046,TRUE,_xll.ohTrigger(Trigger,Trigger1M))</f>
        <v>1.7703671907291774E-2</v>
      </c>
    </row>
    <row r="2047" spans="41:46" ht="11.25" customHeight="1" x14ac:dyDescent="0.25">
      <c r="AO2047" s="102" t="s">
        <v>83</v>
      </c>
      <c r="AP2047" s="101">
        <f>_xll.qlInterestRateIndexFixingDate(Currency&amp;"ibor"&amp;Tenor,AQ2047,Trigger)</f>
        <v>53692</v>
      </c>
      <c r="AQ2047" s="101">
        <f>_xll.qlCalendarAdvance(Calendar,AQ2046,AO2047,"f",,Trigger)</f>
        <v>53695</v>
      </c>
      <c r="AR2047" s="101">
        <f>_xll.qlInterestRateIndexMaturity(Currency&amp;"ibor"&amp;Tenor,AQ2047,Trigger)</f>
        <v>53727</v>
      </c>
      <c r="AS2047" s="246">
        <f>_xll.qlIndexFixing($AC$5,AP2047,TRUE,_xll.ohTrigger(Trigger,Trigger1M))</f>
        <v>1.760013138436628E-2</v>
      </c>
      <c r="AT2047" s="246">
        <f>_xll.qlIndexFixing($AU$1,AP2047,TRUE,_xll.ohTrigger(Trigger,Trigger1M))</f>
        <v>1.7703612962600146E-2</v>
      </c>
    </row>
    <row r="2048" spans="41:46" ht="11.25" customHeight="1" x14ac:dyDescent="0.25">
      <c r="AO2048" s="102" t="s">
        <v>83</v>
      </c>
      <c r="AP2048" s="101">
        <f>_xll.qlInterestRateIndexFixingDate(Currency&amp;"ibor"&amp;Tenor,AQ2048,Trigger)</f>
        <v>53700</v>
      </c>
      <c r="AQ2048" s="101">
        <f>_xll.qlCalendarAdvance(Calendar,AQ2047,AO2048,"f",,Trigger)</f>
        <v>53702</v>
      </c>
      <c r="AR2048" s="101">
        <f>_xll.qlInterestRateIndexMaturity(Currency&amp;"ibor"&amp;Tenor,AQ2048,Trigger)</f>
        <v>53734</v>
      </c>
      <c r="AS2048" s="246">
        <f>_xll.qlIndexFixing($AC$5,AP2048,TRUE,_xll.ohTrigger(Trigger,Trigger1M))</f>
        <v>1.7599785562112946E-2</v>
      </c>
      <c r="AT2048" s="246">
        <f>_xll.qlIndexFixing($AU$1,AP2048,TRUE,_xll.ohTrigger(Trigger,Trigger1M))</f>
        <v>1.7703525325597491E-2</v>
      </c>
    </row>
    <row r="2049" spans="41:46" ht="11.25" customHeight="1" x14ac:dyDescent="0.25">
      <c r="AO2049" s="102" t="s">
        <v>83</v>
      </c>
      <c r="AP2049" s="101">
        <f>_xll.qlInterestRateIndexFixingDate(Currency&amp;"ibor"&amp;Tenor,AQ2049,Trigger)</f>
        <v>53707</v>
      </c>
      <c r="AQ2049" s="101">
        <f>_xll.qlCalendarAdvance(Calendar,AQ2048,AO2049,"f",,Trigger)</f>
        <v>53709</v>
      </c>
      <c r="AR2049" s="101">
        <f>_xll.qlInterestRateIndexMaturity(Currency&amp;"ibor"&amp;Tenor,AQ2049,Trigger)</f>
        <v>53741</v>
      </c>
      <c r="AS2049" s="246">
        <f>_xll.qlIndexFixing($AC$5,AP2049,TRUE,_xll.ohTrigger(Trigger,Trigger1M))</f>
        <v>1.7599365341139928E-2</v>
      </c>
      <c r="AT2049" s="246">
        <f>_xll.qlIndexFixing($AU$1,AP2049,TRUE,_xll.ohTrigger(Trigger,Trigger1M))</f>
        <v>1.7703408996291303E-2</v>
      </c>
    </row>
    <row r="2050" spans="41:46" ht="11.25" customHeight="1" x14ac:dyDescent="0.25">
      <c r="AO2050" s="102" t="s">
        <v>83</v>
      </c>
      <c r="AP2050" s="101">
        <f>_xll.qlInterestRateIndexFixingDate(Currency&amp;"ibor"&amp;Tenor,AQ2050,Trigger)</f>
        <v>53714</v>
      </c>
      <c r="AQ2050" s="101">
        <f>_xll.qlCalendarAdvance(Calendar,AQ2049,AO2050,"f",,Trigger)</f>
        <v>53716</v>
      </c>
      <c r="AR2050" s="101">
        <f>_xll.qlInterestRateIndexMaturity(Currency&amp;"ibor"&amp;Tenor,AQ2050,Trigger)</f>
        <v>53748</v>
      </c>
      <c r="AS2050" s="246">
        <f>_xll.qlIndexFixing($AC$5,AP2050,TRUE,_xll.ohTrigger(Trigger,Trigger1M))</f>
        <v>1.7598870721467208E-2</v>
      </c>
      <c r="AT2050" s="246">
        <f>_xll.qlIndexFixing($AU$1,AP2050,TRUE,_xll.ohTrigger(Trigger,Trigger1M))</f>
        <v>1.7703263974674088E-2</v>
      </c>
    </row>
    <row r="2051" spans="41:46" ht="11.25" customHeight="1" x14ac:dyDescent="0.25">
      <c r="AO2051" s="102" t="s">
        <v>83</v>
      </c>
      <c r="AP2051" s="101">
        <f>_xll.qlInterestRateIndexFixingDate(Currency&amp;"ibor"&amp;Tenor,AQ2051,Trigger)</f>
        <v>53721</v>
      </c>
      <c r="AQ2051" s="101">
        <f>_xll.qlCalendarAdvance(Calendar,AQ2050,AO2051,"f",,Trigger)</f>
        <v>53723</v>
      </c>
      <c r="AR2051" s="101">
        <f>_xll.qlInterestRateIndexMaturity(Currency&amp;"ibor"&amp;Tenor,AQ2051,Trigger)</f>
        <v>53751</v>
      </c>
      <c r="AS2051" s="246">
        <f>_xll.qlIndexFixing($AC$5,AP2051,TRUE,_xll.ohTrigger(Trigger,Trigger1M))</f>
        <v>1.7596767470342872E-2</v>
      </c>
      <c r="AT2051" s="246">
        <f>_xll.qlIndexFixing($AU$1,AP2051,TRUE,_xll.ohTrigger(Trigger,Trigger1M))</f>
        <v>1.7701408583951243E-2</v>
      </c>
    </row>
    <row r="2052" spans="41:46" ht="11.25" customHeight="1" x14ac:dyDescent="0.25">
      <c r="AO2052" s="102" t="s">
        <v>83</v>
      </c>
      <c r="AP2052" s="101">
        <f>_xll.qlInterestRateIndexFixingDate(Currency&amp;"ibor"&amp;Tenor,AQ2052,Trigger)</f>
        <v>53728</v>
      </c>
      <c r="AQ2052" s="101">
        <f>_xll.qlCalendarAdvance(Calendar,AQ2051,AO2052,"f",,Trigger)</f>
        <v>53730</v>
      </c>
      <c r="AR2052" s="101">
        <f>_xll.qlInterestRateIndexMaturity(Currency&amp;"ibor"&amp;Tenor,AQ2052,Trigger)</f>
        <v>53758</v>
      </c>
      <c r="AS2052" s="246">
        <f>_xll.qlIndexFixing($AC$5,AP2052,TRUE,_xll.ohTrigger(Trigger,Trigger1M))</f>
        <v>1.75961454315995E-2</v>
      </c>
      <c r="AT2052" s="246">
        <f>_xll.qlIndexFixing($AU$1,AP2052,TRUE,_xll.ohTrigger(Trigger,Trigger1M))</f>
        <v>1.7701214413691373E-2</v>
      </c>
    </row>
    <row r="2053" spans="41:46" ht="11.25" customHeight="1" x14ac:dyDescent="0.25">
      <c r="AO2053" s="102" t="s">
        <v>83</v>
      </c>
      <c r="AP2053" s="101">
        <f>_xll.qlInterestRateIndexFixingDate(Currency&amp;"ibor"&amp;Tenor,AQ2053,Trigger)</f>
        <v>53735</v>
      </c>
      <c r="AQ2053" s="101">
        <f>_xll.qlCalendarAdvance(Calendar,AQ2052,AO2053,"f",,Trigger)</f>
        <v>53737</v>
      </c>
      <c r="AR2053" s="101">
        <f>_xll.qlInterestRateIndexMaturity(Currency&amp;"ibor"&amp;Tenor,AQ2053,Trigger)</f>
        <v>53765</v>
      </c>
      <c r="AS2053" s="246">
        <f>_xll.qlIndexFixing($AC$5,AP2053,TRUE,_xll.ohTrigger(Trigger,Trigger1M))</f>
        <v>1.7595449008711572E-2</v>
      </c>
      <c r="AT2053" s="246">
        <f>_xll.qlIndexFixing($AU$1,AP2053,TRUE,_xll.ohTrigger(Trigger,Trigger1M))</f>
        <v>1.7700991556767028E-2</v>
      </c>
    </row>
    <row r="2054" spans="41:46" ht="11.25" customHeight="1" x14ac:dyDescent="0.25">
      <c r="AO2054" s="102" t="s">
        <v>83</v>
      </c>
      <c r="AP2054" s="101">
        <f>_xll.qlInterestRateIndexFixingDate(Currency&amp;"ibor"&amp;Tenor,AQ2054,Trigger)</f>
        <v>53742</v>
      </c>
      <c r="AQ2054" s="101">
        <f>_xll.qlCalendarAdvance(Calendar,AQ2053,AO2054,"f",,Trigger)</f>
        <v>53744</v>
      </c>
      <c r="AR2054" s="101">
        <f>_xll.qlInterestRateIndexMaturity(Currency&amp;"ibor"&amp;Tenor,AQ2054,Trigger)</f>
        <v>53772</v>
      </c>
      <c r="AS2054" s="246">
        <f>_xll.qlIndexFixing($AC$5,AP2054,TRUE,_xll.ohTrigger(Trigger,Trigger1M))</f>
        <v>1.7594678201690504E-2</v>
      </c>
      <c r="AT2054" s="246">
        <f>_xll.qlIndexFixing($AU$1,AP2054,TRUE,_xll.ohTrigger(Trigger,Trigger1M))</f>
        <v>1.7700740013181067E-2</v>
      </c>
    </row>
    <row r="2055" spans="41:46" ht="11.25" customHeight="1" x14ac:dyDescent="0.25">
      <c r="AO2055" s="102" t="s">
        <v>83</v>
      </c>
      <c r="AP2055" s="101">
        <f>_xll.qlInterestRateIndexFixingDate(Currency&amp;"ibor"&amp;Tenor,AQ2055,Trigger)</f>
        <v>53749</v>
      </c>
      <c r="AQ2055" s="101">
        <f>_xll.qlCalendarAdvance(Calendar,AQ2054,AO2055,"f",,Trigger)</f>
        <v>53751</v>
      </c>
      <c r="AR2055" s="101">
        <f>_xll.qlInterestRateIndexMaturity(Currency&amp;"ibor"&amp;Tenor,AQ2055,Trigger)</f>
        <v>53780</v>
      </c>
      <c r="AS2055" s="246">
        <f>_xll.qlIndexFixing($AC$5,AP2055,TRUE,_xll.ohTrigger(Trigger,Trigger1M))</f>
        <v>1.7594195916606319E-2</v>
      </c>
      <c r="AT2055" s="246">
        <f>_xll.qlIndexFixing($AU$1,AP2055,TRUE,_xll.ohTrigger(Trigger,Trigger1M))</f>
        <v>1.7700872232428538E-2</v>
      </c>
    </row>
    <row r="2056" spans="41:46" ht="11.25" customHeight="1" x14ac:dyDescent="0.25">
      <c r="AO2056" s="102" t="s">
        <v>83</v>
      </c>
      <c r="AP2056" s="101">
        <f>_xll.qlInterestRateIndexFixingDate(Currency&amp;"ibor"&amp;Tenor,AQ2056,Trigger)</f>
        <v>53756</v>
      </c>
      <c r="AQ2056" s="101">
        <f>_xll.qlCalendarAdvance(Calendar,AQ2055,AO2056,"f",,Trigger)</f>
        <v>53758</v>
      </c>
      <c r="AR2056" s="101">
        <f>_xll.qlInterestRateIndexMaturity(Currency&amp;"ibor"&amp;Tenor,AQ2056,Trigger)</f>
        <v>53790</v>
      </c>
      <c r="AS2056" s="246">
        <f>_xll.qlIndexFixing($AC$5,AP2056,TRUE,_xll.ohTrigger(Trigger,Trigger1M))</f>
        <v>1.7594340631259253E-2</v>
      </c>
      <c r="AT2056" s="246">
        <f>_xll.qlIndexFixing($AU$1,AP2056,TRUE,_xll.ohTrigger(Trigger,Trigger1M))</f>
        <v>1.7701791306604098E-2</v>
      </c>
    </row>
    <row r="2057" spans="41:46" ht="11.25" customHeight="1" x14ac:dyDescent="0.25">
      <c r="AO2057" s="102" t="s">
        <v>83</v>
      </c>
      <c r="AP2057" s="101">
        <f>_xll.qlInterestRateIndexFixingDate(Currency&amp;"ibor"&amp;Tenor,AQ2057,Trigger)</f>
        <v>53763</v>
      </c>
      <c r="AQ2057" s="101">
        <f>_xll.qlCalendarAdvance(Calendar,AQ2056,AO2057,"f",,Trigger)</f>
        <v>53765</v>
      </c>
      <c r="AR2057" s="101">
        <f>_xll.qlInterestRateIndexMaturity(Currency&amp;"ibor"&amp;Tenor,AQ2057,Trigger)</f>
        <v>53798</v>
      </c>
      <c r="AS2057" s="246">
        <f>_xll.qlIndexFixing($AC$5,AP2057,TRUE,_xll.ohTrigger(Trigger,Trigger1M))</f>
        <v>1.7593675407793927E-2</v>
      </c>
      <c r="AT2057" s="246">
        <f>_xll.qlIndexFixing($AU$1,AP2057,TRUE,_xll.ohTrigger(Trigger,Trigger1M))</f>
        <v>1.7701853024011494E-2</v>
      </c>
    </row>
    <row r="2058" spans="41:46" ht="11.25" customHeight="1" x14ac:dyDescent="0.25">
      <c r="AO2058" s="102" t="s">
        <v>83</v>
      </c>
      <c r="AP2058" s="101">
        <f>_xll.qlInterestRateIndexFixingDate(Currency&amp;"ibor"&amp;Tenor,AQ2058,Trigger)</f>
        <v>53770</v>
      </c>
      <c r="AQ2058" s="101">
        <f>_xll.qlCalendarAdvance(Calendar,AQ2057,AO2058,"f",,Trigger)</f>
        <v>53772</v>
      </c>
      <c r="AR2058" s="101">
        <f>_xll.qlInterestRateIndexMaturity(Currency&amp;"ibor"&amp;Tenor,AQ2058,Trigger)</f>
        <v>53804</v>
      </c>
      <c r="AS2058" s="246">
        <f>_xll.qlIndexFixing($AC$5,AP2058,TRUE,_xll.ohTrigger(Trigger,Trigger1M))</f>
        <v>1.7592235412162704E-2</v>
      </c>
      <c r="AT2058" s="246">
        <f>_xll.qlIndexFixing($AU$1,AP2058,TRUE,_xll.ohTrigger(Trigger,Trigger1M))</f>
        <v>1.7701070878861636E-2</v>
      </c>
    </row>
    <row r="2059" spans="41:46" ht="11.25" customHeight="1" x14ac:dyDescent="0.25">
      <c r="AO2059" s="102" t="s">
        <v>83</v>
      </c>
      <c r="AP2059" s="101">
        <f>_xll.qlInterestRateIndexFixingDate(Currency&amp;"ibor"&amp;Tenor,AQ2059,Trigger)</f>
        <v>53777</v>
      </c>
      <c r="AQ2059" s="101">
        <f>_xll.qlCalendarAdvance(Calendar,AQ2058,AO2059,"f",,Trigger)</f>
        <v>53779</v>
      </c>
      <c r="AR2059" s="101">
        <f>_xll.qlInterestRateIndexMaturity(Currency&amp;"ibor"&amp;Tenor,AQ2059,Trigger)</f>
        <v>53811</v>
      </c>
      <c r="AS2059" s="246">
        <f>_xll.qlIndexFixing($AC$5,AP2059,TRUE,_xll.ohTrigger(Trigger,Trigger1M))</f>
        <v>1.7591071204759723E-2</v>
      </c>
      <c r="AT2059" s="246">
        <f>_xll.qlIndexFixing($AU$1,AP2059,TRUE,_xll.ohTrigger(Trigger,Trigger1M))</f>
        <v>1.7700667626560085E-2</v>
      </c>
    </row>
    <row r="2060" spans="41:46" ht="11.25" customHeight="1" x14ac:dyDescent="0.25">
      <c r="AO2060" s="102" t="s">
        <v>83</v>
      </c>
      <c r="AP2060" s="101">
        <f>_xll.qlInterestRateIndexFixingDate(Currency&amp;"ibor"&amp;Tenor,AQ2060,Trigger)</f>
        <v>53784</v>
      </c>
      <c r="AQ2060" s="101">
        <f>_xll.qlCalendarAdvance(Calendar,AQ2059,AO2060,"f",,Trigger)</f>
        <v>53786</v>
      </c>
      <c r="AR2060" s="101">
        <f>_xll.qlInterestRateIndexMaturity(Currency&amp;"ibor"&amp;Tenor,AQ2060,Trigger)</f>
        <v>53818</v>
      </c>
      <c r="AS2060" s="246">
        <f>_xll.qlIndexFixing($AC$5,AP2060,TRUE,_xll.ohTrigger(Trigger,Trigger1M))</f>
        <v>1.7589832598814414E-2</v>
      </c>
      <c r="AT2060" s="246">
        <f>_xll.qlIndexFixing($AU$1,AP2060,TRUE,_xll.ohTrigger(Trigger,Trigger1M))</f>
        <v>1.7700235681964993E-2</v>
      </c>
    </row>
    <row r="2061" spans="41:46" ht="11.25" customHeight="1" x14ac:dyDescent="0.25">
      <c r="AO2061" s="102" t="s">
        <v>83</v>
      </c>
      <c r="AP2061" s="101">
        <f>_xll.qlInterestRateIndexFixingDate(Currency&amp;"ibor"&amp;Tenor,AQ2061,Trigger)</f>
        <v>53791</v>
      </c>
      <c r="AQ2061" s="101">
        <f>_xll.qlCalendarAdvance(Calendar,AQ2060,AO2061,"f",,Trigger)</f>
        <v>53793</v>
      </c>
      <c r="AR2061" s="101">
        <f>_xll.qlInterestRateIndexMaturity(Currency&amp;"ibor"&amp;Tenor,AQ2061,Trigger)</f>
        <v>53825</v>
      </c>
      <c r="AS2061" s="246">
        <f>_xll.qlIndexFixing($AC$5,AP2061,TRUE,_xll.ohTrigger(Trigger,Trigger1M))</f>
        <v>1.7588519594351759E-2</v>
      </c>
      <c r="AT2061" s="246">
        <f>_xll.qlIndexFixing($AU$1,AP2061,TRUE,_xll.ohTrigger(Trigger,Trigger1M))</f>
        <v>1.7699775045091348E-2</v>
      </c>
    </row>
    <row r="2062" spans="41:46" ht="11.25" customHeight="1" x14ac:dyDescent="0.25">
      <c r="AO2062" s="102" t="s">
        <v>83</v>
      </c>
      <c r="AP2062" s="101">
        <f>_xll.qlInterestRateIndexFixingDate(Currency&amp;"ibor"&amp;Tenor,AQ2062,Trigger)</f>
        <v>53798</v>
      </c>
      <c r="AQ2062" s="101">
        <f>_xll.qlCalendarAdvance(Calendar,AQ2061,AO2062,"f",,Trigger)</f>
        <v>53800</v>
      </c>
      <c r="AR2062" s="101">
        <f>_xll.qlInterestRateIndexMaturity(Currency&amp;"ibor"&amp;Tenor,AQ2062,Trigger)</f>
        <v>53832</v>
      </c>
      <c r="AS2062" s="246">
        <f>_xll.qlIndexFixing($AC$5,AP2062,TRUE,_xll.ohTrigger(Trigger,Trigger1M))</f>
        <v>1.7587132191399235E-2</v>
      </c>
      <c r="AT2062" s="246">
        <f>_xll.qlIndexFixing($AU$1,AP2062,TRUE,_xll.ohTrigger(Trigger,Trigger1M))</f>
        <v>1.7699285715934154E-2</v>
      </c>
    </row>
    <row r="2063" spans="41:46" ht="11.25" customHeight="1" x14ac:dyDescent="0.25">
      <c r="AO2063" s="102" t="s">
        <v>83</v>
      </c>
      <c r="AP2063" s="101">
        <f>_xll.qlInterestRateIndexFixingDate(Currency&amp;"ibor"&amp;Tenor,AQ2063,Trigger)</f>
        <v>53805</v>
      </c>
      <c r="AQ2063" s="101">
        <f>_xll.qlCalendarAdvance(Calendar,AQ2062,AO2063,"f",,Trigger)</f>
        <v>53807</v>
      </c>
      <c r="AR2063" s="101">
        <f>_xll.qlInterestRateIndexMaturity(Currency&amp;"ibor"&amp;Tenor,AQ2063,Trigger)</f>
        <v>53839</v>
      </c>
      <c r="AS2063" s="246">
        <f>_xll.qlIndexFixing($AC$5,AP2063,TRUE,_xll.ohTrigger(Trigger,Trigger1M))</f>
        <v>1.7585670389986818E-2</v>
      </c>
      <c r="AT2063" s="246">
        <f>_xll.qlIndexFixing($AU$1,AP2063,TRUE,_xll.ohTrigger(Trigger,Trigger1M))</f>
        <v>1.7698767694505901E-2</v>
      </c>
    </row>
    <row r="2064" spans="41:46" ht="11.25" customHeight="1" x14ac:dyDescent="0.25">
      <c r="AO2064" s="102" t="s">
        <v>83</v>
      </c>
      <c r="AP2064" s="101">
        <f>_xll.qlInterestRateIndexFixingDate(Currency&amp;"ibor"&amp;Tenor,AQ2064,Trigger)</f>
        <v>53811</v>
      </c>
      <c r="AQ2064" s="101">
        <f>_xll.qlCalendarAdvance(Calendar,AQ2063,AO2064,"f",,Trigger)</f>
        <v>53814</v>
      </c>
      <c r="AR2064" s="101">
        <f>_xll.qlInterestRateIndexMaturity(Currency&amp;"ibor"&amp;Tenor,AQ2064,Trigger)</f>
        <v>53846</v>
      </c>
      <c r="AS2064" s="246">
        <f>_xll.qlIndexFixing($AC$5,AP2064,TRUE,_xll.ohTrigger(Trigger,Trigger1M))</f>
        <v>1.7584134190134493E-2</v>
      </c>
      <c r="AT2064" s="246">
        <f>_xll.qlIndexFixing($AU$1,AP2064,TRUE,_xll.ohTrigger(Trigger,Trigger1M))</f>
        <v>1.7698220980804091E-2</v>
      </c>
    </row>
    <row r="2065" spans="41:46" ht="11.25" customHeight="1" x14ac:dyDescent="0.25">
      <c r="AO2065" s="102" t="s">
        <v>83</v>
      </c>
      <c r="AP2065" s="101">
        <f>_xll.qlInterestRateIndexFixingDate(Currency&amp;"ibor"&amp;Tenor,AQ2065,Trigger)</f>
        <v>53819</v>
      </c>
      <c r="AQ2065" s="101">
        <f>_xll.qlCalendarAdvance(Calendar,AQ2064,AO2065,"f",,Trigger)</f>
        <v>53821</v>
      </c>
      <c r="AR2065" s="101">
        <f>_xll.qlInterestRateIndexMaturity(Currency&amp;"ibor"&amp;Tenor,AQ2065,Trigger)</f>
        <v>53853</v>
      </c>
      <c r="AS2065" s="246">
        <f>_xll.qlIndexFixing($AC$5,AP2065,TRUE,_xll.ohTrigger(Trigger,Trigger1M))</f>
        <v>1.7582523591882226E-2</v>
      </c>
      <c r="AT2065" s="246">
        <f>_xll.qlIndexFixing($AU$1,AP2065,TRUE,_xll.ohTrigger(Trigger,Trigger1M))</f>
        <v>1.7697645574831222E-2</v>
      </c>
    </row>
    <row r="2066" spans="41:46" ht="11.25" customHeight="1" x14ac:dyDescent="0.25">
      <c r="AO2066" s="102" t="s">
        <v>83</v>
      </c>
      <c r="AP2066" s="101">
        <f>_xll.qlInterestRateIndexFixingDate(Currency&amp;"ibor"&amp;Tenor,AQ2066,Trigger)</f>
        <v>53826</v>
      </c>
      <c r="AQ2066" s="101">
        <f>_xll.qlCalendarAdvance(Calendar,AQ2065,AO2066,"f",,Trigger)</f>
        <v>53828</v>
      </c>
      <c r="AR2066" s="101">
        <f>_xll.qlInterestRateIndexMaturity(Currency&amp;"ibor"&amp;Tenor,AQ2066,Trigger)</f>
        <v>53860</v>
      </c>
      <c r="AS2066" s="246">
        <f>_xll.qlIndexFixing($AC$5,AP2066,TRUE,_xll.ohTrigger(Trigger,Trigger1M))</f>
        <v>1.7580838595259995E-2</v>
      </c>
      <c r="AT2066" s="246">
        <f>_xll.qlIndexFixing($AU$1,AP2066,TRUE,_xll.ohTrigger(Trigger,Trigger1M))</f>
        <v>1.7697041476602282E-2</v>
      </c>
    </row>
    <row r="2067" spans="41:46" ht="11.25" customHeight="1" x14ac:dyDescent="0.25">
      <c r="AO2067" s="102" t="s">
        <v>83</v>
      </c>
      <c r="AP2067" s="101">
        <f>_xll.qlInterestRateIndexFixingDate(Currency&amp;"ibor"&amp;Tenor,AQ2067,Trigger)</f>
        <v>53833</v>
      </c>
      <c r="AQ2067" s="101">
        <f>_xll.qlCalendarAdvance(Calendar,AQ2066,AO2067,"f",,Trigger)</f>
        <v>53835</v>
      </c>
      <c r="AR2067" s="101">
        <f>_xll.qlInterestRateIndexMaturity(Currency&amp;"ibor"&amp;Tenor,AQ2067,Trigger)</f>
        <v>53867</v>
      </c>
      <c r="AS2067" s="246">
        <f>_xll.qlIndexFixing($AC$5,AP2067,TRUE,_xll.ohTrigger(Trigger,Trigger1M))</f>
        <v>1.7579079200297776E-2</v>
      </c>
      <c r="AT2067" s="246">
        <f>_xll.qlIndexFixing($AU$1,AP2067,TRUE,_xll.ohTrigger(Trigger,Trigger1M))</f>
        <v>1.7696408686109777E-2</v>
      </c>
    </row>
    <row r="2068" spans="41:46" ht="11.25" customHeight="1" x14ac:dyDescent="0.25">
      <c r="AO2068" s="102" t="s">
        <v>83</v>
      </c>
      <c r="AP2068" s="101">
        <f>_xll.qlInterestRateIndexFixingDate(Currency&amp;"ibor"&amp;Tenor,AQ2068,Trigger)</f>
        <v>53840</v>
      </c>
      <c r="AQ2068" s="101">
        <f>_xll.qlCalendarAdvance(Calendar,AQ2067,AO2068,"f",,Trigger)</f>
        <v>53842</v>
      </c>
      <c r="AR2068" s="101">
        <f>_xll.qlInterestRateIndexMaturity(Currency&amp;"ibor"&amp;Tenor,AQ2068,Trigger)</f>
        <v>53871</v>
      </c>
      <c r="AS2068" s="246">
        <f>_xll.qlIndexFixing($AC$5,AP2068,TRUE,_xll.ohTrigger(Trigger,Trigger1M))</f>
        <v>1.757636954428321E-2</v>
      </c>
      <c r="AT2068" s="246">
        <f>_xll.qlIndexFixing($AU$1,AP2068,TRUE,_xll.ohTrigger(Trigger,Trigger1M))</f>
        <v>1.7694591807889487E-2</v>
      </c>
    </row>
    <row r="2069" spans="41:46" ht="11.25" customHeight="1" x14ac:dyDescent="0.25">
      <c r="AO2069" s="102" t="s">
        <v>83</v>
      </c>
      <c r="AP2069" s="101">
        <f>_xll.qlInterestRateIndexFixingDate(Currency&amp;"ibor"&amp;Tenor,AQ2069,Trigger)</f>
        <v>53847</v>
      </c>
      <c r="AQ2069" s="101">
        <f>_xll.qlCalendarAdvance(Calendar,AQ2068,AO2069,"f",,Trigger)</f>
        <v>53849</v>
      </c>
      <c r="AR2069" s="101">
        <f>_xll.qlInterestRateIndexMaturity(Currency&amp;"ibor"&amp;Tenor,AQ2069,Trigger)</f>
        <v>53881</v>
      </c>
      <c r="AS2069" s="246">
        <f>_xll.qlIndexFixing($AC$5,AP2069,TRUE,_xll.ohTrigger(Trigger,Trigger1M))</f>
        <v>1.7575553958399381E-2</v>
      </c>
      <c r="AT2069" s="246">
        <f>_xll.qlIndexFixing($AU$1,AP2069,TRUE,_xll.ohTrigger(Trigger,Trigger1M))</f>
        <v>1.7695057028369043E-2</v>
      </c>
    </row>
    <row r="2070" spans="41:46" ht="11.25" customHeight="1" x14ac:dyDescent="0.25">
      <c r="AO2070" s="102" t="s">
        <v>83</v>
      </c>
      <c r="AP2070" s="101">
        <f>_xll.qlInterestRateIndexFixingDate(Currency&amp;"ibor"&amp;Tenor,AQ2070,Trigger)</f>
        <v>53854</v>
      </c>
      <c r="AQ2070" s="101">
        <f>_xll.qlCalendarAdvance(Calendar,AQ2069,AO2070,"f",,Trigger)</f>
        <v>53856</v>
      </c>
      <c r="AR2070" s="101">
        <f>_xll.qlInterestRateIndexMaturity(Currency&amp;"ibor"&amp;Tenor,AQ2070,Trigger)</f>
        <v>53888</v>
      </c>
      <c r="AS2070" s="246">
        <f>_xll.qlIndexFixing($AC$5,AP2070,TRUE,_xll.ohTrigger(Trigger,Trigger1M))</f>
        <v>1.7574371352481188E-2</v>
      </c>
      <c r="AT2070" s="246">
        <f>_xll.qlIndexFixing($AU$1,AP2070,TRUE,_xll.ohTrigger(Trigger,Trigger1M))</f>
        <v>1.7694338161130807E-2</v>
      </c>
    </row>
    <row r="2071" spans="41:46" ht="11.25" customHeight="1" x14ac:dyDescent="0.25">
      <c r="AO2071" s="102" t="s">
        <v>83</v>
      </c>
      <c r="AP2071" s="101">
        <f>_xll.qlInterestRateIndexFixingDate(Currency&amp;"ibor"&amp;Tenor,AQ2071,Trigger)</f>
        <v>53861</v>
      </c>
      <c r="AQ2071" s="101">
        <f>_xll.qlCalendarAdvance(Calendar,AQ2070,AO2071,"f",,Trigger)</f>
        <v>53863</v>
      </c>
      <c r="AR2071" s="101">
        <f>_xll.qlInterestRateIndexMaturity(Currency&amp;"ibor"&amp;Tenor,AQ2071,Trigger)</f>
        <v>53895</v>
      </c>
      <c r="AS2071" s="246">
        <f>_xll.qlIndexFixing($AC$5,AP2071,TRUE,_xll.ohTrigger(Trigger,Trigger1M))</f>
        <v>1.7573702291047433E-2</v>
      </c>
      <c r="AT2071" s="246">
        <f>_xll.qlIndexFixing($AU$1,AP2071,TRUE,_xll.ohTrigger(Trigger,Trigger1M))</f>
        <v>1.7693590601653986E-2</v>
      </c>
    </row>
    <row r="2072" spans="41:46" ht="11.25" customHeight="1" x14ac:dyDescent="0.25">
      <c r="AO2072" s="102" t="s">
        <v>83</v>
      </c>
      <c r="AP2072" s="101">
        <f>_xll.qlInterestRateIndexFixingDate(Currency&amp;"ibor"&amp;Tenor,AQ2072,Trigger)</f>
        <v>53868</v>
      </c>
      <c r="AQ2072" s="101">
        <f>_xll.qlCalendarAdvance(Calendar,AQ2071,AO2072,"f",,Trigger)</f>
        <v>53870</v>
      </c>
      <c r="AR2072" s="101">
        <f>_xll.qlInterestRateIndexMaturity(Currency&amp;"ibor"&amp;Tenor,AQ2072,Trigger)</f>
        <v>53902</v>
      </c>
      <c r="AS2072" s="246">
        <f>_xll.qlIndexFixing($AC$5,AP2072,TRUE,_xll.ohTrigger(Trigger,Trigger1M))</f>
        <v>1.7573545450801642E-2</v>
      </c>
      <c r="AT2072" s="246">
        <f>_xll.qlIndexFixing($AU$1,AP2072,TRUE,_xll.ohTrigger(Trigger,Trigger1M))</f>
        <v>1.7692814349946073E-2</v>
      </c>
    </row>
    <row r="2073" spans="41:46" ht="11.25" customHeight="1" x14ac:dyDescent="0.25">
      <c r="AO2073" s="102" t="s">
        <v>83</v>
      </c>
      <c r="AP2073" s="101">
        <f>_xll.qlInterestRateIndexFixingDate(Currency&amp;"ibor"&amp;Tenor,AQ2073,Trigger)</f>
        <v>53875</v>
      </c>
      <c r="AQ2073" s="101">
        <f>_xll.qlCalendarAdvance(Calendar,AQ2072,AO2073,"f",,Trigger)</f>
        <v>53877</v>
      </c>
      <c r="AR2073" s="101">
        <f>_xll.qlInterestRateIndexMaturity(Currency&amp;"ibor"&amp;Tenor,AQ2073,Trigger)</f>
        <v>53909</v>
      </c>
      <c r="AS2073" s="246">
        <f>_xll.qlIndexFixing($AC$5,AP2073,TRUE,_xll.ohTrigger(Trigger,Trigger1M))</f>
        <v>1.7573875415684559E-2</v>
      </c>
      <c r="AT2073" s="246">
        <f>_xll.qlIndexFixing($AU$1,AP2073,TRUE,_xll.ohTrigger(Trigger,Trigger1M))</f>
        <v>1.7692009406014564E-2</v>
      </c>
    </row>
    <row r="2074" spans="41:46" ht="11.25" customHeight="1" x14ac:dyDescent="0.25">
      <c r="AO2074" s="102" t="s">
        <v>83</v>
      </c>
      <c r="AP2074" s="101">
        <f>_xll.qlInterestRateIndexFixingDate(Currency&amp;"ibor"&amp;Tenor,AQ2074,Trigger)</f>
        <v>53882</v>
      </c>
      <c r="AQ2074" s="101">
        <f>_xll.qlCalendarAdvance(Calendar,AQ2073,AO2074,"f",,Trigger)</f>
        <v>53884</v>
      </c>
      <c r="AR2074" s="101">
        <f>_xll.qlInterestRateIndexMaturity(Currency&amp;"ibor"&amp;Tenor,AQ2074,Trigger)</f>
        <v>53916</v>
      </c>
      <c r="AS2074" s="246">
        <f>_xll.qlIndexFixing($AC$5,AP2074,TRUE,_xll.ohTrigger(Trigger,Trigger1M))</f>
        <v>1.7574275625772129E-2</v>
      </c>
      <c r="AT2074" s="246">
        <f>_xll.qlIndexFixing($AU$1,AP2074,TRUE,_xll.ohTrigger(Trigger,Trigger1M))</f>
        <v>1.7691175769859457E-2</v>
      </c>
    </row>
    <row r="2075" spans="41:46" ht="11.25" customHeight="1" x14ac:dyDescent="0.25">
      <c r="AO2075" s="102" t="s">
        <v>83</v>
      </c>
      <c r="AP2075" s="101">
        <f>_xll.qlInterestRateIndexFixingDate(Currency&amp;"ibor"&amp;Tenor,AQ2075,Trigger)</f>
        <v>53889</v>
      </c>
      <c r="AQ2075" s="101">
        <f>_xll.qlCalendarAdvance(Calendar,AQ2074,AO2075,"f",,Trigger)</f>
        <v>53891</v>
      </c>
      <c r="AR2075" s="101">
        <f>_xll.qlInterestRateIndexMaturity(Currency&amp;"ibor"&amp;Tenor,AQ2075,Trigger)</f>
        <v>53923</v>
      </c>
      <c r="AS2075" s="246">
        <f>_xll.qlIndexFixing($AC$5,AP2075,TRUE,_xll.ohTrigger(Trigger,Trigger1M))</f>
        <v>1.7574595388376024E-2</v>
      </c>
      <c r="AT2075" s="246">
        <f>_xll.qlIndexFixing($AU$1,AP2075,TRUE,_xll.ohTrigger(Trigger,Trigger1M))</f>
        <v>1.7690313441490746E-2</v>
      </c>
    </row>
    <row r="2076" spans="41:46" ht="11.25" customHeight="1" x14ac:dyDescent="0.25">
      <c r="AO2076" s="102" t="s">
        <v>83</v>
      </c>
      <c r="AP2076" s="101">
        <f>_xll.qlInterestRateIndexFixingDate(Currency&amp;"ibor"&amp;Tenor,AQ2076,Trigger)</f>
        <v>53896</v>
      </c>
      <c r="AQ2076" s="101">
        <f>_xll.qlCalendarAdvance(Calendar,AQ2075,AO2076,"f",,Trigger)</f>
        <v>53898</v>
      </c>
      <c r="AR2076" s="101">
        <f>_xll.qlInterestRateIndexMaturity(Currency&amp;"ibor"&amp;Tenor,AQ2076,Trigger)</f>
        <v>53930</v>
      </c>
      <c r="AS2076" s="246">
        <f>_xll.qlIndexFixing($AC$5,AP2076,TRUE,_xll.ohTrigger(Trigger,Trigger1M))</f>
        <v>1.7574834703481257E-2</v>
      </c>
      <c r="AT2076" s="246">
        <f>_xll.qlIndexFixing($AU$1,AP2076,TRUE,_xll.ohTrigger(Trigger,Trigger1M))</f>
        <v>1.7689422420913425E-2</v>
      </c>
    </row>
    <row r="2077" spans="41:46" ht="11.25" customHeight="1" x14ac:dyDescent="0.25">
      <c r="AO2077" s="102" t="s">
        <v>83</v>
      </c>
      <c r="AP2077" s="101">
        <f>_xll.qlInterestRateIndexFixingDate(Currency&amp;"ibor"&amp;Tenor,AQ2077,Trigger)</f>
        <v>53903</v>
      </c>
      <c r="AQ2077" s="101">
        <f>_xll.qlCalendarAdvance(Calendar,AQ2076,AO2077,"f",,Trigger)</f>
        <v>53905</v>
      </c>
      <c r="AR2077" s="101">
        <f>_xll.qlInterestRateIndexMaturity(Currency&amp;"ibor"&amp;Tenor,AQ2077,Trigger)</f>
        <v>53937</v>
      </c>
      <c r="AS2077" s="246">
        <f>_xll.qlIndexFixing($AC$5,AP2077,TRUE,_xll.ohTrigger(Trigger,Trigger1M))</f>
        <v>1.7574993571082831E-2</v>
      </c>
      <c r="AT2077" s="246">
        <f>_xll.qlIndexFixing($AU$1,AP2077,TRUE,_xll.ohTrigger(Trigger,Trigger1M))</f>
        <v>1.7688502708139986E-2</v>
      </c>
    </row>
    <row r="2078" spans="41:46" ht="11.25" customHeight="1" x14ac:dyDescent="0.25">
      <c r="AO2078" s="102" t="s">
        <v>83</v>
      </c>
      <c r="AP2078" s="101">
        <f>_xll.qlInterestRateIndexFixingDate(Currency&amp;"ibor"&amp;Tenor,AQ2078,Trigger)</f>
        <v>53910</v>
      </c>
      <c r="AQ2078" s="101">
        <f>_xll.qlCalendarAdvance(Calendar,AQ2077,AO2078,"f",,Trigger)</f>
        <v>53912</v>
      </c>
      <c r="AR2078" s="101">
        <f>_xll.qlInterestRateIndexMaturity(Currency&amp;"ibor"&amp;Tenor,AQ2078,Trigger)</f>
        <v>53944</v>
      </c>
      <c r="AS2078" s="246">
        <f>_xll.qlIndexFixing($AC$5,AP2078,TRUE,_xll.ohTrigger(Trigger,Trigger1M))</f>
        <v>1.7575071991178248E-2</v>
      </c>
      <c r="AT2078" s="246">
        <f>_xll.qlIndexFixing($AU$1,AP2078,TRUE,_xll.ohTrigger(Trigger,Trigger1M))</f>
        <v>1.7687554303167929E-2</v>
      </c>
    </row>
    <row r="2079" spans="41:46" ht="11.25" customHeight="1" x14ac:dyDescent="0.25">
      <c r="AO2079" s="102" t="s">
        <v>83</v>
      </c>
      <c r="AP2079" s="101">
        <f>_xll.qlInterestRateIndexFixingDate(Currency&amp;"ibor"&amp;Tenor,AQ2079,Trigger)</f>
        <v>53917</v>
      </c>
      <c r="AQ2079" s="101">
        <f>_xll.qlCalendarAdvance(Calendar,AQ2078,AO2079,"f",,Trigger)</f>
        <v>53919</v>
      </c>
      <c r="AR2079" s="101">
        <f>_xll.qlInterestRateIndexMaturity(Currency&amp;"ibor"&amp;Tenor,AQ2079,Trigger)</f>
        <v>53951</v>
      </c>
      <c r="AS2079" s="246">
        <f>_xll.qlIndexFixing($AC$5,AP2079,TRUE,_xll.ohTrigger(Trigger,Trigger1M))</f>
        <v>1.7575069963770007E-2</v>
      </c>
      <c r="AT2079" s="246">
        <f>_xll.qlIndexFixing($AU$1,AP2079,TRUE,_xll.ohTrigger(Trigger,Trigger1M))</f>
        <v>1.7686577206012244E-2</v>
      </c>
    </row>
    <row r="2080" spans="41:46" ht="11.25" customHeight="1" x14ac:dyDescent="0.25">
      <c r="AO2080" s="102" t="s">
        <v>83</v>
      </c>
      <c r="AP2080" s="101">
        <f>_xll.qlInterestRateIndexFixingDate(Currency&amp;"ibor"&amp;Tenor,AQ2080,Trigger)</f>
        <v>53924</v>
      </c>
      <c r="AQ2080" s="101">
        <f>_xll.qlCalendarAdvance(Calendar,AQ2079,AO2080,"f",,Trigger)</f>
        <v>53926</v>
      </c>
      <c r="AR2080" s="101">
        <f>_xll.qlInterestRateIndexMaturity(Currency&amp;"ibor"&amp;Tenor,AQ2080,Trigger)</f>
        <v>53958</v>
      </c>
      <c r="AS2080" s="246">
        <f>_xll.qlIndexFixing($AC$5,AP2080,TRUE,_xll.ohTrigger(Trigger,Trigger1M))</f>
        <v>1.7574987488853111E-2</v>
      </c>
      <c r="AT2080" s="246">
        <f>_xll.qlIndexFixing($AU$1,AP2080,TRUE,_xll.ohTrigger(Trigger,Trigger1M))</f>
        <v>1.7685571416677925E-2</v>
      </c>
    </row>
    <row r="2081" spans="41:46" ht="11.25" customHeight="1" x14ac:dyDescent="0.25">
      <c r="AO2081" s="102" t="s">
        <v>83</v>
      </c>
      <c r="AP2081" s="101">
        <f>_xll.qlInterestRateIndexFixingDate(Currency&amp;"ibor"&amp;Tenor,AQ2081,Trigger)</f>
        <v>53931</v>
      </c>
      <c r="AQ2081" s="101">
        <f>_xll.qlCalendarAdvance(Calendar,AQ2080,AO2081,"f",,Trigger)</f>
        <v>53933</v>
      </c>
      <c r="AR2081" s="101">
        <f>_xll.qlInterestRateIndexMaturity(Currency&amp;"ibor"&amp;Tenor,AQ2081,Trigger)</f>
        <v>53965</v>
      </c>
      <c r="AS2081" s="246">
        <f>_xll.qlIndexFixing($AC$5,AP2081,TRUE,_xll.ohTrigger(Trigger,Trigger1M))</f>
        <v>1.7574824566425062E-2</v>
      </c>
      <c r="AT2081" s="246">
        <f>_xll.qlIndexFixing($AU$1,AP2081,TRUE,_xll.ohTrigger(Trigger,Trigger1M))</f>
        <v>1.7684536935174966E-2</v>
      </c>
    </row>
    <row r="2082" spans="41:46" ht="11.25" customHeight="1" x14ac:dyDescent="0.25">
      <c r="AO2082" s="102" t="s">
        <v>83</v>
      </c>
      <c r="AP2082" s="101">
        <f>_xll.qlInterestRateIndexFixingDate(Currency&amp;"ibor"&amp;Tenor,AQ2082,Trigger)</f>
        <v>53938</v>
      </c>
      <c r="AQ2082" s="101">
        <f>_xll.qlCalendarAdvance(Calendar,AQ2081,AO2082,"f",,Trigger)</f>
        <v>53940</v>
      </c>
      <c r="AR2082" s="101">
        <f>_xll.qlInterestRateIndexMaturity(Currency&amp;"ibor"&amp;Tenor,AQ2082,Trigger)</f>
        <v>53972</v>
      </c>
      <c r="AS2082" s="246">
        <f>_xll.qlIndexFixing($AC$5,AP2082,TRUE,_xll.ohTrigger(Trigger,Trigger1M))</f>
        <v>1.7574581196500849E-2</v>
      </c>
      <c r="AT2082" s="246">
        <f>_xll.qlIndexFixing($AU$1,AP2082,TRUE,_xll.ohTrigger(Trigger,Trigger1M))</f>
        <v>1.7683473761503365E-2</v>
      </c>
    </row>
    <row r="2083" spans="41:46" ht="11.25" customHeight="1" x14ac:dyDescent="0.25">
      <c r="AO2083" s="102" t="s">
        <v>83</v>
      </c>
      <c r="AP2083" s="101">
        <f>_xll.qlInterestRateIndexFixingDate(Currency&amp;"ibor"&amp;Tenor,AQ2083,Trigger)</f>
        <v>53945</v>
      </c>
      <c r="AQ2083" s="101">
        <f>_xll.qlCalendarAdvance(Calendar,AQ2082,AO2083,"f",,Trigger)</f>
        <v>53947</v>
      </c>
      <c r="AR2083" s="101">
        <f>_xll.qlInterestRateIndexMaturity(Currency&amp;"ibor"&amp;Tenor,AQ2083,Trigger)</f>
        <v>53979</v>
      </c>
      <c r="AS2083" s="246">
        <f>_xll.qlIndexFixing($AC$5,AP2083,TRUE,_xll.ohTrigger(Trigger,Trigger1M))</f>
        <v>1.7574257379080471E-2</v>
      </c>
      <c r="AT2083" s="246">
        <f>_xll.qlIndexFixing($AU$1,AP2083,TRUE,_xll.ohTrigger(Trigger,Trigger1M))</f>
        <v>1.768238189568061E-2</v>
      </c>
    </row>
    <row r="2084" spans="41:46" ht="11.25" customHeight="1" x14ac:dyDescent="0.25">
      <c r="AO2084" s="102" t="s">
        <v>83</v>
      </c>
      <c r="AP2084" s="101">
        <f>_xll.qlInterestRateIndexFixingDate(Currency&amp;"ibor"&amp;Tenor,AQ2084,Trigger)</f>
        <v>53952</v>
      </c>
      <c r="AQ2084" s="101">
        <f>_xll.qlCalendarAdvance(Calendar,AQ2083,AO2084,"f",,Trigger)</f>
        <v>53954</v>
      </c>
      <c r="AR2084" s="101">
        <f>_xll.qlInterestRateIndexMaturity(Currency&amp;"ibor"&amp;Tenor,AQ2084,Trigger)</f>
        <v>53986</v>
      </c>
      <c r="AS2084" s="246">
        <f>_xll.qlIndexFixing($AC$5,AP2084,TRUE,_xll.ohTrigger(Trigger,Trigger1M))</f>
        <v>1.7573853114166427E-2</v>
      </c>
      <c r="AT2084" s="246">
        <f>_xll.qlIndexFixing($AU$1,AP2084,TRUE,_xll.ohTrigger(Trigger,Trigger1M))</f>
        <v>1.7681261337711696E-2</v>
      </c>
    </row>
    <row r="2085" spans="41:46" ht="11.25" customHeight="1" x14ac:dyDescent="0.25">
      <c r="AO2085" s="102" t="s">
        <v>83</v>
      </c>
      <c r="AP2085" s="101">
        <f>_xll.qlInterestRateIndexFixingDate(Currency&amp;"ibor"&amp;Tenor,AQ2085,Trigger)</f>
        <v>53959</v>
      </c>
      <c r="AQ2085" s="101">
        <f>_xll.qlCalendarAdvance(Calendar,AQ2084,AO2085,"f",,Trigger)</f>
        <v>53961</v>
      </c>
      <c r="AR2085" s="101">
        <f>_xll.qlInterestRateIndexMaturity(Currency&amp;"ibor"&amp;Tenor,AQ2085,Trigger)</f>
        <v>53993</v>
      </c>
      <c r="AS2085" s="246">
        <f>_xll.qlIndexFixing($AC$5,AP2085,TRUE,_xll.ohTrigger(Trigger,Trigger1M))</f>
        <v>1.7573368401773704E-2</v>
      </c>
      <c r="AT2085" s="246">
        <f>_xll.qlIndexFixing($AU$1,AP2085,TRUE,_xll.ohTrigger(Trigger,Trigger1M))</f>
        <v>1.7680112087601618E-2</v>
      </c>
    </row>
    <row r="2086" spans="41:46" ht="11.25" customHeight="1" x14ac:dyDescent="0.25">
      <c r="AO2086" s="102" t="s">
        <v>83</v>
      </c>
      <c r="AP2086" s="101">
        <f>_xll.qlInterestRateIndexFixingDate(Currency&amp;"ibor"&amp;Tenor,AQ2086,Trigger)</f>
        <v>53966</v>
      </c>
      <c r="AQ2086" s="101">
        <f>_xll.qlCalendarAdvance(Calendar,AQ2085,AO2086,"f",,Trigger)</f>
        <v>53968</v>
      </c>
      <c r="AR2086" s="101">
        <f>_xll.qlInterestRateIndexMaturity(Currency&amp;"ibor"&amp;Tenor,AQ2086,Trigger)</f>
        <v>54000</v>
      </c>
      <c r="AS2086" s="246">
        <f>_xll.qlIndexFixing($AC$5,AP2086,TRUE,_xll.ohTrigger(Trigger,Trigger1M))</f>
        <v>1.7572803241907298E-2</v>
      </c>
      <c r="AT2086" s="246">
        <f>_xll.qlIndexFixing($AU$1,AP2086,TRUE,_xll.ohTrigger(Trigger,Trigger1M))</f>
        <v>1.7678934145362868E-2</v>
      </c>
    </row>
    <row r="2087" spans="41:46" ht="11.25" customHeight="1" x14ac:dyDescent="0.25">
      <c r="AO2087" s="102" t="s">
        <v>83</v>
      </c>
      <c r="AP2087" s="101">
        <f>_xll.qlInterestRateIndexFixingDate(Currency&amp;"ibor"&amp;Tenor,AQ2087,Trigger)</f>
        <v>53973</v>
      </c>
      <c r="AQ2087" s="101">
        <f>_xll.qlCalendarAdvance(Calendar,AQ2086,AO2087,"f",,Trigger)</f>
        <v>53975</v>
      </c>
      <c r="AR2087" s="101">
        <f>_xll.qlInterestRateIndexMaturity(Currency&amp;"ibor"&amp;Tenor,AQ2087,Trigger)</f>
        <v>54007</v>
      </c>
      <c r="AS2087" s="246">
        <f>_xll.qlIndexFixing($AC$5,AP2087,TRUE,_xll.ohTrigger(Trigger,Trigger1M))</f>
        <v>1.7572157634584695E-2</v>
      </c>
      <c r="AT2087" s="246">
        <f>_xll.qlIndexFixing($AU$1,AP2087,TRUE,_xll.ohTrigger(Trigger,Trigger1M))</f>
        <v>1.7677727511007935E-2</v>
      </c>
    </row>
    <row r="2088" spans="41:46" ht="11.25" customHeight="1" x14ac:dyDescent="0.25">
      <c r="AO2088" s="102" t="s">
        <v>83</v>
      </c>
      <c r="AP2088" s="101">
        <f>_xll.qlInterestRateIndexFixingDate(Currency&amp;"ibor"&amp;Tenor,AQ2088,Trigger)</f>
        <v>53980</v>
      </c>
      <c r="AQ2088" s="101">
        <f>_xll.qlCalendarAdvance(Calendar,AQ2087,AO2088,"f",,Trigger)</f>
        <v>53982</v>
      </c>
      <c r="AR2088" s="101">
        <f>_xll.qlInterestRateIndexMaturity(Currency&amp;"ibor"&amp;Tenor,AQ2088,Trigger)</f>
        <v>54014</v>
      </c>
      <c r="AS2088" s="246">
        <f>_xll.qlIndexFixing($AC$5,AP2088,TRUE,_xll.ohTrigger(Trigger,Trigger1M))</f>
        <v>1.7571431579818386E-2</v>
      </c>
      <c r="AT2088" s="246">
        <f>_xll.qlIndexFixing($AU$1,AP2088,TRUE,_xll.ohTrigger(Trigger,Trigger1M))</f>
        <v>1.7676492184539316E-2</v>
      </c>
    </row>
    <row r="2089" spans="41:46" ht="11.25" customHeight="1" x14ac:dyDescent="0.25">
      <c r="AO2089" s="102" t="s">
        <v>83</v>
      </c>
      <c r="AP2089" s="101">
        <f>_xll.qlInterestRateIndexFixingDate(Currency&amp;"ibor"&amp;Tenor,AQ2089,Trigger)</f>
        <v>53987</v>
      </c>
      <c r="AQ2089" s="101">
        <f>_xll.qlCalendarAdvance(Calendar,AQ2088,AO2089,"f",,Trigger)</f>
        <v>53989</v>
      </c>
      <c r="AR2089" s="101">
        <f>_xll.qlInterestRateIndexMaturity(Currency&amp;"ibor"&amp;Tenor,AQ2089,Trigger)</f>
        <v>54021</v>
      </c>
      <c r="AS2089" s="246">
        <f>_xll.qlIndexFixing($AC$5,AP2089,TRUE,_xll.ohTrigger(Trigger,Trigger1M))</f>
        <v>1.7570625077620861E-2</v>
      </c>
      <c r="AT2089" s="246">
        <f>_xll.qlIndexFixing($AU$1,AP2089,TRUE,_xll.ohTrigger(Trigger,Trigger1M))</f>
        <v>1.7675228165964507E-2</v>
      </c>
    </row>
    <row r="2090" spans="41:46" ht="11.25" customHeight="1" x14ac:dyDescent="0.25">
      <c r="AO2090" s="102" t="s">
        <v>83</v>
      </c>
      <c r="AP2090" s="101">
        <f>_xll.qlInterestRateIndexFixingDate(Currency&amp;"ibor"&amp;Tenor,AQ2090,Trigger)</f>
        <v>53994</v>
      </c>
      <c r="AQ2090" s="101">
        <f>_xll.qlCalendarAdvance(Calendar,AQ2089,AO2090,"f",,Trigger)</f>
        <v>53996</v>
      </c>
      <c r="AR2090" s="101">
        <f>_xll.qlInterestRateIndexMaturity(Currency&amp;"ibor"&amp;Tenor,AQ2090,Trigger)</f>
        <v>54025</v>
      </c>
      <c r="AS2090" s="246">
        <f>_xll.qlIndexFixing($AC$5,AP2090,TRUE,_xll.ohTrigger(Trigger,Trigger1M))</f>
        <v>1.7568661948681452E-2</v>
      </c>
      <c r="AT2090" s="246">
        <f>_xll.qlIndexFixing($AU$1,AP2090,TRUE,_xll.ohTrigger(Trigger,Trigger1M))</f>
        <v>1.7672918514773428E-2</v>
      </c>
    </row>
    <row r="2091" spans="41:46" ht="11.25" customHeight="1" x14ac:dyDescent="0.25">
      <c r="AO2091" s="102" t="s">
        <v>83</v>
      </c>
      <c r="AP2091" s="101">
        <f>_xll.qlInterestRateIndexFixingDate(Currency&amp;"ibor"&amp;Tenor,AQ2091,Trigger)</f>
        <v>54001</v>
      </c>
      <c r="AQ2091" s="101">
        <f>_xll.qlCalendarAdvance(Calendar,AQ2090,AO2091,"f",,Trigger)</f>
        <v>54003</v>
      </c>
      <c r="AR2091" s="101">
        <f>_xll.qlInterestRateIndexMaturity(Currency&amp;"ibor"&amp;Tenor,AQ2091,Trigger)</f>
        <v>54035</v>
      </c>
      <c r="AS2091" s="246">
        <f>_xll.qlIndexFixing($AC$5,AP2091,TRUE,_xll.ohTrigger(Trigger,Trigger1M))</f>
        <v>1.7568770731009598E-2</v>
      </c>
      <c r="AT2091" s="246">
        <f>_xll.qlIndexFixing($AU$1,AP2091,TRUE,_xll.ohTrigger(Trigger,Trigger1M))</f>
        <v>1.7672614052561264E-2</v>
      </c>
    </row>
    <row r="2092" spans="41:46" ht="11.25" customHeight="1" x14ac:dyDescent="0.25">
      <c r="AO2092" s="102" t="s">
        <v>83</v>
      </c>
      <c r="AP2092" s="101">
        <f>_xll.qlInterestRateIndexFixingDate(Currency&amp;"ibor"&amp;Tenor,AQ2092,Trigger)</f>
        <v>54008</v>
      </c>
      <c r="AQ2092" s="101">
        <f>_xll.qlCalendarAdvance(Calendar,AQ2091,AO2092,"f",,Trigger)</f>
        <v>54010</v>
      </c>
      <c r="AR2092" s="101">
        <f>_xll.qlInterestRateIndexMaturity(Currency&amp;"ibor"&amp;Tenor,AQ2092,Trigger)</f>
        <v>54042</v>
      </c>
      <c r="AS2092" s="246">
        <f>_xll.qlIndexFixing($AC$5,AP2092,TRUE,_xll.ohTrigger(Trigger,Trigger1M))</f>
        <v>1.7567722886635828E-2</v>
      </c>
      <c r="AT2092" s="246">
        <f>_xll.qlIndexFixing($AU$1,AP2092,TRUE,_xll.ohTrigger(Trigger,Trigger1M))</f>
        <v>1.7671263957742822E-2</v>
      </c>
    </row>
    <row r="2093" spans="41:46" ht="11.25" customHeight="1" x14ac:dyDescent="0.25">
      <c r="AO2093" s="102" t="s">
        <v>83</v>
      </c>
      <c r="AP2093" s="101">
        <f>_xll.qlInterestRateIndexFixingDate(Currency&amp;"ibor"&amp;Tenor,AQ2093,Trigger)</f>
        <v>54015</v>
      </c>
      <c r="AQ2093" s="101">
        <f>_xll.qlCalendarAdvance(Calendar,AQ2092,AO2093,"f",,Trigger)</f>
        <v>54017</v>
      </c>
      <c r="AR2093" s="101">
        <f>_xll.qlInterestRateIndexMaturity(Currency&amp;"ibor"&amp;Tenor,AQ2093,Trigger)</f>
        <v>54049</v>
      </c>
      <c r="AS2093" s="246">
        <f>_xll.qlIndexFixing($AC$5,AP2093,TRUE,_xll.ohTrigger(Trigger,Trigger1M))</f>
        <v>1.7566594594910778E-2</v>
      </c>
      <c r="AT2093" s="246">
        <f>_xll.qlIndexFixing($AU$1,AP2093,TRUE,_xll.ohTrigger(Trigger,Trigger1M))</f>
        <v>1.7669885170863153E-2</v>
      </c>
    </row>
    <row r="2094" spans="41:46" ht="11.25" customHeight="1" x14ac:dyDescent="0.25">
      <c r="AO2094" s="102" t="s">
        <v>83</v>
      </c>
      <c r="AP2094" s="101">
        <f>_xll.qlInterestRateIndexFixingDate(Currency&amp;"ibor"&amp;Tenor,AQ2094,Trigger)</f>
        <v>54022</v>
      </c>
      <c r="AQ2094" s="101">
        <f>_xll.qlCalendarAdvance(Calendar,AQ2093,AO2094,"f",,Trigger)</f>
        <v>54024</v>
      </c>
      <c r="AR2094" s="101">
        <f>_xll.qlInterestRateIndexMaturity(Currency&amp;"ibor"&amp;Tenor,AQ2094,Trigger)</f>
        <v>54056</v>
      </c>
      <c r="AS2094" s="246">
        <f>_xll.qlIndexFixing($AC$5,AP2094,TRUE,_xll.ohTrigger(Trigger,Trigger1M))</f>
        <v>1.7565385855864424E-2</v>
      </c>
      <c r="AT2094" s="246">
        <f>_xll.qlIndexFixing($AU$1,AP2094,TRUE,_xll.ohTrigger(Trigger,Trigger1M))</f>
        <v>1.7668477691934747E-2</v>
      </c>
    </row>
    <row r="2095" spans="41:46" ht="11.25" customHeight="1" x14ac:dyDescent="0.25">
      <c r="AO2095" s="102" t="s">
        <v>83</v>
      </c>
      <c r="AP2095" s="101">
        <f>_xll.qlInterestRateIndexFixingDate(Currency&amp;"ibor"&amp;Tenor,AQ2095,Trigger)</f>
        <v>54029</v>
      </c>
      <c r="AQ2095" s="101">
        <f>_xll.qlCalendarAdvance(Calendar,AQ2094,AO2095,"f",,Trigger)</f>
        <v>54031</v>
      </c>
      <c r="AR2095" s="101">
        <f>_xll.qlInterestRateIndexMaturity(Currency&amp;"ibor"&amp;Tenor,AQ2095,Trigger)</f>
        <v>54063</v>
      </c>
      <c r="AS2095" s="246">
        <f>_xll.qlIndexFixing($AC$5,AP2095,TRUE,_xll.ohTrigger(Trigger,Trigger1M))</f>
        <v>1.7564096669514251E-2</v>
      </c>
      <c r="AT2095" s="246">
        <f>_xll.qlIndexFixing($AU$1,AP2095,TRUE,_xll.ohTrigger(Trigger,Trigger1M))</f>
        <v>1.7667041520965099E-2</v>
      </c>
    </row>
    <row r="2096" spans="41:46" ht="11.25" customHeight="1" x14ac:dyDescent="0.25">
      <c r="AO2096" s="102" t="s">
        <v>83</v>
      </c>
      <c r="AP2096" s="101">
        <f>_xll.qlInterestRateIndexFixingDate(Currency&amp;"ibor"&amp;Tenor,AQ2096,Trigger)</f>
        <v>54036</v>
      </c>
      <c r="AQ2096" s="101">
        <f>_xll.qlCalendarAdvance(Calendar,AQ2095,AO2096,"f",,Trigger)</f>
        <v>54038</v>
      </c>
      <c r="AR2096" s="101">
        <f>_xll.qlInterestRateIndexMaturity(Currency&amp;"ibor"&amp;Tenor,AQ2096,Trigger)</f>
        <v>54070</v>
      </c>
      <c r="AS2096" s="246">
        <f>_xll.qlIndexFixing($AC$5,AP2096,TRUE,_xll.ohTrigger(Trigger,Trigger1M))</f>
        <v>1.7562727035890235E-2</v>
      </c>
      <c r="AT2096" s="246">
        <f>_xll.qlIndexFixing($AU$1,AP2096,TRUE,_xll.ohTrigger(Trigger,Trigger1M))</f>
        <v>1.7665576657964199E-2</v>
      </c>
    </row>
    <row r="2097" spans="41:46" ht="11.25" customHeight="1" x14ac:dyDescent="0.25">
      <c r="AO2097" s="102" t="s">
        <v>83</v>
      </c>
      <c r="AP2097" s="101">
        <f>_xll.qlInterestRateIndexFixingDate(Currency&amp;"ibor"&amp;Tenor,AQ2097,Trigger)</f>
        <v>54043</v>
      </c>
      <c r="AQ2097" s="101">
        <f>_xll.qlCalendarAdvance(Calendar,AQ2096,AO2097,"f",,Trigger)</f>
        <v>54045</v>
      </c>
      <c r="AR2097" s="101">
        <f>_xll.qlInterestRateIndexMaturity(Currency&amp;"ibor"&amp;Tenor,AQ2097,Trigger)</f>
        <v>54077</v>
      </c>
      <c r="AS2097" s="246">
        <f>_xll.qlIndexFixing($AC$5,AP2097,TRUE,_xll.ohTrigger(Trigger,Trigger1M))</f>
        <v>1.756127695502735E-2</v>
      </c>
      <c r="AT2097" s="246">
        <f>_xll.qlIndexFixing($AU$1,AP2097,TRUE,_xll.ohTrigger(Trigger,Trigger1M))</f>
        <v>1.7664083102944539E-2</v>
      </c>
    </row>
    <row r="2098" spans="41:46" ht="11.25" customHeight="1" x14ac:dyDescent="0.25">
      <c r="AO2098" s="102" t="s">
        <v>83</v>
      </c>
      <c r="AP2098" s="101">
        <f>_xll.qlInterestRateIndexFixingDate(Currency&amp;"ibor"&amp;Tenor,AQ2098,Trigger)</f>
        <v>54049</v>
      </c>
      <c r="AQ2098" s="101">
        <f>_xll.qlCalendarAdvance(Calendar,AQ2097,AO2098,"f",,Trigger)</f>
        <v>54053</v>
      </c>
      <c r="AR2098" s="101">
        <f>_xll.qlInterestRateIndexMaturity(Currency&amp;"ibor"&amp;Tenor,AQ2098,Trigger)</f>
        <v>54084</v>
      </c>
      <c r="AS2098" s="246">
        <f>_xll.qlIndexFixing($AC$5,AP2098,TRUE,_xll.ohTrigger(Trigger,Trigger1M))</f>
        <v>1.7559210313207174E-2</v>
      </c>
      <c r="AT2098" s="246">
        <f>_xll.qlIndexFixing($AU$1,AP2098,TRUE,_xll.ohTrigger(Trigger,Trigger1M))</f>
        <v>1.766201951593762E-2</v>
      </c>
    </row>
    <row r="2099" spans="41:46" ht="11.25" customHeight="1" x14ac:dyDescent="0.25">
      <c r="AO2099" s="102" t="s">
        <v>83</v>
      </c>
      <c r="AP2099" s="101">
        <f>_xll.qlInterestRateIndexFixingDate(Currency&amp;"ibor"&amp;Tenor,AQ2099,Trigger)</f>
        <v>54057</v>
      </c>
      <c r="AQ2099" s="101">
        <f>_xll.qlCalendarAdvance(Calendar,AQ2098,AO2099,"f",,Trigger)</f>
        <v>54060</v>
      </c>
      <c r="AR2099" s="101">
        <f>_xll.qlInterestRateIndexMaturity(Currency&amp;"ibor"&amp;Tenor,AQ2099,Trigger)</f>
        <v>54091</v>
      </c>
      <c r="AS2099" s="246">
        <f>_xll.qlIndexFixing($AC$5,AP2099,TRUE,_xll.ohTrigger(Trigger,Trigger1M))</f>
        <v>1.7557593670516489E-2</v>
      </c>
      <c r="AT2099" s="246">
        <f>_xll.qlIndexFixing($AU$1,AP2099,TRUE,_xll.ohTrigger(Trigger,Trigger1M))</f>
        <v>1.7660466603617597E-2</v>
      </c>
    </row>
    <row r="2100" spans="41:46" ht="11.25" customHeight="1" x14ac:dyDescent="0.25">
      <c r="AO2100" s="102" t="s">
        <v>83</v>
      </c>
      <c r="AP2100" s="101">
        <f>_xll.qlInterestRateIndexFixingDate(Currency&amp;"ibor"&amp;Tenor,AQ2100,Trigger)</f>
        <v>54065</v>
      </c>
      <c r="AQ2100" s="101">
        <f>_xll.qlCalendarAdvance(Calendar,AQ2099,AO2100,"f",,Trigger)</f>
        <v>54067</v>
      </c>
      <c r="AR2100" s="101">
        <f>_xll.qlInterestRateIndexMaturity(Currency&amp;"ibor"&amp;Tenor,AQ2100,Trigger)</f>
        <v>54098</v>
      </c>
      <c r="AS2100" s="246">
        <f>_xll.qlIndexFixing($AC$5,AP2100,TRUE,_xll.ohTrigger(Trigger,Trigger1M))</f>
        <v>1.7555896584599533E-2</v>
      </c>
      <c r="AT2100" s="246">
        <f>_xll.qlIndexFixing($AU$1,AP2100,TRUE,_xll.ohTrigger(Trigger,Trigger1M))</f>
        <v>1.7658885000714757E-2</v>
      </c>
    </row>
    <row r="2101" spans="41:46" ht="11.25" customHeight="1" x14ac:dyDescent="0.25">
      <c r="AO2101" s="102" t="s">
        <v>83</v>
      </c>
      <c r="AP2101" s="101">
        <f>_xll.qlInterestRateIndexFixingDate(Currency&amp;"ibor"&amp;Tenor,AQ2101,Trigger)</f>
        <v>54072</v>
      </c>
      <c r="AQ2101" s="101">
        <f>_xll.qlCalendarAdvance(Calendar,AQ2100,AO2101,"f",,Trigger)</f>
        <v>54074</v>
      </c>
      <c r="AR2101" s="101">
        <f>_xll.qlInterestRateIndexMaturity(Currency&amp;"ibor"&amp;Tenor,AQ2101,Trigger)</f>
        <v>54105</v>
      </c>
      <c r="AS2101" s="246">
        <f>_xll.qlIndexFixing($AC$5,AP2101,TRUE,_xll.ohTrigger(Trigger,Trigger1M))</f>
        <v>1.7554119055482088E-2</v>
      </c>
      <c r="AT2101" s="246">
        <f>_xll.qlIndexFixing($AU$1,AP2101,TRUE,_xll.ohTrigger(Trigger,Trigger1M))</f>
        <v>1.7657274707241998E-2</v>
      </c>
    </row>
    <row r="2102" spans="41:46" ht="11.25" customHeight="1" x14ac:dyDescent="0.25">
      <c r="AO2102" s="102" t="s">
        <v>83</v>
      </c>
      <c r="AP2102" s="101">
        <f>_xll.qlInterestRateIndexFixingDate(Currency&amp;"ibor"&amp;Tenor,AQ2102,Trigger)</f>
        <v>54079</v>
      </c>
      <c r="AQ2102" s="101">
        <f>_xll.qlCalendarAdvance(Calendar,AQ2101,AO2102,"f",,Trigger)</f>
        <v>54081</v>
      </c>
      <c r="AR2102" s="101">
        <f>_xll.qlInterestRateIndexMaturity(Currency&amp;"ibor"&amp;Tenor,AQ2102,Trigger)</f>
        <v>54112</v>
      </c>
      <c r="AS2102" s="246">
        <f>_xll.qlIndexFixing($AC$5,AP2102,TRUE,_xll.ohTrigger(Trigger,Trigger1M))</f>
        <v>1.755226108321057E-2</v>
      </c>
      <c r="AT2102" s="246">
        <f>_xll.qlIndexFixing($AU$1,AP2102,TRUE,_xll.ohTrigger(Trigger,Trigger1M))</f>
        <v>1.7655635723207056E-2</v>
      </c>
    </row>
    <row r="2103" spans="41:46" ht="11.25" customHeight="1" x14ac:dyDescent="0.25">
      <c r="AO2103" s="102" t="s">
        <v>83</v>
      </c>
      <c r="AP2103" s="101">
        <f>_xll.qlInterestRateIndexFixingDate(Currency&amp;"ibor"&amp;Tenor,AQ2103,Trigger)</f>
        <v>54086</v>
      </c>
      <c r="AQ2103" s="101">
        <f>_xll.qlCalendarAdvance(Calendar,AQ2102,AO2103,"f",,Trigger)</f>
        <v>54088</v>
      </c>
      <c r="AR2103" s="101">
        <f>_xll.qlInterestRateIndexMaturity(Currency&amp;"ibor"&amp;Tenor,AQ2103,Trigger)</f>
        <v>54116</v>
      </c>
      <c r="AS2103" s="246">
        <f>_xll.qlIndexFixing($AC$5,AP2103,TRUE,_xll.ohTrigger(Trigger,Trigger1M))</f>
        <v>1.7549474176224829E-2</v>
      </c>
      <c r="AT2103" s="246">
        <f>_xll.qlIndexFixing($AU$1,AP2103,TRUE,_xll.ohTrigger(Trigger,Trigger1M))</f>
        <v>1.7653034214509651E-2</v>
      </c>
    </row>
    <row r="2104" spans="41:46" ht="11.25" customHeight="1" x14ac:dyDescent="0.25">
      <c r="AO2104" s="102" t="s">
        <v>83</v>
      </c>
      <c r="AP2104" s="101">
        <f>_xll.qlInterestRateIndexFixingDate(Currency&amp;"ibor"&amp;Tenor,AQ2104,Trigger)</f>
        <v>54093</v>
      </c>
      <c r="AQ2104" s="101">
        <f>_xll.qlCalendarAdvance(Calendar,AQ2103,AO2104,"f",,Trigger)</f>
        <v>54095</v>
      </c>
      <c r="AR2104" s="101">
        <f>_xll.qlInterestRateIndexMaturity(Currency&amp;"ibor"&amp;Tenor,AQ2104,Trigger)</f>
        <v>54126</v>
      </c>
      <c r="AS2104" s="246">
        <f>_xll.qlIndexFixing($AC$5,AP2104,TRUE,_xll.ohTrigger(Trigger,Trigger1M))</f>
        <v>1.7548303809354869E-2</v>
      </c>
      <c r="AT2104" s="246">
        <f>_xll.qlIndexFixing($AU$1,AP2104,TRUE,_xll.ohTrigger(Trigger,Trigger1M))</f>
        <v>1.7652271683512504E-2</v>
      </c>
    </row>
    <row r="2105" spans="41:46" ht="11.25" customHeight="1" x14ac:dyDescent="0.25">
      <c r="AO2105" s="102" t="s">
        <v>83</v>
      </c>
      <c r="AP2105" s="101">
        <f>_xll.qlInterestRateIndexFixingDate(Currency&amp;"ibor"&amp;Tenor,AQ2105,Trigger)</f>
        <v>54100</v>
      </c>
      <c r="AQ2105" s="101">
        <f>_xll.qlCalendarAdvance(Calendar,AQ2104,AO2105,"f",,Trigger)</f>
        <v>54102</v>
      </c>
      <c r="AR2105" s="101">
        <f>_xll.qlInterestRateIndexMaturity(Currency&amp;"ibor"&amp;Tenor,AQ2105,Trigger)</f>
        <v>54133</v>
      </c>
      <c r="AS2105" s="246">
        <f>_xll.qlIndexFixing($AC$5,AP2105,TRUE,_xll.ohTrigger(Trigger,Trigger1M))</f>
        <v>1.7546204507850622E-2</v>
      </c>
      <c r="AT2105" s="246">
        <f>_xll.qlIndexFixing($AU$1,AP2105,TRUE,_xll.ohTrigger(Trigger,Trigger1M))</f>
        <v>1.7650546627873527E-2</v>
      </c>
    </row>
    <row r="2106" spans="41:46" ht="11.25" customHeight="1" x14ac:dyDescent="0.25">
      <c r="AO2106" s="102" t="s">
        <v>83</v>
      </c>
      <c r="AP2106" s="101">
        <f>_xll.qlInterestRateIndexFixingDate(Currency&amp;"ibor"&amp;Tenor,AQ2106,Trigger)</f>
        <v>54107</v>
      </c>
      <c r="AQ2106" s="101">
        <f>_xll.qlCalendarAdvance(Calendar,AQ2105,AO2106,"f",,Trigger)</f>
        <v>54109</v>
      </c>
      <c r="AR2106" s="101">
        <f>_xll.qlInterestRateIndexMaturity(Currency&amp;"ibor"&amp;Tenor,AQ2106,Trigger)</f>
        <v>54140</v>
      </c>
      <c r="AS2106" s="246">
        <f>_xll.qlIndexFixing($AC$5,AP2106,TRUE,_xll.ohTrigger(Trigger,Trigger1M))</f>
        <v>1.7544024763352175E-2</v>
      </c>
      <c r="AT2106" s="246">
        <f>_xll.qlIndexFixing($AU$1,AP2106,TRUE,_xll.ohTrigger(Trigger,Trigger1M))</f>
        <v>1.7648792881726511E-2</v>
      </c>
    </row>
    <row r="2107" spans="41:46" ht="11.25" customHeight="1" x14ac:dyDescent="0.25">
      <c r="AO2107" s="102" t="s">
        <v>83</v>
      </c>
      <c r="AP2107" s="101">
        <f>_xll.qlInterestRateIndexFixingDate(Currency&amp;"ibor"&amp;Tenor,AQ2107,Trigger)</f>
        <v>54114</v>
      </c>
      <c r="AQ2107" s="101">
        <f>_xll.qlCalendarAdvance(Calendar,AQ2106,AO2107,"f",,Trigger)</f>
        <v>54116</v>
      </c>
      <c r="AR2107" s="101">
        <f>_xll.qlInterestRateIndexMaturity(Currency&amp;"ibor"&amp;Tenor,AQ2107,Trigger)</f>
        <v>54148</v>
      </c>
      <c r="AS2107" s="246">
        <f>_xll.qlIndexFixing($AC$5,AP2107,TRUE,_xll.ohTrigger(Trigger,Trigger1M))</f>
        <v>1.7542022909864119E-2</v>
      </c>
      <c r="AT2107" s="246">
        <f>_xll.qlIndexFixing($AU$1,AP2107,TRUE,_xll.ohTrigger(Trigger,Trigger1M))</f>
        <v>1.7647312798676762E-2</v>
      </c>
    </row>
    <row r="2108" spans="41:46" ht="11.25" customHeight="1" x14ac:dyDescent="0.25">
      <c r="AO2108" s="102" t="s">
        <v>83</v>
      </c>
      <c r="AP2108" s="101">
        <f>_xll.qlInterestRateIndexFixingDate(Currency&amp;"ibor"&amp;Tenor,AQ2108,Trigger)</f>
        <v>54121</v>
      </c>
      <c r="AQ2108" s="101">
        <f>_xll.qlCalendarAdvance(Calendar,AQ2107,AO2108,"f",,Trigger)</f>
        <v>54123</v>
      </c>
      <c r="AR2108" s="101">
        <f>_xll.qlInterestRateIndexMaturity(Currency&amp;"ibor"&amp;Tenor,AQ2108,Trigger)</f>
        <v>54155</v>
      </c>
      <c r="AS2108" s="246">
        <f>_xll.qlIndexFixing($AC$5,AP2108,TRUE,_xll.ohTrigger(Trigger,Trigger1M))</f>
        <v>1.753967641935722E-2</v>
      </c>
      <c r="AT2108" s="246">
        <f>_xll.qlIndexFixing($AU$1,AP2108,TRUE,_xll.ohTrigger(Trigger,Trigger1M))</f>
        <v>1.7645499533421316E-2</v>
      </c>
    </row>
    <row r="2109" spans="41:46" ht="11.25" customHeight="1" x14ac:dyDescent="0.25">
      <c r="AO2109" s="102" t="s">
        <v>83</v>
      </c>
      <c r="AP2109" s="101">
        <f>_xll.qlInterestRateIndexFixingDate(Currency&amp;"ibor"&amp;Tenor,AQ2109,Trigger)</f>
        <v>54128</v>
      </c>
      <c r="AQ2109" s="101">
        <f>_xll.qlCalendarAdvance(Calendar,AQ2108,AO2109,"f",,Trigger)</f>
        <v>54130</v>
      </c>
      <c r="AR2109" s="101">
        <f>_xll.qlInterestRateIndexMaturity(Currency&amp;"ibor"&amp;Tenor,AQ2109,Trigger)</f>
        <v>54161</v>
      </c>
      <c r="AS2109" s="246">
        <f>_xll.qlIndexFixing($AC$5,AP2109,TRUE,_xll.ohTrigger(Trigger,Trigger1M))</f>
        <v>1.7537002872368666E-2</v>
      </c>
      <c r="AT2109" s="246">
        <f>_xll.qlIndexFixing($AU$1,AP2109,TRUE,_xll.ohTrigger(Trigger,Trigger1M))</f>
        <v>1.764335950035846E-2</v>
      </c>
    </row>
    <row r="2110" spans="41:46" ht="11.25" customHeight="1" x14ac:dyDescent="0.25">
      <c r="AO2110" s="102" t="s">
        <v>83</v>
      </c>
      <c r="AP2110" s="101">
        <f>_xll.qlInterestRateIndexFixingDate(Currency&amp;"ibor"&amp;Tenor,AQ2110,Trigger)</f>
        <v>54135</v>
      </c>
      <c r="AQ2110" s="101">
        <f>_xll.qlCalendarAdvance(Calendar,AQ2109,AO2110,"f",,Trigger)</f>
        <v>54137</v>
      </c>
      <c r="AR2110" s="101">
        <f>_xll.qlInterestRateIndexMaturity(Currency&amp;"ibor"&amp;Tenor,AQ2110,Trigger)</f>
        <v>54168</v>
      </c>
      <c r="AS2110" s="246">
        <f>_xll.qlIndexFixing($AC$5,AP2110,TRUE,_xll.ohTrigger(Trigger,Trigger1M))</f>
        <v>1.7534501356367874E-2</v>
      </c>
      <c r="AT2110" s="246">
        <f>_xll.qlIndexFixing($AU$1,AP2110,TRUE,_xll.ohTrigger(Trigger,Trigger1M))</f>
        <v>1.7641490992303083E-2</v>
      </c>
    </row>
    <row r="2111" spans="41:46" ht="11.25" customHeight="1" x14ac:dyDescent="0.25">
      <c r="AO2111" s="102" t="s">
        <v>83</v>
      </c>
      <c r="AP2111" s="101">
        <f>_xll.qlInterestRateIndexFixingDate(Currency&amp;"ibor"&amp;Tenor,AQ2111,Trigger)</f>
        <v>54142</v>
      </c>
      <c r="AQ2111" s="101">
        <f>_xll.qlCalendarAdvance(Calendar,AQ2110,AO2111,"f",,Trigger)</f>
        <v>54144</v>
      </c>
      <c r="AR2111" s="101">
        <f>_xll.qlInterestRateIndexMaturity(Currency&amp;"ibor"&amp;Tenor,AQ2111,Trigger)</f>
        <v>54175</v>
      </c>
      <c r="AS2111" s="246">
        <f>_xll.qlIndexFixing($AC$5,AP2111,TRUE,_xll.ohTrigger(Trigger,Trigger1M))</f>
        <v>1.7531919397617845E-2</v>
      </c>
      <c r="AT2111" s="246">
        <f>_xll.qlIndexFixing($AU$1,AP2111,TRUE,_xll.ohTrigger(Trigger,Trigger1M))</f>
        <v>1.7639593793809295E-2</v>
      </c>
    </row>
    <row r="2112" spans="41:46" ht="11.25" customHeight="1" x14ac:dyDescent="0.25">
      <c r="AO2112" s="102" t="s">
        <v>83</v>
      </c>
      <c r="AP2112" s="101">
        <f>_xll.qlInterestRateIndexFixingDate(Currency&amp;"ibor"&amp;Tenor,AQ2112,Trigger)</f>
        <v>54149</v>
      </c>
      <c r="AQ2112" s="101">
        <f>_xll.qlCalendarAdvance(Calendar,AQ2111,AO2112,"f",,Trigger)</f>
        <v>54155</v>
      </c>
      <c r="AR2112" s="101">
        <f>_xll.qlInterestRateIndexMaturity(Currency&amp;"ibor"&amp;Tenor,AQ2112,Trigger)</f>
        <v>54185</v>
      </c>
      <c r="AS2112" s="246">
        <f>_xll.qlIndexFixing($AC$5,AP2112,TRUE,_xll.ohTrigger(Trigger,Trigger1M))</f>
        <v>1.7527473319006504E-2</v>
      </c>
      <c r="AT2112" s="246">
        <f>_xll.qlIndexFixing($AU$1,AP2112,TRUE,_xll.ohTrigger(Trigger,Trigger1M))</f>
        <v>1.7636263897208515E-2</v>
      </c>
    </row>
    <row r="2113" spans="41:46" ht="11.25" customHeight="1" x14ac:dyDescent="0.25">
      <c r="AO2113" s="102" t="s">
        <v>83</v>
      </c>
      <c r="AP2113" s="101">
        <f>_xll.qlInterestRateIndexFixingDate(Currency&amp;"ibor"&amp;Tenor,AQ2113,Trigger)</f>
        <v>54158</v>
      </c>
      <c r="AQ2113" s="101">
        <f>_xll.qlCalendarAdvance(Calendar,AQ2112,AO2113,"f",,Trigger)</f>
        <v>54162</v>
      </c>
      <c r="AR2113" s="101">
        <f>_xll.qlInterestRateIndexMaturity(Currency&amp;"ibor"&amp;Tenor,AQ2113,Trigger)</f>
        <v>54192</v>
      </c>
      <c r="AS2113" s="246">
        <f>_xll.qlIndexFixing($AC$5,AP2113,TRUE,_xll.ohTrigger(Trigger,Trigger1M))</f>
        <v>1.7524690389005393E-2</v>
      </c>
      <c r="AT2113" s="246">
        <f>_xll.qlIndexFixing($AU$1,AP2113,TRUE,_xll.ohTrigger(Trigger,Trigger1M))</f>
        <v>1.7634295069046679E-2</v>
      </c>
    </row>
    <row r="2114" spans="41:46" ht="11.25" customHeight="1" x14ac:dyDescent="0.25">
      <c r="AO2114" s="102" t="s">
        <v>83</v>
      </c>
      <c r="AP2114" s="101">
        <f>_xll.qlInterestRateIndexFixingDate(Currency&amp;"ibor"&amp;Tenor,AQ2114,Trigger)</f>
        <v>54165</v>
      </c>
      <c r="AQ2114" s="101">
        <f>_xll.qlCalendarAdvance(Calendar,AQ2113,AO2114,"f",,Trigger)</f>
        <v>54169</v>
      </c>
      <c r="AR2114" s="101">
        <f>_xll.qlInterestRateIndexMaturity(Currency&amp;"ibor"&amp;Tenor,AQ2114,Trigger)</f>
        <v>54199</v>
      </c>
      <c r="AS2114" s="246">
        <f>_xll.qlIndexFixing($AC$5,AP2114,TRUE,_xll.ohTrigger(Trigger,Trigger1M))</f>
        <v>1.7521827020337888E-2</v>
      </c>
      <c r="AT2114" s="246">
        <f>_xll.qlIndexFixing($AU$1,AP2114,TRUE,_xll.ohTrigger(Trigger,Trigger1M))</f>
        <v>1.7632297551884335E-2</v>
      </c>
    </row>
    <row r="2115" spans="41:46" ht="11.25" customHeight="1" x14ac:dyDescent="0.25">
      <c r="AO2115" s="102" t="s">
        <v>83</v>
      </c>
      <c r="AP2115" s="101">
        <f>_xll.qlInterestRateIndexFixingDate(Currency&amp;"ibor"&amp;Tenor,AQ2115,Trigger)</f>
        <v>54172</v>
      </c>
      <c r="AQ2115" s="101">
        <f>_xll.qlCalendarAdvance(Calendar,AQ2114,AO2115,"f",,Trigger)</f>
        <v>54176</v>
      </c>
      <c r="AR2115" s="101">
        <f>_xll.qlInterestRateIndexMaturity(Currency&amp;"ibor"&amp;Tenor,AQ2115,Trigger)</f>
        <v>54206</v>
      </c>
      <c r="AS2115" s="246">
        <f>_xll.qlIndexFixing($AC$5,AP2115,TRUE,_xll.ohTrigger(Trigger,Trigger1M))</f>
        <v>1.7518883213065273E-2</v>
      </c>
      <c r="AT2115" s="246">
        <f>_xll.qlIndexFixing($AU$1,AP2115,TRUE,_xll.ohTrigger(Trigger,Trigger1M))</f>
        <v>1.7630271345740134E-2</v>
      </c>
    </row>
    <row r="2116" spans="41:46" ht="11.25" customHeight="1" x14ac:dyDescent="0.25">
      <c r="AO2116" s="102" t="s">
        <v>83</v>
      </c>
      <c r="AP2116" s="101">
        <f>_xll.qlInterestRateIndexFixingDate(Currency&amp;"ibor"&amp;Tenor,AQ2116,Trigger)</f>
        <v>54178</v>
      </c>
      <c r="AQ2116" s="101">
        <f>_xll.qlCalendarAdvance(Calendar,AQ2115,AO2116,"f",,Trigger)</f>
        <v>54183</v>
      </c>
      <c r="AR2116" s="101">
        <f>_xll.qlInterestRateIndexMaturity(Currency&amp;"ibor"&amp;Tenor,AQ2116,Trigger)</f>
        <v>54214</v>
      </c>
      <c r="AS2116" s="246">
        <f>_xll.qlIndexFixing($AC$5,AP2116,TRUE,_xll.ohTrigger(Trigger,Trigger1M))</f>
        <v>1.7516061606607201E-2</v>
      </c>
      <c r="AT2116" s="246">
        <f>_xll.qlIndexFixing($AU$1,AP2116,TRUE,_xll.ohTrigger(Trigger,Trigger1M))</f>
        <v>1.7628498477811713E-2</v>
      </c>
    </row>
    <row r="2117" spans="41:46" ht="11.25" customHeight="1" x14ac:dyDescent="0.25">
      <c r="AO2117" s="102" t="s">
        <v>83</v>
      </c>
      <c r="AP2117" s="101">
        <f>_xll.qlInterestRateIndexFixingDate(Currency&amp;"ibor"&amp;Tenor,AQ2117,Trigger)</f>
        <v>54186</v>
      </c>
      <c r="AQ2117" s="101">
        <f>_xll.qlCalendarAdvance(Calendar,AQ2116,AO2117,"f",,Trigger)</f>
        <v>54190</v>
      </c>
      <c r="AR2117" s="101">
        <f>_xll.qlInterestRateIndexMaturity(Currency&amp;"ibor"&amp;Tenor,AQ2117,Trigger)</f>
        <v>54221</v>
      </c>
      <c r="AS2117" s="246">
        <f>_xll.qlIndexFixing($AC$5,AP2117,TRUE,_xll.ohTrigger(Trigger,Trigger1M))</f>
        <v>1.7512951025480332E-2</v>
      </c>
      <c r="AT2117" s="246">
        <f>_xll.qlIndexFixing($AU$1,AP2117,TRUE,_xll.ohTrigger(Trigger,Trigger1M))</f>
        <v>1.762641274248275E-2</v>
      </c>
    </row>
    <row r="2118" spans="41:46" ht="11.25" customHeight="1" x14ac:dyDescent="0.25">
      <c r="AO2118" s="102" t="s">
        <v>83</v>
      </c>
      <c r="AP2118" s="101">
        <f>_xll.qlInterestRateIndexFixingDate(Currency&amp;"ibor"&amp;Tenor,AQ2118,Trigger)</f>
        <v>54193</v>
      </c>
      <c r="AQ2118" s="101">
        <f>_xll.qlCalendarAdvance(Calendar,AQ2117,AO2118,"f",,Trigger)</f>
        <v>54197</v>
      </c>
      <c r="AR2118" s="101">
        <f>_xll.qlInterestRateIndexMaturity(Currency&amp;"ibor"&amp;Tenor,AQ2118,Trigger)</f>
        <v>54228</v>
      </c>
      <c r="AS2118" s="246">
        <f>_xll.qlIndexFixing($AC$5,AP2118,TRUE,_xll.ohTrigger(Trigger,Trigger1M))</f>
        <v>1.7509760002052902E-2</v>
      </c>
      <c r="AT2118" s="246">
        <f>_xll.qlIndexFixing($AU$1,AP2118,TRUE,_xll.ohTrigger(Trigger,Trigger1M))</f>
        <v>1.7624298316818516E-2</v>
      </c>
    </row>
    <row r="2119" spans="41:46" ht="11.25" customHeight="1" x14ac:dyDescent="0.25">
      <c r="AO2119" s="102" t="s">
        <v>83</v>
      </c>
      <c r="AP2119" s="101">
        <f>_xll.qlInterestRateIndexFixingDate(Currency&amp;"ibor"&amp;Tenor,AQ2119,Trigger)</f>
        <v>54200</v>
      </c>
      <c r="AQ2119" s="101">
        <f>_xll.qlCalendarAdvance(Calendar,AQ2118,AO2119,"f",,Trigger)</f>
        <v>54204</v>
      </c>
      <c r="AR2119" s="101">
        <f>_xll.qlInterestRateIndexMaturity(Currency&amp;"ibor"&amp;Tenor,AQ2119,Trigger)</f>
        <v>54235</v>
      </c>
      <c r="AS2119" s="246">
        <f>_xll.qlIndexFixing($AC$5,AP2119,TRUE,_xll.ohTrigger(Trigger,Trigger1M))</f>
        <v>1.7506488536386793E-2</v>
      </c>
      <c r="AT2119" s="246">
        <f>_xll.qlIndexFixing($AU$1,AP2119,TRUE,_xll.ohTrigger(Trigger,Trigger1M))</f>
        <v>1.7622155200844796E-2</v>
      </c>
    </row>
    <row r="2120" spans="41:46" ht="11.25" customHeight="1" x14ac:dyDescent="0.25">
      <c r="AO2120" s="102" t="s">
        <v>83</v>
      </c>
      <c r="AP2120" s="101">
        <f>_xll.qlInterestRateIndexFixingDate(Currency&amp;"ibor"&amp;Tenor,AQ2120,Trigger)</f>
        <v>54207</v>
      </c>
      <c r="AQ2120" s="101">
        <f>_xll.qlCalendarAdvance(Calendar,AQ2119,AO2120,"f",,Trigger)</f>
        <v>54211</v>
      </c>
      <c r="AR2120" s="101">
        <f>_xll.qlInterestRateIndexMaturity(Currency&amp;"ibor"&amp;Tenor,AQ2120,Trigger)</f>
        <v>54241</v>
      </c>
      <c r="AS2120" s="246">
        <f>_xll.qlIndexFixing($AC$5,AP2120,TRUE,_xll.ohTrigger(Trigger,Trigger1M))</f>
        <v>1.7502957599733193E-2</v>
      </c>
      <c r="AT2120" s="246">
        <f>_xll.qlIndexFixing($AU$1,AP2120,TRUE,_xll.ohTrigger(Trigger,Trigger1M))</f>
        <v>1.7619709980752241E-2</v>
      </c>
    </row>
    <row r="2121" spans="41:46" ht="11.25" customHeight="1" x14ac:dyDescent="0.25">
      <c r="AO2121" s="102" t="s">
        <v>83</v>
      </c>
      <c r="AP2121" s="101">
        <f>_xll.qlInterestRateIndexFixingDate(Currency&amp;"ibor"&amp;Tenor,AQ2121,Trigger)</f>
        <v>54214</v>
      </c>
      <c r="AQ2121" s="101">
        <f>_xll.qlCalendarAdvance(Calendar,AQ2120,AO2121,"f",,Trigger)</f>
        <v>54218</v>
      </c>
      <c r="AR2121" s="101">
        <f>_xll.qlInterestRateIndexMaturity(Currency&amp;"ibor"&amp;Tenor,AQ2121,Trigger)</f>
        <v>54248</v>
      </c>
      <c r="AS2121" s="246">
        <f>_xll.qlIndexFixing($AC$5,AP2121,TRUE,_xll.ohTrigger(Trigger,Trigger1M))</f>
        <v>1.7499849475247409E-2</v>
      </c>
      <c r="AT2121" s="246">
        <f>_xll.qlIndexFixing($AU$1,AP2121,TRUE,_xll.ohTrigger(Trigger,Trigger1M))</f>
        <v>1.7617511641015327E-2</v>
      </c>
    </row>
    <row r="2122" spans="41:46" ht="11.25" customHeight="1" x14ac:dyDescent="0.25">
      <c r="AO2122" s="102" t="s">
        <v>83</v>
      </c>
      <c r="AP2122" s="101">
        <f>_xll.qlInterestRateIndexFixingDate(Currency&amp;"ibor"&amp;Tenor,AQ2122,Trigger)</f>
        <v>54221</v>
      </c>
      <c r="AQ2122" s="101">
        <f>_xll.qlCalendarAdvance(Calendar,AQ2121,AO2122,"f",,Trigger)</f>
        <v>54225</v>
      </c>
      <c r="AR2122" s="101">
        <f>_xll.qlInterestRateIndexMaturity(Currency&amp;"ibor"&amp;Tenor,AQ2122,Trigger)</f>
        <v>54255</v>
      </c>
      <c r="AS2122" s="246">
        <f>_xll.qlIndexFixing($AC$5,AP2122,TRUE,_xll.ohTrigger(Trigger,Trigger1M))</f>
        <v>1.7497298264684602E-2</v>
      </c>
      <c r="AT2122" s="246">
        <f>_xll.qlIndexFixing($AU$1,AP2122,TRUE,_xll.ohTrigger(Trigger,Trigger1M))</f>
        <v>1.7615284612392479E-2</v>
      </c>
    </row>
    <row r="2123" spans="41:46" ht="11.25" customHeight="1" x14ac:dyDescent="0.25">
      <c r="AO2123" s="102" t="s">
        <v>83</v>
      </c>
      <c r="AP2123" s="101">
        <f>_xll.qlInterestRateIndexFixingDate(Currency&amp;"ibor"&amp;Tenor,AQ2123,Trigger)</f>
        <v>54228</v>
      </c>
      <c r="AQ2123" s="101">
        <f>_xll.qlCalendarAdvance(Calendar,AQ2122,AO2123,"f",,Trigger)</f>
        <v>54232</v>
      </c>
      <c r="AR2123" s="101">
        <f>_xll.qlInterestRateIndexMaturity(Currency&amp;"ibor"&amp;Tenor,AQ2123,Trigger)</f>
        <v>54262</v>
      </c>
      <c r="AS2123" s="246">
        <f>_xll.qlIndexFixing($AC$5,AP2123,TRUE,_xll.ohTrigger(Trigger,Trigger1M))</f>
        <v>1.7495305056931088E-2</v>
      </c>
      <c r="AT2123" s="246">
        <f>_xll.qlIndexFixing($AU$1,AP2123,TRUE,_xll.ohTrigger(Trigger,Trigger1M))</f>
        <v>1.7613028894907679E-2</v>
      </c>
    </row>
    <row r="2124" spans="41:46" ht="11.25" customHeight="1" x14ac:dyDescent="0.25">
      <c r="AO2124" s="102" t="s">
        <v>83</v>
      </c>
      <c r="AP2124" s="101">
        <f>_xll.qlInterestRateIndexFixingDate(Currency&amp;"ibor"&amp;Tenor,AQ2124,Trigger)</f>
        <v>54235</v>
      </c>
      <c r="AQ2124" s="101">
        <f>_xll.qlCalendarAdvance(Calendar,AQ2123,AO2124,"f",,Trigger)</f>
        <v>54239</v>
      </c>
      <c r="AR2124" s="101">
        <f>_xll.qlInterestRateIndexMaturity(Currency&amp;"ibor"&amp;Tenor,AQ2124,Trigger)</f>
        <v>54270</v>
      </c>
      <c r="AS2124" s="246">
        <f>_xll.qlIndexFixing($AC$5,AP2124,TRUE,_xll.ohTrigger(Trigger,Trigger1M))</f>
        <v>1.7494221364362805E-2</v>
      </c>
      <c r="AT2124" s="246">
        <f>_xll.qlIndexFixing($AU$1,AP2124,TRUE,_xll.ohTrigger(Trigger,Trigger1M))</f>
        <v>1.7611009266798112E-2</v>
      </c>
    </row>
    <row r="2125" spans="41:46" ht="11.25" customHeight="1" x14ac:dyDescent="0.25">
      <c r="AO2125" s="102" t="s">
        <v>83</v>
      </c>
      <c r="AP2125" s="101">
        <f>_xll.qlInterestRateIndexFixingDate(Currency&amp;"ibor"&amp;Tenor,AQ2125,Trigger)</f>
        <v>54242</v>
      </c>
      <c r="AQ2125" s="101">
        <f>_xll.qlCalendarAdvance(Calendar,AQ2124,AO2125,"f",,Trigger)</f>
        <v>54246</v>
      </c>
      <c r="AR2125" s="101">
        <f>_xll.qlInterestRateIndexMaturity(Currency&amp;"ibor"&amp;Tenor,AQ2125,Trigger)</f>
        <v>54277</v>
      </c>
      <c r="AS2125" s="246">
        <f>_xll.qlIndexFixing($AC$5,AP2125,TRUE,_xll.ohTrigger(Trigger,Trigger1M))</f>
        <v>1.7493180425915106E-2</v>
      </c>
      <c r="AT2125" s="246">
        <f>_xll.qlIndexFixing($AU$1,AP2125,TRUE,_xll.ohTrigger(Trigger,Trigger1M))</f>
        <v>1.7608694009269191E-2</v>
      </c>
    </row>
    <row r="2126" spans="41:46" ht="11.25" customHeight="1" x14ac:dyDescent="0.25">
      <c r="AO2126" s="102" t="s">
        <v>83</v>
      </c>
      <c r="AP2126" s="101">
        <f>_xll.qlInterestRateIndexFixingDate(Currency&amp;"ibor"&amp;Tenor,AQ2126,Trigger)</f>
        <v>54249</v>
      </c>
      <c r="AQ2126" s="101">
        <f>_xll.qlCalendarAdvance(Calendar,AQ2125,AO2126,"f",,Trigger)</f>
        <v>54253</v>
      </c>
      <c r="AR2126" s="101">
        <f>_xll.qlInterestRateIndexMaturity(Currency&amp;"ibor"&amp;Tenor,AQ2126,Trigger)</f>
        <v>54284</v>
      </c>
      <c r="AS2126" s="246">
        <f>_xll.qlIndexFixing($AC$5,AP2126,TRUE,_xll.ohTrigger(Trigger,Trigger1M))</f>
        <v>1.7492088842211678E-2</v>
      </c>
      <c r="AT2126" s="246">
        <f>_xll.qlIndexFixing($AU$1,AP2126,TRUE,_xll.ohTrigger(Trigger,Trigger1M))</f>
        <v>1.7606350061541664E-2</v>
      </c>
    </row>
    <row r="2127" spans="41:46" ht="11.25" customHeight="1" x14ac:dyDescent="0.25">
      <c r="AO2127" s="102" t="s">
        <v>83</v>
      </c>
      <c r="AP2127" s="101">
        <f>_xll.qlInterestRateIndexFixingDate(Currency&amp;"ibor"&amp;Tenor,AQ2127,Trigger)</f>
        <v>54256</v>
      </c>
      <c r="AQ2127" s="101">
        <f>_xll.qlCalendarAdvance(Calendar,AQ2126,AO2127,"f",,Trigger)</f>
        <v>54260</v>
      </c>
      <c r="AR2127" s="101">
        <f>_xll.qlInterestRateIndexMaturity(Currency&amp;"ibor"&amp;Tenor,AQ2127,Trigger)</f>
        <v>54291</v>
      </c>
      <c r="AS2127" s="246">
        <f>_xll.qlIndexFixing($AC$5,AP2127,TRUE,_xll.ohTrigger(Trigger,Trigger1M))</f>
        <v>1.7490921483978374E-2</v>
      </c>
      <c r="AT2127" s="246">
        <f>_xll.qlIndexFixing($AU$1,AP2127,TRUE,_xll.ohTrigger(Trigger,Trigger1M))</f>
        <v>1.7603977423633586E-2</v>
      </c>
    </row>
    <row r="2128" spans="41:46" ht="11.25" customHeight="1" x14ac:dyDescent="0.25">
      <c r="AO2128" s="102" t="s">
        <v>83</v>
      </c>
      <c r="AP2128" s="101">
        <f>_xll.qlInterestRateIndexFixingDate(Currency&amp;"ibor"&amp;Tenor,AQ2128,Trigger)</f>
        <v>54263</v>
      </c>
      <c r="AQ2128" s="101">
        <f>_xll.qlCalendarAdvance(Calendar,AQ2127,AO2128,"f",,Trigger)</f>
        <v>54267</v>
      </c>
      <c r="AR2128" s="101">
        <f>_xll.qlInterestRateIndexMaturity(Currency&amp;"ibor"&amp;Tenor,AQ2128,Trigger)</f>
        <v>54298</v>
      </c>
      <c r="AS2128" s="246">
        <f>_xll.qlIndexFixing($AC$5,AP2128,TRUE,_xll.ohTrigger(Trigger,Trigger1M))</f>
        <v>1.7489678351230668E-2</v>
      </c>
      <c r="AT2128" s="246">
        <f>_xll.qlIndexFixing($AU$1,AP2128,TRUE,_xll.ohTrigger(Trigger,Trigger1M))</f>
        <v>1.7601576095555266E-2</v>
      </c>
    </row>
    <row r="2129" spans="41:46" ht="11.25" customHeight="1" x14ac:dyDescent="0.25">
      <c r="AO2129" s="102" t="s">
        <v>83</v>
      </c>
      <c r="AP2129" s="101">
        <f>_xll.qlInterestRateIndexFixingDate(Currency&amp;"ibor"&amp;Tenor,AQ2129,Trigger)</f>
        <v>54270</v>
      </c>
      <c r="AQ2129" s="101">
        <f>_xll.qlCalendarAdvance(Calendar,AQ2128,AO2129,"f",,Trigger)</f>
        <v>54274</v>
      </c>
      <c r="AR2129" s="101">
        <f>_xll.qlInterestRateIndexMaturity(Currency&amp;"ibor"&amp;Tenor,AQ2129,Trigger)</f>
        <v>54305</v>
      </c>
      <c r="AS2129" s="246">
        <f>_xll.qlIndexFixing($AC$5,AP2129,TRUE,_xll.ohTrigger(Trigger,Trigger1M))</f>
        <v>1.7488359443999495E-2</v>
      </c>
      <c r="AT2129" s="246">
        <f>_xll.qlIndexFixing($AU$1,AP2129,TRUE,_xll.ohTrigger(Trigger,Trigger1M))</f>
        <v>1.7599146077335072E-2</v>
      </c>
    </row>
    <row r="2130" spans="41:46" ht="11.25" customHeight="1" x14ac:dyDescent="0.25">
      <c r="AO2130" s="102" t="s">
        <v>83</v>
      </c>
      <c r="AP2130" s="101">
        <f>_xll.qlInterestRateIndexFixingDate(Currency&amp;"ibor"&amp;Tenor,AQ2130,Trigger)</f>
        <v>54277</v>
      </c>
      <c r="AQ2130" s="101">
        <f>_xll.qlCalendarAdvance(Calendar,AQ2129,AO2130,"f",,Trigger)</f>
        <v>54281</v>
      </c>
      <c r="AR2130" s="101">
        <f>_xll.qlInterestRateIndexMaturity(Currency&amp;"ibor"&amp;Tenor,AQ2130,Trigger)</f>
        <v>54312</v>
      </c>
      <c r="AS2130" s="246">
        <f>_xll.qlIndexFixing($AC$5,AP2130,TRUE,_xll.ohTrigger(Trigger,Trigger1M))</f>
        <v>1.7486964762308068E-2</v>
      </c>
      <c r="AT2130" s="246">
        <f>_xll.qlIndexFixing($AU$1,AP2130,TRUE,_xll.ohTrigger(Trigger,Trigger1M))</f>
        <v>1.7596687368983319E-2</v>
      </c>
    </row>
    <row r="2131" spans="41:46" ht="11.25" customHeight="1" x14ac:dyDescent="0.25">
      <c r="AO2131" s="102" t="s">
        <v>83</v>
      </c>
      <c r="AP2131" s="101">
        <f>_xll.qlInterestRateIndexFixingDate(Currency&amp;"ibor"&amp;Tenor,AQ2131,Trigger)</f>
        <v>54284</v>
      </c>
      <c r="AQ2131" s="101">
        <f>_xll.qlCalendarAdvance(Calendar,AQ2130,AO2131,"f",,Trigger)</f>
        <v>54288</v>
      </c>
      <c r="AR2131" s="101">
        <f>_xll.qlInterestRateIndexMaturity(Currency&amp;"ibor"&amp;Tenor,AQ2131,Trigger)</f>
        <v>54319</v>
      </c>
      <c r="AS2131" s="246">
        <f>_xll.qlIndexFixing($AC$5,AP2131,TRUE,_xll.ohTrigger(Trigger,Trigger1M))</f>
        <v>1.7485494306182174E-2</v>
      </c>
      <c r="AT2131" s="246">
        <f>_xll.qlIndexFixing($AU$1,AP2131,TRUE,_xll.ohTrigger(Trigger,Trigger1M))</f>
        <v>1.7594199970523212E-2</v>
      </c>
    </row>
    <row r="2132" spans="41:46" ht="11.25" customHeight="1" x14ac:dyDescent="0.25">
      <c r="AO2132" s="102" t="s">
        <v>83</v>
      </c>
      <c r="AP2132" s="101">
        <f>_xll.qlInterestRateIndexFixingDate(Currency&amp;"ibor"&amp;Tenor,AQ2132,Trigger)</f>
        <v>54291</v>
      </c>
      <c r="AQ2132" s="101">
        <f>_xll.qlCalendarAdvance(Calendar,AQ2131,AO2132,"f",,Trigger)</f>
        <v>54295</v>
      </c>
      <c r="AR2132" s="101">
        <f>_xll.qlInterestRateIndexMaturity(Currency&amp;"ibor"&amp;Tenor,AQ2132,Trigger)</f>
        <v>54326</v>
      </c>
      <c r="AS2132" s="246">
        <f>_xll.qlIndexFixing($AC$5,AP2132,TRUE,_xll.ohTrigger(Trigger,Trigger1M))</f>
        <v>1.7483948075650173E-2</v>
      </c>
      <c r="AT2132" s="246">
        <f>_xll.qlIndexFixing($AU$1,AP2132,TRUE,_xll.ohTrigger(Trigger,Trigger1M))</f>
        <v>1.7591683881967642E-2</v>
      </c>
    </row>
    <row r="2133" spans="41:46" ht="11.25" customHeight="1" x14ac:dyDescent="0.25">
      <c r="AO2133" s="102" t="s">
        <v>83</v>
      </c>
      <c r="AP2133" s="101">
        <f>_xll.qlInterestRateIndexFixingDate(Currency&amp;"ibor"&amp;Tenor,AQ2133,Trigger)</f>
        <v>54298</v>
      </c>
      <c r="AQ2133" s="101">
        <f>_xll.qlCalendarAdvance(Calendar,AQ2132,AO2133,"f",,Trigger)</f>
        <v>54302</v>
      </c>
      <c r="AR2133" s="101">
        <f>_xll.qlInterestRateIndexMaturity(Currency&amp;"ibor"&amp;Tenor,AQ2133,Trigger)</f>
        <v>54332</v>
      </c>
      <c r="AS2133" s="246">
        <f>_xll.qlIndexFixing($AC$5,AP2133,TRUE,_xll.ohTrigger(Trigger,Trigger1M))</f>
        <v>1.7482024096919346E-2</v>
      </c>
      <c r="AT2133" s="246">
        <f>_xll.qlIndexFixing($AU$1,AP2133,TRUE,_xll.ohTrigger(Trigger,Trigger1M))</f>
        <v>1.758889383626272E-2</v>
      </c>
    </row>
    <row r="2134" spans="41:46" ht="11.25" customHeight="1" x14ac:dyDescent="0.25">
      <c r="AO2134" s="102" t="s">
        <v>83</v>
      </c>
      <c r="AP2134" s="101">
        <f>_xll.qlInterestRateIndexFixingDate(Currency&amp;"ibor"&amp;Tenor,AQ2134,Trigger)</f>
        <v>54305</v>
      </c>
      <c r="AQ2134" s="101">
        <f>_xll.qlCalendarAdvance(Calendar,AQ2133,AO2134,"f",,Trigger)</f>
        <v>54309</v>
      </c>
      <c r="AR2134" s="101">
        <f>_xll.qlInterestRateIndexMaturity(Currency&amp;"ibor"&amp;Tenor,AQ2134,Trigger)</f>
        <v>54339</v>
      </c>
      <c r="AS2134" s="246">
        <f>_xll.qlIndexFixing($AC$5,AP2134,TRUE,_xll.ohTrigger(Trigger,Trigger1M))</f>
        <v>1.7480331812244287E-2</v>
      </c>
      <c r="AT2134" s="246">
        <f>_xll.qlIndexFixing($AU$1,AP2134,TRUE,_xll.ohTrigger(Trigger,Trigger1M))</f>
        <v>1.7586322542402222E-2</v>
      </c>
    </row>
    <row r="2135" spans="41:46" ht="11.25" customHeight="1" x14ac:dyDescent="0.25">
      <c r="AO2135" s="102" t="s">
        <v>83</v>
      </c>
      <c r="AP2135" s="101">
        <f>_xll.qlInterestRateIndexFixingDate(Currency&amp;"ibor"&amp;Tenor,AQ2135,Trigger)</f>
        <v>54312</v>
      </c>
      <c r="AQ2135" s="101">
        <f>_xll.qlCalendarAdvance(Calendar,AQ2134,AO2135,"f",,Trigger)</f>
        <v>54316</v>
      </c>
      <c r="AR2135" s="101">
        <f>_xll.qlInterestRateIndexMaturity(Currency&amp;"ibor"&amp;Tenor,AQ2135,Trigger)</f>
        <v>54346</v>
      </c>
      <c r="AS2135" s="246">
        <f>_xll.qlIndexFixing($AC$5,AP2135,TRUE,_xll.ohTrigger(Trigger,Trigger1M))</f>
        <v>1.7478563756920806E-2</v>
      </c>
      <c r="AT2135" s="246">
        <f>_xll.qlIndexFixing($AU$1,AP2135,TRUE,_xll.ohTrigger(Trigger,Trigger1M))</f>
        <v>1.7583722559882276E-2</v>
      </c>
    </row>
    <row r="2136" spans="41:46" ht="11.25" customHeight="1" x14ac:dyDescent="0.25">
      <c r="AO2136" s="102" t="s">
        <v>83</v>
      </c>
      <c r="AP2136" s="101">
        <f>_xll.qlInterestRateIndexFixingDate(Currency&amp;"ibor"&amp;Tenor,AQ2136,Trigger)</f>
        <v>54319</v>
      </c>
      <c r="AQ2136" s="101">
        <f>_xll.qlCalendarAdvance(Calendar,AQ2135,AO2136,"f",,Trigger)</f>
        <v>54323</v>
      </c>
      <c r="AR2136" s="101">
        <f>_xll.qlInterestRateIndexMaturity(Currency&amp;"ibor"&amp;Tenor,AQ2136,Trigger)</f>
        <v>54353</v>
      </c>
      <c r="AS2136" s="246">
        <f>_xll.qlIndexFixing($AC$5,AP2136,TRUE,_xll.ohTrigger(Trigger,Trigger1M))</f>
        <v>1.7476719930991536E-2</v>
      </c>
      <c r="AT2136" s="246">
        <f>_xll.qlIndexFixing($AU$1,AP2136,TRUE,_xll.ohTrigger(Trigger,Trigger1M))</f>
        <v>1.7581093888726862E-2</v>
      </c>
    </row>
    <row r="2137" spans="41:46" ht="11.25" customHeight="1" x14ac:dyDescent="0.25">
      <c r="AO2137" s="102" t="s">
        <v>83</v>
      </c>
      <c r="AP2137" s="101">
        <f>_xll.qlInterestRateIndexFixingDate(Currency&amp;"ibor"&amp;Tenor,AQ2137,Trigger)</f>
        <v>54326</v>
      </c>
      <c r="AQ2137" s="101">
        <f>_xll.qlCalendarAdvance(Calendar,AQ2136,AO2137,"f",,Trigger)</f>
        <v>54330</v>
      </c>
      <c r="AR2137" s="101">
        <f>_xll.qlInterestRateIndexMaturity(Currency&amp;"ibor"&amp;Tenor,AQ2137,Trigger)</f>
        <v>54360</v>
      </c>
      <c r="AS2137" s="246">
        <f>_xll.qlIndexFixing($AC$5,AP2137,TRUE,_xll.ohTrigger(Trigger,Trigger1M))</f>
        <v>1.747480033448312E-2</v>
      </c>
      <c r="AT2137" s="246">
        <f>_xll.qlIndexFixing($AU$1,AP2137,TRUE,_xll.ohTrigger(Trigger,Trigger1M))</f>
        <v>1.7578436528949304E-2</v>
      </c>
    </row>
    <row r="2138" spans="41:46" ht="11.25" customHeight="1" x14ac:dyDescent="0.25">
      <c r="AO2138" s="102" t="s">
        <v>83</v>
      </c>
      <c r="AP2138" s="101">
        <f>_xll.qlInterestRateIndexFixingDate(Currency&amp;"ibor"&amp;Tenor,AQ2138,Trigger)</f>
        <v>54333</v>
      </c>
      <c r="AQ2138" s="101">
        <f>_xll.qlCalendarAdvance(Calendar,AQ2137,AO2138,"f",,Trigger)</f>
        <v>54337</v>
      </c>
      <c r="AR2138" s="101">
        <f>_xll.qlInterestRateIndexMaturity(Currency&amp;"ibor"&amp;Tenor,AQ2138,Trigger)</f>
        <v>54368</v>
      </c>
      <c r="AS2138" s="246">
        <f>_xll.qlIndexFixing($AC$5,AP2138,TRUE,_xll.ohTrigger(Trigger,Trigger1M))</f>
        <v>1.7473079431773668E-2</v>
      </c>
      <c r="AT2138" s="246">
        <f>_xll.qlIndexFixing($AU$1,AP2138,TRUE,_xll.ohTrigger(Trigger,Trigger1M))</f>
        <v>1.7575984859758975E-2</v>
      </c>
    </row>
    <row r="2139" spans="41:46" ht="11.25" customHeight="1" x14ac:dyDescent="0.25">
      <c r="AO2139" s="102" t="s">
        <v>83</v>
      </c>
      <c r="AP2139" s="101">
        <f>_xll.qlInterestRateIndexFixingDate(Currency&amp;"ibor"&amp;Tenor,AQ2139,Trigger)</f>
        <v>54340</v>
      </c>
      <c r="AQ2139" s="101">
        <f>_xll.qlCalendarAdvance(Calendar,AQ2138,AO2139,"f",,Trigger)</f>
        <v>54344</v>
      </c>
      <c r="AR2139" s="101">
        <f>_xll.qlInterestRateIndexMaturity(Currency&amp;"ibor"&amp;Tenor,AQ2139,Trigger)</f>
        <v>54375</v>
      </c>
      <c r="AS2139" s="246">
        <f>_xll.qlIndexFixing($AC$5,AP2139,TRUE,_xll.ohTrigger(Trigger,Trigger1M))</f>
        <v>1.747100278134012E-2</v>
      </c>
      <c r="AT2139" s="246">
        <f>_xll.qlIndexFixing($AU$1,AP2139,TRUE,_xll.ohTrigger(Trigger,Trigger1M))</f>
        <v>1.7573267941092156E-2</v>
      </c>
    </row>
    <row r="2140" spans="41:46" ht="11.25" customHeight="1" x14ac:dyDescent="0.25">
      <c r="AO2140" s="102" t="s">
        <v>83</v>
      </c>
      <c r="AP2140" s="101">
        <f>_xll.qlInterestRateIndexFixingDate(Currency&amp;"ibor"&amp;Tenor,AQ2140,Trigger)</f>
        <v>54347</v>
      </c>
      <c r="AQ2140" s="101">
        <f>_xll.qlCalendarAdvance(Calendar,AQ2139,AO2140,"f",,Trigger)</f>
        <v>54351</v>
      </c>
      <c r="AR2140" s="101">
        <f>_xll.qlInterestRateIndexMaturity(Currency&amp;"ibor"&amp;Tenor,AQ2140,Trigger)</f>
        <v>54382</v>
      </c>
      <c r="AS2140" s="246">
        <f>_xll.qlIndexFixing($AC$5,AP2140,TRUE,_xll.ohTrigger(Trigger,Trigger1M))</f>
        <v>1.7468850356786688E-2</v>
      </c>
      <c r="AT2140" s="246">
        <f>_xll.qlIndexFixing($AU$1,AP2140,TRUE,_xll.ohTrigger(Trigger,Trigger1M))</f>
        <v>1.757052233248459E-2</v>
      </c>
    </row>
    <row r="2141" spans="41:46" ht="11.25" customHeight="1" x14ac:dyDescent="0.25">
      <c r="AO2141" s="102" t="s">
        <v>83</v>
      </c>
      <c r="AP2141" s="101">
        <f>_xll.qlInterestRateIndexFixingDate(Currency&amp;"ibor"&amp;Tenor,AQ2141,Trigger)</f>
        <v>54354</v>
      </c>
      <c r="AQ2141" s="101">
        <f>_xll.qlCalendarAdvance(Calendar,AQ2140,AO2141,"f",,Trigger)</f>
        <v>54358</v>
      </c>
      <c r="AR2141" s="101">
        <f>_xll.qlInterestRateIndexMaturity(Currency&amp;"ibor"&amp;Tenor,AQ2141,Trigger)</f>
        <v>54389</v>
      </c>
      <c r="AS2141" s="246">
        <f>_xll.qlIndexFixing($AC$5,AP2141,TRUE,_xll.ohTrigger(Trigger,Trigger1M))</f>
        <v>1.7466622158154633E-2</v>
      </c>
      <c r="AT2141" s="246">
        <f>_xll.qlIndexFixing($AU$1,AP2141,TRUE,_xll.ohTrigger(Trigger,Trigger1M))</f>
        <v>1.7567748033959486E-2</v>
      </c>
    </row>
    <row r="2142" spans="41:46" ht="11.25" customHeight="1" x14ac:dyDescent="0.25">
      <c r="AO2142" s="102" t="s">
        <v>83</v>
      </c>
      <c r="AP2142" s="101">
        <f>_xll.qlInterestRateIndexFixingDate(Currency&amp;"ibor"&amp;Tenor,AQ2142,Trigger)</f>
        <v>54361</v>
      </c>
      <c r="AQ2142" s="101">
        <f>_xll.qlCalendarAdvance(Calendar,AQ2141,AO2142,"f",,Trigger)</f>
        <v>54365</v>
      </c>
      <c r="AR2142" s="101">
        <f>_xll.qlInterestRateIndexMaturity(Currency&amp;"ibor"&amp;Tenor,AQ2142,Trigger)</f>
        <v>54395</v>
      </c>
      <c r="AS2142" s="246">
        <f>_xll.qlIndexFixing($AC$5,AP2142,TRUE,_xll.ohTrigger(Trigger,Trigger1M))</f>
        <v>1.7464065794647432E-2</v>
      </c>
      <c r="AT2142" s="246">
        <f>_xll.qlIndexFixing($AU$1,AP2142,TRUE,_xll.ohTrigger(Trigger,Trigger1M))</f>
        <v>1.7564719401480744E-2</v>
      </c>
    </row>
    <row r="2143" spans="41:46" ht="11.25" customHeight="1" x14ac:dyDescent="0.25">
      <c r="AO2143" s="102" t="s">
        <v>83</v>
      </c>
      <c r="AP2143" s="101">
        <f>_xll.qlInterestRateIndexFixingDate(Currency&amp;"ibor"&amp;Tenor,AQ2143,Trigger)</f>
        <v>54368</v>
      </c>
      <c r="AQ2143" s="101">
        <f>_xll.qlCalendarAdvance(Calendar,AQ2142,AO2143,"f",,Trigger)</f>
        <v>54372</v>
      </c>
      <c r="AR2143" s="101">
        <f>_xll.qlInterestRateIndexMaturity(Currency&amp;"ibor"&amp;Tenor,AQ2143,Trigger)</f>
        <v>54402</v>
      </c>
      <c r="AS2143" s="246">
        <f>_xll.qlIndexFixing($AC$5,AP2143,TRUE,_xll.ohTrigger(Trigger,Trigger1M))</f>
        <v>1.7461691575498151E-2</v>
      </c>
      <c r="AT2143" s="246">
        <f>_xll.qlIndexFixing($AU$1,AP2143,TRUE,_xll.ohTrigger(Trigger,Trigger1M))</f>
        <v>1.7561889910407302E-2</v>
      </c>
    </row>
    <row r="2144" spans="41:46" ht="11.25" customHeight="1" x14ac:dyDescent="0.25">
      <c r="AO2144" s="102" t="s">
        <v>83</v>
      </c>
      <c r="AP2144" s="101">
        <f>_xll.qlInterestRateIndexFixingDate(Currency&amp;"ibor"&amp;Tenor,AQ2144,Trigger)</f>
        <v>54375</v>
      </c>
      <c r="AQ2144" s="101">
        <f>_xll.qlCalendarAdvance(Calendar,AQ2143,AO2144,"f",,Trigger)</f>
        <v>54379</v>
      </c>
      <c r="AR2144" s="101">
        <f>_xll.qlInterestRateIndexMaturity(Currency&amp;"ibor"&amp;Tenor,AQ2144,Trigger)</f>
        <v>54409</v>
      </c>
      <c r="AS2144" s="246">
        <f>_xll.qlIndexFixing($AC$5,AP2144,TRUE,_xll.ohTrigger(Trigger,Trigger1M))</f>
        <v>1.7459241586065488E-2</v>
      </c>
      <c r="AT2144" s="246">
        <f>_xll.qlIndexFixing($AU$1,AP2144,TRUE,_xll.ohTrigger(Trigger,Trigger1M))</f>
        <v>1.7559031730847607E-2</v>
      </c>
    </row>
    <row r="2145" spans="41:46" ht="11.25" customHeight="1" x14ac:dyDescent="0.25">
      <c r="AO2145" s="102" t="s">
        <v>83</v>
      </c>
      <c r="AP2145" s="101">
        <f>_xll.qlInterestRateIndexFixingDate(Currency&amp;"ibor"&amp;Tenor,AQ2145,Trigger)</f>
        <v>54382</v>
      </c>
      <c r="AQ2145" s="101">
        <f>_xll.qlCalendarAdvance(Calendar,AQ2144,AO2145,"f",,Trigger)</f>
        <v>54386</v>
      </c>
      <c r="AR2145" s="101">
        <f>_xll.qlInterestRateIndexMaturity(Currency&amp;"ibor"&amp;Tenor,AQ2145,Trigger)</f>
        <v>54416</v>
      </c>
      <c r="AS2145" s="246">
        <f>_xll.qlIndexFixing($AC$5,AP2145,TRUE,_xll.ohTrigger(Trigger,Trigger1M))</f>
        <v>1.7456715826384084E-2</v>
      </c>
      <c r="AT2145" s="246">
        <f>_xll.qlIndexFixing($AU$1,AP2145,TRUE,_xll.ohTrigger(Trigger,Trigger1M))</f>
        <v>1.7556144862833634E-2</v>
      </c>
    </row>
    <row r="2146" spans="41:46" ht="11.25" customHeight="1" x14ac:dyDescent="0.25">
      <c r="AO2146" s="102" t="s">
        <v>83</v>
      </c>
      <c r="AP2146" s="101">
        <f>_xll.qlInterestRateIndexFixingDate(Currency&amp;"ibor"&amp;Tenor,AQ2146,Trigger)</f>
        <v>54389</v>
      </c>
      <c r="AQ2146" s="101">
        <f>_xll.qlCalendarAdvance(Calendar,AQ2145,AO2146,"f",,Trigger)</f>
        <v>54393</v>
      </c>
      <c r="AR2146" s="101">
        <f>_xll.qlInterestRateIndexMaturity(Currency&amp;"ibor"&amp;Tenor,AQ2146,Trigger)</f>
        <v>54427</v>
      </c>
      <c r="AS2146" s="246">
        <f>_xll.qlIndexFixing($AC$5,AP2146,TRUE,_xll.ohTrigger(Trigger,Trigger1M))</f>
        <v>1.7455032208713552E-2</v>
      </c>
      <c r="AT2146" s="246">
        <f>_xll.qlIndexFixing($AU$1,AP2146,TRUE,_xll.ohTrigger(Trigger,Trigger1M))</f>
        <v>1.7554095643004513E-2</v>
      </c>
    </row>
    <row r="2147" spans="41:46" ht="11.25" customHeight="1" x14ac:dyDescent="0.25">
      <c r="AO2147" s="102" t="s">
        <v>83</v>
      </c>
      <c r="AP2147" s="101">
        <f>_xll.qlInterestRateIndexFixingDate(Currency&amp;"ibor"&amp;Tenor,AQ2147,Trigger)</f>
        <v>54396</v>
      </c>
      <c r="AQ2147" s="101">
        <f>_xll.qlCalendarAdvance(Calendar,AQ2146,AO2147,"f",,Trigger)</f>
        <v>54400</v>
      </c>
      <c r="AR2147" s="101">
        <f>_xll.qlInterestRateIndexMaturity(Currency&amp;"ibor"&amp;Tenor,AQ2147,Trigger)</f>
        <v>54431</v>
      </c>
      <c r="AS2147" s="246">
        <f>_xll.qlIndexFixing($AC$5,AP2147,TRUE,_xll.ohTrigger(Trigger,Trigger1M))</f>
        <v>1.7451661713245931E-2</v>
      </c>
      <c r="AT2147" s="246">
        <f>_xll.qlIndexFixing($AU$1,AP2147,TRUE,_xll.ohTrigger(Trigger,Trigger1M))</f>
        <v>1.7550499755718971E-2</v>
      </c>
    </row>
    <row r="2148" spans="41:46" ht="11.25" customHeight="1" x14ac:dyDescent="0.25">
      <c r="AO2148" s="102" t="s">
        <v>83</v>
      </c>
      <c r="AP2148" s="101">
        <f>_xll.qlInterestRateIndexFixingDate(Currency&amp;"ibor"&amp;Tenor,AQ2148,Trigger)</f>
        <v>54403</v>
      </c>
      <c r="AQ2148" s="101">
        <f>_xll.qlCalendarAdvance(Calendar,AQ2147,AO2148,"f",,Trigger)</f>
        <v>54407</v>
      </c>
      <c r="AR2148" s="101">
        <f>_xll.qlInterestRateIndexMaturity(Currency&amp;"ibor"&amp;Tenor,AQ2148,Trigger)</f>
        <v>54438</v>
      </c>
      <c r="AS2148" s="246">
        <f>_xll.qlIndexFixing($AC$5,AP2148,TRUE,_xll.ohTrigger(Trigger,Trigger1M))</f>
        <v>1.7448903097363109E-2</v>
      </c>
      <c r="AT2148" s="246">
        <f>_xll.qlIndexFixing($AU$1,AP2148,TRUE,_xll.ohTrigger(Trigger,Trigger1M))</f>
        <v>1.7547524628361594E-2</v>
      </c>
    </row>
    <row r="2149" spans="41:46" ht="11.25" customHeight="1" x14ac:dyDescent="0.25">
      <c r="AO2149" s="102" t="s">
        <v>83</v>
      </c>
      <c r="AP2149" s="101">
        <f>_xll.qlInterestRateIndexFixingDate(Currency&amp;"ibor"&amp;Tenor,AQ2149,Trigger)</f>
        <v>54410</v>
      </c>
      <c r="AQ2149" s="101">
        <f>_xll.qlCalendarAdvance(Calendar,AQ2148,AO2149,"f",,Trigger)</f>
        <v>54414</v>
      </c>
      <c r="AR2149" s="101">
        <f>_xll.qlInterestRateIndexMaturity(Currency&amp;"ibor"&amp;Tenor,AQ2149,Trigger)</f>
        <v>54445</v>
      </c>
      <c r="AS2149" s="246">
        <f>_xll.qlIndexFixing($AC$5,AP2149,TRUE,_xll.ohTrigger(Trigger,Trigger1M))</f>
        <v>1.7446068707791029E-2</v>
      </c>
      <c r="AT2149" s="246">
        <f>_xll.qlIndexFixing($AU$1,AP2149,TRUE,_xll.ohTrigger(Trigger,Trigger1M))</f>
        <v>1.754452081126202E-2</v>
      </c>
    </row>
    <row r="2150" spans="41:46" ht="11.25" customHeight="1" x14ac:dyDescent="0.25">
      <c r="AO2150" s="102" t="s">
        <v>83</v>
      </c>
      <c r="AP2150" s="101">
        <f>_xll.qlInterestRateIndexFixingDate(Currency&amp;"ibor"&amp;Tenor,AQ2150,Trigger)</f>
        <v>54416</v>
      </c>
      <c r="AQ2150" s="101">
        <f>_xll.qlCalendarAdvance(Calendar,AQ2149,AO2150,"f",,Trigger)</f>
        <v>54421</v>
      </c>
      <c r="AR2150" s="101">
        <f>_xll.qlInterestRateIndexMaturity(Currency&amp;"ibor"&amp;Tenor,AQ2150,Trigger)</f>
        <v>54452</v>
      </c>
      <c r="AS2150" s="246">
        <f>_xll.qlIndexFixing($AC$5,AP2150,TRUE,_xll.ohTrigger(Trigger,Trigger1M))</f>
        <v>1.7443158544586418E-2</v>
      </c>
      <c r="AT2150" s="246">
        <f>_xll.qlIndexFixing($AU$1,AP2150,TRUE,_xll.ohTrigger(Trigger,Trigger1M))</f>
        <v>1.7541488304427991E-2</v>
      </c>
    </row>
    <row r="2151" spans="41:46" ht="11.25" customHeight="1" x14ac:dyDescent="0.25">
      <c r="AO2151" s="102" t="s">
        <v>83</v>
      </c>
      <c r="AP2151" s="101">
        <f>_xll.qlInterestRateIndexFixingDate(Currency&amp;"ibor"&amp;Tenor,AQ2151,Trigger)</f>
        <v>54423</v>
      </c>
      <c r="AQ2151" s="101">
        <f>_xll.qlCalendarAdvance(Calendar,AQ2150,AO2151,"f",,Trigger)</f>
        <v>54428</v>
      </c>
      <c r="AR2151" s="101">
        <f>_xll.qlInterestRateIndexMaturity(Currency&amp;"ibor"&amp;Tenor,AQ2151,Trigger)</f>
        <v>54459</v>
      </c>
      <c r="AS2151" s="246">
        <f>_xll.qlIndexFixing($AC$5,AP2151,TRUE,_xll.ohTrigger(Trigger,Trigger1M))</f>
        <v>1.7440172607800848E-2</v>
      </c>
      <c r="AT2151" s="246">
        <f>_xll.qlIndexFixing($AU$1,AP2151,TRUE,_xll.ohTrigger(Trigger,Trigger1M))</f>
        <v>1.7538427107898179E-2</v>
      </c>
    </row>
    <row r="2152" spans="41:46" ht="11.25" customHeight="1" x14ac:dyDescent="0.25">
      <c r="AO2152" s="102" t="s">
        <v>83</v>
      </c>
      <c r="AP2152" s="101">
        <f>_xll.qlInterestRateIndexFixingDate(Currency&amp;"ibor"&amp;Tenor,AQ2152,Trigger)</f>
        <v>54431</v>
      </c>
      <c r="AQ2152" s="101">
        <f>_xll.qlCalendarAdvance(Calendar,AQ2151,AO2152,"f",,Trigger)</f>
        <v>54435</v>
      </c>
      <c r="AR2152" s="101">
        <f>_xll.qlInterestRateIndexMaturity(Currency&amp;"ibor"&amp;Tenor,AQ2152,Trigger)</f>
        <v>54466</v>
      </c>
      <c r="AS2152" s="246">
        <f>_xll.qlIndexFixing($AC$5,AP2152,TRUE,_xll.ohTrigger(Trigger,Trigger1M))</f>
        <v>1.7437110897503945E-2</v>
      </c>
      <c r="AT2152" s="246">
        <f>_xll.qlIndexFixing($AU$1,AP2152,TRUE,_xll.ohTrigger(Trigger,Trigger1M))</f>
        <v>1.7535337221685477E-2</v>
      </c>
    </row>
    <row r="2153" spans="41:46" ht="11.25" customHeight="1" x14ac:dyDescent="0.25">
      <c r="AO2153" s="102" t="s">
        <v>83</v>
      </c>
      <c r="AP2153" s="101">
        <f>_xll.qlInterestRateIndexFixingDate(Currency&amp;"ibor"&amp;Tenor,AQ2153,Trigger)</f>
        <v>54438</v>
      </c>
      <c r="AQ2153" s="101">
        <f>_xll.qlCalendarAdvance(Calendar,AQ2152,AO2153,"f",,Trigger)</f>
        <v>54442</v>
      </c>
      <c r="AR2153" s="101">
        <f>_xll.qlInterestRateIndexMaturity(Currency&amp;"ibor"&amp;Tenor,AQ2153,Trigger)</f>
        <v>54473</v>
      </c>
      <c r="AS2153" s="246">
        <f>_xll.qlIndexFixing($AC$5,AP2153,TRUE,_xll.ohTrigger(Trigger,Trigger1M))</f>
        <v>1.7433973413742115E-2</v>
      </c>
      <c r="AT2153" s="246">
        <f>_xll.qlIndexFixing($AU$1,AP2153,TRUE,_xll.ohTrigger(Trigger,Trigger1M))</f>
        <v>1.7532218645815677E-2</v>
      </c>
    </row>
    <row r="2154" spans="41:46" ht="11.25" customHeight="1" x14ac:dyDescent="0.25">
      <c r="AO2154" s="102" t="s">
        <v>83</v>
      </c>
      <c r="AP2154" s="101">
        <f>_xll.qlInterestRateIndexFixingDate(Currency&amp;"ibor"&amp;Tenor,AQ2154,Trigger)</f>
        <v>54445</v>
      </c>
      <c r="AQ2154" s="101">
        <f>_xll.qlCalendarAdvance(Calendar,AQ2153,AO2154,"f",,Trigger)</f>
        <v>54449</v>
      </c>
      <c r="AR2154" s="101">
        <f>_xll.qlInterestRateIndexMaturity(Currency&amp;"ibor"&amp;Tenor,AQ2154,Trigger)</f>
        <v>54480</v>
      </c>
      <c r="AS2154" s="246">
        <f>_xll.qlIndexFixing($AC$5,AP2154,TRUE,_xll.ohTrigger(Trigger,Trigger1M))</f>
        <v>1.7430760156584988E-2</v>
      </c>
      <c r="AT2154" s="246">
        <f>_xll.qlIndexFixing($AU$1,AP2154,TRUE,_xll.ohTrigger(Trigger,Trigger1M))</f>
        <v>1.7529071380314561E-2</v>
      </c>
    </row>
    <row r="2155" spans="41:46" ht="11.25" customHeight="1" x14ac:dyDescent="0.25">
      <c r="AO2155" s="102" t="s">
        <v>83</v>
      </c>
      <c r="AP2155" s="101">
        <f>_xll.qlInterestRateIndexFixingDate(Currency&amp;"ibor"&amp;Tenor,AQ2155,Trigger)</f>
        <v>54452</v>
      </c>
      <c r="AQ2155" s="101">
        <f>_xll.qlCalendarAdvance(Calendar,AQ2154,AO2155,"f",,Trigger)</f>
        <v>54456</v>
      </c>
      <c r="AR2155" s="101">
        <f>_xll.qlInterestRateIndexMaturity(Currency&amp;"ibor"&amp;Tenor,AQ2155,Trigger)</f>
        <v>54484</v>
      </c>
      <c r="AS2155" s="246">
        <f>_xll.qlIndexFixing($AC$5,AP2155,TRUE,_xll.ohTrigger(Trigger,Trigger1M))</f>
        <v>1.7426928804451829E-2</v>
      </c>
      <c r="AT2155" s="246">
        <f>_xll.qlIndexFixing($AU$1,AP2155,TRUE,_xll.ohTrigger(Trigger,Trigger1M))</f>
        <v>1.7525303504809044E-2</v>
      </c>
    </row>
    <row r="2156" spans="41:46" ht="11.25" customHeight="1" x14ac:dyDescent="0.25">
      <c r="AO2156" s="102" t="s">
        <v>83</v>
      </c>
      <c r="AP2156" s="101">
        <f>_xll.qlInterestRateIndexFixingDate(Currency&amp;"ibor"&amp;Tenor,AQ2156,Trigger)</f>
        <v>54459</v>
      </c>
      <c r="AQ2156" s="101">
        <f>_xll.qlCalendarAdvance(Calendar,AQ2155,AO2156,"f",,Trigger)</f>
        <v>54463</v>
      </c>
      <c r="AR2156" s="101">
        <f>_xll.qlInterestRateIndexMaturity(Currency&amp;"ibor"&amp;Tenor,AQ2156,Trigger)</f>
        <v>54491</v>
      </c>
      <c r="AS2156" s="246">
        <f>_xll.qlIndexFixing($AC$5,AP2156,TRUE,_xll.ohTrigger(Trigger,Trigger1M))</f>
        <v>1.7423580723690626E-2</v>
      </c>
      <c r="AT2156" s="246">
        <f>_xll.qlIndexFixing($AU$1,AP2156,TRUE,_xll.ohTrigger(Trigger,Trigger1M))</f>
        <v>1.7522105474599821E-2</v>
      </c>
    </row>
    <row r="2157" spans="41:46" ht="11.25" customHeight="1" x14ac:dyDescent="0.25">
      <c r="AO2157" s="102" t="s">
        <v>83</v>
      </c>
      <c r="AP2157" s="101">
        <f>_xll.qlInterestRateIndexFixingDate(Currency&amp;"ibor"&amp;Tenor,AQ2157,Trigger)</f>
        <v>54466</v>
      </c>
      <c r="AQ2157" s="101">
        <f>_xll.qlCalendarAdvance(Calendar,AQ2156,AO2157,"f",,Trigger)</f>
        <v>54470</v>
      </c>
      <c r="AR2157" s="101">
        <f>_xll.qlInterestRateIndexMaturity(Currency&amp;"ibor"&amp;Tenor,AQ2157,Trigger)</f>
        <v>54498</v>
      </c>
      <c r="AS2157" s="246">
        <f>_xll.qlIndexFixing($AC$5,AP2157,TRUE,_xll.ohTrigger(Trigger,Trigger1M))</f>
        <v>1.7420156880612998E-2</v>
      </c>
      <c r="AT2157" s="246">
        <f>_xll.qlIndexFixing($AU$1,AP2157,TRUE,_xll.ohTrigger(Trigger,Trigger1M))</f>
        <v>1.7518878758930878E-2</v>
      </c>
    </row>
    <row r="2158" spans="41:46" ht="11.25" customHeight="1" x14ac:dyDescent="0.25">
      <c r="AO2158" s="102" t="s">
        <v>83</v>
      </c>
      <c r="AP2158" s="101">
        <f>_xll.qlInterestRateIndexFixingDate(Currency&amp;"ibor"&amp;Tenor,AQ2158,Trigger)</f>
        <v>54473</v>
      </c>
      <c r="AQ2158" s="101">
        <f>_xll.qlCalendarAdvance(Calendar,AQ2157,AO2158,"f",,Trigger)</f>
        <v>54477</v>
      </c>
      <c r="AR2158" s="101">
        <f>_xll.qlInterestRateIndexMaturity(Currency&amp;"ibor"&amp;Tenor,AQ2158,Trigger)</f>
        <v>54505</v>
      </c>
      <c r="AS2158" s="246">
        <f>_xll.qlIndexFixing($AC$5,AP2158,TRUE,_xll.ohTrigger(Trigger,Trigger1M))</f>
        <v>1.7416657275273195E-2</v>
      </c>
      <c r="AT2158" s="246">
        <f>_xll.qlIndexFixing($AU$1,AP2158,TRUE,_xll.ohTrigger(Trigger,Trigger1M))</f>
        <v>1.7515623357805068E-2</v>
      </c>
    </row>
    <row r="2159" spans="41:46" ht="11.25" customHeight="1" x14ac:dyDescent="0.25">
      <c r="AO2159" s="102" t="s">
        <v>83</v>
      </c>
      <c r="AP2159" s="101">
        <f>_xll.qlInterestRateIndexFixingDate(Currency&amp;"ibor"&amp;Tenor,AQ2159,Trigger)</f>
        <v>54480</v>
      </c>
      <c r="AQ2159" s="101">
        <f>_xll.qlCalendarAdvance(Calendar,AQ2158,AO2159,"f",,Trigger)</f>
        <v>54484</v>
      </c>
      <c r="AR2159" s="101">
        <f>_xll.qlInterestRateIndexMaturity(Currency&amp;"ibor"&amp;Tenor,AQ2159,Trigger)</f>
        <v>54515</v>
      </c>
      <c r="AS2159" s="246">
        <f>_xll.qlIndexFixing($AC$5,AP2159,TRUE,_xll.ohTrigger(Trigger,Trigger1M))</f>
        <v>1.7413557272087432E-2</v>
      </c>
      <c r="AT2159" s="246">
        <f>_xll.qlIndexFixing($AU$1,AP2159,TRUE,_xll.ohTrigger(Trigger,Trigger1M))</f>
        <v>1.7512904709115394E-2</v>
      </c>
    </row>
    <row r="2160" spans="41:46" ht="11.25" customHeight="1" x14ac:dyDescent="0.25">
      <c r="AO2160" s="102" t="s">
        <v>83</v>
      </c>
      <c r="AP2160" s="101">
        <f>_xll.qlInterestRateIndexFixingDate(Currency&amp;"ibor"&amp;Tenor,AQ2160,Trigger)</f>
        <v>54487</v>
      </c>
      <c r="AQ2160" s="101">
        <f>_xll.qlCalendarAdvance(Calendar,AQ2159,AO2160,"f",,Trigger)</f>
        <v>54491</v>
      </c>
      <c r="AR2160" s="101">
        <f>_xll.qlInterestRateIndexMaturity(Currency&amp;"ibor"&amp;Tenor,AQ2160,Trigger)</f>
        <v>54522</v>
      </c>
      <c r="AS2160" s="246">
        <f>_xll.qlIndexFixing($AC$5,AP2160,TRUE,_xll.ohTrigger(Trigger,Trigger1M))</f>
        <v>1.7409889375914835E-2</v>
      </c>
      <c r="AT2160" s="246">
        <f>_xll.qlIndexFixing($AU$1,AP2160,TRUE,_xll.ohTrigger(Trigger,Trigger1M))</f>
        <v>1.7509585306305999E-2</v>
      </c>
    </row>
    <row r="2161" spans="41:46" ht="11.25" customHeight="1" x14ac:dyDescent="0.25">
      <c r="AO2161" s="102" t="s">
        <v>83</v>
      </c>
      <c r="AP2161" s="101">
        <f>_xll.qlInterestRateIndexFixingDate(Currency&amp;"ibor"&amp;Tenor,AQ2161,Trigger)</f>
        <v>54494</v>
      </c>
      <c r="AQ2161" s="101">
        <f>_xll.qlCalendarAdvance(Calendar,AQ2160,AO2161,"f",,Trigger)</f>
        <v>54498</v>
      </c>
      <c r="AR2161" s="101">
        <f>_xll.qlInterestRateIndexMaturity(Currency&amp;"ibor"&amp;Tenor,AQ2161,Trigger)</f>
        <v>54533</v>
      </c>
      <c r="AS2161" s="246">
        <f>_xll.qlIndexFixing($AC$5,AP2161,TRUE,_xll.ohTrigger(Trigger,Trigger1M))</f>
        <v>1.7406727402847162E-2</v>
      </c>
      <c r="AT2161" s="246">
        <f>_xll.qlIndexFixing($AU$1,AP2161,TRUE,_xll.ohTrigger(Trigger,Trigger1M))</f>
        <v>1.750697057509016E-2</v>
      </c>
    </row>
    <row r="2162" spans="41:46" ht="11.25" customHeight="1" x14ac:dyDescent="0.25">
      <c r="AO2162" s="102" t="s">
        <v>83</v>
      </c>
      <c r="AP2162" s="101">
        <f>_xll.qlInterestRateIndexFixingDate(Currency&amp;"ibor"&amp;Tenor,AQ2162,Trigger)</f>
        <v>54501</v>
      </c>
      <c r="AQ2162" s="101">
        <f>_xll.qlCalendarAdvance(Calendar,AQ2161,AO2162,"f",,Trigger)</f>
        <v>54505</v>
      </c>
      <c r="AR2162" s="101">
        <f>_xll.qlInterestRateIndexMaturity(Currency&amp;"ibor"&amp;Tenor,AQ2162,Trigger)</f>
        <v>54536</v>
      </c>
      <c r="AS2162" s="246">
        <f>_xll.qlIndexFixing($AC$5,AP2162,TRUE,_xll.ohTrigger(Trigger,Trigger1M))</f>
        <v>1.7402326264869011E-2</v>
      </c>
      <c r="AT2162" s="246">
        <f>_xll.qlIndexFixing($AU$1,AP2162,TRUE,_xll.ohTrigger(Trigger,Trigger1M))</f>
        <v>1.7502860432311557E-2</v>
      </c>
    </row>
    <row r="2163" spans="41:46" ht="11.25" customHeight="1" x14ac:dyDescent="0.25">
      <c r="AO2163" s="102" t="s">
        <v>83</v>
      </c>
      <c r="AP2163" s="101">
        <f>_xll.qlInterestRateIndexFixingDate(Currency&amp;"ibor"&amp;Tenor,AQ2163,Trigger)</f>
        <v>54508</v>
      </c>
      <c r="AQ2163" s="101">
        <f>_xll.qlCalendarAdvance(Calendar,AQ2162,AO2163,"f",,Trigger)</f>
        <v>54512</v>
      </c>
      <c r="AR2163" s="101">
        <f>_xll.qlInterestRateIndexMaturity(Currency&amp;"ibor"&amp;Tenor,AQ2163,Trigger)</f>
        <v>54543</v>
      </c>
      <c r="AS2163" s="246">
        <f>_xll.qlIndexFixing($AC$5,AP2163,TRUE,_xll.ohTrigger(Trigger,Trigger1M))</f>
        <v>1.7398431050140179E-2</v>
      </c>
      <c r="AT2163" s="246">
        <f>_xll.qlIndexFixing($AU$1,AP2163,TRUE,_xll.ohTrigger(Trigger,Trigger1M))</f>
        <v>1.7499454961178083E-2</v>
      </c>
    </row>
    <row r="2164" spans="41:46" ht="11.25" customHeight="1" x14ac:dyDescent="0.25">
      <c r="AO2164" s="102" t="s">
        <v>83</v>
      </c>
      <c r="AP2164" s="101">
        <f>_xll.qlInterestRateIndexFixingDate(Currency&amp;"ibor"&amp;Tenor,AQ2164,Trigger)</f>
        <v>54515</v>
      </c>
      <c r="AQ2164" s="101">
        <f>_xll.qlCalendarAdvance(Calendar,AQ2163,AO2164,"f",,Trigger)</f>
        <v>54519</v>
      </c>
      <c r="AR2164" s="101">
        <f>_xll.qlInterestRateIndexMaturity(Currency&amp;"ibor"&amp;Tenor,AQ2164,Trigger)</f>
        <v>54549</v>
      </c>
      <c r="AS2164" s="246">
        <f>_xll.qlIndexFixing($AC$5,AP2164,TRUE,_xll.ohTrigger(Trigger,Trigger1M))</f>
        <v>1.7394330118120749E-2</v>
      </c>
      <c r="AT2164" s="246">
        <f>_xll.qlIndexFixing($AU$1,AP2164,TRUE,_xll.ohTrigger(Trigger,Trigger1M))</f>
        <v>1.7495843591851745E-2</v>
      </c>
    </row>
    <row r="2165" spans="41:46" ht="11.25" customHeight="1" x14ac:dyDescent="0.25">
      <c r="AO2165" s="102" t="s">
        <v>83</v>
      </c>
      <c r="AP2165" s="101">
        <f>_xll.qlInterestRateIndexFixingDate(Currency&amp;"ibor"&amp;Tenor,AQ2165,Trigger)</f>
        <v>54522</v>
      </c>
      <c r="AQ2165" s="101">
        <f>_xll.qlCalendarAdvance(Calendar,AQ2164,AO2165,"f",,Trigger)</f>
        <v>54526</v>
      </c>
      <c r="AR2165" s="101">
        <f>_xll.qlInterestRateIndexMaturity(Currency&amp;"ibor"&amp;Tenor,AQ2165,Trigger)</f>
        <v>54556</v>
      </c>
      <c r="AS2165" s="246">
        <f>_xll.qlIndexFixing($AC$5,AP2165,TRUE,_xll.ohTrigger(Trigger,Trigger1M))</f>
        <v>1.7390288965492218E-2</v>
      </c>
      <c r="AT2165" s="246">
        <f>_xll.qlIndexFixing($AU$1,AP2165,TRUE,_xll.ohTrigger(Trigger,Trigger1M))</f>
        <v>1.749238295924993E-2</v>
      </c>
    </row>
    <row r="2166" spans="41:46" ht="11.25" customHeight="1" x14ac:dyDescent="0.25">
      <c r="AO2166" s="102" t="s">
        <v>83</v>
      </c>
      <c r="AP2166" s="101">
        <f>_xll.qlInterestRateIndexFixingDate(Currency&amp;"ibor"&amp;Tenor,AQ2166,Trigger)</f>
        <v>54527</v>
      </c>
      <c r="AQ2166" s="101">
        <f>_xll.qlCalendarAdvance(Calendar,AQ2165,AO2166,"f",,Trigger)</f>
        <v>54533</v>
      </c>
      <c r="AR2166" s="101">
        <f>_xll.qlInterestRateIndexMaturity(Currency&amp;"ibor"&amp;Tenor,AQ2166,Trigger)</f>
        <v>54563</v>
      </c>
      <c r="AS2166" s="246">
        <f>_xll.qlIndexFixing($AC$5,AP2166,TRUE,_xll.ohTrigger(Trigger,Trigger1M))</f>
        <v>1.7386172043920567E-2</v>
      </c>
      <c r="AT2166" s="246">
        <f>_xll.qlIndexFixing($AU$1,AP2166,TRUE,_xll.ohTrigger(Trigger,Trigger1M))</f>
        <v>1.7488893638662795E-2</v>
      </c>
    </row>
    <row r="2167" spans="41:46" ht="11.25" customHeight="1" x14ac:dyDescent="0.25">
      <c r="AO2167" s="102" t="s">
        <v>83</v>
      </c>
      <c r="AP2167" s="101">
        <f>_xll.qlInterestRateIndexFixingDate(Currency&amp;"ibor"&amp;Tenor,AQ2167,Trigger)</f>
        <v>54536</v>
      </c>
      <c r="AQ2167" s="101">
        <f>_xll.qlCalendarAdvance(Calendar,AQ2166,AO2167,"f",,Trigger)</f>
        <v>54540</v>
      </c>
      <c r="AR2167" s="101">
        <f>_xll.qlInterestRateIndexMaturity(Currency&amp;"ibor"&amp;Tenor,AQ2167,Trigger)</f>
        <v>54570</v>
      </c>
      <c r="AS2167" s="246">
        <f>_xll.qlIndexFixing($AC$5,AP2167,TRUE,_xll.ohTrigger(Trigger,Trigger1M))</f>
        <v>1.7381979353488397E-2</v>
      </c>
      <c r="AT2167" s="246">
        <f>_xll.qlIndexFixing($AU$1,AP2167,TRUE,_xll.ohTrigger(Trigger,Trigger1M))</f>
        <v>1.7485375630124977E-2</v>
      </c>
    </row>
    <row r="2168" spans="41:46" ht="11.25" customHeight="1" x14ac:dyDescent="0.25">
      <c r="AO2168" s="102" t="s">
        <v>83</v>
      </c>
      <c r="AP2168" s="101">
        <f>_xll.qlInterestRateIndexFixingDate(Currency&amp;"ibor"&amp;Tenor,AQ2168,Trigger)</f>
        <v>54543</v>
      </c>
      <c r="AQ2168" s="101">
        <f>_xll.qlCalendarAdvance(Calendar,AQ2167,AO2168,"f",,Trigger)</f>
        <v>54547</v>
      </c>
      <c r="AR2168" s="101">
        <f>_xll.qlInterestRateIndexMaturity(Currency&amp;"ibor"&amp;Tenor,AQ2168,Trigger)</f>
        <v>54578</v>
      </c>
      <c r="AS2168" s="246">
        <f>_xll.qlIndexFixing($AC$5,AP2168,TRUE,_xll.ohTrigger(Trigger,Trigger1M))</f>
        <v>1.7377818387523409E-2</v>
      </c>
      <c r="AT2168" s="246">
        <f>_xll.qlIndexFixing($AU$1,AP2168,TRUE,_xll.ohTrigger(Trigger,Trigger1M))</f>
        <v>1.7481997265153804E-2</v>
      </c>
    </row>
    <row r="2169" spans="41:46" ht="11.25" customHeight="1" x14ac:dyDescent="0.25">
      <c r="AO2169" s="102" t="s">
        <v>83</v>
      </c>
      <c r="AP2169" s="101">
        <f>_xll.qlInterestRateIndexFixingDate(Currency&amp;"ibor"&amp;Tenor,AQ2169,Trigger)</f>
        <v>54550</v>
      </c>
      <c r="AQ2169" s="101">
        <f>_xll.qlCalendarAdvance(Calendar,AQ2168,AO2169,"f",,Trigger)</f>
        <v>54554</v>
      </c>
      <c r="AR2169" s="101">
        <f>_xll.qlInterestRateIndexMaturity(Currency&amp;"ibor"&amp;Tenor,AQ2169,Trigger)</f>
        <v>54585</v>
      </c>
      <c r="AS2169" s="246">
        <f>_xll.qlIndexFixing($AC$5,AP2169,TRUE,_xll.ohTrigger(Trigger,Trigger1M))</f>
        <v>1.7373468537773336E-2</v>
      </c>
      <c r="AT2169" s="246">
        <f>_xll.qlIndexFixing($AU$1,AP2169,TRUE,_xll.ohTrigger(Trigger,Trigger1M))</f>
        <v>1.747841965806065E-2</v>
      </c>
    </row>
    <row r="2170" spans="41:46" ht="11.25" customHeight="1" x14ac:dyDescent="0.25">
      <c r="AO2170" s="102" t="s">
        <v>83</v>
      </c>
      <c r="AP2170" s="101">
        <f>_xll.qlInterestRateIndexFixingDate(Currency&amp;"ibor"&amp;Tenor,AQ2170,Trigger)</f>
        <v>54557</v>
      </c>
      <c r="AQ2170" s="101">
        <f>_xll.qlCalendarAdvance(Calendar,AQ2169,AO2170,"f",,Trigger)</f>
        <v>54561</v>
      </c>
      <c r="AR2170" s="101">
        <f>_xll.qlInterestRateIndexMaturity(Currency&amp;"ibor"&amp;Tenor,AQ2170,Trigger)</f>
        <v>54592</v>
      </c>
      <c r="AS2170" s="246">
        <f>_xll.qlIndexFixing($AC$5,AP2170,TRUE,_xll.ohTrigger(Trigger,Trigger1M))</f>
        <v>1.7369042915806376E-2</v>
      </c>
      <c r="AT2170" s="246">
        <f>_xll.qlIndexFixing($AU$1,AP2170,TRUE,_xll.ohTrigger(Trigger,Trigger1M))</f>
        <v>1.7474813361728125E-2</v>
      </c>
    </row>
    <row r="2171" spans="41:46" ht="11.25" customHeight="1" x14ac:dyDescent="0.25">
      <c r="AO2171" s="102" t="s">
        <v>83</v>
      </c>
      <c r="AP2171" s="101">
        <f>_xll.qlInterestRateIndexFixingDate(Currency&amp;"ibor"&amp;Tenor,AQ2171,Trigger)</f>
        <v>54564</v>
      </c>
      <c r="AQ2171" s="101">
        <f>_xll.qlCalendarAdvance(Calendar,AQ2170,AO2171,"f",,Trigger)</f>
        <v>54568</v>
      </c>
      <c r="AR2171" s="101">
        <f>_xll.qlInterestRateIndexMaturity(Currency&amp;"ibor"&amp;Tenor,AQ2171,Trigger)</f>
        <v>54599</v>
      </c>
      <c r="AS2171" s="246">
        <f>_xll.qlIndexFixing($AC$5,AP2171,TRUE,_xll.ohTrigger(Trigger,Trigger1M))</f>
        <v>1.7364541521707619E-2</v>
      </c>
      <c r="AT2171" s="246">
        <f>_xll.qlIndexFixing($AU$1,AP2171,TRUE,_xll.ohTrigger(Trigger,Trigger1M))</f>
        <v>1.7471178376187169E-2</v>
      </c>
    </row>
    <row r="2172" spans="41:46" ht="11.25" customHeight="1" x14ac:dyDescent="0.25">
      <c r="AO2172" s="102" t="s">
        <v>83</v>
      </c>
      <c r="AP2172" s="101">
        <f>_xll.qlInterestRateIndexFixingDate(Currency&amp;"ibor"&amp;Tenor,AQ2172,Trigger)</f>
        <v>54571</v>
      </c>
      <c r="AQ2172" s="101">
        <f>_xll.qlCalendarAdvance(Calendar,AQ2171,AO2172,"f",,Trigger)</f>
        <v>54575</v>
      </c>
      <c r="AR2172" s="101">
        <f>_xll.qlInterestRateIndexMaturity(Currency&amp;"ibor"&amp;Tenor,AQ2172,Trigger)</f>
        <v>54605</v>
      </c>
      <c r="AS2172" s="246">
        <f>_xll.qlIndexFixing($AC$5,AP2172,TRUE,_xll.ohTrigger(Trigger,Trigger1M))</f>
        <v>1.7359879371206866E-2</v>
      </c>
      <c r="AT2172" s="246">
        <f>_xll.qlIndexFixing($AU$1,AP2172,TRUE,_xll.ohTrigger(Trigger,Trigger1M))</f>
        <v>1.7467355268937723E-2</v>
      </c>
    </row>
    <row r="2173" spans="41:46" ht="11.25" customHeight="1" x14ac:dyDescent="0.25">
      <c r="AO2173" s="102" t="s">
        <v>83</v>
      </c>
      <c r="AP2173" s="101">
        <f>_xll.qlInterestRateIndexFixingDate(Currency&amp;"ibor"&amp;Tenor,AQ2173,Trigger)</f>
        <v>54578</v>
      </c>
      <c r="AQ2173" s="101">
        <f>_xll.qlCalendarAdvance(Calendar,AQ2172,AO2173,"f",,Trigger)</f>
        <v>54582</v>
      </c>
      <c r="AR2173" s="101">
        <f>_xll.qlInterestRateIndexMaturity(Currency&amp;"ibor"&amp;Tenor,AQ2173,Trigger)</f>
        <v>54612</v>
      </c>
      <c r="AS2173" s="246">
        <f>_xll.qlIndexFixing($AC$5,AP2173,TRUE,_xll.ohTrigger(Trigger,Trigger1M))</f>
        <v>1.735547718601449E-2</v>
      </c>
      <c r="AT2173" s="246">
        <f>_xll.qlIndexFixing($AU$1,AP2173,TRUE,_xll.ohTrigger(Trigger,Trigger1M))</f>
        <v>1.746366513318609E-2</v>
      </c>
    </row>
    <row r="2174" spans="41:46" ht="11.25" customHeight="1" x14ac:dyDescent="0.25">
      <c r="AO2174" s="102" t="s">
        <v>83</v>
      </c>
      <c r="AP2174" s="101">
        <f>_xll.qlInterestRateIndexFixingDate(Currency&amp;"ibor"&amp;Tenor,AQ2174,Trigger)</f>
        <v>54585</v>
      </c>
      <c r="AQ2174" s="101">
        <f>_xll.qlCalendarAdvance(Calendar,AQ2173,AO2174,"f",,Trigger)</f>
        <v>54589</v>
      </c>
      <c r="AR2174" s="101">
        <f>_xll.qlInterestRateIndexMaturity(Currency&amp;"ibor"&amp;Tenor,AQ2174,Trigger)</f>
        <v>54619</v>
      </c>
      <c r="AS2174" s="246">
        <f>_xll.qlIndexFixing($AC$5,AP2174,TRUE,_xll.ohTrigger(Trigger,Trigger1M))</f>
        <v>1.735165840453412E-2</v>
      </c>
      <c r="AT2174" s="246">
        <f>_xll.qlIndexFixing($AU$1,AP2174,TRUE,_xll.ohTrigger(Trigger,Trigger1M))</f>
        <v>1.7459946309656971E-2</v>
      </c>
    </row>
    <row r="2175" spans="41:46" ht="11.25" customHeight="1" x14ac:dyDescent="0.25">
      <c r="AO2175" s="102" t="s">
        <v>83</v>
      </c>
      <c r="AP2175" s="101">
        <f>_xll.qlInterestRateIndexFixingDate(Currency&amp;"ibor"&amp;Tenor,AQ2175,Trigger)</f>
        <v>54592</v>
      </c>
      <c r="AQ2175" s="101">
        <f>_xll.qlCalendarAdvance(Calendar,AQ2174,AO2175,"f",,Trigger)</f>
        <v>54596</v>
      </c>
      <c r="AR2175" s="101">
        <f>_xll.qlInterestRateIndexMaturity(Currency&amp;"ibor"&amp;Tenor,AQ2175,Trigger)</f>
        <v>54626</v>
      </c>
      <c r="AS2175" s="246">
        <f>_xll.qlIndexFixing($AC$5,AP2175,TRUE,_xll.ohTrigger(Trigger,Trigger1M))</f>
        <v>1.7348427614186868E-2</v>
      </c>
      <c r="AT2175" s="246">
        <f>_xll.qlIndexFixing($AU$1,AP2175,TRUE,_xll.ohTrigger(Trigger,Trigger1M))</f>
        <v>1.7456198798379674E-2</v>
      </c>
    </row>
    <row r="2176" spans="41:46" ht="11.25" customHeight="1" x14ac:dyDescent="0.25">
      <c r="AO2176" s="102" t="s">
        <v>83</v>
      </c>
      <c r="AP2176" s="101">
        <f>_xll.qlInterestRateIndexFixingDate(Currency&amp;"ibor"&amp;Tenor,AQ2176,Trigger)</f>
        <v>54599</v>
      </c>
      <c r="AQ2176" s="101">
        <f>_xll.qlCalendarAdvance(Calendar,AQ2175,AO2176,"f",,Trigger)</f>
        <v>54603</v>
      </c>
      <c r="AR2176" s="101">
        <f>_xll.qlInterestRateIndexMaturity(Currency&amp;"ibor"&amp;Tenor,AQ2176,Trigger)</f>
        <v>54633</v>
      </c>
      <c r="AS2176" s="246">
        <f>_xll.qlIndexFixing($AC$5,AP2176,TRUE,_xll.ohTrigger(Trigger,Trigger1M))</f>
        <v>1.7345782586110303E-2</v>
      </c>
      <c r="AT2176" s="246">
        <f>_xll.qlIndexFixing($AU$1,AP2176,TRUE,_xll.ohTrigger(Trigger,Trigger1M))</f>
        <v>1.7452422599375517E-2</v>
      </c>
    </row>
    <row r="2177" spans="41:46" ht="11.25" customHeight="1" x14ac:dyDescent="0.25">
      <c r="AO2177" s="102" t="s">
        <v>83</v>
      </c>
      <c r="AP2177" s="101">
        <f>_xll.qlInterestRateIndexFixingDate(Currency&amp;"ibor"&amp;Tenor,AQ2177,Trigger)</f>
        <v>54606</v>
      </c>
      <c r="AQ2177" s="101">
        <f>_xll.qlCalendarAdvance(Calendar,AQ2176,AO2177,"f",,Trigger)</f>
        <v>54610</v>
      </c>
      <c r="AR2177" s="101">
        <f>_xll.qlInterestRateIndexMaturity(Currency&amp;"ibor"&amp;Tenor,AQ2177,Trigger)</f>
        <v>54641</v>
      </c>
      <c r="AS2177" s="246">
        <f>_xll.qlIndexFixing($AC$5,AP2177,TRUE,_xll.ohTrigger(Trigger,Trigger1M))</f>
        <v>1.7343871352549382E-2</v>
      </c>
      <c r="AT2177" s="246">
        <f>_xll.qlIndexFixing($AU$1,AP2177,TRUE,_xll.ohTrigger(Trigger,Trigger1M))</f>
        <v>1.7448765991072916E-2</v>
      </c>
    </row>
    <row r="2178" spans="41:46" ht="11.25" customHeight="1" x14ac:dyDescent="0.25">
      <c r="AO2178" s="102" t="s">
        <v>83</v>
      </c>
      <c r="AP2178" s="101">
        <f>_xll.qlInterestRateIndexFixingDate(Currency&amp;"ibor"&amp;Tenor,AQ2178,Trigger)</f>
        <v>54613</v>
      </c>
      <c r="AQ2178" s="101">
        <f>_xll.qlCalendarAdvance(Calendar,AQ2177,AO2178,"f",,Trigger)</f>
        <v>54617</v>
      </c>
      <c r="AR2178" s="101">
        <f>_xll.qlInterestRateIndexMaturity(Currency&amp;"ibor"&amp;Tenor,AQ2178,Trigger)</f>
        <v>54648</v>
      </c>
      <c r="AS2178" s="246">
        <f>_xll.qlIndexFixing($AC$5,AP2178,TRUE,_xll.ohTrigger(Trigger,Trigger1M))</f>
        <v>1.7341670729417922E-2</v>
      </c>
      <c r="AT2178" s="246">
        <f>_xll.qlIndexFixing($AU$1,AP2178,TRUE,_xll.ohTrigger(Trigger,Trigger1M))</f>
        <v>1.7444930181833646E-2</v>
      </c>
    </row>
    <row r="2179" spans="41:46" ht="11.25" customHeight="1" x14ac:dyDescent="0.25">
      <c r="AO2179" s="102" t="s">
        <v>83</v>
      </c>
      <c r="AP2179" s="101">
        <f>_xll.qlInterestRateIndexFixingDate(Currency&amp;"ibor"&amp;Tenor,AQ2179,Trigger)</f>
        <v>54620</v>
      </c>
      <c r="AQ2179" s="101">
        <f>_xll.qlCalendarAdvance(Calendar,AQ2178,AO2179,"f",,Trigger)</f>
        <v>54624</v>
      </c>
      <c r="AR2179" s="101">
        <f>_xll.qlInterestRateIndexMaturity(Currency&amp;"ibor"&amp;Tenor,AQ2179,Trigger)</f>
        <v>54655</v>
      </c>
      <c r="AS2179" s="246">
        <f>_xll.qlIndexFixing($AC$5,AP2179,TRUE,_xll.ohTrigger(Trigger,Trigger1M))</f>
        <v>1.733938478235789E-2</v>
      </c>
      <c r="AT2179" s="246">
        <f>_xll.qlIndexFixing($AU$1,AP2179,TRUE,_xll.ohTrigger(Trigger,Trigger1M))</f>
        <v>1.7441065683607704E-2</v>
      </c>
    </row>
    <row r="2180" spans="41:46" ht="11.25" customHeight="1" x14ac:dyDescent="0.25">
      <c r="AO2180" s="102" t="s">
        <v>83</v>
      </c>
      <c r="AP2180" s="101">
        <f>_xll.qlInterestRateIndexFixingDate(Currency&amp;"ibor"&amp;Tenor,AQ2180,Trigger)</f>
        <v>54627</v>
      </c>
      <c r="AQ2180" s="101">
        <f>_xll.qlCalendarAdvance(Calendar,AQ2179,AO2180,"f",,Trigger)</f>
        <v>54631</v>
      </c>
      <c r="AR2180" s="101">
        <f>_xll.qlInterestRateIndexMaturity(Currency&amp;"ibor"&amp;Tenor,AQ2180,Trigger)</f>
        <v>54662</v>
      </c>
      <c r="AS2180" s="246">
        <f>_xll.qlIndexFixing($AC$5,AP2180,TRUE,_xll.ohTrigger(Trigger,Trigger1M))</f>
        <v>1.7337013511426021E-2</v>
      </c>
      <c r="AT2180" s="246">
        <f>_xll.qlIndexFixing($AU$1,AP2180,TRUE,_xll.ohTrigger(Trigger,Trigger1M))</f>
        <v>1.7437172496420877E-2</v>
      </c>
    </row>
    <row r="2181" spans="41:46" ht="11.25" customHeight="1" x14ac:dyDescent="0.25">
      <c r="AO2181" s="102" t="s">
        <v>83</v>
      </c>
      <c r="AP2181" s="101">
        <f>_xll.qlInterestRateIndexFixingDate(Currency&amp;"ibor"&amp;Tenor,AQ2181,Trigger)</f>
        <v>54634</v>
      </c>
      <c r="AQ2181" s="101">
        <f>_xll.qlCalendarAdvance(Calendar,AQ2180,AO2181,"f",,Trigger)</f>
        <v>54638</v>
      </c>
      <c r="AR2181" s="101">
        <f>_xll.qlInterestRateIndexMaturity(Currency&amp;"ibor"&amp;Tenor,AQ2181,Trigger)</f>
        <v>54669</v>
      </c>
      <c r="AS2181" s="246">
        <f>_xll.qlIndexFixing($AC$5,AP2181,TRUE,_xll.ohTrigger(Trigger,Trigger1M))</f>
        <v>1.7334556916671306E-2</v>
      </c>
      <c r="AT2181" s="246">
        <f>_xll.qlIndexFixing($AU$1,AP2181,TRUE,_xll.ohTrigger(Trigger,Trigger1M))</f>
        <v>1.7433250620304111E-2</v>
      </c>
    </row>
    <row r="2182" spans="41:46" ht="11.25" customHeight="1" x14ac:dyDescent="0.25">
      <c r="AO2182" s="102" t="s">
        <v>83</v>
      </c>
      <c r="AP2182" s="101">
        <f>_xll.qlInterestRateIndexFixingDate(Currency&amp;"ibor"&amp;Tenor,AQ2182,Trigger)</f>
        <v>54641</v>
      </c>
      <c r="AQ2182" s="101">
        <f>_xll.qlCalendarAdvance(Calendar,AQ2181,AO2182,"f",,Trigger)</f>
        <v>54645</v>
      </c>
      <c r="AR2182" s="101">
        <f>_xll.qlInterestRateIndexMaturity(Currency&amp;"ibor"&amp;Tenor,AQ2182,Trigger)</f>
        <v>54676</v>
      </c>
      <c r="AS2182" s="246">
        <f>_xll.qlIndexFixing($AC$5,AP2182,TRUE,_xll.ohTrigger(Trigger,Trigger1M))</f>
        <v>1.7332014998147894E-2</v>
      </c>
      <c r="AT2182" s="246">
        <f>_xll.qlIndexFixing($AU$1,AP2182,TRUE,_xll.ohTrigger(Trigger,Trigger1M))</f>
        <v>1.7429300055285767E-2</v>
      </c>
    </row>
    <row r="2183" spans="41:46" ht="11.25" customHeight="1" x14ac:dyDescent="0.25">
      <c r="AO2183" s="102" t="s">
        <v>83</v>
      </c>
      <c r="AP2183" s="101">
        <f>_xll.qlInterestRateIndexFixingDate(Currency&amp;"ibor"&amp;Tenor,AQ2183,Trigger)</f>
        <v>54648</v>
      </c>
      <c r="AQ2183" s="101">
        <f>_xll.qlCalendarAdvance(Calendar,AQ2182,AO2183,"f",,Trigger)</f>
        <v>54652</v>
      </c>
      <c r="AR2183" s="101">
        <f>_xll.qlInterestRateIndexMaturity(Currency&amp;"ibor"&amp;Tenor,AQ2183,Trigger)</f>
        <v>54683</v>
      </c>
      <c r="AS2183" s="246">
        <f>_xll.qlIndexFixing($AC$5,AP2183,TRUE,_xll.ohTrigger(Trigger,Trigger1M))</f>
        <v>1.7329387755915096E-2</v>
      </c>
      <c r="AT2183" s="246">
        <f>_xll.qlIndexFixing($AU$1,AP2183,TRUE,_xll.ohTrigger(Trigger,Trigger1M))</f>
        <v>1.7425320801399368E-2</v>
      </c>
    </row>
    <row r="2184" spans="41:46" ht="11.25" customHeight="1" x14ac:dyDescent="0.25">
      <c r="AO2184" s="102" t="s">
        <v>83</v>
      </c>
      <c r="AP2184" s="101">
        <f>_xll.qlInterestRateIndexFixingDate(Currency&amp;"ibor"&amp;Tenor,AQ2184,Trigger)</f>
        <v>54655</v>
      </c>
      <c r="AQ2184" s="101">
        <f>_xll.qlCalendarAdvance(Calendar,AQ2183,AO2184,"f",,Trigger)</f>
        <v>54659</v>
      </c>
      <c r="AR2184" s="101">
        <f>_xll.qlInterestRateIndexMaturity(Currency&amp;"ibor"&amp;Tenor,AQ2184,Trigger)</f>
        <v>54690</v>
      </c>
      <c r="AS2184" s="246">
        <f>_xll.qlIndexFixing($AC$5,AP2184,TRUE,_xll.ohTrigger(Trigger,Trigger1M))</f>
        <v>1.7326675190029638E-2</v>
      </c>
      <c r="AT2184" s="246">
        <f>_xll.qlIndexFixing($AU$1,AP2184,TRUE,_xll.ohTrigger(Trigger,Trigger1M))</f>
        <v>1.7421312858665543E-2</v>
      </c>
    </row>
    <row r="2185" spans="41:46" ht="11.25" customHeight="1" x14ac:dyDescent="0.25">
      <c r="AO2185" s="102" t="s">
        <v>83</v>
      </c>
      <c r="AP2185" s="101">
        <f>_xll.qlInterestRateIndexFixingDate(Currency&amp;"ibor"&amp;Tenor,AQ2185,Trigger)</f>
        <v>54662</v>
      </c>
      <c r="AQ2185" s="101">
        <f>_xll.qlCalendarAdvance(Calendar,AQ2184,AO2185,"f",,Trigger)</f>
        <v>54666</v>
      </c>
      <c r="AR2185" s="101">
        <f>_xll.qlInterestRateIndexMaturity(Currency&amp;"ibor"&amp;Tenor,AQ2185,Trigger)</f>
        <v>54696</v>
      </c>
      <c r="AS2185" s="246">
        <f>_xll.qlIndexFixing($AC$5,AP2185,TRUE,_xll.ohTrigger(Trigger,Trigger1M))</f>
        <v>1.7323667780289043E-2</v>
      </c>
      <c r="AT2185" s="246">
        <f>_xll.qlIndexFixing($AU$1,AP2185,TRUE,_xll.ohTrigger(Trigger,Trigger1M))</f>
        <v>1.7417145865321615E-2</v>
      </c>
    </row>
    <row r="2186" spans="41:46" ht="11.25" customHeight="1" x14ac:dyDescent="0.25">
      <c r="AO2186" s="102" t="s">
        <v>83</v>
      </c>
      <c r="AP2186" s="101">
        <f>_xll.qlInterestRateIndexFixingDate(Currency&amp;"ibor"&amp;Tenor,AQ2186,Trigger)</f>
        <v>54669</v>
      </c>
      <c r="AQ2186" s="101">
        <f>_xll.qlCalendarAdvance(Calendar,AQ2185,AO2186,"f",,Trigger)</f>
        <v>54673</v>
      </c>
      <c r="AR2186" s="101">
        <f>_xll.qlInterestRateIndexMaturity(Currency&amp;"ibor"&amp;Tenor,AQ2186,Trigger)</f>
        <v>54703</v>
      </c>
      <c r="AS2186" s="246">
        <f>_xll.qlIndexFixing($AC$5,AP2186,TRUE,_xll.ohTrigger(Trigger,Trigger1M))</f>
        <v>1.7320790800141594E-2</v>
      </c>
      <c r="AT2186" s="246">
        <f>_xll.qlIndexFixing($AU$1,AP2186,TRUE,_xll.ohTrigger(Trigger,Trigger1M))</f>
        <v>1.7413082790604939E-2</v>
      </c>
    </row>
    <row r="2187" spans="41:46" ht="11.25" customHeight="1" x14ac:dyDescent="0.25">
      <c r="AO2187" s="102" t="s">
        <v>83</v>
      </c>
      <c r="AP2187" s="101">
        <f>_xll.qlInterestRateIndexFixingDate(Currency&amp;"ibor"&amp;Tenor,AQ2187,Trigger)</f>
        <v>54676</v>
      </c>
      <c r="AQ2187" s="101">
        <f>_xll.qlCalendarAdvance(Calendar,AQ2186,AO2187,"f",,Trigger)</f>
        <v>54680</v>
      </c>
      <c r="AR2187" s="101">
        <f>_xll.qlInterestRateIndexMaturity(Currency&amp;"ibor"&amp;Tenor,AQ2187,Trigger)</f>
        <v>54710</v>
      </c>
      <c r="AS2187" s="246">
        <f>_xll.qlIndexFixing($AC$5,AP2187,TRUE,_xll.ohTrigger(Trigger,Trigger1M))</f>
        <v>1.7317828500602594E-2</v>
      </c>
      <c r="AT2187" s="246">
        <f>_xll.qlIndexFixing($AU$1,AP2187,TRUE,_xll.ohTrigger(Trigger,Trigger1M))</f>
        <v>1.7408991028473153E-2</v>
      </c>
    </row>
    <row r="2188" spans="41:46" ht="11.25" customHeight="1" x14ac:dyDescent="0.25">
      <c r="AO2188" s="102" t="s">
        <v>83</v>
      </c>
      <c r="AP2188" s="101">
        <f>_xll.qlInterestRateIndexFixingDate(Currency&amp;"ibor"&amp;Tenor,AQ2188,Trigger)</f>
        <v>54683</v>
      </c>
      <c r="AQ2188" s="101">
        <f>_xll.qlCalendarAdvance(Calendar,AQ2187,AO2188,"f",,Trigger)</f>
        <v>54687</v>
      </c>
      <c r="AR2188" s="101">
        <f>_xll.qlInterestRateIndexMaturity(Currency&amp;"ibor"&amp;Tenor,AQ2188,Trigger)</f>
        <v>54717</v>
      </c>
      <c r="AS2188" s="246">
        <f>_xll.qlIndexFixing($AC$5,AP2188,TRUE,_xll.ohTrigger(Trigger,Trigger1M))</f>
        <v>1.7314780881730663E-2</v>
      </c>
      <c r="AT2188" s="246">
        <f>_xll.qlIndexFixing($AU$1,AP2188,TRUE,_xll.ohTrigger(Trigger,Trigger1M))</f>
        <v>1.7404870578955567E-2</v>
      </c>
    </row>
    <row r="2189" spans="41:46" ht="11.25" customHeight="1" x14ac:dyDescent="0.25">
      <c r="AO2189" s="102" t="s">
        <v>83</v>
      </c>
      <c r="AP2189" s="101">
        <f>_xll.qlInterestRateIndexFixingDate(Currency&amp;"ibor"&amp;Tenor,AQ2189,Trigger)</f>
        <v>54690</v>
      </c>
      <c r="AQ2189" s="101">
        <f>_xll.qlCalendarAdvance(Calendar,AQ2188,AO2189,"f",,Trigger)</f>
        <v>54694</v>
      </c>
      <c r="AR2189" s="101">
        <f>_xll.qlInterestRateIndexMaturity(Currency&amp;"ibor"&amp;Tenor,AQ2189,Trigger)</f>
        <v>54724</v>
      </c>
      <c r="AS2189" s="246">
        <f>_xll.qlIndexFixing($AC$5,AP2189,TRUE,_xll.ohTrigger(Trigger,Trigger1M))</f>
        <v>1.7311647943592412E-2</v>
      </c>
      <c r="AT2189" s="246">
        <f>_xll.qlIndexFixing($AU$1,AP2189,TRUE,_xll.ohTrigger(Trigger,Trigger1M))</f>
        <v>1.7400721442084155E-2</v>
      </c>
    </row>
    <row r="2190" spans="41:46" ht="11.25" customHeight="1" x14ac:dyDescent="0.25">
      <c r="AO2190" s="102" t="s">
        <v>83</v>
      </c>
      <c r="AP2190" s="101">
        <f>_xll.qlInterestRateIndexFixingDate(Currency&amp;"ibor"&amp;Tenor,AQ2190,Trigger)</f>
        <v>54697</v>
      </c>
      <c r="AQ2190" s="101">
        <f>_xll.qlCalendarAdvance(Calendar,AQ2189,AO2190,"f",,Trigger)</f>
        <v>54701</v>
      </c>
      <c r="AR2190" s="101">
        <f>_xll.qlInterestRateIndexMaturity(Currency&amp;"ibor"&amp;Tenor,AQ2190,Trigger)</f>
        <v>54732</v>
      </c>
      <c r="AS2190" s="246">
        <f>_xll.qlIndexFixing($AC$5,AP2190,TRUE,_xll.ohTrigger(Trigger,Trigger1M))</f>
        <v>1.7308608001440556E-2</v>
      </c>
      <c r="AT2190" s="246">
        <f>_xll.qlIndexFixing($AU$1,AP2190,TRUE,_xll.ohTrigger(Trigger,Trigger1M))</f>
        <v>1.7396662738245847E-2</v>
      </c>
    </row>
    <row r="2191" spans="41:46" ht="11.25" customHeight="1" x14ac:dyDescent="0.25">
      <c r="AO2191" s="102" t="s">
        <v>83</v>
      </c>
      <c r="AP2191" s="101">
        <f>_xll.qlInterestRateIndexFixingDate(Currency&amp;"ibor"&amp;Tenor,AQ2191,Trigger)</f>
        <v>54704</v>
      </c>
      <c r="AQ2191" s="101">
        <f>_xll.qlCalendarAdvance(Calendar,AQ2190,AO2191,"f",,Trigger)</f>
        <v>54708</v>
      </c>
      <c r="AR2191" s="101">
        <f>_xll.qlInterestRateIndexMaturity(Currency&amp;"ibor"&amp;Tenor,AQ2191,Trigger)</f>
        <v>54739</v>
      </c>
      <c r="AS2191" s="246">
        <f>_xll.qlIndexFixing($AC$5,AP2191,TRUE,_xll.ohTrigger(Trigger,Trigger1M))</f>
        <v>1.7305298171752814E-2</v>
      </c>
      <c r="AT2191" s="246">
        <f>_xll.qlIndexFixing($AU$1,AP2191,TRUE,_xll.ohTrigger(Trigger,Trigger1M))</f>
        <v>1.7392453974456754E-2</v>
      </c>
    </row>
    <row r="2192" spans="41:46" ht="11.25" customHeight="1" x14ac:dyDescent="0.25">
      <c r="AO2192" s="102" t="s">
        <v>83</v>
      </c>
      <c r="AP2192" s="101">
        <f>_xll.qlInterestRateIndexFixingDate(Currency&amp;"ibor"&amp;Tenor,AQ2192,Trigger)</f>
        <v>54711</v>
      </c>
      <c r="AQ2192" s="101">
        <f>_xll.qlCalendarAdvance(Calendar,AQ2191,AO2192,"f",,Trigger)</f>
        <v>54715</v>
      </c>
      <c r="AR2192" s="101">
        <f>_xll.qlInterestRateIndexMaturity(Currency&amp;"ibor"&amp;Tenor,AQ2192,Trigger)</f>
        <v>54746</v>
      </c>
      <c r="AS2192" s="246">
        <f>_xll.qlIndexFixing($AC$5,AP2192,TRUE,_xll.ohTrigger(Trigger,Trigger1M))</f>
        <v>1.7301903018938438E-2</v>
      </c>
      <c r="AT2192" s="246">
        <f>_xll.qlIndexFixing($AU$1,AP2192,TRUE,_xll.ohTrigger(Trigger,Trigger1M))</f>
        <v>1.7388216522070354E-2</v>
      </c>
    </row>
    <row r="2193" spans="41:46" ht="11.25" customHeight="1" x14ac:dyDescent="0.25">
      <c r="AO2193" s="102" t="s">
        <v>83</v>
      </c>
      <c r="AP2193" s="101">
        <f>_xll.qlInterestRateIndexFixingDate(Currency&amp;"ibor"&amp;Tenor,AQ2193,Trigger)</f>
        <v>54718</v>
      </c>
      <c r="AQ2193" s="101">
        <f>_xll.qlCalendarAdvance(Calendar,AQ2192,AO2193,"f",,Trigger)</f>
        <v>54722</v>
      </c>
      <c r="AR2193" s="101">
        <f>_xll.qlInterestRateIndexMaturity(Currency&amp;"ibor"&amp;Tenor,AQ2193,Trigger)</f>
        <v>54753</v>
      </c>
      <c r="AS2193" s="246">
        <f>_xll.qlIndexFixing($AC$5,AP2193,TRUE,_xll.ohTrigger(Trigger,Trigger1M))</f>
        <v>1.7298422543077372E-2</v>
      </c>
      <c r="AT2193" s="246">
        <f>_xll.qlIndexFixing($AU$1,AP2193,TRUE,_xll.ohTrigger(Trigger,Trigger1M))</f>
        <v>1.7383950381109858E-2</v>
      </c>
    </row>
    <row r="2194" spans="41:46" ht="11.25" customHeight="1" x14ac:dyDescent="0.25">
      <c r="AO2194" s="102" t="s">
        <v>83</v>
      </c>
      <c r="AP2194" s="101">
        <f>_xll.qlInterestRateIndexFixingDate(Currency&amp;"ibor"&amp;Tenor,AQ2194,Trigger)</f>
        <v>54725</v>
      </c>
      <c r="AQ2194" s="101">
        <f>_xll.qlCalendarAdvance(Calendar,AQ2193,AO2194,"f",,Trigger)</f>
        <v>54729</v>
      </c>
      <c r="AR2194" s="101">
        <f>_xll.qlInterestRateIndexMaturity(Currency&amp;"ibor"&amp;Tenor,AQ2194,Trigger)</f>
        <v>54759</v>
      </c>
      <c r="AS2194" s="246">
        <f>_xll.qlIndexFixing($AC$5,AP2194,TRUE,_xll.ohTrigger(Trigger,Trigger1M))</f>
        <v>1.7294703466283146E-2</v>
      </c>
      <c r="AT2194" s="246">
        <f>_xll.qlIndexFixing($AU$1,AP2194,TRUE,_xll.ohTrigger(Trigger,Trigger1M))</f>
        <v>1.7379545448424238E-2</v>
      </c>
    </row>
    <row r="2195" spans="41:46" ht="11.25" customHeight="1" x14ac:dyDescent="0.25">
      <c r="AO2195" s="102" t="s">
        <v>83</v>
      </c>
      <c r="AP2195" s="101">
        <f>_xll.qlInterestRateIndexFixingDate(Currency&amp;"ibor"&amp;Tenor,AQ2195,Trigger)</f>
        <v>54732</v>
      </c>
      <c r="AQ2195" s="101">
        <f>_xll.qlCalendarAdvance(Calendar,AQ2194,AO2195,"f",,Trigger)</f>
        <v>54736</v>
      </c>
      <c r="AR2195" s="101">
        <f>_xll.qlInterestRateIndexMaturity(Currency&amp;"ibor"&amp;Tenor,AQ2195,Trigger)</f>
        <v>54766</v>
      </c>
      <c r="AS2195" s="246">
        <f>_xll.qlIndexFixing($AC$5,AP2195,TRUE,_xll.ohTrigger(Trigger,Trigger1M))</f>
        <v>1.7291058614004484E-2</v>
      </c>
      <c r="AT2195" s="246">
        <f>_xll.qlIndexFixing($AU$1,AP2195,TRUE,_xll.ohTrigger(Trigger,Trigger1M))</f>
        <v>1.7375224188048044E-2</v>
      </c>
    </row>
    <row r="2196" spans="41:46" ht="11.25" customHeight="1" x14ac:dyDescent="0.25">
      <c r="AO2196" s="102" t="s">
        <v>83</v>
      </c>
      <c r="AP2196" s="101">
        <f>_xll.qlInterestRateIndexFixingDate(Currency&amp;"ibor"&amp;Tenor,AQ2196,Trigger)</f>
        <v>54739</v>
      </c>
      <c r="AQ2196" s="101">
        <f>_xll.qlCalendarAdvance(Calendar,AQ2195,AO2196,"f",,Trigger)</f>
        <v>54743</v>
      </c>
      <c r="AR2196" s="101">
        <f>_xll.qlInterestRateIndexMaturity(Currency&amp;"ibor"&amp;Tenor,AQ2196,Trigger)</f>
        <v>54773</v>
      </c>
      <c r="AS2196" s="246">
        <f>_xll.qlIndexFixing($AC$5,AP2196,TRUE,_xll.ohTrigger(Trigger,Trigger1M))</f>
        <v>1.7287328442965766E-2</v>
      </c>
      <c r="AT2196" s="246">
        <f>_xll.qlIndexFixing($AU$1,AP2196,TRUE,_xll.ohTrigger(Trigger,Trigger1M))</f>
        <v>1.7370874240528522E-2</v>
      </c>
    </row>
    <row r="2197" spans="41:46" ht="11.25" customHeight="1" x14ac:dyDescent="0.25">
      <c r="AO2197" s="102" t="s">
        <v>83</v>
      </c>
      <c r="AP2197" s="101">
        <f>_xll.qlInterestRateIndexFixingDate(Currency&amp;"ibor"&amp;Tenor,AQ2197,Trigger)</f>
        <v>54746</v>
      </c>
      <c r="AQ2197" s="101">
        <f>_xll.qlCalendarAdvance(Calendar,AQ2196,AO2197,"f",,Trigger)</f>
        <v>54750</v>
      </c>
      <c r="AR2197" s="101">
        <f>_xll.qlInterestRateIndexMaturity(Currency&amp;"ibor"&amp;Tenor,AQ2197,Trigger)</f>
        <v>54780</v>
      </c>
      <c r="AS2197" s="246">
        <f>_xll.qlIndexFixing($AC$5,AP2197,TRUE,_xll.ohTrigger(Trigger,Trigger1M))</f>
        <v>1.7283512953238933E-2</v>
      </c>
      <c r="AT2197" s="246">
        <f>_xll.qlIndexFixing($AU$1,AP2197,TRUE,_xll.ohTrigger(Trigger,Trigger1M))</f>
        <v>1.7366495605892318E-2</v>
      </c>
    </row>
    <row r="2198" spans="41:46" ht="11.25" customHeight="1" x14ac:dyDescent="0.25">
      <c r="AO2198" s="102" t="s">
        <v>83</v>
      </c>
      <c r="AP2198" s="101">
        <f>_xll.qlInterestRateIndexFixingDate(Currency&amp;"ibor"&amp;Tenor,AQ2198,Trigger)</f>
        <v>54753</v>
      </c>
      <c r="AQ2198" s="101">
        <f>_xll.qlCalendarAdvance(Calendar,AQ2197,AO2198,"f",,Trigger)</f>
        <v>54757</v>
      </c>
      <c r="AR2198" s="101">
        <f>_xll.qlInterestRateIndexMaturity(Currency&amp;"ibor"&amp;Tenor,AQ2198,Trigger)</f>
        <v>54788</v>
      </c>
      <c r="AS2198" s="246">
        <f>_xll.qlIndexFixing($AC$5,AP2198,TRUE,_xll.ohTrigger(Trigger,Trigger1M))</f>
        <v>1.7279740320776591E-2</v>
      </c>
      <c r="AT2198" s="246">
        <f>_xll.qlIndexFixing($AU$1,AP2198,TRUE,_xll.ohTrigger(Trigger,Trigger1M))</f>
        <v>1.7362189348915594E-2</v>
      </c>
    </row>
    <row r="2199" spans="41:46" ht="11.25" customHeight="1" x14ac:dyDescent="0.25">
      <c r="AO2199" s="102" t="s">
        <v>83</v>
      </c>
      <c r="AP2199" s="101">
        <f>_xll.qlInterestRateIndexFixingDate(Currency&amp;"ibor"&amp;Tenor,AQ2199,Trigger)</f>
        <v>54760</v>
      </c>
      <c r="AQ2199" s="101">
        <f>_xll.qlCalendarAdvance(Calendar,AQ2198,AO2199,"f",,Trigger)</f>
        <v>54764</v>
      </c>
      <c r="AR2199" s="101">
        <f>_xll.qlInterestRateIndexMaturity(Currency&amp;"ibor"&amp;Tenor,AQ2199,Trigger)</f>
        <v>54795</v>
      </c>
      <c r="AS2199" s="246">
        <f>_xll.qlIndexFixing($AC$5,AP2199,TRUE,_xll.ohTrigger(Trigger,Trigger1M))</f>
        <v>1.72757479082934E-2</v>
      </c>
      <c r="AT2199" s="246">
        <f>_xll.qlIndexFixing($AU$1,AP2199,TRUE,_xll.ohTrigger(Trigger,Trigger1M))</f>
        <v>1.7357751077219624E-2</v>
      </c>
    </row>
    <row r="2200" spans="41:46" ht="11.25" customHeight="1" x14ac:dyDescent="0.25">
      <c r="AO2200" s="102" t="s">
        <v>83</v>
      </c>
      <c r="AP2200" s="101">
        <f>_xll.qlInterestRateIndexFixingDate(Currency&amp;"ibor"&amp;Tenor,AQ2200,Trigger)</f>
        <v>54767</v>
      </c>
      <c r="AQ2200" s="101">
        <f>_xll.qlCalendarAdvance(Calendar,AQ2199,AO2200,"f",,Trigger)</f>
        <v>54771</v>
      </c>
      <c r="AR2200" s="101">
        <f>_xll.qlInterestRateIndexMaturity(Currency&amp;"ibor"&amp;Tenor,AQ2200,Trigger)</f>
        <v>54802</v>
      </c>
      <c r="AS2200" s="246">
        <f>_xll.qlIndexFixing($AC$5,AP2200,TRUE,_xll.ohTrigger(Trigger,Trigger1M))</f>
        <v>1.727167017333596E-2</v>
      </c>
      <c r="AT2200" s="246">
        <f>_xll.qlIndexFixing($AU$1,AP2200,TRUE,_xll.ohTrigger(Trigger,Trigger1M))</f>
        <v>1.7353284117179055E-2</v>
      </c>
    </row>
    <row r="2201" spans="41:46" ht="11.25" customHeight="1" x14ac:dyDescent="0.25">
      <c r="AO2201" s="102" t="s">
        <v>83</v>
      </c>
      <c r="AP2201" s="101">
        <f>_xll.qlInterestRateIndexFixingDate(Currency&amp;"ibor"&amp;Tenor,AQ2201,Trigger)</f>
        <v>54774</v>
      </c>
      <c r="AQ2201" s="101">
        <f>_xll.qlCalendarAdvance(Calendar,AQ2200,AO2201,"f",,Trigger)</f>
        <v>54778</v>
      </c>
      <c r="AR2201" s="101">
        <f>_xll.qlInterestRateIndexMaturity(Currency&amp;"ibor"&amp;Tenor,AQ2201,Trigger)</f>
        <v>54809</v>
      </c>
      <c r="AS2201" s="246">
        <f>_xll.qlIndexFixing($AC$5,AP2201,TRUE,_xll.ohTrigger(Trigger,Trigger1M))</f>
        <v>1.726750711599968E-2</v>
      </c>
      <c r="AT2201" s="246">
        <f>_xll.qlIndexFixing($AU$1,AP2201,TRUE,_xll.ohTrigger(Trigger,Trigger1M))</f>
        <v>1.7348788468837716E-2</v>
      </c>
    </row>
    <row r="2202" spans="41:46" ht="11.25" customHeight="1" x14ac:dyDescent="0.25">
      <c r="AO2202" s="102" t="s">
        <v>83</v>
      </c>
      <c r="AP2202" s="101">
        <f>_xll.qlInterestRateIndexFixingDate(Currency&amp;"ibor"&amp;Tenor,AQ2202,Trigger)</f>
        <v>54781</v>
      </c>
      <c r="AQ2202" s="101">
        <f>_xll.qlCalendarAdvance(Calendar,AQ2201,AO2202,"f",,Trigger)</f>
        <v>54785</v>
      </c>
      <c r="AR2202" s="101">
        <f>_xll.qlInterestRateIndexMaturity(Currency&amp;"ibor"&amp;Tenor,AQ2202,Trigger)</f>
        <v>54816</v>
      </c>
      <c r="AS2202" s="246">
        <f>_xll.qlIndexFixing($AC$5,AP2202,TRUE,_xll.ohTrigger(Trigger,Trigger1M))</f>
        <v>1.7263258736367075E-2</v>
      </c>
      <c r="AT2202" s="246">
        <f>_xll.qlIndexFixing($AU$1,AP2202,TRUE,_xll.ohTrigger(Trigger,Trigger1M))</f>
        <v>1.7344264132208503E-2</v>
      </c>
    </row>
    <row r="2203" spans="41:46" ht="11.25" customHeight="1" x14ac:dyDescent="0.25">
      <c r="AO2203" s="102" t="s">
        <v>83</v>
      </c>
      <c r="AP2203" s="101">
        <f>_xll.qlInterestRateIndexFixingDate(Currency&amp;"ibor"&amp;Tenor,AQ2203,Trigger)</f>
        <v>54788</v>
      </c>
      <c r="AQ2203" s="101">
        <f>_xll.qlCalendarAdvance(Calendar,AQ2202,AO2203,"f",,Trigger)</f>
        <v>54792</v>
      </c>
      <c r="AR2203" s="101">
        <f>_xll.qlInterestRateIndexMaturity(Currency&amp;"ibor"&amp;Tenor,AQ2203,Trigger)</f>
        <v>54823</v>
      </c>
      <c r="AS2203" s="246">
        <f>_xll.qlIndexFixing($AC$5,AP2203,TRUE,_xll.ohTrigger(Trigger,Trigger1M))</f>
        <v>1.7258925034536136E-2</v>
      </c>
      <c r="AT2203" s="246">
        <f>_xll.qlIndexFixing($AU$1,AP2203,TRUE,_xll.ohTrigger(Trigger,Trigger1M))</f>
        <v>1.7339711107342989E-2</v>
      </c>
    </row>
    <row r="2204" spans="41:46" ht="11.25" customHeight="1" x14ac:dyDescent="0.25">
      <c r="AO2204" s="102" t="s">
        <v>83</v>
      </c>
      <c r="AP2204" s="101">
        <f>_xll.qlInterestRateIndexFixingDate(Currency&amp;"ibor"&amp;Tenor,AQ2204,Trigger)</f>
        <v>54795</v>
      </c>
      <c r="AQ2204" s="101">
        <f>_xll.qlCalendarAdvance(Calendar,AQ2203,AO2204,"f",,Trigger)</f>
        <v>54799</v>
      </c>
      <c r="AR2204" s="101">
        <f>_xll.qlInterestRateIndexMaturity(Currency&amp;"ibor"&amp;Tenor,AQ2204,Trigger)</f>
        <v>54830</v>
      </c>
      <c r="AS2204" s="246">
        <f>_xll.qlIndexFixing($AC$5,AP2204,TRUE,_xll.ohTrigger(Trigger,Trigger1M))</f>
        <v>1.7254506010604839E-2</v>
      </c>
      <c r="AT2204" s="246">
        <f>_xll.qlIndexFixing($AU$1,AP2204,TRUE,_xll.ohTrigger(Trigger,Trigger1M))</f>
        <v>1.7335129394266957E-2</v>
      </c>
    </row>
    <row r="2205" spans="41:46" ht="11.25" customHeight="1" x14ac:dyDescent="0.25">
      <c r="AO2205" s="102" t="s">
        <v>83</v>
      </c>
      <c r="AP2205" s="101">
        <f>_xll.qlInterestRateIndexFixingDate(Currency&amp;"ibor"&amp;Tenor,AQ2205,Trigger)</f>
        <v>54802</v>
      </c>
      <c r="AQ2205" s="101">
        <f>_xll.qlCalendarAdvance(Calendar,AQ2204,AO2205,"f",,Trigger)</f>
        <v>54806</v>
      </c>
      <c r="AR2205" s="101">
        <f>_xll.qlInterestRateIndexMaturity(Currency&amp;"ibor"&amp;Tenor,AQ2205,Trigger)</f>
        <v>54837</v>
      </c>
      <c r="AS2205" s="246">
        <f>_xll.qlIndexFixing($AC$5,AP2205,TRUE,_xll.ohTrigger(Trigger,Trigger1M))</f>
        <v>1.725000166466344E-2</v>
      </c>
      <c r="AT2205" s="246">
        <f>_xll.qlIndexFixing($AU$1,AP2205,TRUE,_xll.ohTrigger(Trigger,Trigger1M))</f>
        <v>1.7330518993016509E-2</v>
      </c>
    </row>
    <row r="2206" spans="41:46" ht="11.25" customHeight="1" x14ac:dyDescent="0.25">
      <c r="AO2206" s="102" t="s">
        <v>83</v>
      </c>
      <c r="AP2206" s="101">
        <f>_xll.qlInterestRateIndexFixingDate(Currency&amp;"ibor"&amp;Tenor,AQ2206,Trigger)</f>
        <v>54809</v>
      </c>
      <c r="AQ2206" s="101">
        <f>_xll.qlCalendarAdvance(Calendar,AQ2205,AO2206,"f",,Trigger)</f>
        <v>54813</v>
      </c>
      <c r="AR2206" s="101">
        <f>_xll.qlInterestRateIndexMaturity(Currency&amp;"ibor"&amp;Tenor,AQ2206,Trigger)</f>
        <v>54844</v>
      </c>
      <c r="AS2206" s="246">
        <f>_xll.qlIndexFixing($AC$5,AP2206,TRUE,_xll.ohTrigger(Trigger,Trigger1M))</f>
        <v>1.7245411996820243E-2</v>
      </c>
      <c r="AT2206" s="246">
        <f>_xll.qlIndexFixing($AU$1,AP2206,TRUE,_xll.ohTrigger(Trigger,Trigger1M))</f>
        <v>1.7325879903622585E-2</v>
      </c>
    </row>
    <row r="2207" spans="41:46" ht="11.25" customHeight="1" x14ac:dyDescent="0.25">
      <c r="AO2207" s="102" t="s">
        <v>83</v>
      </c>
      <c r="AP2207" s="101">
        <f>_xll.qlInterestRateIndexFixingDate(Currency&amp;"ibor"&amp;Tenor,AQ2207,Trigger)</f>
        <v>54816</v>
      </c>
      <c r="AQ2207" s="101">
        <f>_xll.qlCalendarAdvance(Calendar,AQ2206,AO2207,"f",,Trigger)</f>
        <v>54820</v>
      </c>
      <c r="AR2207" s="101">
        <f>_xll.qlInterestRateIndexMaturity(Currency&amp;"ibor"&amp;Tenor,AQ2207,Trigger)</f>
        <v>54848</v>
      </c>
      <c r="AS2207" s="246">
        <f>_xll.qlIndexFixing($AC$5,AP2207,TRUE,_xll.ohTrigger(Trigger,Trigger1M))</f>
        <v>1.7240520827891563E-2</v>
      </c>
      <c r="AT2207" s="246">
        <f>_xll.qlIndexFixing($AU$1,AP2207,TRUE,_xll.ohTrigger(Trigger,Trigger1M))</f>
        <v>1.732096953164167E-2</v>
      </c>
    </row>
    <row r="2208" spans="41:46" ht="11.25" customHeight="1" x14ac:dyDescent="0.25">
      <c r="AO2208" s="102" t="s">
        <v>83</v>
      </c>
      <c r="AP2208" s="101">
        <f>_xll.qlInterestRateIndexFixingDate(Currency&amp;"ibor"&amp;Tenor,AQ2208,Trigger)</f>
        <v>54823</v>
      </c>
      <c r="AQ2208" s="101">
        <f>_xll.qlCalendarAdvance(Calendar,AQ2207,AO2208,"f",,Trigger)</f>
        <v>54827</v>
      </c>
      <c r="AR2208" s="101">
        <f>_xll.qlInterestRateIndexMaturity(Currency&amp;"ibor"&amp;Tenor,AQ2208,Trigger)</f>
        <v>54855</v>
      </c>
      <c r="AS2208" s="246">
        <f>_xll.qlIndexFixing($AC$5,AP2208,TRUE,_xll.ohTrigger(Trigger,Trigger1M))</f>
        <v>1.7235779480436912E-2</v>
      </c>
      <c r="AT2208" s="246">
        <f>_xll.qlIndexFixing($AU$1,AP2208,TRUE,_xll.ohTrigger(Trigger,Trigger1M))</f>
        <v>1.7316279889923854E-2</v>
      </c>
    </row>
    <row r="2209" spans="41:46" ht="11.25" customHeight="1" x14ac:dyDescent="0.25">
      <c r="AO2209" s="102" t="s">
        <v>83</v>
      </c>
      <c r="AP2209" s="101">
        <f>_xll.qlInterestRateIndexFixingDate(Currency&amp;"ibor"&amp;Tenor,AQ2209,Trigger)</f>
        <v>54830</v>
      </c>
      <c r="AQ2209" s="101">
        <f>_xll.qlCalendarAdvance(Calendar,AQ2208,AO2209,"f",,Trigger)</f>
        <v>54834</v>
      </c>
      <c r="AR2209" s="101">
        <f>_xll.qlInterestRateIndexMaturity(Currency&amp;"ibor"&amp;Tenor,AQ2209,Trigger)</f>
        <v>54862</v>
      </c>
      <c r="AS2209" s="246">
        <f>_xll.qlIndexFixing($AC$5,AP2209,TRUE,_xll.ohTrigger(Trigger,Trigger1M))</f>
        <v>1.7230952823419989E-2</v>
      </c>
      <c r="AT2209" s="246">
        <f>_xll.qlIndexFixing($AU$1,AP2209,TRUE,_xll.ohTrigger(Trigger,Trigger1M))</f>
        <v>1.7311561564110938E-2</v>
      </c>
    </row>
    <row r="2210" spans="41:46" ht="11.25" customHeight="1" x14ac:dyDescent="0.25">
      <c r="AO2210" s="102" t="s">
        <v>83</v>
      </c>
      <c r="AP2210" s="101">
        <f>_xll.qlInterestRateIndexFixingDate(Currency&amp;"ibor"&amp;Tenor,AQ2210,Trigger)</f>
        <v>54837</v>
      </c>
      <c r="AQ2210" s="101">
        <f>_xll.qlCalendarAdvance(Calendar,AQ2209,AO2210,"f",,Trigger)</f>
        <v>54841</v>
      </c>
      <c r="AR2210" s="101">
        <f>_xll.qlInterestRateIndexMaturity(Currency&amp;"ibor"&amp;Tenor,AQ2210,Trigger)</f>
        <v>54869</v>
      </c>
      <c r="AS2210" s="246">
        <f>_xll.qlIndexFixing($AC$5,AP2210,TRUE,_xll.ohTrigger(Trigger,Trigger1M))</f>
        <v>1.7226040856929296E-2</v>
      </c>
      <c r="AT2210" s="246">
        <f>_xll.qlIndexFixing($AU$1,AP2210,TRUE,_xll.ohTrigger(Trigger,Trigger1M))</f>
        <v>1.7306814554234329E-2</v>
      </c>
    </row>
    <row r="2211" spans="41:46" ht="11.25" customHeight="1" x14ac:dyDescent="0.25">
      <c r="AO2211" s="102" t="s">
        <v>83</v>
      </c>
      <c r="AP2211" s="101">
        <f>_xll.qlInterestRateIndexFixingDate(Currency&amp;"ibor"&amp;Tenor,AQ2211,Trigger)</f>
        <v>54844</v>
      </c>
      <c r="AQ2211" s="101">
        <f>_xll.qlCalendarAdvance(Calendar,AQ2210,AO2211,"f",,Trigger)</f>
        <v>54848</v>
      </c>
      <c r="AR2211" s="101">
        <f>_xll.qlInterestRateIndexMaturity(Currency&amp;"ibor"&amp;Tenor,AQ2211,Trigger)</f>
        <v>54879</v>
      </c>
      <c r="AS2211" s="246">
        <f>_xll.qlIndexFixing($AC$5,AP2211,TRUE,_xll.ohTrigger(Trigger,Trigger1M))</f>
        <v>1.7221183832589249E-2</v>
      </c>
      <c r="AT2211" s="246">
        <f>_xll.qlIndexFixing($AU$1,AP2211,TRUE,_xll.ohTrigger(Trigger,Trigger1M))</f>
        <v>1.7302254135751483E-2</v>
      </c>
    </row>
    <row r="2212" spans="41:46" ht="11.25" customHeight="1" x14ac:dyDescent="0.25">
      <c r="AO2212" s="102" t="s">
        <v>83</v>
      </c>
      <c r="AP2212" s="101">
        <f>_xll.qlInterestRateIndexFixingDate(Currency&amp;"ibor"&amp;Tenor,AQ2212,Trigger)</f>
        <v>54851</v>
      </c>
      <c r="AQ2212" s="101">
        <f>_xll.qlCalendarAdvance(Calendar,AQ2211,AO2212,"f",,Trigger)</f>
        <v>54855</v>
      </c>
      <c r="AR2212" s="101">
        <f>_xll.qlInterestRateIndexMaturity(Currency&amp;"ibor"&amp;Tenor,AQ2212,Trigger)</f>
        <v>54890</v>
      </c>
      <c r="AS2212" s="246">
        <f>_xll.qlIndexFixing($AC$5,AP2212,TRUE,_xll.ohTrigger(Trigger,Trigger1M))</f>
        <v>1.7216235447812065E-2</v>
      </c>
      <c r="AT2212" s="246">
        <f>_xll.qlIndexFixing($AU$1,AP2212,TRUE,_xll.ohTrigger(Trigger,Trigger1M))</f>
        <v>1.7297717821028766E-2</v>
      </c>
    </row>
    <row r="2213" spans="41:46" ht="11.25" customHeight="1" x14ac:dyDescent="0.25">
      <c r="AO2213" s="102" t="s">
        <v>83</v>
      </c>
      <c r="AP2213" s="101">
        <f>_xll.qlInterestRateIndexFixingDate(Currency&amp;"ibor"&amp;Tenor,AQ2213,Trigger)</f>
        <v>54858</v>
      </c>
      <c r="AQ2213" s="101">
        <f>_xll.qlCalendarAdvance(Calendar,AQ2212,AO2213,"f",,Trigger)</f>
        <v>54862</v>
      </c>
      <c r="AR2213" s="101">
        <f>_xll.qlInterestRateIndexMaturity(Currency&amp;"ibor"&amp;Tenor,AQ2213,Trigger)</f>
        <v>54893</v>
      </c>
      <c r="AS2213" s="246">
        <f>_xll.qlIndexFixing($AC$5,AP2213,TRUE,_xll.ohTrigger(Trigger,Trigger1M))</f>
        <v>1.7210895317228289E-2</v>
      </c>
      <c r="AT2213" s="246">
        <f>_xll.qlIndexFixing($AU$1,AP2213,TRUE,_xll.ohTrigger(Trigger,Trigger1M))</f>
        <v>1.7292603012831288E-2</v>
      </c>
    </row>
    <row r="2214" spans="41:46" ht="11.25" customHeight="1" x14ac:dyDescent="0.25">
      <c r="AO2214" s="102" t="s">
        <v>83</v>
      </c>
      <c r="AP2214" s="101">
        <f>_xll.qlInterestRateIndexFixingDate(Currency&amp;"ibor"&amp;Tenor,AQ2214,Trigger)</f>
        <v>54865</v>
      </c>
      <c r="AQ2214" s="101">
        <f>_xll.qlCalendarAdvance(Calendar,AQ2213,AO2214,"f",,Trigger)</f>
        <v>54869</v>
      </c>
      <c r="AR2214" s="101">
        <f>_xll.qlInterestRateIndexMaturity(Currency&amp;"ibor"&amp;Tenor,AQ2214,Trigger)</f>
        <v>54900</v>
      </c>
      <c r="AS2214" s="246">
        <f>_xll.qlIndexFixing($AC$5,AP2214,TRUE,_xll.ohTrigger(Trigger,Trigger1M))</f>
        <v>1.7205623077919934E-2</v>
      </c>
      <c r="AT2214" s="246">
        <f>_xll.qlIndexFixing($AU$1,AP2214,TRUE,_xll.ohTrigger(Trigger,Trigger1M))</f>
        <v>1.7287734419565975E-2</v>
      </c>
    </row>
    <row r="2215" spans="41:46" ht="11.25" customHeight="1" x14ac:dyDescent="0.25">
      <c r="AO2215" s="102" t="s">
        <v>83</v>
      </c>
      <c r="AP2215" s="101">
        <f>_xll.qlInterestRateIndexFixingDate(Currency&amp;"ibor"&amp;Tenor,AQ2215,Trigger)</f>
        <v>54872</v>
      </c>
      <c r="AQ2215" s="101">
        <f>_xll.qlCalendarAdvance(Calendar,AQ2214,AO2215,"f",,Trigger)</f>
        <v>54876</v>
      </c>
      <c r="AR2215" s="101">
        <f>_xll.qlInterestRateIndexMaturity(Currency&amp;"ibor"&amp;Tenor,AQ2215,Trigger)</f>
        <v>54907</v>
      </c>
      <c r="AS2215" s="246">
        <f>_xll.qlIndexFixing($AC$5,AP2215,TRUE,_xll.ohTrigger(Trigger,Trigger1M))</f>
        <v>1.7200265517684481E-2</v>
      </c>
      <c r="AT2215" s="246">
        <f>_xll.qlIndexFixing($AU$1,AP2215,TRUE,_xll.ohTrigger(Trigger,Trigger1M))</f>
        <v>1.7282837138469197E-2</v>
      </c>
    </row>
    <row r="2216" spans="41:46" ht="11.25" customHeight="1" x14ac:dyDescent="0.25">
      <c r="AO2216" s="102" t="s">
        <v>83</v>
      </c>
      <c r="AP2216" s="101">
        <f>_xll.qlInterestRateIndexFixingDate(Currency&amp;"ibor"&amp;Tenor,AQ2216,Trigger)</f>
        <v>54879</v>
      </c>
      <c r="AQ2216" s="101">
        <f>_xll.qlCalendarAdvance(Calendar,AQ2215,AO2216,"f",,Trigger)</f>
        <v>54883</v>
      </c>
      <c r="AR2216" s="101">
        <f>_xll.qlInterestRateIndexMaturity(Currency&amp;"ibor"&amp;Tenor,AQ2216,Trigger)</f>
        <v>54913</v>
      </c>
      <c r="AS2216" s="246">
        <f>_xll.qlIndexFixing($AC$5,AP2216,TRUE,_xll.ohTrigger(Trigger,Trigger1M))</f>
        <v>1.7194808217740665E-2</v>
      </c>
      <c r="AT2216" s="246">
        <f>_xll.qlIndexFixing($AU$1,AP2216,TRUE,_xll.ohTrigger(Trigger,Trigger1M))</f>
        <v>1.7277851039421144E-2</v>
      </c>
    </row>
    <row r="2217" spans="41:46" ht="11.25" customHeight="1" x14ac:dyDescent="0.25">
      <c r="AO2217" s="102" t="s">
        <v>83</v>
      </c>
      <c r="AP2217" s="101">
        <f>_xll.qlInterestRateIndexFixingDate(Currency&amp;"ibor"&amp;Tenor,AQ2217,Trigger)</f>
        <v>54884</v>
      </c>
      <c r="AQ2217" s="101">
        <f>_xll.qlCalendarAdvance(Calendar,AQ2216,AO2217,"f",,Trigger)</f>
        <v>54890</v>
      </c>
      <c r="AR2217" s="101">
        <f>_xll.qlInterestRateIndexMaturity(Currency&amp;"ibor"&amp;Tenor,AQ2217,Trigger)</f>
        <v>54920</v>
      </c>
      <c r="AS2217" s="246">
        <f>_xll.qlIndexFixing($AC$5,AP2217,TRUE,_xll.ohTrigger(Trigger,Trigger1M))</f>
        <v>1.71892863738492E-2</v>
      </c>
      <c r="AT2217" s="246">
        <f>_xll.qlIndexFixing($AU$1,AP2217,TRUE,_xll.ohTrigger(Trigger,Trigger1M))</f>
        <v>1.7272898669392411E-2</v>
      </c>
    </row>
    <row r="2218" spans="41:46" ht="11.25" customHeight="1" x14ac:dyDescent="0.25">
      <c r="AO2218" s="102" t="s">
        <v>83</v>
      </c>
      <c r="AP2218" s="101">
        <f>_xll.qlInterestRateIndexFixingDate(Currency&amp;"ibor"&amp;Tenor,AQ2218,Trigger)</f>
        <v>54893</v>
      </c>
      <c r="AQ2218" s="101">
        <f>_xll.qlCalendarAdvance(Calendar,AQ2217,AO2218,"f",,Trigger)</f>
        <v>54897</v>
      </c>
      <c r="AR2218" s="101">
        <f>_xll.qlInterestRateIndexMaturity(Currency&amp;"ibor"&amp;Tenor,AQ2218,Trigger)</f>
        <v>54927</v>
      </c>
      <c r="AS2218" s="246">
        <f>_xll.qlIndexFixing($AC$5,AP2218,TRUE,_xll.ohTrigger(Trigger,Trigger1M))</f>
        <v>1.7183679213355951E-2</v>
      </c>
      <c r="AT2218" s="246">
        <f>_xll.qlIndexFixing($AU$1,AP2218,TRUE,_xll.ohTrigger(Trigger,Trigger1M))</f>
        <v>1.7267917612958428E-2</v>
      </c>
    </row>
    <row r="2219" spans="41:46" ht="11.25" customHeight="1" x14ac:dyDescent="0.25">
      <c r="AO2219" s="102" t="s">
        <v>83</v>
      </c>
      <c r="AP2219" s="101">
        <f>_xll.qlInterestRateIndexFixingDate(Currency&amp;"ibor"&amp;Tenor,AQ2219,Trigger)</f>
        <v>54900</v>
      </c>
      <c r="AQ2219" s="101">
        <f>_xll.qlCalendarAdvance(Calendar,AQ2218,AO2219,"f",,Trigger)</f>
        <v>54904</v>
      </c>
      <c r="AR2219" s="101">
        <f>_xll.qlInterestRateIndexMaturity(Currency&amp;"ibor"&amp;Tenor,AQ2219,Trigger)</f>
        <v>54934</v>
      </c>
      <c r="AS2219" s="246">
        <f>_xll.qlIndexFixing($AC$5,AP2219,TRUE,_xll.ohTrigger(Trigger,Trigger1M))</f>
        <v>1.7177986736391482E-2</v>
      </c>
      <c r="AT2219" s="246">
        <f>_xll.qlIndexFixing($AU$1,AP2219,TRUE,_xll.ohTrigger(Trigger,Trigger1M))</f>
        <v>1.7262907870145838E-2</v>
      </c>
    </row>
    <row r="2220" spans="41:46" ht="11.25" customHeight="1" x14ac:dyDescent="0.25">
      <c r="AO2220" s="102" t="s">
        <v>83</v>
      </c>
      <c r="AP2220" s="101">
        <f>_xll.qlInterestRateIndexFixingDate(Currency&amp;"ibor"&amp;Tenor,AQ2220,Trigger)</f>
        <v>54907</v>
      </c>
      <c r="AQ2220" s="101">
        <f>_xll.qlCalendarAdvance(Calendar,AQ2219,AO2220,"f",,Trigger)</f>
        <v>54911</v>
      </c>
      <c r="AR2220" s="101">
        <f>_xll.qlInterestRateIndexMaturity(Currency&amp;"ibor"&amp;Tenor,AQ2220,Trigger)</f>
        <v>54942</v>
      </c>
      <c r="AS2220" s="246">
        <f>_xll.qlIndexFixing($AC$5,AP2220,TRUE,_xll.ohTrigger(Trigger,Trigger1M))</f>
        <v>1.7172197906744534E-2</v>
      </c>
      <c r="AT2220" s="246">
        <f>_xll.qlIndexFixing($AU$1,AP2220,TRUE,_xll.ohTrigger(Trigger,Trigger1M))</f>
        <v>1.7257920416913496E-2</v>
      </c>
    </row>
    <row r="2221" spans="41:46" ht="11.25" customHeight="1" x14ac:dyDescent="0.25">
      <c r="AO2221" s="102" t="s">
        <v>83</v>
      </c>
      <c r="AP2221" s="101">
        <f>_xll.qlInterestRateIndexFixingDate(Currency&amp;"ibor"&amp;Tenor,AQ2221,Trigger)</f>
        <v>54914</v>
      </c>
      <c r="AQ2221" s="101">
        <f>_xll.qlCalendarAdvance(Calendar,AQ2220,AO2221,"f",,Trigger)</f>
        <v>54918</v>
      </c>
      <c r="AR2221" s="101">
        <f>_xll.qlInterestRateIndexMaturity(Currency&amp;"ibor"&amp;Tenor,AQ2221,Trigger)</f>
        <v>54949</v>
      </c>
      <c r="AS2221" s="246">
        <f>_xll.qlIndexFixing($AC$5,AP2221,TRUE,_xll.ohTrigger(Trigger,Trigger1M))</f>
        <v>1.7166328423470927E-2</v>
      </c>
      <c r="AT2221" s="246">
        <f>_xll.qlIndexFixing($AU$1,AP2221,TRUE,_xll.ohTrigger(Trigger,Trigger1M))</f>
        <v>1.7252851009640177E-2</v>
      </c>
    </row>
    <row r="2222" spans="41:46" ht="11.25" customHeight="1" x14ac:dyDescent="0.25">
      <c r="AO2222" s="102" t="s">
        <v>83</v>
      </c>
      <c r="AP2222" s="101">
        <f>_xll.qlInterestRateIndexFixingDate(Currency&amp;"ibor"&amp;Tenor,AQ2222,Trigger)</f>
        <v>54921</v>
      </c>
      <c r="AQ2222" s="101">
        <f>_xll.qlCalendarAdvance(Calendar,AQ2221,AO2222,"f",,Trigger)</f>
        <v>54925</v>
      </c>
      <c r="AR2222" s="101">
        <f>_xll.qlInterestRateIndexMaturity(Currency&amp;"ibor"&amp;Tenor,AQ2222,Trigger)</f>
        <v>54956</v>
      </c>
      <c r="AS2222" s="246">
        <f>_xll.qlIndexFixing($AC$5,AP2222,TRUE,_xll.ohTrigger(Trigger,Trigger1M))</f>
        <v>1.7160373620128892E-2</v>
      </c>
      <c r="AT2222" s="246">
        <f>_xll.qlIndexFixing($AU$1,AP2222,TRUE,_xll.ohTrigger(Trigger,Trigger1M))</f>
        <v>1.7247752914803571E-2</v>
      </c>
    </row>
    <row r="2223" spans="41:46" ht="11.25" customHeight="1" x14ac:dyDescent="0.25">
      <c r="AO2223" s="102" t="s">
        <v>83</v>
      </c>
      <c r="AP2223" s="101">
        <f>_xll.qlInterestRateIndexFixingDate(Currency&amp;"ibor"&amp;Tenor,AQ2223,Trigger)</f>
        <v>54928</v>
      </c>
      <c r="AQ2223" s="101">
        <f>_xll.qlCalendarAdvance(Calendar,AQ2222,AO2223,"f",,Trigger)</f>
        <v>54932</v>
      </c>
      <c r="AR2223" s="101">
        <f>_xll.qlInterestRateIndexMaturity(Currency&amp;"ibor"&amp;Tenor,AQ2223,Trigger)</f>
        <v>54963</v>
      </c>
      <c r="AS2223" s="246">
        <f>_xll.qlIndexFixing($AC$5,AP2223,TRUE,_xll.ohTrigger(Trigger,Trigger1M))</f>
        <v>1.7154333496855093E-2</v>
      </c>
      <c r="AT2223" s="246">
        <f>_xll.qlIndexFixing($AU$1,AP2223,TRUE,_xll.ohTrigger(Trigger,Trigger1M))</f>
        <v>1.724262613243719E-2</v>
      </c>
    </row>
    <row r="2224" spans="41:46" ht="11.25" customHeight="1" x14ac:dyDescent="0.25">
      <c r="AO2224" s="102" t="s">
        <v>83</v>
      </c>
      <c r="AP2224" s="101">
        <f>_xll.qlInterestRateIndexFixingDate(Currency&amp;"ibor"&amp;Tenor,AQ2224,Trigger)</f>
        <v>54935</v>
      </c>
      <c r="AQ2224" s="101">
        <f>_xll.qlCalendarAdvance(Calendar,AQ2223,AO2224,"f",,Trigger)</f>
        <v>54939</v>
      </c>
      <c r="AR2224" s="101">
        <f>_xll.qlInterestRateIndexMaturity(Currency&amp;"ibor"&amp;Tenor,AQ2224,Trigger)</f>
        <v>54969</v>
      </c>
      <c r="AS2224" s="246">
        <f>_xll.qlIndexFixing($AC$5,AP2224,TRUE,_xll.ohTrigger(Trigger,Trigger1M))</f>
        <v>1.7148244608750751E-2</v>
      </c>
      <c r="AT2224" s="246">
        <f>_xll.qlIndexFixing($AU$1,AP2224,TRUE,_xll.ohTrigger(Trigger,Trigger1M))</f>
        <v>1.7237428861730741E-2</v>
      </c>
    </row>
    <row r="2225" spans="41:46" ht="11.25" customHeight="1" x14ac:dyDescent="0.25">
      <c r="AO2225" s="102" t="s">
        <v>83</v>
      </c>
      <c r="AP2225" s="101">
        <f>_xll.qlInterestRateIndexFixingDate(Currency&amp;"ibor"&amp;Tenor,AQ2225,Trigger)</f>
        <v>54942</v>
      </c>
      <c r="AQ2225" s="101">
        <f>_xll.qlCalendarAdvance(Calendar,AQ2224,AO2225,"f",,Trigger)</f>
        <v>54946</v>
      </c>
      <c r="AR2225" s="101">
        <f>_xll.qlInterestRateIndexMaturity(Currency&amp;"ibor"&amp;Tenor,AQ2225,Trigger)</f>
        <v>54976</v>
      </c>
      <c r="AS2225" s="246">
        <f>_xll.qlIndexFixing($AC$5,AP2225,TRUE,_xll.ohTrigger(Trigger,Trigger1M))</f>
        <v>1.7142105317371481E-2</v>
      </c>
      <c r="AT2225" s="246">
        <f>_xll.qlIndexFixing($AU$1,AP2225,TRUE,_xll.ohTrigger(Trigger,Trigger1M))</f>
        <v>1.7232247001427226E-2</v>
      </c>
    </row>
    <row r="2226" spans="41:46" ht="11.25" customHeight="1" x14ac:dyDescent="0.25">
      <c r="AO2226" s="102" t="s">
        <v>83</v>
      </c>
      <c r="AP2226" s="101">
        <f>_xll.qlInterestRateIndexFixingDate(Currency&amp;"ibor"&amp;Tenor,AQ2226,Trigger)</f>
        <v>54949</v>
      </c>
      <c r="AQ2226" s="101">
        <f>_xll.qlCalendarAdvance(Calendar,AQ2225,AO2226,"f",,Trigger)</f>
        <v>54953</v>
      </c>
      <c r="AR2226" s="101">
        <f>_xll.qlInterestRateIndexMaturity(Currency&amp;"ibor"&amp;Tenor,AQ2226,Trigger)</f>
        <v>54983</v>
      </c>
      <c r="AS2226" s="246">
        <f>_xll.qlIndexFixing($AC$5,AP2226,TRUE,_xll.ohTrigger(Trigger,Trigger1M))</f>
        <v>1.7136473517838091E-2</v>
      </c>
      <c r="AT2226" s="246">
        <f>_xll.qlIndexFixing($AU$1,AP2226,TRUE,_xll.ohTrigger(Trigger,Trigger1M))</f>
        <v>1.7227036455006228E-2</v>
      </c>
    </row>
    <row r="2227" spans="41:46" ht="11.25" customHeight="1" x14ac:dyDescent="0.25">
      <c r="AO2227" s="102" t="s">
        <v>83</v>
      </c>
      <c r="AP2227" s="101">
        <f>_xll.qlInterestRateIndexFixingDate(Currency&amp;"ibor"&amp;Tenor,AQ2227,Trigger)</f>
        <v>54956</v>
      </c>
      <c r="AQ2227" s="101">
        <f>_xll.qlCalendarAdvance(Calendar,AQ2226,AO2227,"f",,Trigger)</f>
        <v>54960</v>
      </c>
      <c r="AR2227" s="101">
        <f>_xll.qlInterestRateIndexMaturity(Currency&amp;"ibor"&amp;Tenor,AQ2227,Trigger)</f>
        <v>54990</v>
      </c>
      <c r="AS2227" s="246">
        <f>_xll.qlIndexFixing($AC$5,AP2227,TRUE,_xll.ohTrigger(Trigger,Trigger1M))</f>
        <v>1.7131464465755641E-2</v>
      </c>
      <c r="AT2227" s="246">
        <f>_xll.qlIndexFixing($AU$1,AP2227,TRUE,_xll.ohTrigger(Trigger,Trigger1M))</f>
        <v>1.7221797222505053E-2</v>
      </c>
    </row>
    <row r="2228" spans="41:46" ht="11.25" customHeight="1" x14ac:dyDescent="0.25">
      <c r="AO2228" s="102" t="s">
        <v>83</v>
      </c>
      <c r="AP2228" s="101">
        <f>_xll.qlInterestRateIndexFixingDate(Currency&amp;"ibor"&amp;Tenor,AQ2228,Trigger)</f>
        <v>54963</v>
      </c>
      <c r="AQ2228" s="101">
        <f>_xll.qlCalendarAdvance(Calendar,AQ2227,AO2228,"f",,Trigger)</f>
        <v>54967</v>
      </c>
      <c r="AR2228" s="101">
        <f>_xll.qlInterestRateIndexMaturity(Currency&amp;"ibor"&amp;Tenor,AQ2228,Trigger)</f>
        <v>54997</v>
      </c>
      <c r="AS2228" s="246">
        <f>_xll.qlIndexFixing($AC$5,AP2228,TRUE,_xll.ohTrigger(Trigger,Trigger1M))</f>
        <v>1.7127077690151538E-2</v>
      </c>
      <c r="AT2228" s="246">
        <f>_xll.qlIndexFixing($AU$1,AP2228,TRUE,_xll.ohTrigger(Trigger,Trigger1M))</f>
        <v>1.7216529303958339E-2</v>
      </c>
    </row>
    <row r="2229" spans="41:46" ht="11.25" customHeight="1" x14ac:dyDescent="0.25">
      <c r="AO2229" s="102" t="s">
        <v>83</v>
      </c>
      <c r="AP2229" s="101">
        <f>_xll.qlInterestRateIndexFixingDate(Currency&amp;"ibor"&amp;Tenor,AQ2229,Trigger)</f>
        <v>54970</v>
      </c>
      <c r="AQ2229" s="101">
        <f>_xll.qlCalendarAdvance(Calendar,AQ2228,AO2229,"f",,Trigger)</f>
        <v>54974</v>
      </c>
      <c r="AR2229" s="101">
        <f>_xll.qlInterestRateIndexMaturity(Currency&amp;"ibor"&amp;Tenor,AQ2229,Trigger)</f>
        <v>55005</v>
      </c>
      <c r="AS2229" s="246">
        <f>_xll.qlIndexFixing($AC$5,AP2229,TRUE,_xll.ohTrigger(Trigger,Trigger1M))</f>
        <v>1.7123453806958355E-2</v>
      </c>
      <c r="AT2229" s="246">
        <f>_xll.qlIndexFixing($AU$1,AP2229,TRUE,_xll.ohTrigger(Trigger,Trigger1M))</f>
        <v>1.721126300227457E-2</v>
      </c>
    </row>
    <row r="2230" spans="41:46" ht="11.25" customHeight="1" x14ac:dyDescent="0.25">
      <c r="AO2230" s="102" t="s">
        <v>83</v>
      </c>
      <c r="AP2230" s="101">
        <f>_xll.qlInterestRateIndexFixingDate(Currency&amp;"ibor"&amp;Tenor,AQ2230,Trigger)</f>
        <v>54977</v>
      </c>
      <c r="AQ2230" s="101">
        <f>_xll.qlCalendarAdvance(Calendar,AQ2229,AO2230,"f",,Trigger)</f>
        <v>54981</v>
      </c>
      <c r="AR2230" s="101">
        <f>_xll.qlInterestRateIndexMaturity(Currency&amp;"ibor"&amp;Tenor,AQ2230,Trigger)</f>
        <v>55012</v>
      </c>
      <c r="AS2230" s="246">
        <f>_xll.qlIndexFixing($AC$5,AP2230,TRUE,_xll.ohTrigger(Trigger,Trigger1M))</f>
        <v>1.7119848264054115E-2</v>
      </c>
      <c r="AT2230" s="246">
        <f>_xll.qlIndexFixing($AU$1,AP2230,TRUE,_xll.ohTrigger(Trigger,Trigger1M))</f>
        <v>1.7205935408280217E-2</v>
      </c>
    </row>
    <row r="2231" spans="41:46" ht="11.25" customHeight="1" x14ac:dyDescent="0.25">
      <c r="AO2231" s="102" t="s">
        <v>83</v>
      </c>
      <c r="AP2231" s="101">
        <f>_xll.qlInterestRateIndexFixingDate(Currency&amp;"ibor"&amp;Tenor,AQ2231,Trigger)</f>
        <v>54984</v>
      </c>
      <c r="AQ2231" s="101">
        <f>_xll.qlCalendarAdvance(Calendar,AQ2230,AO2231,"f",,Trigger)</f>
        <v>54988</v>
      </c>
      <c r="AR2231" s="101">
        <f>_xll.qlInterestRateIndexMaturity(Currency&amp;"ibor"&amp;Tenor,AQ2231,Trigger)</f>
        <v>55019</v>
      </c>
      <c r="AS2231" s="246">
        <f>_xll.qlIndexFixing($AC$5,AP2231,TRUE,_xll.ohTrigger(Trigger,Trigger1M))</f>
        <v>1.7116155384366911E-2</v>
      </c>
      <c r="AT2231" s="246">
        <f>_xll.qlIndexFixing($AU$1,AP2231,TRUE,_xll.ohTrigger(Trigger,Trigger1M))</f>
        <v>1.7200579127070684E-2</v>
      </c>
    </row>
    <row r="2232" spans="41:46" ht="11.25" customHeight="1" x14ac:dyDescent="0.25">
      <c r="AO2232" s="102" t="s">
        <v>83</v>
      </c>
      <c r="AP2232" s="101">
        <f>_xll.qlInterestRateIndexFixingDate(Currency&amp;"ibor"&amp;Tenor,AQ2232,Trigger)</f>
        <v>54991</v>
      </c>
      <c r="AQ2232" s="101">
        <f>_xll.qlCalendarAdvance(Calendar,AQ2231,AO2232,"f",,Trigger)</f>
        <v>54995</v>
      </c>
      <c r="AR2232" s="101">
        <f>_xll.qlInterestRateIndexMaturity(Currency&amp;"ibor"&amp;Tenor,AQ2232,Trigger)</f>
        <v>55026</v>
      </c>
      <c r="AS2232" s="246">
        <f>_xll.qlIndexFixing($AC$5,AP2232,TRUE,_xll.ohTrigger(Trigger,Trigger1M))</f>
        <v>1.7112375167986988E-2</v>
      </c>
      <c r="AT2232" s="246">
        <f>_xll.qlIndexFixing($AU$1,AP2232,TRUE,_xll.ohTrigger(Trigger,Trigger1M))</f>
        <v>1.7195194158679487E-2</v>
      </c>
    </row>
    <row r="2233" spans="41:46" ht="11.25" customHeight="1" x14ac:dyDescent="0.25">
      <c r="AO2233" s="102" t="s">
        <v>83</v>
      </c>
      <c r="AP2233" s="101">
        <f>_xll.qlInterestRateIndexFixingDate(Currency&amp;"ibor"&amp;Tenor,AQ2233,Trigger)</f>
        <v>54998</v>
      </c>
      <c r="AQ2233" s="101">
        <f>_xll.qlCalendarAdvance(Calendar,AQ2232,AO2233,"f",,Trigger)</f>
        <v>55002</v>
      </c>
      <c r="AR2233" s="101">
        <f>_xll.qlInterestRateIndexMaturity(Currency&amp;"ibor"&amp;Tenor,AQ2233,Trigger)</f>
        <v>55033</v>
      </c>
      <c r="AS2233" s="246">
        <f>_xll.qlIndexFixing($AC$5,AP2233,TRUE,_xll.ohTrigger(Trigger,Trigger1M))</f>
        <v>1.7108507614996861E-2</v>
      </c>
      <c r="AT2233" s="246">
        <f>_xll.qlIndexFixing($AU$1,AP2233,TRUE,_xll.ohTrigger(Trigger,Trigger1M))</f>
        <v>1.7189780503145305E-2</v>
      </c>
    </row>
    <row r="2234" spans="41:46" ht="11.25" customHeight="1" x14ac:dyDescent="0.25">
      <c r="AO2234" s="102" t="s">
        <v>83</v>
      </c>
      <c r="AP2234" s="101">
        <f>_xll.qlInterestRateIndexFixingDate(Currency&amp;"ibor"&amp;Tenor,AQ2234,Trigger)</f>
        <v>55005</v>
      </c>
      <c r="AQ2234" s="101">
        <f>_xll.qlCalendarAdvance(Calendar,AQ2233,AO2234,"f",,Trigger)</f>
        <v>55009</v>
      </c>
      <c r="AR2234" s="101">
        <f>_xll.qlInterestRateIndexMaturity(Currency&amp;"ibor"&amp;Tenor,AQ2234,Trigger)</f>
        <v>55040</v>
      </c>
      <c r="AS2234" s="246">
        <f>_xll.qlIndexFixing($AC$5,AP2234,TRUE,_xll.ohTrigger(Trigger,Trigger1M))</f>
        <v>1.7104552725481628E-2</v>
      </c>
      <c r="AT2234" s="246">
        <f>_xll.qlIndexFixing($AU$1,AP2234,TRUE,_xll.ohTrigger(Trigger,Trigger1M))</f>
        <v>1.7184338160517131E-2</v>
      </c>
    </row>
    <row r="2235" spans="41:46" ht="11.25" customHeight="1" x14ac:dyDescent="0.25">
      <c r="AO2235" s="102" t="s">
        <v>83</v>
      </c>
      <c r="AP2235" s="101">
        <f>_xll.qlInterestRateIndexFixingDate(Currency&amp;"ibor"&amp;Tenor,AQ2235,Trigger)</f>
        <v>55012</v>
      </c>
      <c r="AQ2235" s="101">
        <f>_xll.qlCalendarAdvance(Calendar,AQ2234,AO2235,"f",,Trigger)</f>
        <v>55016</v>
      </c>
      <c r="AR2235" s="101">
        <f>_xll.qlInterestRateIndexMaturity(Currency&amp;"ibor"&amp;Tenor,AQ2235,Trigger)</f>
        <v>55047</v>
      </c>
      <c r="AS2235" s="246">
        <f>_xll.qlIndexFixing($AC$5,AP2235,TRUE,_xll.ohTrigger(Trigger,Trigger1M))</f>
        <v>1.7100510499539274E-2</v>
      </c>
      <c r="AT2235" s="246">
        <f>_xll.qlIndexFixing($AU$1,AP2235,TRUE,_xll.ohTrigger(Trigger,Trigger1M))</f>
        <v>1.7178867130823332E-2</v>
      </c>
    </row>
    <row r="2236" spans="41:46" ht="11.25" customHeight="1" x14ac:dyDescent="0.25">
      <c r="AO2236" s="102" t="s">
        <v>83</v>
      </c>
      <c r="AP2236" s="101">
        <f>_xll.qlInterestRateIndexFixingDate(Currency&amp;"ibor"&amp;Tenor,AQ2236,Trigger)</f>
        <v>55019</v>
      </c>
      <c r="AQ2236" s="101">
        <f>_xll.qlCalendarAdvance(Calendar,AQ2235,AO2236,"f",,Trigger)</f>
        <v>55023</v>
      </c>
      <c r="AR2236" s="101">
        <f>_xll.qlInterestRateIndexMaturity(Currency&amp;"ibor"&amp;Tenor,AQ2236,Trigger)</f>
        <v>55054</v>
      </c>
      <c r="AS2236" s="246">
        <f>_xll.qlIndexFixing($AC$5,AP2236,TRUE,_xll.ohTrigger(Trigger,Trigger1M))</f>
        <v>1.7096380937252308E-2</v>
      </c>
      <c r="AT2236" s="246">
        <f>_xll.qlIndexFixing($AU$1,AP2236,TRUE,_xll.ohTrigger(Trigger,Trigger1M))</f>
        <v>1.717336741411548E-2</v>
      </c>
    </row>
    <row r="2237" spans="41:46" ht="11.25" customHeight="1" x14ac:dyDescent="0.25">
      <c r="AO2237" s="102" t="s">
        <v>83</v>
      </c>
      <c r="AP2237" s="101">
        <f>_xll.qlInterestRateIndexFixingDate(Currency&amp;"ibor"&amp;Tenor,AQ2237,Trigger)</f>
        <v>55026</v>
      </c>
      <c r="AQ2237" s="101">
        <f>_xll.qlCalendarAdvance(Calendar,AQ2236,AO2237,"f",,Trigger)</f>
        <v>55030</v>
      </c>
      <c r="AR2237" s="101">
        <f>_xll.qlInterestRateIndexMaturity(Currency&amp;"ibor"&amp;Tenor,AQ2237,Trigger)</f>
        <v>55061</v>
      </c>
      <c r="AS2237" s="246">
        <f>_xll.qlIndexFixing($AC$5,AP2237,TRUE,_xll.ohTrigger(Trigger,Trigger1M))</f>
        <v>1.7092164038713567E-2</v>
      </c>
      <c r="AT2237" s="246">
        <f>_xll.qlIndexFixing($AU$1,AP2237,TRUE,_xll.ohTrigger(Trigger,Trigger1M))</f>
        <v>1.7167839010424516E-2</v>
      </c>
    </row>
    <row r="2238" spans="41:46" ht="11.25" customHeight="1" x14ac:dyDescent="0.25">
      <c r="AO2238" s="102" t="s">
        <v>83</v>
      </c>
      <c r="AP2238" s="101">
        <f>_xll.qlInterestRateIndexFixingDate(Currency&amp;"ibor"&amp;Tenor,AQ2238,Trigger)</f>
        <v>55033</v>
      </c>
      <c r="AQ2238" s="101">
        <f>_xll.qlCalendarAdvance(Calendar,AQ2237,AO2238,"f",,Trigger)</f>
        <v>55037</v>
      </c>
      <c r="AR2238" s="101">
        <f>_xll.qlInterestRateIndexMaturity(Currency&amp;"ibor"&amp;Tenor,AQ2238,Trigger)</f>
        <v>55067</v>
      </c>
      <c r="AS2238" s="246">
        <f>_xll.qlIndexFixing($AC$5,AP2238,TRUE,_xll.ohTrigger(Trigger,Trigger1M))</f>
        <v>1.7087769317679857E-2</v>
      </c>
      <c r="AT2238" s="246">
        <f>_xll.qlIndexFixing($AU$1,AP2238,TRUE,_xll.ohTrigger(Trigger,Trigger1M))</f>
        <v>1.7162272394411815E-2</v>
      </c>
    </row>
    <row r="2239" spans="41:46" ht="11.25" customHeight="1" x14ac:dyDescent="0.25">
      <c r="AO2239" s="102" t="s">
        <v>83</v>
      </c>
      <c r="AP2239" s="101">
        <f>_xll.qlInterestRateIndexFixingDate(Currency&amp;"ibor"&amp;Tenor,AQ2239,Trigger)</f>
        <v>55040</v>
      </c>
      <c r="AQ2239" s="101">
        <f>_xll.qlCalendarAdvance(Calendar,AQ2238,AO2239,"f",,Trigger)</f>
        <v>55044</v>
      </c>
      <c r="AR2239" s="101">
        <f>_xll.qlInterestRateIndexMaturity(Currency&amp;"ibor"&amp;Tenor,AQ2239,Trigger)</f>
        <v>55074</v>
      </c>
      <c r="AS2239" s="246">
        <f>_xll.qlIndexFixing($AC$5,AP2239,TRUE,_xll.ohTrigger(Trigger,Trigger1M))</f>
        <v>1.7083384193194995E-2</v>
      </c>
      <c r="AT2239" s="246">
        <f>_xll.qlIndexFixing($AU$1,AP2239,TRUE,_xll.ohTrigger(Trigger,Trigger1M))</f>
        <v>1.7156688931911468E-2</v>
      </c>
    </row>
    <row r="2240" spans="41:46" ht="11.25" customHeight="1" x14ac:dyDescent="0.25">
      <c r="AO2240" s="102" t="s">
        <v>83</v>
      </c>
      <c r="AP2240" s="101">
        <f>_xll.qlInterestRateIndexFixingDate(Currency&amp;"ibor"&amp;Tenor,AQ2240,Trigger)</f>
        <v>55047</v>
      </c>
      <c r="AQ2240" s="101">
        <f>_xll.qlCalendarAdvance(Calendar,AQ2239,AO2240,"f",,Trigger)</f>
        <v>55051</v>
      </c>
      <c r="AR2240" s="101">
        <f>_xll.qlInterestRateIndexMaturity(Currency&amp;"ibor"&amp;Tenor,AQ2240,Trigger)</f>
        <v>55081</v>
      </c>
      <c r="AS2240" s="246">
        <f>_xll.qlIndexFixing($AC$5,AP2240,TRUE,_xll.ohTrigger(Trigger,Trigger1M))</f>
        <v>1.7078911736824409E-2</v>
      </c>
      <c r="AT2240" s="246">
        <f>_xll.qlIndexFixing($AU$1,AP2240,TRUE,_xll.ohTrigger(Trigger,Trigger1M))</f>
        <v>1.7151076783823882E-2</v>
      </c>
    </row>
    <row r="2241" spans="41:46" ht="11.25" customHeight="1" x14ac:dyDescent="0.25">
      <c r="AO2241" s="102" t="s">
        <v>83</v>
      </c>
      <c r="AP2241" s="101">
        <f>_xll.qlInterestRateIndexFixingDate(Currency&amp;"ibor"&amp;Tenor,AQ2241,Trigger)</f>
        <v>55054</v>
      </c>
      <c r="AQ2241" s="101">
        <f>_xll.qlCalendarAdvance(Calendar,AQ2240,AO2241,"f",,Trigger)</f>
        <v>55058</v>
      </c>
      <c r="AR2241" s="101">
        <f>_xll.qlInterestRateIndexMaturity(Currency&amp;"ibor"&amp;Tenor,AQ2241,Trigger)</f>
        <v>55088</v>
      </c>
      <c r="AS2241" s="246">
        <f>_xll.qlIndexFixing($AC$5,AP2241,TRUE,_xll.ohTrigger(Trigger,Trigger1M))</f>
        <v>1.7074351948680011E-2</v>
      </c>
      <c r="AT2241" s="246">
        <f>_xll.qlIndexFixing($AU$1,AP2241,TRUE,_xll.ohTrigger(Trigger,Trigger1M))</f>
        <v>1.7145435950199683E-2</v>
      </c>
    </row>
    <row r="2242" spans="41:46" ht="11.25" customHeight="1" x14ac:dyDescent="0.25">
      <c r="AO2242" s="102" t="s">
        <v>83</v>
      </c>
      <c r="AP2242" s="101">
        <f>_xll.qlInterestRateIndexFixingDate(Currency&amp;"ibor"&amp;Tenor,AQ2242,Trigger)</f>
        <v>55061</v>
      </c>
      <c r="AQ2242" s="101">
        <f>_xll.qlCalendarAdvance(Calendar,AQ2241,AO2242,"f",,Trigger)</f>
        <v>55065</v>
      </c>
      <c r="AR2242" s="101">
        <f>_xll.qlInterestRateIndexMaturity(Currency&amp;"ibor"&amp;Tenor,AQ2242,Trigger)</f>
        <v>55096</v>
      </c>
      <c r="AS2242" s="246">
        <f>_xll.qlIndexFixing($AC$5,AP2242,TRUE,_xll.ohTrigger(Trigger,Trigger1M))</f>
        <v>1.7069769505690731E-2</v>
      </c>
      <c r="AT2242" s="246">
        <f>_xll.qlIndexFixing($AU$1,AP2242,TRUE,_xll.ohTrigger(Trigger,Trigger1M))</f>
        <v>1.71397666887547E-2</v>
      </c>
    </row>
    <row r="2243" spans="41:46" ht="11.25" customHeight="1" x14ac:dyDescent="0.25">
      <c r="AO2243" s="102" t="s">
        <v>83</v>
      </c>
      <c r="AP2243" s="101">
        <f>_xll.qlInterestRateIndexFixingDate(Currency&amp;"ibor"&amp;Tenor,AQ2243,Trigger)</f>
        <v>55068</v>
      </c>
      <c r="AQ2243" s="101">
        <f>_xll.qlCalendarAdvance(Calendar,AQ2242,AO2243,"f",,Trigger)</f>
        <v>55072</v>
      </c>
      <c r="AR2243" s="101">
        <f>_xll.qlInterestRateIndexMaturity(Currency&amp;"ibor"&amp;Tenor,AQ2243,Trigger)</f>
        <v>55103</v>
      </c>
      <c r="AS2243" s="246">
        <f>_xll.qlIndexFixing($AC$5,AP2243,TRUE,_xll.ohTrigger(Trigger,Trigger1M))</f>
        <v>1.7065028591729967E-2</v>
      </c>
      <c r="AT2243" s="246">
        <f>_xll.qlIndexFixing($AU$1,AP2243,TRUE,_xll.ohTrigger(Trigger,Trigger1M))</f>
        <v>1.7134066164064991E-2</v>
      </c>
    </row>
    <row r="2244" spans="41:46" ht="11.25" customHeight="1" x14ac:dyDescent="0.25">
      <c r="AO2244" s="102" t="s">
        <v>83</v>
      </c>
      <c r="AP2244" s="101">
        <f>_xll.qlInterestRateIndexFixingDate(Currency&amp;"ibor"&amp;Tenor,AQ2244,Trigger)</f>
        <v>55075</v>
      </c>
      <c r="AQ2244" s="101">
        <f>_xll.qlCalendarAdvance(Calendar,AQ2243,AO2244,"f",,Trigger)</f>
        <v>55079</v>
      </c>
      <c r="AR2244" s="101">
        <f>_xll.qlInterestRateIndexMaturity(Currency&amp;"ibor"&amp;Tenor,AQ2244,Trigger)</f>
        <v>55110</v>
      </c>
      <c r="AS2244" s="246">
        <f>_xll.qlIndexFixing($AC$5,AP2244,TRUE,_xll.ohTrigger(Trigger,Trigger1M))</f>
        <v>1.7060200342216218E-2</v>
      </c>
      <c r="AT2244" s="246">
        <f>_xll.qlIndexFixing($AU$1,AP2244,TRUE,_xll.ohTrigger(Trigger,Trigger1M))</f>
        <v>1.7128336952688707E-2</v>
      </c>
    </row>
    <row r="2245" spans="41:46" ht="11.25" customHeight="1" x14ac:dyDescent="0.25">
      <c r="AO2245" s="102" t="s">
        <v>83</v>
      </c>
      <c r="AP2245" s="101">
        <f>_xll.qlInterestRateIndexFixingDate(Currency&amp;"ibor"&amp;Tenor,AQ2245,Trigger)</f>
        <v>55082</v>
      </c>
      <c r="AQ2245" s="101">
        <f>_xll.qlCalendarAdvance(Calendar,AQ2244,AO2245,"f",,Trigger)</f>
        <v>55086</v>
      </c>
      <c r="AR2245" s="101">
        <f>_xll.qlInterestRateIndexMaturity(Currency&amp;"ibor"&amp;Tenor,AQ2245,Trigger)</f>
        <v>55117</v>
      </c>
      <c r="AS2245" s="246">
        <f>_xll.qlIndexFixing($AC$5,AP2245,TRUE,_xll.ohTrigger(Trigger,Trigger1M))</f>
        <v>1.7055284757273258E-2</v>
      </c>
      <c r="AT2245" s="246">
        <f>_xll.qlIndexFixing($AU$1,AP2245,TRUE,_xll.ohTrigger(Trigger,Trigger1M))</f>
        <v>1.7122579054664529E-2</v>
      </c>
    </row>
    <row r="2246" spans="41:46" ht="11.25" customHeight="1" x14ac:dyDescent="0.25">
      <c r="AO2246" s="102" t="s">
        <v>83</v>
      </c>
      <c r="AP2246" s="101">
        <f>_xll.qlInterestRateIndexFixingDate(Currency&amp;"ibor"&amp;Tenor,AQ2246,Trigger)</f>
        <v>55089</v>
      </c>
      <c r="AQ2246" s="101">
        <f>_xll.qlCalendarAdvance(Calendar,AQ2245,AO2246,"f",,Trigger)</f>
        <v>55093</v>
      </c>
      <c r="AR2246" s="101">
        <f>_xll.qlInterestRateIndexMaturity(Currency&amp;"ibor"&amp;Tenor,AQ2246,Trigger)</f>
        <v>55123</v>
      </c>
      <c r="AS2246" s="246">
        <f>_xll.qlIndexFixing($AC$5,AP2246,TRUE,_xll.ohTrigger(Trigger,Trigger1M))</f>
        <v>1.7050243034780088E-2</v>
      </c>
      <c r="AT2246" s="246">
        <f>_xll.qlIndexFixing($AU$1,AP2246,TRUE,_xll.ohTrigger(Trigger,Trigger1M))</f>
        <v>1.7116801500433709E-2</v>
      </c>
    </row>
    <row r="2247" spans="41:46" ht="11.25" customHeight="1" x14ac:dyDescent="0.25">
      <c r="AO2247" s="102" t="s">
        <v>83</v>
      </c>
      <c r="AP2247" s="101">
        <f>_xll.qlInterestRateIndexFixingDate(Currency&amp;"ibor"&amp;Tenor,AQ2247,Trigger)</f>
        <v>55096</v>
      </c>
      <c r="AQ2247" s="101">
        <f>_xll.qlCalendarAdvance(Calendar,AQ2246,AO2247,"f",,Trigger)</f>
        <v>55100</v>
      </c>
      <c r="AR2247" s="101">
        <f>_xll.qlInterestRateIndexMaturity(Currency&amp;"ibor"&amp;Tenor,AQ2247,Trigger)</f>
        <v>55130</v>
      </c>
      <c r="AS2247" s="246">
        <f>_xll.qlIndexFixing($AC$5,AP2247,TRUE,_xll.ohTrigger(Trigger,Trigger1M))</f>
        <v>1.7045159258103126E-2</v>
      </c>
      <c r="AT2247" s="246">
        <f>_xll.qlIndexFixing($AU$1,AP2247,TRUE,_xll.ohTrigger(Trigger,Trigger1M))</f>
        <v>1.7110988554434492E-2</v>
      </c>
    </row>
    <row r="2248" spans="41:46" ht="11.25" customHeight="1" x14ac:dyDescent="0.25">
      <c r="AO2248" s="102" t="s">
        <v>83</v>
      </c>
      <c r="AP2248" s="101">
        <f>_xll.qlInterestRateIndexFixingDate(Currency&amp;"ibor"&amp;Tenor,AQ2248,Trigger)</f>
        <v>55103</v>
      </c>
      <c r="AQ2248" s="101">
        <f>_xll.qlCalendarAdvance(Calendar,AQ2247,AO2248,"f",,Trigger)</f>
        <v>55107</v>
      </c>
      <c r="AR2248" s="101">
        <f>_xll.qlInterestRateIndexMaturity(Currency&amp;"ibor"&amp;Tenor,AQ2248,Trigger)</f>
        <v>55137</v>
      </c>
      <c r="AS2248" s="246">
        <f>_xll.qlIndexFixing($AC$5,AP2248,TRUE,_xll.ohTrigger(Trigger,Trigger1M))</f>
        <v>1.703998815037977E-2</v>
      </c>
      <c r="AT2248" s="246">
        <f>_xll.qlIndexFixing($AU$1,AP2248,TRUE,_xll.ohTrigger(Trigger,Trigger1M))</f>
        <v>1.7105146923186432E-2</v>
      </c>
    </row>
    <row r="2249" spans="41:46" ht="11.25" customHeight="1" x14ac:dyDescent="0.25">
      <c r="AO2249" s="102" t="s">
        <v>83</v>
      </c>
      <c r="AP2249" s="101">
        <f>_xll.qlInterestRateIndexFixingDate(Currency&amp;"ibor"&amp;Tenor,AQ2249,Trigger)</f>
        <v>55110</v>
      </c>
      <c r="AQ2249" s="101">
        <f>_xll.qlCalendarAdvance(Calendar,AQ2248,AO2249,"f",,Trigger)</f>
        <v>55114</v>
      </c>
      <c r="AR2249" s="101">
        <f>_xll.qlInterestRateIndexMaturity(Currency&amp;"ibor"&amp;Tenor,AQ2249,Trigger)</f>
        <v>55144</v>
      </c>
      <c r="AS2249" s="246">
        <f>_xll.qlIndexFixing($AC$5,AP2249,TRUE,_xll.ohTrigger(Trigger,Trigger1M))</f>
        <v>1.7034729711727259E-2</v>
      </c>
      <c r="AT2249" s="246">
        <f>_xll.qlIndexFixing($AU$1,AP2249,TRUE,_xll.ohTrigger(Trigger,Trigger1M))</f>
        <v>1.7099276606726832E-2</v>
      </c>
    </row>
    <row r="2250" spans="41:46" ht="11.25" customHeight="1" x14ac:dyDescent="0.25">
      <c r="AO2250" s="102" t="s">
        <v>83</v>
      </c>
      <c r="AP2250" s="101">
        <f>_xll.qlInterestRateIndexFixingDate(Currency&amp;"ibor"&amp;Tenor,AQ2250,Trigger)</f>
        <v>55117</v>
      </c>
      <c r="AQ2250" s="101">
        <f>_xll.qlCalendarAdvance(Calendar,AQ2249,AO2250,"f",,Trigger)</f>
        <v>55121</v>
      </c>
      <c r="AR2250" s="101">
        <f>_xll.qlInterestRateIndexMaturity(Currency&amp;"ibor"&amp;Tenor,AQ2250,Trigger)</f>
        <v>55151</v>
      </c>
      <c r="AS2250" s="246">
        <f>_xll.qlIndexFixing($AC$5,AP2250,TRUE,_xll.ohTrigger(Trigger,Trigger1M))</f>
        <v>1.7029383942257503E-2</v>
      </c>
      <c r="AT2250" s="246">
        <f>_xll.qlIndexFixing($AU$1,AP2250,TRUE,_xll.ohTrigger(Trigger,Trigger1M))</f>
        <v>1.709337760510099E-2</v>
      </c>
    </row>
    <row r="2251" spans="41:46" ht="11.25" customHeight="1" x14ac:dyDescent="0.25">
      <c r="AO2251" s="102" t="s">
        <v>83</v>
      </c>
      <c r="AP2251" s="101">
        <f>_xll.qlInterestRateIndexFixingDate(Currency&amp;"ibor"&amp;Tenor,AQ2251,Trigger)</f>
        <v>55124</v>
      </c>
      <c r="AQ2251" s="101">
        <f>_xll.qlCalendarAdvance(Calendar,AQ2250,AO2251,"f",,Trigger)</f>
        <v>55128</v>
      </c>
      <c r="AR2251" s="101">
        <f>_xll.qlInterestRateIndexMaturity(Currency&amp;"ibor"&amp;Tenor,AQ2251,Trigger)</f>
        <v>55159</v>
      </c>
      <c r="AS2251" s="246">
        <f>_xll.qlIndexFixing($AC$5,AP2251,TRUE,_xll.ohTrigger(Trigger,Trigger1M))</f>
        <v>1.7023957209849973E-2</v>
      </c>
      <c r="AT2251" s="246">
        <f>_xll.qlIndexFixing($AU$1,AP2251,TRUE,_xll.ohTrigger(Trigger,Trigger1M))</f>
        <v>1.7087429249386506E-2</v>
      </c>
    </row>
    <row r="2252" spans="41:46" ht="11.25" customHeight="1" x14ac:dyDescent="0.25">
      <c r="AO2252" s="102" t="s">
        <v>83</v>
      </c>
      <c r="AP2252" s="101">
        <f>_xll.qlInterestRateIndexFixingDate(Currency&amp;"ibor"&amp;Tenor,AQ2252,Trigger)</f>
        <v>55131</v>
      </c>
      <c r="AQ2252" s="101">
        <f>_xll.qlCalendarAdvance(Calendar,AQ2251,AO2252,"f",,Trigger)</f>
        <v>55135</v>
      </c>
      <c r="AR2252" s="101">
        <f>_xll.qlInterestRateIndexMaturity(Currency&amp;"ibor"&amp;Tenor,AQ2252,Trigger)</f>
        <v>55166</v>
      </c>
      <c r="AS2252" s="246">
        <f>_xll.qlIndexFixing($AC$5,AP2252,TRUE,_xll.ohTrigger(Trigger,Trigger1M))</f>
        <v>1.701843028007935E-2</v>
      </c>
      <c r="AT2252" s="246">
        <f>_xll.qlIndexFixing($AU$1,AP2252,TRUE,_xll.ohTrigger(Trigger,Trigger1M))</f>
        <v>1.7081470546051882E-2</v>
      </c>
    </row>
    <row r="2253" spans="41:46" ht="11.25" customHeight="1" x14ac:dyDescent="0.25">
      <c r="AO2253" s="102" t="s">
        <v>83</v>
      </c>
      <c r="AP2253" s="101">
        <f>_xll.qlInterestRateIndexFixingDate(Currency&amp;"ibor"&amp;Tenor,AQ2253,Trigger)</f>
        <v>55138</v>
      </c>
      <c r="AQ2253" s="101">
        <f>_xll.qlCalendarAdvance(Calendar,AQ2252,AO2253,"f",,Trigger)</f>
        <v>55142</v>
      </c>
      <c r="AR2253" s="101">
        <f>_xll.qlInterestRateIndexMaturity(Currency&amp;"ibor"&amp;Tenor,AQ2253,Trigger)</f>
        <v>55173</v>
      </c>
      <c r="AS2253" s="246">
        <f>_xll.qlIndexFixing($AC$5,AP2253,TRUE,_xll.ohTrigger(Trigger,Trigger1M))</f>
        <v>1.7012816015818121E-2</v>
      </c>
      <c r="AT2253" s="246">
        <f>_xll.qlIndexFixing($AU$1,AP2253,TRUE,_xll.ohTrigger(Trigger,Trigger1M))</f>
        <v>1.7075483156425209E-2</v>
      </c>
    </row>
    <row r="2254" spans="41:46" ht="11.25" customHeight="1" x14ac:dyDescent="0.25">
      <c r="AO2254" s="102" t="s">
        <v>83</v>
      </c>
      <c r="AP2254" s="101">
        <f>_xll.qlInterestRateIndexFixingDate(Currency&amp;"ibor"&amp;Tenor,AQ2254,Trigger)</f>
        <v>55144</v>
      </c>
      <c r="AQ2254" s="101">
        <f>_xll.qlCalendarAdvance(Calendar,AQ2253,AO2254,"f",,Trigger)</f>
        <v>55149</v>
      </c>
      <c r="AR2254" s="101">
        <f>_xll.qlInterestRateIndexMaturity(Currency&amp;"ibor"&amp;Tenor,AQ2254,Trigger)</f>
        <v>55180</v>
      </c>
      <c r="AS2254" s="246">
        <f>_xll.qlIndexFixing($AC$5,AP2254,TRUE,_xll.ohTrigger(Trigger,Trigger1M))</f>
        <v>1.7007114417190054E-2</v>
      </c>
      <c r="AT2254" s="246">
        <f>_xll.qlIndexFixing($AU$1,AP2254,TRUE,_xll.ohTrigger(Trigger,Trigger1M))</f>
        <v>1.7069467080540003E-2</v>
      </c>
    </row>
    <row r="2255" spans="41:46" ht="11.25" customHeight="1" x14ac:dyDescent="0.25">
      <c r="AO2255" s="102" t="s">
        <v>83</v>
      </c>
      <c r="AP2255" s="101">
        <f>_xll.qlInterestRateIndexFixingDate(Currency&amp;"ibor"&amp;Tenor,AQ2255,Trigger)</f>
        <v>55152</v>
      </c>
      <c r="AQ2255" s="101">
        <f>_xll.qlCalendarAdvance(Calendar,AQ2254,AO2255,"f",,Trigger)</f>
        <v>55156</v>
      </c>
      <c r="AR2255" s="101">
        <f>_xll.qlInterestRateIndexMaturity(Currency&amp;"ibor"&amp;Tenor,AQ2255,Trigger)</f>
        <v>55187</v>
      </c>
      <c r="AS2255" s="246">
        <f>_xll.qlIndexFixing($AC$5,AP2255,TRUE,_xll.ohTrigger(Trigger,Trigger1M))</f>
        <v>1.7001325484324082E-2</v>
      </c>
      <c r="AT2255" s="246">
        <f>_xll.qlIndexFixing($AU$1,AP2255,TRUE,_xll.ohTrigger(Trigger,Trigger1M))</f>
        <v>1.7063422318442684E-2</v>
      </c>
    </row>
    <row r="2256" spans="41:46" ht="11.25" customHeight="1" x14ac:dyDescent="0.25">
      <c r="AO2256" s="102" t="s">
        <v>83</v>
      </c>
      <c r="AP2256" s="101">
        <f>_xll.qlInterestRateIndexFixingDate(Currency&amp;"ibor"&amp;Tenor,AQ2256,Trigger)</f>
        <v>55159</v>
      </c>
      <c r="AQ2256" s="101">
        <f>_xll.qlCalendarAdvance(Calendar,AQ2255,AO2256,"f",,Trigger)</f>
        <v>55163</v>
      </c>
      <c r="AR2256" s="101">
        <f>_xll.qlInterestRateIndexMaturity(Currency&amp;"ibor"&amp;Tenor,AQ2256,Trigger)</f>
        <v>55194</v>
      </c>
      <c r="AS2256" s="246">
        <f>_xll.qlIndexFixing($AC$5,AP2256,TRUE,_xll.ohTrigger(Trigger,Trigger1M))</f>
        <v>1.6995449217351712E-2</v>
      </c>
      <c r="AT2256" s="246">
        <f>_xll.qlIndexFixing($AU$1,AP2256,TRUE,_xll.ohTrigger(Trigger,Trigger1M))</f>
        <v>1.7057348870187398E-2</v>
      </c>
    </row>
    <row r="2257" spans="41:46" ht="11.25" customHeight="1" x14ac:dyDescent="0.25">
      <c r="AO2257" s="102" t="s">
        <v>83</v>
      </c>
      <c r="AP2257" s="101">
        <f>_xll.qlInterestRateIndexFixingDate(Currency&amp;"ibor"&amp;Tenor,AQ2257,Trigger)</f>
        <v>55166</v>
      </c>
      <c r="AQ2257" s="101">
        <f>_xll.qlCalendarAdvance(Calendar,AQ2256,AO2257,"f",,Trigger)</f>
        <v>55170</v>
      </c>
      <c r="AR2257" s="101">
        <f>_xll.qlInterestRateIndexMaturity(Currency&amp;"ibor"&amp;Tenor,AQ2257,Trigger)</f>
        <v>55201</v>
      </c>
      <c r="AS2257" s="246">
        <f>_xll.qlIndexFixing($AC$5,AP2257,TRUE,_xll.ohTrigger(Trigger,Trigger1M))</f>
        <v>1.6989485616401873E-2</v>
      </c>
      <c r="AT2257" s="246">
        <f>_xll.qlIndexFixing($AU$1,AP2257,TRUE,_xll.ohTrigger(Trigger,Trigger1M))</f>
        <v>1.7051246735810249E-2</v>
      </c>
    </row>
    <row r="2258" spans="41:46" ht="11.25" customHeight="1" x14ac:dyDescent="0.25">
      <c r="AO2258" s="102" t="s">
        <v>83</v>
      </c>
      <c r="AP2258" s="101">
        <f>_xll.qlInterestRateIndexFixingDate(Currency&amp;"ibor"&amp;Tenor,AQ2258,Trigger)</f>
        <v>55173</v>
      </c>
      <c r="AQ2258" s="101">
        <f>_xll.qlCalendarAdvance(Calendar,AQ2257,AO2258,"f",,Trigger)</f>
        <v>55177</v>
      </c>
      <c r="AR2258" s="101">
        <f>_xll.qlInterestRateIndexMaturity(Currency&amp;"ibor"&amp;Tenor,AQ2258,Trigger)</f>
        <v>55208</v>
      </c>
      <c r="AS2258" s="246">
        <f>_xll.qlIndexFixing($AC$5,AP2258,TRUE,_xll.ohTrigger(Trigger,Trigger1M))</f>
        <v>1.6983434681616384E-2</v>
      </c>
      <c r="AT2258" s="246">
        <f>_xll.qlIndexFixing($AU$1,AP2258,TRUE,_xll.ohTrigger(Trigger,Trigger1M))</f>
        <v>1.7045115915360225E-2</v>
      </c>
    </row>
    <row r="2259" spans="41:46" ht="11.25" customHeight="1" x14ac:dyDescent="0.25">
      <c r="AO2259" s="102" t="s">
        <v>83</v>
      </c>
      <c r="AP2259" s="101">
        <f>_xll.qlInterestRateIndexFixingDate(Currency&amp;"ibor"&amp;Tenor,AQ2259,Trigger)</f>
        <v>55180</v>
      </c>
      <c r="AQ2259" s="101">
        <f>_xll.qlCalendarAdvance(Calendar,AQ2258,AO2259,"f",,Trigger)</f>
        <v>55184</v>
      </c>
      <c r="AR2259" s="101">
        <f>_xll.qlInterestRateIndexMaturity(Currency&amp;"ibor"&amp;Tenor,AQ2259,Trigger)</f>
        <v>55212</v>
      </c>
      <c r="AS2259" s="246">
        <f>_xll.qlIndexFixing($AC$5,AP2259,TRUE,_xll.ohTrigger(Trigger,Trigger1M))</f>
        <v>1.6977431753585508E-2</v>
      </c>
      <c r="AT2259" s="246">
        <f>_xll.qlIndexFixing($AU$1,AP2259,TRUE,_xll.ohTrigger(Trigger,Trigger1M))</f>
        <v>1.7039073804397793E-2</v>
      </c>
    </row>
    <row r="2260" spans="41:46" ht="11.25" customHeight="1" x14ac:dyDescent="0.25">
      <c r="AO2260" s="102" t="s">
        <v>83</v>
      </c>
      <c r="AP2260" s="101">
        <f>_xll.qlInterestRateIndexFixingDate(Currency&amp;"ibor"&amp;Tenor,AQ2260,Trigger)</f>
        <v>55187</v>
      </c>
      <c r="AQ2260" s="101">
        <f>_xll.qlCalendarAdvance(Calendar,AQ2259,AO2260,"f",,Trigger)</f>
        <v>55191</v>
      </c>
      <c r="AR2260" s="101">
        <f>_xll.qlInterestRateIndexMaturity(Currency&amp;"ibor"&amp;Tenor,AQ2260,Trigger)</f>
        <v>55219</v>
      </c>
      <c r="AS2260" s="246">
        <f>_xll.qlIndexFixing($AC$5,AP2260,TRUE,_xll.ohTrigger(Trigger,Trigger1M))</f>
        <v>1.6971225743182786E-2</v>
      </c>
      <c r="AT2260" s="246">
        <f>_xll.qlIndexFixing($AU$1,AP2260,TRUE,_xll.ohTrigger(Trigger,Trigger1M))</f>
        <v>1.7032892635923589E-2</v>
      </c>
    </row>
    <row r="2261" spans="41:46" ht="11.25" customHeight="1" x14ac:dyDescent="0.25">
      <c r="AO2261" s="102" t="s">
        <v>83</v>
      </c>
      <c r="AP2261" s="101">
        <f>_xll.qlInterestRateIndexFixingDate(Currency&amp;"ibor"&amp;Tenor,AQ2261,Trigger)</f>
        <v>55194</v>
      </c>
      <c r="AQ2261" s="101">
        <f>_xll.qlCalendarAdvance(Calendar,AQ2260,AO2261,"f",,Trigger)</f>
        <v>55198</v>
      </c>
      <c r="AR2261" s="101">
        <f>_xll.qlInterestRateIndexMaturity(Currency&amp;"ibor"&amp;Tenor,AQ2261,Trigger)</f>
        <v>55226</v>
      </c>
      <c r="AS2261" s="246">
        <f>_xll.qlIndexFixing($AC$5,AP2261,TRUE,_xll.ohTrigger(Trigger,Trigger1M))</f>
        <v>1.6964932411344273E-2</v>
      </c>
      <c r="AT2261" s="246">
        <f>_xll.qlIndexFixing($AU$1,AP2261,TRUE,_xll.ohTrigger(Trigger,Trigger1M))</f>
        <v>1.7026682785249912E-2</v>
      </c>
    </row>
    <row r="2262" spans="41:46" ht="11.25" customHeight="1" x14ac:dyDescent="0.25">
      <c r="AO2262" s="102" t="s">
        <v>83</v>
      </c>
      <c r="AP2262" s="101">
        <f>_xll.qlInterestRateIndexFixingDate(Currency&amp;"ibor"&amp;Tenor,AQ2262,Trigger)</f>
        <v>55201</v>
      </c>
      <c r="AQ2262" s="101">
        <f>_xll.qlCalendarAdvance(Calendar,AQ2261,AO2262,"f",,Trigger)</f>
        <v>55205</v>
      </c>
      <c r="AR2262" s="101">
        <f>_xll.qlInterestRateIndexMaturity(Currency&amp;"ibor"&amp;Tenor,AQ2262,Trigger)</f>
        <v>55233</v>
      </c>
      <c r="AS2262" s="246">
        <f>_xll.qlIndexFixing($AC$5,AP2262,TRUE,_xll.ohTrigger(Trigger,Trigger1M))</f>
        <v>1.6958551758187008E-2</v>
      </c>
      <c r="AT2262" s="246">
        <f>_xll.qlIndexFixing($AU$1,AP2262,TRUE,_xll.ohTrigger(Trigger,Trigger1M))</f>
        <v>1.7020444252425295E-2</v>
      </c>
    </row>
    <row r="2263" spans="41:46" ht="11.25" customHeight="1" x14ac:dyDescent="0.25">
      <c r="AO2263" s="102" t="s">
        <v>83</v>
      </c>
      <c r="AP2263" s="101">
        <f>_xll.qlInterestRateIndexFixingDate(Currency&amp;"ibor"&amp;Tenor,AQ2263,Trigger)</f>
        <v>55208</v>
      </c>
      <c r="AQ2263" s="101">
        <f>_xll.qlCalendarAdvance(Calendar,AQ2262,AO2263,"f",,Trigger)</f>
        <v>55212</v>
      </c>
      <c r="AR2263" s="101">
        <f>_xll.qlInterestRateIndexMaturity(Currency&amp;"ibor"&amp;Tenor,AQ2263,Trigger)</f>
        <v>55242</v>
      </c>
      <c r="AS2263" s="246">
        <f>_xll.qlIndexFixing($AC$5,AP2263,TRUE,_xll.ohTrigger(Trigger,Trigger1M))</f>
        <v>1.6951941890366307E-2</v>
      </c>
      <c r="AT2263" s="246">
        <f>_xll.qlIndexFixing($AU$1,AP2263,TRUE,_xll.ohTrigger(Trigger,Trigger1M))</f>
        <v>1.7014080253234809E-2</v>
      </c>
    </row>
    <row r="2264" spans="41:46" ht="11.25" customHeight="1" x14ac:dyDescent="0.25">
      <c r="AO2264" s="102" t="s">
        <v>83</v>
      </c>
      <c r="AP2264" s="101">
        <f>_xll.qlInterestRateIndexFixingDate(Currency&amp;"ibor"&amp;Tenor,AQ2264,Trigger)</f>
        <v>55215</v>
      </c>
      <c r="AQ2264" s="101">
        <f>_xll.qlCalendarAdvance(Calendar,AQ2263,AO2264,"f",,Trigger)</f>
        <v>55219</v>
      </c>
      <c r="AR2264" s="101">
        <f>_xll.qlInterestRateIndexMaturity(Currency&amp;"ibor"&amp;Tenor,AQ2264,Trigger)</f>
        <v>55250</v>
      </c>
      <c r="AS2264" s="246">
        <f>_xll.qlIndexFixing($AC$5,AP2264,TRUE,_xll.ohTrigger(Trigger,Trigger1M))</f>
        <v>1.6945295069997791E-2</v>
      </c>
      <c r="AT2264" s="246">
        <f>_xll.qlIndexFixing($AU$1,AP2264,TRUE,_xll.ohTrigger(Trigger,Trigger1M))</f>
        <v>1.7007728587638746E-2</v>
      </c>
    </row>
    <row r="2265" spans="41:46" ht="11.25" customHeight="1" x14ac:dyDescent="0.25">
      <c r="AO2265" s="102" t="s">
        <v>83</v>
      </c>
      <c r="AP2265" s="101">
        <f>_xll.qlInterestRateIndexFixingDate(Currency&amp;"ibor"&amp;Tenor,AQ2265,Trigger)</f>
        <v>55222</v>
      </c>
      <c r="AQ2265" s="101">
        <f>_xll.qlCalendarAdvance(Calendar,AQ2264,AO2265,"f",,Trigger)</f>
        <v>55226</v>
      </c>
      <c r="AR2265" s="101">
        <f>_xll.qlInterestRateIndexMaturity(Currency&amp;"ibor"&amp;Tenor,AQ2265,Trigger)</f>
        <v>55257</v>
      </c>
      <c r="AS2265" s="246">
        <f>_xll.qlIndexFixing($AC$5,AP2265,TRUE,_xll.ohTrigger(Trigger,Trigger1M))</f>
        <v>1.69386328022487E-2</v>
      </c>
      <c r="AT2265" s="246">
        <f>_xll.qlIndexFixing($AU$1,AP2265,TRUE,_xll.ohTrigger(Trigger,Trigger1M))</f>
        <v>1.7001396965944705E-2</v>
      </c>
    </row>
    <row r="2266" spans="41:46" ht="11.25" customHeight="1" x14ac:dyDescent="0.25">
      <c r="AO2266" s="102" t="s">
        <v>83</v>
      </c>
      <c r="AP2266" s="101">
        <f>_xll.qlInterestRateIndexFixingDate(Currency&amp;"ibor"&amp;Tenor,AQ2266,Trigger)</f>
        <v>55229</v>
      </c>
      <c r="AQ2266" s="101">
        <f>_xll.qlCalendarAdvance(Calendar,AQ2265,AO2266,"f",,Trigger)</f>
        <v>55233</v>
      </c>
      <c r="AR2266" s="101">
        <f>_xll.qlInterestRateIndexMaturity(Currency&amp;"ibor"&amp;Tenor,AQ2266,Trigger)</f>
        <v>55264</v>
      </c>
      <c r="AS2266" s="246">
        <f>_xll.qlIndexFixing($AC$5,AP2266,TRUE,_xll.ohTrigger(Trigger,Trigger1M))</f>
        <v>1.6931883201811427E-2</v>
      </c>
      <c r="AT2266" s="246">
        <f>_xll.qlIndexFixing($AU$1,AP2266,TRUE,_xll.ohTrigger(Trigger,Trigger1M))</f>
        <v>1.6995036658549106E-2</v>
      </c>
    </row>
    <row r="2267" spans="41:46" ht="11.25" customHeight="1" x14ac:dyDescent="0.25">
      <c r="AO2267" s="102" t="s">
        <v>83</v>
      </c>
      <c r="AP2267" s="101">
        <f>_xll.qlInterestRateIndexFixingDate(Currency&amp;"ibor"&amp;Tenor,AQ2267,Trigger)</f>
        <v>55236</v>
      </c>
      <c r="AQ2267" s="101">
        <f>_xll.qlCalendarAdvance(Calendar,AQ2266,AO2267,"f",,Trigger)</f>
        <v>55240</v>
      </c>
      <c r="AR2267" s="101">
        <f>_xll.qlInterestRateIndexMaturity(Currency&amp;"ibor"&amp;Tenor,AQ2267,Trigger)</f>
        <v>55271</v>
      </c>
      <c r="AS2267" s="246">
        <f>_xll.qlIndexFixing($AC$5,AP2267,TRUE,_xll.ohTrigger(Trigger,Trigger1M))</f>
        <v>1.6925046268822644E-2</v>
      </c>
      <c r="AT2267" s="246">
        <f>_xll.qlIndexFixing($AU$1,AP2267,TRUE,_xll.ohTrigger(Trigger,Trigger1M))</f>
        <v>1.698864766549579E-2</v>
      </c>
    </row>
    <row r="2268" spans="41:46" ht="11.25" customHeight="1" x14ac:dyDescent="0.25">
      <c r="AO2268" s="102" t="s">
        <v>83</v>
      </c>
      <c r="AP2268" s="101">
        <f>_xll.qlInterestRateIndexFixingDate(Currency&amp;"ibor"&amp;Tenor,AQ2268,Trigger)</f>
        <v>55241</v>
      </c>
      <c r="AQ2268" s="101">
        <f>_xll.qlCalendarAdvance(Calendar,AQ2267,AO2268,"f",,Trigger)</f>
        <v>55247</v>
      </c>
      <c r="AR2268" s="101">
        <f>_xll.qlInterestRateIndexMaturity(Currency&amp;"ibor"&amp;Tenor,AQ2268,Trigger)</f>
        <v>55277</v>
      </c>
      <c r="AS2268" s="246">
        <f>_xll.qlIndexFixing($AC$5,AP2268,TRUE,_xll.ohTrigger(Trigger,Trigger1M))</f>
        <v>1.6918226664075497E-2</v>
      </c>
      <c r="AT2268" s="246">
        <f>_xll.qlIndexFixing($AU$1,AP2268,TRUE,_xll.ohTrigger(Trigger,Trigger1M))</f>
        <v>1.6982290461363903E-2</v>
      </c>
    </row>
    <row r="2269" spans="41:46" ht="11.25" customHeight="1" x14ac:dyDescent="0.25">
      <c r="AO2269" s="102" t="s">
        <v>83</v>
      </c>
      <c r="AP2269" s="101">
        <f>_xll.qlInterestRateIndexFixingDate(Currency&amp;"ibor"&amp;Tenor,AQ2269,Trigger)</f>
        <v>55250</v>
      </c>
      <c r="AQ2269" s="101">
        <f>_xll.qlCalendarAdvance(Calendar,AQ2268,AO2269,"f",,Trigger)</f>
        <v>55254</v>
      </c>
      <c r="AR2269" s="101">
        <f>_xll.qlInterestRateIndexMaturity(Currency&amp;"ibor"&amp;Tenor,AQ2269,Trigger)</f>
        <v>55284</v>
      </c>
      <c r="AS2269" s="246">
        <f>_xll.qlIndexFixing($AC$5,AP2269,TRUE,_xll.ohTrigger(Trigger,Trigger1M))</f>
        <v>1.6911221633386653E-2</v>
      </c>
      <c r="AT2269" s="246">
        <f>_xll.qlIndexFixing($AU$1,AP2269,TRUE,_xll.ohTrigger(Trigger,Trigger1M))</f>
        <v>1.6975846449823528E-2</v>
      </c>
    </row>
    <row r="2270" spans="41:46" ht="11.25" customHeight="1" x14ac:dyDescent="0.25">
      <c r="AO2270" s="102" t="s">
        <v>83</v>
      </c>
      <c r="AP2270" s="101">
        <f>_xll.qlInterestRateIndexFixingDate(Currency&amp;"ibor"&amp;Tenor,AQ2270,Trigger)</f>
        <v>55257</v>
      </c>
      <c r="AQ2270" s="101">
        <f>_xll.qlCalendarAdvance(Calendar,AQ2269,AO2270,"f",,Trigger)</f>
        <v>55261</v>
      </c>
      <c r="AR2270" s="101">
        <f>_xll.qlInterestRateIndexMaturity(Currency&amp;"ibor"&amp;Tenor,AQ2270,Trigger)</f>
        <v>55291</v>
      </c>
      <c r="AS2270" s="246">
        <f>_xll.qlIndexFixing($AC$5,AP2270,TRUE,_xll.ohTrigger(Trigger,Trigger1M))</f>
        <v>1.6904129274571744E-2</v>
      </c>
      <c r="AT2270" s="246">
        <f>_xll.qlIndexFixing($AU$1,AP2270,TRUE,_xll.ohTrigger(Trigger,Trigger1M))</f>
        <v>1.6969373753993544E-2</v>
      </c>
    </row>
    <row r="2271" spans="41:46" ht="11.25" customHeight="1" x14ac:dyDescent="0.25">
      <c r="AO2271" s="102" t="s">
        <v>83</v>
      </c>
      <c r="AP2271" s="101">
        <f>_xll.qlInterestRateIndexFixingDate(Currency&amp;"ibor"&amp;Tenor,AQ2271,Trigger)</f>
        <v>55264</v>
      </c>
      <c r="AQ2271" s="101">
        <f>_xll.qlCalendarAdvance(Calendar,AQ2270,AO2271,"f",,Trigger)</f>
        <v>55268</v>
      </c>
      <c r="AR2271" s="101">
        <f>_xll.qlInterestRateIndexMaturity(Currency&amp;"ibor"&amp;Tenor,AQ2271,Trigger)</f>
        <v>55298</v>
      </c>
      <c r="AS2271" s="246">
        <f>_xll.qlIndexFixing($AC$5,AP2271,TRUE,_xll.ohTrigger(Trigger,Trigger1M))</f>
        <v>1.6896949587790644E-2</v>
      </c>
      <c r="AT2271" s="246">
        <f>_xll.qlIndexFixing($AU$1,AP2271,TRUE,_xll.ohTrigger(Trigger,Trigger1M))</f>
        <v>1.696287237392724E-2</v>
      </c>
    </row>
    <row r="2272" spans="41:46" ht="11.25" customHeight="1" x14ac:dyDescent="0.25">
      <c r="AO2272" s="102" t="s">
        <v>83</v>
      </c>
      <c r="AP2272" s="101">
        <f>_xll.qlInterestRateIndexFixingDate(Currency&amp;"ibor"&amp;Tenor,AQ2272,Trigger)</f>
        <v>55270</v>
      </c>
      <c r="AQ2272" s="101">
        <f>_xll.qlCalendarAdvance(Calendar,AQ2271,AO2272,"f",,Trigger)</f>
        <v>55275</v>
      </c>
      <c r="AR2272" s="101">
        <f>_xll.qlInterestRateIndexMaturity(Currency&amp;"ibor"&amp;Tenor,AQ2272,Trigger)</f>
        <v>55306</v>
      </c>
      <c r="AS2272" s="246">
        <f>_xll.qlIndexFixing($AC$5,AP2272,TRUE,_xll.ohTrigger(Trigger,Trigger1M))</f>
        <v>1.6889551621211866E-2</v>
      </c>
      <c r="AT2272" s="246">
        <f>_xll.qlIndexFixing($AU$1,AP2272,TRUE,_xll.ohTrigger(Trigger,Trigger1M))</f>
        <v>1.6956272417005955E-2</v>
      </c>
    </row>
    <row r="2273" spans="41:46" ht="11.25" customHeight="1" x14ac:dyDescent="0.25">
      <c r="AO2273" s="102" t="s">
        <v>83</v>
      </c>
      <c r="AP2273" s="101">
        <f>_xll.qlInterestRateIndexFixingDate(Currency&amp;"ibor"&amp;Tenor,AQ2273,Trigger)</f>
        <v>55278</v>
      </c>
      <c r="AQ2273" s="101">
        <f>_xll.qlCalendarAdvance(Calendar,AQ2272,AO2273,"f",,Trigger)</f>
        <v>55282</v>
      </c>
      <c r="AR2273" s="101">
        <f>_xll.qlInterestRateIndexMaturity(Currency&amp;"ibor"&amp;Tenor,AQ2273,Trigger)</f>
        <v>55313</v>
      </c>
      <c r="AS2273" s="246">
        <f>_xll.qlIndexFixing($AC$5,AP2273,TRUE,_xll.ohTrigger(Trigger,Trigger1M))</f>
        <v>1.6882190696273898E-2</v>
      </c>
      <c r="AT2273" s="246">
        <f>_xll.qlIndexFixing($AU$1,AP2273,TRUE,_xll.ohTrigger(Trigger,Trigger1M))</f>
        <v>1.6949711310996495E-2</v>
      </c>
    </row>
    <row r="2274" spans="41:46" ht="11.25" customHeight="1" x14ac:dyDescent="0.25">
      <c r="AO2274" s="102" t="s">
        <v>83</v>
      </c>
      <c r="AP2274" s="101">
        <f>_xll.qlInterestRateIndexFixingDate(Currency&amp;"ibor"&amp;Tenor,AQ2274,Trigger)</f>
        <v>55285</v>
      </c>
      <c r="AQ2274" s="101">
        <f>_xll.qlCalendarAdvance(Calendar,AQ2273,AO2274,"f",,Trigger)</f>
        <v>55289</v>
      </c>
      <c r="AR2274" s="101">
        <f>_xll.qlInterestRateIndexMaturity(Currency&amp;"ibor"&amp;Tenor,AQ2274,Trigger)</f>
        <v>55320</v>
      </c>
      <c r="AS2274" s="246">
        <f>_xll.qlIndexFixing($AC$5,AP2274,TRUE,_xll.ohTrigger(Trigger,Trigger1M))</f>
        <v>1.6874742439908677E-2</v>
      </c>
      <c r="AT2274" s="246">
        <f>_xll.qlIndexFixing($AU$1,AP2274,TRUE,_xll.ohTrigger(Trigger,Trigger1M))</f>
        <v>1.6943121519669684E-2</v>
      </c>
    </row>
    <row r="2275" spans="41:46" ht="11.25" customHeight="1" x14ac:dyDescent="0.25">
      <c r="AO2275" s="102" t="s">
        <v>83</v>
      </c>
      <c r="AP2275" s="101">
        <f>_xll.qlInterestRateIndexFixingDate(Currency&amp;"ibor"&amp;Tenor,AQ2275,Trigger)</f>
        <v>55292</v>
      </c>
      <c r="AQ2275" s="101">
        <f>_xll.qlCalendarAdvance(Calendar,AQ2274,AO2275,"f",,Trigger)</f>
        <v>55296</v>
      </c>
      <c r="AR2275" s="101">
        <f>_xll.qlInterestRateIndexMaturity(Currency&amp;"ibor"&amp;Tenor,AQ2275,Trigger)</f>
        <v>55327</v>
      </c>
      <c r="AS2275" s="246">
        <f>_xll.qlIndexFixing($AC$5,AP2275,TRUE,_xll.ohTrigger(Trigger,Trigger1M))</f>
        <v>1.6867206852291549E-2</v>
      </c>
      <c r="AT2275" s="246">
        <f>_xll.qlIndexFixing($AU$1,AP2275,TRUE,_xll.ohTrigger(Trigger,Trigger1M))</f>
        <v>1.6936503043066785E-2</v>
      </c>
    </row>
    <row r="2276" spans="41:46" ht="11.25" customHeight="1" x14ac:dyDescent="0.25">
      <c r="AO2276" s="102" t="s">
        <v>83</v>
      </c>
      <c r="AP2276" s="101">
        <f>_xll.qlInterestRateIndexFixingDate(Currency&amp;"ibor"&amp;Tenor,AQ2276,Trigger)</f>
        <v>55299</v>
      </c>
      <c r="AQ2276" s="101">
        <f>_xll.qlCalendarAdvance(Calendar,AQ2275,AO2276,"f",,Trigger)</f>
        <v>55303</v>
      </c>
      <c r="AR2276" s="101">
        <f>_xll.qlInterestRateIndexMaturity(Currency&amp;"ibor"&amp;Tenor,AQ2276,Trigger)</f>
        <v>55334</v>
      </c>
      <c r="AS2276" s="246">
        <f>_xll.qlIndexFixing($AC$5,AP2276,TRUE,_xll.ohTrigger(Trigger,Trigger1M))</f>
        <v>1.6859583933587542E-2</v>
      </c>
      <c r="AT2276" s="246">
        <f>_xll.qlIndexFixing($AU$1,AP2276,TRUE,_xll.ohTrigger(Trigger,Trigger1M))</f>
        <v>1.6929855881236786E-2</v>
      </c>
    </row>
    <row r="2277" spans="41:46" ht="11.25" customHeight="1" x14ac:dyDescent="0.25">
      <c r="AO2277" s="102" t="s">
        <v>83</v>
      </c>
      <c r="AP2277" s="101">
        <f>_xll.qlInterestRateIndexFixingDate(Currency&amp;"ibor"&amp;Tenor,AQ2277,Trigger)</f>
        <v>55306</v>
      </c>
      <c r="AQ2277" s="101">
        <f>_xll.qlCalendarAdvance(Calendar,AQ2276,AO2277,"f",,Trigger)</f>
        <v>55310</v>
      </c>
      <c r="AR2277" s="101">
        <f>_xll.qlInterestRateIndexMaturity(Currency&amp;"ibor"&amp;Tenor,AQ2277,Trigger)</f>
        <v>55340</v>
      </c>
      <c r="AS2277" s="246">
        <f>_xll.qlIndexFixing($AC$5,AP2277,TRUE,_xll.ohTrigger(Trigger,Trigger1M))</f>
        <v>1.6852099783368324E-2</v>
      </c>
      <c r="AT2277" s="246">
        <f>_xll.qlIndexFixing($AU$1,AP2277,TRUE,_xll.ohTrigger(Trigger,Trigger1M))</f>
        <v>1.6923261727172623E-2</v>
      </c>
    </row>
    <row r="2278" spans="41:46" ht="11.25" customHeight="1" x14ac:dyDescent="0.25">
      <c r="AO2278" s="102" t="s">
        <v>83</v>
      </c>
      <c r="AP2278" s="101">
        <f>_xll.qlInterestRateIndexFixingDate(Currency&amp;"ibor"&amp;Tenor,AQ2278,Trigger)</f>
        <v>55313</v>
      </c>
      <c r="AQ2278" s="101">
        <f>_xll.qlCalendarAdvance(Calendar,AQ2277,AO2278,"f",,Trigger)</f>
        <v>55317</v>
      </c>
      <c r="AR2278" s="101">
        <f>_xll.qlInterestRateIndexMaturity(Currency&amp;"ibor"&amp;Tenor,AQ2278,Trigger)</f>
        <v>55347</v>
      </c>
      <c r="AS2278" s="246">
        <f>_xll.qlIndexFixing($AC$5,AP2278,TRUE,_xll.ohTrigger(Trigger,Trigger1M))</f>
        <v>1.6844938904648998E-2</v>
      </c>
      <c r="AT2278" s="246">
        <f>_xll.qlIndexFixing($AU$1,AP2278,TRUE,_xll.ohTrigger(Trigger,Trigger1M))</f>
        <v>1.6916559558765698E-2</v>
      </c>
    </row>
    <row r="2279" spans="41:46" ht="11.25" customHeight="1" x14ac:dyDescent="0.25">
      <c r="AO2279" s="102" t="s">
        <v>83</v>
      </c>
      <c r="AP2279" s="101">
        <f>_xll.qlInterestRateIndexFixingDate(Currency&amp;"ibor"&amp;Tenor,AQ2279,Trigger)</f>
        <v>55320</v>
      </c>
      <c r="AQ2279" s="101">
        <f>_xll.qlCalendarAdvance(Calendar,AQ2278,AO2279,"f",,Trigger)</f>
        <v>55324</v>
      </c>
      <c r="AR2279" s="101">
        <f>_xll.qlInterestRateIndexMaturity(Currency&amp;"ibor"&amp;Tenor,AQ2279,Trigger)</f>
        <v>55354</v>
      </c>
      <c r="AS2279" s="246">
        <f>_xll.qlIndexFixing($AC$5,AP2279,TRUE,_xll.ohTrigger(Trigger,Trigger1M))</f>
        <v>1.683837262317045E-2</v>
      </c>
      <c r="AT2279" s="246">
        <f>_xll.qlIndexFixing($AU$1,AP2279,TRUE,_xll.ohTrigger(Trigger,Trigger1M))</f>
        <v>1.6909828706495489E-2</v>
      </c>
    </row>
    <row r="2280" spans="41:46" ht="11.25" customHeight="1" x14ac:dyDescent="0.25">
      <c r="AO2280" s="102" t="s">
        <v>83</v>
      </c>
      <c r="AP2280" s="101">
        <f>_xll.qlInterestRateIndexFixingDate(Currency&amp;"ibor"&amp;Tenor,AQ2280,Trigger)</f>
        <v>55327</v>
      </c>
      <c r="AQ2280" s="101">
        <f>_xll.qlCalendarAdvance(Calendar,AQ2279,AO2280,"f",,Trigger)</f>
        <v>55331</v>
      </c>
      <c r="AR2280" s="101">
        <f>_xll.qlInterestRateIndexMaturity(Currency&amp;"ibor"&amp;Tenor,AQ2280,Trigger)</f>
        <v>55361</v>
      </c>
      <c r="AS2280" s="246">
        <f>_xll.qlIndexFixing($AC$5,AP2280,TRUE,_xll.ohTrigger(Trigger,Trigger1M))</f>
        <v>1.6832404588618566E-2</v>
      </c>
      <c r="AT2280" s="246">
        <f>_xll.qlIndexFixing($AU$1,AP2280,TRUE,_xll.ohTrigger(Trigger,Trigger1M))</f>
        <v>1.6903069170415286E-2</v>
      </c>
    </row>
    <row r="2281" spans="41:46" ht="11.25" customHeight="1" x14ac:dyDescent="0.25">
      <c r="AO2281" s="102" t="s">
        <v>83</v>
      </c>
      <c r="AP2281" s="101">
        <f>_xll.qlInterestRateIndexFixingDate(Currency&amp;"ibor"&amp;Tenor,AQ2281,Trigger)</f>
        <v>55334</v>
      </c>
      <c r="AQ2281" s="101">
        <f>_xll.qlCalendarAdvance(Calendar,AQ2280,AO2281,"f",,Trigger)</f>
        <v>55338</v>
      </c>
      <c r="AR2281" s="101">
        <f>_xll.qlInterestRateIndexMaturity(Currency&amp;"ibor"&amp;Tenor,AQ2281,Trigger)</f>
        <v>55369</v>
      </c>
      <c r="AS2281" s="246">
        <f>_xll.qlIndexFixing($AC$5,AP2281,TRUE,_xll.ohTrigger(Trigger,Trigger1M))</f>
        <v>1.6827052089844814E-2</v>
      </c>
      <c r="AT2281" s="246">
        <f>_xll.qlIndexFixing($AU$1,AP2281,TRUE,_xll.ohTrigger(Trigger,Trigger1M))</f>
        <v>1.6896189795444098E-2</v>
      </c>
    </row>
    <row r="2282" spans="41:46" ht="11.25" customHeight="1" x14ac:dyDescent="0.25">
      <c r="AO2282" s="102" t="s">
        <v>83</v>
      </c>
      <c r="AP2282" s="101">
        <f>_xll.qlInterestRateIndexFixingDate(Currency&amp;"ibor"&amp;Tenor,AQ2282,Trigger)</f>
        <v>55341</v>
      </c>
      <c r="AQ2282" s="101">
        <f>_xll.qlCalendarAdvance(Calendar,AQ2281,AO2282,"f",,Trigger)</f>
        <v>55345</v>
      </c>
      <c r="AR2282" s="101">
        <f>_xll.qlInterestRateIndexMaturity(Currency&amp;"ibor"&amp;Tenor,AQ2282,Trigger)</f>
        <v>55376</v>
      </c>
      <c r="AS2282" s="246">
        <f>_xll.qlIndexFixing($AC$5,AP2282,TRUE,_xll.ohTrigger(Trigger,Trigger1M))</f>
        <v>1.6821850201984997E-2</v>
      </c>
      <c r="AT2282" s="246">
        <f>_xll.qlIndexFixing($AU$1,AP2282,TRUE,_xll.ohTrigger(Trigger,Trigger1M))</f>
        <v>1.6889370523303585E-2</v>
      </c>
    </row>
    <row r="2283" spans="41:46" ht="11.25" customHeight="1" x14ac:dyDescent="0.25">
      <c r="AO2283" s="102" t="s">
        <v>83</v>
      </c>
      <c r="AP2283" s="101">
        <f>_xll.qlInterestRateIndexFixingDate(Currency&amp;"ibor"&amp;Tenor,AQ2283,Trigger)</f>
        <v>55348</v>
      </c>
      <c r="AQ2283" s="101">
        <f>_xll.qlCalendarAdvance(Calendar,AQ2282,AO2283,"f",,Trigger)</f>
        <v>55352</v>
      </c>
      <c r="AR2283" s="101">
        <f>_xll.qlInterestRateIndexMaturity(Currency&amp;"ibor"&amp;Tenor,AQ2283,Trigger)</f>
        <v>55383</v>
      </c>
      <c r="AS2283" s="246">
        <f>_xll.qlIndexFixing($AC$5,AP2283,TRUE,_xll.ohTrigger(Trigger,Trigger1M))</f>
        <v>1.681657662723134E-2</v>
      </c>
      <c r="AT2283" s="246">
        <f>_xll.qlIndexFixing($AU$1,AP2283,TRUE,_xll.ohTrigger(Trigger,Trigger1M))</f>
        <v>1.6882522566286657E-2</v>
      </c>
    </row>
    <row r="2284" spans="41:46" ht="11.25" customHeight="1" x14ac:dyDescent="0.25">
      <c r="AO2284" s="102" t="s">
        <v>83</v>
      </c>
      <c r="AP2284" s="101">
        <f>_xll.qlInterestRateIndexFixingDate(Currency&amp;"ibor"&amp;Tenor,AQ2284,Trigger)</f>
        <v>55355</v>
      </c>
      <c r="AQ2284" s="101">
        <f>_xll.qlCalendarAdvance(Calendar,AQ2283,AO2284,"f",,Trigger)</f>
        <v>55359</v>
      </c>
      <c r="AR2284" s="101">
        <f>_xll.qlInterestRateIndexMaturity(Currency&amp;"ibor"&amp;Tenor,AQ2284,Trigger)</f>
        <v>55390</v>
      </c>
      <c r="AS2284" s="246">
        <f>_xll.qlIndexFixing($AC$5,AP2284,TRUE,_xll.ohTrigger(Trigger,Trigger1M))</f>
        <v>1.681123136567925E-2</v>
      </c>
      <c r="AT2284" s="246">
        <f>_xll.qlIndexFixing($AU$1,AP2284,TRUE,_xll.ohTrigger(Trigger,Trigger1M))</f>
        <v>1.6875645924444894E-2</v>
      </c>
    </row>
    <row r="2285" spans="41:46" ht="11.25" customHeight="1" x14ac:dyDescent="0.25">
      <c r="AO2285" s="102" t="s">
        <v>83</v>
      </c>
      <c r="AP2285" s="101">
        <f>_xll.qlInterestRateIndexFixingDate(Currency&amp;"ibor"&amp;Tenor,AQ2285,Trigger)</f>
        <v>55362</v>
      </c>
      <c r="AQ2285" s="101">
        <f>_xll.qlCalendarAdvance(Calendar,AQ2284,AO2285,"f",,Trigger)</f>
        <v>55366</v>
      </c>
      <c r="AR2285" s="101">
        <f>_xll.qlInterestRateIndexMaturity(Currency&amp;"ibor"&amp;Tenor,AQ2285,Trigger)</f>
        <v>55397</v>
      </c>
      <c r="AS2285" s="246">
        <f>_xll.qlIndexFixing($AC$5,AP2285,TRUE,_xll.ohTrigger(Trigger,Trigger1M))</f>
        <v>1.6805814417434447E-2</v>
      </c>
      <c r="AT2285" s="246">
        <f>_xll.qlIndexFixing($AU$1,AP2285,TRUE,_xll.ohTrigger(Trigger,Trigger1M))</f>
        <v>1.6868740597827284E-2</v>
      </c>
    </row>
    <row r="2286" spans="41:46" ht="11.25" customHeight="1" x14ac:dyDescent="0.25">
      <c r="AO2286" s="102" t="s">
        <v>83</v>
      </c>
      <c r="AP2286" s="101">
        <f>_xll.qlInterestRateIndexFixingDate(Currency&amp;"ibor"&amp;Tenor,AQ2286,Trigger)</f>
        <v>55369</v>
      </c>
      <c r="AQ2286" s="101">
        <f>_xll.qlCalendarAdvance(Calendar,AQ2285,AO2286,"f",,Trigger)</f>
        <v>55373</v>
      </c>
      <c r="AR2286" s="101">
        <f>_xll.qlInterestRateIndexMaturity(Currency&amp;"ibor"&amp;Tenor,AQ2286,Trigger)</f>
        <v>55404</v>
      </c>
      <c r="AS2286" s="246">
        <f>_xll.qlIndexFixing($AC$5,AP2286,TRUE,_xll.ohTrigger(Trigger,Trigger1M))</f>
        <v>1.6800325782587184E-2</v>
      </c>
      <c r="AT2286" s="246">
        <f>_xll.qlIndexFixing($AU$1,AP2286,TRUE,_xll.ohTrigger(Trigger,Trigger1M))</f>
        <v>1.6861806586485402E-2</v>
      </c>
    </row>
    <row r="2287" spans="41:46" ht="11.25" customHeight="1" x14ac:dyDescent="0.25">
      <c r="AO2287" s="102" t="s">
        <v>83</v>
      </c>
      <c r="AP2287" s="101">
        <f>_xll.qlInterestRateIndexFixingDate(Currency&amp;"ibor"&amp;Tenor,AQ2287,Trigger)</f>
        <v>55376</v>
      </c>
      <c r="AQ2287" s="101">
        <f>_xll.qlCalendarAdvance(Calendar,AQ2286,AO2287,"f",,Trigger)</f>
        <v>55380</v>
      </c>
      <c r="AR2287" s="101">
        <f>_xll.qlInterestRateIndexMaturity(Currency&amp;"ibor"&amp;Tenor,AQ2287,Trigger)</f>
        <v>55411</v>
      </c>
      <c r="AS2287" s="246">
        <f>_xll.qlIndexFixing($AC$5,AP2287,TRUE,_xll.ohTrigger(Trigger,Trigger1M))</f>
        <v>1.6794765461245763E-2</v>
      </c>
      <c r="AT2287" s="246">
        <f>_xll.qlIndexFixing($AU$1,AP2287,TRUE,_xll.ohTrigger(Trigger,Trigger1M))</f>
        <v>1.6854843890473398E-2</v>
      </c>
    </row>
    <row r="2288" spans="41:46" ht="11.25" customHeight="1" x14ac:dyDescent="0.25">
      <c r="AO2288" s="102" t="s">
        <v>83</v>
      </c>
      <c r="AP2288" s="101">
        <f>_xll.qlInterestRateIndexFixingDate(Currency&amp;"ibor"&amp;Tenor,AQ2288,Trigger)</f>
        <v>55383</v>
      </c>
      <c r="AQ2288" s="101">
        <f>_xll.qlCalendarAdvance(Calendar,AQ2287,AO2288,"f",,Trigger)</f>
        <v>55387</v>
      </c>
      <c r="AR2288" s="101">
        <f>_xll.qlInterestRateIndexMaturity(Currency&amp;"ibor"&amp;Tenor,AQ2288,Trigger)</f>
        <v>55418</v>
      </c>
      <c r="AS2288" s="246">
        <f>_xll.qlIndexFixing($AC$5,AP2288,TRUE,_xll.ohTrigger(Trigger,Trigger1M))</f>
        <v>1.6789133453510744E-2</v>
      </c>
      <c r="AT2288" s="246">
        <f>_xll.qlIndexFixing($AU$1,AP2288,TRUE,_xll.ohTrigger(Trigger,Trigger1M))</f>
        <v>1.6847852509837682E-2</v>
      </c>
    </row>
    <row r="2289" spans="41:46" ht="11.25" customHeight="1" x14ac:dyDescent="0.25">
      <c r="AO2289" s="102" t="s">
        <v>83</v>
      </c>
      <c r="AP2289" s="101">
        <f>_xll.qlInterestRateIndexFixingDate(Currency&amp;"ibor"&amp;Tenor,AQ2289,Trigger)</f>
        <v>55390</v>
      </c>
      <c r="AQ2289" s="101">
        <f>_xll.qlCalendarAdvance(Calendar,AQ2288,AO2289,"f",,Trigger)</f>
        <v>55394</v>
      </c>
      <c r="AR2289" s="101">
        <f>_xll.qlInterestRateIndexMaturity(Currency&amp;"ibor"&amp;Tenor,AQ2289,Trigger)</f>
        <v>55425</v>
      </c>
      <c r="AS2289" s="246">
        <f>_xll.qlIndexFixing($AC$5,AP2289,TRUE,_xll.ohTrigger(Trigger,Trigger1M))</f>
        <v>1.6783429759485276E-2</v>
      </c>
      <c r="AT2289" s="246">
        <f>_xll.qlIndexFixing($AU$1,AP2289,TRUE,_xll.ohTrigger(Trigger,Trigger1M))</f>
        <v>1.6840832444634989E-2</v>
      </c>
    </row>
    <row r="2290" spans="41:46" ht="11.25" customHeight="1" x14ac:dyDescent="0.25">
      <c r="AO2290" s="102" t="s">
        <v>83</v>
      </c>
      <c r="AP2290" s="101">
        <f>_xll.qlInterestRateIndexFixingDate(Currency&amp;"ibor"&amp;Tenor,AQ2290,Trigger)</f>
        <v>55397</v>
      </c>
      <c r="AQ2290" s="101">
        <f>_xll.qlCalendarAdvance(Calendar,AQ2289,AO2290,"f",,Trigger)</f>
        <v>55401</v>
      </c>
      <c r="AR2290" s="101">
        <f>_xll.qlInterestRateIndexMaturity(Currency&amp;"ibor"&amp;Tenor,AQ2290,Trigger)</f>
        <v>55431</v>
      </c>
      <c r="AS2290" s="246">
        <f>_xll.qlIndexFixing($AC$5,AP2290,TRUE,_xll.ohTrigger(Trigger,Trigger1M))</f>
        <v>1.6777682219158763E-2</v>
      </c>
      <c r="AT2290" s="246">
        <f>_xll.qlIndexFixing($AU$1,AP2290,TRUE,_xll.ohTrigger(Trigger,Trigger1M))</f>
        <v>1.6833896210780352E-2</v>
      </c>
    </row>
    <row r="2291" spans="41:46" ht="11.25" customHeight="1" x14ac:dyDescent="0.25">
      <c r="AO2291" s="102" t="s">
        <v>83</v>
      </c>
      <c r="AP2291" s="101">
        <f>_xll.qlInterestRateIndexFixingDate(Currency&amp;"ibor"&amp;Tenor,AQ2291,Trigger)</f>
        <v>55404</v>
      </c>
      <c r="AQ2291" s="101">
        <f>_xll.qlCalendarAdvance(Calendar,AQ2290,AO2291,"f",,Trigger)</f>
        <v>55408</v>
      </c>
      <c r="AR2291" s="101">
        <f>_xll.qlInterestRateIndexMaturity(Currency&amp;"ibor"&amp;Tenor,AQ2291,Trigger)</f>
        <v>55438</v>
      </c>
      <c r="AS2291" s="246">
        <f>_xll.qlIndexFixing($AC$5,AP2291,TRUE,_xll.ohTrigger(Trigger,Trigger1M))</f>
        <v>1.6771840545315442E-2</v>
      </c>
      <c r="AT2291" s="246">
        <f>_xll.qlIndexFixing($AU$1,AP2291,TRUE,_xll.ohTrigger(Trigger,Trigger1M))</f>
        <v>1.6826821156022298E-2</v>
      </c>
    </row>
    <row r="2292" spans="41:46" ht="11.25" customHeight="1" x14ac:dyDescent="0.25">
      <c r="AO2292" s="102" t="s">
        <v>83</v>
      </c>
      <c r="AP2292" s="101">
        <f>_xll.qlInterestRateIndexFixingDate(Currency&amp;"ibor"&amp;Tenor,AQ2292,Trigger)</f>
        <v>55411</v>
      </c>
      <c r="AQ2292" s="101">
        <f>_xll.qlCalendarAdvance(Calendar,AQ2291,AO2292,"f",,Trigger)</f>
        <v>55415</v>
      </c>
      <c r="AR2292" s="101">
        <f>_xll.qlInterestRateIndexMaturity(Currency&amp;"ibor"&amp;Tenor,AQ2292,Trigger)</f>
        <v>55445</v>
      </c>
      <c r="AS2292" s="246">
        <f>_xll.qlIndexFixing($AC$5,AP2292,TRUE,_xll.ohTrigger(Trigger,Trigger1M))</f>
        <v>1.6765927188743035E-2</v>
      </c>
      <c r="AT2292" s="246">
        <f>_xll.qlIndexFixing($AU$1,AP2292,TRUE,_xll.ohTrigger(Trigger,Trigger1M))</f>
        <v>1.6819717418045776E-2</v>
      </c>
    </row>
    <row r="2293" spans="41:46" ht="11.25" customHeight="1" x14ac:dyDescent="0.25">
      <c r="AO2293" s="102" t="s">
        <v>83</v>
      </c>
      <c r="AP2293" s="101">
        <f>_xll.qlInterestRateIndexFixingDate(Currency&amp;"ibor"&amp;Tenor,AQ2293,Trigger)</f>
        <v>55418</v>
      </c>
      <c r="AQ2293" s="101">
        <f>_xll.qlCalendarAdvance(Calendar,AQ2292,AO2293,"f",,Trigger)</f>
        <v>55422</v>
      </c>
      <c r="AR2293" s="101">
        <f>_xll.qlInterestRateIndexMaturity(Currency&amp;"ibor"&amp;Tenor,AQ2293,Trigger)</f>
        <v>55452</v>
      </c>
      <c r="AS2293" s="246">
        <f>_xll.qlIndexFixing($AC$5,AP2293,TRUE,_xll.ohTrigger(Trigger,Trigger1M))</f>
        <v>1.6759942149542795E-2</v>
      </c>
      <c r="AT2293" s="246">
        <f>_xll.qlIndexFixing($AU$1,AP2293,TRUE,_xll.ohTrigger(Trigger,Trigger1M))</f>
        <v>1.6812584996906743E-2</v>
      </c>
    </row>
    <row r="2294" spans="41:46" ht="11.25" customHeight="1" x14ac:dyDescent="0.25">
      <c r="AO2294" s="102" t="s">
        <v>83</v>
      </c>
      <c r="AP2294" s="101">
        <f>_xll.qlInterestRateIndexFixingDate(Currency&amp;"ibor"&amp;Tenor,AQ2294,Trigger)</f>
        <v>55425</v>
      </c>
      <c r="AQ2294" s="101">
        <f>_xll.qlCalendarAdvance(Calendar,AQ2293,AO2294,"f",,Trigger)</f>
        <v>55429</v>
      </c>
      <c r="AR2294" s="101">
        <f>_xll.qlInterestRateIndexMaturity(Currency&amp;"ibor"&amp;Tenor,AQ2294,Trigger)</f>
        <v>55460</v>
      </c>
      <c r="AS2294" s="246">
        <f>_xll.qlIndexFixing($AC$5,AP2294,TRUE,_xll.ohTrigger(Trigger,Trigger1M))</f>
        <v>1.6753835998758137E-2</v>
      </c>
      <c r="AT2294" s="246">
        <f>_xll.qlIndexFixing($AU$1,AP2294,TRUE,_xll.ohTrigger(Trigger,Trigger1M))</f>
        <v>1.6805301851896048E-2</v>
      </c>
    </row>
    <row r="2295" spans="41:46" ht="11.25" customHeight="1" x14ac:dyDescent="0.25">
      <c r="AO2295" s="102" t="s">
        <v>83</v>
      </c>
      <c r="AP2295" s="101">
        <f>_xll.qlInterestRateIndexFixingDate(Currency&amp;"ibor"&amp;Tenor,AQ2295,Trigger)</f>
        <v>55432</v>
      </c>
      <c r="AQ2295" s="101">
        <f>_xll.qlCalendarAdvance(Calendar,AQ2294,AO2295,"f",,Trigger)</f>
        <v>55436</v>
      </c>
      <c r="AR2295" s="101">
        <f>_xll.qlInterestRateIndexMaturity(Currency&amp;"ibor"&amp;Tenor,AQ2295,Trigger)</f>
        <v>55467</v>
      </c>
      <c r="AS2295" s="246">
        <f>_xll.qlIndexFixing($AC$5,AP2295,TRUE,_xll.ohTrigger(Trigger,Trigger1M))</f>
        <v>1.6747702189261686E-2</v>
      </c>
      <c r="AT2295" s="246">
        <f>_xll.qlIndexFixing($AU$1,AP2295,TRUE,_xll.ohTrigger(Trigger,Trigger1M))</f>
        <v>1.6798109680374478E-2</v>
      </c>
    </row>
    <row r="2296" spans="41:46" ht="11.25" customHeight="1" x14ac:dyDescent="0.25">
      <c r="AO2296" s="102" t="s">
        <v>83</v>
      </c>
      <c r="AP2296" s="101">
        <f>_xll.qlInterestRateIndexFixingDate(Currency&amp;"ibor"&amp;Tenor,AQ2296,Trigger)</f>
        <v>55439</v>
      </c>
      <c r="AQ2296" s="101">
        <f>_xll.qlCalendarAdvance(Calendar,AQ2295,AO2296,"f",,Trigger)</f>
        <v>55443</v>
      </c>
      <c r="AR2296" s="101">
        <f>_xll.qlInterestRateIndexMaturity(Currency&amp;"ibor"&amp;Tenor,AQ2296,Trigger)</f>
        <v>55474</v>
      </c>
      <c r="AS2296" s="246">
        <f>_xll.qlIndexFixing($AC$5,AP2296,TRUE,_xll.ohTrigger(Trigger,Trigger1M))</f>
        <v>1.6741496694240621E-2</v>
      </c>
      <c r="AT2296" s="246">
        <f>_xll.qlIndexFixing($AU$1,AP2296,TRUE,_xll.ohTrigger(Trigger,Trigger1M))</f>
        <v>1.679088882465209E-2</v>
      </c>
    </row>
    <row r="2297" spans="41:46" ht="11.25" customHeight="1" x14ac:dyDescent="0.25">
      <c r="AO2297" s="102" t="s">
        <v>83</v>
      </c>
      <c r="AP2297" s="101">
        <f>_xll.qlInterestRateIndexFixingDate(Currency&amp;"ibor"&amp;Tenor,AQ2297,Trigger)</f>
        <v>55446</v>
      </c>
      <c r="AQ2297" s="101">
        <f>_xll.qlCalendarAdvance(Calendar,AQ2296,AO2297,"f",,Trigger)</f>
        <v>55450</v>
      </c>
      <c r="AR2297" s="101">
        <f>_xll.qlInterestRateIndexMaturity(Currency&amp;"ibor"&amp;Tenor,AQ2297,Trigger)</f>
        <v>55481</v>
      </c>
      <c r="AS2297" s="246">
        <f>_xll.qlIndexFixing($AC$5,AP2297,TRUE,_xll.ohTrigger(Trigger,Trigger1M))</f>
        <v>1.6735219513810979E-2</v>
      </c>
      <c r="AT2297" s="246">
        <f>_xll.qlIndexFixing($AU$1,AP2297,TRUE,_xll.ohTrigger(Trigger,Trigger1M))</f>
        <v>1.678363928478303E-2</v>
      </c>
    </row>
    <row r="2298" spans="41:46" ht="11.25" customHeight="1" x14ac:dyDescent="0.25">
      <c r="AO2298" s="102" t="s">
        <v>83</v>
      </c>
      <c r="AP2298" s="101">
        <f>_xll.qlInterestRateIndexFixingDate(Currency&amp;"ibor"&amp;Tenor,AQ2298,Trigger)</f>
        <v>55453</v>
      </c>
      <c r="AQ2298" s="101">
        <f>_xll.qlCalendarAdvance(Calendar,AQ2297,AO2298,"f",,Trigger)</f>
        <v>55457</v>
      </c>
      <c r="AR2298" s="101">
        <f>_xll.qlInterestRateIndexMaturity(Currency&amp;"ibor"&amp;Tenor,AQ2298,Trigger)</f>
        <v>55487</v>
      </c>
      <c r="AS2298" s="246">
        <f>_xll.qlIndexFixing($AC$5,AP2298,TRUE,_xll.ohTrigger(Trigger,Trigger1M))</f>
        <v>1.6728941717881085E-2</v>
      </c>
      <c r="AT2298" s="246">
        <f>_xll.qlIndexFixing($AU$1,AP2298,TRUE,_xll.ohTrigger(Trigger,Trigger1M))</f>
        <v>1.6776492645532493E-2</v>
      </c>
    </row>
    <row r="2299" spans="41:46" ht="11.25" customHeight="1" x14ac:dyDescent="0.25">
      <c r="AO2299" s="102" t="s">
        <v>83</v>
      </c>
      <c r="AP2299" s="101">
        <f>_xll.qlInterestRateIndexFixingDate(Currency&amp;"ibor"&amp;Tenor,AQ2299,Trigger)</f>
        <v>55460</v>
      </c>
      <c r="AQ2299" s="101">
        <f>_xll.qlCalendarAdvance(Calendar,AQ2298,AO2299,"f",,Trigger)</f>
        <v>55464</v>
      </c>
      <c r="AR2299" s="101">
        <f>_xll.qlInterestRateIndexMaturity(Currency&amp;"ibor"&amp;Tenor,AQ2299,Trigger)</f>
        <v>55494</v>
      </c>
      <c r="AS2299" s="246">
        <f>_xll.qlIndexFixing($AC$5,AP2299,TRUE,_xll.ohTrigger(Trigger,Trigger1M))</f>
        <v>1.6722526585194686E-2</v>
      </c>
      <c r="AT2299" s="246">
        <f>_xll.qlIndexFixing($AU$1,AP2299,TRUE,_xll.ohTrigger(Trigger,Trigger1M))</f>
        <v>1.6769188126481538E-2</v>
      </c>
    </row>
    <row r="2300" spans="41:46" ht="11.25" customHeight="1" x14ac:dyDescent="0.25">
      <c r="AO2300" s="102" t="s">
        <v>83</v>
      </c>
      <c r="AP2300" s="101">
        <f>_xll.qlInterestRateIndexFixingDate(Currency&amp;"ibor"&amp;Tenor,AQ2300,Trigger)</f>
        <v>55467</v>
      </c>
      <c r="AQ2300" s="101">
        <f>_xll.qlCalendarAdvance(Calendar,AQ2299,AO2300,"f",,Trigger)</f>
        <v>55471</v>
      </c>
      <c r="AR2300" s="101">
        <f>_xll.qlInterestRateIndexMaturity(Currency&amp;"ibor"&amp;Tenor,AQ2300,Trigger)</f>
        <v>55501</v>
      </c>
      <c r="AS2300" s="246">
        <f>_xll.qlIndexFixing($AC$5,AP2300,TRUE,_xll.ohTrigger(Trigger,Trigger1M))</f>
        <v>1.6716039770661162E-2</v>
      </c>
      <c r="AT2300" s="246">
        <f>_xll.qlIndexFixing($AU$1,AP2300,TRUE,_xll.ohTrigger(Trigger,Trigger1M))</f>
        <v>1.6761854924625119E-2</v>
      </c>
    </row>
    <row r="2301" spans="41:46" ht="11.25" customHeight="1" x14ac:dyDescent="0.25">
      <c r="AO2301" s="102" t="s">
        <v>83</v>
      </c>
      <c r="AP2301" s="101">
        <f>_xll.qlInterestRateIndexFixingDate(Currency&amp;"ibor"&amp;Tenor,AQ2301,Trigger)</f>
        <v>55474</v>
      </c>
      <c r="AQ2301" s="101">
        <f>_xll.qlCalendarAdvance(Calendar,AQ2300,AO2301,"f",,Trigger)</f>
        <v>55478</v>
      </c>
      <c r="AR2301" s="101">
        <f>_xll.qlInterestRateIndexMaturity(Currency&amp;"ibor"&amp;Tenor,AQ2301,Trigger)</f>
        <v>55508</v>
      </c>
      <c r="AS2301" s="246">
        <f>_xll.qlIndexFixing($AC$5,AP2301,TRUE,_xll.ohTrigger(Trigger,Trigger1M))</f>
        <v>1.6709481274387095E-2</v>
      </c>
      <c r="AT2301" s="246">
        <f>_xll.qlIndexFixing($AU$1,AP2301,TRUE,_xll.ohTrigger(Trigger,Trigger1M))</f>
        <v>1.6754493040019192E-2</v>
      </c>
    </row>
    <row r="2302" spans="41:46" ht="11.25" customHeight="1" x14ac:dyDescent="0.25">
      <c r="AO2302" s="102" t="s">
        <v>83</v>
      </c>
      <c r="AP2302" s="101">
        <f>_xll.qlInterestRateIndexFixingDate(Currency&amp;"ibor"&amp;Tenor,AQ2302,Trigger)</f>
        <v>55481</v>
      </c>
      <c r="AQ2302" s="101">
        <f>_xll.qlCalendarAdvance(Calendar,AQ2301,AO2302,"f",,Trigger)</f>
        <v>55485</v>
      </c>
      <c r="AR2302" s="101">
        <f>_xll.qlInterestRateIndexMaturity(Currency&amp;"ibor"&amp;Tenor,AQ2302,Trigger)</f>
        <v>55515</v>
      </c>
      <c r="AS2302" s="246">
        <f>_xll.qlIndexFixing($AC$5,AP2302,TRUE,_xll.ohTrigger(Trigger,Trigger1M))</f>
        <v>1.6702851096492388E-2</v>
      </c>
      <c r="AT2302" s="246">
        <f>_xll.qlIndexFixing($AU$1,AP2302,TRUE,_xll.ohTrigger(Trigger,Trigger1M))</f>
        <v>1.6747102472717046E-2</v>
      </c>
    </row>
    <row r="2303" spans="41:46" ht="11.25" customHeight="1" x14ac:dyDescent="0.25">
      <c r="AO2303" s="102" t="s">
        <v>83</v>
      </c>
      <c r="AP2303" s="101">
        <f>_xll.qlInterestRateIndexFixingDate(Currency&amp;"ibor"&amp;Tenor,AQ2303,Trigger)</f>
        <v>55488</v>
      </c>
      <c r="AQ2303" s="101">
        <f>_xll.qlCalendarAdvance(Calendar,AQ2302,AO2303,"f",,Trigger)</f>
        <v>55492</v>
      </c>
      <c r="AR2303" s="101">
        <f>_xll.qlInterestRateIndexMaturity(Currency&amp;"ibor"&amp;Tenor,AQ2303,Trigger)</f>
        <v>55523</v>
      </c>
      <c r="AS2303" s="246">
        <f>_xll.qlIndexFixing($AC$5,AP2303,TRUE,_xll.ohTrigger(Trigger,Trigger1M))</f>
        <v>1.6696051044251609E-2</v>
      </c>
      <c r="AT2303" s="246">
        <f>_xll.qlIndexFixing($AU$1,AP2303,TRUE,_xll.ohTrigger(Trigger,Trigger1M))</f>
        <v>1.6739539681474586E-2</v>
      </c>
    </row>
    <row r="2304" spans="41:46" ht="11.25" customHeight="1" x14ac:dyDescent="0.25">
      <c r="AO2304" s="102" t="s">
        <v>83</v>
      </c>
      <c r="AP2304" s="101">
        <f>_xll.qlInterestRateIndexFixingDate(Currency&amp;"ibor"&amp;Tenor,AQ2304,Trigger)</f>
        <v>55495</v>
      </c>
      <c r="AQ2304" s="101">
        <f>_xll.qlCalendarAdvance(Calendar,AQ2303,AO2304,"f",,Trigger)</f>
        <v>55499</v>
      </c>
      <c r="AR2304" s="101">
        <f>_xll.qlInterestRateIndexMaturity(Currency&amp;"ibor"&amp;Tenor,AQ2304,Trigger)</f>
        <v>55530</v>
      </c>
      <c r="AS2304" s="246">
        <f>_xll.qlIndexFixing($AC$5,AP2304,TRUE,_xll.ohTrigger(Trigger,Trigger1M))</f>
        <v>1.6689272069288299E-2</v>
      </c>
      <c r="AT2304" s="246">
        <f>_xll.qlIndexFixing($AU$1,AP2304,TRUE,_xll.ohTrigger(Trigger,Trigger1M))</f>
        <v>1.6732089354084725E-2</v>
      </c>
    </row>
    <row r="2305" spans="41:46" ht="11.25" customHeight="1" x14ac:dyDescent="0.25">
      <c r="AO2305" s="102" t="s">
        <v>83</v>
      </c>
      <c r="AP2305" s="101">
        <f>_xll.qlInterestRateIndexFixingDate(Currency&amp;"ibor"&amp;Tenor,AQ2305,Trigger)</f>
        <v>55502</v>
      </c>
      <c r="AQ2305" s="101">
        <f>_xll.qlCalendarAdvance(Calendar,AQ2304,AO2305,"f",,Trigger)</f>
        <v>55506</v>
      </c>
      <c r="AR2305" s="101">
        <f>_xll.qlInterestRateIndexMaturity(Currency&amp;"ibor"&amp;Tenor,AQ2305,Trigger)</f>
        <v>55537</v>
      </c>
      <c r="AS2305" s="246">
        <f>_xll.qlIndexFixing($AC$5,AP2305,TRUE,_xll.ohTrigger(Trigger,Trigger1M))</f>
        <v>1.6682421409880806E-2</v>
      </c>
      <c r="AT2305" s="246">
        <f>_xll.qlIndexFixing($AU$1,AP2305,TRUE,_xll.ohTrigger(Trigger,Trigger1M))</f>
        <v>1.6724610342981394E-2</v>
      </c>
    </row>
    <row r="2306" spans="41:46" ht="11.25" customHeight="1" x14ac:dyDescent="0.25">
      <c r="AO2306" s="102" t="s">
        <v>83</v>
      </c>
      <c r="AP2306" s="101">
        <f>_xll.qlInterestRateIndexFixingDate(Currency&amp;"ibor"&amp;Tenor,AQ2306,Trigger)</f>
        <v>55508</v>
      </c>
      <c r="AQ2306" s="101">
        <f>_xll.qlCalendarAdvance(Calendar,AQ2305,AO2306,"f",,Trigger)</f>
        <v>55514</v>
      </c>
      <c r="AR2306" s="101">
        <f>_xll.qlInterestRateIndexMaturity(Currency&amp;"ibor"&amp;Tenor,AQ2306,Trigger)</f>
        <v>55547</v>
      </c>
      <c r="AS2306" s="246">
        <f>_xll.qlIndexFixing($AC$5,AP2306,TRUE,_xll.ohTrigger(Trigger,Trigger1M))</f>
        <v>1.6674272176677718E-2</v>
      </c>
      <c r="AT2306" s="246">
        <f>_xll.qlIndexFixing($AU$1,AP2306,TRUE,_xll.ohTrigger(Trigger,Trigger1M))</f>
        <v>1.671572493553471E-2</v>
      </c>
    </row>
    <row r="2307" spans="41:46" ht="11.25" customHeight="1" x14ac:dyDescent="0.25">
      <c r="AO2307" s="102" t="s">
        <v>83</v>
      </c>
      <c r="AP2307" s="101">
        <f>_xll.qlInterestRateIndexFixingDate(Currency&amp;"ibor"&amp;Tenor,AQ2307,Trigger)</f>
        <v>55516</v>
      </c>
      <c r="AQ2307" s="101">
        <f>_xll.qlCalendarAdvance(Calendar,AQ2306,AO2307,"f",,Trigger)</f>
        <v>55521</v>
      </c>
      <c r="AR2307" s="101">
        <f>_xll.qlInterestRateIndexMaturity(Currency&amp;"ibor"&amp;Tenor,AQ2307,Trigger)</f>
        <v>55554</v>
      </c>
      <c r="AS2307" s="246">
        <f>_xll.qlIndexFixing($AC$5,AP2307,TRUE,_xll.ohTrigger(Trigger,Trigger1M))</f>
        <v>1.6667257018412523E-2</v>
      </c>
      <c r="AT2307" s="246">
        <f>_xll.qlIndexFixing($AU$1,AP2307,TRUE,_xll.ohTrigger(Trigger,Trigger1M))</f>
        <v>1.6708179661904573E-2</v>
      </c>
    </row>
    <row r="2308" spans="41:46" ht="11.25" customHeight="1" x14ac:dyDescent="0.25">
      <c r="AO2308" s="102" t="s">
        <v>83</v>
      </c>
      <c r="AP2308" s="101">
        <f>_xll.qlInterestRateIndexFixingDate(Currency&amp;"ibor"&amp;Tenor,AQ2308,Trigger)</f>
        <v>55526</v>
      </c>
      <c r="AQ2308" s="101">
        <f>_xll.qlCalendarAdvance(Calendar,AQ2307,AO2308,"f",,Trigger)</f>
        <v>55528</v>
      </c>
      <c r="AR2308" s="101">
        <f>_xll.qlInterestRateIndexMaturity(Currency&amp;"ibor"&amp;Tenor,AQ2308,Trigger)</f>
        <v>55561</v>
      </c>
      <c r="AS2308" s="246">
        <f>_xll.qlIndexFixing($AC$5,AP2308,TRUE,_xll.ohTrigger(Trigger,Trigger1M))</f>
        <v>1.6660170169772476E-2</v>
      </c>
      <c r="AT2308" s="246">
        <f>_xll.qlIndexFixing($AU$1,AP2308,TRUE,_xll.ohTrigger(Trigger,Trigger1M))</f>
        <v>1.6700605702401367E-2</v>
      </c>
    </row>
    <row r="2309" spans="41:46" ht="11.25" customHeight="1" x14ac:dyDescent="0.25">
      <c r="AO2309" s="102" t="s">
        <v>83</v>
      </c>
      <c r="AP2309" s="101">
        <f>_xll.qlInterestRateIndexFixingDate(Currency&amp;"ibor"&amp;Tenor,AQ2309,Trigger)</f>
        <v>55533</v>
      </c>
      <c r="AQ2309" s="101">
        <f>_xll.qlCalendarAdvance(Calendar,AQ2308,AO2309,"f",,Trigger)</f>
        <v>55535</v>
      </c>
      <c r="AR2309" s="101">
        <f>_xll.qlInterestRateIndexMaturity(Currency&amp;"ibor"&amp;Tenor,AQ2309,Trigger)</f>
        <v>55568</v>
      </c>
      <c r="AS2309" s="246">
        <f>_xll.qlIndexFixing($AC$5,AP2309,TRUE,_xll.ohTrigger(Trigger,Trigger1M))</f>
        <v>1.6653011630890807E-2</v>
      </c>
      <c r="AT2309" s="246">
        <f>_xll.qlIndexFixing($AU$1,AP2309,TRUE,_xll.ohTrigger(Trigger,Trigger1M))</f>
        <v>1.6693003057078378E-2</v>
      </c>
    </row>
    <row r="2310" spans="41:46" ht="11.25" customHeight="1" x14ac:dyDescent="0.25">
      <c r="AO2310" s="102" t="s">
        <v>83</v>
      </c>
      <c r="AP2310" s="101">
        <f>_xll.qlInterestRateIndexFixingDate(Currency&amp;"ibor"&amp;Tenor,AQ2310,Trigger)</f>
        <v>55540</v>
      </c>
      <c r="AQ2310" s="101">
        <f>_xll.qlCalendarAdvance(Calendar,AQ2309,AO2310,"f",,Trigger)</f>
        <v>55542</v>
      </c>
      <c r="AR2310" s="101">
        <f>_xll.qlInterestRateIndexMaturity(Currency&amp;"ibor"&amp;Tenor,AQ2310,Trigger)</f>
        <v>55575</v>
      </c>
      <c r="AS2310" s="246">
        <f>_xll.qlIndexFixing($AC$5,AP2310,TRUE,_xll.ohTrigger(Trigger,Trigger1M))</f>
        <v>1.6645781401912852E-2</v>
      </c>
      <c r="AT2310" s="246">
        <f>_xll.qlIndexFixing($AU$1,AP2310,TRUE,_xll.ohTrigger(Trigger,Trigger1M))</f>
        <v>1.6685371726008279E-2</v>
      </c>
    </row>
    <row r="2311" spans="41:46" ht="11.25" customHeight="1" x14ac:dyDescent="0.25">
      <c r="AO2311" s="102" t="s">
        <v>83</v>
      </c>
      <c r="AP2311" s="101">
        <f>_xll.qlInterestRateIndexFixingDate(Currency&amp;"ibor"&amp;Tenor,AQ2311,Trigger)</f>
        <v>55547</v>
      </c>
      <c r="AQ2311" s="101">
        <f>_xll.qlCalendarAdvance(Calendar,AQ2310,AO2311,"f",,Trigger)</f>
        <v>55549</v>
      </c>
      <c r="AR2311" s="101">
        <f>_xll.qlInterestRateIndexMaturity(Currency&amp;"ibor"&amp;Tenor,AQ2311,Trigger)</f>
        <v>55578</v>
      </c>
      <c r="AS2311" s="246">
        <f>_xll.qlIndexFixing($AC$5,AP2311,TRUE,_xll.ohTrigger(Trigger,Trigger1M))</f>
        <v>1.6639050672137192E-2</v>
      </c>
      <c r="AT2311" s="246">
        <f>_xll.qlIndexFixing($AU$1,AP2311,TRUE,_xll.ohTrigger(Trigger,Trigger1M))</f>
        <v>1.6678364482413378E-2</v>
      </c>
    </row>
    <row r="2312" spans="41:46" ht="11.25" customHeight="1" x14ac:dyDescent="0.25">
      <c r="AO2312" s="102" t="s">
        <v>83</v>
      </c>
      <c r="AP2312" s="101">
        <f>_xll.qlInterestRateIndexFixingDate(Currency&amp;"ibor"&amp;Tenor,AQ2312,Trigger)</f>
        <v>55554</v>
      </c>
      <c r="AQ2312" s="101">
        <f>_xll.qlCalendarAdvance(Calendar,AQ2311,AO2312,"f",,Trigger)</f>
        <v>55556</v>
      </c>
      <c r="AR2312" s="101">
        <f>_xll.qlInterestRateIndexMaturity(Currency&amp;"ibor"&amp;Tenor,AQ2312,Trigger)</f>
        <v>55585</v>
      </c>
      <c r="AS2312" s="246">
        <f>_xll.qlIndexFixing($AC$5,AP2312,TRUE,_xll.ohTrigger(Trigger,Trigger1M))</f>
        <v>1.6631698904269607E-2</v>
      </c>
      <c r="AT2312" s="246">
        <f>_xll.qlIndexFixing($AU$1,AP2312,TRUE,_xll.ohTrigger(Trigger,Trigger1M))</f>
        <v>1.6670685397798295E-2</v>
      </c>
    </row>
    <row r="2313" spans="41:46" ht="11.25" customHeight="1" x14ac:dyDescent="0.25">
      <c r="AO2313" s="102" t="s">
        <v>83</v>
      </c>
      <c r="AP2313" s="101">
        <f>_xll.qlInterestRateIndexFixingDate(Currency&amp;"ibor"&amp;Tenor,AQ2313,Trigger)</f>
        <v>55561</v>
      </c>
      <c r="AQ2313" s="101">
        <f>_xll.qlCalendarAdvance(Calendar,AQ2312,AO2313,"f",,Trigger)</f>
        <v>55563</v>
      </c>
      <c r="AR2313" s="101">
        <f>_xll.qlInterestRateIndexMaturity(Currency&amp;"ibor"&amp;Tenor,AQ2313,Trigger)</f>
        <v>55592</v>
      </c>
      <c r="AS2313" s="246">
        <f>_xll.qlIndexFixing($AC$5,AP2313,TRUE,_xll.ohTrigger(Trigger,Trigger1M))</f>
        <v>1.6624275459326713E-2</v>
      </c>
      <c r="AT2313" s="246">
        <f>_xll.qlIndexFixing($AU$1,AP2313,TRUE,_xll.ohTrigger(Trigger,Trigger1M))</f>
        <v>1.6662977632246966E-2</v>
      </c>
    </row>
    <row r="2314" spans="41:46" ht="11.25" customHeight="1" x14ac:dyDescent="0.25">
      <c r="AO2314" s="102" t="s">
        <v>83</v>
      </c>
      <c r="AP2314" s="101">
        <f>_xll.qlInterestRateIndexFixingDate(Currency&amp;"ibor"&amp;Tenor,AQ2314,Trigger)</f>
        <v>55568</v>
      </c>
      <c r="AQ2314" s="101">
        <f>_xll.qlCalendarAdvance(Calendar,AQ2313,AO2314,"f",,Trigger)</f>
        <v>55570</v>
      </c>
      <c r="AR2314" s="101">
        <f>_xll.qlInterestRateIndexMaturity(Currency&amp;"ibor"&amp;Tenor,AQ2314,Trigger)</f>
        <v>55599</v>
      </c>
      <c r="AS2314" s="246">
        <f>_xll.qlIndexFixing($AC$5,AP2314,TRUE,_xll.ohTrigger(Trigger,Trigger1M))</f>
        <v>1.6616780337432548E-2</v>
      </c>
      <c r="AT2314" s="246">
        <f>_xll.qlIndexFixing($AU$1,AP2314,TRUE,_xll.ohTrigger(Trigger,Trigger1M))</f>
        <v>1.6655241185806247E-2</v>
      </c>
    </row>
    <row r="2315" spans="41:46" ht="11.25" customHeight="1" x14ac:dyDescent="0.25">
      <c r="AO2315" s="102" t="s">
        <v>83</v>
      </c>
      <c r="AP2315" s="101">
        <f>_xll.qlInterestRateIndexFixingDate(Currency&amp;"ibor"&amp;Tenor,AQ2315,Trigger)</f>
        <v>55575</v>
      </c>
      <c r="AQ2315" s="101">
        <f>_xll.qlCalendarAdvance(Calendar,AQ2314,AO2315,"f",,Trigger)</f>
        <v>55577</v>
      </c>
      <c r="AR2315" s="101">
        <f>_xll.qlInterestRateIndexMaturity(Currency&amp;"ibor"&amp;Tenor,AQ2315,Trigger)</f>
        <v>55606</v>
      </c>
      <c r="AS2315" s="246">
        <f>_xll.qlIndexFixing($AC$5,AP2315,TRUE,_xll.ohTrigger(Trigger,Trigger1M))</f>
        <v>1.6609213538724934E-2</v>
      </c>
      <c r="AT2315" s="246">
        <f>_xll.qlIndexFixing($AU$1,AP2315,TRUE,_xll.ohTrigger(Trigger,Trigger1M))</f>
        <v>1.6647476058539539E-2</v>
      </c>
    </row>
    <row r="2316" spans="41:46" ht="11.25" customHeight="1" x14ac:dyDescent="0.25">
      <c r="AO2316" s="102" t="s">
        <v>83</v>
      </c>
      <c r="AP2316" s="101">
        <f>_xll.qlInterestRateIndexFixingDate(Currency&amp;"ibor"&amp;Tenor,AQ2316,Trigger)</f>
        <v>55582</v>
      </c>
      <c r="AQ2316" s="101">
        <f>_xll.qlCalendarAdvance(Calendar,AQ2315,AO2316,"f",,Trigger)</f>
        <v>55584</v>
      </c>
      <c r="AR2316" s="101">
        <f>_xll.qlInterestRateIndexMaturity(Currency&amp;"ibor"&amp;Tenor,AQ2316,Trigger)</f>
        <v>55617</v>
      </c>
      <c r="AS2316" s="246">
        <f>_xll.qlIndexFixing($AC$5,AP2316,TRUE,_xll.ohTrigger(Trigger,Trigger1M))</f>
        <v>1.6600894544065235E-2</v>
      </c>
      <c r="AT2316" s="246">
        <f>_xll.qlIndexFixing($AU$1,AP2316,TRUE,_xll.ohTrigger(Trigger,Trigger1M))</f>
        <v>1.6638981342117599E-2</v>
      </c>
    </row>
    <row r="2317" spans="41:46" ht="11.25" customHeight="1" x14ac:dyDescent="0.25">
      <c r="AO2317" s="102" t="s">
        <v>83</v>
      </c>
      <c r="AP2317" s="101">
        <f>_xll.qlInterestRateIndexFixingDate(Currency&amp;"ibor"&amp;Tenor,AQ2317,Trigger)</f>
        <v>55589</v>
      </c>
      <c r="AQ2317" s="101">
        <f>_xll.qlCalendarAdvance(Calendar,AQ2316,AO2317,"f",,Trigger)</f>
        <v>55591</v>
      </c>
      <c r="AR2317" s="101">
        <f>_xll.qlInterestRateIndexMaturity(Currency&amp;"ibor"&amp;Tenor,AQ2317,Trigger)</f>
        <v>55624</v>
      </c>
      <c r="AS2317" s="246">
        <f>_xll.qlIndexFixing($AC$5,AP2317,TRUE,_xll.ohTrigger(Trigger,Trigger1M))</f>
        <v>1.6593162488463393E-2</v>
      </c>
      <c r="AT2317" s="246">
        <f>_xll.qlIndexFixing($AU$1,AP2317,TRUE,_xll.ohTrigger(Trigger,Trigger1M))</f>
        <v>1.6631149212462469E-2</v>
      </c>
    </row>
    <row r="2318" spans="41:46" ht="11.25" customHeight="1" x14ac:dyDescent="0.25">
      <c r="AO2318" s="102" t="s">
        <v>83</v>
      </c>
      <c r="AP2318" s="101">
        <f>_xll.qlInterestRateIndexFixingDate(Currency&amp;"ibor"&amp;Tenor,AQ2318,Trigger)</f>
        <v>55596</v>
      </c>
      <c r="AQ2318" s="101">
        <f>_xll.qlCalendarAdvance(Calendar,AQ2317,AO2318,"f",,Trigger)</f>
        <v>55598</v>
      </c>
      <c r="AR2318" s="101">
        <f>_xll.qlInterestRateIndexMaturity(Currency&amp;"ibor"&amp;Tenor,AQ2318,Trigger)</f>
        <v>55632</v>
      </c>
      <c r="AS2318" s="246">
        <f>_xll.qlIndexFixing($AC$5,AP2318,TRUE,_xll.ohTrigger(Trigger,Trigger1M))</f>
        <v>1.6585176339616706E-2</v>
      </c>
      <c r="AT2318" s="246">
        <f>_xll.qlIndexFixing($AU$1,AP2318,TRUE,_xll.ohTrigger(Trigger,Trigger1M))</f>
        <v>1.662310776041398E-2</v>
      </c>
    </row>
    <row r="2319" spans="41:46" ht="11.25" customHeight="1" x14ac:dyDescent="0.25">
      <c r="AO2319" s="102" t="s">
        <v>83</v>
      </c>
      <c r="AP2319" s="101">
        <f>_xll.qlInterestRateIndexFixingDate(Currency&amp;"ibor"&amp;Tenor,AQ2319,Trigger)</f>
        <v>55603</v>
      </c>
      <c r="AQ2319" s="101">
        <f>_xll.qlCalendarAdvance(Calendar,AQ2318,AO2319,"f",,Trigger)</f>
        <v>55605</v>
      </c>
      <c r="AR2319" s="101">
        <f>_xll.qlInterestRateIndexMaturity(Currency&amp;"ibor"&amp;Tenor,AQ2319,Trigger)</f>
        <v>55638</v>
      </c>
      <c r="AS2319" s="246">
        <f>_xll.qlIndexFixing($AC$5,AP2319,TRUE,_xll.ohTrigger(Trigger,Trigger1M))</f>
        <v>1.6577483310660023E-2</v>
      </c>
      <c r="AT2319" s="246">
        <f>_xll.qlIndexFixing($AU$1,AP2319,TRUE,_xll.ohTrigger(Trigger,Trigger1M))</f>
        <v>1.661539889741755E-2</v>
      </c>
    </row>
    <row r="2320" spans="41:46" ht="11.25" customHeight="1" x14ac:dyDescent="0.25">
      <c r="AO2320" s="102" t="s">
        <v>83</v>
      </c>
      <c r="AP2320" s="101">
        <f>_xll.qlInterestRateIndexFixingDate(Currency&amp;"ibor"&amp;Tenor,AQ2320,Trigger)</f>
        <v>55610</v>
      </c>
      <c r="AQ2320" s="101">
        <f>_xll.qlCalendarAdvance(Calendar,AQ2319,AO2320,"f",,Trigger)</f>
        <v>55612</v>
      </c>
      <c r="AR2320" s="101">
        <f>_xll.qlInterestRateIndexMaturity(Currency&amp;"ibor"&amp;Tenor,AQ2320,Trigger)</f>
        <v>55642</v>
      </c>
      <c r="AS2320" s="246">
        <f>_xll.qlIndexFixing($AC$5,AP2320,TRUE,_xll.ohTrigger(Trigger,Trigger1M))</f>
        <v>1.6570113138331344E-2</v>
      </c>
      <c r="AT2320" s="246">
        <f>_xll.qlIndexFixing($AU$1,AP2320,TRUE,_xll.ohTrigger(Trigger,Trigger1M))</f>
        <v>1.6608035690307332E-2</v>
      </c>
    </row>
    <row r="2321" spans="41:46" ht="11.25" customHeight="1" x14ac:dyDescent="0.25">
      <c r="AO2321" s="102" t="s">
        <v>83</v>
      </c>
      <c r="AP2321" s="101">
        <f>_xll.qlInterestRateIndexFixingDate(Currency&amp;"ibor"&amp;Tenor,AQ2321,Trigger)</f>
        <v>55617</v>
      </c>
      <c r="AQ2321" s="101">
        <f>_xll.qlCalendarAdvance(Calendar,AQ2320,AO2321,"f",,Trigger)</f>
        <v>55619</v>
      </c>
      <c r="AR2321" s="101">
        <f>_xll.qlInterestRateIndexMaturity(Currency&amp;"ibor"&amp;Tenor,AQ2321,Trigger)</f>
        <v>55649</v>
      </c>
      <c r="AS2321" s="246">
        <f>_xll.qlIndexFixing($AC$5,AP2321,TRUE,_xll.ohTrigger(Trigger,Trigger1M))</f>
        <v>1.6562110793813645E-2</v>
      </c>
      <c r="AT2321" s="246">
        <f>_xll.qlIndexFixing($AU$1,AP2321,TRUE,_xll.ohTrigger(Trigger,Trigger1M))</f>
        <v>1.6600096064654402E-2</v>
      </c>
    </row>
    <row r="2322" spans="41:46" ht="11.25" customHeight="1" x14ac:dyDescent="0.25">
      <c r="AO2322" s="102" t="s">
        <v>83</v>
      </c>
      <c r="AP2322" s="101">
        <f>_xll.qlInterestRateIndexFixingDate(Currency&amp;"ibor"&amp;Tenor,AQ2322,Trigger)</f>
        <v>55624</v>
      </c>
      <c r="AQ2322" s="101">
        <f>_xll.qlCalendarAdvance(Calendar,AQ2321,AO2322,"f",,Trigger)</f>
        <v>55626</v>
      </c>
      <c r="AR2322" s="101">
        <f>_xll.qlInterestRateIndexMaturity(Currency&amp;"ibor"&amp;Tenor,AQ2322,Trigger)</f>
        <v>55656</v>
      </c>
      <c r="AS2322" s="246">
        <f>_xll.qlIndexFixing($AC$5,AP2322,TRUE,_xll.ohTrigger(Trigger,Trigger1M))</f>
        <v>1.6554036770318525E-2</v>
      </c>
      <c r="AT2322" s="246">
        <f>_xll.qlIndexFixing($AU$1,AP2322,TRUE,_xll.ohTrigger(Trigger,Trigger1M))</f>
        <v>1.6592127757405706E-2</v>
      </c>
    </row>
    <row r="2323" spans="41:46" ht="11.25" customHeight="1" x14ac:dyDescent="0.25">
      <c r="AO2323" s="102" t="s">
        <v>83</v>
      </c>
      <c r="AP2323" s="101">
        <f>_xll.qlInterestRateIndexFixingDate(Currency&amp;"ibor"&amp;Tenor,AQ2323,Trigger)</f>
        <v>55627</v>
      </c>
      <c r="AQ2323" s="101">
        <f>_xll.qlCalendarAdvance(Calendar,AQ2322,AO2323,"f",,Trigger)</f>
        <v>55633</v>
      </c>
      <c r="AR2323" s="101">
        <f>_xll.qlInterestRateIndexMaturity(Currency&amp;"ibor"&amp;Tenor,AQ2323,Trigger)</f>
        <v>55663</v>
      </c>
      <c r="AS2323" s="246">
        <f>_xll.qlIndexFixing($AC$5,AP2323,TRUE,_xll.ohTrigger(Trigger,Trigger1M))</f>
        <v>1.6545891067987206E-2</v>
      </c>
      <c r="AT2323" s="246">
        <f>_xll.qlIndexFixing($AU$1,AP2323,TRUE,_xll.ohTrigger(Trigger,Trigger1M))</f>
        <v>1.6584130768622529E-2</v>
      </c>
    </row>
    <row r="2324" spans="41:46" ht="11.25" customHeight="1" x14ac:dyDescent="0.25">
      <c r="AO2324" s="102" t="s">
        <v>83</v>
      </c>
      <c r="AP2324" s="101">
        <f>_xll.qlInterestRateIndexFixingDate(Currency&amp;"ibor"&amp;Tenor,AQ2324,Trigger)</f>
        <v>55638</v>
      </c>
      <c r="AQ2324" s="101">
        <f>_xll.qlCalendarAdvance(Calendar,AQ2323,AO2324,"f",,Trigger)</f>
        <v>55641</v>
      </c>
      <c r="AR2324" s="101">
        <f>_xll.qlInterestRateIndexMaturity(Currency&amp;"ibor"&amp;Tenor,AQ2324,Trigger)</f>
        <v>55673</v>
      </c>
      <c r="AS2324" s="246">
        <f>_xll.qlIndexFixing($AC$5,AP2324,TRUE,_xll.ohTrigger(Trigger,Trigger1M))</f>
        <v>1.6536064304216169E-2</v>
      </c>
      <c r="AT2324" s="246">
        <f>_xll.qlIndexFixing($AU$1,AP2324,TRUE,_xll.ohTrigger(Trigger,Trigger1M))</f>
        <v>1.6574566459722495E-2</v>
      </c>
    </row>
    <row r="2325" spans="41:46" ht="11.25" customHeight="1" x14ac:dyDescent="0.25">
      <c r="AO2325" s="102" t="s">
        <v>83</v>
      </c>
      <c r="AP2325" s="101">
        <f>_xll.qlInterestRateIndexFixingDate(Currency&amp;"ibor"&amp;Tenor,AQ2325,Trigger)</f>
        <v>55646</v>
      </c>
      <c r="AQ2325" s="101">
        <f>_xll.qlCalendarAdvance(Calendar,AQ2324,AO2325,"f",,Trigger)</f>
        <v>55648</v>
      </c>
      <c r="AR2325" s="101">
        <f>_xll.qlInterestRateIndexMaturity(Currency&amp;"ibor"&amp;Tenor,AQ2325,Trigger)</f>
        <v>55680</v>
      </c>
      <c r="AS2325" s="246">
        <f>_xll.qlIndexFixing($AC$5,AP2325,TRUE,_xll.ohTrigger(Trigger,Trigger1M))</f>
        <v>1.6527754002439443E-2</v>
      </c>
      <c r="AT2325" s="246">
        <f>_xll.qlIndexFixing($AU$1,AP2325,TRUE,_xll.ohTrigger(Trigger,Trigger1M))</f>
        <v>1.6566503171652758E-2</v>
      </c>
    </row>
    <row r="2326" spans="41:46" ht="11.25" customHeight="1" x14ac:dyDescent="0.25">
      <c r="AO2326" s="102" t="s">
        <v>83</v>
      </c>
      <c r="AP2326" s="101">
        <f>_xll.qlInterestRateIndexFixingDate(Currency&amp;"ibor"&amp;Tenor,AQ2326,Trigger)</f>
        <v>55653</v>
      </c>
      <c r="AQ2326" s="101">
        <f>_xll.qlCalendarAdvance(Calendar,AQ2325,AO2326,"f",,Trigger)</f>
        <v>55655</v>
      </c>
      <c r="AR2326" s="101">
        <f>_xll.qlInterestRateIndexMaturity(Currency&amp;"ibor"&amp;Tenor,AQ2326,Trigger)</f>
        <v>55687</v>
      </c>
      <c r="AS2326" s="246">
        <f>_xll.qlIndexFixing($AC$5,AP2326,TRUE,_xll.ohTrigger(Trigger,Trigger1M))</f>
        <v>1.6519372016116918E-2</v>
      </c>
      <c r="AT2326" s="246">
        <f>_xll.qlIndexFixing($AU$1,AP2326,TRUE,_xll.ohTrigger(Trigger,Trigger1M))</f>
        <v>1.6558411199950052E-2</v>
      </c>
    </row>
    <row r="2327" spans="41:46" ht="11.25" customHeight="1" x14ac:dyDescent="0.25">
      <c r="AO2327" s="102" t="s">
        <v>83</v>
      </c>
      <c r="AP2327" s="101">
        <f>_xll.qlInterestRateIndexFixingDate(Currency&amp;"ibor"&amp;Tenor,AQ2327,Trigger)</f>
        <v>55660</v>
      </c>
      <c r="AQ2327" s="101">
        <f>_xll.qlCalendarAdvance(Calendar,AQ2326,AO2327,"f",,Trigger)</f>
        <v>55662</v>
      </c>
      <c r="AR2327" s="101">
        <f>_xll.qlInterestRateIndexMaturity(Currency&amp;"ibor"&amp;Tenor,AQ2327,Trigger)</f>
        <v>55694</v>
      </c>
      <c r="AS2327" s="246">
        <f>_xll.qlIndexFixing($AC$5,AP2327,TRUE,_xll.ohTrigger(Trigger,Trigger1M))</f>
        <v>1.6510918345413461E-2</v>
      </c>
      <c r="AT2327" s="246">
        <f>_xll.qlIndexFixing($AU$1,AP2327,TRUE,_xll.ohTrigger(Trigger,Trigger1M))</f>
        <v>1.6550290544694313E-2</v>
      </c>
    </row>
    <row r="2328" spans="41:46" ht="11.25" customHeight="1" x14ac:dyDescent="0.25">
      <c r="AO2328" s="102" t="s">
        <v>83</v>
      </c>
      <c r="AP2328" s="101">
        <f>_xll.qlInterestRateIndexFixingDate(Currency&amp;"ibor"&amp;Tenor,AQ2328,Trigger)</f>
        <v>55667</v>
      </c>
      <c r="AQ2328" s="101">
        <f>_xll.qlCalendarAdvance(Calendar,AQ2327,AO2328,"f",,Trigger)</f>
        <v>55669</v>
      </c>
      <c r="AR2328" s="101">
        <f>_xll.qlInterestRateIndexMaturity(Currency&amp;"ibor"&amp;Tenor,AQ2328,Trigger)</f>
        <v>55698</v>
      </c>
      <c r="AS2328" s="246">
        <f>_xll.qlIndexFixing($AC$5,AP2328,TRUE,_xll.ohTrigger(Trigger,Trigger1M))</f>
        <v>1.6503102691730338E-2</v>
      </c>
      <c r="AT2328" s="246">
        <f>_xll.qlIndexFixing($AU$1,AP2328,TRUE,_xll.ohTrigger(Trigger,Trigger1M))</f>
        <v>1.6542754564365322E-2</v>
      </c>
    </row>
    <row r="2329" spans="41:46" ht="11.25" customHeight="1" x14ac:dyDescent="0.25">
      <c r="AO2329" s="102" t="s">
        <v>83</v>
      </c>
      <c r="AP2329" s="101">
        <f>_xll.qlInterestRateIndexFixingDate(Currency&amp;"ibor"&amp;Tenor,AQ2329,Trigger)</f>
        <v>55674</v>
      </c>
      <c r="AQ2329" s="101">
        <f>_xll.qlCalendarAdvance(Calendar,AQ2328,AO2329,"f",,Trigger)</f>
        <v>55676</v>
      </c>
      <c r="AR2329" s="101">
        <f>_xll.qlInterestRateIndexMaturity(Currency&amp;"ibor"&amp;Tenor,AQ2329,Trigger)</f>
        <v>55708</v>
      </c>
      <c r="AS2329" s="246">
        <f>_xll.qlIndexFixing($AC$5,AP2329,TRUE,_xll.ohTrigger(Trigger,Trigger1M))</f>
        <v>1.6494038313516202E-2</v>
      </c>
      <c r="AT2329" s="246">
        <f>_xll.qlIndexFixing($AU$1,AP2329,TRUE,_xll.ohTrigger(Trigger,Trigger1M))</f>
        <v>1.6533963183743561E-2</v>
      </c>
    </row>
    <row r="2330" spans="41:46" ht="11.25" customHeight="1" x14ac:dyDescent="0.25">
      <c r="AO2330" s="102" t="s">
        <v>83</v>
      </c>
      <c r="AP2330" s="101">
        <f>_xll.qlInterestRateIndexFixingDate(Currency&amp;"ibor"&amp;Tenor,AQ2330,Trigger)</f>
        <v>55681</v>
      </c>
      <c r="AQ2330" s="101">
        <f>_xll.qlCalendarAdvance(Calendar,AQ2329,AO2330,"f",,Trigger)</f>
        <v>55683</v>
      </c>
      <c r="AR2330" s="101">
        <f>_xll.qlInterestRateIndexMaturity(Currency&amp;"ibor"&amp;Tenor,AQ2330,Trigger)</f>
        <v>55715</v>
      </c>
      <c r="AS2330" s="246">
        <f>_xll.qlIndexFixing($AC$5,AP2330,TRUE,_xll.ohTrigger(Trigger,Trigger1M))</f>
        <v>1.6486262402905794E-2</v>
      </c>
      <c r="AT2330" s="246">
        <f>_xll.qlIndexFixing($AU$1,AP2330,TRUE,_xll.ohTrigger(Trigger,Trigger1M))</f>
        <v>1.6525756478175946E-2</v>
      </c>
    </row>
    <row r="2331" spans="41:46" ht="11.25" customHeight="1" x14ac:dyDescent="0.25">
      <c r="AO2331" s="102" t="s">
        <v>83</v>
      </c>
      <c r="AP2331" s="101">
        <f>_xll.qlInterestRateIndexFixingDate(Currency&amp;"ibor"&amp;Tenor,AQ2331,Trigger)</f>
        <v>55688</v>
      </c>
      <c r="AQ2331" s="101">
        <f>_xll.qlCalendarAdvance(Calendar,AQ2330,AO2331,"f",,Trigger)</f>
        <v>55690</v>
      </c>
      <c r="AR2331" s="101">
        <f>_xll.qlInterestRateIndexMaturity(Currency&amp;"ibor"&amp;Tenor,AQ2331,Trigger)</f>
        <v>55722</v>
      </c>
      <c r="AS2331" s="246">
        <f>_xll.qlIndexFixing($AC$5,AP2331,TRUE,_xll.ohTrigger(Trigger,Trigger1M))</f>
        <v>1.6479067516916301E-2</v>
      </c>
      <c r="AT2331" s="246">
        <f>_xll.qlIndexFixing($AU$1,AP2331,TRUE,_xll.ohTrigger(Trigger,Trigger1M))</f>
        <v>1.6517521089297604E-2</v>
      </c>
    </row>
    <row r="2332" spans="41:46" ht="11.25" customHeight="1" x14ac:dyDescent="0.25">
      <c r="AO2332" s="102" t="s">
        <v>83</v>
      </c>
      <c r="AP2332" s="101">
        <f>_xll.qlInterestRateIndexFixingDate(Currency&amp;"ibor"&amp;Tenor,AQ2332,Trigger)</f>
        <v>55695</v>
      </c>
      <c r="AQ2332" s="101">
        <f>_xll.qlCalendarAdvance(Calendar,AQ2331,AO2332,"f",,Trigger)</f>
        <v>55697</v>
      </c>
      <c r="AR2332" s="101">
        <f>_xll.qlInterestRateIndexMaturity(Currency&amp;"ibor"&amp;Tenor,AQ2332,Trigger)</f>
        <v>55729</v>
      </c>
      <c r="AS2332" s="246">
        <f>_xll.qlIndexFixing($AC$5,AP2332,TRUE,_xll.ohTrigger(Trigger,Trigger1M))</f>
        <v>1.6472449166333725E-2</v>
      </c>
      <c r="AT2332" s="246">
        <f>_xll.qlIndexFixing($AU$1,AP2332,TRUE,_xll.ohTrigger(Trigger,Trigger1M))</f>
        <v>1.6509257017173484E-2</v>
      </c>
    </row>
    <row r="2333" spans="41:46" ht="11.25" customHeight="1" x14ac:dyDescent="0.25">
      <c r="AO2333" s="102" t="s">
        <v>83</v>
      </c>
      <c r="AP2333" s="101">
        <f>_xll.qlInterestRateIndexFixingDate(Currency&amp;"ibor"&amp;Tenor,AQ2333,Trigger)</f>
        <v>55702</v>
      </c>
      <c r="AQ2333" s="101">
        <f>_xll.qlCalendarAdvance(Calendar,AQ2332,AO2333,"f",,Trigger)</f>
        <v>55704</v>
      </c>
      <c r="AR2333" s="101">
        <f>_xll.qlInterestRateIndexMaturity(Currency&amp;"ibor"&amp;Tenor,AQ2333,Trigger)</f>
        <v>55736</v>
      </c>
      <c r="AS2333" s="246">
        <f>_xll.qlIndexFixing($AC$5,AP2333,TRUE,_xll.ohTrigger(Trigger,Trigger1M))</f>
        <v>1.6466375898115393E-2</v>
      </c>
      <c r="AT2333" s="246">
        <f>_xll.qlIndexFixing($AU$1,AP2333,TRUE,_xll.ohTrigger(Trigger,Trigger1M))</f>
        <v>1.6500964261863538E-2</v>
      </c>
    </row>
    <row r="2334" spans="41:46" ht="11.25" customHeight="1" x14ac:dyDescent="0.25">
      <c r="AO2334" s="102" t="s">
        <v>83</v>
      </c>
      <c r="AP2334" s="101">
        <f>_xll.qlInterestRateIndexFixingDate(Currency&amp;"ibor"&amp;Tenor,AQ2334,Trigger)</f>
        <v>55709</v>
      </c>
      <c r="AQ2334" s="101">
        <f>_xll.qlCalendarAdvance(Calendar,AQ2333,AO2334,"f",,Trigger)</f>
        <v>55711</v>
      </c>
      <c r="AR2334" s="101">
        <f>_xll.qlInterestRateIndexMaturity(Currency&amp;"ibor"&amp;Tenor,AQ2334,Trigger)</f>
        <v>55743</v>
      </c>
      <c r="AS2334" s="246">
        <f>_xll.qlIndexFixing($AC$5,AP2334,TRUE,_xll.ohTrigger(Trigger,Trigger1M))</f>
        <v>1.6460379332094155E-2</v>
      </c>
      <c r="AT2334" s="246">
        <f>_xll.qlIndexFixing($AU$1,AP2334,TRUE,_xll.ohTrigger(Trigger,Trigger1M))</f>
        <v>1.6492642823427717E-2</v>
      </c>
    </row>
    <row r="2335" spans="41:46" ht="11.25" customHeight="1" x14ac:dyDescent="0.25">
      <c r="AO2335" s="102" t="s">
        <v>83</v>
      </c>
      <c r="AP2335" s="101">
        <f>_xll.qlInterestRateIndexFixingDate(Currency&amp;"ibor"&amp;Tenor,AQ2335,Trigger)</f>
        <v>55716</v>
      </c>
      <c r="AQ2335" s="101">
        <f>_xll.qlCalendarAdvance(Calendar,AQ2334,AO2335,"f",,Trigger)</f>
        <v>55718</v>
      </c>
      <c r="AR2335" s="101">
        <f>_xll.qlInterestRateIndexMaturity(Currency&amp;"ibor"&amp;Tenor,AQ2335,Trigger)</f>
        <v>55750</v>
      </c>
      <c r="AS2335" s="246">
        <f>_xll.qlIndexFixing($AC$5,AP2335,TRUE,_xll.ohTrigger(Trigger,Trigger1M))</f>
        <v>1.6454290562058493E-2</v>
      </c>
      <c r="AT2335" s="246">
        <f>_xll.qlIndexFixing($AU$1,AP2335,TRUE,_xll.ohTrigger(Trigger,Trigger1M))</f>
        <v>1.6484292701933467E-2</v>
      </c>
    </row>
    <row r="2336" spans="41:46" ht="11.25" customHeight="1" x14ac:dyDescent="0.25">
      <c r="AO2336" s="102" t="s">
        <v>83</v>
      </c>
      <c r="AP2336" s="101">
        <f>_xll.qlInterestRateIndexFixingDate(Currency&amp;"ibor"&amp;Tenor,AQ2336,Trigger)</f>
        <v>55723</v>
      </c>
      <c r="AQ2336" s="101">
        <f>_xll.qlCalendarAdvance(Calendar,AQ2335,AO2336,"f",,Trigger)</f>
        <v>55725</v>
      </c>
      <c r="AR2336" s="101">
        <f>_xll.qlInterestRateIndexMaturity(Currency&amp;"ibor"&amp;Tenor,AQ2336,Trigger)</f>
        <v>55757</v>
      </c>
      <c r="AS2336" s="246">
        <f>_xll.qlIndexFixing($AC$5,AP2336,TRUE,_xll.ohTrigger(Trigger,Trigger1M))</f>
        <v>1.6448109588158288E-2</v>
      </c>
      <c r="AT2336" s="246">
        <f>_xll.qlIndexFixing($AU$1,AP2336,TRUE,_xll.ohTrigger(Trigger,Trigger1M))</f>
        <v>1.6475913897450734E-2</v>
      </c>
    </row>
    <row r="2337" spans="41:46" ht="11.25" customHeight="1" x14ac:dyDescent="0.25">
      <c r="AO2337" s="102" t="s">
        <v>83</v>
      </c>
      <c r="AP2337" s="101">
        <f>_xll.qlInterestRateIndexFixingDate(Currency&amp;"ibor"&amp;Tenor,AQ2337,Trigger)</f>
        <v>55730</v>
      </c>
      <c r="AQ2337" s="101">
        <f>_xll.qlCalendarAdvance(Calendar,AQ2336,AO2337,"f",,Trigger)</f>
        <v>55732</v>
      </c>
      <c r="AR2337" s="101">
        <f>_xll.qlInterestRateIndexMaturity(Currency&amp;"ibor"&amp;Tenor,AQ2337,Trigger)</f>
        <v>55764</v>
      </c>
      <c r="AS2337" s="246">
        <f>_xll.qlIndexFixing($AC$5,AP2337,TRUE,_xll.ohTrigger(Trigger,Trigger1M))</f>
        <v>1.644183641054342E-2</v>
      </c>
      <c r="AT2337" s="246">
        <f>_xll.qlIndexFixing($AU$1,AP2337,TRUE,_xll.ohTrigger(Trigger,Trigger1M))</f>
        <v>1.6467506410034471E-2</v>
      </c>
    </row>
    <row r="2338" spans="41:46" ht="11.25" customHeight="1" x14ac:dyDescent="0.25">
      <c r="AO2338" s="102" t="s">
        <v>83</v>
      </c>
      <c r="AP2338" s="101">
        <f>_xll.qlInterestRateIndexFixingDate(Currency&amp;"ibor"&amp;Tenor,AQ2338,Trigger)</f>
        <v>55737</v>
      </c>
      <c r="AQ2338" s="101">
        <f>_xll.qlCalendarAdvance(Calendar,AQ2337,AO2338,"f",,Trigger)</f>
        <v>55739</v>
      </c>
      <c r="AR2338" s="101">
        <f>_xll.qlInterestRateIndexMaturity(Currency&amp;"ibor"&amp;Tenor,AQ2338,Trigger)</f>
        <v>55771</v>
      </c>
      <c r="AS2338" s="246">
        <f>_xll.qlIndexFixing($AC$5,AP2338,TRUE,_xll.ohTrigger(Trigger,Trigger1M))</f>
        <v>1.6435471029371262E-2</v>
      </c>
      <c r="AT2338" s="246">
        <f>_xll.qlIndexFixing($AU$1,AP2338,TRUE,_xll.ohTrigger(Trigger,Trigger1M))</f>
        <v>1.6459070239749629E-2</v>
      </c>
    </row>
    <row r="2339" spans="41:46" ht="11.25" customHeight="1" x14ac:dyDescent="0.25">
      <c r="AO2339" s="102" t="s">
        <v>83</v>
      </c>
      <c r="AP2339" s="101">
        <f>_xll.qlInterestRateIndexFixingDate(Currency&amp;"ibor"&amp;Tenor,AQ2339,Trigger)</f>
        <v>55744</v>
      </c>
      <c r="AQ2339" s="101">
        <f>_xll.qlCalendarAdvance(Calendar,AQ2338,AO2339,"f",,Trigger)</f>
        <v>55746</v>
      </c>
      <c r="AR2339" s="101">
        <f>_xll.qlInterestRateIndexMaturity(Currency&amp;"ibor"&amp;Tenor,AQ2339,Trigger)</f>
        <v>55778</v>
      </c>
      <c r="AS2339" s="246">
        <f>_xll.qlIndexFixing($AC$5,AP2339,TRUE,_xll.ohTrigger(Trigger,Trigger1M))</f>
        <v>1.6429013444801688E-2</v>
      </c>
      <c r="AT2339" s="246">
        <f>_xll.qlIndexFixing($AU$1,AP2339,TRUE,_xll.ohTrigger(Trigger,Trigger1M))</f>
        <v>1.6450605386663653E-2</v>
      </c>
    </row>
    <row r="2340" spans="41:46" ht="11.25" customHeight="1" x14ac:dyDescent="0.25">
      <c r="AO2340" s="102" t="s">
        <v>83</v>
      </c>
      <c r="AP2340" s="101">
        <f>_xll.qlInterestRateIndexFixingDate(Currency&amp;"ibor"&amp;Tenor,AQ2340,Trigger)</f>
        <v>55751</v>
      </c>
      <c r="AQ2340" s="101">
        <f>_xll.qlCalendarAdvance(Calendar,AQ2339,AO2340,"f",,Trigger)</f>
        <v>55753</v>
      </c>
      <c r="AR2340" s="101">
        <f>_xll.qlInterestRateIndexMaturity(Currency&amp;"ibor"&amp;Tenor,AQ2340,Trigger)</f>
        <v>55785</v>
      </c>
      <c r="AS2340" s="246">
        <f>_xll.qlIndexFixing($AC$5,AP2340,TRUE,_xll.ohTrigger(Trigger,Trigger1M))</f>
        <v>1.6422463656987074E-2</v>
      </c>
      <c r="AT2340" s="246">
        <f>_xll.qlIndexFixing($AU$1,AP2340,TRUE,_xll.ohTrigger(Trigger,Trigger1M))</f>
        <v>1.6442111850843988E-2</v>
      </c>
    </row>
    <row r="2341" spans="41:46" ht="11.25" customHeight="1" x14ac:dyDescent="0.25">
      <c r="AO2341" s="102" t="s">
        <v>83</v>
      </c>
      <c r="AP2341" s="101">
        <f>_xll.qlInterestRateIndexFixingDate(Currency&amp;"ibor"&amp;Tenor,AQ2341,Trigger)</f>
        <v>55758</v>
      </c>
      <c r="AQ2341" s="101">
        <f>_xll.qlCalendarAdvance(Calendar,AQ2340,AO2341,"f",,Trigger)</f>
        <v>55760</v>
      </c>
      <c r="AR2341" s="101">
        <f>_xll.qlInterestRateIndexMaturity(Currency&amp;"ibor"&amp;Tenor,AQ2341,Trigger)</f>
        <v>55792</v>
      </c>
      <c r="AS2341" s="246">
        <f>_xll.qlIndexFixing($AC$5,AP2341,TRUE,_xll.ohTrigger(Trigger,Trigger1M))</f>
        <v>1.6415821666084796E-2</v>
      </c>
      <c r="AT2341" s="246">
        <f>_xll.qlIndexFixing($AU$1,AP2341,TRUE,_xll.ohTrigger(Trigger,Trigger1M))</f>
        <v>1.6433589632348089E-2</v>
      </c>
    </row>
    <row r="2342" spans="41:46" ht="11.25" customHeight="1" x14ac:dyDescent="0.25">
      <c r="AO2342" s="102" t="s">
        <v>83</v>
      </c>
      <c r="AP2342" s="101">
        <f>_xll.qlInterestRateIndexFixingDate(Currency&amp;"ibor"&amp;Tenor,AQ2342,Trigger)</f>
        <v>55765</v>
      </c>
      <c r="AQ2342" s="101">
        <f>_xll.qlCalendarAdvance(Calendar,AQ2341,AO2342,"f",,Trigger)</f>
        <v>55767</v>
      </c>
      <c r="AR2342" s="101">
        <f>_xll.qlInterestRateIndexMaturity(Currency&amp;"ibor"&amp;Tenor,AQ2342,Trigger)</f>
        <v>55799</v>
      </c>
      <c r="AS2342" s="246">
        <f>_xll.qlIndexFixing($AC$5,AP2342,TRUE,_xll.ohTrigger(Trigger,Trigger1M))</f>
        <v>1.6409087472269712E-2</v>
      </c>
      <c r="AT2342" s="246">
        <f>_xll.qlIndexFixing($AU$1,AP2342,TRUE,_xll.ohTrigger(Trigger,Trigger1M))</f>
        <v>1.6425038731248398E-2</v>
      </c>
    </row>
    <row r="2343" spans="41:46" ht="11.25" customHeight="1" x14ac:dyDescent="0.25">
      <c r="AO2343" s="102" t="s">
        <v>83</v>
      </c>
      <c r="AP2343" s="101">
        <f>_xll.qlInterestRateIndexFixingDate(Currency&amp;"ibor"&amp;Tenor,AQ2343,Trigger)</f>
        <v>55772</v>
      </c>
      <c r="AQ2343" s="101">
        <f>_xll.qlCalendarAdvance(Calendar,AQ2342,AO2343,"f",,Trigger)</f>
        <v>55774</v>
      </c>
      <c r="AR2343" s="101">
        <f>_xll.qlInterestRateIndexMaturity(Currency&amp;"ibor"&amp;Tenor,AQ2343,Trigger)</f>
        <v>55806</v>
      </c>
      <c r="AS2343" s="246">
        <f>_xll.qlIndexFixing($AC$5,AP2343,TRUE,_xll.ohTrigger(Trigger,Trigger1M))</f>
        <v>1.6402261075694202E-2</v>
      </c>
      <c r="AT2343" s="246">
        <f>_xll.qlIndexFixing($AU$1,AP2343,TRUE,_xll.ohTrigger(Trigger,Trigger1M))</f>
        <v>1.6416459147604867E-2</v>
      </c>
    </row>
    <row r="2344" spans="41:46" ht="11.25" customHeight="1" x14ac:dyDescent="0.25">
      <c r="AO2344" s="102" t="s">
        <v>83</v>
      </c>
      <c r="AP2344" s="101">
        <f>_xll.qlInterestRateIndexFixingDate(Currency&amp;"ibor"&amp;Tenor,AQ2344,Trigger)</f>
        <v>55779</v>
      </c>
      <c r="AQ2344" s="101">
        <f>_xll.qlCalendarAdvance(Calendar,AQ2343,AO2344,"f",,Trigger)</f>
        <v>55781</v>
      </c>
      <c r="AR2344" s="101">
        <f>_xll.qlInterestRateIndexMaturity(Currency&amp;"ibor"&amp;Tenor,AQ2344,Trigger)</f>
        <v>55813</v>
      </c>
      <c r="AS2344" s="246">
        <f>_xll.qlIndexFixing($AC$5,AP2344,TRUE,_xll.ohTrigger(Trigger,Trigger1M))</f>
        <v>1.6395342476535624E-2</v>
      </c>
      <c r="AT2344" s="246">
        <f>_xll.qlIndexFixing($AU$1,AP2344,TRUE,_xll.ohTrigger(Trigger,Trigger1M))</f>
        <v>1.640785088148744E-2</v>
      </c>
    </row>
    <row r="2345" spans="41:46" ht="11.25" customHeight="1" x14ac:dyDescent="0.25">
      <c r="AO2345" s="102" t="s">
        <v>83</v>
      </c>
      <c r="AP2345" s="101">
        <f>_xll.qlInterestRateIndexFixingDate(Currency&amp;"ibor"&amp;Tenor,AQ2345,Trigger)</f>
        <v>55786</v>
      </c>
      <c r="AQ2345" s="101">
        <f>_xll.qlCalendarAdvance(Calendar,AQ2344,AO2345,"f",,Trigger)</f>
        <v>55788</v>
      </c>
      <c r="AR2345" s="101">
        <f>_xll.qlInterestRateIndexMaturity(Currency&amp;"ibor"&amp;Tenor,AQ2345,Trigger)</f>
        <v>55820</v>
      </c>
      <c r="AS2345" s="246">
        <f>_xll.qlIndexFixing($AC$5,AP2345,TRUE,_xll.ohTrigger(Trigger,Trigger1M))</f>
        <v>1.6388331674961343E-2</v>
      </c>
      <c r="AT2345" s="246">
        <f>_xll.qlIndexFixing($AU$1,AP2345,TRUE,_xll.ohTrigger(Trigger,Trigger1M))</f>
        <v>1.6399213932953571E-2</v>
      </c>
    </row>
    <row r="2346" spans="41:46" ht="11.25" customHeight="1" x14ac:dyDescent="0.25">
      <c r="AO2346" s="102" t="s">
        <v>83</v>
      </c>
      <c r="AP2346" s="101">
        <f>_xll.qlInterestRateIndexFixingDate(Currency&amp;"ibor"&amp;Tenor,AQ2346,Trigger)</f>
        <v>55793</v>
      </c>
      <c r="AQ2346" s="101">
        <f>_xll.qlCalendarAdvance(Calendar,AQ2345,AO2346,"f",,Trigger)</f>
        <v>55795</v>
      </c>
      <c r="AR2346" s="101">
        <f>_xll.qlInterestRateIndexMaturity(Currency&amp;"ibor"&amp;Tenor,AQ2346,Trigger)</f>
        <v>55827</v>
      </c>
      <c r="AS2346" s="246">
        <f>_xll.qlIndexFixing($AC$5,AP2346,TRUE,_xll.ohTrigger(Trigger,Trigger1M))</f>
        <v>1.6381228671141224E-2</v>
      </c>
      <c r="AT2346" s="246">
        <f>_xll.qlIndexFixing($AU$1,AP2346,TRUE,_xll.ohTrigger(Trigger,Trigger1M))</f>
        <v>1.6390548302080699E-2</v>
      </c>
    </row>
    <row r="2347" spans="41:46" ht="11.25" customHeight="1" x14ac:dyDescent="0.25">
      <c r="AO2347" s="102" t="s">
        <v>83</v>
      </c>
      <c r="AP2347" s="101">
        <f>_xll.qlInterestRateIndexFixingDate(Currency&amp;"ibor"&amp;Tenor,AQ2347,Trigger)</f>
        <v>55800</v>
      </c>
      <c r="AQ2347" s="101">
        <f>_xll.qlCalendarAdvance(Calendar,AQ2346,AO2347,"f",,Trigger)</f>
        <v>55802</v>
      </c>
      <c r="AR2347" s="101">
        <f>_xll.qlInterestRateIndexMaturity(Currency&amp;"ibor"&amp;Tenor,AQ2347,Trigger)</f>
        <v>55834</v>
      </c>
      <c r="AS2347" s="246">
        <f>_xll.qlIndexFixing($AC$5,AP2347,TRUE,_xll.ohTrigger(Trigger,Trigger1M))</f>
        <v>1.6374033465252624E-2</v>
      </c>
      <c r="AT2347" s="246">
        <f>_xll.qlIndexFixing($AU$1,AP2347,TRUE,_xll.ohTrigger(Trigger,Trigger1M))</f>
        <v>1.6381853988928774E-2</v>
      </c>
    </row>
    <row r="2348" spans="41:46" ht="11.25" customHeight="1" x14ac:dyDescent="0.25">
      <c r="AO2348" s="102" t="s">
        <v>83</v>
      </c>
      <c r="AP2348" s="101">
        <f>_xll.qlInterestRateIndexFixingDate(Currency&amp;"ibor"&amp;Tenor,AQ2348,Trigger)</f>
        <v>55807</v>
      </c>
      <c r="AQ2348" s="101">
        <f>_xll.qlCalendarAdvance(Calendar,AQ2347,AO2348,"f",,Trigger)</f>
        <v>55809</v>
      </c>
      <c r="AR2348" s="101">
        <f>_xll.qlInterestRateIndexMaturity(Currency&amp;"ibor"&amp;Tenor,AQ2348,Trigger)</f>
        <v>55841</v>
      </c>
      <c r="AS2348" s="246">
        <f>_xll.qlIndexFixing($AC$5,AP2348,TRUE,_xll.ohTrigger(Trigger,Trigger1M))</f>
        <v>1.6366746057467907E-2</v>
      </c>
      <c r="AT2348" s="246">
        <f>_xll.qlIndexFixing($AU$1,AP2348,TRUE,_xll.ohTrigger(Trigger,Trigger1M))</f>
        <v>1.6373130993562746E-2</v>
      </c>
    </row>
    <row r="2349" spans="41:46" ht="11.25" customHeight="1" x14ac:dyDescent="0.25">
      <c r="AO2349" s="102" t="s">
        <v>83</v>
      </c>
      <c r="AP2349" s="101">
        <f>_xll.qlInterestRateIndexFixingDate(Currency&amp;"ibor"&amp;Tenor,AQ2349,Trigger)</f>
        <v>55814</v>
      </c>
      <c r="AQ2349" s="101">
        <f>_xll.qlCalendarAdvance(Calendar,AQ2348,AO2349,"f",,Trigger)</f>
        <v>55816</v>
      </c>
      <c r="AR2349" s="101">
        <f>_xll.qlInterestRateIndexMaturity(Currency&amp;"ibor"&amp;Tenor,AQ2349,Trigger)</f>
        <v>55848</v>
      </c>
      <c r="AS2349" s="246">
        <f>_xll.qlIndexFixing($AC$5,AP2349,TRUE,_xll.ohTrigger(Trigger,Trigger1M))</f>
        <v>1.6359366447971924E-2</v>
      </c>
      <c r="AT2349" s="246">
        <f>_xll.qlIndexFixing($AU$1,AP2349,TRUE,_xll.ohTrigger(Trigger,Trigger1M))</f>
        <v>1.6364379316050059E-2</v>
      </c>
    </row>
    <row r="2350" spans="41:46" ht="11.25" customHeight="1" x14ac:dyDescent="0.25">
      <c r="AO2350" s="102" t="s">
        <v>83</v>
      </c>
      <c r="AP2350" s="101">
        <f>_xll.qlInterestRateIndexFixingDate(Currency&amp;"ibor"&amp;Tenor,AQ2350,Trigger)</f>
        <v>55821</v>
      </c>
      <c r="AQ2350" s="101">
        <f>_xll.qlCalendarAdvance(Calendar,AQ2349,AO2350,"f",,Trigger)</f>
        <v>55823</v>
      </c>
      <c r="AR2350" s="101">
        <f>_xll.qlInterestRateIndexMaturity(Currency&amp;"ibor"&amp;Tenor,AQ2350,Trigger)</f>
        <v>55852</v>
      </c>
      <c r="AS2350" s="246">
        <f>_xll.qlIndexFixing($AC$5,AP2350,TRUE,_xll.ohTrigger(Trigger,Trigger1M))</f>
        <v>1.6352404116605403E-2</v>
      </c>
      <c r="AT2350" s="246">
        <f>_xll.qlIndexFixing($AU$1,AP2350,TRUE,_xll.ohTrigger(Trigger,Trigger1M))</f>
        <v>1.6356373067401009E-2</v>
      </c>
    </row>
    <row r="2351" spans="41:46" ht="11.25" customHeight="1" x14ac:dyDescent="0.25">
      <c r="AO2351" s="102" t="s">
        <v>83</v>
      </c>
      <c r="AP2351" s="101">
        <f>_xll.qlInterestRateIndexFixingDate(Currency&amp;"ibor"&amp;Tenor,AQ2351,Trigger)</f>
        <v>55828</v>
      </c>
      <c r="AQ2351" s="101">
        <f>_xll.qlCalendarAdvance(Calendar,AQ2350,AO2351,"f",,Trigger)</f>
        <v>55830</v>
      </c>
      <c r="AR2351" s="101">
        <f>_xll.qlInterestRateIndexMaturity(Currency&amp;"ibor"&amp;Tenor,AQ2351,Trigger)</f>
        <v>55862</v>
      </c>
      <c r="AS2351" s="246">
        <f>_xll.qlIndexFixing($AC$5,AP2351,TRUE,_xll.ohTrigger(Trigger,Trigger1M))</f>
        <v>1.6344330624555592E-2</v>
      </c>
      <c r="AT2351" s="246">
        <f>_xll.qlIndexFixing($AU$1,AP2351,TRUE,_xll.ohTrigger(Trigger,Trigger1M))</f>
        <v>1.634678991486449E-2</v>
      </c>
    </row>
    <row r="2352" spans="41:46" ht="11.25" customHeight="1" x14ac:dyDescent="0.25">
      <c r="AO2352" s="102" t="s">
        <v>83</v>
      </c>
      <c r="AP2352" s="101">
        <f>_xll.qlInterestRateIndexFixingDate(Currency&amp;"ibor"&amp;Tenor,AQ2352,Trigger)</f>
        <v>55835</v>
      </c>
      <c r="AQ2352" s="101">
        <f>_xll.qlCalendarAdvance(Calendar,AQ2351,AO2352,"f",,Trigger)</f>
        <v>55837</v>
      </c>
      <c r="AR2352" s="101">
        <f>_xll.qlInterestRateIndexMaturity(Currency&amp;"ibor"&amp;Tenor,AQ2352,Trigger)</f>
        <v>55869</v>
      </c>
      <c r="AS2352" s="246">
        <f>_xll.qlIndexFixing($AC$5,AP2352,TRUE,_xll.ohTrigger(Trigger,Trigger1M))</f>
        <v>1.6336674411009944E-2</v>
      </c>
      <c r="AT2352" s="246">
        <f>_xll.qlIndexFixing($AU$1,AP2352,TRUE,_xll.ohTrigger(Trigger,Trigger1M))</f>
        <v>1.6337952191319005E-2</v>
      </c>
    </row>
    <row r="2353" spans="41:46" ht="11.25" customHeight="1" x14ac:dyDescent="0.25">
      <c r="AO2353" s="102" t="s">
        <v>83</v>
      </c>
      <c r="AP2353" s="101">
        <f>_xll.qlInterestRateIndexFixingDate(Currency&amp;"ibor"&amp;Tenor,AQ2353,Trigger)</f>
        <v>55842</v>
      </c>
      <c r="AQ2353" s="101">
        <f>_xll.qlCalendarAdvance(Calendar,AQ2352,AO2353,"f",,Trigger)</f>
        <v>55844</v>
      </c>
      <c r="AR2353" s="101">
        <f>_xll.qlInterestRateIndexMaturity(Currency&amp;"ibor"&amp;Tenor,AQ2353,Trigger)</f>
        <v>55876</v>
      </c>
      <c r="AS2353" s="246">
        <f>_xll.qlIndexFixing($AC$5,AP2353,TRUE,_xll.ohTrigger(Trigger,Trigger1M))</f>
        <v>1.6328925996487442E-2</v>
      </c>
      <c r="AT2353" s="246">
        <f>_xll.qlIndexFixing($AU$1,AP2353,TRUE,_xll.ohTrigger(Trigger,Trigger1M))</f>
        <v>1.6329085785894148E-2</v>
      </c>
    </row>
    <row r="2354" spans="41:46" ht="11.25" customHeight="1" x14ac:dyDescent="0.25">
      <c r="AO2354" s="102" t="s">
        <v>83</v>
      </c>
      <c r="AP2354" s="101">
        <f>_xll.qlInterestRateIndexFixingDate(Currency&amp;"ibor"&amp;Tenor,AQ2354,Trigger)</f>
        <v>55849</v>
      </c>
      <c r="AQ2354" s="101">
        <f>_xll.qlCalendarAdvance(Calendar,AQ2353,AO2354,"f",,Trigger)</f>
        <v>55851</v>
      </c>
      <c r="AR2354" s="101">
        <f>_xll.qlInterestRateIndexMaturity(Currency&amp;"ibor"&amp;Tenor,AQ2354,Trigger)</f>
        <v>55883</v>
      </c>
      <c r="AS2354" s="246">
        <f>_xll.qlIndexFixing($AC$5,AP2354,TRUE,_xll.ohTrigger(Trigger,Trigger1M))</f>
        <v>1.6321085381180434E-2</v>
      </c>
      <c r="AT2354" s="246">
        <f>_xll.qlIndexFixing($AU$1,AP2354,TRUE,_xll.ohTrigger(Trigger,Trigger1M))</f>
        <v>1.6320190698667358E-2</v>
      </c>
    </row>
    <row r="2355" spans="41:46" ht="11.25" customHeight="1" x14ac:dyDescent="0.25">
      <c r="AO2355" s="102" t="s">
        <v>83</v>
      </c>
      <c r="AP2355" s="101">
        <f>_xll.qlInterestRateIndexFixingDate(Currency&amp;"ibor"&amp;Tenor,AQ2355,Trigger)</f>
        <v>55856</v>
      </c>
      <c r="AQ2355" s="101">
        <f>_xll.qlCalendarAdvance(Calendar,AQ2354,AO2355,"f",,Trigger)</f>
        <v>55858</v>
      </c>
      <c r="AR2355" s="101">
        <f>_xll.qlInterestRateIndexMaturity(Currency&amp;"ibor"&amp;Tenor,AQ2355,Trigger)</f>
        <v>55890</v>
      </c>
      <c r="AS2355" s="246">
        <f>_xll.qlIndexFixing($AC$5,AP2355,TRUE,_xll.ohTrigger(Trigger,Trigger1M))</f>
        <v>1.6313152565281264E-2</v>
      </c>
      <c r="AT2355" s="246">
        <f>_xll.qlIndexFixing($AU$1,AP2355,TRUE,_xll.ohTrigger(Trigger,Trigger1M))</f>
        <v>1.6311266929696089E-2</v>
      </c>
    </row>
    <row r="2356" spans="41:46" ht="11.25" customHeight="1" x14ac:dyDescent="0.25">
      <c r="AO2356" s="102" t="s">
        <v>83</v>
      </c>
      <c r="AP2356" s="101">
        <f>_xll.qlInterestRateIndexFixingDate(Currency&amp;"ibor"&amp;Tenor,AQ2356,Trigger)</f>
        <v>55863</v>
      </c>
      <c r="AQ2356" s="101">
        <f>_xll.qlCalendarAdvance(Calendar,AQ2355,AO2356,"f",,Trigger)</f>
        <v>55865</v>
      </c>
      <c r="AR2356" s="101">
        <f>_xll.qlInterestRateIndexMaturity(Currency&amp;"ibor"&amp;Tenor,AQ2356,Trigger)</f>
        <v>55897</v>
      </c>
      <c r="AS2356" s="246">
        <f>_xll.qlIndexFixing($AC$5,AP2356,TRUE,_xll.ohTrigger(Trigger,Trigger1M))</f>
        <v>1.6305127548979781E-2</v>
      </c>
      <c r="AT2356" s="246">
        <f>_xll.qlIndexFixing($AU$1,AP2356,TRUE,_xll.ohTrigger(Trigger,Trigger1M))</f>
        <v>1.6302314479052782E-2</v>
      </c>
    </row>
    <row r="2357" spans="41:46" ht="11.25" customHeight="1" x14ac:dyDescent="0.25">
      <c r="AO2357" s="102" t="s">
        <v>83</v>
      </c>
      <c r="AP2357" s="101">
        <f>_xll.qlInterestRateIndexFixingDate(Currency&amp;"ibor"&amp;Tenor,AQ2357,Trigger)</f>
        <v>55870</v>
      </c>
      <c r="AQ2357" s="101">
        <f>_xll.qlCalendarAdvance(Calendar,AQ2356,AO2357,"f",,Trigger)</f>
        <v>55872</v>
      </c>
      <c r="AR2357" s="101">
        <f>_xll.qlInterestRateIndexMaturity(Currency&amp;"ibor"&amp;Tenor,AQ2357,Trigger)</f>
        <v>55904</v>
      </c>
      <c r="AS2357" s="246">
        <f>_xll.qlIndexFixing($AC$5,AP2357,TRUE,_xll.ohTrigger(Trigger,Trigger1M))</f>
        <v>1.6297010332478323E-2</v>
      </c>
      <c r="AT2357" s="246">
        <f>_xll.qlIndexFixing($AU$1,AP2357,TRUE,_xll.ohTrigger(Trigger,Trigger1M))</f>
        <v>1.6293333346804884E-2</v>
      </c>
    </row>
    <row r="2358" spans="41:46" ht="11.25" customHeight="1" x14ac:dyDescent="0.25">
      <c r="AO2358" s="102" t="s">
        <v>83</v>
      </c>
      <c r="AP2358" s="101">
        <f>_xll.qlInterestRateIndexFixingDate(Currency&amp;"ibor"&amp;Tenor,AQ2358,Trigger)</f>
        <v>55876</v>
      </c>
      <c r="AQ2358" s="101">
        <f>_xll.qlCalendarAdvance(Calendar,AQ2357,AO2358,"f",,Trigger)</f>
        <v>55880</v>
      </c>
      <c r="AR2358" s="101">
        <f>_xll.qlInterestRateIndexMaturity(Currency&amp;"ibor"&amp;Tenor,AQ2358,Trigger)</f>
        <v>55911</v>
      </c>
      <c r="AS2358" s="246">
        <f>_xll.qlIndexFixing($AC$5,AP2358,TRUE,_xll.ohTrigger(Trigger,Trigger1M))</f>
        <v>1.6287847643356213E-2</v>
      </c>
      <c r="AT2358" s="246">
        <f>_xll.qlIndexFixing($AU$1,AP2358,TRUE,_xll.ohTrigger(Trigger,Trigger1M))</f>
        <v>1.6283312322040291E-2</v>
      </c>
    </row>
    <row r="2359" spans="41:46" ht="11.25" customHeight="1" x14ac:dyDescent="0.25">
      <c r="AO2359" s="102" t="s">
        <v>83</v>
      </c>
      <c r="AP2359" s="101">
        <f>_xll.qlInterestRateIndexFixingDate(Currency&amp;"ibor"&amp;Tenor,AQ2359,Trigger)</f>
        <v>55884</v>
      </c>
      <c r="AQ2359" s="101">
        <f>_xll.qlCalendarAdvance(Calendar,AQ2358,AO2359,"f",,Trigger)</f>
        <v>55887</v>
      </c>
      <c r="AR2359" s="101">
        <f>_xll.qlInterestRateIndexMaturity(Currency&amp;"ibor"&amp;Tenor,AQ2359,Trigger)</f>
        <v>55918</v>
      </c>
      <c r="AS2359" s="246">
        <f>_xll.qlIndexFixing($AC$5,AP2359,TRUE,_xll.ohTrigger(Trigger,Trigger1M))</f>
        <v>1.6279539816885576E-2</v>
      </c>
      <c r="AT2359" s="246">
        <f>_xll.qlIndexFixing($AU$1,AP2359,TRUE,_xll.ohTrigger(Trigger,Trigger1M))</f>
        <v>1.6274272186623268E-2</v>
      </c>
    </row>
    <row r="2360" spans="41:46" ht="11.25" customHeight="1" x14ac:dyDescent="0.25">
      <c r="AO2360" s="102" t="s">
        <v>83</v>
      </c>
      <c r="AP2360" s="101">
        <f>_xll.qlInterestRateIndexFixingDate(Currency&amp;"ibor"&amp;Tenor,AQ2360,Trigger)</f>
        <v>55892</v>
      </c>
      <c r="AQ2360" s="101">
        <f>_xll.qlCalendarAdvance(Calendar,AQ2359,AO2360,"f",,Trigger)</f>
        <v>55894</v>
      </c>
      <c r="AR2360" s="101">
        <f>_xll.qlInterestRateIndexMaturity(Currency&amp;"ibor"&amp;Tenor,AQ2360,Trigger)</f>
        <v>55925</v>
      </c>
      <c r="AS2360" s="246">
        <f>_xll.qlIndexFixing($AC$5,AP2360,TRUE,_xll.ohTrigger(Trigger,Trigger1M))</f>
        <v>1.6271139794803793E-2</v>
      </c>
      <c r="AT2360" s="246">
        <f>_xll.qlIndexFixing($AU$1,AP2360,TRUE,_xll.ohTrigger(Trigger,Trigger1M))</f>
        <v>1.6265203370881033E-2</v>
      </c>
    </row>
    <row r="2361" spans="41:46" ht="11.25" customHeight="1" x14ac:dyDescent="0.25">
      <c r="AO2361" s="102" t="s">
        <v>83</v>
      </c>
      <c r="AP2361" s="101">
        <f>_xll.qlInterestRateIndexFixingDate(Currency&amp;"ibor"&amp;Tenor,AQ2361,Trigger)</f>
        <v>55899</v>
      </c>
      <c r="AQ2361" s="101">
        <f>_xll.qlCalendarAdvance(Calendar,AQ2360,AO2361,"f",,Trigger)</f>
        <v>55901</v>
      </c>
      <c r="AR2361" s="101">
        <f>_xll.qlInterestRateIndexMaturity(Currency&amp;"ibor"&amp;Tenor,AQ2361,Trigger)</f>
        <v>55932</v>
      </c>
      <c r="AS2361" s="246">
        <f>_xll.qlIndexFixing($AC$5,AP2361,TRUE,_xll.ohTrigger(Trigger,Trigger1M))</f>
        <v>1.6262647577311995E-2</v>
      </c>
      <c r="AT2361" s="246">
        <f>_xll.qlIndexFixing($AU$1,AP2361,TRUE,_xll.ohTrigger(Trigger,Trigger1M))</f>
        <v>1.6256105874880633E-2</v>
      </c>
    </row>
    <row r="2362" spans="41:46" ht="11.25" customHeight="1" x14ac:dyDescent="0.25">
      <c r="AO2362" s="102" t="s">
        <v>83</v>
      </c>
      <c r="AP2362" s="101">
        <f>_xll.qlInterestRateIndexFixingDate(Currency&amp;"ibor"&amp;Tenor,AQ2362,Trigger)</f>
        <v>55906</v>
      </c>
      <c r="AQ2362" s="101">
        <f>_xll.qlCalendarAdvance(Calendar,AQ2361,AO2362,"f",,Trigger)</f>
        <v>55908</v>
      </c>
      <c r="AR2362" s="101">
        <f>_xll.qlInterestRateIndexMaturity(Currency&amp;"ibor"&amp;Tenor,AQ2362,Trigger)</f>
        <v>55939</v>
      </c>
      <c r="AS2362" s="246">
        <f>_xll.qlIndexFixing($AC$5,AP2362,TRUE,_xll.ohTrigger(Trigger,Trigger1M))</f>
        <v>1.625406316461131E-2</v>
      </c>
      <c r="AT2362" s="246">
        <f>_xll.qlIndexFixing($AU$1,AP2362,TRUE,_xll.ohTrigger(Trigger,Trigger1M))</f>
        <v>1.6246979698689105E-2</v>
      </c>
    </row>
    <row r="2363" spans="41:46" ht="11.25" customHeight="1" x14ac:dyDescent="0.25">
      <c r="AO2363" s="102" t="s">
        <v>83</v>
      </c>
      <c r="AP2363" s="101">
        <f>_xll.qlInterestRateIndexFixingDate(Currency&amp;"ibor"&amp;Tenor,AQ2363,Trigger)</f>
        <v>55913</v>
      </c>
      <c r="AQ2363" s="101">
        <f>_xll.qlCalendarAdvance(Calendar,AQ2362,AO2363,"f",,Trigger)</f>
        <v>55915</v>
      </c>
      <c r="AR2363" s="101">
        <f>_xll.qlInterestRateIndexMaturity(Currency&amp;"ibor"&amp;Tenor,AQ2363,Trigger)</f>
        <v>55943</v>
      </c>
      <c r="AS2363" s="246">
        <f>_xll.qlIndexFixing($AC$5,AP2363,TRUE,_xll.ohTrigger(Trigger,Trigger1M))</f>
        <v>1.6246168140291291E-2</v>
      </c>
      <c r="AT2363" s="246">
        <f>_xll.qlIndexFixing($AU$1,AP2363,TRUE,_xll.ohTrigger(Trigger,Trigger1M))</f>
        <v>1.6238695012117863E-2</v>
      </c>
    </row>
    <row r="2364" spans="41:46" ht="11.25" customHeight="1" x14ac:dyDescent="0.25">
      <c r="AO2364" s="102" t="s">
        <v>83</v>
      </c>
      <c r="AP2364" s="101">
        <f>_xll.qlInterestRateIndexFixingDate(Currency&amp;"ibor"&amp;Tenor,AQ2364,Trigger)</f>
        <v>55920</v>
      </c>
      <c r="AQ2364" s="101">
        <f>_xll.qlCalendarAdvance(Calendar,AQ2363,AO2364,"f",,Trigger)</f>
        <v>55922</v>
      </c>
      <c r="AR2364" s="101">
        <f>_xll.qlInterestRateIndexMaturity(Currency&amp;"ibor"&amp;Tenor,AQ2364,Trigger)</f>
        <v>55950</v>
      </c>
      <c r="AS2364" s="246">
        <f>_xll.qlIndexFixing($AC$5,AP2364,TRUE,_xll.ohTrigger(Trigger,Trigger1M))</f>
        <v>1.6237420277128871E-2</v>
      </c>
      <c r="AT2364" s="246">
        <f>_xll.qlIndexFixing($AU$1,AP2364,TRUE,_xll.ohTrigger(Trigger,Trigger1M))</f>
        <v>1.622951886215513E-2</v>
      </c>
    </row>
    <row r="2365" spans="41:46" ht="11.25" customHeight="1" x14ac:dyDescent="0.25">
      <c r="AO2365" s="102" t="s">
        <v>83</v>
      </c>
      <c r="AP2365" s="101">
        <f>_xll.qlInterestRateIndexFixingDate(Currency&amp;"ibor"&amp;Tenor,AQ2365,Trigger)</f>
        <v>55927</v>
      </c>
      <c r="AQ2365" s="101">
        <f>_xll.qlCalendarAdvance(Calendar,AQ2364,AO2365,"f",,Trigger)</f>
        <v>55929</v>
      </c>
      <c r="AR2365" s="101">
        <f>_xll.qlInterestRateIndexMaturity(Currency&amp;"ibor"&amp;Tenor,AQ2365,Trigger)</f>
        <v>55957</v>
      </c>
      <c r="AS2365" s="246">
        <f>_xll.qlIndexFixing($AC$5,AP2365,TRUE,_xll.ohTrigger(Trigger,Trigger1M))</f>
        <v>1.6228580231159345E-2</v>
      </c>
      <c r="AT2365" s="246">
        <f>_xll.qlIndexFixing($AU$1,AP2365,TRUE,_xll.ohTrigger(Trigger,Trigger1M))</f>
        <v>1.6220314035365772E-2</v>
      </c>
    </row>
    <row r="2366" spans="41:46" ht="11.25" customHeight="1" x14ac:dyDescent="0.25">
      <c r="AO2366" s="103" t="s">
        <v>83</v>
      </c>
      <c r="AP2366" s="104">
        <f>_xll.qlInterestRateIndexFixingDate(Currency&amp;"ibor"&amp;Tenor,AQ2366,Trigger)</f>
        <v>55934</v>
      </c>
      <c r="AQ2366" s="104">
        <f>_xll.qlCalendarAdvance(Calendar,AQ2365,AO2366,"f",,Trigger)</f>
        <v>55936</v>
      </c>
      <c r="AR2366" s="104">
        <f>_xll.qlInterestRateIndexMaturity(Currency&amp;"ibor"&amp;Tenor,AQ2366,Trigger)</f>
        <v>55964</v>
      </c>
      <c r="AS2366" s="248">
        <f>_xll.qlIndexFixing($AC$5,AP2366,TRUE,_xll.ohTrigger(Trigger,Trigger1M))</f>
        <v>1.6219648002568286E-2</v>
      </c>
      <c r="AT2366" s="248">
        <f>_xll.qlIndexFixing($AU$1,AP2366,TRUE,_xll.ohTrigger(Trigger,Trigger1M))</f>
        <v>1.6211080531809734E-2</v>
      </c>
    </row>
    <row r="2367" spans="41:46" ht="11.25" customHeight="1" x14ac:dyDescent="0.25">
      <c r="AT2367" s="272"/>
    </row>
    <row r="2368" spans="41:46" ht="11.25" customHeight="1" x14ac:dyDescent="0.25">
      <c r="AT2368" s="272"/>
    </row>
    <row r="2369" spans="46:46" ht="11.25" customHeight="1" x14ac:dyDescent="0.25">
      <c r="AT2369" s="272"/>
    </row>
    <row r="2370" spans="46:46" ht="11.25" customHeight="1" x14ac:dyDescent="0.25">
      <c r="AT2370" s="272"/>
    </row>
    <row r="2371" spans="46:46" ht="11.25" customHeight="1" x14ac:dyDescent="0.25">
      <c r="AT2371" s="272"/>
    </row>
    <row r="2372" spans="46:46" ht="11.25" customHeight="1" x14ac:dyDescent="0.25">
      <c r="AT2372" s="272"/>
    </row>
    <row r="2373" spans="46:46" ht="11.25" customHeight="1" x14ac:dyDescent="0.25">
      <c r="AT2373" s="272"/>
    </row>
    <row r="2374" spans="46:46" ht="11.25" customHeight="1" x14ac:dyDescent="0.25">
      <c r="AT2374" s="272"/>
    </row>
    <row r="2375" spans="46:46" ht="11.25" customHeight="1" x14ac:dyDescent="0.25">
      <c r="AT2375" s="272"/>
    </row>
    <row r="2376" spans="46:46" ht="11.25" customHeight="1" x14ac:dyDescent="0.25">
      <c r="AT2376" s="272"/>
    </row>
    <row r="2377" spans="46:46" ht="11.25" customHeight="1" x14ac:dyDescent="0.25">
      <c r="AT2377" s="272"/>
    </row>
    <row r="2378" spans="46:46" ht="11.25" customHeight="1" x14ac:dyDescent="0.25">
      <c r="AT2378" s="272"/>
    </row>
    <row r="2379" spans="46:46" ht="11.25" customHeight="1" x14ac:dyDescent="0.25">
      <c r="AT2379" s="272"/>
    </row>
    <row r="2380" spans="46:46" ht="11.25" customHeight="1" x14ac:dyDescent="0.25">
      <c r="AT2380" s="272"/>
    </row>
    <row r="2381" spans="46:46" ht="11.25" customHeight="1" x14ac:dyDescent="0.25">
      <c r="AT2381" s="272"/>
    </row>
    <row r="2382" spans="46:46" ht="11.25" customHeight="1" x14ac:dyDescent="0.25">
      <c r="AT2382" s="272"/>
    </row>
    <row r="2383" spans="46:46" ht="11.25" customHeight="1" x14ac:dyDescent="0.25">
      <c r="AT2383" s="272"/>
    </row>
    <row r="2384" spans="46:46" ht="11.25" customHeight="1" x14ac:dyDescent="0.25">
      <c r="AT2384" s="272"/>
    </row>
    <row r="2385" spans="46:46" x14ac:dyDescent="0.25">
      <c r="AT2385" s="272"/>
    </row>
    <row r="2386" spans="46:46" x14ac:dyDescent="0.25">
      <c r="AT2386" s="272"/>
    </row>
    <row r="2387" spans="46:46" x14ac:dyDescent="0.25">
      <c r="AT2387" s="272"/>
    </row>
    <row r="2388" spans="46:46" x14ac:dyDescent="0.25">
      <c r="AT2388" s="272"/>
    </row>
    <row r="2389" spans="46:46" x14ac:dyDescent="0.25">
      <c r="AT2389" s="272"/>
    </row>
    <row r="2390" spans="46:46" x14ac:dyDescent="0.25">
      <c r="AT2390" s="272"/>
    </row>
    <row r="2391" spans="46:46" x14ac:dyDescent="0.25">
      <c r="AT2391" s="272"/>
    </row>
    <row r="2392" spans="46:46" x14ac:dyDescent="0.25">
      <c r="AT2392" s="272"/>
    </row>
    <row r="2393" spans="46:46" x14ac:dyDescent="0.25">
      <c r="AT2393" s="272"/>
    </row>
    <row r="2394" spans="46:46" x14ac:dyDescent="0.25">
      <c r="AT2394" s="272"/>
    </row>
    <row r="2395" spans="46:46" x14ac:dyDescent="0.25">
      <c r="AT2395" s="272"/>
    </row>
    <row r="2396" spans="46:46" x14ac:dyDescent="0.25">
      <c r="AT2396" s="272"/>
    </row>
    <row r="2397" spans="46:46" x14ac:dyDescent="0.25">
      <c r="AT2397" s="272"/>
    </row>
    <row r="2398" spans="46:46" x14ac:dyDescent="0.25">
      <c r="AT2398" s="272"/>
    </row>
    <row r="2399" spans="46:46" x14ac:dyDescent="0.25">
      <c r="AT2399" s="272"/>
    </row>
    <row r="2400" spans="46:46" x14ac:dyDescent="0.25">
      <c r="AT2400" s="272"/>
    </row>
    <row r="2401" spans="46:46" x14ac:dyDescent="0.25">
      <c r="AT2401" s="272"/>
    </row>
    <row r="2402" spans="46:46" x14ac:dyDescent="0.25">
      <c r="AT2402" s="272"/>
    </row>
    <row r="2403" spans="46:46" x14ac:dyDescent="0.25">
      <c r="AT2403" s="272"/>
    </row>
    <row r="2404" spans="46:46" x14ac:dyDescent="0.25">
      <c r="AT2404" s="272"/>
    </row>
    <row r="2405" spans="46:46" x14ac:dyDescent="0.25">
      <c r="AT2405" s="272"/>
    </row>
    <row r="2406" spans="46:46" x14ac:dyDescent="0.25">
      <c r="AT2406" s="272"/>
    </row>
    <row r="2407" spans="46:46" x14ac:dyDescent="0.25">
      <c r="AT2407" s="272"/>
    </row>
    <row r="2408" spans="46:46" x14ac:dyDescent="0.25">
      <c r="AT2408" s="272"/>
    </row>
    <row r="2409" spans="46:46" x14ac:dyDescent="0.25">
      <c r="AT2409" s="272"/>
    </row>
    <row r="2410" spans="46:46" x14ac:dyDescent="0.25">
      <c r="AT2410" s="272"/>
    </row>
    <row r="2411" spans="46:46" x14ac:dyDescent="0.25">
      <c r="AT2411" s="272"/>
    </row>
    <row r="2412" spans="46:46" x14ac:dyDescent="0.25">
      <c r="AT2412" s="272"/>
    </row>
    <row r="2413" spans="46:46" x14ac:dyDescent="0.25">
      <c r="AT2413" s="272"/>
    </row>
    <row r="2414" spans="46:46" x14ac:dyDescent="0.25">
      <c r="AT2414" s="272"/>
    </row>
    <row r="2415" spans="46:46" x14ac:dyDescent="0.25">
      <c r="AT2415" s="272"/>
    </row>
    <row r="2416" spans="46:46" x14ac:dyDescent="0.25">
      <c r="AT2416" s="272"/>
    </row>
    <row r="2417" spans="46:46" x14ac:dyDescent="0.25">
      <c r="AT2417" s="272"/>
    </row>
    <row r="2418" spans="46:46" x14ac:dyDescent="0.25">
      <c r="AT2418" s="272"/>
    </row>
    <row r="2419" spans="46:46" x14ac:dyDescent="0.25">
      <c r="AT2419" s="272"/>
    </row>
    <row r="2420" spans="46:46" x14ac:dyDescent="0.25">
      <c r="AT2420" s="272"/>
    </row>
    <row r="2421" spans="46:46" x14ac:dyDescent="0.25">
      <c r="AT2421" s="272"/>
    </row>
    <row r="2422" spans="46:46" x14ac:dyDescent="0.25">
      <c r="AT2422" s="272"/>
    </row>
    <row r="2423" spans="46:46" x14ac:dyDescent="0.25">
      <c r="AT2423" s="272"/>
    </row>
    <row r="2424" spans="46:46" x14ac:dyDescent="0.25">
      <c r="AT2424" s="272"/>
    </row>
    <row r="2425" spans="46:46" x14ac:dyDescent="0.25">
      <c r="AT2425" s="272"/>
    </row>
    <row r="2426" spans="46:46" x14ac:dyDescent="0.25">
      <c r="AT2426" s="272"/>
    </row>
    <row r="2427" spans="46:46" x14ac:dyDescent="0.25">
      <c r="AT2427" s="272"/>
    </row>
    <row r="2428" spans="46:46" x14ac:dyDescent="0.25">
      <c r="AT2428" s="272"/>
    </row>
    <row r="2429" spans="46:46" x14ac:dyDescent="0.25">
      <c r="AT2429" s="272"/>
    </row>
    <row r="2430" spans="46:46" x14ac:dyDescent="0.25">
      <c r="AT2430" s="272"/>
    </row>
    <row r="2431" spans="46:46" x14ac:dyDescent="0.25">
      <c r="AT2431" s="272"/>
    </row>
    <row r="2432" spans="46:46" x14ac:dyDescent="0.25">
      <c r="AT2432" s="272"/>
    </row>
    <row r="2433" spans="46:46" x14ac:dyDescent="0.25">
      <c r="AT2433" s="272"/>
    </row>
    <row r="2434" spans="46:46" x14ac:dyDescent="0.25">
      <c r="AT2434" s="272"/>
    </row>
    <row r="2435" spans="46:46" x14ac:dyDescent="0.25">
      <c r="AT2435" s="272"/>
    </row>
    <row r="2436" spans="46:46" x14ac:dyDescent="0.25">
      <c r="AT2436" s="272"/>
    </row>
    <row r="2437" spans="46:46" x14ac:dyDescent="0.25">
      <c r="AT2437" s="272"/>
    </row>
    <row r="2438" spans="46:46" x14ac:dyDescent="0.25">
      <c r="AT2438" s="272"/>
    </row>
    <row r="2439" spans="46:46" x14ac:dyDescent="0.25">
      <c r="AT2439" s="272"/>
    </row>
    <row r="2440" spans="46:46" x14ac:dyDescent="0.25">
      <c r="AT2440" s="272"/>
    </row>
    <row r="2441" spans="46:46" x14ac:dyDescent="0.25">
      <c r="AT2441" s="272"/>
    </row>
    <row r="2442" spans="46:46" x14ac:dyDescent="0.25">
      <c r="AT2442" s="272"/>
    </row>
    <row r="2443" spans="46:46" x14ac:dyDescent="0.25">
      <c r="AT2443" s="272"/>
    </row>
    <row r="2444" spans="46:46" x14ac:dyDescent="0.25">
      <c r="AT2444" s="272"/>
    </row>
    <row r="2445" spans="46:46" x14ac:dyDescent="0.25">
      <c r="AT2445" s="272"/>
    </row>
    <row r="2446" spans="46:46" x14ac:dyDescent="0.25">
      <c r="AT2446" s="272"/>
    </row>
    <row r="2447" spans="46:46" x14ac:dyDescent="0.25">
      <c r="AT2447" s="272"/>
    </row>
    <row r="2448" spans="46:46" x14ac:dyDescent="0.25">
      <c r="AT2448" s="272"/>
    </row>
    <row r="2449" spans="46:46" x14ac:dyDescent="0.25">
      <c r="AT2449" s="272"/>
    </row>
    <row r="2450" spans="46:46" x14ac:dyDescent="0.25">
      <c r="AT2450" s="272"/>
    </row>
    <row r="2451" spans="46:46" x14ac:dyDescent="0.25">
      <c r="AT2451" s="272"/>
    </row>
    <row r="2452" spans="46:46" x14ac:dyDescent="0.25">
      <c r="AT2452" s="272"/>
    </row>
    <row r="2453" spans="46:46" x14ac:dyDescent="0.25">
      <c r="AT2453" s="272"/>
    </row>
    <row r="2454" spans="46:46" x14ac:dyDescent="0.25">
      <c r="AT2454" s="272"/>
    </row>
    <row r="2455" spans="46:46" x14ac:dyDescent="0.25">
      <c r="AT2455" s="272"/>
    </row>
    <row r="2456" spans="46:46" x14ac:dyDescent="0.25">
      <c r="AT2456" s="272"/>
    </row>
    <row r="2457" spans="46:46" x14ac:dyDescent="0.25">
      <c r="AT2457" s="272"/>
    </row>
    <row r="2458" spans="46:46" x14ac:dyDescent="0.25">
      <c r="AT2458" s="272"/>
    </row>
    <row r="2459" spans="46:46" x14ac:dyDescent="0.25">
      <c r="AT2459" s="272"/>
    </row>
    <row r="2460" spans="46:46" x14ac:dyDescent="0.25">
      <c r="AT2460" s="272"/>
    </row>
    <row r="2461" spans="46:46" x14ac:dyDescent="0.25">
      <c r="AT2461" s="272"/>
    </row>
    <row r="2462" spans="46:46" x14ac:dyDescent="0.25">
      <c r="AT2462" s="272"/>
    </row>
    <row r="2463" spans="46:46" x14ac:dyDescent="0.25">
      <c r="AT2463" s="272"/>
    </row>
    <row r="2464" spans="46:46" x14ac:dyDescent="0.25">
      <c r="AT2464" s="272"/>
    </row>
    <row r="2465" spans="46:46" x14ac:dyDescent="0.25">
      <c r="AT2465" s="272"/>
    </row>
    <row r="2466" spans="46:46" x14ac:dyDescent="0.25">
      <c r="AT2466" s="272"/>
    </row>
    <row r="2467" spans="46:46" x14ac:dyDescent="0.25">
      <c r="AT2467" s="272"/>
    </row>
    <row r="2468" spans="46:46" x14ac:dyDescent="0.25">
      <c r="AT2468" s="272"/>
    </row>
    <row r="2469" spans="46:46" x14ac:dyDescent="0.25">
      <c r="AT2469" s="272"/>
    </row>
    <row r="2470" spans="46:46" x14ac:dyDescent="0.25">
      <c r="AT2470" s="272"/>
    </row>
    <row r="2471" spans="46:46" x14ac:dyDescent="0.25">
      <c r="AT2471" s="272"/>
    </row>
    <row r="2472" spans="46:46" x14ac:dyDescent="0.25">
      <c r="AT2472" s="272"/>
    </row>
    <row r="2473" spans="46:46" x14ac:dyDescent="0.25">
      <c r="AT2473" s="272"/>
    </row>
    <row r="2474" spans="46:46" x14ac:dyDescent="0.25">
      <c r="AT2474" s="272"/>
    </row>
    <row r="2475" spans="46:46" x14ac:dyDescent="0.25">
      <c r="AT2475" s="272"/>
    </row>
    <row r="2476" spans="46:46" x14ac:dyDescent="0.25">
      <c r="AT2476" s="272"/>
    </row>
    <row r="2477" spans="46:46" x14ac:dyDescent="0.25">
      <c r="AT2477" s="272"/>
    </row>
    <row r="2478" spans="46:46" x14ac:dyDescent="0.25">
      <c r="AT2478" s="272"/>
    </row>
    <row r="2479" spans="46:46" x14ac:dyDescent="0.25">
      <c r="AT2479" s="272"/>
    </row>
    <row r="2480" spans="46:46" x14ac:dyDescent="0.25">
      <c r="AT2480" s="272"/>
    </row>
    <row r="2481" spans="46:46" x14ac:dyDescent="0.25">
      <c r="AT2481" s="272"/>
    </row>
    <row r="2482" spans="46:46" x14ac:dyDescent="0.25">
      <c r="AT2482" s="272"/>
    </row>
    <row r="2483" spans="46:46" x14ac:dyDescent="0.25">
      <c r="AT2483" s="272"/>
    </row>
    <row r="2484" spans="46:46" x14ac:dyDescent="0.25">
      <c r="AT2484" s="272"/>
    </row>
    <row r="2485" spans="46:46" x14ac:dyDescent="0.25">
      <c r="AT2485" s="272"/>
    </row>
    <row r="2486" spans="46:46" x14ac:dyDescent="0.25">
      <c r="AT2486" s="272"/>
    </row>
    <row r="2487" spans="46:46" x14ac:dyDescent="0.25">
      <c r="AT2487" s="272"/>
    </row>
    <row r="2488" spans="46:46" x14ac:dyDescent="0.25">
      <c r="AT2488" s="272"/>
    </row>
    <row r="2489" spans="46:46" x14ac:dyDescent="0.25">
      <c r="AT2489" s="272"/>
    </row>
    <row r="2490" spans="46:46" x14ac:dyDescent="0.25">
      <c r="AT2490" s="272"/>
    </row>
    <row r="2491" spans="46:46" x14ac:dyDescent="0.25">
      <c r="AT2491" s="272"/>
    </row>
    <row r="2492" spans="46:46" x14ac:dyDescent="0.25">
      <c r="AT2492" s="272"/>
    </row>
    <row r="2493" spans="46:46" x14ac:dyDescent="0.25">
      <c r="AT2493" s="272"/>
    </row>
    <row r="2494" spans="46:46" x14ac:dyDescent="0.25">
      <c r="AT2494" s="272"/>
    </row>
    <row r="2495" spans="46:46" x14ac:dyDescent="0.25">
      <c r="AT2495" s="272"/>
    </row>
    <row r="2496" spans="46:46" x14ac:dyDescent="0.25">
      <c r="AT2496" s="272"/>
    </row>
    <row r="2497" spans="46:46" x14ac:dyDescent="0.25">
      <c r="AT2497" s="272"/>
    </row>
    <row r="2498" spans="46:46" x14ac:dyDescent="0.25">
      <c r="AT2498" s="272"/>
    </row>
    <row r="2499" spans="46:46" x14ac:dyDescent="0.25">
      <c r="AT2499" s="272"/>
    </row>
    <row r="2500" spans="46:46" x14ac:dyDescent="0.25">
      <c r="AT2500" s="272"/>
    </row>
    <row r="2501" spans="46:46" x14ac:dyDescent="0.25">
      <c r="AT2501" s="272"/>
    </row>
    <row r="2502" spans="46:46" x14ac:dyDescent="0.25">
      <c r="AT2502" s="272"/>
    </row>
    <row r="2503" spans="46:46" x14ac:dyDescent="0.25">
      <c r="AT2503" s="272"/>
    </row>
    <row r="2504" spans="46:46" x14ac:dyDescent="0.25">
      <c r="AT2504" s="272"/>
    </row>
    <row r="2505" spans="46:46" x14ac:dyDescent="0.25">
      <c r="AT2505" s="272"/>
    </row>
    <row r="2506" spans="46:46" x14ac:dyDescent="0.25">
      <c r="AT2506" s="272"/>
    </row>
    <row r="2507" spans="46:46" x14ac:dyDescent="0.25">
      <c r="AT2507" s="272"/>
    </row>
    <row r="2508" spans="46:46" x14ac:dyDescent="0.25">
      <c r="AT2508" s="272"/>
    </row>
    <row r="2509" spans="46:46" x14ac:dyDescent="0.25">
      <c r="AT2509" s="272"/>
    </row>
    <row r="2510" spans="46:46" x14ac:dyDescent="0.25">
      <c r="AT2510" s="272"/>
    </row>
    <row r="2511" spans="46:46" x14ac:dyDescent="0.25">
      <c r="AT2511" s="272"/>
    </row>
    <row r="2512" spans="46:46" x14ac:dyDescent="0.25">
      <c r="AT2512" s="272"/>
    </row>
    <row r="2513" spans="46:46" x14ac:dyDescent="0.25">
      <c r="AT2513" s="272"/>
    </row>
    <row r="2514" spans="46:46" x14ac:dyDescent="0.25">
      <c r="AT2514" s="272"/>
    </row>
    <row r="2515" spans="46:46" x14ac:dyDescent="0.25">
      <c r="AT2515" s="272"/>
    </row>
    <row r="2516" spans="46:46" x14ac:dyDescent="0.25">
      <c r="AT2516" s="272"/>
    </row>
    <row r="2517" spans="46:46" x14ac:dyDescent="0.25">
      <c r="AT2517" s="272"/>
    </row>
    <row r="2518" spans="46:46" x14ac:dyDescent="0.25">
      <c r="AT2518" s="272"/>
    </row>
    <row r="2519" spans="46:46" x14ac:dyDescent="0.25">
      <c r="AT2519" s="272"/>
    </row>
    <row r="2520" spans="46:46" x14ac:dyDescent="0.25">
      <c r="AT2520" s="272"/>
    </row>
    <row r="2521" spans="46:46" x14ac:dyDescent="0.25">
      <c r="AT2521" s="272"/>
    </row>
    <row r="2522" spans="46:46" x14ac:dyDescent="0.25">
      <c r="AT2522" s="272"/>
    </row>
    <row r="2523" spans="46:46" x14ac:dyDescent="0.25">
      <c r="AT2523" s="272"/>
    </row>
    <row r="2524" spans="46:46" x14ac:dyDescent="0.25">
      <c r="AT2524" s="272"/>
    </row>
    <row r="2525" spans="46:46" x14ac:dyDescent="0.25">
      <c r="AT2525" s="272"/>
    </row>
    <row r="2526" spans="46:46" x14ac:dyDescent="0.25">
      <c r="AT2526" s="272"/>
    </row>
    <row r="2527" spans="46:46" x14ac:dyDescent="0.25">
      <c r="AT2527" s="272"/>
    </row>
    <row r="2528" spans="46:46" x14ac:dyDescent="0.25">
      <c r="AT2528" s="272"/>
    </row>
    <row r="2529" spans="46:46" x14ac:dyDescent="0.25">
      <c r="AT2529" s="272"/>
    </row>
    <row r="2530" spans="46:46" x14ac:dyDescent="0.25">
      <c r="AT2530" s="272"/>
    </row>
    <row r="2531" spans="46:46" x14ac:dyDescent="0.25">
      <c r="AT2531" s="272"/>
    </row>
    <row r="2532" spans="46:46" x14ac:dyDescent="0.25">
      <c r="AT2532" s="272"/>
    </row>
    <row r="2533" spans="46:46" x14ac:dyDescent="0.25">
      <c r="AT2533" s="272"/>
    </row>
    <row r="2534" spans="46:46" x14ac:dyDescent="0.25">
      <c r="AT2534" s="272"/>
    </row>
    <row r="2535" spans="46:46" x14ac:dyDescent="0.25">
      <c r="AT2535" s="272"/>
    </row>
    <row r="2536" spans="46:46" x14ac:dyDescent="0.25">
      <c r="AT2536" s="272"/>
    </row>
    <row r="2537" spans="46:46" x14ac:dyDescent="0.25">
      <c r="AT2537" s="272"/>
    </row>
    <row r="2538" spans="46:46" x14ac:dyDescent="0.25">
      <c r="AT2538" s="272"/>
    </row>
    <row r="2539" spans="46:46" x14ac:dyDescent="0.25">
      <c r="AT2539" s="272"/>
    </row>
    <row r="2540" spans="46:46" x14ac:dyDescent="0.25">
      <c r="AT2540" s="272"/>
    </row>
    <row r="2541" spans="46:46" x14ac:dyDescent="0.25">
      <c r="AT2541" s="272"/>
    </row>
    <row r="2542" spans="46:46" x14ac:dyDescent="0.25">
      <c r="AT2542" s="272"/>
    </row>
    <row r="2543" spans="46:46" x14ac:dyDescent="0.25">
      <c r="AT2543" s="272"/>
    </row>
    <row r="2544" spans="46:46" x14ac:dyDescent="0.25">
      <c r="AT2544" s="272"/>
    </row>
    <row r="2545" spans="46:46" x14ac:dyDescent="0.25">
      <c r="AT2545" s="272"/>
    </row>
    <row r="2546" spans="46:46" x14ac:dyDescent="0.25">
      <c r="AT2546" s="272"/>
    </row>
    <row r="2547" spans="46:46" x14ac:dyDescent="0.25">
      <c r="AT2547" s="272"/>
    </row>
    <row r="2548" spans="46:46" x14ac:dyDescent="0.25">
      <c r="AT2548" s="272"/>
    </row>
    <row r="2549" spans="46:46" x14ac:dyDescent="0.25">
      <c r="AT2549" s="272"/>
    </row>
    <row r="2550" spans="46:46" x14ac:dyDescent="0.25">
      <c r="AT2550" s="272"/>
    </row>
    <row r="2551" spans="46:46" x14ac:dyDescent="0.25">
      <c r="AT2551" s="272"/>
    </row>
    <row r="2552" spans="46:46" x14ac:dyDescent="0.25">
      <c r="AT2552" s="272"/>
    </row>
    <row r="2553" spans="46:46" x14ac:dyDescent="0.25">
      <c r="AT2553" s="272"/>
    </row>
    <row r="2554" spans="46:46" x14ac:dyDescent="0.25">
      <c r="AT2554" s="272"/>
    </row>
    <row r="2555" spans="46:46" x14ac:dyDescent="0.25">
      <c r="AT2555" s="272"/>
    </row>
    <row r="2556" spans="46:46" x14ac:dyDescent="0.25">
      <c r="AT2556" s="272"/>
    </row>
    <row r="2557" spans="46:46" x14ac:dyDescent="0.25">
      <c r="AT2557" s="272"/>
    </row>
    <row r="2558" spans="46:46" x14ac:dyDescent="0.25">
      <c r="AT2558" s="272"/>
    </row>
    <row r="2559" spans="46:46" x14ac:dyDescent="0.25">
      <c r="AT2559" s="272"/>
    </row>
    <row r="2560" spans="46:46" x14ac:dyDescent="0.25">
      <c r="AT2560" s="272"/>
    </row>
    <row r="2561" spans="46:46" x14ac:dyDescent="0.25">
      <c r="AT2561" s="272"/>
    </row>
    <row r="2562" spans="46:46" x14ac:dyDescent="0.25">
      <c r="AT2562" s="272"/>
    </row>
    <row r="2563" spans="46:46" x14ac:dyDescent="0.25">
      <c r="AT2563" s="272"/>
    </row>
    <row r="2564" spans="46:46" x14ac:dyDescent="0.25">
      <c r="AT2564" s="272"/>
    </row>
    <row r="2565" spans="46:46" x14ac:dyDescent="0.25">
      <c r="AT2565" s="272"/>
    </row>
    <row r="2566" spans="46:46" x14ac:dyDescent="0.25">
      <c r="AT2566" s="272"/>
    </row>
    <row r="2567" spans="46:46" x14ac:dyDescent="0.25">
      <c r="AT2567" s="272"/>
    </row>
    <row r="2568" spans="46:46" x14ac:dyDescent="0.25">
      <c r="AT2568" s="272"/>
    </row>
    <row r="2569" spans="46:46" x14ac:dyDescent="0.25">
      <c r="AT2569" s="272"/>
    </row>
    <row r="2570" spans="46:46" x14ac:dyDescent="0.25">
      <c r="AT2570" s="272"/>
    </row>
    <row r="2571" spans="46:46" x14ac:dyDescent="0.25">
      <c r="AT2571" s="272"/>
    </row>
    <row r="2572" spans="46:46" x14ac:dyDescent="0.25">
      <c r="AT2572" s="272"/>
    </row>
    <row r="2573" spans="46:46" x14ac:dyDescent="0.25">
      <c r="AT2573" s="272"/>
    </row>
    <row r="2574" spans="46:46" x14ac:dyDescent="0.25">
      <c r="AT2574" s="272"/>
    </row>
    <row r="2575" spans="46:46" x14ac:dyDescent="0.25">
      <c r="AT2575" s="272"/>
    </row>
    <row r="2576" spans="46:46" x14ac:dyDescent="0.25">
      <c r="AT2576" s="272"/>
    </row>
    <row r="2577" spans="46:46" x14ac:dyDescent="0.25">
      <c r="AT2577" s="272"/>
    </row>
    <row r="2578" spans="46:46" x14ac:dyDescent="0.25">
      <c r="AT2578" s="272"/>
    </row>
    <row r="2579" spans="46:46" x14ac:dyDescent="0.25">
      <c r="AT2579" s="272"/>
    </row>
    <row r="2580" spans="46:46" x14ac:dyDescent="0.25">
      <c r="AT2580" s="272"/>
    </row>
    <row r="2581" spans="46:46" x14ac:dyDescent="0.25">
      <c r="AT2581" s="272"/>
    </row>
    <row r="2582" spans="46:46" x14ac:dyDescent="0.25">
      <c r="AT2582" s="272"/>
    </row>
    <row r="2583" spans="46:46" x14ac:dyDescent="0.25">
      <c r="AT2583" s="272"/>
    </row>
    <row r="2584" spans="46:46" x14ac:dyDescent="0.25">
      <c r="AT2584" s="272"/>
    </row>
    <row r="2585" spans="46:46" x14ac:dyDescent="0.25">
      <c r="AT2585" s="272"/>
    </row>
    <row r="2586" spans="46:46" x14ac:dyDescent="0.25">
      <c r="AT2586" s="272"/>
    </row>
    <row r="2587" spans="46:46" x14ac:dyDescent="0.25">
      <c r="AT2587" s="272"/>
    </row>
    <row r="2588" spans="46:46" x14ac:dyDescent="0.25">
      <c r="AT2588" s="272"/>
    </row>
    <row r="2589" spans="46:46" x14ac:dyDescent="0.25">
      <c r="AT2589" s="272"/>
    </row>
    <row r="2590" spans="46:46" x14ac:dyDescent="0.25">
      <c r="AT2590" s="272"/>
    </row>
    <row r="2591" spans="46:46" x14ac:dyDescent="0.25">
      <c r="AT2591" s="272"/>
    </row>
    <row r="2592" spans="46:46" x14ac:dyDescent="0.25">
      <c r="AT2592" s="272"/>
    </row>
    <row r="2593" spans="46:46" x14ac:dyDescent="0.25">
      <c r="AT2593" s="272"/>
    </row>
    <row r="2594" spans="46:46" x14ac:dyDescent="0.25">
      <c r="AT2594" s="272"/>
    </row>
    <row r="2595" spans="46:46" x14ac:dyDescent="0.25">
      <c r="AT2595" s="272"/>
    </row>
    <row r="2596" spans="46:46" x14ac:dyDescent="0.25">
      <c r="AT2596" s="272"/>
    </row>
    <row r="2597" spans="46:46" x14ac:dyDescent="0.25">
      <c r="AT2597" s="272"/>
    </row>
    <row r="2598" spans="46:46" x14ac:dyDescent="0.25">
      <c r="AT2598" s="272"/>
    </row>
    <row r="2599" spans="46:46" x14ac:dyDescent="0.25">
      <c r="AT2599" s="272"/>
    </row>
    <row r="2600" spans="46:46" x14ac:dyDescent="0.25">
      <c r="AT2600" s="272"/>
    </row>
    <row r="2601" spans="46:46" x14ac:dyDescent="0.25">
      <c r="AT2601" s="272"/>
    </row>
    <row r="2602" spans="46:46" x14ac:dyDescent="0.25">
      <c r="AT2602" s="272"/>
    </row>
    <row r="2603" spans="46:46" x14ac:dyDescent="0.25">
      <c r="AT2603" s="272"/>
    </row>
    <row r="2604" spans="46:46" x14ac:dyDescent="0.25">
      <c r="AT2604" s="272"/>
    </row>
    <row r="2605" spans="46:46" x14ac:dyDescent="0.25">
      <c r="AT2605" s="272"/>
    </row>
    <row r="2606" spans="46:46" x14ac:dyDescent="0.25">
      <c r="AT2606" s="272"/>
    </row>
    <row r="2607" spans="46:46" x14ac:dyDescent="0.25">
      <c r="AT2607" s="272"/>
    </row>
    <row r="2608" spans="46:46" x14ac:dyDescent="0.25">
      <c r="AT2608" s="272"/>
    </row>
    <row r="2609" spans="46:46" x14ac:dyDescent="0.25">
      <c r="AT2609" s="272"/>
    </row>
    <row r="2610" spans="46:46" x14ac:dyDescent="0.25">
      <c r="AT2610" s="272"/>
    </row>
    <row r="2611" spans="46:46" x14ac:dyDescent="0.25">
      <c r="AT2611" s="272"/>
    </row>
    <row r="2612" spans="46:46" x14ac:dyDescent="0.25">
      <c r="AT2612" s="272"/>
    </row>
    <row r="2613" spans="46:46" x14ac:dyDescent="0.25">
      <c r="AT2613" s="272"/>
    </row>
    <row r="2614" spans="46:46" x14ac:dyDescent="0.25">
      <c r="AT2614" s="272"/>
    </row>
    <row r="2615" spans="46:46" x14ac:dyDescent="0.25">
      <c r="AT2615" s="272"/>
    </row>
    <row r="2616" spans="46:46" x14ac:dyDescent="0.25">
      <c r="AT2616" s="272"/>
    </row>
    <row r="2617" spans="46:46" x14ac:dyDescent="0.25">
      <c r="AT2617" s="272"/>
    </row>
    <row r="2618" spans="46:46" x14ac:dyDescent="0.25">
      <c r="AT2618" s="272"/>
    </row>
    <row r="2619" spans="46:46" x14ac:dyDescent="0.25">
      <c r="AT2619" s="272"/>
    </row>
    <row r="2620" spans="46:46" x14ac:dyDescent="0.25">
      <c r="AT2620" s="272"/>
    </row>
    <row r="2621" spans="46:46" x14ac:dyDescent="0.25">
      <c r="AT2621" s="272"/>
    </row>
    <row r="2622" spans="46:46" x14ac:dyDescent="0.25">
      <c r="AT2622" s="272"/>
    </row>
    <row r="2623" spans="46:46" x14ac:dyDescent="0.25">
      <c r="AT2623" s="272"/>
    </row>
    <row r="2624" spans="46:46" x14ac:dyDescent="0.25">
      <c r="AT2624" s="272"/>
    </row>
    <row r="2625" spans="46:46" x14ac:dyDescent="0.25">
      <c r="AT2625" s="272"/>
    </row>
    <row r="2626" spans="46:46" x14ac:dyDescent="0.25">
      <c r="AT2626" s="272"/>
    </row>
    <row r="2627" spans="46:46" x14ac:dyDescent="0.25">
      <c r="AT2627" s="272"/>
    </row>
    <row r="2628" spans="46:46" x14ac:dyDescent="0.25">
      <c r="AT2628" s="272"/>
    </row>
    <row r="2629" spans="46:46" x14ac:dyDescent="0.25">
      <c r="AT2629" s="272"/>
    </row>
    <row r="2630" spans="46:46" x14ac:dyDescent="0.25">
      <c r="AT2630" s="272"/>
    </row>
    <row r="2631" spans="46:46" x14ac:dyDescent="0.25">
      <c r="AT2631" s="272"/>
    </row>
    <row r="2632" spans="46:46" x14ac:dyDescent="0.25">
      <c r="AT2632" s="272"/>
    </row>
    <row r="2633" spans="46:46" x14ac:dyDescent="0.25">
      <c r="AT2633" s="272"/>
    </row>
    <row r="2634" spans="46:46" x14ac:dyDescent="0.25">
      <c r="AT2634" s="272"/>
    </row>
    <row r="2635" spans="46:46" x14ac:dyDescent="0.25">
      <c r="AT2635" s="272"/>
    </row>
    <row r="2636" spans="46:46" x14ac:dyDescent="0.25">
      <c r="AT2636" s="272"/>
    </row>
    <row r="2637" spans="46:46" x14ac:dyDescent="0.25">
      <c r="AT2637" s="272"/>
    </row>
    <row r="2638" spans="46:46" x14ac:dyDescent="0.25">
      <c r="AT2638" s="272"/>
    </row>
    <row r="2639" spans="46:46" x14ac:dyDescent="0.25">
      <c r="AT2639" s="272"/>
    </row>
    <row r="2640" spans="46:46" x14ac:dyDescent="0.25">
      <c r="AT2640" s="272"/>
    </row>
    <row r="2641" spans="46:46" x14ac:dyDescent="0.25">
      <c r="AT2641" s="272"/>
    </row>
    <row r="2642" spans="46:46" x14ac:dyDescent="0.25">
      <c r="AT2642" s="272"/>
    </row>
    <row r="2643" spans="46:46" x14ac:dyDescent="0.25">
      <c r="AT2643" s="272"/>
    </row>
    <row r="2644" spans="46:46" x14ac:dyDescent="0.25">
      <c r="AT2644" s="272"/>
    </row>
    <row r="2645" spans="46:46" x14ac:dyDescent="0.25">
      <c r="AT2645" s="272"/>
    </row>
    <row r="2646" spans="46:46" x14ac:dyDescent="0.25">
      <c r="AT2646" s="272"/>
    </row>
    <row r="2647" spans="46:46" x14ac:dyDescent="0.25">
      <c r="AT2647" s="272"/>
    </row>
    <row r="2648" spans="46:46" x14ac:dyDescent="0.25">
      <c r="AT2648" s="272"/>
    </row>
    <row r="2649" spans="46:46" x14ac:dyDescent="0.25">
      <c r="AT2649" s="272"/>
    </row>
    <row r="2650" spans="46:46" x14ac:dyDescent="0.25">
      <c r="AT2650" s="272"/>
    </row>
    <row r="2651" spans="46:46" x14ac:dyDescent="0.25">
      <c r="AT2651" s="272"/>
    </row>
    <row r="2652" spans="46:46" x14ac:dyDescent="0.25">
      <c r="AT2652" s="272"/>
    </row>
    <row r="2653" spans="46:46" x14ac:dyDescent="0.25">
      <c r="AT2653" s="272"/>
    </row>
    <row r="2654" spans="46:46" x14ac:dyDescent="0.25">
      <c r="AT2654" s="272"/>
    </row>
    <row r="2655" spans="46:46" x14ac:dyDescent="0.25">
      <c r="AT2655" s="272"/>
    </row>
    <row r="2656" spans="46:46" x14ac:dyDescent="0.25">
      <c r="AT2656" s="272"/>
    </row>
    <row r="2657" spans="46:46" x14ac:dyDescent="0.25">
      <c r="AT2657" s="272"/>
    </row>
    <row r="2658" spans="46:46" x14ac:dyDescent="0.25">
      <c r="AT2658" s="272"/>
    </row>
    <row r="2659" spans="46:46" x14ac:dyDescent="0.25">
      <c r="AT2659" s="272"/>
    </row>
    <row r="2660" spans="46:46" x14ac:dyDescent="0.25">
      <c r="AT2660" s="272"/>
    </row>
    <row r="2661" spans="46:46" x14ac:dyDescent="0.25">
      <c r="AT2661" s="272"/>
    </row>
    <row r="2662" spans="46:46" x14ac:dyDescent="0.25">
      <c r="AT2662" s="272"/>
    </row>
    <row r="2663" spans="46:46" x14ac:dyDescent="0.25">
      <c r="AT2663" s="272"/>
    </row>
    <row r="2664" spans="46:46" x14ac:dyDescent="0.25">
      <c r="AT2664" s="272"/>
    </row>
    <row r="2665" spans="46:46" x14ac:dyDescent="0.25">
      <c r="AT2665" s="272"/>
    </row>
    <row r="2666" spans="46:46" x14ac:dyDescent="0.25">
      <c r="AT2666" s="272"/>
    </row>
    <row r="2667" spans="46:46" x14ac:dyDescent="0.25">
      <c r="AT2667" s="272"/>
    </row>
    <row r="2668" spans="46:46" x14ac:dyDescent="0.25">
      <c r="AT2668" s="272"/>
    </row>
    <row r="2669" spans="46:46" x14ac:dyDescent="0.25">
      <c r="AT2669" s="272"/>
    </row>
    <row r="2670" spans="46:46" x14ac:dyDescent="0.25">
      <c r="AT2670" s="272"/>
    </row>
    <row r="2671" spans="46:46" x14ac:dyDescent="0.25">
      <c r="AT2671" s="272"/>
    </row>
    <row r="2672" spans="46:46" x14ac:dyDescent="0.25">
      <c r="AT2672" s="272"/>
    </row>
    <row r="2673" spans="46:46" x14ac:dyDescent="0.25">
      <c r="AT2673" s="272"/>
    </row>
    <row r="2674" spans="46:46" x14ac:dyDescent="0.25">
      <c r="AT2674" s="272"/>
    </row>
    <row r="2675" spans="46:46" x14ac:dyDescent="0.25">
      <c r="AT2675" s="272"/>
    </row>
    <row r="2676" spans="46:46" x14ac:dyDescent="0.25">
      <c r="AT2676" s="272"/>
    </row>
    <row r="2677" spans="46:46" x14ac:dyDescent="0.25">
      <c r="AT2677" s="272"/>
    </row>
    <row r="2678" spans="46:46" x14ac:dyDescent="0.25">
      <c r="AT2678" s="272"/>
    </row>
    <row r="2679" spans="46:46" x14ac:dyDescent="0.25">
      <c r="AT2679" s="272"/>
    </row>
    <row r="2680" spans="46:46" x14ac:dyDescent="0.25">
      <c r="AT2680" s="272"/>
    </row>
    <row r="2681" spans="46:46" x14ac:dyDescent="0.25">
      <c r="AT2681" s="272"/>
    </row>
    <row r="2682" spans="46:46" x14ac:dyDescent="0.25">
      <c r="AT2682" s="272"/>
    </row>
    <row r="2683" spans="46:46" x14ac:dyDescent="0.25">
      <c r="AT2683" s="272"/>
    </row>
    <row r="2684" spans="46:46" x14ac:dyDescent="0.25">
      <c r="AT2684" s="272"/>
    </row>
    <row r="2685" spans="46:46" x14ac:dyDescent="0.25">
      <c r="AT2685" s="272"/>
    </row>
    <row r="2686" spans="46:46" x14ac:dyDescent="0.25">
      <c r="AT2686" s="272"/>
    </row>
    <row r="2687" spans="46:46" x14ac:dyDescent="0.25">
      <c r="AT2687" s="272"/>
    </row>
    <row r="2688" spans="46:46" x14ac:dyDescent="0.25">
      <c r="AT2688" s="272"/>
    </row>
    <row r="2689" spans="46:46" x14ac:dyDescent="0.25">
      <c r="AT2689" s="272"/>
    </row>
    <row r="2690" spans="46:46" x14ac:dyDescent="0.25">
      <c r="AT2690" s="272"/>
    </row>
    <row r="2691" spans="46:46" x14ac:dyDescent="0.25">
      <c r="AT2691" s="272"/>
    </row>
    <row r="2692" spans="46:46" x14ac:dyDescent="0.25">
      <c r="AT2692" s="272"/>
    </row>
    <row r="2693" spans="46:46" x14ac:dyDescent="0.25">
      <c r="AT2693" s="272"/>
    </row>
    <row r="2694" spans="46:46" x14ac:dyDescent="0.25">
      <c r="AT2694" s="272"/>
    </row>
    <row r="2695" spans="46:46" x14ac:dyDescent="0.25">
      <c r="AT2695" s="272"/>
    </row>
    <row r="2696" spans="46:46" x14ac:dyDescent="0.25">
      <c r="AT2696" s="272"/>
    </row>
    <row r="2697" spans="46:46" x14ac:dyDescent="0.25">
      <c r="AT2697" s="272"/>
    </row>
    <row r="2698" spans="46:46" x14ac:dyDescent="0.25">
      <c r="AT2698" s="272"/>
    </row>
    <row r="2699" spans="46:46" x14ac:dyDescent="0.25">
      <c r="AT2699" s="272"/>
    </row>
    <row r="2700" spans="46:46" x14ac:dyDescent="0.25">
      <c r="AT2700" s="272"/>
    </row>
    <row r="2701" spans="46:46" x14ac:dyDescent="0.25">
      <c r="AT2701" s="272"/>
    </row>
    <row r="2702" spans="46:46" x14ac:dyDescent="0.25">
      <c r="AT2702" s="272"/>
    </row>
    <row r="2703" spans="46:46" x14ac:dyDescent="0.25">
      <c r="AT2703" s="272"/>
    </row>
    <row r="2704" spans="46:46" x14ac:dyDescent="0.25">
      <c r="AT2704" s="272"/>
    </row>
    <row r="2705" spans="46:46" x14ac:dyDescent="0.25">
      <c r="AT2705" s="272"/>
    </row>
    <row r="2706" spans="46:46" x14ac:dyDescent="0.25">
      <c r="AT2706" s="272"/>
    </row>
    <row r="2707" spans="46:46" x14ac:dyDescent="0.25">
      <c r="AT2707" s="272"/>
    </row>
    <row r="2708" spans="46:46" x14ac:dyDescent="0.25">
      <c r="AT2708" s="272"/>
    </row>
    <row r="2709" spans="46:46" x14ac:dyDescent="0.25">
      <c r="AT2709" s="272"/>
    </row>
    <row r="2710" spans="46:46" x14ac:dyDescent="0.25">
      <c r="AT2710" s="272"/>
    </row>
    <row r="2711" spans="46:46" x14ac:dyDescent="0.25">
      <c r="AT2711" s="272"/>
    </row>
    <row r="2712" spans="46:46" x14ac:dyDescent="0.25">
      <c r="AT2712" s="272"/>
    </row>
    <row r="2713" spans="46:46" x14ac:dyDescent="0.25">
      <c r="AT2713" s="272"/>
    </row>
    <row r="2714" spans="46:46" x14ac:dyDescent="0.25">
      <c r="AT2714" s="272"/>
    </row>
    <row r="2715" spans="46:46" x14ac:dyDescent="0.25">
      <c r="AT2715" s="272"/>
    </row>
    <row r="2716" spans="46:46" x14ac:dyDescent="0.25">
      <c r="AT2716" s="272"/>
    </row>
    <row r="2717" spans="46:46" x14ac:dyDescent="0.25">
      <c r="AT2717" s="272"/>
    </row>
    <row r="2718" spans="46:46" x14ac:dyDescent="0.25">
      <c r="AT2718" s="272"/>
    </row>
    <row r="2719" spans="46:46" x14ac:dyDescent="0.25">
      <c r="AT2719" s="272"/>
    </row>
    <row r="2720" spans="46:46" x14ac:dyDescent="0.25">
      <c r="AT2720" s="272"/>
    </row>
    <row r="2721" spans="46:46" x14ac:dyDescent="0.25">
      <c r="AT2721" s="272"/>
    </row>
    <row r="2722" spans="46:46" x14ac:dyDescent="0.25">
      <c r="AT2722" s="272"/>
    </row>
    <row r="2723" spans="46:46" x14ac:dyDescent="0.25">
      <c r="AT2723" s="272"/>
    </row>
    <row r="2724" spans="46:46" x14ac:dyDescent="0.25">
      <c r="AT2724" s="272"/>
    </row>
    <row r="2725" spans="46:46" x14ac:dyDescent="0.25">
      <c r="AT2725" s="272"/>
    </row>
    <row r="2726" spans="46:46" x14ac:dyDescent="0.25">
      <c r="AT2726" s="272"/>
    </row>
    <row r="2727" spans="46:46" x14ac:dyDescent="0.25">
      <c r="AT2727" s="272"/>
    </row>
    <row r="2728" spans="46:46" x14ac:dyDescent="0.25">
      <c r="AT2728" s="272"/>
    </row>
    <row r="2729" spans="46:46" x14ac:dyDescent="0.25">
      <c r="AT2729" s="272"/>
    </row>
    <row r="2730" spans="46:46" x14ac:dyDescent="0.25">
      <c r="AT2730" s="272"/>
    </row>
    <row r="2731" spans="46:46" x14ac:dyDescent="0.25">
      <c r="AT2731" s="272"/>
    </row>
    <row r="2732" spans="46:46" x14ac:dyDescent="0.25">
      <c r="AT2732" s="272"/>
    </row>
    <row r="2733" spans="46:46" x14ac:dyDescent="0.25">
      <c r="AT2733" s="272"/>
    </row>
    <row r="2734" spans="46:46" x14ac:dyDescent="0.25">
      <c r="AT2734" s="272"/>
    </row>
    <row r="2735" spans="46:46" x14ac:dyDescent="0.25">
      <c r="AT2735" s="272"/>
    </row>
    <row r="2736" spans="46:46" x14ac:dyDescent="0.25">
      <c r="AT2736" s="272"/>
    </row>
    <row r="2737" spans="46:46" x14ac:dyDescent="0.25">
      <c r="AT2737" s="272"/>
    </row>
    <row r="2738" spans="46:46" x14ac:dyDescent="0.25">
      <c r="AT2738" s="272"/>
    </row>
    <row r="2739" spans="46:46" x14ac:dyDescent="0.25">
      <c r="AT2739" s="272"/>
    </row>
    <row r="2740" spans="46:46" x14ac:dyDescent="0.25">
      <c r="AT2740" s="272"/>
    </row>
    <row r="2741" spans="46:46" x14ac:dyDescent="0.25">
      <c r="AT2741" s="272"/>
    </row>
    <row r="2742" spans="46:46" x14ac:dyDescent="0.25">
      <c r="AT2742" s="272"/>
    </row>
    <row r="2743" spans="46:46" x14ac:dyDescent="0.25">
      <c r="AT2743" s="272"/>
    </row>
    <row r="2744" spans="46:46" x14ac:dyDescent="0.25">
      <c r="AT2744" s="272"/>
    </row>
    <row r="2745" spans="46:46" x14ac:dyDescent="0.25">
      <c r="AT2745" s="272"/>
    </row>
    <row r="2746" spans="46:46" x14ac:dyDescent="0.25">
      <c r="AT2746" s="272"/>
    </row>
    <row r="2747" spans="46:46" x14ac:dyDescent="0.25">
      <c r="AT2747" s="272"/>
    </row>
    <row r="2748" spans="46:46" x14ac:dyDescent="0.25">
      <c r="AT2748" s="272"/>
    </row>
    <row r="2749" spans="46:46" x14ac:dyDescent="0.25">
      <c r="AT2749" s="272"/>
    </row>
    <row r="2750" spans="46:46" x14ac:dyDescent="0.25">
      <c r="AT2750" s="272"/>
    </row>
    <row r="2751" spans="46:46" x14ac:dyDescent="0.25">
      <c r="AT2751" s="272"/>
    </row>
    <row r="2752" spans="46:46" x14ac:dyDescent="0.25">
      <c r="AT2752" s="272"/>
    </row>
    <row r="2753" spans="46:46" x14ac:dyDescent="0.25">
      <c r="AT2753" s="272"/>
    </row>
    <row r="2754" spans="46:46" x14ac:dyDescent="0.25">
      <c r="AT2754" s="272"/>
    </row>
    <row r="2755" spans="46:46" x14ac:dyDescent="0.25">
      <c r="AT2755" s="272"/>
    </row>
    <row r="2756" spans="46:46" x14ac:dyDescent="0.25">
      <c r="AT2756" s="272"/>
    </row>
    <row r="2757" spans="46:46" x14ac:dyDescent="0.25">
      <c r="AT2757" s="272"/>
    </row>
    <row r="2758" spans="46:46" x14ac:dyDescent="0.25">
      <c r="AT2758" s="272"/>
    </row>
    <row r="2759" spans="46:46" x14ac:dyDescent="0.25">
      <c r="AT2759" s="272"/>
    </row>
    <row r="2760" spans="46:46" x14ac:dyDescent="0.25">
      <c r="AT2760" s="272"/>
    </row>
    <row r="2761" spans="46:46" x14ac:dyDescent="0.25">
      <c r="AT2761" s="272"/>
    </row>
    <row r="2762" spans="46:46" x14ac:dyDescent="0.25">
      <c r="AT2762" s="272"/>
    </row>
    <row r="2763" spans="46:46" x14ac:dyDescent="0.25">
      <c r="AT2763" s="272"/>
    </row>
    <row r="2764" spans="46:46" x14ac:dyDescent="0.25">
      <c r="AT2764" s="272"/>
    </row>
    <row r="2765" spans="46:46" x14ac:dyDescent="0.25">
      <c r="AT2765" s="272"/>
    </row>
    <row r="2766" spans="46:46" x14ac:dyDescent="0.25">
      <c r="AT2766" s="272"/>
    </row>
    <row r="2767" spans="46:46" x14ac:dyDescent="0.25">
      <c r="AT2767" s="272"/>
    </row>
    <row r="2768" spans="46:46" x14ac:dyDescent="0.25">
      <c r="AT2768" s="272"/>
    </row>
    <row r="2769" spans="46:46" x14ac:dyDescent="0.25">
      <c r="AT2769" s="272"/>
    </row>
    <row r="2770" spans="46:46" x14ac:dyDescent="0.25">
      <c r="AT2770" s="272"/>
    </row>
    <row r="2771" spans="46:46" x14ac:dyDescent="0.25">
      <c r="AT2771" s="272"/>
    </row>
    <row r="2772" spans="46:46" x14ac:dyDescent="0.25">
      <c r="AT2772" s="272"/>
    </row>
    <row r="2773" spans="46:46" x14ac:dyDescent="0.25">
      <c r="AT2773" s="272"/>
    </row>
    <row r="2774" spans="46:46" x14ac:dyDescent="0.25">
      <c r="AT2774" s="272"/>
    </row>
    <row r="2775" spans="46:46" x14ac:dyDescent="0.25">
      <c r="AT2775" s="272"/>
    </row>
    <row r="2776" spans="46:46" x14ac:dyDescent="0.25">
      <c r="AT2776" s="272"/>
    </row>
    <row r="2777" spans="46:46" x14ac:dyDescent="0.25">
      <c r="AT2777" s="272"/>
    </row>
    <row r="2778" spans="46:46" x14ac:dyDescent="0.25">
      <c r="AT2778" s="272"/>
    </row>
    <row r="2779" spans="46:46" x14ac:dyDescent="0.25">
      <c r="AT2779" s="272"/>
    </row>
    <row r="2780" spans="46:46" x14ac:dyDescent="0.25">
      <c r="AT2780" s="272"/>
    </row>
    <row r="2781" spans="46:46" x14ac:dyDescent="0.25">
      <c r="AT2781" s="272"/>
    </row>
    <row r="2782" spans="46:46" x14ac:dyDescent="0.25">
      <c r="AT2782" s="272"/>
    </row>
    <row r="2783" spans="46:46" x14ac:dyDescent="0.25">
      <c r="AT2783" s="272"/>
    </row>
    <row r="2784" spans="46:46" x14ac:dyDescent="0.25">
      <c r="AT2784" s="272"/>
    </row>
    <row r="2785" spans="46:46" x14ac:dyDescent="0.25">
      <c r="AT2785" s="272"/>
    </row>
    <row r="2786" spans="46:46" x14ac:dyDescent="0.25">
      <c r="AT2786" s="272"/>
    </row>
    <row r="2787" spans="46:46" x14ac:dyDescent="0.25">
      <c r="AT2787" s="272"/>
    </row>
    <row r="2788" spans="46:46" x14ac:dyDescent="0.25">
      <c r="AT2788" s="272"/>
    </row>
    <row r="2789" spans="46:46" x14ac:dyDescent="0.25">
      <c r="AT2789" s="272"/>
    </row>
    <row r="2790" spans="46:46" x14ac:dyDescent="0.25">
      <c r="AT2790" s="272"/>
    </row>
    <row r="2791" spans="46:46" x14ac:dyDescent="0.25">
      <c r="AT2791" s="272"/>
    </row>
    <row r="2792" spans="46:46" x14ac:dyDescent="0.25">
      <c r="AT2792" s="272"/>
    </row>
    <row r="2793" spans="46:46" x14ac:dyDescent="0.25">
      <c r="AT2793" s="272"/>
    </row>
    <row r="2794" spans="46:46" x14ac:dyDescent="0.25">
      <c r="AT2794" s="272"/>
    </row>
    <row r="2795" spans="46:46" x14ac:dyDescent="0.25">
      <c r="AT2795" s="272"/>
    </row>
    <row r="2796" spans="46:46" x14ac:dyDescent="0.25">
      <c r="AT2796" s="272"/>
    </row>
    <row r="2797" spans="46:46" x14ac:dyDescent="0.25">
      <c r="AT2797" s="272"/>
    </row>
    <row r="2798" spans="46:46" x14ac:dyDescent="0.25">
      <c r="AT2798" s="272"/>
    </row>
    <row r="2799" spans="46:46" x14ac:dyDescent="0.25">
      <c r="AT2799" s="272"/>
    </row>
    <row r="2800" spans="46:46" x14ac:dyDescent="0.25">
      <c r="AT2800" s="272"/>
    </row>
    <row r="2801" spans="46:46" x14ac:dyDescent="0.25">
      <c r="AT2801" s="272"/>
    </row>
    <row r="2802" spans="46:46" x14ac:dyDescent="0.25">
      <c r="AT2802" s="272"/>
    </row>
    <row r="2803" spans="46:46" x14ac:dyDescent="0.25">
      <c r="AT2803" s="272"/>
    </row>
    <row r="2804" spans="46:46" x14ac:dyDescent="0.25">
      <c r="AT2804" s="272"/>
    </row>
    <row r="2805" spans="46:46" x14ac:dyDescent="0.25">
      <c r="AT2805" s="272"/>
    </row>
    <row r="2806" spans="46:46" x14ac:dyDescent="0.25">
      <c r="AT2806" s="272"/>
    </row>
    <row r="2807" spans="46:46" x14ac:dyDescent="0.25">
      <c r="AT2807" s="272"/>
    </row>
    <row r="2808" spans="46:46" x14ac:dyDescent="0.25">
      <c r="AT2808" s="272"/>
    </row>
    <row r="2809" spans="46:46" x14ac:dyDescent="0.25">
      <c r="AT2809" s="272"/>
    </row>
    <row r="2810" spans="46:46" x14ac:dyDescent="0.25">
      <c r="AT2810" s="272"/>
    </row>
    <row r="2811" spans="46:46" x14ac:dyDescent="0.25">
      <c r="AT2811" s="272"/>
    </row>
    <row r="2812" spans="46:46" x14ac:dyDescent="0.25">
      <c r="AT2812" s="272"/>
    </row>
    <row r="2813" spans="46:46" x14ac:dyDescent="0.25">
      <c r="AT2813" s="272"/>
    </row>
    <row r="2814" spans="46:46" x14ac:dyDescent="0.25">
      <c r="AT2814" s="272"/>
    </row>
    <row r="2815" spans="46:46" x14ac:dyDescent="0.25">
      <c r="AT2815" s="272"/>
    </row>
    <row r="2816" spans="46:46" x14ac:dyDescent="0.25">
      <c r="AT2816" s="272"/>
    </row>
    <row r="2817" spans="46:46" x14ac:dyDescent="0.25">
      <c r="AT2817" s="272"/>
    </row>
    <row r="2818" spans="46:46" x14ac:dyDescent="0.25">
      <c r="AT2818" s="272"/>
    </row>
    <row r="2819" spans="46:46" x14ac:dyDescent="0.25">
      <c r="AT2819" s="272"/>
    </row>
    <row r="2820" spans="46:46" x14ac:dyDescent="0.25">
      <c r="AT2820" s="272"/>
    </row>
    <row r="2821" spans="46:46" x14ac:dyDescent="0.25">
      <c r="AT2821" s="272"/>
    </row>
    <row r="2822" spans="46:46" x14ac:dyDescent="0.25">
      <c r="AT2822" s="272"/>
    </row>
    <row r="2823" spans="46:46" x14ac:dyDescent="0.25">
      <c r="AT2823" s="272"/>
    </row>
    <row r="2824" spans="46:46" x14ac:dyDescent="0.25">
      <c r="AT2824" s="272"/>
    </row>
    <row r="2825" spans="46:46" x14ac:dyDescent="0.25">
      <c r="AT2825" s="272"/>
    </row>
    <row r="2826" spans="46:46" x14ac:dyDescent="0.25">
      <c r="AT2826" s="272"/>
    </row>
    <row r="2827" spans="46:46" x14ac:dyDescent="0.25">
      <c r="AT2827" s="272"/>
    </row>
    <row r="2828" spans="46:46" x14ac:dyDescent="0.25">
      <c r="AT2828" s="272"/>
    </row>
    <row r="2829" spans="46:46" x14ac:dyDescent="0.25">
      <c r="AT2829" s="272"/>
    </row>
    <row r="2830" spans="46:46" x14ac:dyDescent="0.25">
      <c r="AT2830" s="272"/>
    </row>
    <row r="2831" spans="46:46" x14ac:dyDescent="0.25">
      <c r="AT2831" s="272"/>
    </row>
    <row r="2832" spans="46:46" x14ac:dyDescent="0.25">
      <c r="AT2832" s="272"/>
    </row>
    <row r="2833" spans="46:46" x14ac:dyDescent="0.25">
      <c r="AT2833" s="272"/>
    </row>
    <row r="2834" spans="46:46" x14ac:dyDescent="0.25">
      <c r="AT2834" s="272"/>
    </row>
    <row r="2835" spans="46:46" x14ac:dyDescent="0.25">
      <c r="AT2835" s="272"/>
    </row>
    <row r="2836" spans="46:46" x14ac:dyDescent="0.25">
      <c r="AT2836" s="272"/>
    </row>
    <row r="2837" spans="46:46" x14ac:dyDescent="0.25">
      <c r="AT2837" s="272"/>
    </row>
    <row r="2838" spans="46:46" x14ac:dyDescent="0.25">
      <c r="AT2838" s="272"/>
    </row>
    <row r="2839" spans="46:46" x14ac:dyDescent="0.25">
      <c r="AT2839" s="272"/>
    </row>
    <row r="2840" spans="46:46" x14ac:dyDescent="0.25">
      <c r="AT2840" s="272"/>
    </row>
    <row r="2841" spans="46:46" x14ac:dyDescent="0.25">
      <c r="AT2841" s="272"/>
    </row>
    <row r="2842" spans="46:46" x14ac:dyDescent="0.25">
      <c r="AT2842" s="272"/>
    </row>
    <row r="2843" spans="46:46" x14ac:dyDescent="0.25">
      <c r="AT2843" s="272"/>
    </row>
    <row r="2844" spans="46:46" x14ac:dyDescent="0.25">
      <c r="AT2844" s="272"/>
    </row>
    <row r="2845" spans="46:46" x14ac:dyDescent="0.25">
      <c r="AT2845" s="272"/>
    </row>
    <row r="2846" spans="46:46" x14ac:dyDescent="0.25">
      <c r="AT2846" s="272"/>
    </row>
    <row r="2847" spans="46:46" x14ac:dyDescent="0.25">
      <c r="AT2847" s="272"/>
    </row>
    <row r="2848" spans="46:46" x14ac:dyDescent="0.25">
      <c r="AT2848" s="272"/>
    </row>
    <row r="2849" spans="46:46" x14ac:dyDescent="0.25">
      <c r="AT2849" s="272"/>
    </row>
    <row r="2850" spans="46:46" x14ac:dyDescent="0.25">
      <c r="AT2850" s="272"/>
    </row>
    <row r="2851" spans="46:46" x14ac:dyDescent="0.25">
      <c r="AT2851" s="272"/>
    </row>
    <row r="2852" spans="46:46" x14ac:dyDescent="0.25">
      <c r="AT2852" s="272"/>
    </row>
    <row r="2853" spans="46:46" x14ac:dyDescent="0.25">
      <c r="AT2853" s="272"/>
    </row>
    <row r="2854" spans="46:46" x14ac:dyDescent="0.25">
      <c r="AT2854" s="272"/>
    </row>
    <row r="2855" spans="46:46" x14ac:dyDescent="0.25">
      <c r="AT2855" s="272"/>
    </row>
    <row r="2856" spans="46:46" x14ac:dyDescent="0.25">
      <c r="AT2856" s="272"/>
    </row>
    <row r="2857" spans="46:46" x14ac:dyDescent="0.25">
      <c r="AT2857" s="272"/>
    </row>
    <row r="2858" spans="46:46" x14ac:dyDescent="0.25">
      <c r="AT2858" s="272"/>
    </row>
    <row r="2859" spans="46:46" x14ac:dyDescent="0.25">
      <c r="AT2859" s="272"/>
    </row>
    <row r="2860" spans="46:46" x14ac:dyDescent="0.25">
      <c r="AT2860" s="272"/>
    </row>
    <row r="2861" spans="46:46" x14ac:dyDescent="0.25">
      <c r="AT2861" s="272"/>
    </row>
    <row r="2862" spans="46:46" x14ac:dyDescent="0.25">
      <c r="AT2862" s="272"/>
    </row>
    <row r="2863" spans="46:46" x14ac:dyDescent="0.25">
      <c r="AT2863" s="272"/>
    </row>
    <row r="2864" spans="46:46" x14ac:dyDescent="0.25">
      <c r="AT2864" s="272"/>
    </row>
    <row r="2865" spans="46:46" x14ac:dyDescent="0.25">
      <c r="AT2865" s="272"/>
    </row>
    <row r="2866" spans="46:46" x14ac:dyDescent="0.25">
      <c r="AT2866" s="272"/>
    </row>
    <row r="2867" spans="46:46" x14ac:dyDescent="0.25">
      <c r="AT2867" s="272"/>
    </row>
    <row r="2868" spans="46:46" x14ac:dyDescent="0.25">
      <c r="AT2868" s="272"/>
    </row>
    <row r="2869" spans="46:46" x14ac:dyDescent="0.25">
      <c r="AT2869" s="272"/>
    </row>
    <row r="2870" spans="46:46" x14ac:dyDescent="0.25">
      <c r="AT2870" s="272"/>
    </row>
    <row r="2871" spans="46:46" x14ac:dyDescent="0.25">
      <c r="AT2871" s="272"/>
    </row>
    <row r="2872" spans="46:46" x14ac:dyDescent="0.25">
      <c r="AT2872" s="272"/>
    </row>
    <row r="2873" spans="46:46" x14ac:dyDescent="0.25">
      <c r="AT2873" s="272"/>
    </row>
    <row r="2874" spans="46:46" x14ac:dyDescent="0.25">
      <c r="AT2874" s="272"/>
    </row>
    <row r="2875" spans="46:46" x14ac:dyDescent="0.25">
      <c r="AT2875" s="272"/>
    </row>
    <row r="2876" spans="46:46" x14ac:dyDescent="0.25">
      <c r="AT2876" s="272"/>
    </row>
    <row r="2877" spans="46:46" x14ac:dyDescent="0.25">
      <c r="AT2877" s="272"/>
    </row>
    <row r="2878" spans="46:46" x14ac:dyDescent="0.25">
      <c r="AT2878" s="272"/>
    </row>
    <row r="2879" spans="46:46" x14ac:dyDescent="0.25">
      <c r="AT2879" s="272"/>
    </row>
    <row r="2880" spans="46:46" x14ac:dyDescent="0.25">
      <c r="AT2880" s="272"/>
    </row>
    <row r="2881" spans="46:46" x14ac:dyDescent="0.25">
      <c r="AT2881" s="272"/>
    </row>
    <row r="2882" spans="46:46" x14ac:dyDescent="0.25">
      <c r="AT2882" s="272"/>
    </row>
    <row r="2883" spans="46:46" x14ac:dyDescent="0.25">
      <c r="AT2883" s="272"/>
    </row>
    <row r="2884" spans="46:46" x14ac:dyDescent="0.25">
      <c r="AT2884" s="272"/>
    </row>
    <row r="2885" spans="46:46" x14ac:dyDescent="0.25">
      <c r="AT2885" s="272"/>
    </row>
    <row r="2886" spans="46:46" x14ac:dyDescent="0.25">
      <c r="AT2886" s="272"/>
    </row>
    <row r="2887" spans="46:46" x14ac:dyDescent="0.25">
      <c r="AT2887" s="272"/>
    </row>
    <row r="2888" spans="46:46" x14ac:dyDescent="0.25">
      <c r="AT2888" s="272"/>
    </row>
    <row r="2889" spans="46:46" x14ac:dyDescent="0.25">
      <c r="AT2889" s="272"/>
    </row>
    <row r="2890" spans="46:46" x14ac:dyDescent="0.25">
      <c r="AT2890" s="272"/>
    </row>
    <row r="2891" spans="46:46" x14ac:dyDescent="0.25">
      <c r="AT2891" s="272"/>
    </row>
    <row r="2892" spans="46:46" x14ac:dyDescent="0.25">
      <c r="AT2892" s="272"/>
    </row>
    <row r="2893" spans="46:46" x14ac:dyDescent="0.25">
      <c r="AT2893" s="272"/>
    </row>
    <row r="2894" spans="46:46" x14ac:dyDescent="0.25">
      <c r="AT2894" s="272"/>
    </row>
    <row r="2895" spans="46:46" x14ac:dyDescent="0.25">
      <c r="AT2895" s="272"/>
    </row>
    <row r="2896" spans="46:46" x14ac:dyDescent="0.25">
      <c r="AT2896" s="272"/>
    </row>
    <row r="2897" spans="46:46" x14ac:dyDescent="0.25">
      <c r="AT2897" s="272"/>
    </row>
    <row r="2898" spans="46:46" x14ac:dyDescent="0.25">
      <c r="AT2898" s="272"/>
    </row>
    <row r="2899" spans="46:46" x14ac:dyDescent="0.25">
      <c r="AT2899" s="272"/>
    </row>
    <row r="2900" spans="46:46" x14ac:dyDescent="0.25">
      <c r="AT2900" s="272"/>
    </row>
    <row r="2901" spans="46:46" x14ac:dyDescent="0.25">
      <c r="AT2901" s="272"/>
    </row>
    <row r="2902" spans="46:46" x14ac:dyDescent="0.25">
      <c r="AT2902" s="272"/>
    </row>
    <row r="2903" spans="46:46" x14ac:dyDescent="0.25">
      <c r="AT2903" s="272"/>
    </row>
    <row r="2904" spans="46:46" x14ac:dyDescent="0.25">
      <c r="AT2904" s="272"/>
    </row>
    <row r="2905" spans="46:46" x14ac:dyDescent="0.25">
      <c r="AT2905" s="272"/>
    </row>
    <row r="2906" spans="46:46" x14ac:dyDescent="0.25">
      <c r="AT2906" s="272"/>
    </row>
    <row r="2907" spans="46:46" x14ac:dyDescent="0.25">
      <c r="AT2907" s="272"/>
    </row>
    <row r="2908" spans="46:46" x14ac:dyDescent="0.25">
      <c r="AT2908" s="272"/>
    </row>
    <row r="2909" spans="46:46" x14ac:dyDescent="0.25">
      <c r="AT2909" s="272"/>
    </row>
    <row r="2910" spans="46:46" x14ac:dyDescent="0.25">
      <c r="AT2910" s="272"/>
    </row>
    <row r="2911" spans="46:46" x14ac:dyDescent="0.25">
      <c r="AT2911" s="272"/>
    </row>
    <row r="2912" spans="46:46" x14ac:dyDescent="0.25">
      <c r="AT2912" s="272"/>
    </row>
    <row r="2913" spans="46:46" x14ac:dyDescent="0.25">
      <c r="AT2913" s="272"/>
    </row>
    <row r="2914" spans="46:46" x14ac:dyDescent="0.25">
      <c r="AT2914" s="272"/>
    </row>
    <row r="2915" spans="46:46" x14ac:dyDescent="0.25">
      <c r="AT2915" s="272"/>
    </row>
    <row r="2916" spans="46:46" x14ac:dyDescent="0.25">
      <c r="AT2916" s="272"/>
    </row>
    <row r="2917" spans="46:46" x14ac:dyDescent="0.25">
      <c r="AT2917" s="272"/>
    </row>
    <row r="2918" spans="46:46" x14ac:dyDescent="0.25">
      <c r="AT2918" s="272"/>
    </row>
    <row r="2919" spans="46:46" x14ac:dyDescent="0.25">
      <c r="AT2919" s="272"/>
    </row>
    <row r="2920" spans="46:46" x14ac:dyDescent="0.25">
      <c r="AT2920" s="272"/>
    </row>
    <row r="2921" spans="46:46" x14ac:dyDescent="0.25">
      <c r="AT2921" s="272"/>
    </row>
    <row r="2922" spans="46:46" x14ac:dyDescent="0.25">
      <c r="AT2922" s="272"/>
    </row>
    <row r="2923" spans="46:46" x14ac:dyDescent="0.25">
      <c r="AT2923" s="272"/>
    </row>
    <row r="2924" spans="46:46" x14ac:dyDescent="0.25">
      <c r="AT2924" s="272"/>
    </row>
    <row r="2925" spans="46:46" x14ac:dyDescent="0.25">
      <c r="AT2925" s="272"/>
    </row>
    <row r="2926" spans="46:46" x14ac:dyDescent="0.25">
      <c r="AT2926" s="272"/>
    </row>
    <row r="2927" spans="46:46" x14ac:dyDescent="0.25">
      <c r="AT2927" s="272"/>
    </row>
    <row r="2928" spans="46:46" x14ac:dyDescent="0.25">
      <c r="AT2928" s="272"/>
    </row>
    <row r="2929" spans="46:46" x14ac:dyDescent="0.25">
      <c r="AT2929" s="272"/>
    </row>
    <row r="2930" spans="46:46" x14ac:dyDescent="0.25">
      <c r="AT2930" s="272"/>
    </row>
    <row r="2931" spans="46:46" x14ac:dyDescent="0.25">
      <c r="AT2931" s="272"/>
    </row>
    <row r="2932" spans="46:46" x14ac:dyDescent="0.25">
      <c r="AT2932" s="272"/>
    </row>
    <row r="2933" spans="46:46" x14ac:dyDescent="0.25">
      <c r="AT2933" s="272"/>
    </row>
    <row r="2934" spans="46:46" x14ac:dyDescent="0.25">
      <c r="AT2934" s="272"/>
    </row>
    <row r="2935" spans="46:46" x14ac:dyDescent="0.25">
      <c r="AT2935" s="272"/>
    </row>
    <row r="2936" spans="46:46" x14ac:dyDescent="0.25">
      <c r="AT2936" s="272"/>
    </row>
    <row r="2937" spans="46:46" x14ac:dyDescent="0.25">
      <c r="AT2937" s="272"/>
    </row>
    <row r="2938" spans="46:46" x14ac:dyDescent="0.25">
      <c r="AT2938" s="272"/>
    </row>
    <row r="2939" spans="46:46" x14ac:dyDescent="0.25">
      <c r="AT2939" s="272"/>
    </row>
    <row r="2940" spans="46:46" x14ac:dyDescent="0.25">
      <c r="AT2940" s="272"/>
    </row>
    <row r="2941" spans="46:46" x14ac:dyDescent="0.25">
      <c r="AT2941" s="272"/>
    </row>
    <row r="2942" spans="46:46" x14ac:dyDescent="0.25">
      <c r="AT2942" s="272"/>
    </row>
    <row r="2943" spans="46:46" x14ac:dyDescent="0.25">
      <c r="AT2943" s="272"/>
    </row>
    <row r="2944" spans="46:46" x14ac:dyDescent="0.25">
      <c r="AT2944" s="272"/>
    </row>
    <row r="2945" spans="46:46" x14ac:dyDescent="0.25">
      <c r="AT2945" s="272"/>
    </row>
    <row r="2946" spans="46:46" x14ac:dyDescent="0.25">
      <c r="AT2946" s="272"/>
    </row>
    <row r="2947" spans="46:46" x14ac:dyDescent="0.25">
      <c r="AT2947" s="272"/>
    </row>
    <row r="2948" spans="46:46" x14ac:dyDescent="0.25">
      <c r="AT2948" s="272"/>
    </row>
    <row r="2949" spans="46:46" x14ac:dyDescent="0.25">
      <c r="AT2949" s="272"/>
    </row>
    <row r="2950" spans="46:46" x14ac:dyDescent="0.25">
      <c r="AT2950" s="272"/>
    </row>
    <row r="2951" spans="46:46" x14ac:dyDescent="0.25">
      <c r="AT2951" s="272"/>
    </row>
    <row r="2952" spans="46:46" x14ac:dyDescent="0.25">
      <c r="AT2952" s="272"/>
    </row>
    <row r="2953" spans="46:46" x14ac:dyDescent="0.25">
      <c r="AT2953" s="272"/>
    </row>
    <row r="2954" spans="46:46" x14ac:dyDescent="0.25">
      <c r="AT2954" s="272"/>
    </row>
    <row r="2955" spans="46:46" x14ac:dyDescent="0.25">
      <c r="AT2955" s="272"/>
    </row>
    <row r="2956" spans="46:46" x14ac:dyDescent="0.25">
      <c r="AT2956" s="272"/>
    </row>
    <row r="2957" spans="46:46" x14ac:dyDescent="0.25">
      <c r="AT2957" s="272"/>
    </row>
    <row r="2958" spans="46:46" x14ac:dyDescent="0.25">
      <c r="AT2958" s="272"/>
    </row>
    <row r="2959" spans="46:46" x14ac:dyDescent="0.25">
      <c r="AT2959" s="272"/>
    </row>
    <row r="2960" spans="46:46" x14ac:dyDescent="0.25">
      <c r="AT2960" s="272"/>
    </row>
    <row r="2961" spans="46:46" x14ac:dyDescent="0.25">
      <c r="AT2961" s="272"/>
    </row>
    <row r="2962" spans="46:46" x14ac:dyDescent="0.25">
      <c r="AT2962" s="272"/>
    </row>
    <row r="2963" spans="46:46" x14ac:dyDescent="0.25">
      <c r="AT2963" s="272"/>
    </row>
    <row r="2964" spans="46:46" x14ac:dyDescent="0.25">
      <c r="AT2964" s="272"/>
    </row>
    <row r="2965" spans="46:46" x14ac:dyDescent="0.25">
      <c r="AT2965" s="272"/>
    </row>
    <row r="2966" spans="46:46" x14ac:dyDescent="0.25">
      <c r="AT2966" s="272"/>
    </row>
    <row r="2967" spans="46:46" x14ac:dyDescent="0.25">
      <c r="AT2967" s="272"/>
    </row>
    <row r="2968" spans="46:46" x14ac:dyDescent="0.25">
      <c r="AT2968" s="272"/>
    </row>
    <row r="2969" spans="46:46" x14ac:dyDescent="0.25">
      <c r="AT2969" s="272"/>
    </row>
    <row r="2970" spans="46:46" x14ac:dyDescent="0.25">
      <c r="AT2970" s="272"/>
    </row>
    <row r="2971" spans="46:46" x14ac:dyDescent="0.25">
      <c r="AT2971" s="272"/>
    </row>
    <row r="2972" spans="46:46" x14ac:dyDescent="0.25">
      <c r="AT2972" s="272"/>
    </row>
    <row r="2973" spans="46:46" x14ac:dyDescent="0.25">
      <c r="AT2973" s="272"/>
    </row>
    <row r="2974" spans="46:46" x14ac:dyDescent="0.25">
      <c r="AT2974" s="272"/>
    </row>
    <row r="2975" spans="46:46" x14ac:dyDescent="0.25">
      <c r="AT2975" s="272"/>
    </row>
    <row r="2976" spans="46:46" x14ac:dyDescent="0.25">
      <c r="AT2976" s="272"/>
    </row>
    <row r="2977" spans="46:46" x14ac:dyDescent="0.25">
      <c r="AT2977" s="272"/>
    </row>
    <row r="2978" spans="46:46" x14ac:dyDescent="0.25">
      <c r="AT2978" s="272"/>
    </row>
    <row r="2979" spans="46:46" x14ac:dyDescent="0.25">
      <c r="AT2979" s="272"/>
    </row>
    <row r="2980" spans="46:46" x14ac:dyDescent="0.25">
      <c r="AT2980" s="272"/>
    </row>
    <row r="2981" spans="46:46" x14ac:dyDescent="0.25">
      <c r="AT2981" s="272"/>
    </row>
    <row r="2982" spans="46:46" x14ac:dyDescent="0.25">
      <c r="AT2982" s="272"/>
    </row>
    <row r="2983" spans="46:46" x14ac:dyDescent="0.25">
      <c r="AT2983" s="272"/>
    </row>
    <row r="2984" spans="46:46" x14ac:dyDescent="0.25">
      <c r="AT2984" s="272"/>
    </row>
    <row r="2985" spans="46:46" x14ac:dyDescent="0.25">
      <c r="AT2985" s="272"/>
    </row>
    <row r="2986" spans="46:46" x14ac:dyDescent="0.25">
      <c r="AT2986" s="272"/>
    </row>
    <row r="2987" spans="46:46" x14ac:dyDescent="0.25">
      <c r="AT2987" s="272"/>
    </row>
    <row r="2988" spans="46:46" x14ac:dyDescent="0.25">
      <c r="AT2988" s="272"/>
    </row>
    <row r="2989" spans="46:46" x14ac:dyDescent="0.25">
      <c r="AT2989" s="272"/>
    </row>
    <row r="2990" spans="46:46" x14ac:dyDescent="0.25">
      <c r="AT2990" s="272"/>
    </row>
    <row r="2991" spans="46:46" x14ac:dyDescent="0.25">
      <c r="AT2991" s="272"/>
    </row>
    <row r="2992" spans="46:46" x14ac:dyDescent="0.25">
      <c r="AT2992" s="272"/>
    </row>
    <row r="2993" spans="46:46" x14ac:dyDescent="0.25">
      <c r="AT2993" s="272"/>
    </row>
    <row r="2994" spans="46:46" x14ac:dyDescent="0.25">
      <c r="AT2994" s="272"/>
    </row>
    <row r="2995" spans="46:46" x14ac:dyDescent="0.25">
      <c r="AT2995" s="272"/>
    </row>
    <row r="2996" spans="46:46" x14ac:dyDescent="0.25">
      <c r="AT2996" s="272"/>
    </row>
    <row r="2997" spans="46:46" x14ac:dyDescent="0.25">
      <c r="AT2997" s="272"/>
    </row>
    <row r="2998" spans="46:46" x14ac:dyDescent="0.25">
      <c r="AT2998" s="272"/>
    </row>
    <row r="2999" spans="46:46" x14ac:dyDescent="0.25">
      <c r="AT2999" s="272"/>
    </row>
    <row r="3000" spans="46:46" x14ac:dyDescent="0.25">
      <c r="AT3000" s="272"/>
    </row>
    <row r="3001" spans="46:46" x14ac:dyDescent="0.25">
      <c r="AT3001" s="272"/>
    </row>
    <row r="3002" spans="46:46" x14ac:dyDescent="0.25">
      <c r="AT3002" s="272"/>
    </row>
    <row r="3003" spans="46:46" x14ac:dyDescent="0.25">
      <c r="AT3003" s="272"/>
    </row>
    <row r="3004" spans="46:46" x14ac:dyDescent="0.25">
      <c r="AT3004" s="272"/>
    </row>
    <row r="3005" spans="46:46" x14ac:dyDescent="0.25">
      <c r="AT3005" s="272"/>
    </row>
    <row r="3006" spans="46:46" x14ac:dyDescent="0.25">
      <c r="AT3006" s="272"/>
    </row>
    <row r="3007" spans="46:46" x14ac:dyDescent="0.25">
      <c r="AT3007" s="272"/>
    </row>
    <row r="3008" spans="46:46" x14ac:dyDescent="0.25">
      <c r="AT3008" s="272"/>
    </row>
    <row r="3009" spans="46:46" x14ac:dyDescent="0.25">
      <c r="AT3009" s="272"/>
    </row>
    <row r="3010" spans="46:46" x14ac:dyDescent="0.25">
      <c r="AT3010" s="272"/>
    </row>
    <row r="3011" spans="46:46" x14ac:dyDescent="0.25">
      <c r="AT3011" s="272"/>
    </row>
    <row r="3012" spans="46:46" x14ac:dyDescent="0.25">
      <c r="AT3012" s="272"/>
    </row>
    <row r="3013" spans="46:46" x14ac:dyDescent="0.25">
      <c r="AT3013" s="272"/>
    </row>
    <row r="3014" spans="46:46" x14ac:dyDescent="0.25">
      <c r="AT3014" s="272"/>
    </row>
    <row r="3015" spans="46:46" x14ac:dyDescent="0.25">
      <c r="AT3015" s="272"/>
    </row>
    <row r="3016" spans="46:46" x14ac:dyDescent="0.25">
      <c r="AT3016" s="272"/>
    </row>
    <row r="3017" spans="46:46" x14ac:dyDescent="0.25">
      <c r="AT3017" s="272"/>
    </row>
    <row r="3018" spans="46:46" x14ac:dyDescent="0.25">
      <c r="AT3018" s="272"/>
    </row>
    <row r="3019" spans="46:46" x14ac:dyDescent="0.25">
      <c r="AT3019" s="272"/>
    </row>
    <row r="3020" spans="46:46" x14ac:dyDescent="0.25">
      <c r="AT3020" s="272"/>
    </row>
    <row r="3021" spans="46:46" x14ac:dyDescent="0.25">
      <c r="AT3021" s="272"/>
    </row>
    <row r="3022" spans="46:46" x14ac:dyDescent="0.25">
      <c r="AT3022" s="272"/>
    </row>
    <row r="3023" spans="46:46" x14ac:dyDescent="0.25">
      <c r="AT3023" s="272"/>
    </row>
    <row r="3024" spans="46:46" x14ac:dyDescent="0.25">
      <c r="AT3024" s="272"/>
    </row>
    <row r="3025" spans="46:46" x14ac:dyDescent="0.25">
      <c r="AT3025" s="272"/>
    </row>
    <row r="3026" spans="46:46" x14ac:dyDescent="0.25">
      <c r="AT3026" s="272"/>
    </row>
    <row r="3027" spans="46:46" x14ac:dyDescent="0.25">
      <c r="AT3027" s="272"/>
    </row>
    <row r="3028" spans="46:46" x14ac:dyDescent="0.25">
      <c r="AT3028" s="272"/>
    </row>
    <row r="3029" spans="46:46" x14ac:dyDescent="0.25">
      <c r="AT3029" s="272"/>
    </row>
    <row r="3030" spans="46:46" x14ac:dyDescent="0.25">
      <c r="AT3030" s="272"/>
    </row>
    <row r="3031" spans="46:46" x14ac:dyDescent="0.25">
      <c r="AT3031" s="272"/>
    </row>
    <row r="3032" spans="46:46" x14ac:dyDescent="0.25">
      <c r="AT3032" s="272"/>
    </row>
    <row r="3033" spans="46:46" x14ac:dyDescent="0.25">
      <c r="AT3033" s="272"/>
    </row>
    <row r="3034" spans="46:46" x14ac:dyDescent="0.25">
      <c r="AT3034" s="272"/>
    </row>
    <row r="3035" spans="46:46" x14ac:dyDescent="0.25">
      <c r="AT3035" s="272"/>
    </row>
    <row r="3036" spans="46:46" x14ac:dyDescent="0.25">
      <c r="AT3036" s="272"/>
    </row>
    <row r="3037" spans="46:46" x14ac:dyDescent="0.25">
      <c r="AT3037" s="272"/>
    </row>
    <row r="3038" spans="46:46" x14ac:dyDescent="0.25">
      <c r="AT3038" s="272"/>
    </row>
    <row r="3039" spans="46:46" x14ac:dyDescent="0.25">
      <c r="AT3039" s="272"/>
    </row>
    <row r="3040" spans="46:46" x14ac:dyDescent="0.25">
      <c r="AT3040" s="272"/>
    </row>
    <row r="3041" spans="46:46" x14ac:dyDescent="0.25">
      <c r="AT3041" s="272"/>
    </row>
    <row r="3042" spans="46:46" x14ac:dyDescent="0.25">
      <c r="AT3042" s="272"/>
    </row>
    <row r="3043" spans="46:46" x14ac:dyDescent="0.25">
      <c r="AT3043" s="272"/>
    </row>
    <row r="3044" spans="46:46" x14ac:dyDescent="0.25">
      <c r="AT3044" s="272"/>
    </row>
    <row r="3045" spans="46:46" x14ac:dyDescent="0.25">
      <c r="AT3045" s="272"/>
    </row>
    <row r="3046" spans="46:46" x14ac:dyDescent="0.25">
      <c r="AT3046" s="272"/>
    </row>
    <row r="3047" spans="46:46" x14ac:dyDescent="0.25">
      <c r="AT3047" s="272"/>
    </row>
    <row r="3048" spans="46:46" x14ac:dyDescent="0.25">
      <c r="AT3048" s="272"/>
    </row>
    <row r="3049" spans="46:46" x14ac:dyDescent="0.25">
      <c r="AT3049" s="272"/>
    </row>
    <row r="3050" spans="46:46" x14ac:dyDescent="0.25">
      <c r="AT3050" s="272"/>
    </row>
    <row r="3051" spans="46:46" x14ac:dyDescent="0.25">
      <c r="AT3051" s="272"/>
    </row>
    <row r="3052" spans="46:46" x14ac:dyDescent="0.25">
      <c r="AT3052" s="272"/>
    </row>
    <row r="3053" spans="46:46" x14ac:dyDescent="0.25">
      <c r="AT3053" s="272"/>
    </row>
    <row r="3054" spans="46:46" x14ac:dyDescent="0.25">
      <c r="AT3054" s="272"/>
    </row>
    <row r="3055" spans="46:46" x14ac:dyDescent="0.25">
      <c r="AT3055" s="272"/>
    </row>
    <row r="3056" spans="46:46" x14ac:dyDescent="0.25">
      <c r="AT3056" s="272"/>
    </row>
    <row r="3057" spans="46:46" x14ac:dyDescent="0.25">
      <c r="AT3057" s="272"/>
    </row>
    <row r="3058" spans="46:46" x14ac:dyDescent="0.25">
      <c r="AT3058" s="272"/>
    </row>
    <row r="3059" spans="46:46" x14ac:dyDescent="0.25">
      <c r="AT3059" s="272"/>
    </row>
    <row r="3060" spans="46:46" x14ac:dyDescent="0.25">
      <c r="AT3060" s="272"/>
    </row>
    <row r="3061" spans="46:46" x14ac:dyDescent="0.25">
      <c r="AT3061" s="272"/>
    </row>
    <row r="3062" spans="46:46" x14ac:dyDescent="0.25">
      <c r="AT3062" s="272"/>
    </row>
    <row r="3063" spans="46:46" x14ac:dyDescent="0.25">
      <c r="AT3063" s="272"/>
    </row>
    <row r="3064" spans="46:46" x14ac:dyDescent="0.25">
      <c r="AT3064" s="272"/>
    </row>
    <row r="3065" spans="46:46" x14ac:dyDescent="0.25">
      <c r="AT3065" s="272"/>
    </row>
    <row r="3066" spans="46:46" x14ac:dyDescent="0.25">
      <c r="AT3066" s="272"/>
    </row>
    <row r="3067" spans="46:46" x14ac:dyDescent="0.25">
      <c r="AT3067" s="272"/>
    </row>
    <row r="3068" spans="46:46" x14ac:dyDescent="0.25">
      <c r="AT3068" s="272"/>
    </row>
    <row r="3069" spans="46:46" x14ac:dyDescent="0.25">
      <c r="AT3069" s="272"/>
    </row>
    <row r="3070" spans="46:46" x14ac:dyDescent="0.25">
      <c r="AT3070" s="272"/>
    </row>
    <row r="3071" spans="46:46" x14ac:dyDescent="0.25">
      <c r="AT3071" s="272"/>
    </row>
    <row r="3072" spans="46:46" x14ac:dyDescent="0.25">
      <c r="AT3072" s="272"/>
    </row>
    <row r="3073" spans="46:46" x14ac:dyDescent="0.25">
      <c r="AT3073" s="272"/>
    </row>
    <row r="3074" spans="46:46" x14ac:dyDescent="0.25">
      <c r="AT3074" s="272"/>
    </row>
    <row r="3075" spans="46:46" x14ac:dyDescent="0.25">
      <c r="AT3075" s="272"/>
    </row>
    <row r="3076" spans="46:46" x14ac:dyDescent="0.25">
      <c r="AT3076" s="272"/>
    </row>
    <row r="3077" spans="46:46" x14ac:dyDescent="0.25">
      <c r="AT3077" s="272"/>
    </row>
    <row r="3078" spans="46:46" x14ac:dyDescent="0.25">
      <c r="AT3078" s="272"/>
    </row>
    <row r="3079" spans="46:46" x14ac:dyDescent="0.25">
      <c r="AT3079" s="272"/>
    </row>
    <row r="3080" spans="46:46" x14ac:dyDescent="0.25">
      <c r="AT3080" s="272"/>
    </row>
    <row r="3081" spans="46:46" x14ac:dyDescent="0.25">
      <c r="AT3081" s="272"/>
    </row>
    <row r="3082" spans="46:46" x14ac:dyDescent="0.25">
      <c r="AT3082" s="272"/>
    </row>
    <row r="3083" spans="46:46" x14ac:dyDescent="0.25">
      <c r="AT3083" s="272"/>
    </row>
    <row r="3084" spans="46:46" x14ac:dyDescent="0.25">
      <c r="AT3084" s="272"/>
    </row>
    <row r="3085" spans="46:46" x14ac:dyDescent="0.25">
      <c r="AT3085" s="272"/>
    </row>
    <row r="3086" spans="46:46" x14ac:dyDescent="0.25">
      <c r="AT3086" s="272"/>
    </row>
    <row r="3087" spans="46:46" x14ac:dyDescent="0.25">
      <c r="AT3087" s="272"/>
    </row>
    <row r="3088" spans="46:46" x14ac:dyDescent="0.25">
      <c r="AT3088" s="272"/>
    </row>
    <row r="3089" spans="46:46" x14ac:dyDescent="0.25">
      <c r="AT3089" s="272"/>
    </row>
    <row r="3090" spans="46:46" x14ac:dyDescent="0.25">
      <c r="AT3090" s="272"/>
    </row>
    <row r="3091" spans="46:46" x14ac:dyDescent="0.25">
      <c r="AT3091" s="272"/>
    </row>
    <row r="3092" spans="46:46" x14ac:dyDescent="0.25">
      <c r="AT3092" s="272"/>
    </row>
    <row r="3093" spans="46:46" x14ac:dyDescent="0.25">
      <c r="AT3093" s="272"/>
    </row>
    <row r="3094" spans="46:46" x14ac:dyDescent="0.25">
      <c r="AT3094" s="272"/>
    </row>
    <row r="3095" spans="46:46" x14ac:dyDescent="0.25">
      <c r="AT3095" s="272"/>
    </row>
    <row r="3096" spans="46:46" x14ac:dyDescent="0.25">
      <c r="AT3096" s="272"/>
    </row>
    <row r="3097" spans="46:46" x14ac:dyDescent="0.25">
      <c r="AT3097" s="272"/>
    </row>
    <row r="3098" spans="46:46" x14ac:dyDescent="0.25">
      <c r="AT3098" s="272"/>
    </row>
    <row r="3099" spans="46:46" x14ac:dyDescent="0.25">
      <c r="AT3099" s="272"/>
    </row>
    <row r="3100" spans="46:46" x14ac:dyDescent="0.25">
      <c r="AT3100" s="272"/>
    </row>
    <row r="3101" spans="46:46" x14ac:dyDescent="0.25">
      <c r="AT3101" s="272"/>
    </row>
    <row r="3102" spans="46:46" x14ac:dyDescent="0.25">
      <c r="AT3102" s="272"/>
    </row>
    <row r="3103" spans="46:46" x14ac:dyDescent="0.25">
      <c r="AT3103" s="272"/>
    </row>
    <row r="3104" spans="46:46" x14ac:dyDescent="0.25">
      <c r="AT3104" s="272"/>
    </row>
    <row r="3105" spans="46:46" x14ac:dyDescent="0.25">
      <c r="AT3105" s="272"/>
    </row>
    <row r="3106" spans="46:46" x14ac:dyDescent="0.25">
      <c r="AT3106" s="272"/>
    </row>
    <row r="3107" spans="46:46" x14ac:dyDescent="0.25">
      <c r="AT3107" s="272"/>
    </row>
    <row r="3108" spans="46:46" x14ac:dyDescent="0.25">
      <c r="AT3108" s="272"/>
    </row>
    <row r="3109" spans="46:46" x14ac:dyDescent="0.25">
      <c r="AT3109" s="272"/>
    </row>
    <row r="3110" spans="46:46" x14ac:dyDescent="0.25">
      <c r="AT3110" s="272"/>
    </row>
    <row r="3111" spans="46:46" x14ac:dyDescent="0.25">
      <c r="AT3111" s="272"/>
    </row>
    <row r="3112" spans="46:46" x14ac:dyDescent="0.25">
      <c r="AT3112" s="272"/>
    </row>
    <row r="3113" spans="46:46" x14ac:dyDescent="0.25">
      <c r="AT3113" s="272"/>
    </row>
    <row r="3114" spans="46:46" x14ac:dyDescent="0.25">
      <c r="AT3114" s="272"/>
    </row>
    <row r="3115" spans="46:46" x14ac:dyDescent="0.25">
      <c r="AT3115" s="272"/>
    </row>
    <row r="3116" spans="46:46" x14ac:dyDescent="0.25">
      <c r="AT3116" s="272"/>
    </row>
    <row r="3117" spans="46:46" x14ac:dyDescent="0.25">
      <c r="AT3117" s="272"/>
    </row>
    <row r="3118" spans="46:46" x14ac:dyDescent="0.25">
      <c r="AT3118" s="272"/>
    </row>
    <row r="3119" spans="46:46" x14ac:dyDescent="0.25">
      <c r="AT3119" s="272"/>
    </row>
    <row r="3120" spans="46:46" x14ac:dyDescent="0.25">
      <c r="AT3120" s="272"/>
    </row>
    <row r="3121" spans="46:46" x14ac:dyDescent="0.25">
      <c r="AT3121" s="272"/>
    </row>
    <row r="3122" spans="46:46" x14ac:dyDescent="0.25">
      <c r="AT3122" s="272"/>
    </row>
    <row r="3123" spans="46:46" x14ac:dyDescent="0.25">
      <c r="AT3123" s="272"/>
    </row>
    <row r="3124" spans="46:46" x14ac:dyDescent="0.25">
      <c r="AT3124" s="272"/>
    </row>
    <row r="3125" spans="46:46" x14ac:dyDescent="0.25">
      <c r="AT3125" s="272"/>
    </row>
    <row r="3126" spans="46:46" x14ac:dyDescent="0.25">
      <c r="AT3126" s="272"/>
    </row>
    <row r="3127" spans="46:46" x14ac:dyDescent="0.25">
      <c r="AT3127" s="272"/>
    </row>
    <row r="3128" spans="46:46" x14ac:dyDescent="0.25">
      <c r="AT3128" s="272"/>
    </row>
    <row r="3129" spans="46:46" x14ac:dyDescent="0.25">
      <c r="AT3129" s="272"/>
    </row>
    <row r="3130" spans="46:46" x14ac:dyDescent="0.25">
      <c r="AT3130" s="272"/>
    </row>
    <row r="3131" spans="46:46" x14ac:dyDescent="0.25">
      <c r="AT3131" s="272"/>
    </row>
    <row r="3132" spans="46:46" x14ac:dyDescent="0.25">
      <c r="AT3132" s="272"/>
    </row>
    <row r="3133" spans="46:46" x14ac:dyDescent="0.25">
      <c r="AT3133" s="272"/>
    </row>
    <row r="3134" spans="46:46" x14ac:dyDescent="0.25">
      <c r="AT3134" s="272"/>
    </row>
    <row r="3135" spans="46:46" x14ac:dyDescent="0.25">
      <c r="AT3135" s="272"/>
    </row>
    <row r="3136" spans="46:46" x14ac:dyDescent="0.25">
      <c r="AT3136" s="272"/>
    </row>
    <row r="3137" spans="46:46" x14ac:dyDescent="0.25">
      <c r="AT3137" s="272"/>
    </row>
    <row r="3138" spans="46:46" x14ac:dyDescent="0.25">
      <c r="AT3138" s="272"/>
    </row>
    <row r="3139" spans="46:46" x14ac:dyDescent="0.25">
      <c r="AT3139" s="272"/>
    </row>
    <row r="3140" spans="46:46" x14ac:dyDescent="0.25">
      <c r="AT3140" s="272"/>
    </row>
    <row r="3141" spans="46:46" x14ac:dyDescent="0.25">
      <c r="AT3141" s="272"/>
    </row>
    <row r="3142" spans="46:46" x14ac:dyDescent="0.25">
      <c r="AT3142" s="272"/>
    </row>
    <row r="3143" spans="46:46" x14ac:dyDescent="0.25">
      <c r="AT3143" s="272"/>
    </row>
    <row r="3144" spans="46:46" x14ac:dyDescent="0.25">
      <c r="AT3144" s="272"/>
    </row>
    <row r="3145" spans="46:46" x14ac:dyDescent="0.25">
      <c r="AT3145" s="272"/>
    </row>
    <row r="3146" spans="46:46" x14ac:dyDescent="0.25">
      <c r="AT3146" s="272"/>
    </row>
    <row r="3147" spans="46:46" x14ac:dyDescent="0.25">
      <c r="AT3147" s="272"/>
    </row>
    <row r="3148" spans="46:46" x14ac:dyDescent="0.25">
      <c r="AT3148" s="272"/>
    </row>
    <row r="3149" spans="46:46" x14ac:dyDescent="0.25">
      <c r="AT3149" s="272"/>
    </row>
    <row r="3150" spans="46:46" x14ac:dyDescent="0.25">
      <c r="AT3150" s="272"/>
    </row>
    <row r="3151" spans="46:46" x14ac:dyDescent="0.25">
      <c r="AT3151" s="272"/>
    </row>
    <row r="3152" spans="46:46" x14ac:dyDescent="0.25">
      <c r="AT3152" s="272"/>
    </row>
    <row r="3153" spans="46:46" x14ac:dyDescent="0.25">
      <c r="AT3153" s="272"/>
    </row>
    <row r="3154" spans="46:46" x14ac:dyDescent="0.25">
      <c r="AT3154" s="272"/>
    </row>
    <row r="3155" spans="46:46" x14ac:dyDescent="0.25">
      <c r="AT3155" s="272"/>
    </row>
    <row r="3156" spans="46:46" x14ac:dyDescent="0.25">
      <c r="AT3156" s="272"/>
    </row>
    <row r="3157" spans="46:46" x14ac:dyDescent="0.25">
      <c r="AT3157" s="272"/>
    </row>
    <row r="3158" spans="46:46" x14ac:dyDescent="0.25">
      <c r="AT3158" s="272"/>
    </row>
    <row r="3159" spans="46:46" x14ac:dyDescent="0.25">
      <c r="AT3159" s="272"/>
    </row>
    <row r="3160" spans="46:46" x14ac:dyDescent="0.25">
      <c r="AT3160" s="272"/>
    </row>
    <row r="3161" spans="46:46" x14ac:dyDescent="0.25">
      <c r="AT3161" s="272"/>
    </row>
    <row r="3162" spans="46:46" x14ac:dyDescent="0.25">
      <c r="AT3162" s="272"/>
    </row>
    <row r="3163" spans="46:46" x14ac:dyDescent="0.25">
      <c r="AT3163" s="272"/>
    </row>
    <row r="3164" spans="46:46" x14ac:dyDescent="0.25">
      <c r="AT3164" s="272"/>
    </row>
    <row r="3165" spans="46:46" x14ac:dyDescent="0.25">
      <c r="AT3165" s="272"/>
    </row>
    <row r="3166" spans="46:46" x14ac:dyDescent="0.25">
      <c r="AT3166" s="272"/>
    </row>
    <row r="3167" spans="46:46" x14ac:dyDescent="0.25">
      <c r="AT3167" s="272"/>
    </row>
    <row r="3168" spans="46:46" x14ac:dyDescent="0.25">
      <c r="AT3168" s="272"/>
    </row>
    <row r="3169" spans="46:46" x14ac:dyDescent="0.25">
      <c r="AT3169" s="272"/>
    </row>
    <row r="3170" spans="46:46" x14ac:dyDescent="0.25">
      <c r="AT3170" s="272"/>
    </row>
    <row r="3171" spans="46:46" x14ac:dyDescent="0.25">
      <c r="AT3171" s="272"/>
    </row>
    <row r="3172" spans="46:46" x14ac:dyDescent="0.25">
      <c r="AT3172" s="272"/>
    </row>
    <row r="3173" spans="46:46" x14ac:dyDescent="0.25">
      <c r="AT3173" s="272"/>
    </row>
    <row r="3174" spans="46:46" x14ac:dyDescent="0.25">
      <c r="AT3174" s="272"/>
    </row>
    <row r="3175" spans="46:46" x14ac:dyDescent="0.25">
      <c r="AT3175" s="272"/>
    </row>
    <row r="3176" spans="46:46" x14ac:dyDescent="0.25">
      <c r="AT3176" s="272"/>
    </row>
    <row r="3177" spans="46:46" x14ac:dyDescent="0.25">
      <c r="AT3177" s="272"/>
    </row>
    <row r="3178" spans="46:46" x14ac:dyDescent="0.25">
      <c r="AT3178" s="272"/>
    </row>
    <row r="3179" spans="46:46" x14ac:dyDescent="0.25">
      <c r="AT3179" s="272"/>
    </row>
    <row r="3180" spans="46:46" x14ac:dyDescent="0.25">
      <c r="AT3180" s="272"/>
    </row>
    <row r="3181" spans="46:46" x14ac:dyDescent="0.25">
      <c r="AT3181" s="272"/>
    </row>
    <row r="3182" spans="46:46" x14ac:dyDescent="0.25">
      <c r="AT3182" s="272"/>
    </row>
    <row r="3183" spans="46:46" x14ac:dyDescent="0.25">
      <c r="AT3183" s="272"/>
    </row>
    <row r="3184" spans="46:46" x14ac:dyDescent="0.25">
      <c r="AT3184" s="272"/>
    </row>
    <row r="3185" spans="46:46" x14ac:dyDescent="0.25">
      <c r="AT3185" s="272"/>
    </row>
    <row r="3186" spans="46:46" x14ac:dyDescent="0.25">
      <c r="AT3186" s="272"/>
    </row>
    <row r="3187" spans="46:46" x14ac:dyDescent="0.25">
      <c r="AT3187" s="272"/>
    </row>
    <row r="3188" spans="46:46" x14ac:dyDescent="0.25">
      <c r="AT3188" s="272"/>
    </row>
    <row r="3189" spans="46:46" x14ac:dyDescent="0.25">
      <c r="AT3189" s="272"/>
    </row>
    <row r="3190" spans="46:46" x14ac:dyDescent="0.25">
      <c r="AT3190" s="272"/>
    </row>
    <row r="3191" spans="46:46" x14ac:dyDescent="0.25">
      <c r="AT3191" s="272"/>
    </row>
    <row r="3192" spans="46:46" x14ac:dyDescent="0.25">
      <c r="AT3192" s="272"/>
    </row>
    <row r="3193" spans="46:46" x14ac:dyDescent="0.25">
      <c r="AT3193" s="272"/>
    </row>
    <row r="3194" spans="46:46" x14ac:dyDescent="0.25">
      <c r="AT3194" s="272"/>
    </row>
    <row r="3195" spans="46:46" x14ac:dyDescent="0.25">
      <c r="AT3195" s="272"/>
    </row>
    <row r="3196" spans="46:46" x14ac:dyDescent="0.25">
      <c r="AT3196" s="272"/>
    </row>
    <row r="3197" spans="46:46" x14ac:dyDescent="0.25">
      <c r="AT3197" s="272"/>
    </row>
    <row r="3198" spans="46:46" x14ac:dyDescent="0.25">
      <c r="AT3198" s="272"/>
    </row>
    <row r="3199" spans="46:46" x14ac:dyDescent="0.25">
      <c r="AT3199" s="272"/>
    </row>
    <row r="3200" spans="46:46" x14ac:dyDescent="0.25">
      <c r="AT3200" s="272"/>
    </row>
    <row r="3201" spans="46:46" x14ac:dyDescent="0.25">
      <c r="AT3201" s="272"/>
    </row>
    <row r="3202" spans="46:46" x14ac:dyDescent="0.25">
      <c r="AT3202" s="272"/>
    </row>
    <row r="3203" spans="46:46" x14ac:dyDescent="0.25">
      <c r="AT3203" s="272"/>
    </row>
    <row r="3204" spans="46:46" x14ac:dyDescent="0.25">
      <c r="AT3204" s="272"/>
    </row>
    <row r="3205" spans="46:46" x14ac:dyDescent="0.25">
      <c r="AT3205" s="272"/>
    </row>
    <row r="3206" spans="46:46" x14ac:dyDescent="0.25">
      <c r="AT3206" s="272"/>
    </row>
    <row r="3207" spans="46:46" x14ac:dyDescent="0.25">
      <c r="AT3207" s="272"/>
    </row>
    <row r="3208" spans="46:46" x14ac:dyDescent="0.25">
      <c r="AT3208" s="272"/>
    </row>
    <row r="3209" spans="46:46" x14ac:dyDescent="0.25">
      <c r="AT3209" s="272"/>
    </row>
    <row r="3210" spans="46:46" x14ac:dyDescent="0.25">
      <c r="AT3210" s="272"/>
    </row>
    <row r="3211" spans="46:46" x14ac:dyDescent="0.25">
      <c r="AT3211" s="272"/>
    </row>
    <row r="3212" spans="46:46" x14ac:dyDescent="0.25">
      <c r="AT3212" s="272"/>
    </row>
    <row r="3213" spans="46:46" x14ac:dyDescent="0.25">
      <c r="AT3213" s="272"/>
    </row>
    <row r="3214" spans="46:46" x14ac:dyDescent="0.25">
      <c r="AT3214" s="272"/>
    </row>
    <row r="3215" spans="46:46" x14ac:dyDescent="0.25">
      <c r="AT3215" s="272"/>
    </row>
    <row r="3216" spans="46:46" x14ac:dyDescent="0.25">
      <c r="AT3216" s="272"/>
    </row>
    <row r="3217" spans="46:46" x14ac:dyDescent="0.25">
      <c r="AT3217" s="272"/>
    </row>
    <row r="3218" spans="46:46" x14ac:dyDescent="0.25">
      <c r="AT3218" s="272"/>
    </row>
    <row r="3219" spans="46:46" x14ac:dyDescent="0.25">
      <c r="AT3219" s="272"/>
    </row>
    <row r="3220" spans="46:46" x14ac:dyDescent="0.25">
      <c r="AT3220" s="272"/>
    </row>
    <row r="3221" spans="46:46" x14ac:dyDescent="0.25">
      <c r="AT3221" s="272"/>
    </row>
    <row r="3222" spans="46:46" x14ac:dyDescent="0.25">
      <c r="AT3222" s="272"/>
    </row>
    <row r="3223" spans="46:46" x14ac:dyDescent="0.25">
      <c r="AT3223" s="272"/>
    </row>
    <row r="3224" spans="46:46" x14ac:dyDescent="0.25">
      <c r="AT3224" s="272"/>
    </row>
    <row r="3225" spans="46:46" x14ac:dyDescent="0.25">
      <c r="AT3225" s="272"/>
    </row>
    <row r="3226" spans="46:46" x14ac:dyDescent="0.25">
      <c r="AT3226" s="272"/>
    </row>
    <row r="3227" spans="46:46" x14ac:dyDescent="0.25">
      <c r="AT3227" s="272"/>
    </row>
    <row r="3228" spans="46:46" x14ac:dyDescent="0.25">
      <c r="AT3228" s="272"/>
    </row>
    <row r="3229" spans="46:46" x14ac:dyDescent="0.25">
      <c r="AT3229" s="272"/>
    </row>
    <row r="3230" spans="46:46" x14ac:dyDescent="0.25">
      <c r="AT3230" s="272"/>
    </row>
    <row r="3231" spans="46:46" x14ac:dyDescent="0.25">
      <c r="AT3231" s="272"/>
    </row>
    <row r="3232" spans="46:46" x14ac:dyDescent="0.25">
      <c r="AT3232" s="272"/>
    </row>
    <row r="3233" spans="46:46" x14ac:dyDescent="0.25">
      <c r="AT3233" s="272"/>
    </row>
    <row r="3234" spans="46:46" x14ac:dyDescent="0.25">
      <c r="AT3234" s="272"/>
    </row>
    <row r="3235" spans="46:46" x14ac:dyDescent="0.25">
      <c r="AT3235" s="272"/>
    </row>
    <row r="3236" spans="46:46" x14ac:dyDescent="0.25">
      <c r="AT3236" s="272"/>
    </row>
    <row r="3237" spans="46:46" x14ac:dyDescent="0.25">
      <c r="AT3237" s="272"/>
    </row>
    <row r="3238" spans="46:46" x14ac:dyDescent="0.25">
      <c r="AT3238" s="272"/>
    </row>
    <row r="3239" spans="46:46" x14ac:dyDescent="0.25">
      <c r="AT3239" s="272"/>
    </row>
    <row r="3240" spans="46:46" x14ac:dyDescent="0.25">
      <c r="AT3240" s="272"/>
    </row>
    <row r="3241" spans="46:46" x14ac:dyDescent="0.25">
      <c r="AT3241" s="272"/>
    </row>
    <row r="3242" spans="46:46" x14ac:dyDescent="0.25">
      <c r="AT3242" s="272"/>
    </row>
    <row r="3243" spans="46:46" x14ac:dyDescent="0.25">
      <c r="AT3243" s="272"/>
    </row>
    <row r="3244" spans="46:46" x14ac:dyDescent="0.25">
      <c r="AT3244" s="272"/>
    </row>
    <row r="3245" spans="46:46" x14ac:dyDescent="0.25">
      <c r="AT3245" s="272"/>
    </row>
    <row r="3246" spans="46:46" x14ac:dyDescent="0.25">
      <c r="AT3246" s="272"/>
    </row>
    <row r="3247" spans="46:46" x14ac:dyDescent="0.25">
      <c r="AT3247" s="272"/>
    </row>
    <row r="3248" spans="46:46" x14ac:dyDescent="0.25">
      <c r="AT3248" s="272"/>
    </row>
    <row r="3249" spans="46:46" x14ac:dyDescent="0.25">
      <c r="AT3249" s="272"/>
    </row>
    <row r="3250" spans="46:46" x14ac:dyDescent="0.25">
      <c r="AT3250" s="272"/>
    </row>
    <row r="3251" spans="46:46" x14ac:dyDescent="0.25">
      <c r="AT3251" s="272"/>
    </row>
    <row r="3252" spans="46:46" x14ac:dyDescent="0.25">
      <c r="AT3252" s="272"/>
    </row>
    <row r="3253" spans="46:46" x14ac:dyDescent="0.25">
      <c r="AT3253" s="272"/>
    </row>
    <row r="3254" spans="46:46" x14ac:dyDescent="0.25">
      <c r="AT3254" s="272"/>
    </row>
    <row r="3255" spans="46:46" x14ac:dyDescent="0.25">
      <c r="AT3255" s="272"/>
    </row>
    <row r="3256" spans="46:46" x14ac:dyDescent="0.25">
      <c r="AT3256" s="272"/>
    </row>
    <row r="3257" spans="46:46" x14ac:dyDescent="0.25">
      <c r="AT3257" s="272"/>
    </row>
    <row r="3258" spans="46:46" x14ac:dyDescent="0.25">
      <c r="AT3258" s="272"/>
    </row>
    <row r="3259" spans="46:46" x14ac:dyDescent="0.25">
      <c r="AT3259" s="272"/>
    </row>
    <row r="3260" spans="46:46" x14ac:dyDescent="0.25">
      <c r="AT3260" s="272"/>
    </row>
    <row r="3261" spans="46:46" x14ac:dyDescent="0.25">
      <c r="AT3261" s="272"/>
    </row>
    <row r="3262" spans="46:46" x14ac:dyDescent="0.25">
      <c r="AT3262" s="272"/>
    </row>
    <row r="3263" spans="46:46" x14ac:dyDescent="0.25">
      <c r="AT3263" s="272"/>
    </row>
    <row r="3264" spans="46:46" x14ac:dyDescent="0.25">
      <c r="AT3264" s="272"/>
    </row>
    <row r="3265" spans="46:46" x14ac:dyDescent="0.25">
      <c r="AT3265" s="272"/>
    </row>
    <row r="3266" spans="46:46" x14ac:dyDescent="0.25">
      <c r="AT3266" s="272"/>
    </row>
    <row r="3267" spans="46:46" x14ac:dyDescent="0.25">
      <c r="AT3267" s="272"/>
    </row>
    <row r="3268" spans="46:46" x14ac:dyDescent="0.25">
      <c r="AT3268" s="272"/>
    </row>
    <row r="3269" spans="46:46" x14ac:dyDescent="0.25">
      <c r="AT3269" s="272"/>
    </row>
    <row r="3270" spans="46:46" x14ac:dyDescent="0.25">
      <c r="AT3270" s="272"/>
    </row>
    <row r="3271" spans="46:46" x14ac:dyDescent="0.25">
      <c r="AT3271" s="272"/>
    </row>
    <row r="3272" spans="46:46" x14ac:dyDescent="0.25">
      <c r="AT3272" s="272"/>
    </row>
    <row r="3273" spans="46:46" x14ac:dyDescent="0.25">
      <c r="AT3273" s="272"/>
    </row>
    <row r="3274" spans="46:46" x14ac:dyDescent="0.25">
      <c r="AT3274" s="272"/>
    </row>
    <row r="3275" spans="46:46" x14ac:dyDescent="0.25">
      <c r="AT3275" s="272"/>
    </row>
    <row r="3276" spans="46:46" x14ac:dyDescent="0.25">
      <c r="AT3276" s="272"/>
    </row>
    <row r="3277" spans="46:46" x14ac:dyDescent="0.25">
      <c r="AT3277" s="272"/>
    </row>
    <row r="3278" spans="46:46" x14ac:dyDescent="0.25">
      <c r="AT3278" s="272"/>
    </row>
    <row r="3279" spans="46:46" x14ac:dyDescent="0.25">
      <c r="AT3279" s="272"/>
    </row>
    <row r="3280" spans="46:46" x14ac:dyDescent="0.25">
      <c r="AT3280" s="272"/>
    </row>
    <row r="3281" spans="46:46" x14ac:dyDescent="0.25">
      <c r="AT3281" s="272"/>
    </row>
    <row r="3282" spans="46:46" x14ac:dyDescent="0.25">
      <c r="AT3282" s="272"/>
    </row>
    <row r="3283" spans="46:46" x14ac:dyDescent="0.25">
      <c r="AT3283" s="272"/>
    </row>
    <row r="3284" spans="46:46" x14ac:dyDescent="0.25">
      <c r="AT3284" s="272"/>
    </row>
    <row r="3285" spans="46:46" x14ac:dyDescent="0.25">
      <c r="AT3285" s="272"/>
    </row>
    <row r="3286" spans="46:46" x14ac:dyDescent="0.25">
      <c r="AT3286" s="272"/>
    </row>
    <row r="3287" spans="46:46" x14ac:dyDescent="0.25">
      <c r="AT3287" s="272"/>
    </row>
    <row r="3288" spans="46:46" x14ac:dyDescent="0.25">
      <c r="AT3288" s="272"/>
    </row>
    <row r="3289" spans="46:46" x14ac:dyDescent="0.25">
      <c r="AT3289" s="272"/>
    </row>
    <row r="3290" spans="46:46" x14ac:dyDescent="0.25">
      <c r="AT3290" s="272"/>
    </row>
    <row r="3291" spans="46:46" x14ac:dyDescent="0.25">
      <c r="AT3291" s="272"/>
    </row>
    <row r="3292" spans="46:46" x14ac:dyDescent="0.25">
      <c r="AT3292" s="272"/>
    </row>
    <row r="3293" spans="46:46" x14ac:dyDescent="0.25">
      <c r="AT3293" s="272"/>
    </row>
    <row r="3294" spans="46:46" x14ac:dyDescent="0.25">
      <c r="AT3294" s="272"/>
    </row>
    <row r="3295" spans="46:46" x14ac:dyDescent="0.25">
      <c r="AT3295" s="272"/>
    </row>
    <row r="3296" spans="46:46" x14ac:dyDescent="0.25">
      <c r="AT3296" s="272"/>
    </row>
    <row r="3297" spans="46:46" x14ac:dyDescent="0.25">
      <c r="AT3297" s="272"/>
    </row>
    <row r="3298" spans="46:46" x14ac:dyDescent="0.25">
      <c r="AT3298" s="272"/>
    </row>
    <row r="3299" spans="46:46" x14ac:dyDescent="0.25">
      <c r="AT3299" s="272"/>
    </row>
    <row r="3300" spans="46:46" x14ac:dyDescent="0.25">
      <c r="AT3300" s="272"/>
    </row>
    <row r="3301" spans="46:46" x14ac:dyDescent="0.25">
      <c r="AT3301" s="272"/>
    </row>
    <row r="3302" spans="46:46" x14ac:dyDescent="0.25">
      <c r="AT3302" s="272"/>
    </row>
    <row r="3303" spans="46:46" x14ac:dyDescent="0.25">
      <c r="AT3303" s="272"/>
    </row>
    <row r="3304" spans="46:46" x14ac:dyDescent="0.25">
      <c r="AT3304" s="272"/>
    </row>
    <row r="3305" spans="46:46" x14ac:dyDescent="0.25">
      <c r="AT3305" s="272"/>
    </row>
    <row r="3306" spans="46:46" x14ac:dyDescent="0.25">
      <c r="AT3306" s="272"/>
    </row>
    <row r="3307" spans="46:46" x14ac:dyDescent="0.25">
      <c r="AT3307" s="272"/>
    </row>
    <row r="3308" spans="46:46" x14ac:dyDescent="0.25">
      <c r="AT3308" s="272"/>
    </row>
    <row r="3309" spans="46:46" x14ac:dyDescent="0.25">
      <c r="AT3309" s="272"/>
    </row>
    <row r="3310" spans="46:46" x14ac:dyDescent="0.25">
      <c r="AT3310" s="272"/>
    </row>
    <row r="3311" spans="46:46" x14ac:dyDescent="0.25">
      <c r="AT3311" s="272"/>
    </row>
    <row r="3312" spans="46:46" x14ac:dyDescent="0.25">
      <c r="AT3312" s="272"/>
    </row>
    <row r="3313" spans="46:46" x14ac:dyDescent="0.25">
      <c r="AT3313" s="272"/>
    </row>
    <row r="3314" spans="46:46" x14ac:dyDescent="0.25">
      <c r="AT3314" s="272"/>
    </row>
    <row r="3315" spans="46:46" x14ac:dyDescent="0.25">
      <c r="AT3315" s="272"/>
    </row>
    <row r="3316" spans="46:46" x14ac:dyDescent="0.25">
      <c r="AT3316" s="272"/>
    </row>
    <row r="3317" spans="46:46" x14ac:dyDescent="0.25">
      <c r="AT3317" s="272"/>
    </row>
    <row r="3318" spans="46:46" x14ac:dyDescent="0.25">
      <c r="AT3318" s="272"/>
    </row>
    <row r="3319" spans="46:46" x14ac:dyDescent="0.25">
      <c r="AT3319" s="272"/>
    </row>
    <row r="3320" spans="46:46" x14ac:dyDescent="0.25">
      <c r="AT3320" s="272"/>
    </row>
    <row r="3321" spans="46:46" x14ac:dyDescent="0.25">
      <c r="AT3321" s="272"/>
    </row>
    <row r="3322" spans="46:46" x14ac:dyDescent="0.25">
      <c r="AT3322" s="272"/>
    </row>
    <row r="3323" spans="46:46" x14ac:dyDescent="0.25">
      <c r="AT3323" s="272"/>
    </row>
    <row r="3324" spans="46:46" x14ac:dyDescent="0.25">
      <c r="AT3324" s="272"/>
    </row>
    <row r="3325" spans="46:46" x14ac:dyDescent="0.25">
      <c r="AT3325" s="272"/>
    </row>
    <row r="3326" spans="46:46" x14ac:dyDescent="0.25">
      <c r="AT3326" s="272"/>
    </row>
    <row r="3327" spans="46:46" x14ac:dyDescent="0.25">
      <c r="AT3327" s="272"/>
    </row>
    <row r="3328" spans="46:46" x14ac:dyDescent="0.25">
      <c r="AT3328" s="272"/>
    </row>
    <row r="3329" spans="46:46" x14ac:dyDescent="0.25">
      <c r="AT3329" s="272"/>
    </row>
    <row r="3330" spans="46:46" x14ac:dyDescent="0.25">
      <c r="AT3330" s="272"/>
    </row>
    <row r="3331" spans="46:46" x14ac:dyDescent="0.25">
      <c r="AT3331" s="272"/>
    </row>
    <row r="3332" spans="46:46" x14ac:dyDescent="0.25">
      <c r="AT3332" s="272"/>
    </row>
    <row r="3333" spans="46:46" x14ac:dyDescent="0.25">
      <c r="AT3333" s="272"/>
    </row>
    <row r="3334" spans="46:46" x14ac:dyDescent="0.25">
      <c r="AT3334" s="272"/>
    </row>
    <row r="3335" spans="46:46" x14ac:dyDescent="0.25">
      <c r="AT3335" s="272"/>
    </row>
    <row r="3336" spans="46:46" x14ac:dyDescent="0.25">
      <c r="AT3336" s="272"/>
    </row>
    <row r="3337" spans="46:46" x14ac:dyDescent="0.25">
      <c r="AT3337" s="272"/>
    </row>
    <row r="3338" spans="46:46" x14ac:dyDescent="0.25">
      <c r="AT3338" s="272"/>
    </row>
    <row r="3339" spans="46:46" x14ac:dyDescent="0.25">
      <c r="AT3339" s="272"/>
    </row>
    <row r="3340" spans="46:46" x14ac:dyDescent="0.25">
      <c r="AT3340" s="272"/>
    </row>
    <row r="3341" spans="46:46" x14ac:dyDescent="0.25">
      <c r="AT3341" s="272"/>
    </row>
    <row r="3342" spans="46:46" x14ac:dyDescent="0.25">
      <c r="AT3342" s="272"/>
    </row>
    <row r="3343" spans="46:46" x14ac:dyDescent="0.25">
      <c r="AT3343" s="272"/>
    </row>
    <row r="3344" spans="46:46" x14ac:dyDescent="0.25">
      <c r="AT3344" s="272"/>
    </row>
    <row r="3345" spans="46:46" x14ac:dyDescent="0.25">
      <c r="AT3345" s="272"/>
    </row>
    <row r="3346" spans="46:46" x14ac:dyDescent="0.25">
      <c r="AT3346" s="272"/>
    </row>
    <row r="3347" spans="46:46" x14ac:dyDescent="0.25">
      <c r="AT3347" s="272"/>
    </row>
    <row r="3348" spans="46:46" x14ac:dyDescent="0.25">
      <c r="AT3348" s="272"/>
    </row>
    <row r="3349" spans="46:46" x14ac:dyDescent="0.25">
      <c r="AT3349" s="272"/>
    </row>
    <row r="3350" spans="46:46" x14ac:dyDescent="0.25">
      <c r="AT3350" s="272"/>
    </row>
    <row r="3351" spans="46:46" x14ac:dyDescent="0.25">
      <c r="AT3351" s="272"/>
    </row>
    <row r="3352" spans="46:46" x14ac:dyDescent="0.25">
      <c r="AT3352" s="272"/>
    </row>
    <row r="3353" spans="46:46" x14ac:dyDescent="0.25">
      <c r="AT3353" s="272"/>
    </row>
    <row r="3354" spans="46:46" x14ac:dyDescent="0.25">
      <c r="AT3354" s="272"/>
    </row>
    <row r="3355" spans="46:46" x14ac:dyDescent="0.25">
      <c r="AT3355" s="272"/>
    </row>
    <row r="3356" spans="46:46" x14ac:dyDescent="0.25">
      <c r="AT3356" s="272"/>
    </row>
    <row r="3357" spans="46:46" x14ac:dyDescent="0.25">
      <c r="AT3357" s="272"/>
    </row>
    <row r="3358" spans="46:46" x14ac:dyDescent="0.25">
      <c r="AT3358" s="272"/>
    </row>
    <row r="3359" spans="46:46" x14ac:dyDescent="0.25">
      <c r="AT3359" s="272"/>
    </row>
    <row r="3360" spans="46:46" x14ac:dyDescent="0.25">
      <c r="AT3360" s="272"/>
    </row>
    <row r="3361" spans="46:46" x14ac:dyDescent="0.25">
      <c r="AT3361" s="272"/>
    </row>
    <row r="3362" spans="46:46" x14ac:dyDescent="0.25">
      <c r="AT3362" s="272"/>
    </row>
    <row r="3363" spans="46:46" x14ac:dyDescent="0.25">
      <c r="AT3363" s="272"/>
    </row>
    <row r="3364" spans="46:46" x14ac:dyDescent="0.25">
      <c r="AT3364" s="272"/>
    </row>
    <row r="3365" spans="46:46" x14ac:dyDescent="0.25">
      <c r="AT3365" s="272"/>
    </row>
    <row r="3366" spans="46:46" x14ac:dyDescent="0.25">
      <c r="AT3366" s="272"/>
    </row>
    <row r="3367" spans="46:46" x14ac:dyDescent="0.25">
      <c r="AT3367" s="272"/>
    </row>
    <row r="3368" spans="46:46" x14ac:dyDescent="0.25">
      <c r="AT3368" s="272"/>
    </row>
    <row r="3369" spans="46:46" x14ac:dyDescent="0.25">
      <c r="AT3369" s="272"/>
    </row>
    <row r="3370" spans="46:46" x14ac:dyDescent="0.25">
      <c r="AT3370" s="272"/>
    </row>
    <row r="3371" spans="46:46" x14ac:dyDescent="0.25">
      <c r="AT3371" s="272"/>
    </row>
    <row r="3372" spans="46:46" x14ac:dyDescent="0.25">
      <c r="AT3372" s="272"/>
    </row>
    <row r="3373" spans="46:46" x14ac:dyDescent="0.25">
      <c r="AT3373" s="272"/>
    </row>
    <row r="3374" spans="46:46" x14ac:dyDescent="0.25">
      <c r="AT3374" s="272"/>
    </row>
    <row r="3375" spans="46:46" x14ac:dyDescent="0.25">
      <c r="AT3375" s="272"/>
    </row>
    <row r="3376" spans="46:46" x14ac:dyDescent="0.25">
      <c r="AT3376" s="272"/>
    </row>
    <row r="3377" spans="46:46" x14ac:dyDescent="0.25">
      <c r="AT3377" s="272"/>
    </row>
    <row r="3378" spans="46:46" x14ac:dyDescent="0.25">
      <c r="AT3378" s="272"/>
    </row>
    <row r="3379" spans="46:46" x14ac:dyDescent="0.25">
      <c r="AT3379" s="272"/>
    </row>
    <row r="3380" spans="46:46" x14ac:dyDescent="0.25">
      <c r="AT3380" s="272"/>
    </row>
    <row r="3381" spans="46:46" x14ac:dyDescent="0.25">
      <c r="AT3381" s="272"/>
    </row>
    <row r="3382" spans="46:46" x14ac:dyDescent="0.25">
      <c r="AT3382" s="272"/>
    </row>
    <row r="3383" spans="46:46" x14ac:dyDescent="0.25">
      <c r="AT3383" s="272"/>
    </row>
    <row r="3384" spans="46:46" x14ac:dyDescent="0.25">
      <c r="AT3384" s="272"/>
    </row>
    <row r="3385" spans="46:46" x14ac:dyDescent="0.25">
      <c r="AT3385" s="272"/>
    </row>
    <row r="3386" spans="46:46" x14ac:dyDescent="0.25">
      <c r="AT3386" s="272"/>
    </row>
    <row r="3387" spans="46:46" x14ac:dyDescent="0.25">
      <c r="AT3387" s="272"/>
    </row>
    <row r="3388" spans="46:46" x14ac:dyDescent="0.25">
      <c r="AT3388" s="272"/>
    </row>
    <row r="3389" spans="46:46" x14ac:dyDescent="0.25">
      <c r="AT3389" s="272"/>
    </row>
    <row r="3390" spans="46:46" x14ac:dyDescent="0.25">
      <c r="AT3390" s="272"/>
    </row>
    <row r="3391" spans="46:46" x14ac:dyDescent="0.25">
      <c r="AT3391" s="272"/>
    </row>
    <row r="3392" spans="46:46" x14ac:dyDescent="0.25">
      <c r="AT3392" s="272"/>
    </row>
    <row r="3393" spans="46:46" x14ac:dyDescent="0.25">
      <c r="AT3393" s="272"/>
    </row>
    <row r="3394" spans="46:46" x14ac:dyDescent="0.25">
      <c r="AT3394" s="272"/>
    </row>
    <row r="3395" spans="46:46" x14ac:dyDescent="0.25">
      <c r="AT3395" s="272"/>
    </row>
    <row r="3396" spans="46:46" x14ac:dyDescent="0.25">
      <c r="AT3396" s="272"/>
    </row>
    <row r="3397" spans="46:46" x14ac:dyDescent="0.25">
      <c r="AT3397" s="272"/>
    </row>
    <row r="3398" spans="46:46" x14ac:dyDescent="0.25">
      <c r="AT3398" s="272"/>
    </row>
    <row r="3399" spans="46:46" x14ac:dyDescent="0.25">
      <c r="AT3399" s="272"/>
    </row>
    <row r="3400" spans="46:46" x14ac:dyDescent="0.25">
      <c r="AT3400" s="272"/>
    </row>
    <row r="3401" spans="46:46" x14ac:dyDescent="0.25">
      <c r="AT3401" s="272"/>
    </row>
    <row r="3402" spans="46:46" x14ac:dyDescent="0.25">
      <c r="AT3402" s="272"/>
    </row>
    <row r="3403" spans="46:46" x14ac:dyDescent="0.25">
      <c r="AT3403" s="272"/>
    </row>
    <row r="3404" spans="46:46" x14ac:dyDescent="0.25">
      <c r="AT3404" s="272"/>
    </row>
    <row r="3405" spans="46:46" x14ac:dyDescent="0.25">
      <c r="AT3405" s="272"/>
    </row>
    <row r="3406" spans="46:46" x14ac:dyDescent="0.25">
      <c r="AT3406" s="272"/>
    </row>
    <row r="3407" spans="46:46" x14ac:dyDescent="0.25">
      <c r="AT3407" s="272"/>
    </row>
    <row r="3408" spans="46:46" x14ac:dyDescent="0.25">
      <c r="AT3408" s="272"/>
    </row>
    <row r="3409" spans="46:46" x14ac:dyDescent="0.25">
      <c r="AT3409" s="272"/>
    </row>
    <row r="3410" spans="46:46" x14ac:dyDescent="0.25">
      <c r="AT3410" s="272"/>
    </row>
    <row r="3411" spans="46:46" x14ac:dyDescent="0.25">
      <c r="AT3411" s="272"/>
    </row>
    <row r="3412" spans="46:46" x14ac:dyDescent="0.25">
      <c r="AT3412" s="272"/>
    </row>
    <row r="3413" spans="46:46" x14ac:dyDescent="0.25">
      <c r="AT3413" s="272"/>
    </row>
    <row r="3414" spans="46:46" x14ac:dyDescent="0.25">
      <c r="AT3414" s="272"/>
    </row>
    <row r="3415" spans="46:46" x14ac:dyDescent="0.25">
      <c r="AT3415" s="272"/>
    </row>
    <row r="3416" spans="46:46" x14ac:dyDescent="0.25">
      <c r="AT3416" s="272"/>
    </row>
    <row r="3417" spans="46:46" x14ac:dyDescent="0.25">
      <c r="AT3417" s="272"/>
    </row>
    <row r="3418" spans="46:46" x14ac:dyDescent="0.25">
      <c r="AT3418" s="272"/>
    </row>
    <row r="3419" spans="46:46" x14ac:dyDescent="0.25">
      <c r="AT3419" s="272"/>
    </row>
    <row r="3420" spans="46:46" x14ac:dyDescent="0.25">
      <c r="AT3420" s="272"/>
    </row>
    <row r="3421" spans="46:46" x14ac:dyDescent="0.25">
      <c r="AT3421" s="272"/>
    </row>
    <row r="3422" spans="46:46" x14ac:dyDescent="0.25">
      <c r="AT3422" s="272"/>
    </row>
    <row r="3423" spans="46:46" x14ac:dyDescent="0.25">
      <c r="AT3423" s="272"/>
    </row>
    <row r="3424" spans="46:46" x14ac:dyDescent="0.25">
      <c r="AT3424" s="272"/>
    </row>
    <row r="3425" spans="46:46" x14ac:dyDescent="0.25">
      <c r="AT3425" s="272"/>
    </row>
    <row r="3426" spans="46:46" x14ac:dyDescent="0.25">
      <c r="AT3426" s="272"/>
    </row>
    <row r="3427" spans="46:46" x14ac:dyDescent="0.25">
      <c r="AT3427" s="272"/>
    </row>
    <row r="3428" spans="46:46" x14ac:dyDescent="0.25">
      <c r="AT3428" s="272"/>
    </row>
    <row r="3429" spans="46:46" x14ac:dyDescent="0.25">
      <c r="AT3429" s="272"/>
    </row>
    <row r="3430" spans="46:46" x14ac:dyDescent="0.25">
      <c r="AT3430" s="272"/>
    </row>
    <row r="3431" spans="46:46" x14ac:dyDescent="0.25">
      <c r="AT3431" s="272"/>
    </row>
    <row r="3432" spans="46:46" x14ac:dyDescent="0.25">
      <c r="AT3432" s="272"/>
    </row>
    <row r="3433" spans="46:46" x14ac:dyDescent="0.25">
      <c r="AT3433" s="272"/>
    </row>
    <row r="3434" spans="46:46" x14ac:dyDescent="0.25">
      <c r="AT3434" s="272"/>
    </row>
    <row r="3435" spans="46:46" x14ac:dyDescent="0.25">
      <c r="AT3435" s="272"/>
    </row>
    <row r="3436" spans="46:46" x14ac:dyDescent="0.25">
      <c r="AT3436" s="272"/>
    </row>
    <row r="3437" spans="46:46" x14ac:dyDescent="0.25">
      <c r="AT3437" s="272"/>
    </row>
    <row r="3438" spans="46:46" x14ac:dyDescent="0.25">
      <c r="AT3438" s="272"/>
    </row>
    <row r="3439" spans="46:46" x14ac:dyDescent="0.25">
      <c r="AT3439" s="272"/>
    </row>
    <row r="3440" spans="46:46" x14ac:dyDescent="0.25">
      <c r="AT3440" s="272"/>
    </row>
    <row r="3441" spans="46:46" x14ac:dyDescent="0.25">
      <c r="AT3441" s="272"/>
    </row>
    <row r="3442" spans="46:46" x14ac:dyDescent="0.25">
      <c r="AT3442" s="272"/>
    </row>
    <row r="3443" spans="46:46" x14ac:dyDescent="0.25">
      <c r="AT3443" s="272"/>
    </row>
    <row r="3444" spans="46:46" x14ac:dyDescent="0.25">
      <c r="AT3444" s="272"/>
    </row>
    <row r="3445" spans="46:46" x14ac:dyDescent="0.25">
      <c r="AT3445" s="272"/>
    </row>
    <row r="3446" spans="46:46" x14ac:dyDescent="0.25">
      <c r="AT3446" s="272"/>
    </row>
    <row r="3447" spans="46:46" x14ac:dyDescent="0.25">
      <c r="AT3447" s="272"/>
    </row>
    <row r="3448" spans="46:46" x14ac:dyDescent="0.25">
      <c r="AT3448" s="272"/>
    </row>
    <row r="3449" spans="46:46" x14ac:dyDescent="0.25">
      <c r="AT3449" s="272"/>
    </row>
    <row r="3450" spans="46:46" x14ac:dyDescent="0.25">
      <c r="AT3450" s="272"/>
    </row>
    <row r="3451" spans="46:46" x14ac:dyDescent="0.25">
      <c r="AT3451" s="272"/>
    </row>
    <row r="3452" spans="46:46" x14ac:dyDescent="0.25">
      <c r="AT3452" s="272"/>
    </row>
    <row r="3453" spans="46:46" x14ac:dyDescent="0.25">
      <c r="AT3453" s="272"/>
    </row>
    <row r="3454" spans="46:46" x14ac:dyDescent="0.25">
      <c r="AT3454" s="272"/>
    </row>
    <row r="3455" spans="46:46" x14ac:dyDescent="0.25">
      <c r="AT3455" s="272"/>
    </row>
    <row r="3456" spans="46:46" x14ac:dyDescent="0.25">
      <c r="AT3456" s="272"/>
    </row>
    <row r="3457" spans="46:46" x14ac:dyDescent="0.25">
      <c r="AT3457" s="272"/>
    </row>
    <row r="3458" spans="46:46" x14ac:dyDescent="0.25">
      <c r="AT3458" s="272"/>
    </row>
    <row r="3459" spans="46:46" x14ac:dyDescent="0.25">
      <c r="AT3459" s="272"/>
    </row>
    <row r="3460" spans="46:46" x14ac:dyDescent="0.25">
      <c r="AT3460" s="272"/>
    </row>
    <row r="3461" spans="46:46" x14ac:dyDescent="0.25">
      <c r="AT3461" s="272"/>
    </row>
    <row r="3462" spans="46:46" x14ac:dyDescent="0.25">
      <c r="AT3462" s="272"/>
    </row>
    <row r="3463" spans="46:46" x14ac:dyDescent="0.25">
      <c r="AT3463" s="272"/>
    </row>
    <row r="3464" spans="46:46" x14ac:dyDescent="0.25">
      <c r="AT3464" s="272"/>
    </row>
    <row r="3465" spans="46:46" x14ac:dyDescent="0.25">
      <c r="AT3465" s="272"/>
    </row>
    <row r="3466" spans="46:46" x14ac:dyDescent="0.25">
      <c r="AT3466" s="272"/>
    </row>
    <row r="3467" spans="46:46" x14ac:dyDescent="0.25">
      <c r="AT3467" s="272"/>
    </row>
    <row r="3468" spans="46:46" x14ac:dyDescent="0.25">
      <c r="AT3468" s="272"/>
    </row>
    <row r="3469" spans="46:46" x14ac:dyDescent="0.25">
      <c r="AT3469" s="272"/>
    </row>
    <row r="3470" spans="46:46" x14ac:dyDescent="0.25">
      <c r="AT3470" s="272"/>
    </row>
    <row r="3471" spans="46:46" x14ac:dyDescent="0.25">
      <c r="AT3471" s="272"/>
    </row>
    <row r="3472" spans="46:46" x14ac:dyDescent="0.25">
      <c r="AT3472" s="272"/>
    </row>
    <row r="3473" spans="46:46" x14ac:dyDescent="0.25">
      <c r="AT3473" s="272"/>
    </row>
    <row r="3474" spans="46:46" x14ac:dyDescent="0.25">
      <c r="AT3474" s="272"/>
    </row>
    <row r="3475" spans="46:46" x14ac:dyDescent="0.25">
      <c r="AT3475" s="272"/>
    </row>
    <row r="3476" spans="46:46" x14ac:dyDescent="0.25">
      <c r="AT3476" s="272"/>
    </row>
    <row r="3477" spans="46:46" x14ac:dyDescent="0.25">
      <c r="AT3477" s="272"/>
    </row>
    <row r="3478" spans="46:46" x14ac:dyDescent="0.25">
      <c r="AT3478" s="272"/>
    </row>
    <row r="3479" spans="46:46" x14ac:dyDescent="0.25">
      <c r="AT3479" s="272"/>
    </row>
    <row r="3480" spans="46:46" x14ac:dyDescent="0.25">
      <c r="AT3480" s="272"/>
    </row>
    <row r="3481" spans="46:46" x14ac:dyDescent="0.25">
      <c r="AT3481" s="272"/>
    </row>
    <row r="3482" spans="46:46" x14ac:dyDescent="0.25">
      <c r="AT3482" s="272"/>
    </row>
    <row r="3483" spans="46:46" x14ac:dyDescent="0.25">
      <c r="AT3483" s="272"/>
    </row>
    <row r="3484" spans="46:46" x14ac:dyDescent="0.25">
      <c r="AT3484" s="272"/>
    </row>
    <row r="3485" spans="46:46" x14ac:dyDescent="0.25">
      <c r="AT3485" s="272"/>
    </row>
    <row r="3486" spans="46:46" x14ac:dyDescent="0.25">
      <c r="AT3486" s="272"/>
    </row>
    <row r="3487" spans="46:46" x14ac:dyDescent="0.25">
      <c r="AT3487" s="272"/>
    </row>
    <row r="3488" spans="46:46" x14ac:dyDescent="0.25">
      <c r="AT3488" s="272"/>
    </row>
    <row r="3489" spans="46:46" x14ac:dyDescent="0.25">
      <c r="AT3489" s="272"/>
    </row>
    <row r="3490" spans="46:46" x14ac:dyDescent="0.25">
      <c r="AT3490" s="272"/>
    </row>
    <row r="3491" spans="46:46" x14ac:dyDescent="0.25">
      <c r="AT3491" s="272"/>
    </row>
    <row r="3492" spans="46:46" x14ac:dyDescent="0.25">
      <c r="AT3492" s="272"/>
    </row>
    <row r="3493" spans="46:46" x14ac:dyDescent="0.25">
      <c r="AT3493" s="272"/>
    </row>
    <row r="3494" spans="46:46" x14ac:dyDescent="0.25">
      <c r="AT3494" s="272"/>
    </row>
    <row r="3495" spans="46:46" x14ac:dyDescent="0.25">
      <c r="AT3495" s="272"/>
    </row>
    <row r="3496" spans="46:46" x14ac:dyDescent="0.25">
      <c r="AT3496" s="272"/>
    </row>
    <row r="3497" spans="46:46" x14ac:dyDescent="0.25">
      <c r="AT3497" s="272"/>
    </row>
    <row r="3498" spans="46:46" x14ac:dyDescent="0.25">
      <c r="AT3498" s="272"/>
    </row>
    <row r="3499" spans="46:46" x14ac:dyDescent="0.25">
      <c r="AT3499" s="272"/>
    </row>
    <row r="3500" spans="46:46" x14ac:dyDescent="0.25">
      <c r="AT3500" s="272"/>
    </row>
    <row r="3501" spans="46:46" x14ac:dyDescent="0.25">
      <c r="AT3501" s="272"/>
    </row>
    <row r="3502" spans="46:46" x14ac:dyDescent="0.25">
      <c r="AT3502" s="272"/>
    </row>
    <row r="3503" spans="46:46" x14ac:dyDescent="0.25">
      <c r="AT3503" s="272"/>
    </row>
    <row r="3504" spans="46:46" x14ac:dyDescent="0.25">
      <c r="AT3504" s="272"/>
    </row>
    <row r="3505" spans="46:46" x14ac:dyDescent="0.25">
      <c r="AT3505" s="272"/>
    </row>
    <row r="3506" spans="46:46" x14ac:dyDescent="0.25">
      <c r="AT3506" s="272"/>
    </row>
    <row r="3507" spans="46:46" x14ac:dyDescent="0.25">
      <c r="AT3507" s="272"/>
    </row>
    <row r="3508" spans="46:46" x14ac:dyDescent="0.25">
      <c r="AT3508" s="272"/>
    </row>
    <row r="3509" spans="46:46" x14ac:dyDescent="0.25">
      <c r="AT3509" s="272"/>
    </row>
    <row r="3510" spans="46:46" x14ac:dyDescent="0.25">
      <c r="AT3510" s="272"/>
    </row>
    <row r="3511" spans="46:46" x14ac:dyDescent="0.25">
      <c r="AT3511" s="272"/>
    </row>
    <row r="3512" spans="46:46" x14ac:dyDescent="0.25">
      <c r="AT3512" s="272"/>
    </row>
    <row r="3513" spans="46:46" x14ac:dyDescent="0.25">
      <c r="AT3513" s="272"/>
    </row>
    <row r="3514" spans="46:46" x14ac:dyDescent="0.25">
      <c r="AT3514" s="272"/>
    </row>
    <row r="3515" spans="46:46" x14ac:dyDescent="0.25">
      <c r="AT3515" s="272"/>
    </row>
    <row r="3516" spans="46:46" x14ac:dyDescent="0.25">
      <c r="AT3516" s="272"/>
    </row>
    <row r="3517" spans="46:46" x14ac:dyDescent="0.25">
      <c r="AT3517" s="272"/>
    </row>
    <row r="3518" spans="46:46" x14ac:dyDescent="0.25">
      <c r="AT3518" s="272"/>
    </row>
    <row r="3519" spans="46:46" x14ac:dyDescent="0.25">
      <c r="AT3519" s="272"/>
    </row>
    <row r="3520" spans="46:46" x14ac:dyDescent="0.25">
      <c r="AT3520" s="272"/>
    </row>
    <row r="3521" spans="46:46" x14ac:dyDescent="0.25">
      <c r="AT3521" s="272"/>
    </row>
    <row r="3522" spans="46:46" x14ac:dyDescent="0.25">
      <c r="AT3522" s="272"/>
    </row>
    <row r="3523" spans="46:46" x14ac:dyDescent="0.25">
      <c r="AT3523" s="272"/>
    </row>
    <row r="3524" spans="46:46" x14ac:dyDescent="0.25">
      <c r="AT3524" s="272"/>
    </row>
    <row r="3525" spans="46:46" x14ac:dyDescent="0.25">
      <c r="AT3525" s="272"/>
    </row>
    <row r="3526" spans="46:46" x14ac:dyDescent="0.25">
      <c r="AT3526" s="272"/>
    </row>
    <row r="3527" spans="46:46" x14ac:dyDescent="0.25">
      <c r="AT3527" s="272"/>
    </row>
    <row r="3528" spans="46:46" x14ac:dyDescent="0.25">
      <c r="AT3528" s="272"/>
    </row>
    <row r="3529" spans="46:46" x14ac:dyDescent="0.25">
      <c r="AT3529" s="272"/>
    </row>
    <row r="3530" spans="46:46" x14ac:dyDescent="0.25">
      <c r="AT3530" s="272"/>
    </row>
    <row r="3531" spans="46:46" x14ac:dyDescent="0.25">
      <c r="AT3531" s="272"/>
    </row>
    <row r="3532" spans="46:46" x14ac:dyDescent="0.25">
      <c r="AT3532" s="272"/>
    </row>
    <row r="3533" spans="46:46" x14ac:dyDescent="0.25">
      <c r="AT3533" s="272"/>
    </row>
    <row r="3534" spans="46:46" x14ac:dyDescent="0.25">
      <c r="AT3534" s="272"/>
    </row>
    <row r="3535" spans="46:46" ht="15.75" thickBot="1" x14ac:dyDescent="0.3">
      <c r="AT3535" s="273"/>
    </row>
  </sheetData>
  <dataValidations disablePrompts="1" count="5">
    <dataValidation type="list" allowBlank="1" showInputMessage="1" showErrorMessage="1" sqref="F3:F20">
      <formula1>"Following,Modified Following,Preceding,Modified Preceding,Unadjusted,Half-Month Modified Following"</formula1>
    </dataValidation>
    <dataValidation type="list" allowBlank="1" showInputMessage="1" showErrorMessage="1" sqref="F24:F100">
      <formula1>"Following,Modified Following,Preceding,Modified Preceding,Month End Reference,Unadjusted Month End,Unadjusted"</formula1>
    </dataValidation>
    <dataValidation type="list" allowBlank="1" showInputMessage="1" showErrorMessage="1" sqref="G24:G100">
      <formula1>"Annual,Semiannual,EveryFourthMonth,Quarterly,Bimonthly,Monthly,Biweekly,Weekly,Daily,Once,NoFrequency"</formula1>
    </dataValidation>
    <dataValidation type="list" allowBlank="1" showInputMessage="1" showErrorMessage="1" sqref="H3:H20 H24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E3535"/>
  <sheetViews>
    <sheetView topLeftCell="M1" zoomScaleNormal="100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6" style="88" bestFit="1" customWidth="1"/>
    <col min="42" max="42" width="15.140625" style="88" bestFit="1" customWidth="1"/>
    <col min="43" max="45" width="9" style="88" bestFit="1" customWidth="1"/>
    <col min="46" max="46" width="17.28515625" style="88" customWidth="1" outlineLevel="1"/>
    <col min="47" max="47" width="17.28515625" style="88" customWidth="1"/>
    <col min="48" max="48" width="9" style="88" bestFit="1" customWidth="1"/>
    <col min="49" max="49" width="11" style="88" bestFit="1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0</v>
      </c>
      <c r="L1" s="83"/>
      <c r="P1" s="319"/>
      <c r="R1" s="319"/>
      <c r="S1" s="319"/>
      <c r="U1" s="221" t="str">
        <f>Currency&amp;" "&amp;Tenor</f>
        <v>EUR 3M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N1" s="249"/>
      <c r="AO1" s="249"/>
      <c r="AP1" s="249" t="s">
        <v>73</v>
      </c>
      <c r="AQ1" s="249" t="s">
        <v>219</v>
      </c>
      <c r="AR1" s="249" t="s">
        <v>220</v>
      </c>
      <c r="AS1" s="249" t="s">
        <v>221</v>
      </c>
      <c r="AT1" s="249" t="s">
        <v>222</v>
      </c>
      <c r="AU1" s="249" t="s">
        <v>224</v>
      </c>
      <c r="AV1" s="249" t="s">
        <v>223</v>
      </c>
      <c r="AW1" s="271" t="s">
        <v>227</v>
      </c>
      <c r="AY1" s="106"/>
      <c r="AZ1" s="106" t="s">
        <v>247</v>
      </c>
      <c r="BA1" s="106" t="s">
        <v>224</v>
      </c>
      <c r="BB1" s="106" t="s">
        <v>248</v>
      </c>
      <c r="BC1" s="106" t="str">
        <f>"F "&amp;Tenor</f>
        <v>F 3M</v>
      </c>
      <c r="BD1" s="106" t="str">
        <f>"F "&amp;Tenor&amp;" QL"</f>
        <v>F 3M QL</v>
      </c>
      <c r="BE1" s="80" t="str">
        <f>_xll.qlEuribor(,Tenor,Currency&amp;Tenor,,Trigger)</f>
        <v>obj_00ba2#0002</v>
      </c>
    </row>
    <row r="2" spans="1:5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3">_xll.qlPiecewiseYieldCurveData(YieldCurve_3M,Trigger)</f>
        <v>-1.1151780924887767E-3</v>
      </c>
      <c r="AB2" s="242" t="s">
        <v>206</v>
      </c>
      <c r="AC2" s="239" t="s">
        <v>217</v>
      </c>
      <c r="AN2" s="251">
        <v>1</v>
      </c>
      <c r="AO2" s="251" t="str">
        <f>"X"&amp;AN2+3&amp;"F"</f>
        <v>X4F</v>
      </c>
      <c r="AP2" s="251" t="str">
        <f t="shared" ref="AP2:AP13" si="0">Currency&amp;AN2&amp;AO2&amp;"=ICAP"</f>
        <v>EUR1X4F=ICAP</v>
      </c>
      <c r="AQ2" s="252">
        <f>_xll.RtGet("IDN",AP2,$AQ$1)/100</f>
        <v>-4.0999999999999999E-4</v>
      </c>
      <c r="AR2" s="252">
        <f>_xll.RtGet("IDN",AP2,$AR$1)/100</f>
        <v>9.0000000000000006E-5</v>
      </c>
      <c r="AS2" s="252">
        <f t="shared" ref="AS2:AS8" si="1">AVERAGE(AQ2:AR2)</f>
        <v>-1.5999999999999999E-4</v>
      </c>
      <c r="AT2" s="253">
        <f>_xll.qlInterestRateIndexFixingDate($AC$5,AU2)</f>
        <v>42215</v>
      </c>
      <c r="AU2" s="253">
        <f>_xll.qlCalendarAdvance(Calendar,Settlementdate,AN2&amp;"M","mf",TRUE,Trigger)</f>
        <v>42219</v>
      </c>
      <c r="AV2" s="252">
        <f>_xll.qlIndexFixing($AC$5,AT2,,_xll.ohTrigger(Trigger,Trigger3M))</f>
        <v>1.9557787519931875E-5</v>
      </c>
      <c r="AW2" s="268">
        <f>(AS2-AV2)*10000</f>
        <v>-1.7955778751993186</v>
      </c>
      <c r="AY2" s="98" t="s">
        <v>196</v>
      </c>
      <c r="AZ2" s="99">
        <f>Evaluationdate</f>
        <v>42185</v>
      </c>
      <c r="BA2" s="99">
        <f>Settlementdate</f>
        <v>42187</v>
      </c>
      <c r="BB2" s="99">
        <f>_xll.qlInterestRateIndexMaturity(Currency&amp;"ibor"&amp;Tenor,BA2,Trigger)</f>
        <v>42279</v>
      </c>
      <c r="BC2" s="245">
        <f>_xll.qlIndexFixing($AC$5,AZ2,TRUE,_xll.ohTrigger(Trigger,Trigger3M))</f>
        <v>-1.3500000000018933E-4</v>
      </c>
      <c r="BD2" s="245">
        <f>_xll.qlIndexFixing($BE$1,AZ2,TRUE,_xll.ohTrigger(Trigger,Trigger3M))</f>
        <v>-1.3500000000018933E-4</v>
      </c>
    </row>
    <row r="3" spans="1:57" s="80" customFormat="1" ht="11.25" customHeight="1" x14ac:dyDescent="0.2">
      <c r="A3" s="274" t="s">
        <v>233</v>
      </c>
      <c r="B3" s="291" t="str">
        <f t="array" ref="B3:B20">_xll.ohFilter(Quote!Q4:Q102,Quote!P4:P102="DP")</f>
        <v>ON</v>
      </c>
      <c r="C3" s="277" t="str">
        <f t="array" ref="C3:C21">SUBSTITUTE(_xll.ohFilter(PastedValue!E2:E62,PastedValue!A2:A62="DP"),"/N","N")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2">IF($D3="ON",0,IF($D3="TN",1,2))</f>
        <v>0</v>
      </c>
      <c r="F3" s="276" t="s">
        <v>236</v>
      </c>
      <c r="G3" s="277" t="b">
        <v>0</v>
      </c>
      <c r="H3" s="278" t="s">
        <v>45</v>
      </c>
      <c r="I3" s="351">
        <f t="array" ref="I3:I20">_xll.ohFilter(PastedValue!H2:H62,PastedValue!A2:A62="Dp")/100</f>
        <v>-1.0999E-3</v>
      </c>
      <c r="J3" s="67" t="str">
        <f>Currency&amp;"X"&amp;B3&amp;"D="&amp;Tenor</f>
        <v>EURXOND=3M</v>
      </c>
      <c r="K3" s="354" t="str">
        <f>IFERROR(_xll.qlDepositRateHelper2(,IF(DataSelect="Reference",$I3,$J3),IF(RIGHT($D3,1)="N","1D",$D3),$E3,Calendar,$F3,$G3,$H3,,_xll.ohTrigger(Trigger,DataSelect)),"--")</f>
        <v>obj_00b58#0005</v>
      </c>
      <c r="L3" s="275" t="b">
        <v>1</v>
      </c>
      <c r="M3" s="81"/>
      <c r="N3" s="341" t="str">
        <f t="shared" ref="N3:N18" si="3">A3</f>
        <v>DP</v>
      </c>
      <c r="O3" s="341" t="str">
        <f t="shared" ref="O3:O18" si="4">C3</f>
        <v>ON</v>
      </c>
      <c r="P3" s="326" t="str">
        <f>K3</f>
        <v>obj_00b58#0005</v>
      </c>
      <c r="Q3" s="98" t="b">
        <f>L3</f>
        <v>1</v>
      </c>
      <c r="R3" s="326">
        <v>1</v>
      </c>
      <c r="S3" s="326">
        <v>1</v>
      </c>
      <c r="T3" s="98" t="str">
        <f t="array" ref="T3:T93">_xll.qlRateHelperSelection(_xll.ohFilter(P3:P95,Q3:Q95),_xll.ohFilter(S3:S95,Q3:Q95),$AC$1,$AC$3,$AC$4,$AC$2,_xll.ohFilter(R3:R95,Q3:Q95),Trigger)</f>
        <v>obj_00b58</v>
      </c>
      <c r="U3" s="98" t="str">
        <f>_xll.qlRateHelperQuoteName(T3)</f>
        <v/>
      </c>
      <c r="V3" s="338">
        <f>_xll.qlRateHelperRate(T3,_xll.ohTrigger(Trigger,Trigger3M))</f>
        <v>-1.0999E-3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-1.1151780924887767E-3</v>
      </c>
      <c r="AB3" s="242" t="s">
        <v>215</v>
      </c>
      <c r="AC3" s="247">
        <v>0</v>
      </c>
      <c r="AD3" s="250"/>
      <c r="AN3" s="228">
        <v>2</v>
      </c>
      <c r="AO3" s="228" t="str">
        <f t="shared" ref="AO3:AO13" si="5">"X"&amp;AN3+3&amp;"F"</f>
        <v>X5F</v>
      </c>
      <c r="AP3" s="228" t="str">
        <f t="shared" si="0"/>
        <v>EUR2X5F=ICAP</v>
      </c>
      <c r="AQ3" s="254">
        <f>_xll.RtGet("IDN",AP3,$AQ$1)/100</f>
        <v>-3.7999999999999997E-4</v>
      </c>
      <c r="AR3" s="254">
        <f>_xll.RtGet("IDN",AP3,$AR$1)/100</f>
        <v>1.2E-4</v>
      </c>
      <c r="AS3" s="254">
        <f t="shared" si="1"/>
        <v>-1.2999999999999999E-4</v>
      </c>
      <c r="AT3" s="255">
        <f>_xll.qlInterestRateIndexFixingDate($AC$5,AU3)</f>
        <v>42247</v>
      </c>
      <c r="AU3" s="255">
        <f>_xll.qlCalendarAdvance(Calendar,Settlementdate,AN3&amp;"M","mf",TRUE,Trigger)</f>
        <v>42249</v>
      </c>
      <c r="AV3" s="254">
        <f>_xll.qlIndexFixing($AC$5,AT3,,_xll.ohTrigger(Trigger,Trigger3M))</f>
        <v>1.1710525405823185E-4</v>
      </c>
      <c r="AW3" s="269">
        <f t="shared" ref="AW3:AW13" si="6">(AS3-AV3)*10000</f>
        <v>-2.4710525405823183</v>
      </c>
      <c r="AY3" s="100" t="s">
        <v>196</v>
      </c>
      <c r="AZ3" s="101">
        <f>_xll.qlInterestRateIndexFixingDate(Currency&amp;"ibor"&amp;Tenor,BA3,Trigger)</f>
        <v>42186</v>
      </c>
      <c r="BA3" s="101">
        <f>_xll.qlCalendarAdvance(Calendar,BA2,AY3,"f",,Trigger)</f>
        <v>42188</v>
      </c>
      <c r="BB3" s="101">
        <f>_xll.qlInterestRateIndexMaturity(Currency&amp;"ibor"&amp;Tenor,BA3,Trigger)</f>
        <v>42282</v>
      </c>
      <c r="BC3" s="246">
        <f>_xll.qlIndexFixing($AC$5,AZ3,TRUE,_xll.ohTrigger(Trigger,Trigger3M))</f>
        <v>-1.1888700905567715E-4</v>
      </c>
      <c r="BD3" s="246">
        <f>_xll.qlIndexFixing($BE$1,AZ3,,_xll.ohTrigger(Trigger,Trigger3M))</f>
        <v>-1.2506650910818932E-4</v>
      </c>
    </row>
    <row r="4" spans="1:57" s="80" customFormat="1" ht="11.25" customHeight="1" x14ac:dyDescent="0.2">
      <c r="A4" s="280" t="s">
        <v>233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2"/>
        <v>1</v>
      </c>
      <c r="F4" s="282" t="s">
        <v>236</v>
      </c>
      <c r="G4" s="283" t="b">
        <v>0</v>
      </c>
      <c r="H4" s="284" t="s">
        <v>45</v>
      </c>
      <c r="I4" s="352">
        <v>-1.1000000000000001E-3</v>
      </c>
      <c r="J4" s="75" t="str">
        <f>Currency&amp;"X"&amp;B4&amp;"D="&amp;Tenor</f>
        <v>EURXTND=3M</v>
      </c>
      <c r="K4" s="355" t="str">
        <f>IFERROR(_xll.qlDepositRateHelper2(,IF(DataSelect="Reference",$I4,$J4),IF(RIGHT($D4,1)="N","1D",$D4),$E4,Calendar,$F4,$G4,$H4,,_xll.ohTrigger(Trigger,DataSelect)),"--")</f>
        <v>obj_00b5a#0005</v>
      </c>
      <c r="L4" s="281" t="b">
        <v>1</v>
      </c>
      <c r="M4" s="87"/>
      <c r="N4" s="339" t="str">
        <f t="shared" si="3"/>
        <v>DP</v>
      </c>
      <c r="O4" s="339" t="str">
        <f t="shared" si="4"/>
        <v>TN</v>
      </c>
      <c r="P4" s="340" t="str">
        <f t="shared" ref="P4:Q18" si="7">K4</f>
        <v>obj_00b5a#0005</v>
      </c>
      <c r="Q4" s="100" t="b">
        <f t="shared" si="7"/>
        <v>1</v>
      </c>
      <c r="R4" s="340">
        <v>1</v>
      </c>
      <c r="S4" s="340">
        <v>1</v>
      </c>
      <c r="T4" s="100" t="str">
        <v>obj_00b5a</v>
      </c>
      <c r="U4" s="100" t="str">
        <f>_xll.qlRateHelperQuoteName(T4)</f>
        <v/>
      </c>
      <c r="V4" s="337">
        <f>_xll.qlRateHelperRate(T4,_xll.ohTrigger(Trigger,Trigger3M))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-1.1152287870764309E-3</v>
      </c>
      <c r="AB4" s="242" t="s">
        <v>216</v>
      </c>
      <c r="AC4" s="247">
        <v>4</v>
      </c>
      <c r="AD4" s="250"/>
      <c r="AN4" s="228">
        <v>3</v>
      </c>
      <c r="AO4" s="228" t="str">
        <f t="shared" si="5"/>
        <v>X6F</v>
      </c>
      <c r="AP4" s="228" t="str">
        <f t="shared" si="0"/>
        <v>EUR3X6F=ICAP</v>
      </c>
      <c r="AQ4" s="254">
        <f>_xll.RtGet("IDN",AP4,$AQ$1)/100</f>
        <v>-3.8999999999999999E-4</v>
      </c>
      <c r="AR4" s="254">
        <f>_xll.RtGet("IDN",AP4,$AR$1)/100</f>
        <v>1.0999999999999999E-4</v>
      </c>
      <c r="AS4" s="254">
        <f t="shared" si="1"/>
        <v>-1.3999999999999999E-4</v>
      </c>
      <c r="AT4" s="255">
        <f>_xll.qlInterestRateIndexFixingDate($AC$5,AU4)</f>
        <v>42277</v>
      </c>
      <c r="AU4" s="255">
        <f>_xll.qlCalendarAdvance(Calendar,Settlementdate,AN4&amp;"M","mf",TRUE,Trigger)</f>
        <v>42279</v>
      </c>
      <c r="AV4" s="254">
        <f>_xll.qlIndexFixing($AC$5,AT4,,_xll.ohTrigger(Trigger,Trigger3M))</f>
        <v>1.7566563493278816E-4</v>
      </c>
      <c r="AW4" s="269">
        <f t="shared" si="6"/>
        <v>-3.1566563493278812</v>
      </c>
      <c r="AY4" s="100" t="s">
        <v>196</v>
      </c>
      <c r="AZ4" s="101">
        <f>_xll.qlInterestRateIndexFixingDate(Currency&amp;"ibor"&amp;Tenor,BA4,Trigger)</f>
        <v>42187</v>
      </c>
      <c r="BA4" s="101">
        <f>_xll.qlCalendarAdvance(Calendar,BA3,AY4,"f",,Trigger)</f>
        <v>42191</v>
      </c>
      <c r="BB4" s="101">
        <f>_xll.qlInterestRateIndexMaturity(Currency&amp;"ibor"&amp;Tenor,BA4,Trigger)</f>
        <v>42283</v>
      </c>
      <c r="BC4" s="246">
        <f>_xll.qlIndexFixing($AC$5,AZ4,TRUE,_xll.ohTrigger(Trigger,Trigger3M))</f>
        <v>-8.219764060402035E-5</v>
      </c>
      <c r="BD4" s="246">
        <f>_xll.qlIndexFixing($BE$1,AZ4,,_xll.ohTrigger(Trigger,Trigger3M))</f>
        <v>-1.1321961963744296E-4</v>
      </c>
    </row>
    <row r="5" spans="1:57" s="80" customFormat="1" ht="11.25" customHeight="1" x14ac:dyDescent="0.2">
      <c r="A5" s="280" t="s">
        <v>233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2"/>
        <v>2</v>
      </c>
      <c r="F5" s="282" t="s">
        <v>236</v>
      </c>
      <c r="G5" s="283" t="b">
        <v>0</v>
      </c>
      <c r="H5" s="284" t="s">
        <v>45</v>
      </c>
      <c r="I5" s="352">
        <v>-1.1000000000000001E-3</v>
      </c>
      <c r="J5" s="75" t="str">
        <f t="shared" ref="J5:J20" si="8">IF(LEFT(B5,1)="#","STUB"&amp;Tenor,Currency&amp;"_CURVE_DEP"&amp;Tenor&amp;"_"&amp;B5)</f>
        <v>EUR_CURVE_DEP3M_SN</v>
      </c>
      <c r="K5" s="355" t="str">
        <f>IFERROR(_xll.qlDepositRateHelper2(,IF(DataSelect="Reference",$I5,$J5),IF(RIGHT($D5,1)="N","1D",$D5),$E5,Calendar,$F5,$G5,$H5,,_xll.ohTrigger(Trigger,DataSelect)),"--")</f>
        <v>obj_00b54#0005</v>
      </c>
      <c r="L5" s="281" t="b">
        <v>1</v>
      </c>
      <c r="M5" s="87"/>
      <c r="N5" s="339" t="str">
        <f t="shared" si="3"/>
        <v>DP</v>
      </c>
      <c r="O5" s="339" t="str">
        <f t="shared" si="4"/>
        <v>SN</v>
      </c>
      <c r="P5" s="340" t="str">
        <f t="shared" si="7"/>
        <v>obj_00b54#0005</v>
      </c>
      <c r="Q5" s="100" t="b">
        <f t="shared" si="7"/>
        <v>1</v>
      </c>
      <c r="R5" s="340">
        <v>1</v>
      </c>
      <c r="S5" s="340">
        <v>1</v>
      </c>
      <c r="T5" s="100" t="str">
        <v>obj_00b54</v>
      </c>
      <c r="U5" s="100" t="str">
        <f>_xll.qlRateHelperQuoteName(T5)</f>
        <v/>
      </c>
      <c r="V5" s="337">
        <f>_xll.qlRateHelperRate(T5,_xll.ohTrigger(Trigger,Trigger3M))</f>
        <v>-1.1000000000000001E-3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-1.1152456852544571E-3</v>
      </c>
      <c r="AB5" s="242" t="s">
        <v>4</v>
      </c>
      <c r="AC5" s="247" t="str">
        <f>_xll.qlEuribor(,Tenor,YieldCurve_3M,Permanent,YieldCurve_3M,ObjectOverwrite)</f>
        <v>obj_00e62#0001</v>
      </c>
      <c r="AD5" s="250"/>
      <c r="AN5" s="228">
        <v>4</v>
      </c>
      <c r="AO5" s="228" t="str">
        <f t="shared" si="5"/>
        <v>X7F</v>
      </c>
      <c r="AP5" s="228" t="str">
        <f t="shared" si="0"/>
        <v>EUR4X7F=ICAP</v>
      </c>
      <c r="AQ5" s="254">
        <f>_xll.RtGet("IDN",AP5,$AQ$1)/100</f>
        <v>-4.0000000000000002E-4</v>
      </c>
      <c r="AR5" s="254">
        <f>_xll.RtGet("IDN",AP5,$AR$1)/100</f>
        <v>1E-4</v>
      </c>
      <c r="AS5" s="254">
        <f t="shared" si="1"/>
        <v>-1.5000000000000001E-4</v>
      </c>
      <c r="AT5" s="255">
        <f>_xll.qlInterestRateIndexFixingDate($AC$5,AU5)</f>
        <v>42306</v>
      </c>
      <c r="AU5" s="255">
        <f>_xll.qlCalendarAdvance(Calendar,Settlementdate,AN5&amp;"M","mf",TRUE,Trigger)</f>
        <v>42310</v>
      </c>
      <c r="AV5" s="254">
        <f>_xll.qlIndexFixing($AC$5,AT5,,_xll.ohTrigger(Trigger,Trigger3M))</f>
        <v>1.8306984600692584E-4</v>
      </c>
      <c r="AW5" s="269">
        <f t="shared" si="6"/>
        <v>-3.3306984600692582</v>
      </c>
      <c r="AY5" s="100" t="s">
        <v>196</v>
      </c>
      <c r="AZ5" s="101">
        <f>_xll.qlInterestRateIndexFixingDate(Currency&amp;"ibor"&amp;Tenor,BA5,Trigger)</f>
        <v>42188</v>
      </c>
      <c r="BA5" s="101">
        <f>_xll.qlCalendarAdvance(Calendar,BA4,AY5,"f",,Trigger)</f>
        <v>42192</v>
      </c>
      <c r="BB5" s="101">
        <f>_xll.qlInterestRateIndexMaturity(Currency&amp;"ibor"&amp;Tenor,BA5,Trigger)</f>
        <v>42284</v>
      </c>
      <c r="BC5" s="246">
        <f>_xll.qlIndexFixing($AC$5,AZ5,TRUE,_xll.ohTrigger(Trigger,Trigger3M))</f>
        <v>-6.8030112236159098E-5</v>
      </c>
      <c r="BD5" s="246">
        <f>_xll.qlIndexFixing($BE$1,AZ5,,_xll.ohTrigger(Trigger,Trigger3M))</f>
        <v>-1.0780958877067209E-4</v>
      </c>
    </row>
    <row r="6" spans="1:57" s="80" customFormat="1" ht="11.25" customHeight="1" x14ac:dyDescent="0.2">
      <c r="A6" s="280" t="s">
        <v>233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2"/>
        <v>2</v>
      </c>
      <c r="F6" s="282" t="s">
        <v>236</v>
      </c>
      <c r="G6" s="283" t="b">
        <v>0</v>
      </c>
      <c r="H6" s="284" t="s">
        <v>45</v>
      </c>
      <c r="I6" s="352">
        <v>-1.2099999999999999E-3</v>
      </c>
      <c r="J6" s="75" t="str">
        <f t="shared" si="8"/>
        <v>EUR_CURVE_DEP3M_1W</v>
      </c>
      <c r="K6" s="355" t="str">
        <f>IFERROR(_xll.qlDepositRateHelper2(,IF(DataSelect="Reference",$I6,$J6),IF(RIGHT($D6,1)="N","1D",$D6),$E6,Calendar,$F6,$G6,$H6,,_xll.ohTrigger(Trigger,DataSelect)),"--")</f>
        <v>obj_00b5d#0005</v>
      </c>
      <c r="L6" s="281" t="b">
        <v>1</v>
      </c>
      <c r="M6" s="87"/>
      <c r="N6" s="339" t="str">
        <f t="shared" si="3"/>
        <v>DP</v>
      </c>
      <c r="O6" s="339" t="str">
        <f t="shared" si="4"/>
        <v>1W</v>
      </c>
      <c r="P6" s="340" t="str">
        <f t="shared" si="7"/>
        <v>obj_00b5d#0005</v>
      </c>
      <c r="Q6" s="100" t="b">
        <f t="shared" si="7"/>
        <v>1</v>
      </c>
      <c r="R6" s="340">
        <v>1</v>
      </c>
      <c r="S6" s="340">
        <v>1</v>
      </c>
      <c r="T6" s="100" t="str">
        <v>obj_00b5d</v>
      </c>
      <c r="U6" s="100" t="str">
        <f>_xll.qlRateHelperQuoteName(T6)</f>
        <v/>
      </c>
      <c r="V6" s="337">
        <f>_xll.qlRateHelperRate(T6,_xll.ohTrigger(Trigger,Trigger3M))</f>
        <v>-1.2099999999999999E-3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-1.2020219431848262E-3</v>
      </c>
      <c r="AD6" s="250"/>
      <c r="AN6" s="228">
        <v>5</v>
      </c>
      <c r="AO6" s="228" t="str">
        <f t="shared" si="5"/>
        <v>X8F</v>
      </c>
      <c r="AP6" s="228" t="str">
        <f t="shared" si="0"/>
        <v>EUR5X8F=ICAP</v>
      </c>
      <c r="AQ6" s="254">
        <f>_xll.RtGet("IDN",AP6,$AQ$1)/100</f>
        <v>-4.0999999999999999E-4</v>
      </c>
      <c r="AR6" s="254">
        <f>_xll.RtGet("IDN",AP6,$AR$1)/100</f>
        <v>9.0000000000000006E-5</v>
      </c>
      <c r="AS6" s="254">
        <f t="shared" si="1"/>
        <v>-1.5999999999999999E-4</v>
      </c>
      <c r="AT6" s="255">
        <f>_xll.qlInterestRateIndexFixingDate($AC$5,AU6)</f>
        <v>42338</v>
      </c>
      <c r="AU6" s="255">
        <f>_xll.qlCalendarAdvance(Calendar,Settlementdate,AN6&amp;"M","mf",TRUE,Trigger)</f>
        <v>42340</v>
      </c>
      <c r="AV6" s="254">
        <f>_xll.qlIndexFixing($AC$5,AT6,,_xll.ohTrigger(Trigger,Trigger3M))</f>
        <v>2.4767643489362551E-4</v>
      </c>
      <c r="AW6" s="269">
        <f t="shared" si="6"/>
        <v>-4.0767643489362548</v>
      </c>
      <c r="AY6" s="100" t="s">
        <v>196</v>
      </c>
      <c r="AZ6" s="101">
        <f>_xll.qlInterestRateIndexFixingDate(Currency&amp;"ibor"&amp;Tenor,BA6,Trigger)</f>
        <v>42191</v>
      </c>
      <c r="BA6" s="101">
        <f>_xll.qlCalendarAdvance(Calendar,BA5,AY6,"f",,Trigger)</f>
        <v>42193</v>
      </c>
      <c r="BB6" s="101">
        <f>_xll.qlInterestRateIndexMaturity(Currency&amp;"ibor"&amp;Tenor,BA6,Trigger)</f>
        <v>42285</v>
      </c>
      <c r="BC6" s="246">
        <f>_xll.qlIndexFixing($AC$5,AZ6,TRUE,_xll.ohTrigger(Trigger,Trigger3M))</f>
        <v>-5.3506773555345653E-5</v>
      </c>
      <c r="BD6" s="246">
        <f>_xll.qlIndexFixing($BE$1,AZ6,,_xll.ohTrigger(Trigger,Trigger3M))</f>
        <v>-1.0242195485297918E-4</v>
      </c>
    </row>
    <row r="7" spans="1:57" s="80" customFormat="1" ht="11.25" customHeight="1" x14ac:dyDescent="0.2">
      <c r="A7" s="280" t="s">
        <v>233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2"/>
        <v>2</v>
      </c>
      <c r="F7" s="282" t="s">
        <v>236</v>
      </c>
      <c r="G7" s="283" t="b">
        <v>0</v>
      </c>
      <c r="H7" s="284" t="s">
        <v>45</v>
      </c>
      <c r="I7" s="352">
        <v>-1.0280000000000001E-3</v>
      </c>
      <c r="J7" s="75" t="str">
        <f t="shared" si="8"/>
        <v>EUR_CURVE_DEP3M_2W</v>
      </c>
      <c r="K7" s="355" t="str">
        <f>IFERROR(_xll.qlDepositRateHelper2(,IF(DataSelect="Reference",$I7,$J7),IF(RIGHT($D7,1)="N","1D",$D7),$E7,Calendar,$F7,$G7,$H7,,_xll.ohTrigger(Trigger,DataSelect)),"--")</f>
        <v>obj_00b52#0005</v>
      </c>
      <c r="L7" s="281" t="b">
        <v>1</v>
      </c>
      <c r="M7" s="87"/>
      <c r="N7" s="339" t="str">
        <f t="shared" si="3"/>
        <v>DP</v>
      </c>
      <c r="O7" s="339" t="str">
        <f t="shared" si="4"/>
        <v>2W</v>
      </c>
      <c r="P7" s="340" t="str">
        <f t="shared" si="7"/>
        <v>obj_00b52#0005</v>
      </c>
      <c r="Q7" s="100" t="b">
        <f t="shared" si="7"/>
        <v>1</v>
      </c>
      <c r="R7" s="340">
        <v>1</v>
      </c>
      <c r="S7" s="340">
        <v>1</v>
      </c>
      <c r="T7" s="100" t="str">
        <v>obj_00b52</v>
      </c>
      <c r="U7" s="100" t="str">
        <f>_xll.qlRateHelperQuoteName(T7)</f>
        <v/>
      </c>
      <c r="V7" s="337">
        <f>_xll.qlRateHelperRate(T7,_xll.ohTrigger(Trigger,Trigger3M))</f>
        <v>-1.0280000000000001E-3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-1.0514148841542811E-3</v>
      </c>
      <c r="AD7" s="250"/>
      <c r="AN7" s="228">
        <v>6</v>
      </c>
      <c r="AO7" s="228" t="str">
        <f t="shared" si="5"/>
        <v>X9F</v>
      </c>
      <c r="AP7" s="228" t="str">
        <f t="shared" si="0"/>
        <v>EUR6X9F=ICAP</v>
      </c>
      <c r="AQ7" s="254">
        <f>_xll.RtGet("IDN",AP7,$AQ$1)/100</f>
        <v>-4.2000000000000002E-4</v>
      </c>
      <c r="AR7" s="254">
        <f>_xll.RtGet("IDN",AP7,$AR$1)/100</f>
        <v>8.0000000000000007E-5</v>
      </c>
      <c r="AS7" s="254">
        <f t="shared" si="1"/>
        <v>-1.7000000000000001E-4</v>
      </c>
      <c r="AT7" s="255">
        <f>_xll.qlInterestRateIndexFixingDate($AC$5,AU7)</f>
        <v>42368</v>
      </c>
      <c r="AU7" s="255">
        <f>_xll.qlCalendarAdvance(Calendar,Settlementdate,AN7&amp;"M","mf",TRUE,Trigger)</f>
        <v>42373</v>
      </c>
      <c r="AV7" s="254">
        <f>_xll.qlIndexFixing($AC$5,AT7,,_xll.ohTrigger(Trigger,Trigger3M))</f>
        <v>1.7140143173612508E-4</v>
      </c>
      <c r="AW7" s="269">
        <f t="shared" si="6"/>
        <v>-3.4140143173612509</v>
      </c>
      <c r="AY7" s="100" t="s">
        <v>196</v>
      </c>
      <c r="AZ7" s="101">
        <f>_xll.qlInterestRateIndexFixingDate(Currency&amp;"ibor"&amp;Tenor,BA7,Trigger)</f>
        <v>42192</v>
      </c>
      <c r="BA7" s="101">
        <f>_xll.qlCalendarAdvance(Calendar,BA6,AY7,"f",,Trigger)</f>
        <v>42194</v>
      </c>
      <c r="BB7" s="101">
        <f>_xll.qlInterestRateIndexMaturity(Currency&amp;"ibor"&amp;Tenor,BA7,Trigger)</f>
        <v>42286</v>
      </c>
      <c r="BC7" s="246">
        <f>_xll.qlIndexFixing($AC$5,AZ7,TRUE,_xll.ohTrigger(Trigger,Trigger3M))</f>
        <v>-3.862762059909749E-5</v>
      </c>
      <c r="BD7" s="246">
        <f>_xll.qlIndexFixing($BE$1,AZ7,,_xll.ohTrigger(Trigger,Trigger3M))</f>
        <v>-9.7060106159242295E-5</v>
      </c>
    </row>
    <row r="8" spans="1:57" s="80" customFormat="1" ht="11.25" customHeight="1" x14ac:dyDescent="0.2">
      <c r="A8" s="280" t="s">
        <v>233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2"/>
        <v>2</v>
      </c>
      <c r="F8" s="282" t="s">
        <v>236</v>
      </c>
      <c r="G8" s="283" t="b">
        <v>0</v>
      </c>
      <c r="H8" s="284" t="s">
        <v>45</v>
      </c>
      <c r="I8" s="352">
        <v>-7.7200000000000001E-4</v>
      </c>
      <c r="J8" s="75" t="str">
        <f t="shared" si="8"/>
        <v>EUR_CURVE_DEP3M_3W</v>
      </c>
      <c r="K8" s="355" t="str">
        <f>IFERROR(_xll.qlDepositRateHelper2(,IF(DataSelect="Reference",$I8,$J8),IF(RIGHT($D8,1)="N","1D",$D8),$E8,Calendar,$F8,$G8,$H8,,_xll.ohTrigger(Trigger,DataSelect)),"--")</f>
        <v>obj_00b57#0005</v>
      </c>
      <c r="L8" s="281" t="b">
        <v>1</v>
      </c>
      <c r="M8" s="87"/>
      <c r="N8" s="339" t="str">
        <f t="shared" si="3"/>
        <v>DP</v>
      </c>
      <c r="O8" s="339" t="str">
        <f t="shared" si="4"/>
        <v>3W</v>
      </c>
      <c r="P8" s="340" t="str">
        <f t="shared" si="7"/>
        <v>obj_00b57#0005</v>
      </c>
      <c r="Q8" s="100" t="b">
        <f t="shared" si="7"/>
        <v>1</v>
      </c>
      <c r="R8" s="340">
        <v>1</v>
      </c>
      <c r="S8" s="340">
        <v>1</v>
      </c>
      <c r="T8" s="100" t="str">
        <v>obj_00b57</v>
      </c>
      <c r="U8" s="100" t="str">
        <f>_xll.qlRateHelperQuoteName(T8)</f>
        <v/>
      </c>
      <c r="V8" s="337">
        <f>_xll.qlRateHelperRate(T8,_xll.ohTrigger(Trigger,Trigger3M))</f>
        <v>-7.7200000000000001E-4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-8.1165192896469015E-4</v>
      </c>
      <c r="AD8" s="250"/>
      <c r="AN8" s="228">
        <v>7</v>
      </c>
      <c r="AO8" s="228" t="str">
        <f t="shared" si="5"/>
        <v>X10F</v>
      </c>
      <c r="AP8" s="228" t="str">
        <f t="shared" si="0"/>
        <v>EUR7X10F=ICAP</v>
      </c>
      <c r="AQ8" s="254">
        <f>_xll.RtGet("IDN",AP8,$AQ$1)/100</f>
        <v>-4.0999999999999999E-4</v>
      </c>
      <c r="AR8" s="254">
        <f>_xll.RtGet("IDN",AP8,$AR$1)/100</f>
        <v>9.0000000000000006E-5</v>
      </c>
      <c r="AS8" s="254">
        <f t="shared" si="1"/>
        <v>-1.5999999999999999E-4</v>
      </c>
      <c r="AT8" s="255">
        <f>_xll.qlInterestRateIndexFixingDate($AC$5,AU8)</f>
        <v>42398</v>
      </c>
      <c r="AU8" s="255">
        <f>_xll.qlCalendarAdvance(Calendar,Settlementdate,AN8&amp;"M","mf",TRUE,Trigger)</f>
        <v>42402</v>
      </c>
      <c r="AV8" s="254">
        <f>_xll.qlIndexFixing($AC$5,AT8,,_xll.ohTrigger(Trigger,Trigger3M))</f>
        <v>1.9882978312413258E-4</v>
      </c>
      <c r="AW8" s="269">
        <f t="shared" si="6"/>
        <v>-3.5882978312413254</v>
      </c>
      <c r="AY8" s="100" t="s">
        <v>196</v>
      </c>
      <c r="AZ8" s="101">
        <f>_xll.qlInterestRateIndexFixingDate(Currency&amp;"ibor"&amp;Tenor,BA8,Trigger)</f>
        <v>42193</v>
      </c>
      <c r="BA8" s="101">
        <f>_xll.qlCalendarAdvance(Calendar,BA7,AY8,"f",,Trigger)</f>
        <v>42195</v>
      </c>
      <c r="BB8" s="101">
        <f>_xll.qlInterestRateIndexMaturity(Currency&amp;"ibor"&amp;Tenor,BA8,Trigger)</f>
        <v>42289</v>
      </c>
      <c r="BC8" s="246">
        <f>_xll.qlIndexFixing($AC$5,AZ8,TRUE,_xll.ohTrigger(Trigger,Trigger3M))</f>
        <v>-2.4973589556331888E-5</v>
      </c>
      <c r="BD8" s="246">
        <f>_xll.qlIndexFixing($BE$1,AZ8,,_xll.ohTrigger(Trigger,Trigger3M))</f>
        <v>-8.7082770480172126E-5</v>
      </c>
    </row>
    <row r="9" spans="1:57" s="80" customFormat="1" ht="11.25" customHeight="1" x14ac:dyDescent="0.2">
      <c r="A9" s="280" t="s">
        <v>233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2"/>
        <v>2</v>
      </c>
      <c r="F9" s="282" t="s">
        <v>9</v>
      </c>
      <c r="G9" s="283" t="b">
        <v>1</v>
      </c>
      <c r="H9" s="284" t="s">
        <v>45</v>
      </c>
      <c r="I9" s="352">
        <v>-3.4099999999999999E-4</v>
      </c>
      <c r="J9" s="75" t="str">
        <f t="shared" si="8"/>
        <v>EUR_CURVE_DEP3M_1M</v>
      </c>
      <c r="K9" s="355" t="str">
        <f>IFERROR(_xll.qlDepositRateHelper2(,IF(DataSelect="Reference",$I9,$J9),IF(RIGHT($D9,1)="N","1D",$D9),$E9,Calendar,$F9,$G9,$H9,,_xll.ohTrigger(Trigger,DataSelect)),"--")</f>
        <v>obj_00b5b#0005</v>
      </c>
      <c r="L9" s="281" t="b">
        <v>1</v>
      </c>
      <c r="M9" s="87"/>
      <c r="N9" s="339" t="str">
        <f t="shared" si="3"/>
        <v>DP</v>
      </c>
      <c r="O9" s="339" t="str">
        <f t="shared" si="4"/>
        <v>1M</v>
      </c>
      <c r="P9" s="340" t="str">
        <f t="shared" si="7"/>
        <v>obj_00b5b#0005</v>
      </c>
      <c r="Q9" s="100" t="b">
        <f t="shared" si="7"/>
        <v>1</v>
      </c>
      <c r="R9" s="340">
        <v>1</v>
      </c>
      <c r="S9" s="340">
        <v>1</v>
      </c>
      <c r="T9" s="100" t="str">
        <v>obj_00b5b</v>
      </c>
      <c r="U9" s="100" t="str">
        <f>_xll.qlRateHelperQuoteName(T9)</f>
        <v/>
      </c>
      <c r="V9" s="337">
        <f>_xll.qlRateHelperRate(T9,_xll.ohTrigger(Trigger,Trigger3M))</f>
        <v>-3.4099999999999999E-4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-3.9100531761447393E-4</v>
      </c>
      <c r="AD9" s="250"/>
      <c r="AN9" s="228">
        <v>8</v>
      </c>
      <c r="AO9" s="228" t="str">
        <f t="shared" si="5"/>
        <v>X11F</v>
      </c>
      <c r="AP9" s="228" t="str">
        <f t="shared" si="0"/>
        <v>EUR8X11F=ICAP</v>
      </c>
      <c r="AQ9" s="254">
        <f>_xll.RtGet("IDN",AP9,$AQ$1)/100</f>
        <v>-4.0999999999999999E-4</v>
      </c>
      <c r="AR9" s="254">
        <f>_xll.RtGet("IDN",AP9,$AR$1)/100</f>
        <v>9.0000000000000006E-5</v>
      </c>
      <c r="AS9" s="254">
        <f t="shared" ref="AS9:AS13" si="9">AVERAGE(AQ9:AR9)</f>
        <v>-1.5999999999999999E-4</v>
      </c>
      <c r="AT9" s="255">
        <f>_xll.qlInterestRateIndexFixingDate($AC$5,AU9)</f>
        <v>42429</v>
      </c>
      <c r="AU9" s="255">
        <f>_xll.qlCalendarAdvance(Calendar,Settlementdate,AN9&amp;"M","mf",TRUE,Trigger)</f>
        <v>42431</v>
      </c>
      <c r="AV9" s="254">
        <f>_xll.qlIndexFixing($AC$5,AT9,,_xll.ohTrigger(Trigger,Trigger3M))</f>
        <v>2.1135172030158864E-4</v>
      </c>
      <c r="AW9" s="269">
        <f t="shared" si="6"/>
        <v>-3.7135172030158863</v>
      </c>
      <c r="AY9" s="100" t="s">
        <v>196</v>
      </c>
      <c r="AZ9" s="101">
        <f>_xll.qlInterestRateIndexFixingDate(Currency&amp;"ibor"&amp;Tenor,BA9,Trigger)</f>
        <v>42194</v>
      </c>
      <c r="BA9" s="101">
        <f>_xll.qlCalendarAdvance(Calendar,BA8,AY9,"f",,Trigger)</f>
        <v>42198</v>
      </c>
      <c r="BB9" s="101">
        <f>_xll.qlInterestRateIndexMaturity(Currency&amp;"ibor"&amp;Tenor,BA9,Trigger)</f>
        <v>42290</v>
      </c>
      <c r="BC9" s="246">
        <f>_xll.qlIndexFixing($AC$5,AZ9,TRUE,_xll.ohTrigger(Trigger,Trigger3M))</f>
        <v>4.3903162792192498E-6</v>
      </c>
      <c r="BD9" s="246">
        <f>_xll.qlIndexFixing($BE$1,AZ9,,_xll.ohTrigger(Trigger,Trigger3M))</f>
        <v>-7.5903218677733292E-5</v>
      </c>
    </row>
    <row r="10" spans="1:57" s="80" customFormat="1" ht="11.25" customHeight="1" x14ac:dyDescent="0.2">
      <c r="A10" s="280" t="s">
        <v>233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2"/>
        <v>2</v>
      </c>
      <c r="F10" s="282" t="s">
        <v>9</v>
      </c>
      <c r="G10" s="283" t="b">
        <v>1</v>
      </c>
      <c r="H10" s="284" t="s">
        <v>45</v>
      </c>
      <c r="I10" s="352">
        <v>-3.1500000000000001E-4</v>
      </c>
      <c r="J10" s="75" t="str">
        <f t="shared" si="8"/>
        <v>EUR_CURVE_DEP3M_2M</v>
      </c>
      <c r="K10" s="355" t="str">
        <f>IFERROR(_xll.qlDepositRateHelper2(,IF(DataSelect="Reference",$I10,$J10),IF(RIGHT($D10,1)="N","1D",$D10),$E10,Calendar,$F10,$G10,$H10,,_xll.ohTrigger(Trigger,DataSelect)),"--")</f>
        <v>obj_00b5c#0005</v>
      </c>
      <c r="L10" s="281" t="b">
        <v>1</v>
      </c>
      <c r="M10" s="87"/>
      <c r="N10" s="339" t="str">
        <f t="shared" si="3"/>
        <v>DP</v>
      </c>
      <c r="O10" s="339" t="str">
        <f t="shared" si="4"/>
        <v>2M</v>
      </c>
      <c r="P10" s="340" t="str">
        <f t="shared" si="7"/>
        <v>obj_00b5c#0005</v>
      </c>
      <c r="Q10" s="100" t="b">
        <f t="shared" si="7"/>
        <v>1</v>
      </c>
      <c r="R10" s="340">
        <v>1</v>
      </c>
      <c r="S10" s="340">
        <v>1</v>
      </c>
      <c r="T10" s="100" t="str">
        <v>obj_00b5c</v>
      </c>
      <c r="U10" s="100" t="str">
        <f>_xll.qlRateHelperQuoteName(T10)</f>
        <v/>
      </c>
      <c r="V10" s="337">
        <f>_xll.qlRateHelperRate(T10,_xll.ohTrigger(Trigger,Trigger3M))</f>
        <v>-3.1500000000000001E-4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-3.4425382347545095E-4</v>
      </c>
      <c r="AD10" s="250"/>
      <c r="AN10" s="228">
        <v>9</v>
      </c>
      <c r="AO10" s="228" t="str">
        <f t="shared" si="5"/>
        <v>X12F</v>
      </c>
      <c r="AP10" s="228" t="str">
        <f t="shared" si="0"/>
        <v>EUR9X12F=ICAP</v>
      </c>
      <c r="AQ10" s="254">
        <f>_xll.RtGet("IDN",AP10,$AQ$1)/100</f>
        <v>-3.5000000000000005E-4</v>
      </c>
      <c r="AR10" s="254">
        <f>_xll.RtGet("IDN",AP10,$AR$1)/100</f>
        <v>1.4999999999999999E-4</v>
      </c>
      <c r="AS10" s="254">
        <f>AVERAGE(AQ10:AR10)</f>
        <v>-1.0000000000000003E-4</v>
      </c>
      <c r="AT10" s="255">
        <f>_xll.qlInterestRateIndexFixingDate($AC$5,AU10)</f>
        <v>42460</v>
      </c>
      <c r="AU10" s="255">
        <f>_xll.qlCalendarAdvance(Calendar,Settlementdate,AN10&amp;"M","mf",TRUE,Trigger)</f>
        <v>42464</v>
      </c>
      <c r="AV10" s="254">
        <f>_xll.qlIndexFixing($AC$5,AT10,,_xll.ohTrigger(Trigger,Trigger3M))</f>
        <v>2.4533758297796927E-4</v>
      </c>
      <c r="AW10" s="269">
        <f t="shared" si="6"/>
        <v>-3.4533758297796933</v>
      </c>
      <c r="AY10" s="100" t="s">
        <v>196</v>
      </c>
      <c r="AZ10" s="101">
        <f>_xll.qlInterestRateIndexFixingDate(Currency&amp;"ibor"&amp;Tenor,BA10,Trigger)</f>
        <v>42195</v>
      </c>
      <c r="BA10" s="101">
        <f>_xll.qlCalendarAdvance(Calendar,BA9,AY10,"f",,Trigger)</f>
        <v>42199</v>
      </c>
      <c r="BB10" s="101">
        <f>_xll.qlInterestRateIndexMaturity(Currency&amp;"ibor"&amp;Tenor,BA10,Trigger)</f>
        <v>42291</v>
      </c>
      <c r="BC10" s="246">
        <f>_xll.qlIndexFixing($AC$5,AZ10,TRUE,_xll.ohTrigger(Trigger,Trigger3M))</f>
        <v>1.4105739253166901E-5</v>
      </c>
      <c r="BD10" s="246">
        <f>_xll.qlIndexFixing($BE$1,AZ10,,_xll.ohTrigger(Trigger,Trigger3M))</f>
        <v>-7.0687655512035192E-5</v>
      </c>
    </row>
    <row r="11" spans="1:57" s="80" customFormat="1" ht="11.25" customHeight="1" x14ac:dyDescent="0.2">
      <c r="A11" s="280" t="s">
        <v>233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2"/>
        <v>2</v>
      </c>
      <c r="F11" s="282" t="s">
        <v>9</v>
      </c>
      <c r="G11" s="283" t="b">
        <v>1</v>
      </c>
      <c r="H11" s="284" t="s">
        <v>45</v>
      </c>
      <c r="I11" s="352">
        <v>-1.35E-4</v>
      </c>
      <c r="J11" s="75" t="str">
        <f t="shared" si="8"/>
        <v>EUR_CURVE_DEP3M_3M</v>
      </c>
      <c r="K11" s="355" t="str">
        <f>IFERROR(_xll.qlDepositRateHelper2(,IF(DataSelect="Reference",$I11,$J11),IF(RIGHT($D11,1)="N","1D",$D11),$E11,Calendar,$F11,$G11,$H11,,_xll.ohTrigger(Trigger,DataSelect)),"--")</f>
        <v>obj_00b55#0005</v>
      </c>
      <c r="L11" s="281" t="b">
        <v>1</v>
      </c>
      <c r="M11" s="87"/>
      <c r="N11" s="339" t="str">
        <f t="shared" si="3"/>
        <v>DP</v>
      </c>
      <c r="O11" s="339" t="str">
        <f t="shared" si="4"/>
        <v>3M</v>
      </c>
      <c r="P11" s="340" t="str">
        <f t="shared" si="7"/>
        <v>obj_00b55#0005</v>
      </c>
      <c r="Q11" s="100" t="b">
        <f t="shared" si="7"/>
        <v>1</v>
      </c>
      <c r="R11" s="340">
        <v>1</v>
      </c>
      <c r="S11" s="340">
        <v>1</v>
      </c>
      <c r="T11" s="100" t="str">
        <v>obj_00b55</v>
      </c>
      <c r="U11" s="100" t="str">
        <f>_xll.qlRateHelperQuoteName(T11)</f>
        <v/>
      </c>
      <c r="V11" s="337">
        <f>_xll.qlRateHelperRate(T11,_xll.ohTrigger(Trigger,Trigger3M))</f>
        <v>-1.35E-4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-1.5769334893356562E-4</v>
      </c>
      <c r="AD11" s="250"/>
      <c r="AN11" s="228">
        <v>10</v>
      </c>
      <c r="AO11" s="228" t="str">
        <f t="shared" si="5"/>
        <v>X13F</v>
      </c>
      <c r="AP11" s="228" t="str">
        <f t="shared" si="0"/>
        <v>EUR10X13F=ICAP</v>
      </c>
      <c r="AQ11" s="254">
        <f>_xll.RtGet("IDN",AP11,$AQ$1)/100</f>
        <v>-2.9E-4</v>
      </c>
      <c r="AR11" s="254">
        <f>_xll.RtGet("IDN",AP11,$AR$1)/100</f>
        <v>2.1000000000000001E-4</v>
      </c>
      <c r="AS11" s="254">
        <f>AVERAGE(AQ11:AR11)</f>
        <v>-3.9999999999999996E-5</v>
      </c>
      <c r="AT11" s="255">
        <f>_xll.qlInterestRateIndexFixingDate($AC$5,AU11)</f>
        <v>42488</v>
      </c>
      <c r="AU11" s="255">
        <f>_xll.qlCalendarAdvance(Calendar,Settlementdate,AN11&amp;"M","mf",TRUE,Trigger)</f>
        <v>42492</v>
      </c>
      <c r="AV11" s="254">
        <f>_xll.qlIndexFixing($AC$5,AT11,,_xll.ohTrigger(Trigger,Trigger3M))</f>
        <v>2.7723208083023067E-4</v>
      </c>
      <c r="AW11" s="269">
        <f t="shared" si="6"/>
        <v>-3.1723208083023064</v>
      </c>
      <c r="AY11" s="100" t="s">
        <v>196</v>
      </c>
      <c r="AZ11" s="101">
        <f>_xll.qlInterestRateIndexFixingDate(Currency&amp;"ibor"&amp;Tenor,BA11,Trigger)</f>
        <v>42198</v>
      </c>
      <c r="BA11" s="101">
        <f>_xll.qlCalendarAdvance(Calendar,BA10,AY11,"f",,Trigger)</f>
        <v>42200</v>
      </c>
      <c r="BB11" s="101">
        <f>_xll.qlInterestRateIndexMaturity(Currency&amp;"ibor"&amp;Tenor,BA11,Trigger)</f>
        <v>42292</v>
      </c>
      <c r="BC11" s="246">
        <f>_xll.qlIndexFixing($AC$5,AZ11,TRUE,_xll.ohTrigger(Trigger,Trigger3M))</f>
        <v>2.3405531339147092E-5</v>
      </c>
      <c r="BD11" s="246">
        <f>_xll.qlIndexFixing($BE$1,AZ11,,_xll.ohTrigger(Trigger,Trigger3M))</f>
        <v>-6.5501749137707605E-5</v>
      </c>
    </row>
    <row r="12" spans="1:57" s="80" customFormat="1" ht="11.25" customHeight="1" x14ac:dyDescent="0.2">
      <c r="A12" s="280" t="s">
        <v>233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2"/>
        <v>2</v>
      </c>
      <c r="F12" s="282" t="s">
        <v>9</v>
      </c>
      <c r="G12" s="283" t="b">
        <v>1</v>
      </c>
      <c r="H12" s="284" t="s">
        <v>45</v>
      </c>
      <c r="I12" s="352">
        <v>-7.400000000000001E-5</v>
      </c>
      <c r="J12" s="75" t="str">
        <f t="shared" si="8"/>
        <v>EUR_CURVE_DEP3M_4M</v>
      </c>
      <c r="K12" s="355" t="str">
        <f>IFERROR(_xll.qlDepositRateHelper2(,IF(DataSelect="Reference",$I12,$J12),IF(RIGHT($D12,1)="N","1D",$D12),$E12,Calendar,$F12,$G12,$H12,,_xll.ohTrigger(Trigger,DataSelect)),"--")</f>
        <v>obj_00b53#0005</v>
      </c>
      <c r="L12" s="281" t="b">
        <v>1</v>
      </c>
      <c r="M12" s="87"/>
      <c r="N12" s="339" t="str">
        <f t="shared" si="3"/>
        <v>DP</v>
      </c>
      <c r="O12" s="339" t="str">
        <f t="shared" si="4"/>
        <v>4M</v>
      </c>
      <c r="P12" s="340" t="str">
        <f t="shared" si="7"/>
        <v>obj_00b53#0005</v>
      </c>
      <c r="Q12" s="100" t="b">
        <f t="shared" si="7"/>
        <v>1</v>
      </c>
      <c r="R12" s="340">
        <v>1</v>
      </c>
      <c r="S12" s="340">
        <v>1</v>
      </c>
      <c r="T12" s="100" t="str">
        <v>obj_00b53</v>
      </c>
      <c r="U12" s="100" t="str">
        <f>_xll.qlRateHelperQuoteName(T12)</f>
        <v/>
      </c>
      <c r="V12" s="337">
        <f>_xll.qlRateHelperRate(T12,_xll.ohTrigger(Trigger,Trigger3M))</f>
        <v>-7.400000000000001E-5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-9.1671927242327608E-5</v>
      </c>
      <c r="AD12" s="250"/>
      <c r="AN12" s="228">
        <v>11</v>
      </c>
      <c r="AO12" s="228" t="str">
        <f t="shared" si="5"/>
        <v>X14F</v>
      </c>
      <c r="AP12" s="228" t="str">
        <f t="shared" si="0"/>
        <v>EUR11X14F=ICAP</v>
      </c>
      <c r="AQ12" s="254">
        <f>_xll.RtGet("IDN",AP12,$AQ$1)/100</f>
        <v>-2.4000000000000001E-4</v>
      </c>
      <c r="AR12" s="254">
        <f>_xll.RtGet("IDN",AP12,$AR$1)/100</f>
        <v>2.6000000000000003E-4</v>
      </c>
      <c r="AS12" s="254">
        <f>AVERAGE(AQ12:AR12)</f>
        <v>1.0000000000000013E-5</v>
      </c>
      <c r="AT12" s="255">
        <f>_xll.qlInterestRateIndexFixingDate($AC$5,AU12)</f>
        <v>42521</v>
      </c>
      <c r="AU12" s="255">
        <f>_xll.qlCalendarAdvance(Calendar,Settlementdate,AN12&amp;"M","mf",TRUE,Trigger)</f>
        <v>42523</v>
      </c>
      <c r="AV12" s="254">
        <f>_xll.qlIndexFixing($AC$5,AT12,,_xll.ohTrigger(Trigger,Trigger3M))</f>
        <v>3.1251024210508251E-4</v>
      </c>
      <c r="AW12" s="269">
        <f t="shared" si="6"/>
        <v>-3.0251024210508248</v>
      </c>
      <c r="AY12" s="100" t="s">
        <v>196</v>
      </c>
      <c r="AZ12" s="101">
        <f>_xll.qlInterestRateIndexFixingDate(Currency&amp;"ibor"&amp;Tenor,BA12,Trigger)</f>
        <v>42199</v>
      </c>
      <c r="BA12" s="101">
        <f>_xll.qlCalendarAdvance(Calendar,BA11,AY12,"f",,Trigger)</f>
        <v>42201</v>
      </c>
      <c r="BB12" s="101">
        <f>_xll.qlInterestRateIndexMaturity(Currency&amp;"ibor"&amp;Tenor,BA12,Trigger)</f>
        <v>42293</v>
      </c>
      <c r="BC12" s="246">
        <f>_xll.qlIndexFixing($AC$5,AZ12,TRUE,_xll.ohTrigger(Trigger,Trigger3M))</f>
        <v>3.2289689571705857E-5</v>
      </c>
      <c r="BD12" s="246">
        <f>_xll.qlIndexFixing($BE$1,AZ12,,_xll.ohTrigger(Trigger,Trigger3M))</f>
        <v>-6.0345596207870812E-5</v>
      </c>
    </row>
    <row r="13" spans="1:57" s="80" customFormat="1" ht="11.25" customHeight="1" x14ac:dyDescent="0.2">
      <c r="A13" s="280" t="s">
        <v>233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2"/>
        <v>2</v>
      </c>
      <c r="F13" s="282" t="s">
        <v>9</v>
      </c>
      <c r="G13" s="283" t="b">
        <v>1</v>
      </c>
      <c r="H13" s="284" t="s">
        <v>45</v>
      </c>
      <c r="I13" s="352">
        <v>-5.7999999999999994E-5</v>
      </c>
      <c r="J13" s="75" t="str">
        <f t="shared" si="8"/>
        <v>EUR_CURVE_DEP3M_5M</v>
      </c>
      <c r="K13" s="355" t="str">
        <f>IFERROR(_xll.qlDepositRateHelper2(,IF(DataSelect="Reference",$I13,$J13),IF(RIGHT($D13,1)="N","1D",$D13),$E13,Calendar,$F13,$G13,$H13,,_xll.ohTrigger(Trigger,DataSelect)),"--")</f>
        <v>obj_00b5e#0005</v>
      </c>
      <c r="L13" s="281" t="b">
        <v>1</v>
      </c>
      <c r="M13" s="87"/>
      <c r="N13" s="339" t="str">
        <f t="shared" si="3"/>
        <v>DP</v>
      </c>
      <c r="O13" s="339" t="str">
        <f t="shared" si="4"/>
        <v>5M</v>
      </c>
      <c r="P13" s="340" t="str">
        <f t="shared" si="7"/>
        <v>obj_00b5e#0005</v>
      </c>
      <c r="Q13" s="100" t="b">
        <f t="shared" si="7"/>
        <v>1</v>
      </c>
      <c r="R13" s="340">
        <v>1</v>
      </c>
      <c r="S13" s="340">
        <v>1</v>
      </c>
      <c r="T13" s="100" t="str">
        <v>obj_00b5e</v>
      </c>
      <c r="U13" s="100" t="str">
        <f>_xll.qlRateHelperQuoteName(T13)</f>
        <v/>
      </c>
      <c r="V13" s="337">
        <f>_xll.qlRateHelperRate(T13,_xll.ohTrigger(Trigger,Trigger3M))</f>
        <v>-5.7999999999999994E-5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-7.2437538497242685E-5</v>
      </c>
      <c r="AD13" s="250"/>
      <c r="AN13" s="256">
        <v>12</v>
      </c>
      <c r="AO13" s="256" t="str">
        <f t="shared" si="5"/>
        <v>X15F</v>
      </c>
      <c r="AP13" s="256" t="str">
        <f t="shared" si="0"/>
        <v>EUR12X15F=ICAP</v>
      </c>
      <c r="AQ13" s="257">
        <f>_xll.RtGet("IDN",AP13,$AQ$1)/100</f>
        <v>-1.3000000000000002E-4</v>
      </c>
      <c r="AR13" s="257">
        <f>_xll.RtGet("IDN",AP13,$AR$1)/100</f>
        <v>3.6999999999999999E-4</v>
      </c>
      <c r="AS13" s="257">
        <f t="shared" si="9"/>
        <v>1.1999999999999999E-4</v>
      </c>
      <c r="AT13" s="258">
        <f>_xll.qlInterestRateIndexFixingDate($AC$5,AU13)</f>
        <v>42551</v>
      </c>
      <c r="AU13" s="258">
        <f>_xll.qlCalendarAdvance(Calendar,Settlementdate,AN13&amp;"M","mf",TRUE,Trigger)</f>
        <v>42555</v>
      </c>
      <c r="AV13" s="257">
        <f>_xll.qlIndexFixing($AC$5,AT13,,_xll.ohTrigger(Trigger,Trigger3M))</f>
        <v>3.6458439739640923E-4</v>
      </c>
      <c r="AW13" s="270">
        <f t="shared" si="6"/>
        <v>-2.4458439739640925</v>
      </c>
      <c r="AY13" s="100" t="s">
        <v>196</v>
      </c>
      <c r="AZ13" s="101">
        <f>_xll.qlInterestRateIndexFixingDate(Currency&amp;"ibor"&amp;Tenor,BA13,Trigger)</f>
        <v>42200</v>
      </c>
      <c r="BA13" s="101">
        <f>_xll.qlCalendarAdvance(Calendar,BA12,AY13,"f",,Trigger)</f>
        <v>42202</v>
      </c>
      <c r="BB13" s="101">
        <f>_xll.qlInterestRateIndexMaturity(Currency&amp;"ibor"&amp;Tenor,BA13,Trigger)</f>
        <v>42296</v>
      </c>
      <c r="BC13" s="246">
        <f>_xll.qlIndexFixing($AC$5,AZ13,TRUE,_xll.ohTrigger(Trigger,Trigger3M))</f>
        <v>3.9941192241259155E-5</v>
      </c>
      <c r="BD13" s="246">
        <f>_xll.qlIndexFixing($BE$1,AZ13,,_xll.ohTrigger(Trigger,Trigger3M))</f>
        <v>-5.073336138471314E-5</v>
      </c>
    </row>
    <row r="14" spans="1:57" s="80" customFormat="1" ht="11.25" customHeight="1" x14ac:dyDescent="0.2">
      <c r="A14" s="280" t="s">
        <v>233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2"/>
        <v>2</v>
      </c>
      <c r="F14" s="282" t="s">
        <v>9</v>
      </c>
      <c r="G14" s="283" t="b">
        <v>1</v>
      </c>
      <c r="H14" s="284" t="s">
        <v>45</v>
      </c>
      <c r="I14" s="352">
        <v>2.2000000000000003E-5</v>
      </c>
      <c r="J14" s="75" t="str">
        <f t="shared" si="8"/>
        <v>EUR_CURVE_DEP3M_6M</v>
      </c>
      <c r="K14" s="355" t="str">
        <f>IFERROR(_xll.qlDepositRateHelper2(,IF(DataSelect="Reference",$I14,$J14),IF(RIGHT($D14,1)="N","1D",$D14),$E14,Calendar,$F14,$G14,$H14,,_xll.ohTrigger(Trigger,DataSelect)),"--")</f>
        <v>obj_00b59#0005</v>
      </c>
      <c r="L14" s="281" t="b">
        <v>1</v>
      </c>
      <c r="M14" s="87"/>
      <c r="N14" s="339" t="str">
        <f t="shared" si="3"/>
        <v>DP</v>
      </c>
      <c r="O14" s="339" t="str">
        <f t="shared" si="4"/>
        <v>6M</v>
      </c>
      <c r="P14" s="340" t="str">
        <f t="shared" si="7"/>
        <v>obj_00b59#0005</v>
      </c>
      <c r="Q14" s="100" t="b">
        <f t="shared" si="7"/>
        <v>1</v>
      </c>
      <c r="R14" s="340">
        <v>1</v>
      </c>
      <c r="S14" s="340">
        <v>1</v>
      </c>
      <c r="T14" s="100" t="str">
        <v>obj_00b59</v>
      </c>
      <c r="U14" s="100" t="str">
        <f>_xll.qlRateHelperQuoteName(T14)</f>
        <v/>
      </c>
      <c r="V14" s="337">
        <f>_xll.qlRateHelperRate(T14,_xll.ohTrigger(Trigger,Trigger3M))</f>
        <v>2.2000000000000003E-5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42373</v>
      </c>
      <c r="Z14" s="246">
        <v>1.0204000958297815E-5</v>
      </c>
      <c r="AD14" s="250"/>
      <c r="AY14" s="100" t="s">
        <v>196</v>
      </c>
      <c r="AZ14" s="101">
        <f>_xll.qlInterestRateIndexFixingDate(Currency&amp;"ibor"&amp;Tenor,BA14,Trigger)</f>
        <v>42201</v>
      </c>
      <c r="BA14" s="101">
        <f>_xll.qlCalendarAdvance(Calendar,BA13,AY14,"f",,Trigger)</f>
        <v>42205</v>
      </c>
      <c r="BB14" s="101">
        <f>_xll.qlInterestRateIndexMaturity(Currency&amp;"ibor"&amp;Tenor,BA14,Trigger)</f>
        <v>42297</v>
      </c>
      <c r="BC14" s="246">
        <f>_xll.qlIndexFixing($AC$5,AZ14,TRUE,_xll.ohTrigger(Trigger,Trigger3M))</f>
        <v>5.2746216231269258E-5</v>
      </c>
      <c r="BD14" s="246">
        <f>_xll.qlIndexFixing($BE$1,AZ14,,_xll.ohTrigger(Trigger,Trigger3M))</f>
        <v>-4.0121265234898509E-5</v>
      </c>
    </row>
    <row r="15" spans="1:57" s="80" customFormat="1" ht="11.25" customHeight="1" x14ac:dyDescent="0.2">
      <c r="A15" s="280" t="s">
        <v>233</v>
      </c>
      <c r="B15" s="292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2"/>
        <v>2</v>
      </c>
      <c r="F15" s="282" t="s">
        <v>9</v>
      </c>
      <c r="G15" s="283" t="b">
        <v>1</v>
      </c>
      <c r="H15" s="284" t="s">
        <v>45</v>
      </c>
      <c r="I15" s="352">
        <v>3.6000000000000001E-5</v>
      </c>
      <c r="J15" s="75" t="str">
        <f t="shared" si="8"/>
        <v>EUR_CURVE_DEP3M_7M</v>
      </c>
      <c r="K15" s="355" t="str">
        <f>IFERROR(_xll.qlDepositRateHelper2(,IF(DataSelect="Reference",$I15,$J15),IF(RIGHT($D15,1)="N","1D",$D15),$E15,Calendar,$F15,$G15,$H15,,_xll.ohTrigger(Trigger,DataSelect)),"--")</f>
        <v>obj_00b56#0005</v>
      </c>
      <c r="L15" s="281" t="b">
        <v>1</v>
      </c>
      <c r="M15" s="87"/>
      <c r="N15" s="339" t="str">
        <f t="shared" si="3"/>
        <v>DP</v>
      </c>
      <c r="O15" s="339" t="str">
        <f t="shared" si="4"/>
        <v>7M</v>
      </c>
      <c r="P15" s="340" t="str">
        <f t="shared" si="7"/>
        <v>obj_00b56#0005</v>
      </c>
      <c r="Q15" s="100" t="b">
        <f t="shared" si="7"/>
        <v>1</v>
      </c>
      <c r="R15" s="340">
        <v>1</v>
      </c>
      <c r="S15" s="340">
        <v>1</v>
      </c>
      <c r="T15" s="100" t="str">
        <v>obj_00b56</v>
      </c>
      <c r="U15" s="100" t="str">
        <f>_xll.qlRateHelperQuoteName(T15)</f>
        <v/>
      </c>
      <c r="V15" s="337">
        <f>_xll.qlRateHelperRate(T15,_xll.ohTrigger(Trigger,Trigger3M))</f>
        <v>3.6000000000000001E-5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42402</v>
      </c>
      <c r="Z15" s="246">
        <v>2.588459938471424E-5</v>
      </c>
      <c r="AD15" s="250"/>
      <c r="AO15" s="249" t="s">
        <v>251</v>
      </c>
      <c r="AP15" s="249" t="s">
        <v>73</v>
      </c>
      <c r="AQ15" s="249" t="s">
        <v>219</v>
      </c>
      <c r="AR15" s="249" t="s">
        <v>220</v>
      </c>
      <c r="AS15" s="249" t="s">
        <v>221</v>
      </c>
      <c r="AT15" s="249" t="s">
        <v>247</v>
      </c>
      <c r="AU15" s="249" t="s">
        <v>224</v>
      </c>
      <c r="AV15" s="249" t="s">
        <v>250</v>
      </c>
      <c r="AW15" s="271" t="s">
        <v>227</v>
      </c>
      <c r="AY15" s="100" t="s">
        <v>196</v>
      </c>
      <c r="AZ15" s="101">
        <f>_xll.qlInterestRateIndexFixingDate(Currency&amp;"ibor"&amp;Tenor,BA15,Trigger)</f>
        <v>42202</v>
      </c>
      <c r="BA15" s="101">
        <f>_xll.qlCalendarAdvance(Calendar,BA14,AY15,"f",,Trigger)</f>
        <v>42206</v>
      </c>
      <c r="BB15" s="101">
        <f>_xll.qlInterestRateIndexMaturity(Currency&amp;"ibor"&amp;Tenor,BA15,Trigger)</f>
        <v>42298</v>
      </c>
      <c r="BC15" s="246">
        <f>_xll.qlIndexFixing($AC$5,AZ15,TRUE,_xll.ohTrigger(Trigger,Trigger3M))</f>
        <v>5.6138486355202758E-5</v>
      </c>
      <c r="BD15" s="246">
        <f>_xll.qlIndexFixing($BE$1,AZ15,,_xll.ohTrigger(Trigger,Trigger3M))</f>
        <v>-3.5211417180252873E-5</v>
      </c>
    </row>
    <row r="16" spans="1:57" s="80" customFormat="1" ht="11.25" customHeight="1" x14ac:dyDescent="0.2">
      <c r="A16" s="280" t="s">
        <v>233</v>
      </c>
      <c r="B16" s="292" t="str">
        <v>8M</v>
      </c>
      <c r="C16" s="283" t="str">
        <v>8M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2"/>
        <v>2</v>
      </c>
      <c r="F16" s="282" t="s">
        <v>9</v>
      </c>
      <c r="G16" s="283" t="b">
        <v>1</v>
      </c>
      <c r="H16" s="284" t="s">
        <v>45</v>
      </c>
      <c r="I16" s="352">
        <v>5.5999999999999999E-5</v>
      </c>
      <c r="J16" s="75" t="str">
        <f t="shared" si="8"/>
        <v>EUR_CURVE_DEP3M_8M</v>
      </c>
      <c r="K16" s="355" t="str">
        <f>IFERROR(_xll.qlDepositRateHelper2(,IF(DataSelect="Reference",$I16,$J16),IF(RIGHT($D16,1)="N","1D",$D16),$E16,Calendar,$F16,$G16,$H16,,_xll.ohTrigger(Trigger,DataSelect)),"--")</f>
        <v>obj_00b96#0003</v>
      </c>
      <c r="L16" s="281" t="b">
        <v>1</v>
      </c>
      <c r="M16" s="87"/>
      <c r="N16" s="339" t="str">
        <f t="shared" si="3"/>
        <v>DP</v>
      </c>
      <c r="O16" s="339" t="str">
        <f t="shared" si="4"/>
        <v>8M</v>
      </c>
      <c r="P16" s="340" t="str">
        <f t="shared" si="7"/>
        <v>obj_00b96#0003</v>
      </c>
      <c r="Q16" s="100" t="b">
        <f t="shared" si="7"/>
        <v>1</v>
      </c>
      <c r="R16" s="340">
        <v>1</v>
      </c>
      <c r="S16" s="340">
        <v>1</v>
      </c>
      <c r="T16" s="100" t="str">
        <v>obj_00b96</v>
      </c>
      <c r="U16" s="100" t="str">
        <f>_xll.qlRateHelperQuoteName(T16)</f>
        <v/>
      </c>
      <c r="V16" s="337">
        <f>_xll.qlRateHelperRate(T16,_xll.ohTrigger(Trigger,Trigger3M))</f>
        <v>5.5999999999999999E-5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42431</v>
      </c>
      <c r="Z16" s="246">
        <v>4.7248200391709844E-5</v>
      </c>
      <c r="AD16" s="250"/>
      <c r="AO16" s="445" t="str">
        <f>_xll.qlIMMNextCode(Evaluationdate,FALSE,Trigger)</f>
        <v>N5</v>
      </c>
      <c r="AP16" s="445" t="str">
        <f>"FEI"&amp;AO16</f>
        <v>FEIN5</v>
      </c>
      <c r="AQ16" s="451">
        <f>_xll.RtGet("IDN",AP16,$AQ$15)</f>
        <v>0</v>
      </c>
      <c r="AR16" s="451">
        <f>_xll.RtGet("IDN",AP16,$AR$15)</f>
        <v>0</v>
      </c>
      <c r="AS16" s="454" t="e">
        <f>(100-_xll.qlMidSafe(AQ16,AR16,Trigger3M))/100</f>
        <v>#NUM!</v>
      </c>
      <c r="AT16" s="446">
        <f>_xll.qlInterestRateIndexFixingDate($AC$5,AU16)</f>
        <v>42198</v>
      </c>
      <c r="AU16" s="446">
        <f>_xll.qlIMMdate(AO16,,Trigger)</f>
        <v>42200</v>
      </c>
      <c r="AV16" s="457">
        <f>_xll.qlIndexFixing($AC$5,AT16,,Trigger)</f>
        <v>2.3405531339147092E-5</v>
      </c>
      <c r="AW16" s="460" t="e">
        <f>(AS16-AV16)*10000</f>
        <v>#NUM!</v>
      </c>
      <c r="AY16" s="100" t="s">
        <v>196</v>
      </c>
      <c r="AZ16" s="101">
        <f>_xll.qlInterestRateIndexFixingDate(Currency&amp;"ibor"&amp;Tenor,BA16,Trigger)</f>
        <v>42205</v>
      </c>
      <c r="BA16" s="101">
        <f>_xll.qlCalendarAdvance(Calendar,BA15,AY16,"f",,Trigger)</f>
        <v>42207</v>
      </c>
      <c r="BB16" s="101">
        <f>_xll.qlInterestRateIndexMaturity(Currency&amp;"ibor"&amp;Tenor,BA16,Trigger)</f>
        <v>42299</v>
      </c>
      <c r="BC16" s="246">
        <f>_xll.qlIndexFixing($AC$5,AZ16,TRUE,_xll.ohTrigger(Trigger,Trigger3M))</f>
        <v>5.8842007734142811E-5</v>
      </c>
      <c r="BD16" s="246">
        <f>_xll.qlIndexFixing($BE$1,AZ16,,_xll.ohTrigger(Trigger,Trigger3M))</f>
        <v>-3.0379159042707211E-5</v>
      </c>
    </row>
    <row r="17" spans="1:56" s="80" customFormat="1" ht="11.25" customHeight="1" x14ac:dyDescent="0.2">
      <c r="A17" s="280" t="s">
        <v>233</v>
      </c>
      <c r="B17" s="292" t="str">
        <v>9M</v>
      </c>
      <c r="C17" s="283" t="str">
        <v>42445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42445</v>
      </c>
      <c r="E17" s="281">
        <f t="shared" si="2"/>
        <v>2</v>
      </c>
      <c r="F17" s="282" t="s">
        <v>9</v>
      </c>
      <c r="G17" s="283" t="b">
        <v>1</v>
      </c>
      <c r="H17" s="284" t="s">
        <v>45</v>
      </c>
      <c r="I17" s="352">
        <v>7.1000000000000005E-5</v>
      </c>
      <c r="J17" s="75" t="str">
        <f t="shared" si="8"/>
        <v>EUR_CURVE_DEP3M_9M</v>
      </c>
      <c r="K17" s="355" t="str">
        <f>IFERROR(_xll.qlDepositRateHelper2(,IF(DataSelect="Reference",$I17,$J17),IF(RIGHT($D17,1)="N","1D",$D17),$E17,Calendar,$F17,$G17,$H17,,_xll.ohTrigger(Trigger,DataSelect)),"--")</f>
        <v>--</v>
      </c>
      <c r="L17" s="281" t="b">
        <v>1</v>
      </c>
      <c r="M17" s="87"/>
      <c r="N17" s="339" t="str">
        <f t="shared" si="3"/>
        <v>DP</v>
      </c>
      <c r="O17" s="339" t="str">
        <f t="shared" si="4"/>
        <v>42445</v>
      </c>
      <c r="P17" s="340" t="str">
        <f t="shared" si="7"/>
        <v>--</v>
      </c>
      <c r="Q17" s="100" t="b">
        <v>0</v>
      </c>
      <c r="R17" s="340">
        <v>1</v>
      </c>
      <c r="S17" s="340">
        <v>1</v>
      </c>
      <c r="T17" s="100" t="str">
        <v>obj_00b8f</v>
      </c>
      <c r="U17" s="100" t="str">
        <f>_xll.qlRateHelperQuoteName(T17)</f>
        <v/>
      </c>
      <c r="V17" s="337">
        <f>_xll.qlRateHelperRate(T17,_xll.ohTrigger(Trigger,Trigger3M))</f>
        <v>2.2499999999991971E-4</v>
      </c>
      <c r="W17" s="337">
        <f>IFERROR(_xll.qlFuturesRateHelperConvexityAdjustment(T17,Trigger),"--")</f>
        <v>0</v>
      </c>
      <c r="X17" s="101">
        <f>_xll.qlRateHelperEarliestDate(T17,Trigger)</f>
        <v>42445</v>
      </c>
      <c r="Y17" s="101">
        <f>_xll.qlRateHelperLatestDate(T17,Trigger)</f>
        <v>42537</v>
      </c>
      <c r="Z17" s="246">
        <v>9.9631385020578498E-5</v>
      </c>
      <c r="AD17" s="250"/>
      <c r="AO17" s="447" t="str">
        <f>_xll.qlIMMNextCode(AO16,TRUE,Trigger)</f>
        <v>U5</v>
      </c>
      <c r="AP17" s="447" t="str">
        <f>"FEI"&amp;AO17</f>
        <v>FEIU5</v>
      </c>
      <c r="AQ17" s="452">
        <f>_xll.RtGet("IDN",AP17,$AQ$15)</f>
        <v>100.01</v>
      </c>
      <c r="AR17" s="452">
        <f>_xll.RtGet("IDN",AP17,$AR$15)</f>
        <v>100.015</v>
      </c>
      <c r="AS17" s="455">
        <f>(100-_xll.qlMidSafe(AQ17,AR17,Trigger3M))/100</f>
        <v>-1.2500000000002841E-4</v>
      </c>
      <c r="AT17" s="448">
        <f>_xll.qlInterestRateIndexFixingDate($AC$5,AU17)</f>
        <v>42261</v>
      </c>
      <c r="AU17" s="448">
        <f>_xll.qlIMMdate(AO17,,Trigger)</f>
        <v>42263</v>
      </c>
      <c r="AV17" s="458">
        <f>_xll.qlIndexFixing($AC$5,AT17,,Trigger)</f>
        <v>1.489690044700562E-4</v>
      </c>
      <c r="AW17" s="461">
        <f t="shared" ref="AW17:AW23" si="10">(AS17-AV17)*10000</f>
        <v>-2.7396900447008461</v>
      </c>
      <c r="AY17" s="100" t="s">
        <v>196</v>
      </c>
      <c r="AZ17" s="101">
        <f>_xll.qlInterestRateIndexFixingDate(Currency&amp;"ibor"&amp;Tenor,BA17,Trigger)</f>
        <v>42206</v>
      </c>
      <c r="BA17" s="101">
        <f>_xll.qlCalendarAdvance(Calendar,BA16,AY17,"f",,Trigger)</f>
        <v>42208</v>
      </c>
      <c r="BB17" s="101">
        <f>_xll.qlInterestRateIndexMaturity(Currency&amp;"ibor"&amp;Tenor,BA17,Trigger)</f>
        <v>42300</v>
      </c>
      <c r="BC17" s="246">
        <f>_xll.qlIndexFixing($AC$5,AZ17,TRUE,_xll.ohTrigger(Trigger,Trigger3M))</f>
        <v>6.0856778942273443E-5</v>
      </c>
      <c r="BD17" s="246">
        <f>_xll.qlIndexFixing($BE$1,AZ17,,_xll.ohTrigger(Trigger,Trigger3M))</f>
        <v>-2.5634038919357095E-5</v>
      </c>
    </row>
    <row r="18" spans="1:56" s="80" customFormat="1" ht="11.25" customHeight="1" x14ac:dyDescent="0.2">
      <c r="A18" s="280" t="s">
        <v>233</v>
      </c>
      <c r="B18" s="292" t="str">
        <v>10M</v>
      </c>
      <c r="C18" s="283" t="e">
        <v>#N/A</v>
      </c>
      <c r="D18" s="282" t="e">
        <f>IF(DataSelect="Reference",IF(LEFT($C18,1)="#",(_xll.qlCalendarBusinessDaysBetween(Calendar,Settlementdate,DATE(RIGHT(LEFT(C18,5),4),LEFT(RIGHT(C18,4),2),RIGHT(C18,2)),,TRUE,Trigger)-1)&amp;"D",C18),$B18)</f>
        <v>#N/A</v>
      </c>
      <c r="E18" s="281" t="e">
        <f t="shared" si="2"/>
        <v>#N/A</v>
      </c>
      <c r="F18" s="282" t="s">
        <v>9</v>
      </c>
      <c r="G18" s="283" t="b">
        <v>1</v>
      </c>
      <c r="H18" s="284" t="s">
        <v>45</v>
      </c>
      <c r="I18" s="352" t="e">
        <v>#N/A</v>
      </c>
      <c r="J18" s="75" t="str">
        <f t="shared" si="8"/>
        <v>EUR_CURVE_DEP3M_10M</v>
      </c>
      <c r="K18" s="355" t="str">
        <f>IFERROR(_xll.qlDepositRateHelper2(,IF(DataSelect="Reference",$I18,$J18),IF(RIGHT($D18,1)="N","1D",$D18),$E18,Calendar,$F18,$G18,$H18,,_xll.ohTrigger(Trigger,DataSelect)),"--")</f>
        <v>--</v>
      </c>
      <c r="L18" s="281" t="b">
        <v>0</v>
      </c>
      <c r="M18" s="89"/>
      <c r="N18" s="339" t="str">
        <f t="shared" si="3"/>
        <v>DP</v>
      </c>
      <c r="O18" s="339" t="e">
        <f t="shared" si="4"/>
        <v>#N/A</v>
      </c>
      <c r="P18" s="340" t="str">
        <f t="shared" si="7"/>
        <v>--</v>
      </c>
      <c r="Q18" s="100" t="b">
        <f t="shared" si="7"/>
        <v>0</v>
      </c>
      <c r="R18" s="340">
        <v>1</v>
      </c>
      <c r="S18" s="340">
        <v>1</v>
      </c>
      <c r="T18" s="100" t="str">
        <v>obj_00b91</v>
      </c>
      <c r="U18" s="100" t="str">
        <f>_xll.qlRateHelperQuoteName(T18)</f>
        <v/>
      </c>
      <c r="V18" s="337">
        <f>_xll.qlRateHelperRate(T18,_xll.ohTrigger(Trigger,Trigger3M))</f>
        <v>3.2750000000001972E-4</v>
      </c>
      <c r="W18" s="337">
        <f>IFERROR(_xll.qlFuturesRateHelperConvexityAdjustment(T18,Trigger),"--")</f>
        <v>-2.5000000000000002E-6</v>
      </c>
      <c r="X18" s="101">
        <f>_xll.qlRateHelperEarliestDate(T18,Trigger)</f>
        <v>42536</v>
      </c>
      <c r="Y18" s="101">
        <f>_xll.qlRateHelperLatestDate(T18,Trigger)</f>
        <v>42628</v>
      </c>
      <c r="Z18" s="246">
        <v>1.4750418180718521E-4</v>
      </c>
      <c r="AD18" s="259"/>
      <c r="AO18" s="447" t="str">
        <f>_xll.qlIMMNextCode(AO17,TRUE,Trigger)</f>
        <v>Z5</v>
      </c>
      <c r="AP18" s="447" t="str">
        <f>"FEI"&amp;AO18</f>
        <v>FEIZ5</v>
      </c>
      <c r="AQ18" s="452">
        <f>_xll.RtGet("IDN",AP18,$AQ$15)</f>
        <v>100.015</v>
      </c>
      <c r="AR18" s="452">
        <f>_xll.RtGet("IDN",AP18,$AR$15)</f>
        <v>100.02</v>
      </c>
      <c r="AS18" s="455">
        <f>(100-_xll.qlMidSafe(AQ18,AR18,Trigger3M))/100</f>
        <v>-1.7499999999998295E-4</v>
      </c>
      <c r="AT18" s="448">
        <f>_xll.qlInterestRateIndexFixingDate($AC$5,AU18)</f>
        <v>42352</v>
      </c>
      <c r="AU18" s="448">
        <f>_xll.qlIMMdate(AO18,,Trigger)</f>
        <v>42354</v>
      </c>
      <c r="AV18" s="458">
        <f>_xll.qlIndexFixing($AC$5,AT18,,Trigger)</f>
        <v>2.2111269422365242E-4</v>
      </c>
      <c r="AW18" s="461">
        <f t="shared" si="10"/>
        <v>-3.961126942236354</v>
      </c>
      <c r="AY18" s="100" t="s">
        <v>196</v>
      </c>
      <c r="AZ18" s="101">
        <f>_xll.qlInterestRateIndexFixingDate(Currency&amp;"ibor"&amp;Tenor,BA18,Trigger)</f>
        <v>42207</v>
      </c>
      <c r="BA18" s="101">
        <f>_xll.qlCalendarAdvance(Calendar,BA17,AY18,"f",,Trigger)</f>
        <v>42209</v>
      </c>
      <c r="BB18" s="101">
        <f>_xll.qlInterestRateIndexMaturity(Currency&amp;"ibor"&amp;Tenor,BA18,Trigger)</f>
        <v>42303</v>
      </c>
      <c r="BC18" s="246">
        <f>_xll.qlIndexFixing($AC$5,AZ18,TRUE,_xll.ohTrigger(Trigger,Trigger3M))</f>
        <v>6.2803076563085815E-5</v>
      </c>
      <c r="BD18" s="246">
        <f>_xll.qlIndexFixing($BE$1,AZ18,,_xll.ohTrigger(Trigger,Trigger3M))</f>
        <v>-1.6950030642889144E-5</v>
      </c>
    </row>
    <row r="19" spans="1:56" s="80" customFormat="1" ht="11.25" customHeight="1" x14ac:dyDescent="0.2">
      <c r="A19" s="280" t="s">
        <v>233</v>
      </c>
      <c r="B19" s="292" t="str">
        <v>11M</v>
      </c>
      <c r="C19" s="283" t="e">
        <v>#N/A</v>
      </c>
      <c r="D19" s="282" t="e">
        <f>IF(DataSelect="Reference",IF(LEFT($C19,1)="#",(_xll.qlCalendarBusinessDaysBetween(Calendar,Settlementdate,DATE(RIGHT(LEFT(C19,5),4),LEFT(RIGHT(C19,4),2),RIGHT(C19,2)),,TRUE,Trigger)-1)&amp;"D",C19),$B19)</f>
        <v>#N/A</v>
      </c>
      <c r="E19" s="281" t="e">
        <f t="shared" si="2"/>
        <v>#N/A</v>
      </c>
      <c r="F19" s="282" t="s">
        <v>9</v>
      </c>
      <c r="G19" s="283" t="b">
        <v>1</v>
      </c>
      <c r="H19" s="284" t="s">
        <v>45</v>
      </c>
      <c r="I19" s="352" t="e">
        <v>#N/A</v>
      </c>
      <c r="J19" s="75" t="str">
        <f t="shared" si="8"/>
        <v>EUR_CURVE_DEP3M_11M</v>
      </c>
      <c r="K19" s="355" t="str">
        <f>IFERROR(_xll.qlDepositRateHelper2(,IF(DataSelect="Reference",$I19,$J19),IF(RIGHT($D19,1)="N","1D",$D19),$E19,Calendar,$F19,$G19,$H19,,_xll.ohTrigger(Trigger,DataSelect)),"--")</f>
        <v>--</v>
      </c>
      <c r="L19" s="281" t="b">
        <v>0</v>
      </c>
      <c r="M19" s="87"/>
      <c r="N19" s="339" t="str">
        <f t="shared" ref="N19" si="11">A19</f>
        <v>DP</v>
      </c>
      <c r="O19" s="339" t="e">
        <f t="shared" ref="O19" si="12">C19</f>
        <v>#N/A</v>
      </c>
      <c r="P19" s="340" t="str">
        <f t="shared" ref="P19" si="13">K19</f>
        <v>--</v>
      </c>
      <c r="Q19" s="100" t="b">
        <f t="shared" ref="Q19" si="14">L19</f>
        <v>0</v>
      </c>
      <c r="R19" s="340">
        <v>1</v>
      </c>
      <c r="S19" s="340">
        <v>1</v>
      </c>
      <c r="T19" s="100" t="str">
        <v>obj_00b92</v>
      </c>
      <c r="U19" s="100" t="str">
        <f>_xll.qlRateHelperQuoteName(T19)</f>
        <v/>
      </c>
      <c r="V19" s="337">
        <f>_xll.qlRateHelperRate(T19,_xll.ohTrigger(Trigger,Trigger3M))</f>
        <v>5.274999999999977E-4</v>
      </c>
      <c r="W19" s="337">
        <f>IFERROR(_xll.qlFuturesRateHelperConvexityAdjustment(T19,Trigger),"--")</f>
        <v>-2.5000000000000002E-6</v>
      </c>
      <c r="X19" s="101">
        <f>_xll.qlRateHelperEarliestDate(T19,Trigger)</f>
        <v>42634</v>
      </c>
      <c r="Y19" s="101">
        <f>_xll.qlRateHelperLatestDate(T19,Trigger)</f>
        <v>42725</v>
      </c>
      <c r="Z19" s="246">
        <v>2.1630783688031003E-4</v>
      </c>
      <c r="AD19" s="259"/>
      <c r="AO19" s="447" t="str">
        <f>_xll.qlIMMNextCode(AO18,TRUE,Trigger)</f>
        <v>H6</v>
      </c>
      <c r="AP19" s="447" t="str">
        <f>"FEI"&amp;AO19</f>
        <v>FEIH6</v>
      </c>
      <c r="AQ19" s="452">
        <f>_xll.RtGet("IDN",AP19,$AQ$15)</f>
        <v>100.01</v>
      </c>
      <c r="AR19" s="452">
        <f>_xll.RtGet("IDN",AP19,$AR$15)</f>
        <v>100.015</v>
      </c>
      <c r="AS19" s="455">
        <f>(100-_xll.qlMidSafe(AQ19,AR19,Trigger3M))/100</f>
        <v>-1.2500000000002841E-4</v>
      </c>
      <c r="AT19" s="448">
        <f>_xll.qlInterestRateIndexFixingDate($AC$5,AU19)</f>
        <v>42443</v>
      </c>
      <c r="AU19" s="448">
        <f>_xll.qlIMMdate(AO19,,Trigger)</f>
        <v>42445</v>
      </c>
      <c r="AV19" s="458">
        <f>_xll.qlIndexFixing($AC$5,AT19,,Trigger)</f>
        <v>2.2499999999930188E-4</v>
      </c>
      <c r="AW19" s="461">
        <f t="shared" si="10"/>
        <v>-3.4999999999933027</v>
      </c>
      <c r="AY19" s="100" t="s">
        <v>196</v>
      </c>
      <c r="AZ19" s="101">
        <f>_xll.qlInterestRateIndexFixingDate(Currency&amp;"ibor"&amp;Tenor,BA19,Trigger)</f>
        <v>42208</v>
      </c>
      <c r="BA19" s="101">
        <f>_xll.qlCalendarAdvance(Calendar,BA18,AY19,"f",,Trigger)</f>
        <v>42212</v>
      </c>
      <c r="BB19" s="101">
        <f>_xll.qlInterestRateIndexMaturity(Currency&amp;"ibor"&amp;Tenor,BA19,Trigger)</f>
        <v>42304</v>
      </c>
      <c r="BC19" s="246">
        <f>_xll.qlIndexFixing($AC$5,AZ19,TRUE,_xll.ohTrigger(Trigger,Trigger3M))</f>
        <v>5.7409972846948953E-5</v>
      </c>
      <c r="BD19" s="246">
        <f>_xll.qlIndexFixing($BE$1,AZ19,,_xll.ohTrigger(Trigger,Trigger3M))</f>
        <v>-7.6235993365973398E-6</v>
      </c>
    </row>
    <row r="20" spans="1:56" s="80" customFormat="1" ht="11.25" customHeight="1" x14ac:dyDescent="0.2">
      <c r="A20" s="286" t="s">
        <v>233</v>
      </c>
      <c r="B20" s="293" t="str">
        <v>12M</v>
      </c>
      <c r="C20" s="289" t="e">
        <v>#N/A</v>
      </c>
      <c r="D20" s="288" t="e">
        <f>IF(DataSelect="Reference",IF(LEFT($C20,1)="#",(_xll.qlCalendarBusinessDaysBetween(Calendar,Settlementdate,DATE(RIGHT(LEFT(C20,5),4),LEFT(RIGHT(C20,4),2),RIGHT(C20,2)),,TRUE,Trigger)-1)&amp;"D",C20),$B20)</f>
        <v>#N/A</v>
      </c>
      <c r="E20" s="287" t="e">
        <f t="shared" si="2"/>
        <v>#N/A</v>
      </c>
      <c r="F20" s="288" t="s">
        <v>9</v>
      </c>
      <c r="G20" s="289" t="b">
        <v>1</v>
      </c>
      <c r="H20" s="290" t="s">
        <v>45</v>
      </c>
      <c r="I20" s="353" t="e">
        <v>#N/A</v>
      </c>
      <c r="J20" s="6" t="str">
        <f t="shared" si="8"/>
        <v>EUR_CURVE_DEP3M_12M</v>
      </c>
      <c r="K20" s="356" t="str">
        <f>IFERROR(_xll.qlDepositRateHelper2(,IF(DataSelect="Reference",$I20,$J20),IF(RIGHT($D20,1)="N","1D",$D20),$E20,Calendar,$F20,$G20,$H20,,_xll.ohTrigger(Trigger,DataSelect)),"--")</f>
        <v>--</v>
      </c>
      <c r="L20" s="287" t="b">
        <v>0</v>
      </c>
      <c r="M20" s="87"/>
      <c r="N20" s="339" t="str">
        <f t="shared" ref="N20:N21" si="15">A20</f>
        <v>DP</v>
      </c>
      <c r="O20" s="339" t="e">
        <f t="shared" ref="O20:O21" si="16">C20</f>
        <v>#N/A</v>
      </c>
      <c r="P20" s="340" t="str">
        <f t="shared" ref="P20:P21" si="17">K20</f>
        <v>--</v>
      </c>
      <c r="Q20" s="100" t="b">
        <f t="shared" ref="Q20:Q21" si="18">L20</f>
        <v>0</v>
      </c>
      <c r="R20" s="340">
        <v>1</v>
      </c>
      <c r="S20" s="340">
        <v>1</v>
      </c>
      <c r="T20" s="100" t="str">
        <v>obj_00b8d</v>
      </c>
      <c r="U20" s="100" t="str">
        <f>_xll.qlRateHelperQuoteName(T20)</f>
        <v/>
      </c>
      <c r="V20" s="337">
        <f>_xll.qlRateHelperRate(T20,_xll.ohTrigger(Trigger,Trigger3M))</f>
        <v>9.2500000000006466E-4</v>
      </c>
      <c r="W20" s="337">
        <f>IFERROR(_xll.qlFuturesRateHelperConvexityAdjustment(T20,Trigger),"--")</f>
        <v>0</v>
      </c>
      <c r="X20" s="101">
        <f>_xll.qlRateHelperEarliestDate(T20,Trigger)</f>
        <v>42725</v>
      </c>
      <c r="Y20" s="101">
        <f>_xll.qlRateHelperLatestDate(T20,Trigger)</f>
        <v>42815</v>
      </c>
      <c r="Z20" s="246">
        <v>3.1936940307761665E-4</v>
      </c>
      <c r="AD20" s="259"/>
      <c r="AO20" s="447" t="str">
        <f>_xll.qlIMMNextCode(AO19,TRUE,Trigger)</f>
        <v>M6</v>
      </c>
      <c r="AP20" s="447" t="str">
        <f>"FEI"&amp;AO20</f>
        <v>FEIM6</v>
      </c>
      <c r="AQ20" s="452">
        <f>_xll.RtGet("IDN",AP20,$AQ$15)</f>
        <v>99.995000000000005</v>
      </c>
      <c r="AR20" s="452">
        <f>_xll.RtGet("IDN",AP20,$AR$15)</f>
        <v>100</v>
      </c>
      <c r="AS20" s="455">
        <f>(100-_xll.qlMidSafe(AQ20,AR20,Trigger3M))/100</f>
        <v>2.4999999999977263E-5</v>
      </c>
      <c r="AT20" s="448">
        <f>_xll.qlInterestRateIndexFixingDate($AC$5,AU20)</f>
        <v>42534</v>
      </c>
      <c r="AU20" s="448">
        <f>_xll.qlIMMdate(AO20,,Trigger)</f>
        <v>42536</v>
      </c>
      <c r="AV20" s="458">
        <f>_xll.qlIndexFixing($AC$5,AT20,,Trigger)</f>
        <v>3.275000000000168E-4</v>
      </c>
      <c r="AW20" s="461">
        <f t="shared" si="10"/>
        <v>-3.0250000000003956</v>
      </c>
      <c r="AY20" s="100" t="s">
        <v>196</v>
      </c>
      <c r="AZ20" s="101">
        <f>_xll.qlInterestRateIndexFixingDate(Currency&amp;"ibor"&amp;Tenor,BA20,Trigger)</f>
        <v>42209</v>
      </c>
      <c r="BA20" s="101">
        <f>_xll.qlCalendarAdvance(Calendar,BA19,AY20,"f",,Trigger)</f>
        <v>42213</v>
      </c>
      <c r="BB20" s="101">
        <f>_xll.qlInterestRateIndexMaturity(Currency&amp;"ibor"&amp;Tenor,BA20,Trigger)</f>
        <v>42305</v>
      </c>
      <c r="BC20" s="246">
        <f>_xll.qlIndexFixing($AC$5,AZ20,TRUE,_xll.ohTrigger(Trigger,Trigger3M))</f>
        <v>5.4612580815887917E-5</v>
      </c>
      <c r="BD20" s="246">
        <f>_xll.qlIndexFixing($BE$1,AZ20,,_xll.ohTrigger(Trigger,Trigger3M))</f>
        <v>-3.3694160140246048E-6</v>
      </c>
    </row>
    <row r="21" spans="1:56" s="80" customFormat="1" ht="11.25" customHeight="1" x14ac:dyDescent="0.2">
      <c r="A21" s="286" t="s">
        <v>233</v>
      </c>
      <c r="B21" s="293" t="str">
        <f t="array" ref="B21">_xll.ohFilter(Quote!Q22:Q120,Quote!P22:P120="DP")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119D</v>
      </c>
      <c r="E21" s="287">
        <f t="shared" si="2"/>
        <v>2</v>
      </c>
      <c r="F21" s="288" t="s">
        <v>9</v>
      </c>
      <c r="G21" s="289" t="b">
        <v>1</v>
      </c>
      <c r="H21" s="290" t="s">
        <v>45</v>
      </c>
      <c r="I21" s="353">
        <f t="array" ref="I21">_xll.ohFilter(PastedValue!H20:H80,PastedValue!A20:A80="Dp")/100</f>
        <v>0</v>
      </c>
      <c r="J21" s="6" t="str">
        <f t="shared" ref="J21" si="19">IF(LEFT(B21,1)="#","STUB"&amp;Tenor,Currency&amp;"_CURVE_DEP"&amp;Tenor&amp;"_"&amp;B21)</f>
        <v>STUB3M</v>
      </c>
      <c r="K21" s="356" t="str">
        <f>IFERROR(_xll.qlDepositRateHelper2(,IF(DataSelect="Reference",$I21,$J21),IF(RIGHT($D21,1)="N","1D",$D21),$E21,Calendar,$F21,$G21,$H21,,_xll.ohTrigger(Trigger,DataSelect)),"--")</f>
        <v>obj_00b80#0005</v>
      </c>
      <c r="L21" s="287" t="b">
        <f>IF(DataSelect="Reference",FALSE,TRUE)</f>
        <v>0</v>
      </c>
      <c r="M21" s="87"/>
      <c r="N21" s="339" t="str">
        <f t="shared" si="15"/>
        <v>DP</v>
      </c>
      <c r="O21" s="339" t="e">
        <f t="shared" si="16"/>
        <v>#N/A</v>
      </c>
      <c r="P21" s="340" t="str">
        <f t="shared" si="17"/>
        <v>obj_00b80#0005</v>
      </c>
      <c r="Q21" s="100" t="b">
        <f t="shared" si="18"/>
        <v>0</v>
      </c>
      <c r="R21" s="340">
        <v>1</v>
      </c>
      <c r="S21" s="340">
        <v>1</v>
      </c>
      <c r="T21" s="100" t="str">
        <v>obj_00b90</v>
      </c>
      <c r="U21" s="100" t="str">
        <f>_xll.qlRateHelperQuoteName(T21)</f>
        <v/>
      </c>
      <c r="V21" s="337">
        <f>_xll.qlRateHelperRate(T21,_xll.ohTrigger(Trigger,Trigger3M))</f>
        <v>1.3750000000000151E-3</v>
      </c>
      <c r="W21" s="337">
        <f>IFERROR(_xll.qlFuturesRateHelperConvexityAdjustment(T21,Trigger),"--")</f>
        <v>0</v>
      </c>
      <c r="X21" s="101">
        <f>_xll.qlRateHelperEarliestDate(T21,Trigger)</f>
        <v>42809</v>
      </c>
      <c r="Y21" s="101">
        <f>_xll.qlRateHelperLatestDate(T21,Trigger)</f>
        <v>42901</v>
      </c>
      <c r="Z21" s="246">
        <v>4.5144352241138227E-4</v>
      </c>
      <c r="AD21" s="259"/>
      <c r="AO21" s="447" t="str">
        <f>_xll.qlIMMNextCode(AO20,TRUE,Trigger)</f>
        <v>U6</v>
      </c>
      <c r="AP21" s="447" t="str">
        <f>"FEI"&amp;AO21</f>
        <v>FEIU6</v>
      </c>
      <c r="AQ21" s="452">
        <f>_xll.RtGet("IDN",AP21,$AQ$15)</f>
        <v>99.965000000000003</v>
      </c>
      <c r="AR21" s="452">
        <f>_xll.RtGet("IDN",AP21,$AR$15)</f>
        <v>99.97</v>
      </c>
      <c r="AS21" s="455">
        <f>(100-_xll.qlMidSafe(AQ21,AR21,Trigger3M))/100</f>
        <v>3.2499999999998866E-4</v>
      </c>
      <c r="AT21" s="448">
        <f>_xll.qlInterestRateIndexFixingDate($AC$5,AU21)</f>
        <v>42632</v>
      </c>
      <c r="AU21" s="448">
        <f>_xll.qlIMMdate(AO21,,Trigger)</f>
        <v>42634</v>
      </c>
      <c r="AV21" s="458">
        <f>_xll.qlIndexFixing($AC$5,AT21,,Trigger)</f>
        <v>5.2749999999694448E-4</v>
      </c>
      <c r="AW21" s="461">
        <f t="shared" si="10"/>
        <v>-2.024999999969558</v>
      </c>
      <c r="AY21" s="100" t="s">
        <v>196</v>
      </c>
      <c r="AZ21" s="101">
        <f>_xll.qlInterestRateIndexFixingDate(Currency&amp;"ibor"&amp;Tenor,BA21,Trigger)</f>
        <v>42212</v>
      </c>
      <c r="BA21" s="101">
        <f>_xll.qlCalendarAdvance(Calendar,BA20,AY21,"f",,Trigger)</f>
        <v>42214</v>
      </c>
      <c r="BB21" s="101">
        <f>_xll.qlInterestRateIndexMaturity(Currency&amp;"ibor"&amp;Tenor,BA21,Trigger)</f>
        <v>42306</v>
      </c>
      <c r="BC21" s="246">
        <f>_xll.qlIndexFixing($AC$5,AZ21,TRUE,_xll.ohTrigger(Trigger,Trigger3M))</f>
        <v>5.104091521348208E-5</v>
      </c>
      <c r="BD21" s="246">
        <f>_xll.qlIndexFixing($BE$1,AZ21,,_xll.ohTrigger(Trigger,Trigger3M))</f>
        <v>7.8360703838752532E-7</v>
      </c>
    </row>
    <row r="22" spans="1:56" s="80" customFormat="1" ht="11.25" customHeight="1" x14ac:dyDescent="0.2">
      <c r="A22" s="88"/>
      <c r="B22" s="88"/>
      <c r="C22" s="88"/>
      <c r="D22" s="88"/>
      <c r="E22" s="88"/>
      <c r="F22" s="88"/>
      <c r="G22" s="88"/>
      <c r="H22" s="88"/>
      <c r="I22" s="88"/>
      <c r="J22" s="88"/>
      <c r="K22" s="88"/>
      <c r="L22" s="90"/>
      <c r="M22" s="87"/>
      <c r="N22" s="341" t="str">
        <f t="shared" ref="N22:N29" si="20">A24</f>
        <v>SF</v>
      </c>
      <c r="O22" s="341" t="str">
        <f t="shared" ref="O22:O29" si="21">E24</f>
        <v>H6</v>
      </c>
      <c r="P22" s="342" t="str">
        <f>K24</f>
        <v>obj_00b8f#0003</v>
      </c>
      <c r="Q22" s="98" t="b">
        <f>L24</f>
        <v>1</v>
      </c>
      <c r="R22" s="326">
        <v>1</v>
      </c>
      <c r="S22" s="326">
        <v>1</v>
      </c>
      <c r="T22" s="100" t="str">
        <v>obj_00b8e</v>
      </c>
      <c r="U22" s="100" t="str">
        <f>_xll.qlRateHelperQuoteName(T22)</f>
        <v/>
      </c>
      <c r="V22" s="337">
        <f>_xll.qlRateHelperRate(T22,_xll.ohTrigger(Trigger,Trigger3M))</f>
        <v>1.9074999999999546E-3</v>
      </c>
      <c r="W22" s="337">
        <f>IFERROR(_xll.qlFuturesRateHelperConvexityAdjustment(T22,Trigger),"--")</f>
        <v>1.7500000000000002E-5</v>
      </c>
      <c r="X22" s="101">
        <f>_xll.qlRateHelperEarliestDate(T22,Trigger)</f>
        <v>42907</v>
      </c>
      <c r="Y22" s="101">
        <f>_xll.qlRateHelperLatestDate(T22,Trigger)</f>
        <v>42999</v>
      </c>
      <c r="Z22" s="246">
        <v>6.2856995365736818E-4</v>
      </c>
      <c r="AD22" s="259"/>
      <c r="AO22" s="447" t="str">
        <f>_xll.qlIMMNextCode(AO21,TRUE,Trigger)</f>
        <v>Z6</v>
      </c>
      <c r="AP22" s="447" t="str">
        <f>"FEI"&amp;AO22</f>
        <v>FEIZ6</v>
      </c>
      <c r="AQ22" s="452">
        <f>_xll.RtGet("IDN",AP22,$AQ$15)</f>
        <v>99.92</v>
      </c>
      <c r="AR22" s="452">
        <f>_xll.RtGet("IDN",AP22,$AR$15)</f>
        <v>99.924999999999997</v>
      </c>
      <c r="AS22" s="455">
        <f>(100-_xll.qlMidSafe(AQ22,AR22,Trigger3M))/100</f>
        <v>7.7500000000000572E-4</v>
      </c>
      <c r="AT22" s="448">
        <f>_xll.qlInterestRateIndexFixingDate($AC$5,AU22)</f>
        <v>42723</v>
      </c>
      <c r="AU22" s="448">
        <f>_xll.qlIMMdate(AO22,,Trigger)</f>
        <v>42725</v>
      </c>
      <c r="AV22" s="458">
        <f>_xll.qlIndexFixing($AC$5,AT22,,Trigger)</f>
        <v>9.2499999991080273E-4</v>
      </c>
      <c r="AW22" s="461">
        <f t="shared" si="10"/>
        <v>-1.49999999910797</v>
      </c>
      <c r="AY22" s="100" t="s">
        <v>196</v>
      </c>
      <c r="AZ22" s="101">
        <f>_xll.qlInterestRateIndexFixingDate(Currency&amp;"ibor"&amp;Tenor,BA22,Trigger)</f>
        <v>42213</v>
      </c>
      <c r="BA22" s="101">
        <f>_xll.qlCalendarAdvance(Calendar,BA21,AY22,"f",,Trigger)</f>
        <v>42215</v>
      </c>
      <c r="BB22" s="101">
        <f>_xll.qlInterestRateIndexMaturity(Currency&amp;"ibor"&amp;Tenor,BA22,Trigger)</f>
        <v>42307</v>
      </c>
      <c r="BC22" s="246">
        <f>_xll.qlIndexFixing($AC$5,AZ22,TRUE,_xll.ohTrigger(Trigger,Trigger3M))</f>
        <v>4.669497815803696E-5</v>
      </c>
      <c r="BD22" s="246">
        <f>_xll.qlIndexFixing($BE$1,AZ22,,_xll.ohTrigger(Trigger,Trigger3M))</f>
        <v>4.8345750116295534E-6</v>
      </c>
    </row>
    <row r="23" spans="1:56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20"/>
        <v>SF</v>
      </c>
      <c r="O23" s="339" t="str">
        <f t="shared" si="21"/>
        <v>M6</v>
      </c>
      <c r="P23" s="343" t="str">
        <f t="shared" ref="P23:Q29" si="22">K25</f>
        <v>obj_00b91#0003</v>
      </c>
      <c r="Q23" s="100" t="b">
        <f t="shared" si="22"/>
        <v>1</v>
      </c>
      <c r="R23" s="340">
        <v>1</v>
      </c>
      <c r="S23" s="340">
        <v>1</v>
      </c>
      <c r="T23" s="100" t="str">
        <v>obj_00dbb</v>
      </c>
      <c r="U23" s="100" t="str">
        <f>_xll.qlRateHelperQuoteName(T23)</f>
        <v/>
      </c>
      <c r="V23" s="337">
        <f>_xll.qlRateHelperRate(T23,_xll.ohTrigger(Trigger,Trigger3M))</f>
        <v>1.33E-3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43283</v>
      </c>
      <c r="Z23" s="246">
        <v>1.3251651802717599E-3</v>
      </c>
      <c r="AD23" s="259"/>
      <c r="AO23" s="449" t="str">
        <f>_xll.qlIMMNextCode(AO22,TRUE,Trigger)</f>
        <v>H7</v>
      </c>
      <c r="AP23" s="449" t="str">
        <f>"FEI"&amp;AO23</f>
        <v>FEIH7</v>
      </c>
      <c r="AQ23" s="453">
        <f>_xll.RtGet("IDN",AP23,$AQ$15)</f>
        <v>99.87</v>
      </c>
      <c r="AR23" s="453">
        <f>_xll.RtGet("IDN",AP23,$AR$15)</f>
        <v>99.875</v>
      </c>
      <c r="AS23" s="456">
        <f>(100-_xll.qlMidSafe(AQ23,AR23,Trigger3M))/100</f>
        <v>1.2749999999999773E-3</v>
      </c>
      <c r="AT23" s="450">
        <f>_xll.qlInterestRateIndexFixingDate($AC$5,AU23)</f>
        <v>42807</v>
      </c>
      <c r="AU23" s="450">
        <f>_xll.qlIMMdate(AO23,,Trigger)</f>
        <v>42809</v>
      </c>
      <c r="AV23" s="459">
        <f>_xll.qlIndexFixing($AC$5,AT23,,Trigger)</f>
        <v>1.3749999998999647E-3</v>
      </c>
      <c r="AW23" s="462">
        <f t="shared" si="10"/>
        <v>-0.9999999989998738</v>
      </c>
      <c r="AY23" s="100" t="s">
        <v>196</v>
      </c>
      <c r="AZ23" s="101">
        <f>_xll.qlInterestRateIndexFixingDate(Currency&amp;"ibor"&amp;Tenor,BA23,Trigger)</f>
        <v>42214</v>
      </c>
      <c r="BA23" s="101">
        <f>_xll.qlCalendarAdvance(Calendar,BA22,AY23,"f",,Trigger)</f>
        <v>42216</v>
      </c>
      <c r="BB23" s="101">
        <f>_xll.qlInterestRateIndexMaturity(Currency&amp;"ibor"&amp;Tenor,BA23,Trigger)</f>
        <v>42307</v>
      </c>
      <c r="BC23" s="246">
        <f>_xll.qlIndexFixing($AC$5,AZ23,TRUE,_xll.ohTrigger(Trigger,Trigger3M))</f>
        <v>4.0255248712450544E-5</v>
      </c>
      <c r="BD23" s="246">
        <f>_xll.qlIndexFixing($BE$1,AZ23,,_xll.ohTrigger(Trigger,Trigger3M))</f>
        <v>7.0390844001973471E-6</v>
      </c>
    </row>
    <row r="24" spans="1:56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_xll.ohFilter(Quote!Q4:Q102,Quote!P4:P102="SF")</f>
        <v>Z5</v>
      </c>
      <c r="D24" s="296" t="str">
        <f t="array" ref="D24:D31">_xll.qlIMMcode(_xll.ohFilter(PastedValue!B2:B62,PastedValue!A2:A62="Sf"),Trigger)</f>
        <v>H6</v>
      </c>
      <c r="E24" s="297" t="str">
        <f t="shared" ref="E24:E31" si="23">IF(DataSelect="Mx_Live",$C24,$D24)</f>
        <v>H6</v>
      </c>
      <c r="F24" s="333">
        <f>_xll.qlIMMdate(E24,Evaluationdate,Trigger)</f>
        <v>42445</v>
      </c>
      <c r="G24" s="276" t="str">
        <f t="shared" ref="G24:G31" si="24">PROPER(Currency)&amp;FamilyName&amp;Tenor</f>
        <v>Euribor3M</v>
      </c>
      <c r="H24" s="363">
        <f t="array" ref="H24:H31">_xll.ohFilter(PastedValue!H2:H74,PastedValue!A2:A74="Sf")</f>
        <v>99.977500000000006</v>
      </c>
      <c r="I24" s="310">
        <f>Quote!AY23/100</f>
        <v>0</v>
      </c>
      <c r="J24" s="311" t="str">
        <f t="shared" ref="J24:J31" si="25">Currency&amp;"_CURVE_FUT"&amp;Tenor&amp;"_"&amp;$C24</f>
        <v>EUR_CURVE_FUT3M_Z5</v>
      </c>
      <c r="K24" s="298" t="str">
        <f>_xll.qlFuturesRateHelper(,IF(DataSelect="Reference",$H24,$J24),B24,$E24,$G24,$I24,Permanent,Trigger,ObjectOverwrite)</f>
        <v>obj_00b8f#0003</v>
      </c>
      <c r="L24" s="275" t="b">
        <v>1</v>
      </c>
      <c r="M24" s="87"/>
      <c r="N24" s="339" t="str">
        <f t="shared" si="20"/>
        <v>SF</v>
      </c>
      <c r="O24" s="339" t="str">
        <f t="shared" si="21"/>
        <v>U6</v>
      </c>
      <c r="P24" s="343" t="str">
        <f t="shared" si="22"/>
        <v>obj_00b92#0003</v>
      </c>
      <c r="Q24" s="100" t="b">
        <f t="shared" si="22"/>
        <v>1</v>
      </c>
      <c r="R24" s="340">
        <v>1</v>
      </c>
      <c r="S24" s="340">
        <v>1</v>
      </c>
      <c r="T24" s="100" t="str">
        <v>obj_00dad</v>
      </c>
      <c r="U24" s="100" t="str">
        <f>_xll.qlRateHelperQuoteName(T24)</f>
        <v/>
      </c>
      <c r="V24" s="337">
        <f>_xll.qlRateHelperRate(T24,_xll.ohTrigger(Trigger,Trigger3M))</f>
        <v>2.63E-3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43648</v>
      </c>
      <c r="Z24" s="246">
        <v>2.6269979106529804E-3</v>
      </c>
      <c r="AD24" s="250"/>
      <c r="AY24" s="100" t="s">
        <v>196</v>
      </c>
      <c r="AZ24" s="101">
        <f>_xll.qlInterestRateIndexFixingDate(Currency&amp;"ibor"&amp;Tenor,BA24,Trigger)</f>
        <v>42215</v>
      </c>
      <c r="BA24" s="101">
        <f>_xll.qlCalendarAdvance(Calendar,BA23,AY24,"f",,Trigger)</f>
        <v>42219</v>
      </c>
      <c r="BB24" s="101">
        <f>_xll.qlInterestRateIndexMaturity(Currency&amp;"ibor"&amp;Tenor,BA24,Trigger)</f>
        <v>42311</v>
      </c>
      <c r="BC24" s="246">
        <f>_xll.qlIndexFixing($AC$5,AZ24,TRUE,_xll.ohTrigger(Trigger,Trigger3M))</f>
        <v>1.9557787519931875E-5</v>
      </c>
      <c r="BD24" s="246">
        <f>_xll.qlIndexFixing($BE$1,AZ24,,_xll.ohTrigger(Trigger,Trigger3M))</f>
        <v>1.9999999999609702E-5</v>
      </c>
    </row>
    <row r="25" spans="1:56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23"/>
        <v>M6</v>
      </c>
      <c r="F25" s="334">
        <f>_xll.qlIMMdate(E25,Evaluationdate,Trigger)</f>
        <v>42536</v>
      </c>
      <c r="G25" s="282" t="str">
        <f t="shared" si="24"/>
        <v>Euribor3M</v>
      </c>
      <c r="H25" s="364">
        <v>99.967500000000001</v>
      </c>
      <c r="I25" s="312">
        <f>Quote!AY24/100</f>
        <v>-2.5000000000000002E-6</v>
      </c>
      <c r="J25" s="313" t="str">
        <f t="shared" si="25"/>
        <v>EUR_CURVE_FUT3M_H6</v>
      </c>
      <c r="K25" s="303" t="str">
        <f>_xll.qlFuturesRateHelper(,IF(DataSelect="Reference",$H25,$J25),B25,$E25,$G25,$I25,Permanent,Trigger,ObjectOverwrite)</f>
        <v>obj_00b91#0003</v>
      </c>
      <c r="L25" s="303" t="b">
        <v>1</v>
      </c>
      <c r="M25" s="87"/>
      <c r="N25" s="339" t="str">
        <f t="shared" si="20"/>
        <v>SF</v>
      </c>
      <c r="O25" s="339" t="str">
        <f t="shared" si="21"/>
        <v>Z6</v>
      </c>
      <c r="P25" s="343" t="str">
        <f t="shared" si="22"/>
        <v>obj_00b8d#0003</v>
      </c>
      <c r="Q25" s="100" t="b">
        <f t="shared" si="22"/>
        <v>1</v>
      </c>
      <c r="R25" s="340">
        <v>1</v>
      </c>
      <c r="S25" s="340">
        <v>1</v>
      </c>
      <c r="T25" s="100" t="str">
        <v>obj_00db0</v>
      </c>
      <c r="U25" s="100" t="str">
        <f>_xll.qlRateHelperQuoteName(T25)</f>
        <v/>
      </c>
      <c r="V25" s="337">
        <f>_xll.qlRateHelperRate(T25,_xll.ohTrigger(Trigger,Trigger3M))</f>
        <v>4.15E-3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44014</v>
      </c>
      <c r="Z25" s="246">
        <v>4.1529608941836878E-3</v>
      </c>
      <c r="AD25" s="250"/>
      <c r="AY25" s="100" t="s">
        <v>196</v>
      </c>
      <c r="AZ25" s="101">
        <f>_xll.qlInterestRateIndexFixingDate(Currency&amp;"ibor"&amp;Tenor,BA25,Trigger)</f>
        <v>42216</v>
      </c>
      <c r="BA25" s="101">
        <f>_xll.qlCalendarAdvance(Calendar,BA24,AY25,"f",,Trigger)</f>
        <v>42220</v>
      </c>
      <c r="BB25" s="101">
        <f>_xll.qlInterestRateIndexMaturity(Currency&amp;"ibor"&amp;Tenor,BA25,Trigger)</f>
        <v>42312</v>
      </c>
      <c r="BC25" s="246">
        <f>_xll.qlIndexFixing($AC$5,AZ25,TRUE,_xll.ohTrigger(Trigger,Trigger3M))</f>
        <v>2.3061928523381923E-5</v>
      </c>
      <c r="BD25" s="246">
        <f>_xll.qlIndexFixing($BE$1,AZ25,,_xll.ohTrigger(Trigger,Trigger3M))</f>
        <v>2.3531094559837562E-5</v>
      </c>
    </row>
    <row r="26" spans="1:56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23"/>
        <v>U6</v>
      </c>
      <c r="F26" s="334">
        <f>_xll.qlIMMdate(E26,Evaluationdate,Trigger)</f>
        <v>42634</v>
      </c>
      <c r="G26" s="282" t="str">
        <f t="shared" si="24"/>
        <v>Euribor3M</v>
      </c>
      <c r="H26" s="364">
        <v>99.947500000000005</v>
      </c>
      <c r="I26" s="312">
        <f>Quote!AY25/100</f>
        <v>-2.5000000000000002E-6</v>
      </c>
      <c r="J26" s="313" t="str">
        <f t="shared" si="25"/>
        <v>EUR_CURVE_FUT3M_M6</v>
      </c>
      <c r="K26" s="303" t="str">
        <f>_xll.qlFuturesRateHelper(,IF(DataSelect="Reference",$H26,$J26),B26,$E26,$G26,$I26,Permanent,Trigger,ObjectOverwrite)</f>
        <v>obj_00b92#0003</v>
      </c>
      <c r="L26" s="303" t="b">
        <v>1</v>
      </c>
      <c r="M26" s="87"/>
      <c r="N26" s="339" t="str">
        <f t="shared" si="20"/>
        <v>SF</v>
      </c>
      <c r="O26" s="339" t="str">
        <f t="shared" si="21"/>
        <v>H7</v>
      </c>
      <c r="P26" s="343" t="str">
        <f t="shared" si="22"/>
        <v>obj_00b90#0003</v>
      </c>
      <c r="Q26" s="100" t="b">
        <f t="shared" si="22"/>
        <v>1</v>
      </c>
      <c r="R26" s="340">
        <v>1</v>
      </c>
      <c r="S26" s="340">
        <v>1</v>
      </c>
      <c r="T26" s="100" t="str">
        <v>obj_00da4</v>
      </c>
      <c r="U26" s="100" t="str">
        <f>_xll.qlRateHelperQuoteName(T26)</f>
        <v/>
      </c>
      <c r="V26" s="337">
        <f>_xll.qlRateHelperRate(T26,_xll.ohTrigger(Trigger,Trigger3M))</f>
        <v>5.6499999999999996E-3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44379</v>
      </c>
      <c r="Z26" s="246">
        <v>5.6689551593431834E-3</v>
      </c>
      <c r="AD26" s="250"/>
      <c r="AY26" s="100" t="s">
        <v>196</v>
      </c>
      <c r="AZ26" s="101">
        <f>_xll.qlInterestRateIndexFixingDate(Currency&amp;"ibor"&amp;Tenor,BA26,Trigger)</f>
        <v>42219</v>
      </c>
      <c r="BA26" s="101">
        <f>_xll.qlCalendarAdvance(Calendar,BA25,AY26,"f",,Trigger)</f>
        <v>42221</v>
      </c>
      <c r="BB26" s="101">
        <f>_xll.qlInterestRateIndexMaturity(Currency&amp;"ibor"&amp;Tenor,BA26,Trigger)</f>
        <v>42313</v>
      </c>
      <c r="BC26" s="246">
        <f>_xll.qlIndexFixing($AC$5,AZ26,TRUE,_xll.ohTrigger(Trigger,Trigger3M))</f>
        <v>2.6546405750138078E-5</v>
      </c>
      <c r="BD26" s="246">
        <f>_xll.qlIndexFixing($BE$1,AZ26,,_xll.ohTrigger(Trigger,Trigger3M))</f>
        <v>2.6965135683473687E-5</v>
      </c>
    </row>
    <row r="27" spans="1:56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23"/>
        <v>Z6</v>
      </c>
      <c r="F27" s="334">
        <f>_xll.qlIMMdate(E27,Evaluationdate,Trigger)</f>
        <v>42725</v>
      </c>
      <c r="G27" s="282" t="str">
        <f t="shared" si="24"/>
        <v>Euribor3M</v>
      </c>
      <c r="H27" s="364">
        <v>99.907499999999999</v>
      </c>
      <c r="I27" s="312">
        <f>Quote!AY26/100</f>
        <v>0</v>
      </c>
      <c r="J27" s="313" t="str">
        <f t="shared" si="25"/>
        <v>EUR_CURVE_FUT3M_U6</v>
      </c>
      <c r="K27" s="303" t="str">
        <f>_xll.qlFuturesRateHelper(,IF(DataSelect="Reference",$H27,$J27),B27,$E27,$G27,$I27,Permanent,Trigger,ObjectOverwrite)</f>
        <v>obj_00b8d#0003</v>
      </c>
      <c r="L27" s="303" t="b">
        <v>1</v>
      </c>
      <c r="M27" s="87"/>
      <c r="N27" s="339" t="str">
        <f t="shared" si="20"/>
        <v>SF</v>
      </c>
      <c r="O27" s="339" t="str">
        <f t="shared" si="21"/>
        <v>M7</v>
      </c>
      <c r="P27" s="343" t="str">
        <f t="shared" si="22"/>
        <v>obj_00b8e#0003</v>
      </c>
      <c r="Q27" s="100" t="b">
        <f t="shared" si="22"/>
        <v>1</v>
      </c>
      <c r="R27" s="340">
        <v>1</v>
      </c>
      <c r="S27" s="340">
        <v>1</v>
      </c>
      <c r="T27" s="100" t="str">
        <v>obj_00db9</v>
      </c>
      <c r="U27" s="100" t="str">
        <f>_xll.qlRateHelperQuoteName(T27)</f>
        <v/>
      </c>
      <c r="V27" s="337">
        <f>_xll.qlRateHelperRate(T27,_xll.ohTrigger(Trigger,Trigger3M))</f>
        <v>7.11E-3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44746</v>
      </c>
      <c r="Z27" s="246">
        <v>7.1544515668972445E-3</v>
      </c>
      <c r="AD27" s="250"/>
      <c r="AY27" s="100" t="s">
        <v>196</v>
      </c>
      <c r="AZ27" s="101">
        <f>_xll.qlInterestRateIndexFixingDate(Currency&amp;"ibor"&amp;Tenor,BA27,Trigger)</f>
        <v>42220</v>
      </c>
      <c r="BA27" s="101">
        <f>_xll.qlCalendarAdvance(Calendar,BA26,AY27,"f",,Trigger)</f>
        <v>42222</v>
      </c>
      <c r="BB27" s="101">
        <f>_xll.qlInterestRateIndexMaturity(Currency&amp;"ibor"&amp;Tenor,BA27,Trigger)</f>
        <v>42314</v>
      </c>
      <c r="BC27" s="246">
        <f>_xll.qlIndexFixing($AC$5,AZ27,TRUE,_xll.ohTrigger(Trigger,Trigger3M))</f>
        <v>3.0011219148068129E-5</v>
      </c>
      <c r="BD27" s="246">
        <f>_xll.qlIndexFixing($BE$1,AZ27,,_xll.ohTrigger(Trigger,Trigger3M))</f>
        <v>3.0305312165832834E-5</v>
      </c>
    </row>
    <row r="28" spans="1:56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23"/>
        <v>H7</v>
      </c>
      <c r="F28" s="334">
        <f>_xll.qlIMMdate(E28,Evaluationdate,Trigger)</f>
        <v>42809</v>
      </c>
      <c r="G28" s="282" t="str">
        <f t="shared" si="24"/>
        <v>Euribor3M</v>
      </c>
      <c r="H28" s="364">
        <v>99.862499999999997</v>
      </c>
      <c r="I28" s="312">
        <f>Quote!AY27/100</f>
        <v>0</v>
      </c>
      <c r="J28" s="313" t="str">
        <f t="shared" si="25"/>
        <v>EUR_CURVE_FUT3M_Z6</v>
      </c>
      <c r="K28" s="303" t="str">
        <f>_xll.qlFuturesRateHelper(,IF(DataSelect="Reference",$H28,$J28),B28,$E28,$G28,$I28,Permanent,Trigger,ObjectOverwrite)</f>
        <v>obj_00b90#0003</v>
      </c>
      <c r="L28" s="303" t="b">
        <v>1</v>
      </c>
      <c r="M28" s="87"/>
      <c r="N28" s="339" t="str">
        <f t="shared" si="20"/>
        <v>SF</v>
      </c>
      <c r="O28" s="339" t="e">
        <f t="shared" si="21"/>
        <v>#N/A</v>
      </c>
      <c r="P28" s="343" t="e">
        <f t="shared" si="22"/>
        <v>#NUM!</v>
      </c>
      <c r="Q28" s="100" t="b">
        <f t="shared" si="22"/>
        <v>0</v>
      </c>
      <c r="R28" s="340">
        <v>1</v>
      </c>
      <c r="S28" s="340">
        <v>1</v>
      </c>
      <c r="T28" s="100" t="str">
        <v>obj_00dbc</v>
      </c>
      <c r="U28" s="100" t="str">
        <f>_xll.qlRateHelperQuoteName(T28)</f>
        <v/>
      </c>
      <c r="V28" s="337">
        <f>_xll.qlRateHelperRate(T28,_xll.ohTrigger(Trigger,Trigger3M))</f>
        <v>8.4700000000000001E-3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45110</v>
      </c>
      <c r="Z28" s="246">
        <v>8.548693965068058E-3</v>
      </c>
      <c r="AD28" s="250"/>
      <c r="AY28" s="100" t="s">
        <v>196</v>
      </c>
      <c r="AZ28" s="101">
        <f>_xll.qlInterestRateIndexFixingDate(Currency&amp;"ibor"&amp;Tenor,BA28,Trigger)</f>
        <v>42221</v>
      </c>
      <c r="BA28" s="101">
        <f>_xll.qlCalendarAdvance(Calendar,BA27,AY28,"f",,Trigger)</f>
        <v>42223</v>
      </c>
      <c r="BB28" s="101">
        <f>_xll.qlInterestRateIndexMaturity(Currency&amp;"ibor"&amp;Tenor,BA28,Trigger)</f>
        <v>42317</v>
      </c>
      <c r="BC28" s="246">
        <f>_xll.qlIndexFixing($AC$5,AZ28,TRUE,_xll.ohTrigger(Trigger,Trigger3M))</f>
        <v>3.266405475631199E-5</v>
      </c>
      <c r="BD28" s="246">
        <f>_xll.qlIndexFixing($BE$1,AZ28,,_xll.ohTrigger(Trigger,Trigger3M))</f>
        <v>3.6112598364434325E-5</v>
      </c>
    </row>
    <row r="29" spans="1:56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23"/>
        <v>M7</v>
      </c>
      <c r="F29" s="334">
        <f>_xll.qlIMMdate(E29,Evaluationdate,Trigger)</f>
        <v>42907</v>
      </c>
      <c r="G29" s="282" t="str">
        <f t="shared" si="24"/>
        <v>Euribor3M</v>
      </c>
      <c r="H29" s="364">
        <v>99.807500000000005</v>
      </c>
      <c r="I29" s="312">
        <f>Quote!AY28/100</f>
        <v>1.7500000000000002E-5</v>
      </c>
      <c r="J29" s="313" t="str">
        <f t="shared" si="25"/>
        <v>EUR_CURVE_FUT3M_H7</v>
      </c>
      <c r="K29" s="303" t="str">
        <f>_xll.qlFuturesRateHelper(,IF(DataSelect="Reference",$H29,$J29),B29,$E29,$G29,$I29,Permanent,Trigger,ObjectOverwrite)</f>
        <v>obj_00b8e#0003</v>
      </c>
      <c r="L29" s="303" t="b">
        <v>1</v>
      </c>
      <c r="M29" s="87"/>
      <c r="N29" s="344" t="str">
        <f t="shared" si="20"/>
        <v>SF</v>
      </c>
      <c r="O29" s="344" t="e">
        <f t="shared" si="21"/>
        <v>#N/A</v>
      </c>
      <c r="P29" s="345" t="e">
        <f t="shared" si="22"/>
        <v>#NUM!</v>
      </c>
      <c r="Q29" s="110" t="b">
        <f t="shared" si="22"/>
        <v>0</v>
      </c>
      <c r="R29" s="346">
        <v>1</v>
      </c>
      <c r="S29" s="346">
        <v>1</v>
      </c>
      <c r="T29" s="100" t="str">
        <v>obj_00dc2</v>
      </c>
      <c r="U29" s="100" t="str">
        <f>_xll.qlRateHelperQuoteName(T29)</f>
        <v/>
      </c>
      <c r="V29" s="337">
        <f>_xll.qlRateHelperRate(T29,_xll.ohTrigger(Trigger,Trigger3M))</f>
        <v>9.7000000000000003E-3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45475</v>
      </c>
      <c r="Z29" s="246">
        <v>9.8166674029277982E-3</v>
      </c>
      <c r="AD29" s="250"/>
      <c r="AY29" s="100" t="s">
        <v>196</v>
      </c>
      <c r="AZ29" s="101">
        <f>_xll.qlInterestRateIndexFixingDate(Currency&amp;"ibor"&amp;Tenor,BA29,Trigger)</f>
        <v>42222</v>
      </c>
      <c r="BA29" s="101">
        <f>_xll.qlCalendarAdvance(Calendar,BA28,AY29,"f",,Trigger)</f>
        <v>42226</v>
      </c>
      <c r="BB29" s="101">
        <f>_xll.qlInterestRateIndexMaturity(Currency&amp;"ibor"&amp;Tenor,BA29,Trigger)</f>
        <v>42318</v>
      </c>
      <c r="BC29" s="246">
        <f>_xll.qlIndexFixing($AC$5,AZ29,TRUE,_xll.ohTrigger(Trigger,Trigger3M))</f>
        <v>4.3673833397587771E-5</v>
      </c>
      <c r="BD29" s="246">
        <f>_xll.qlIndexFixing($BE$1,AZ29,,_xll.ohTrigger(Trigger,Trigger3M))</f>
        <v>4.2791148195266203E-5</v>
      </c>
    </row>
    <row r="30" spans="1:56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23"/>
        <v>#N/A</v>
      </c>
      <c r="F30" s="334" t="e">
        <f>_xll.qlIMMdate(E30,Evaluationdate,Trigger)</f>
        <v>#NUM!</v>
      </c>
      <c r="G30" s="282" t="str">
        <f t="shared" si="24"/>
        <v>Euribor3M</v>
      </c>
      <c r="H30" s="364" t="e">
        <v>#N/A</v>
      </c>
      <c r="I30" s="312">
        <f>Quote!AY29/100</f>
        <v>0</v>
      </c>
      <c r="J30" s="313" t="e">
        <f t="shared" si="25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39" t="str">
        <f t="shared" ref="N30:O30" si="26">A35</f>
        <v>SW</v>
      </c>
      <c r="O30" s="339" t="str">
        <f t="shared" si="26"/>
        <v>3Y</v>
      </c>
      <c r="P30" s="343" t="str">
        <f>K35</f>
        <v>obj_00dbb#0002</v>
      </c>
      <c r="Q30" s="339" t="b">
        <f>L35</f>
        <v>1</v>
      </c>
      <c r="R30" s="347">
        <v>1</v>
      </c>
      <c r="S30" s="347">
        <v>1</v>
      </c>
      <c r="T30" s="100" t="str">
        <v>obj_00db4</v>
      </c>
      <c r="U30" s="100" t="str">
        <f>_xll.qlRateHelperQuoteName(T30)</f>
        <v/>
      </c>
      <c r="V30" s="337">
        <f>_xll.qlRateHelperRate(T30,_xll.ohTrigger(Trigger,Trigger3M))</f>
        <v>1.0789999999999999E-2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45840</v>
      </c>
      <c r="Z30" s="246">
        <v>1.095179523059382E-2</v>
      </c>
      <c r="AD30" s="250"/>
      <c r="AY30" s="100" t="s">
        <v>196</v>
      </c>
      <c r="AZ30" s="101">
        <f>_xll.qlInterestRateIndexFixingDate(Currency&amp;"ibor"&amp;Tenor,BA30,Trigger)</f>
        <v>42223</v>
      </c>
      <c r="BA30" s="101">
        <f>_xll.qlCalendarAdvance(Calendar,BA29,AY30,"f",,Trigger)</f>
        <v>42227</v>
      </c>
      <c r="BB30" s="101">
        <f>_xll.qlInterestRateIndexMaturity(Currency&amp;"ibor"&amp;Tenor,BA30,Trigger)</f>
        <v>42319</v>
      </c>
      <c r="BC30" s="246">
        <f>_xll.qlIndexFixing($AC$5,AZ30,TRUE,_xll.ohTrigger(Trigger,Trigger3M))</f>
        <v>4.7040326867666394E-5</v>
      </c>
      <c r="BD30" s="246">
        <f>_xll.qlIndexFixing($BE$1,AZ30,,_xll.ohTrigger(Trigger,Trigger3M))</f>
        <v>4.5709833997875655E-5</v>
      </c>
    </row>
    <row r="31" spans="1:56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23"/>
        <v>#N/A</v>
      </c>
      <c r="F31" s="335" t="e">
        <f>_xll.qlIMMdate(E31,Evaluationdate,Trigger)</f>
        <v>#NUM!</v>
      </c>
      <c r="G31" s="288" t="str">
        <f t="shared" si="24"/>
        <v>Euribor3M</v>
      </c>
      <c r="H31" s="365" t="e">
        <v>#N/A</v>
      </c>
      <c r="I31" s="314">
        <f>Quote!AY30/100</f>
        <v>0</v>
      </c>
      <c r="J31" s="315" t="e">
        <f t="shared" si="25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39" t="str">
        <f t="shared" ref="N31:N94" si="27">A36</f>
        <v>SW</v>
      </c>
      <c r="O31" s="339" t="str">
        <f t="shared" ref="O31:O94" si="28">B36</f>
        <v>4Y</v>
      </c>
      <c r="P31" s="343" t="str">
        <f t="shared" ref="P31:Q31" si="29">K36</f>
        <v>obj_00dad#0002</v>
      </c>
      <c r="Q31" s="339" t="b">
        <f t="shared" si="29"/>
        <v>1</v>
      </c>
      <c r="R31" s="347">
        <v>1</v>
      </c>
      <c r="S31" s="347">
        <v>1</v>
      </c>
      <c r="T31" s="100" t="str">
        <v>obj_00d9c</v>
      </c>
      <c r="U31" s="100" t="str">
        <f>_xll.qlRateHelperQuoteName(T31)</f>
        <v/>
      </c>
      <c r="V31" s="337">
        <f>_xll.qlRateHelperRate(T31,_xll.ohTrigger(Trigger,Trigger3M))</f>
        <v>1.1759299999999999E-2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46205</v>
      </c>
      <c r="Z31" s="246">
        <v>1.1969284310965885E-2</v>
      </c>
      <c r="AD31" s="250"/>
      <c r="AY31" s="100" t="s">
        <v>196</v>
      </c>
      <c r="AZ31" s="101">
        <f>_xll.qlInterestRateIndexFixingDate(Currency&amp;"ibor"&amp;Tenor,BA31,Trigger)</f>
        <v>42226</v>
      </c>
      <c r="BA31" s="101">
        <f>_xll.qlCalendarAdvance(Calendar,BA30,AY31,"f",,Trigger)</f>
        <v>42228</v>
      </c>
      <c r="BB31" s="101">
        <f>_xll.qlInterestRateIndexMaturity(Currency&amp;"ibor"&amp;Tenor,BA31,Trigger)</f>
        <v>42320</v>
      </c>
      <c r="BC31" s="246">
        <f>_xll.qlIndexFixing($AC$5,AZ31,TRUE,_xll.ohTrigger(Trigger,Trigger3M))</f>
        <v>5.0387156200470002E-5</v>
      </c>
      <c r="BD31" s="246">
        <f>_xll.qlIndexFixing($BE$1,AZ31,,_xll.ohTrigger(Trigger,Trigger3M))</f>
        <v>4.8553788282989103E-5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27"/>
        <v>SW</v>
      </c>
      <c r="O32" s="339" t="str">
        <f t="shared" si="28"/>
        <v>5Y</v>
      </c>
      <c r="P32" s="343" t="str">
        <f t="shared" ref="P32:Q32" si="30">K37</f>
        <v>obj_00db0#0002</v>
      </c>
      <c r="Q32" s="339" t="b">
        <f t="shared" si="30"/>
        <v>1</v>
      </c>
      <c r="R32" s="347">
        <v>1</v>
      </c>
      <c r="S32" s="347">
        <v>1</v>
      </c>
      <c r="T32" s="100" t="str">
        <v>obj_00da7</v>
      </c>
      <c r="U32" s="100" t="str">
        <f>_xll.qlRateHelperQuoteName(T32)</f>
        <v/>
      </c>
      <c r="V32" s="337">
        <f>_xll.qlRateHelperRate(T32,_xll.ohTrigger(Trigger,Trigger3M))</f>
        <v>1.26E-2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46570</v>
      </c>
      <c r="Z32" s="246">
        <v>1.28580580131901E-2</v>
      </c>
      <c r="AD32" s="250"/>
      <c r="AY32" s="100" t="s">
        <v>196</v>
      </c>
      <c r="AZ32" s="101">
        <f>_xll.qlInterestRateIndexFixingDate(Currency&amp;"ibor"&amp;Tenor,BA32,Trigger)</f>
        <v>42227</v>
      </c>
      <c r="BA32" s="101">
        <f>_xll.qlCalendarAdvance(Calendar,BA31,AY32,"f",,Trigger)</f>
        <v>42229</v>
      </c>
      <c r="BB32" s="101">
        <f>_xll.qlInterestRateIndexMaturity(Currency&amp;"ibor"&amp;Tenor,BA32,Trigger)</f>
        <v>42321</v>
      </c>
      <c r="BC32" s="246">
        <f>_xll.qlIndexFixing($AC$5,AZ32,TRUE,_xll.ohTrigger(Trigger,Trigger3M))</f>
        <v>5.37143213429975E-5</v>
      </c>
      <c r="BD32" s="246">
        <f>_xll.qlIndexFixing($BE$1,AZ32,,_xll.ohTrigger(Trigger,Trigger3M))</f>
        <v>5.1326199952792336E-5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obj_00be3#0002</v>
      </c>
      <c r="N33" s="339" t="str">
        <f t="shared" si="27"/>
        <v>SW</v>
      </c>
      <c r="O33" s="339" t="str">
        <f t="shared" si="28"/>
        <v>6Y</v>
      </c>
      <c r="P33" s="343" t="str">
        <f t="shared" ref="P33:Q33" si="31">K38</f>
        <v>obj_00da4#0002</v>
      </c>
      <c r="Q33" s="339" t="b">
        <f t="shared" si="31"/>
        <v>1</v>
      </c>
      <c r="R33" s="347">
        <v>1</v>
      </c>
      <c r="S33" s="347">
        <v>1</v>
      </c>
      <c r="T33" s="100" t="str">
        <v>obj_00dac</v>
      </c>
      <c r="U33" s="100" t="str">
        <f>_xll.qlRateHelperQuoteName(T33)</f>
        <v/>
      </c>
      <c r="V33" s="337">
        <f>_xll.qlRateHelperRate(T33,_xll.ohTrigger(Trigger,Trigger3M))</f>
        <v>1.3314900000000001E-2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46937</v>
      </c>
      <c r="Z33" s="246">
        <v>1.3615265674299664E-2</v>
      </c>
      <c r="AD33" s="250"/>
      <c r="AY33" s="100" t="s">
        <v>196</v>
      </c>
      <c r="AZ33" s="101">
        <f>_xll.qlInterestRateIndexFixingDate(Currency&amp;"ibor"&amp;Tenor,BA33,Trigger)</f>
        <v>42228</v>
      </c>
      <c r="BA33" s="101">
        <f>_xll.qlCalendarAdvance(Calendar,BA32,AY33,"f",,Trigger)</f>
        <v>42230</v>
      </c>
      <c r="BB33" s="101">
        <f>_xll.qlInterestRateIndexMaturity(Currency&amp;"ibor"&amp;Tenor,BA33,Trigger)</f>
        <v>42324</v>
      </c>
      <c r="BC33" s="246">
        <f>_xll.qlIndexFixing($AC$5,AZ33,TRUE,_xll.ohTrigger(Trigger,Trigger3M))</f>
        <v>5.5916481556495449E-5</v>
      </c>
      <c r="BD33" s="246">
        <f>_xll.qlIndexFixing($BE$1,AZ33,,_xll.ohTrigger(Trigger,Trigger3M))</f>
        <v>5.5983822871998069E-5</v>
      </c>
    </row>
    <row r="34" spans="1:56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27"/>
        <v>SW</v>
      </c>
      <c r="O34" s="339" t="str">
        <f t="shared" si="28"/>
        <v>7Y</v>
      </c>
      <c r="P34" s="343" t="str">
        <f t="shared" ref="P34:Q34" si="32">K39</f>
        <v>obj_00db9#0002</v>
      </c>
      <c r="Q34" s="339" t="b">
        <f t="shared" si="32"/>
        <v>1</v>
      </c>
      <c r="R34" s="347">
        <v>1</v>
      </c>
      <c r="S34" s="347">
        <v>1</v>
      </c>
      <c r="T34" s="100" t="str">
        <v>obj_00dbf</v>
      </c>
      <c r="U34" s="100" t="str">
        <f>_xll.qlRateHelperQuoteName(T34)</f>
        <v/>
      </c>
      <c r="V34" s="337">
        <f>_xll.qlRateHelperRate(T34,_xll.ohTrigger(Trigger,Trigger3M))</f>
        <v>1.3911199999999999E-2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47301</v>
      </c>
      <c r="Z34" s="246">
        <v>1.4251874133684167E-2</v>
      </c>
      <c r="AD34" s="250"/>
      <c r="AY34" s="100" t="s">
        <v>196</v>
      </c>
      <c r="AZ34" s="101">
        <f>_xll.qlInterestRateIndexFixingDate(Currency&amp;"ibor"&amp;Tenor,BA34,Trigger)</f>
        <v>42229</v>
      </c>
      <c r="BA34" s="101">
        <f>_xll.qlCalendarAdvance(Calendar,BA33,AY34,"f",,Trigger)</f>
        <v>42233</v>
      </c>
      <c r="BB34" s="101">
        <f>_xll.qlInterestRateIndexMaturity(Currency&amp;"ibor"&amp;Tenor,BA34,Trigger)</f>
        <v>42325</v>
      </c>
      <c r="BC34" s="246">
        <f>_xll.qlIndexFixing($AC$5,AZ34,TRUE,_xll.ohTrigger(Trigger,Trigger3M))</f>
        <v>6.6826339021572195E-5</v>
      </c>
      <c r="BD34" s="246">
        <f>_xll.qlIndexFixing($BE$1,AZ34,,_xll.ohTrigger(Trigger,Trigger3M))</f>
        <v>6.1764199036121311E-5</v>
      </c>
    </row>
    <row r="35" spans="1:56" s="80" customFormat="1" ht="11.25" customHeight="1" x14ac:dyDescent="0.2">
      <c r="A35" s="279" t="s">
        <v>235</v>
      </c>
      <c r="B35" s="316" t="str">
        <f t="array" ref="B35:B100">_xll.ohFilter(Quote!Q4:Q102,Quote!P4:P102="SW")</f>
        <v>3Y</v>
      </c>
      <c r="C35" s="278" t="str">
        <f t="array" ref="C35:C100">_xll.ohFilter(PastedValue!E2:E62,PastedValue!A2:A62="Sw")</f>
        <v>3Y</v>
      </c>
      <c r="D35" s="278" t="str">
        <f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_xll.ohFilter(PastedValue!H2:H74,PastedValue!A2:A74="Sw")/100</f>
        <v>1.33E-3</v>
      </c>
      <c r="J35" s="321" t="str">
        <f t="shared" ref="J35:J66" si="33">Currency&amp;"_CURVE_"&amp;Tenor&amp;"_"&amp;$B35</f>
        <v>EUR_CURVE_3M_3Y</v>
      </c>
      <c r="K35" s="322" t="str">
        <f>IFERROR(_xll.qlSwapRateHelper2(,IF(DataSelect="Reference",$I35,J35),,$D35,Calendar,$G35,$F35,$H35,$K$33,0,E35,Discounting,Permanent,_xll.ohTrigger(Trigger,DataSelect),ObjectOverwrite),"--")</f>
        <v>obj_00dbb#0002</v>
      </c>
      <c r="L35" s="275" t="b">
        <v>1</v>
      </c>
      <c r="N35" s="339" t="str">
        <f t="shared" si="27"/>
        <v>SW</v>
      </c>
      <c r="O35" s="339" t="str">
        <f t="shared" si="28"/>
        <v>8Y</v>
      </c>
      <c r="P35" s="343" t="str">
        <f t="shared" ref="P35:Q35" si="34">K40</f>
        <v>obj_00dbc#0002</v>
      </c>
      <c r="Q35" s="339" t="b">
        <f t="shared" si="34"/>
        <v>1</v>
      </c>
      <c r="R35" s="347">
        <v>1</v>
      </c>
      <c r="S35" s="347">
        <v>1</v>
      </c>
      <c r="T35" s="100" t="str">
        <v>obj_00da1</v>
      </c>
      <c r="U35" s="100" t="str">
        <f>_xll.qlRateHelperQuoteName(T35)</f>
        <v/>
      </c>
      <c r="V35" s="337">
        <f>_xll.qlRateHelperRate(T35,_xll.ohTrigger(Trigger,Trigger3M))</f>
        <v>1.4419999999999999E-2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47666</v>
      </c>
      <c r="Z35" s="246">
        <v>1.4796964542962263E-2</v>
      </c>
      <c r="AD35" s="250"/>
      <c r="AY35" s="100" t="s">
        <v>196</v>
      </c>
      <c r="AZ35" s="101">
        <f>_xll.qlInterestRateIndexFixingDate(Currency&amp;"ibor"&amp;Tenor,BA35,Trigger)</f>
        <v>42230</v>
      </c>
      <c r="BA35" s="101">
        <f>_xll.qlCalendarAdvance(Calendar,BA34,AY35,"f",,Trigger)</f>
        <v>42234</v>
      </c>
      <c r="BB35" s="101">
        <f>_xll.qlInterestRateIndexMaturity(Currency&amp;"ibor"&amp;Tenor,BA35,Trigger)</f>
        <v>42326</v>
      </c>
      <c r="BC35" s="246">
        <f>_xll.qlIndexFixing($AC$5,AZ35,TRUE,_xll.ohTrigger(Trigger,Trigger3M))</f>
        <v>7.0055182472441771E-5</v>
      </c>
      <c r="BD35" s="246">
        <f>_xll.qlIndexFixing($BE$1,AZ35,,_xll.ohTrigger(Trigger,Trigger3M))</f>
        <v>6.4226731648727678E-5</v>
      </c>
    </row>
    <row r="36" spans="1:56" s="80" customFormat="1" ht="11.25" customHeight="1" x14ac:dyDescent="0.2">
      <c r="A36" s="285" t="s">
        <v>235</v>
      </c>
      <c r="B36" s="317" t="str">
        <v>4Y</v>
      </c>
      <c r="C36" s="284" t="str">
        <v>4Y</v>
      </c>
      <c r="D36" s="284" t="str">
        <f t="shared" ref="D36:D66" si="35">IF(DataSelect="Reference",$C36,$B36)</f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2.63E-3</v>
      </c>
      <c r="J36" s="324" t="str">
        <f t="shared" si="33"/>
        <v>EUR_CURVE_3M_4Y</v>
      </c>
      <c r="K36" s="325" t="str">
        <f>IFERROR(_xll.qlSwapRateHelper2(,IF(DataSelect="Reference",$I36,J36),,$D36,Calendar,$G36,$F36,$H36,$K$33,0,E36,Discounting,Permanent,_xll.ohTrigger(Trigger,DataSelect),ObjectOverwrite),"--")</f>
        <v>obj_00dad#0002</v>
      </c>
      <c r="L36" s="281" t="b">
        <v>1</v>
      </c>
      <c r="N36" s="339" t="str">
        <f t="shared" si="27"/>
        <v>SW</v>
      </c>
      <c r="O36" s="339" t="str">
        <f t="shared" si="28"/>
        <v>9Y</v>
      </c>
      <c r="P36" s="343" t="str">
        <f t="shared" ref="P36:Q36" si="36">K41</f>
        <v>obj_00dc2#0002</v>
      </c>
      <c r="Q36" s="339" t="b">
        <f t="shared" si="36"/>
        <v>1</v>
      </c>
      <c r="R36" s="347">
        <v>1</v>
      </c>
      <c r="S36" s="347">
        <v>1</v>
      </c>
      <c r="T36" s="100" t="str">
        <v>obj_00da6</v>
      </c>
      <c r="U36" s="100" t="str">
        <f>_xll.qlRateHelperQuoteName(T36)</f>
        <v/>
      </c>
      <c r="V36" s="337">
        <f>_xll.qlRateHelperRate(T36,_xll.ohTrigger(Trigger,Trigger3M))</f>
        <v>1.48542E-2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48031</v>
      </c>
      <c r="Z36" s="246">
        <v>1.5263269106044043E-2</v>
      </c>
      <c r="AD36" s="250"/>
      <c r="AY36" s="100" t="s">
        <v>196</v>
      </c>
      <c r="AZ36" s="101">
        <f>_xll.qlInterestRateIndexFixingDate(Currency&amp;"ibor"&amp;Tenor,BA36,Trigger)</f>
        <v>42233</v>
      </c>
      <c r="BA36" s="101">
        <f>_xll.qlCalendarAdvance(Calendar,BA35,AY36,"f",,Trigger)</f>
        <v>42235</v>
      </c>
      <c r="BB36" s="101">
        <f>_xll.qlInterestRateIndexMaturity(Currency&amp;"ibor"&amp;Tenor,BA36,Trigger)</f>
        <v>42327</v>
      </c>
      <c r="BC36" s="246">
        <f>_xll.qlIndexFixing($AC$5,AZ36,TRUE,_xll.ohTrigger(Trigger,Trigger3M))</f>
        <v>7.3264361436750519E-5</v>
      </c>
      <c r="BD36" s="246">
        <f>_xll.qlIndexFixing($BE$1,AZ36,,_xll.ohTrigger(Trigger,Trigger3M))</f>
        <v>6.6636855336308173E-5</v>
      </c>
    </row>
    <row r="37" spans="1:56" s="80" customFormat="1" ht="11.25" customHeight="1" x14ac:dyDescent="0.2">
      <c r="A37" s="285" t="s">
        <v>235</v>
      </c>
      <c r="B37" s="317" t="str">
        <v>5Y</v>
      </c>
      <c r="C37" s="284" t="str">
        <v>5Y</v>
      </c>
      <c r="D37" s="284" t="str">
        <f t="shared" si="35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4.15E-3</v>
      </c>
      <c r="J37" s="324" t="str">
        <f t="shared" si="33"/>
        <v>EUR_CURVE_3M_5Y</v>
      </c>
      <c r="K37" s="325" t="str">
        <f>IFERROR(_xll.qlSwapRateHelper2(,IF(DataSelect="Reference",$I37,J37),,$D37,Calendar,$G37,$F37,$H37,$K$33,0,E37,Discounting,Permanent,_xll.ohTrigger(Trigger,DataSelect),ObjectOverwrite),"--")</f>
        <v>obj_00db0#0002</v>
      </c>
      <c r="L37" s="281" t="b">
        <v>1</v>
      </c>
      <c r="N37" s="339" t="str">
        <f t="shared" si="27"/>
        <v>SW</v>
      </c>
      <c r="O37" s="339" t="str">
        <f t="shared" si="28"/>
        <v>10Y</v>
      </c>
      <c r="P37" s="343" t="str">
        <f t="shared" ref="P37:Q37" si="37">K42</f>
        <v>obj_00db4#0002</v>
      </c>
      <c r="Q37" s="339" t="b">
        <f t="shared" si="37"/>
        <v>1</v>
      </c>
      <c r="R37" s="347">
        <v>1</v>
      </c>
      <c r="S37" s="347">
        <v>1</v>
      </c>
      <c r="T37" s="100" t="str">
        <v>obj_00d9d</v>
      </c>
      <c r="U37" s="100" t="str">
        <f>_xll.qlRateHelperQuoteName(T37)</f>
        <v/>
      </c>
      <c r="V37" s="337">
        <f>_xll.qlRateHelperRate(T37,_xll.ohTrigger(Trigger,Trigger3M))</f>
        <v>1.52237E-2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48397</v>
      </c>
      <c r="Z37" s="246">
        <v>1.565792366029671E-2</v>
      </c>
      <c r="AD37" s="250"/>
      <c r="AY37" s="100" t="s">
        <v>196</v>
      </c>
      <c r="AZ37" s="101">
        <f>_xll.qlInterestRateIndexFixingDate(Currency&amp;"ibor"&amp;Tenor,BA37,Trigger)</f>
        <v>42234</v>
      </c>
      <c r="BA37" s="101">
        <f>_xll.qlCalendarAdvance(Calendar,BA36,AY37,"f",,Trigger)</f>
        <v>42236</v>
      </c>
      <c r="BB37" s="101">
        <f>_xll.qlInterestRateIndexMaturity(Currency&amp;"ibor"&amp;Tenor,BA37,Trigger)</f>
        <v>42328</v>
      </c>
      <c r="BC37" s="246">
        <f>_xll.qlIndexFixing($AC$5,AZ37,TRUE,_xll.ohTrigger(Trigger,Trigger3M))</f>
        <v>7.6453875866710561E-5</v>
      </c>
      <c r="BD37" s="246">
        <f>_xll.qlIndexFixing($BE$1,AZ37,,_xll.ohTrigger(Trigger,Trigger3M))</f>
        <v>6.8997759080115784E-5</v>
      </c>
    </row>
    <row r="38" spans="1:56" s="80" customFormat="1" ht="11.25" customHeight="1" x14ac:dyDescent="0.2">
      <c r="A38" s="285" t="s">
        <v>235</v>
      </c>
      <c r="B38" s="317" t="str">
        <v>6Y</v>
      </c>
      <c r="C38" s="284" t="str">
        <v>6Y</v>
      </c>
      <c r="D38" s="284" t="str">
        <f t="shared" si="35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5.6499999999999996E-3</v>
      </c>
      <c r="J38" s="324" t="str">
        <f t="shared" si="33"/>
        <v>EUR_CURVE_3M_6Y</v>
      </c>
      <c r="K38" s="325" t="str">
        <f>IFERROR(_xll.qlSwapRateHelper2(,IF(DataSelect="Reference",$I38,J38),,$D38,Calendar,$G38,$F38,$H38,$K$33,0,E38,Discounting,Permanent,_xll.ohTrigger(Trigger,DataSelect),ObjectOverwrite),"--")</f>
        <v>obj_00da4#0002</v>
      </c>
      <c r="L38" s="281" t="b">
        <v>1</v>
      </c>
      <c r="N38" s="339" t="str">
        <f t="shared" si="27"/>
        <v>SW</v>
      </c>
      <c r="O38" s="339" t="str">
        <f t="shared" si="28"/>
        <v>11Y</v>
      </c>
      <c r="P38" s="343" t="str">
        <f t="shared" ref="P38:Q38" si="38">K43</f>
        <v>obj_00d9c#0002</v>
      </c>
      <c r="Q38" s="339" t="b">
        <f t="shared" si="38"/>
        <v>1</v>
      </c>
      <c r="R38" s="347">
        <v>1</v>
      </c>
      <c r="S38" s="347">
        <v>1</v>
      </c>
      <c r="T38" s="100" t="str">
        <v>obj_00da0</v>
      </c>
      <c r="U38" s="100" t="str">
        <f>_xll.qlRateHelperQuoteName(T38)</f>
        <v/>
      </c>
      <c r="V38" s="337">
        <f>_xll.qlRateHelperRate(T38,_xll.ohTrigger(Trigger,Trigger3M))</f>
        <v>1.5528599999999998E-2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48764</v>
      </c>
      <c r="Z38" s="246">
        <v>1.5984437640510704E-2</v>
      </c>
      <c r="AD38" s="250"/>
      <c r="AY38" s="100" t="s">
        <v>196</v>
      </c>
      <c r="AZ38" s="101">
        <f>_xll.qlInterestRateIndexFixingDate(Currency&amp;"ibor"&amp;Tenor,BA38,Trigger)</f>
        <v>42235</v>
      </c>
      <c r="BA38" s="101">
        <f>_xll.qlCalendarAdvance(Calendar,BA37,AY38,"f",,Trigger)</f>
        <v>42237</v>
      </c>
      <c r="BB38" s="101">
        <f>_xll.qlInterestRateIndexMaturity(Currency&amp;"ibor"&amp;Tenor,BA38,Trigger)</f>
        <v>42331</v>
      </c>
      <c r="BC38" s="246">
        <f>_xll.qlIndexFixing($AC$5,AZ38,TRUE,_xll.ohTrigger(Trigger,Trigger3M))</f>
        <v>7.8225861513509787E-5</v>
      </c>
      <c r="BD38" s="246">
        <f>_xll.qlIndexFixing($BE$1,AZ38,,_xll.ohTrigger(Trigger,Trigger3M))</f>
        <v>7.2801079248412204E-5</v>
      </c>
    </row>
    <row r="39" spans="1:56" s="80" customFormat="1" ht="11.25" customHeight="1" x14ac:dyDescent="0.2">
      <c r="A39" s="285" t="s">
        <v>235</v>
      </c>
      <c r="B39" s="317" t="str">
        <v>7Y</v>
      </c>
      <c r="C39" s="284" t="str">
        <v>7Y</v>
      </c>
      <c r="D39" s="284" t="str">
        <f t="shared" si="35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7.11E-3</v>
      </c>
      <c r="J39" s="324" t="str">
        <f t="shared" si="33"/>
        <v>EUR_CURVE_3M_7Y</v>
      </c>
      <c r="K39" s="325" t="str">
        <f>IFERROR(_xll.qlSwapRateHelper2(,IF(DataSelect="Reference",$I39,J39),,$D39,Calendar,$G39,$F39,$H39,$K$33,0,E39,Discounting,Permanent,_xll.ohTrigger(Trigger,DataSelect),ObjectOverwrite),"--")</f>
        <v>obj_00db9#0002</v>
      </c>
      <c r="L39" s="281" t="b">
        <v>1</v>
      </c>
      <c r="N39" s="339" t="str">
        <f t="shared" si="27"/>
        <v>SW</v>
      </c>
      <c r="O39" s="339" t="str">
        <f t="shared" si="28"/>
        <v>12Y</v>
      </c>
      <c r="P39" s="343" t="str">
        <f t="shared" ref="P39:Q39" si="39">K44</f>
        <v>obj_00da7#0002</v>
      </c>
      <c r="Q39" s="339" t="b">
        <f t="shared" si="39"/>
        <v>1</v>
      </c>
      <c r="R39" s="347">
        <v>1</v>
      </c>
      <c r="S39" s="347">
        <v>1</v>
      </c>
      <c r="T39" s="100" t="str">
        <v>obj_00db5</v>
      </c>
      <c r="U39" s="100" t="str">
        <f>_xll.qlRateHelperQuoteName(T39)</f>
        <v/>
      </c>
      <c r="V39" s="337">
        <f>_xll.qlRateHelperRate(T39,_xll.ohTrigger(Trigger,Trigger3M))</f>
        <v>1.5772100000000001E-2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49128</v>
      </c>
      <c r="Z39" s="246">
        <v>1.6242825939038509E-2</v>
      </c>
      <c r="AD39" s="250"/>
      <c r="AY39" s="100" t="s">
        <v>196</v>
      </c>
      <c r="AZ39" s="101">
        <f>_xll.qlInterestRateIndexFixingDate(Currency&amp;"ibor"&amp;Tenor,BA39,Trigger)</f>
        <v>42236</v>
      </c>
      <c r="BA39" s="101">
        <f>_xll.qlCalendarAdvance(Calendar,BA38,AY39,"f",,Trigger)</f>
        <v>42240</v>
      </c>
      <c r="BB39" s="101">
        <f>_xll.qlInterestRateIndexMaturity(Currency&amp;"ibor"&amp;Tenor,BA39,Trigger)</f>
        <v>42332</v>
      </c>
      <c r="BC39" s="246">
        <f>_xll.qlIndexFixing($AC$5,AZ39,TRUE,_xll.ohTrigger(Trigger,Trigger3M))</f>
        <v>8.9015287289044266E-5</v>
      </c>
      <c r="BD39" s="246">
        <f>_xll.qlIndexFixing($BE$1,AZ39,,_xll.ohTrigger(Trigger,Trigger3M))</f>
        <v>7.8012954689276199E-5</v>
      </c>
    </row>
    <row r="40" spans="1:56" s="80" customFormat="1" ht="11.25" customHeight="1" x14ac:dyDescent="0.2">
      <c r="A40" s="285" t="s">
        <v>235</v>
      </c>
      <c r="B40" s="317" t="str">
        <v>8Y</v>
      </c>
      <c r="C40" s="284" t="str">
        <v>8Y</v>
      </c>
      <c r="D40" s="284" t="str">
        <f t="shared" si="35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8.4700000000000001E-3</v>
      </c>
      <c r="J40" s="324" t="str">
        <f t="shared" si="33"/>
        <v>EUR_CURVE_3M_8Y</v>
      </c>
      <c r="K40" s="325" t="str">
        <f>IFERROR(_xll.qlSwapRateHelper2(,IF(DataSelect="Reference",$I40,J40),,$D40,Calendar,$G40,$F40,$H40,$K$33,0,E40,Discounting,Permanent,_xll.ohTrigger(Trigger,DataSelect),ObjectOverwrite),"--")</f>
        <v>obj_00dbc#0002</v>
      </c>
      <c r="L40" s="281" t="b">
        <v>1</v>
      </c>
      <c r="N40" s="339" t="str">
        <f t="shared" si="27"/>
        <v>SW</v>
      </c>
      <c r="O40" s="339" t="str">
        <f t="shared" si="28"/>
        <v>13Y</v>
      </c>
      <c r="P40" s="343" t="str">
        <f t="shared" ref="P40:Q40" si="40">K45</f>
        <v>obj_00dac#0002</v>
      </c>
      <c r="Q40" s="339" t="b">
        <f t="shared" si="40"/>
        <v>1</v>
      </c>
      <c r="R40" s="347">
        <v>1</v>
      </c>
      <c r="S40" s="347">
        <v>1</v>
      </c>
      <c r="T40" s="100" t="str">
        <v>obj_00db7</v>
      </c>
      <c r="U40" s="100" t="str">
        <f>_xll.qlRateHelperQuoteName(T40)</f>
        <v/>
      </c>
      <c r="V40" s="337">
        <f>_xll.qlRateHelperRate(T40,_xll.ohTrigger(Trigger,Trigger3M))</f>
        <v>1.5960000000000002E-2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49492</v>
      </c>
      <c r="Z40" s="246">
        <v>1.6438355397680217E-2</v>
      </c>
      <c r="AD40" s="250"/>
      <c r="AY40" s="100" t="s">
        <v>196</v>
      </c>
      <c r="AZ40" s="101">
        <f>_xll.qlInterestRateIndexFixingDate(Currency&amp;"ibor"&amp;Tenor,BA40,Trigger)</f>
        <v>42237</v>
      </c>
      <c r="BA40" s="101">
        <f>_xll.qlCalendarAdvance(Calendar,BA39,AY40,"f",,Trigger)</f>
        <v>42241</v>
      </c>
      <c r="BB40" s="101">
        <f>_xll.qlInterestRateIndexMaturity(Currency&amp;"ibor"&amp;Tenor,BA40,Trigger)</f>
        <v>42333</v>
      </c>
      <c r="BC40" s="246">
        <f>_xll.qlIndexFixing($AC$5,AZ40,TRUE,_xll.ohTrigger(Trigger,Trigger3M))</f>
        <v>9.2106478333918389E-5</v>
      </c>
      <c r="BD40" s="246">
        <f>_xll.qlIndexFixing($BE$1,AZ40,,_xll.ohTrigger(Trigger,Trigger3M))</f>
        <v>8.017559383703869E-5</v>
      </c>
    </row>
    <row r="41" spans="1:56" s="80" customFormat="1" ht="11.25" customHeight="1" x14ac:dyDescent="0.2">
      <c r="A41" s="285" t="s">
        <v>235</v>
      </c>
      <c r="B41" s="317" t="str">
        <v>9Y</v>
      </c>
      <c r="C41" s="284" t="str">
        <v>9Y</v>
      </c>
      <c r="D41" s="284" t="str">
        <f t="shared" si="35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9.7000000000000003E-3</v>
      </c>
      <c r="J41" s="324" t="str">
        <f t="shared" si="33"/>
        <v>EUR_CURVE_3M_9Y</v>
      </c>
      <c r="K41" s="325" t="str">
        <f>IFERROR(_xll.qlSwapRateHelper2(,IF(DataSelect="Reference",$I41,J41),,$D41,Calendar,$G41,$F41,$H41,$K$33,0,E41,Discounting,Permanent,_xll.ohTrigger(Trigger,DataSelect),ObjectOverwrite),"--")</f>
        <v>obj_00dc2#0002</v>
      </c>
      <c r="L41" s="281" t="b">
        <v>1</v>
      </c>
      <c r="N41" s="339" t="str">
        <f t="shared" si="27"/>
        <v>SW</v>
      </c>
      <c r="O41" s="339" t="str">
        <f t="shared" si="28"/>
        <v>14Y</v>
      </c>
      <c r="P41" s="343" t="str">
        <f t="shared" ref="P41:Q41" si="41">K46</f>
        <v>obj_00dbf#0002</v>
      </c>
      <c r="Q41" s="339" t="b">
        <f t="shared" si="41"/>
        <v>1</v>
      </c>
      <c r="R41" s="347">
        <v>1</v>
      </c>
      <c r="S41" s="347">
        <v>1</v>
      </c>
      <c r="T41" s="100" t="str">
        <v>obj_00db2</v>
      </c>
      <c r="U41" s="100" t="str">
        <f>_xll.qlRateHelperQuoteName(T41)</f>
        <v/>
      </c>
      <c r="V41" s="337">
        <f>_xll.qlRateHelperRate(T41,_xll.ohTrigger(Trigger,Trigger3M))</f>
        <v>1.6099800000000001E-2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49858</v>
      </c>
      <c r="Z41" s="246">
        <v>1.6576665764047243E-2</v>
      </c>
      <c r="AD41" s="250"/>
      <c r="AY41" s="100" t="s">
        <v>196</v>
      </c>
      <c r="AZ41" s="101">
        <f>_xll.qlInterestRateIndexFixingDate(Currency&amp;"ibor"&amp;Tenor,BA41,Trigger)</f>
        <v>42240</v>
      </c>
      <c r="BA41" s="101">
        <f>_xll.qlCalendarAdvance(Calendar,BA40,AY41,"f",,Trigger)</f>
        <v>42242</v>
      </c>
      <c r="BB41" s="101">
        <f>_xll.qlInterestRateIndexMaturity(Currency&amp;"ibor"&amp;Tenor,BA41,Trigger)</f>
        <v>42334</v>
      </c>
      <c r="BC41" s="246">
        <f>_xll.qlIndexFixing($AC$5,AZ41,TRUE,_xll.ohTrigger(Trigger,Trigger3M))</f>
        <v>9.5178004559454379E-5</v>
      </c>
      <c r="BD41" s="246">
        <f>_xll.qlIndexFixing($BE$1,AZ41,,_xll.ohTrigger(Trigger,Trigger3M))</f>
        <v>8.2308147146632592E-5</v>
      </c>
    </row>
    <row r="42" spans="1:56" s="80" customFormat="1" ht="11.25" customHeight="1" x14ac:dyDescent="0.2">
      <c r="A42" s="285" t="s">
        <v>235</v>
      </c>
      <c r="B42" s="317" t="str">
        <v>10Y</v>
      </c>
      <c r="C42" s="284" t="str">
        <v>10Y</v>
      </c>
      <c r="D42" s="284" t="str">
        <f t="shared" si="35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1.0789999999999999E-2</v>
      </c>
      <c r="J42" s="324" t="str">
        <f t="shared" si="33"/>
        <v>EUR_CURVE_3M_10Y</v>
      </c>
      <c r="K42" s="325" t="str">
        <f>IFERROR(_xll.qlSwapRateHelper2(,IF(DataSelect="Reference",$I42,J42),,$D42,Calendar,$G42,$F42,$H42,$K$33,0,E42,Discounting,Permanent,_xll.ohTrigger(Trigger,DataSelect),ObjectOverwrite),"--")</f>
        <v>obj_00db4#0002</v>
      </c>
      <c r="L42" s="281" t="b">
        <v>1</v>
      </c>
      <c r="N42" s="339" t="str">
        <f t="shared" si="27"/>
        <v>SW</v>
      </c>
      <c r="O42" s="339" t="str">
        <f t="shared" si="28"/>
        <v>15Y</v>
      </c>
      <c r="P42" s="343" t="str">
        <f t="shared" ref="P42:Q42" si="42">K47</f>
        <v>obj_00da1#0002</v>
      </c>
      <c r="Q42" s="339" t="b">
        <f t="shared" si="42"/>
        <v>1</v>
      </c>
      <c r="R42" s="347">
        <v>1</v>
      </c>
      <c r="S42" s="347">
        <v>1</v>
      </c>
      <c r="T42" s="100" t="str">
        <v>obj_00db1</v>
      </c>
      <c r="U42" s="100" t="str">
        <f>_xll.qlRateHelperQuoteName(T42)</f>
        <v/>
      </c>
      <c r="V42" s="337">
        <f>_xll.qlRateHelperRate(T42,_xll.ohTrigger(Trigger,Trigger3M))</f>
        <v>1.6198999999999998E-2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50223</v>
      </c>
      <c r="Z42" s="246">
        <v>1.6670420166291205E-2</v>
      </c>
      <c r="AD42" s="250"/>
      <c r="AY42" s="100" t="s">
        <v>196</v>
      </c>
      <c r="AZ42" s="101">
        <f>_xll.qlInterestRateIndexFixingDate(Currency&amp;"ibor"&amp;Tenor,BA42,Trigger)</f>
        <v>42241</v>
      </c>
      <c r="BA42" s="101">
        <f>_xll.qlCalendarAdvance(Calendar,BA41,AY42,"f",,Trigger)</f>
        <v>42243</v>
      </c>
      <c r="BB42" s="101">
        <f>_xll.qlInterestRateIndexMaturity(Currency&amp;"ibor"&amp;Tenor,BA42,Trigger)</f>
        <v>42335</v>
      </c>
      <c r="BC42" s="246">
        <f>_xll.qlIndexFixing($AC$5,AZ42,TRUE,_xll.ohTrigger(Trigger,Trigger3M))</f>
        <v>9.8229865920470999E-5</v>
      </c>
      <c r="BD42" s="246">
        <f>_xll.qlIndexFixing($BE$1,AZ42,,_xll.ohTrigger(Trigger,Trigger3M))</f>
        <v>8.4413803667951611E-5</v>
      </c>
    </row>
    <row r="43" spans="1:56" s="80" customFormat="1" ht="11.25" customHeight="1" x14ac:dyDescent="0.2">
      <c r="A43" s="285" t="s">
        <v>235</v>
      </c>
      <c r="B43" s="317" t="str">
        <v>11Y</v>
      </c>
      <c r="C43" s="284" t="str">
        <v>11Y</v>
      </c>
      <c r="D43" s="284" t="str">
        <f t="shared" si="35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1.1759299999999999E-2</v>
      </c>
      <c r="J43" s="324" t="str">
        <f t="shared" si="33"/>
        <v>EUR_CURVE_3M_11Y</v>
      </c>
      <c r="K43" s="325" t="str">
        <f>IFERROR(_xll.qlSwapRateHelper2(,IF(DataSelect="Reference",$I43,J43),,$D43,Calendar,$G43,$F43,$H43,$K$33,0,E43,Discounting,Permanent,_xll.ohTrigger(Trigger,DataSelect),ObjectOverwrite),"--")</f>
        <v>obj_00d9c#0002</v>
      </c>
      <c r="L43" s="281" t="b">
        <v>1</v>
      </c>
      <c r="N43" s="339" t="str">
        <f t="shared" si="27"/>
        <v>SW</v>
      </c>
      <c r="O43" s="339" t="str">
        <f t="shared" si="28"/>
        <v>16Y</v>
      </c>
      <c r="P43" s="343" t="str">
        <f t="shared" ref="P43:Q43" si="43">K48</f>
        <v>obj_00da6#0002</v>
      </c>
      <c r="Q43" s="339" t="b">
        <f t="shared" si="43"/>
        <v>1</v>
      </c>
      <c r="R43" s="347">
        <v>1</v>
      </c>
      <c r="S43" s="347">
        <v>1</v>
      </c>
      <c r="T43" s="100" t="str">
        <v>obj_00dc1</v>
      </c>
      <c r="U43" s="100" t="str">
        <f>_xll.qlRateHelperQuoteName(T43)</f>
        <v/>
      </c>
      <c r="V43" s="337">
        <f>_xll.qlRateHelperRate(T43,_xll.ohTrigger(Trigger,Trigger3M))</f>
        <v>1.6272100000000001E-2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50588</v>
      </c>
      <c r="Z43" s="246">
        <v>1.6734462634184041E-2</v>
      </c>
      <c r="AD43" s="250"/>
      <c r="AY43" s="100" t="s">
        <v>196</v>
      </c>
      <c r="AZ43" s="101">
        <f>_xll.qlInterestRateIndexFixingDate(Currency&amp;"ibor"&amp;Tenor,BA43,Trigger)</f>
        <v>42242</v>
      </c>
      <c r="BA43" s="101">
        <f>_xll.qlCalendarAdvance(Calendar,BA42,AY43,"f",,Trigger)</f>
        <v>42244</v>
      </c>
      <c r="BB43" s="101">
        <f>_xll.qlInterestRateIndexMaturity(Currency&amp;"ibor"&amp;Tenor,BA43,Trigger)</f>
        <v>42338</v>
      </c>
      <c r="BC43" s="246">
        <f>_xll.qlIndexFixing($AC$5,AZ43,TRUE,_xll.ohTrigger(Trigger,Trigger3M))</f>
        <v>9.9592178146920966E-5</v>
      </c>
      <c r="BD43" s="246">
        <f>_xll.qlIndexFixing($BE$1,AZ43,,_xll.ohTrigger(Trigger,Trigger3M))</f>
        <v>8.7634914553188045E-5</v>
      </c>
    </row>
    <row r="44" spans="1:56" s="80" customFormat="1" ht="11.25" customHeight="1" x14ac:dyDescent="0.2">
      <c r="A44" s="285" t="s">
        <v>235</v>
      </c>
      <c r="B44" s="317" t="str">
        <v>12Y</v>
      </c>
      <c r="C44" s="284" t="str">
        <v>12Y</v>
      </c>
      <c r="D44" s="284" t="str">
        <f t="shared" si="35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1.26E-2</v>
      </c>
      <c r="J44" s="324" t="str">
        <f t="shared" si="33"/>
        <v>EUR_CURVE_3M_12Y</v>
      </c>
      <c r="K44" s="325" t="str">
        <f>IFERROR(_xll.qlSwapRateHelper2(,IF(DataSelect="Reference",$I44,J44),,$D44,Calendar,$G44,$F44,$H44,$K$33,0,E44,Discounting,Permanent,_xll.ohTrigger(Trigger,DataSelect),ObjectOverwrite),"--")</f>
        <v>obj_00da7#0002</v>
      </c>
      <c r="L44" s="281" t="b">
        <v>1</v>
      </c>
      <c r="N44" s="339" t="str">
        <f t="shared" si="27"/>
        <v>SW</v>
      </c>
      <c r="O44" s="339" t="str">
        <f t="shared" si="28"/>
        <v>17Y</v>
      </c>
      <c r="P44" s="343" t="str">
        <f t="shared" ref="P44:Q44" si="44">K49</f>
        <v>obj_00d9d#0002</v>
      </c>
      <c r="Q44" s="339" t="b">
        <f t="shared" si="44"/>
        <v>1</v>
      </c>
      <c r="R44" s="347">
        <v>1</v>
      </c>
      <c r="S44" s="347">
        <v>1</v>
      </c>
      <c r="T44" s="100" t="str">
        <v>obj_00da3</v>
      </c>
      <c r="U44" s="100" t="str">
        <f>_xll.qlRateHelperQuoteName(T44)</f>
        <v/>
      </c>
      <c r="V44" s="337">
        <f>_xll.qlRateHelperRate(T44,_xll.ohTrigger(Trigger,Trigger3M))</f>
        <v>1.6329400000000001E-2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50955</v>
      </c>
      <c r="Z44" s="246">
        <v>1.6780952495886823E-2</v>
      </c>
      <c r="AD44" s="250"/>
      <c r="AY44" s="100" t="s">
        <v>196</v>
      </c>
      <c r="AZ44" s="101">
        <f>_xll.qlInterestRateIndexFixingDate(Currency&amp;"ibor"&amp;Tenor,BA44,Trigger)</f>
        <v>42243</v>
      </c>
      <c r="BA44" s="101">
        <f>_xll.qlCalendarAdvance(Calendar,BA43,AY44,"f",,Trigger)</f>
        <v>42247</v>
      </c>
      <c r="BB44" s="101">
        <f>_xll.qlInterestRateIndexMaturity(Currency&amp;"ibor"&amp;Tenor,BA44,Trigger)</f>
        <v>42338</v>
      </c>
      <c r="BC44" s="246">
        <f>_xll.qlIndexFixing($AC$5,AZ44,TRUE,_xll.ohTrigger(Trigger,Trigger3M))</f>
        <v>1.1118094712661229E-4</v>
      </c>
      <c r="BD44" s="246">
        <f>_xll.qlIndexFixing($BE$1,AZ44,,_xll.ohTrigger(Trigger,Trigger3M))</f>
        <v>9.2108522914352626E-5</v>
      </c>
    </row>
    <row r="45" spans="1:56" s="80" customFormat="1" ht="11.25" customHeight="1" x14ac:dyDescent="0.2">
      <c r="A45" s="285" t="s">
        <v>235</v>
      </c>
      <c r="B45" s="317" t="str">
        <v>13Y</v>
      </c>
      <c r="C45" s="284" t="str">
        <v>13Y</v>
      </c>
      <c r="D45" s="284" t="str">
        <f t="shared" si="35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1.3314900000000001E-2</v>
      </c>
      <c r="J45" s="324" t="str">
        <f t="shared" si="33"/>
        <v>EUR_CURVE_3M_13Y</v>
      </c>
      <c r="K45" s="325" t="str">
        <f>IFERROR(_xll.qlSwapRateHelper2(,IF(DataSelect="Reference",$I45,J45),,$D45,Calendar,$G45,$F45,$H45,$K$33,0,E45,Discounting,Permanent,_xll.ohTrigger(Trigger,DataSelect),ObjectOverwrite),"--")</f>
        <v>obj_00dac#0002</v>
      </c>
      <c r="L45" s="281" t="b">
        <v>1</v>
      </c>
      <c r="N45" s="339" t="str">
        <f t="shared" si="27"/>
        <v>SW</v>
      </c>
      <c r="O45" s="339" t="str">
        <f t="shared" si="28"/>
        <v>18Y</v>
      </c>
      <c r="P45" s="343" t="str">
        <f t="shared" ref="P45:Q45" si="45">K50</f>
        <v>obj_00da0#0002</v>
      </c>
      <c r="Q45" s="339" t="b">
        <f t="shared" si="45"/>
        <v>1</v>
      </c>
      <c r="R45" s="347">
        <v>1</v>
      </c>
      <c r="S45" s="347">
        <v>1</v>
      </c>
      <c r="T45" s="100" t="str">
        <v>obj_00da9</v>
      </c>
      <c r="U45" s="100" t="str">
        <f>_xll.qlRateHelperQuoteName(T45)</f>
        <v/>
      </c>
      <c r="V45" s="337">
        <f>_xll.qlRateHelperRate(T45,_xll.ohTrigger(Trigger,Trigger3M))</f>
        <v>1.6379999999999999E-2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51319</v>
      </c>
      <c r="Z45" s="246">
        <v>1.6819427999839452E-2</v>
      </c>
      <c r="AD45" s="250"/>
      <c r="AY45" s="100" t="s">
        <v>196</v>
      </c>
      <c r="AZ45" s="101">
        <f>_xll.qlInterestRateIndexFixingDate(Currency&amp;"ibor"&amp;Tenor,BA45,Trigger)</f>
        <v>42244</v>
      </c>
      <c r="BA45" s="101">
        <f>_xll.qlCalendarAdvance(Calendar,BA44,AY45,"f",,Trigger)</f>
        <v>42248</v>
      </c>
      <c r="BB45" s="101">
        <f>_xll.qlInterestRateIndexMaturity(Currency&amp;"ibor"&amp;Tenor,BA45,Trigger)</f>
        <v>42339</v>
      </c>
      <c r="BC45" s="246">
        <f>_xll.qlIndexFixing($AC$5,AZ45,TRUE,_xll.ohTrigger(Trigger,Trigger3M))</f>
        <v>1.1415304122096217E-4</v>
      </c>
      <c r="BD45" s="246">
        <f>_xll.qlIndexFixing($BE$1,AZ45,,_xll.ohTrigger(Trigger,Trigger3M))</f>
        <v>1.16302026025574E-4</v>
      </c>
    </row>
    <row r="46" spans="1:56" s="80" customFormat="1" ht="11.25" customHeight="1" x14ac:dyDescent="0.2">
      <c r="A46" s="285" t="s">
        <v>235</v>
      </c>
      <c r="B46" s="317" t="str">
        <v>14Y</v>
      </c>
      <c r="C46" s="284" t="str">
        <v>14Y</v>
      </c>
      <c r="D46" s="284" t="str">
        <f t="shared" si="35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1.3911199999999999E-2</v>
      </c>
      <c r="J46" s="324" t="str">
        <f t="shared" si="33"/>
        <v>EUR_CURVE_3M_14Y</v>
      </c>
      <c r="K46" s="325" t="str">
        <f>IFERROR(_xll.qlSwapRateHelper2(,IF(DataSelect="Reference",$I46,J46),,$D46,Calendar,$G46,$F46,$H46,$K$33,0,E46,Discounting,Permanent,_xll.ohTrigger(Trigger,DataSelect),ObjectOverwrite),"--")</f>
        <v>obj_00dbf#0002</v>
      </c>
      <c r="L46" s="281" t="b">
        <v>1</v>
      </c>
      <c r="N46" s="339" t="str">
        <f t="shared" si="27"/>
        <v>SW</v>
      </c>
      <c r="O46" s="339" t="str">
        <f t="shared" si="28"/>
        <v>19Y</v>
      </c>
      <c r="P46" s="343" t="str">
        <f t="shared" ref="P46:Q46" si="46">K51</f>
        <v>obj_00db5#0002</v>
      </c>
      <c r="Q46" s="339" t="b">
        <f t="shared" si="46"/>
        <v>1</v>
      </c>
      <c r="R46" s="347">
        <v>1</v>
      </c>
      <c r="S46" s="347">
        <v>1</v>
      </c>
      <c r="T46" s="100" t="str">
        <v>obj_00db6</v>
      </c>
      <c r="U46" s="100" t="str">
        <f>_xll.qlRateHelperQuoteName(T46)</f>
        <v/>
      </c>
      <c r="V46" s="337">
        <f>_xll.qlRateHelperRate(T46,_xll.ohTrigger(Trigger,Trigger3M))</f>
        <v>1.6427499999999998E-2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51684</v>
      </c>
      <c r="Z46" s="246">
        <v>1.6857598534083803E-2</v>
      </c>
      <c r="AD46" s="250"/>
      <c r="AY46" s="100" t="s">
        <v>196</v>
      </c>
      <c r="AZ46" s="101">
        <f>_xll.qlInterestRateIndexFixingDate(Currency&amp;"ibor"&amp;Tenor,BA46,Trigger)</f>
        <v>42247</v>
      </c>
      <c r="BA46" s="101">
        <f>_xll.qlCalendarAdvance(Calendar,BA45,AY46,"f",,Trigger)</f>
        <v>42249</v>
      </c>
      <c r="BB46" s="101">
        <f>_xll.qlInterestRateIndexMaturity(Currency&amp;"ibor"&amp;Tenor,BA46,Trigger)</f>
        <v>42340</v>
      </c>
      <c r="BC46" s="246">
        <f>_xll.qlIndexFixing($AC$5,AZ46,TRUE,_xll.ohTrigger(Trigger,Trigger3M))</f>
        <v>1.1710525405823185E-4</v>
      </c>
      <c r="BD46" s="246">
        <f>_xll.qlIndexFixing($BE$1,AZ46,,_xll.ohTrigger(Trigger,Trigger3M))</f>
        <v>1.1833244523064966E-4</v>
      </c>
    </row>
    <row r="47" spans="1:56" s="80" customFormat="1" ht="11.25" customHeight="1" x14ac:dyDescent="0.2">
      <c r="A47" s="285" t="s">
        <v>235</v>
      </c>
      <c r="B47" s="317" t="str">
        <v>15Y</v>
      </c>
      <c r="C47" s="284" t="str">
        <v>15Y</v>
      </c>
      <c r="D47" s="284" t="str">
        <f t="shared" si="35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1.4419999999999999E-2</v>
      </c>
      <c r="J47" s="324" t="str">
        <f t="shared" si="33"/>
        <v>EUR_CURVE_3M_15Y</v>
      </c>
      <c r="K47" s="325" t="str">
        <f>IFERROR(_xll.qlSwapRateHelper2(,IF(DataSelect="Reference",$I47,J47),,$D47,Calendar,$G47,$F47,$H47,$K$33,0,E47,Discounting,Permanent,_xll.ohTrigger(Trigger,DataSelect),ObjectOverwrite),"--")</f>
        <v>obj_00da1#0002</v>
      </c>
      <c r="L47" s="281" t="b">
        <v>1</v>
      </c>
      <c r="N47" s="339" t="str">
        <f t="shared" si="27"/>
        <v>SW</v>
      </c>
      <c r="O47" s="339" t="str">
        <f t="shared" si="28"/>
        <v>20Y</v>
      </c>
      <c r="P47" s="343" t="str">
        <f t="shared" ref="P47:Q47" si="47">K52</f>
        <v>obj_00db7#0002</v>
      </c>
      <c r="Q47" s="339" t="b">
        <f t="shared" si="47"/>
        <v>1</v>
      </c>
      <c r="R47" s="347">
        <v>1</v>
      </c>
      <c r="S47" s="347">
        <v>1</v>
      </c>
      <c r="T47" s="100" t="str">
        <v>obj_00dc0</v>
      </c>
      <c r="U47" s="100" t="str">
        <f>_xll.qlRateHelperQuoteName(T47)</f>
        <v/>
      </c>
      <c r="V47" s="337">
        <f>_xll.qlRateHelperRate(T47,_xll.ohTrigger(Trigger,Trigger3M))</f>
        <v>1.6474100000000002E-2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52049</v>
      </c>
      <c r="Z47" s="246">
        <v>1.6896293666536649E-2</v>
      </c>
      <c r="AD47" s="250"/>
      <c r="AY47" s="100" t="s">
        <v>196</v>
      </c>
      <c r="AZ47" s="101">
        <f>_xll.qlInterestRateIndexFixingDate(Currency&amp;"ibor"&amp;Tenor,BA47,Trigger)</f>
        <v>42248</v>
      </c>
      <c r="BA47" s="101">
        <f>_xll.qlCalendarAdvance(Calendar,BA46,AY47,"f",,Trigger)</f>
        <v>42250</v>
      </c>
      <c r="BB47" s="101">
        <f>_xll.qlInterestRateIndexMaturity(Currency&amp;"ibor"&amp;Tenor,BA47,Trigger)</f>
        <v>42341</v>
      </c>
      <c r="BC47" s="246">
        <f>_xll.qlIndexFixing($AC$5,AZ47,TRUE,_xll.ohTrigger(Trigger,Trigger3M))</f>
        <v>1.1990460230594357E-4</v>
      </c>
      <c r="BD47" s="246">
        <f>_xll.qlIndexFixing($BE$1,AZ47,,_xll.ohTrigger(Trigger,Trigger3M))</f>
        <v>1.2035341148828951E-4</v>
      </c>
    </row>
    <row r="48" spans="1:56" s="80" customFormat="1" ht="11.25" customHeight="1" x14ac:dyDescent="0.2">
      <c r="A48" s="285" t="s">
        <v>235</v>
      </c>
      <c r="B48" s="317" t="str">
        <v>16Y</v>
      </c>
      <c r="C48" s="284" t="str">
        <v>16Y</v>
      </c>
      <c r="D48" s="284" t="str">
        <f t="shared" si="35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1.48542E-2</v>
      </c>
      <c r="J48" s="324" t="str">
        <f t="shared" si="33"/>
        <v>EUR_CURVE_3M_16Y</v>
      </c>
      <c r="K48" s="325" t="str">
        <f>IFERROR(_xll.qlSwapRateHelper2(,IF(DataSelect="Reference",$I48,J48),,$D48,Calendar,$G48,$F48,$H48,$K$33,0,E48,Discounting,Permanent,_xll.ohTrigger(Trigger,DataSelect),ObjectOverwrite),"--")</f>
        <v>obj_00da6#0002</v>
      </c>
      <c r="L48" s="281" t="b">
        <v>1</v>
      </c>
      <c r="N48" s="339" t="str">
        <f t="shared" si="27"/>
        <v>SW</v>
      </c>
      <c r="O48" s="339" t="str">
        <f t="shared" si="28"/>
        <v>21Y</v>
      </c>
      <c r="P48" s="343" t="str">
        <f t="shared" ref="P48:Q48" si="48">K53</f>
        <v>obj_00db2#0002</v>
      </c>
      <c r="Q48" s="339" t="b">
        <f t="shared" si="48"/>
        <v>1</v>
      </c>
      <c r="R48" s="347">
        <v>1</v>
      </c>
      <c r="S48" s="347">
        <v>1</v>
      </c>
      <c r="T48" s="100" t="str">
        <v>obj_00dae</v>
      </c>
      <c r="U48" s="100" t="str">
        <f>_xll.qlRateHelperQuoteName(T48)</f>
        <v/>
      </c>
      <c r="V48" s="337">
        <f>_xll.qlRateHelperRate(T48,_xll.ohTrigger(Trigger,Trigger3M))</f>
        <v>1.6519900000000001E-2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52414</v>
      </c>
      <c r="Z48" s="246">
        <v>1.6935504691909589E-2</v>
      </c>
      <c r="AD48" s="250"/>
      <c r="AY48" s="100" t="s">
        <v>196</v>
      </c>
      <c r="AZ48" s="101">
        <f>_xll.qlInterestRateIndexFixingDate(Currency&amp;"ibor"&amp;Tenor,BA48,Trigger)</f>
        <v>42249</v>
      </c>
      <c r="BA48" s="101">
        <f>_xll.qlCalendarAdvance(Calendar,BA47,AY48,"f",,Trigger)</f>
        <v>42251</v>
      </c>
      <c r="BB48" s="101">
        <f>_xll.qlInterestRateIndexMaturity(Currency&amp;"ibor"&amp;Tenor,BA48,Trigger)</f>
        <v>42342</v>
      </c>
      <c r="BC48" s="246">
        <f>_xll.qlIndexFixing($AC$5,AZ48,TRUE,_xll.ohTrigger(Trigger,Trigger3M))</f>
        <v>1.2262343330628032E-4</v>
      </c>
      <c r="BD48" s="246">
        <f>_xll.qlIndexFixing($BE$1,AZ48,,_xll.ohTrigger(Trigger,Trigger3M))</f>
        <v>1.2236131250561115E-4</v>
      </c>
    </row>
    <row r="49" spans="1:56" s="80" customFormat="1" ht="11.25" customHeight="1" x14ac:dyDescent="0.2">
      <c r="A49" s="285" t="s">
        <v>235</v>
      </c>
      <c r="B49" s="317" t="str">
        <v>17Y</v>
      </c>
      <c r="C49" s="284" t="str">
        <v>17Y</v>
      </c>
      <c r="D49" s="284" t="str">
        <f t="shared" si="35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1.52237E-2</v>
      </c>
      <c r="J49" s="324" t="str">
        <f t="shared" si="33"/>
        <v>EUR_CURVE_3M_17Y</v>
      </c>
      <c r="K49" s="325" t="str">
        <f>IFERROR(_xll.qlSwapRateHelper2(,IF(DataSelect="Reference",$I49,J49),,$D49,Calendar,$G49,$F49,$H49,$K$33,0,E49,Discounting,Permanent,_xll.ohTrigger(Trigger,DataSelect),ObjectOverwrite),"--")</f>
        <v>obj_00d9d#0002</v>
      </c>
      <c r="L49" s="281" t="b">
        <v>1</v>
      </c>
      <c r="N49" s="339" t="str">
        <f t="shared" si="27"/>
        <v>SW</v>
      </c>
      <c r="O49" s="339" t="str">
        <f t="shared" si="28"/>
        <v>22Y</v>
      </c>
      <c r="P49" s="343" t="str">
        <f t="shared" ref="P49:Q49" si="49">K54</f>
        <v>obj_00db1#0002</v>
      </c>
      <c r="Q49" s="339" t="b">
        <f t="shared" si="49"/>
        <v>1</v>
      </c>
      <c r="R49" s="347">
        <v>1</v>
      </c>
      <c r="S49" s="347">
        <v>1</v>
      </c>
      <c r="T49" s="100" t="str">
        <v>obj_00dba</v>
      </c>
      <c r="U49" s="100" t="str">
        <f>_xll.qlRateHelperQuoteName(T49)</f>
        <v/>
      </c>
      <c r="V49" s="337">
        <f>_xll.qlRateHelperRate(T49,_xll.ohTrigger(Trigger,Trigger3M))</f>
        <v>1.6566299999999999E-2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52782</v>
      </c>
      <c r="Z49" s="246">
        <v>1.6975248655319467E-2</v>
      </c>
      <c r="AD49" s="250"/>
      <c r="AY49" s="100" t="s">
        <v>196</v>
      </c>
      <c r="AZ49" s="101">
        <f>_xll.qlInterestRateIndexFixingDate(Currency&amp;"ibor"&amp;Tenor,BA49,Trigger)</f>
        <v>42250</v>
      </c>
      <c r="BA49" s="101">
        <f>_xll.qlCalendarAdvance(Calendar,BA48,AY49,"f",,Trigger)</f>
        <v>42254</v>
      </c>
      <c r="BB49" s="101">
        <f>_xll.qlInterestRateIndexMaturity(Currency&amp;"ibor"&amp;Tenor,BA49,Trigger)</f>
        <v>42345</v>
      </c>
      <c r="BC49" s="246">
        <f>_xll.qlIndexFixing($AC$5,AZ49,TRUE,_xll.ohTrigger(Trigger,Trigger3M))</f>
        <v>1.302968211830341E-4</v>
      </c>
      <c r="BD49" s="246">
        <f>_xll.qlIndexFixing($BE$1,AZ49,,_xll.ohTrigger(Trigger,Trigger3M))</f>
        <v>1.2829750739070948E-4</v>
      </c>
    </row>
    <row r="50" spans="1:56" s="80" customFormat="1" ht="11.25" customHeight="1" x14ac:dyDescent="0.2">
      <c r="A50" s="285" t="s">
        <v>235</v>
      </c>
      <c r="B50" s="317" t="str">
        <v>18Y</v>
      </c>
      <c r="C50" s="284" t="str">
        <v>18Y</v>
      </c>
      <c r="D50" s="284" t="str">
        <f t="shared" si="35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1.5528599999999998E-2</v>
      </c>
      <c r="J50" s="324" t="str">
        <f t="shared" si="33"/>
        <v>EUR_CURVE_3M_18Y</v>
      </c>
      <c r="K50" s="325" t="str">
        <f>IFERROR(_xll.qlSwapRateHelper2(,IF(DataSelect="Reference",$I50,J50),,$D50,Calendar,$G50,$F50,$H50,$K$33,0,E50,Discounting,Permanent,_xll.ohTrigger(Trigger,DataSelect),ObjectOverwrite),"--")</f>
        <v>obj_00da0#0002</v>
      </c>
      <c r="L50" s="281" t="b">
        <v>1</v>
      </c>
      <c r="N50" s="339" t="str">
        <f t="shared" si="27"/>
        <v>SW</v>
      </c>
      <c r="O50" s="339" t="str">
        <f t="shared" si="28"/>
        <v>23Y</v>
      </c>
      <c r="P50" s="343" t="str">
        <f t="shared" ref="P50:Q50" si="50">K55</f>
        <v>obj_00dc1#0002</v>
      </c>
      <c r="Q50" s="339" t="b">
        <f t="shared" si="50"/>
        <v>1</v>
      </c>
      <c r="R50" s="347">
        <v>1</v>
      </c>
      <c r="S50" s="347">
        <v>1</v>
      </c>
      <c r="T50" s="100" t="str">
        <v>obj_00dbd</v>
      </c>
      <c r="U50" s="100" t="str">
        <f>_xll.qlRateHelperQuoteName(T50)</f>
        <v/>
      </c>
      <c r="V50" s="337">
        <f>_xll.qlRateHelperRate(T50,_xll.ohTrigger(Trigger,Trigger3M))</f>
        <v>1.661E-2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53146</v>
      </c>
      <c r="Z50" s="246">
        <v>1.7014578965042604E-2</v>
      </c>
      <c r="AD50" s="250"/>
      <c r="AY50" s="100" t="s">
        <v>196</v>
      </c>
      <c r="AZ50" s="101">
        <f>_xll.qlInterestRateIndexFixingDate(Currency&amp;"ibor"&amp;Tenor,BA50,Trigger)</f>
        <v>42251</v>
      </c>
      <c r="BA50" s="101">
        <f>_xll.qlCalendarAdvance(Calendar,BA49,AY50,"f",,Trigger)</f>
        <v>42255</v>
      </c>
      <c r="BB50" s="101">
        <f>_xll.qlInterestRateIndexMaturity(Currency&amp;"ibor"&amp;Tenor,BA50,Trigger)</f>
        <v>42346</v>
      </c>
      <c r="BC50" s="246">
        <f>_xll.qlIndexFixing($AC$5,AZ50,TRUE,_xll.ohTrigger(Trigger,Trigger3M))</f>
        <v>1.3269358158109521E-4</v>
      </c>
      <c r="BD50" s="246">
        <f>_xll.qlIndexFixing($BE$1,AZ50,,_xll.ohTrigger(Trigger,Trigger3M))</f>
        <v>1.3024403070774622E-4</v>
      </c>
    </row>
    <row r="51" spans="1:56" s="80" customFormat="1" ht="11.25" customHeight="1" x14ac:dyDescent="0.2">
      <c r="A51" s="285" t="s">
        <v>235</v>
      </c>
      <c r="B51" s="317" t="str">
        <v>19Y</v>
      </c>
      <c r="C51" s="284" t="str">
        <v>19Y</v>
      </c>
      <c r="D51" s="284" t="str">
        <f t="shared" si="35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1.5772100000000001E-2</v>
      </c>
      <c r="J51" s="324" t="str">
        <f t="shared" si="33"/>
        <v>EUR_CURVE_3M_19Y</v>
      </c>
      <c r="K51" s="325" t="str">
        <f>IFERROR(_xll.qlSwapRateHelper2(,IF(DataSelect="Reference",$I51,J51),,$D51,Calendar,$G51,$F51,$H51,$K$33,0,E51,Discounting,Permanent,_xll.ohTrigger(Trigger,DataSelect),ObjectOverwrite),"--")</f>
        <v>obj_00db5#0002</v>
      </c>
      <c r="L51" s="281" t="b">
        <v>1</v>
      </c>
      <c r="N51" s="339" t="str">
        <f t="shared" si="27"/>
        <v>SW</v>
      </c>
      <c r="O51" s="339" t="str">
        <f t="shared" si="28"/>
        <v>24Y</v>
      </c>
      <c r="P51" s="343" t="str">
        <f t="shared" ref="P51:Q51" si="51">K56</f>
        <v>obj_00da3#0002</v>
      </c>
      <c r="Q51" s="339" t="b">
        <f t="shared" si="51"/>
        <v>1</v>
      </c>
      <c r="R51" s="347">
        <v>1</v>
      </c>
      <c r="S51" s="347">
        <v>1</v>
      </c>
      <c r="T51" s="100" t="str">
        <v>obj_00dab</v>
      </c>
      <c r="U51" s="100" t="str">
        <f>_xll.qlRateHelperQuoteName(T51)</f>
        <v/>
      </c>
      <c r="V51" s="337">
        <f>_xll.qlRateHelperRate(T51,_xll.ohTrigger(Trigger,Trigger3M))</f>
        <v>1.66526E-2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53510</v>
      </c>
      <c r="Z51" s="246">
        <v>1.7053700266825591E-2</v>
      </c>
      <c r="AD51" s="250"/>
      <c r="AY51" s="100" t="s">
        <v>196</v>
      </c>
      <c r="AZ51" s="101">
        <f>_xll.qlInterestRateIndexFixingDate(Currency&amp;"ibor"&amp;Tenor,BA51,Trigger)</f>
        <v>42254</v>
      </c>
      <c r="BA51" s="101">
        <f>_xll.qlCalendarAdvance(Calendar,BA50,AY51,"f",,Trigger)</f>
        <v>42256</v>
      </c>
      <c r="BB51" s="101">
        <f>_xll.qlInterestRateIndexMaturity(Currency&amp;"ibor"&amp;Tenor,BA51,Trigger)</f>
        <v>42347</v>
      </c>
      <c r="BC51" s="246">
        <f>_xll.qlIndexFixing($AC$5,AZ51,TRUE,_xll.ohTrigger(Trigger,Trigger3M))</f>
        <v>1.3500982394998916E-4</v>
      </c>
      <c r="BD51" s="246">
        <f>_xll.qlIndexFixing($BE$1,AZ51,,_xll.ohTrigger(Trigger,Trigger3M))</f>
        <v>1.321729304026609E-4</v>
      </c>
    </row>
    <row r="52" spans="1:56" s="80" customFormat="1" ht="11.25" customHeight="1" x14ac:dyDescent="0.2">
      <c r="A52" s="285" t="s">
        <v>235</v>
      </c>
      <c r="B52" s="317" t="str">
        <v>20Y</v>
      </c>
      <c r="C52" s="284" t="str">
        <v>20Y</v>
      </c>
      <c r="D52" s="284" t="str">
        <f t="shared" si="35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1.5960000000000002E-2</v>
      </c>
      <c r="J52" s="324" t="str">
        <f t="shared" si="33"/>
        <v>EUR_CURVE_3M_20Y</v>
      </c>
      <c r="K52" s="325" t="str">
        <f>IFERROR(_xll.qlSwapRateHelper2(,IF(DataSelect="Reference",$I52,J52),,$D52,Calendar,$G52,$F52,$H52,$K$33,0,E52,Discounting,Permanent,_xll.ohTrigger(Trigger,DataSelect),ObjectOverwrite),"--")</f>
        <v>obj_00db7#0002</v>
      </c>
      <c r="L52" s="281" t="b">
        <v>1</v>
      </c>
      <c r="N52" s="339" t="str">
        <f t="shared" si="27"/>
        <v>SW</v>
      </c>
      <c r="O52" s="339" t="str">
        <f t="shared" si="28"/>
        <v>25Y</v>
      </c>
      <c r="P52" s="343" t="str">
        <f t="shared" ref="P52:Q52" si="52">K57</f>
        <v>obj_00da9#0002</v>
      </c>
      <c r="Q52" s="339" t="b">
        <f t="shared" si="52"/>
        <v>1</v>
      </c>
      <c r="R52" s="347">
        <v>1</v>
      </c>
      <c r="S52" s="347">
        <v>1</v>
      </c>
      <c r="T52" s="100" t="str">
        <v>obj_00da5</v>
      </c>
      <c r="U52" s="100" t="str">
        <f>_xll.qlRateHelperQuoteName(T52)</f>
        <v/>
      </c>
      <c r="V52" s="337">
        <f>_xll.qlRateHelperRate(T52,_xll.ohTrigger(Trigger,Trigger3M))</f>
        <v>1.6692700000000001E-2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53875</v>
      </c>
      <c r="Z52" s="246">
        <v>1.70906105870079E-2</v>
      </c>
      <c r="AD52" s="250"/>
      <c r="AY52" s="100" t="s">
        <v>196</v>
      </c>
      <c r="AZ52" s="101">
        <f>_xll.qlInterestRateIndexFixingDate(Currency&amp;"ibor"&amp;Tenor,BA52,Trigger)</f>
        <v>42255</v>
      </c>
      <c r="BA52" s="101">
        <f>_xll.qlCalendarAdvance(Calendar,BA51,AY52,"f",,Trigger)</f>
        <v>42257</v>
      </c>
      <c r="BB52" s="101">
        <f>_xll.qlInterestRateIndexMaturity(Currency&amp;"ibor"&amp;Tenor,BA52,Trigger)</f>
        <v>42348</v>
      </c>
      <c r="BC52" s="246">
        <f>_xll.qlIndexFixing($AC$5,AZ52,TRUE,_xll.ohTrigger(Trigger,Trigger3M))</f>
        <v>1.3724554814916904E-4</v>
      </c>
      <c r="BD52" s="246">
        <f>_xll.qlIndexFixing($BE$1,AZ52,,_xll.ohTrigger(Trigger,Trigger3M))</f>
        <v>1.3408329479417354E-4</v>
      </c>
    </row>
    <row r="53" spans="1:56" s="80" customFormat="1" ht="11.25" customHeight="1" x14ac:dyDescent="0.2">
      <c r="A53" s="285" t="s">
        <v>235</v>
      </c>
      <c r="B53" s="317" t="str">
        <v>21Y</v>
      </c>
      <c r="C53" s="284" t="str">
        <v>21Y</v>
      </c>
      <c r="D53" s="284" t="str">
        <f t="shared" si="35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1.6099800000000001E-2</v>
      </c>
      <c r="J53" s="324" t="str">
        <f t="shared" si="33"/>
        <v>EUR_CURVE_3M_21Y</v>
      </c>
      <c r="K53" s="325" t="str">
        <f>IFERROR(_xll.qlSwapRateHelper2(,IF(DataSelect="Reference",$I53,J53),,$D53,Calendar,$G53,$F53,$H53,$K$33,0,E53,Discounting,Permanent,_xll.ohTrigger(Trigger,DataSelect),ObjectOverwrite),"--")</f>
        <v>obj_00db2#0002</v>
      </c>
      <c r="L53" s="281" t="b">
        <v>1</v>
      </c>
      <c r="N53" s="339" t="str">
        <f t="shared" si="27"/>
        <v>SW</v>
      </c>
      <c r="O53" s="339" t="str">
        <f t="shared" si="28"/>
        <v>26Y</v>
      </c>
      <c r="P53" s="343" t="str">
        <f t="shared" ref="P53:Q53" si="53">K58</f>
        <v>obj_00db6#0002</v>
      </c>
      <c r="Q53" s="339" t="b">
        <f t="shared" si="53"/>
        <v>1</v>
      </c>
      <c r="R53" s="347">
        <v>1</v>
      </c>
      <c r="S53" s="347">
        <v>1</v>
      </c>
      <c r="T53" s="100" t="str">
        <v>obj_00d9e</v>
      </c>
      <c r="U53" s="100" t="str">
        <f>_xll.qlRateHelperQuoteName(T53)</f>
        <v/>
      </c>
      <c r="V53" s="337">
        <f>_xll.qlRateHelperRate(T53,_xll.ohTrigger(Trigger,Trigger3M))</f>
        <v>1.6729899999999999E-2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54241</v>
      </c>
      <c r="Z53" s="246">
        <v>1.712328728099646E-2</v>
      </c>
      <c r="AD53" s="250"/>
      <c r="AY53" s="100" t="s">
        <v>196</v>
      </c>
      <c r="AZ53" s="101">
        <f>_xll.qlInterestRateIndexFixingDate(Currency&amp;"ibor"&amp;Tenor,BA53,Trigger)</f>
        <v>42256</v>
      </c>
      <c r="BA53" s="101">
        <f>_xll.qlCalendarAdvance(Calendar,BA52,AY53,"f",,Trigger)</f>
        <v>42258</v>
      </c>
      <c r="BB53" s="101">
        <f>_xll.qlInterestRateIndexMaturity(Currency&amp;"ibor"&amp;Tenor,BA53,Trigger)</f>
        <v>42349</v>
      </c>
      <c r="BC53" s="246">
        <f>_xll.qlIndexFixing($AC$5,AZ53,TRUE,_xll.ohTrigger(Trigger,Trigger3M))</f>
        <v>1.3940075404160159E-4</v>
      </c>
      <c r="BD53" s="246">
        <f>_xll.qlIndexFixing($BE$1,AZ53,,_xll.ohTrigger(Trigger,Trigger3M))</f>
        <v>1.3597421220100427E-4</v>
      </c>
    </row>
    <row r="54" spans="1:56" s="80" customFormat="1" ht="11.25" customHeight="1" x14ac:dyDescent="0.2">
      <c r="A54" s="285" t="s">
        <v>235</v>
      </c>
      <c r="B54" s="317" t="str">
        <v>22Y</v>
      </c>
      <c r="C54" s="284" t="str">
        <v>22Y</v>
      </c>
      <c r="D54" s="284" t="str">
        <f t="shared" si="35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1.6198999999999998E-2</v>
      </c>
      <c r="J54" s="324" t="str">
        <f t="shared" si="33"/>
        <v>EUR_CURVE_3M_22Y</v>
      </c>
      <c r="K54" s="325" t="str">
        <f>IFERROR(_xll.qlSwapRateHelper2(,IF(DataSelect="Reference",$I54,J54),,$D54,Calendar,$G54,$F54,$H54,$K$33,0,E54,Discounting,Permanent,_xll.ohTrigger(Trigger,DataSelect),ObjectOverwrite),"--")</f>
        <v>obj_00db1#0002</v>
      </c>
      <c r="L54" s="281" t="b">
        <v>1</v>
      </c>
      <c r="N54" s="339" t="str">
        <f t="shared" si="27"/>
        <v>SW</v>
      </c>
      <c r="O54" s="339" t="str">
        <f t="shared" si="28"/>
        <v>27Y</v>
      </c>
      <c r="P54" s="343" t="str">
        <f t="shared" ref="P54:Q54" si="54">K59</f>
        <v>obj_00dc0#0002</v>
      </c>
      <c r="Q54" s="339" t="b">
        <f t="shared" si="54"/>
        <v>1</v>
      </c>
      <c r="R54" s="347">
        <v>1</v>
      </c>
      <c r="S54" s="347">
        <v>1</v>
      </c>
      <c r="T54" s="100" t="str">
        <v>obj_00d9b</v>
      </c>
      <c r="U54" s="100" t="str">
        <f>_xll.qlRateHelperQuoteName(T54)</f>
        <v/>
      </c>
      <c r="V54" s="337">
        <f>_xll.qlRateHelperRate(T54,_xll.ohTrigger(Trigger,Trigger3M))</f>
        <v>1.6760799999999999E-2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54606</v>
      </c>
      <c r="Z54" s="246">
        <v>1.7149857791033934E-2</v>
      </c>
      <c r="AD54" s="250"/>
      <c r="AY54" s="100" t="s">
        <v>196</v>
      </c>
      <c r="AZ54" s="101">
        <f>_xll.qlInterestRateIndexFixingDate(Currency&amp;"ibor"&amp;Tenor,BA54,Trigger)</f>
        <v>42257</v>
      </c>
      <c r="BA54" s="101">
        <f>_xll.qlCalendarAdvance(Calendar,BA53,AY54,"f",,Trigger)</f>
        <v>42261</v>
      </c>
      <c r="BB54" s="101">
        <f>_xll.qlInterestRateIndexMaturity(Currency&amp;"ibor"&amp;Tenor,BA54,Trigger)</f>
        <v>42352</v>
      </c>
      <c r="BC54" s="246">
        <f>_xll.qlIndexFixing($AC$5,AZ54,TRUE,_xll.ohTrigger(Trigger,Trigger3M))</f>
        <v>1.4538326058714056E-4</v>
      </c>
      <c r="BD54" s="246">
        <f>_xll.qlIndexFixing($BE$1,AZ54,,_xll.ohTrigger(Trigger,Trigger3M))</f>
        <v>1.4152116565756314E-4</v>
      </c>
    </row>
    <row r="55" spans="1:56" s="80" customFormat="1" ht="11.25" customHeight="1" x14ac:dyDescent="0.2">
      <c r="A55" s="285" t="s">
        <v>235</v>
      </c>
      <c r="B55" s="317" t="str">
        <v>23Y</v>
      </c>
      <c r="C55" s="284" t="str">
        <v>23Y</v>
      </c>
      <c r="D55" s="284" t="str">
        <f t="shared" si="35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1.6272100000000001E-2</v>
      </c>
      <c r="J55" s="324" t="str">
        <f t="shared" si="33"/>
        <v>EUR_CURVE_3M_23Y</v>
      </c>
      <c r="K55" s="325" t="str">
        <f>IFERROR(_xll.qlSwapRateHelper2(,IF(DataSelect="Reference",$I55,J55),,$D55,Calendar,$G55,$F55,$H55,$K$33,0,E55,Discounting,Permanent,_xll.ohTrigger(Trigger,DataSelect),ObjectOverwrite),"--")</f>
        <v>obj_00dc1#0002</v>
      </c>
      <c r="L55" s="281" t="b">
        <v>1</v>
      </c>
      <c r="N55" s="339" t="str">
        <f t="shared" si="27"/>
        <v>SW</v>
      </c>
      <c r="O55" s="339" t="str">
        <f t="shared" si="28"/>
        <v>28Y</v>
      </c>
      <c r="P55" s="343" t="str">
        <f t="shared" ref="P55:Q55" si="55">K60</f>
        <v>obj_00dae#0002</v>
      </c>
      <c r="Q55" s="339" t="b">
        <f t="shared" si="55"/>
        <v>1</v>
      </c>
      <c r="R55" s="347">
        <v>1</v>
      </c>
      <c r="S55" s="347">
        <v>1</v>
      </c>
      <c r="T55" s="100" t="str">
        <v>obj_00da2</v>
      </c>
      <c r="U55" s="100" t="str">
        <f>_xll.qlRateHelperQuoteName(T55)</f>
        <v/>
      </c>
      <c r="V55" s="337">
        <f>_xll.qlRateHelperRate(T55,_xll.ohTrigger(Trigger,Trigger3M))</f>
        <v>1.6785600000000001E-2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54973</v>
      </c>
      <c r="Z55" s="246">
        <v>1.7168909221349057E-2</v>
      </c>
      <c r="AD55" s="250"/>
      <c r="AY55" s="100" t="s">
        <v>196</v>
      </c>
      <c r="AZ55" s="101">
        <f>_xll.qlInterestRateIndexFixingDate(Currency&amp;"ibor"&amp;Tenor,BA55,Trigger)</f>
        <v>42258</v>
      </c>
      <c r="BA55" s="101">
        <f>_xll.qlCalendarAdvance(Calendar,BA54,AY55,"f",,Trigger)</f>
        <v>42262</v>
      </c>
      <c r="BB55" s="101">
        <f>_xll.qlInterestRateIndexMaturity(Currency&amp;"ibor"&amp;Tenor,BA55,Trigger)</f>
        <v>42353</v>
      </c>
      <c r="BC55" s="246">
        <f>_xll.qlIndexFixing($AC$5,AZ55,TRUE,_xll.ohTrigger(Trigger,Trigger3M))</f>
        <v>1.4721639198678316E-4</v>
      </c>
      <c r="BD55" s="246">
        <f>_xll.qlIndexFixing($BE$1,AZ55,,_xll.ohTrigger(Trigger,Trigger3M))</f>
        <v>1.4332517826543234E-4</v>
      </c>
    </row>
    <row r="56" spans="1:56" s="80" customFormat="1" ht="11.25" customHeight="1" x14ac:dyDescent="0.2">
      <c r="A56" s="285" t="s">
        <v>235</v>
      </c>
      <c r="B56" s="317" t="str">
        <v>24Y</v>
      </c>
      <c r="C56" s="284" t="str">
        <v>24Y</v>
      </c>
      <c r="D56" s="284" t="str">
        <f t="shared" si="35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1.6329400000000001E-2</v>
      </c>
      <c r="J56" s="324" t="str">
        <f t="shared" si="33"/>
        <v>EUR_CURVE_3M_24Y</v>
      </c>
      <c r="K56" s="325" t="str">
        <f>IFERROR(_xll.qlSwapRateHelper2(,IF(DataSelect="Reference",$I56,J56),,$D56,Calendar,$G56,$F56,$H56,$K$33,0,E56,Discounting,Permanent,_xll.ohTrigger(Trigger,DataSelect),ObjectOverwrite),"--")</f>
        <v>obj_00da3#0002</v>
      </c>
      <c r="L56" s="281" t="b">
        <v>1</v>
      </c>
      <c r="N56" s="339" t="str">
        <f t="shared" si="27"/>
        <v>SW</v>
      </c>
      <c r="O56" s="339" t="str">
        <f t="shared" si="28"/>
        <v>29Y</v>
      </c>
      <c r="P56" s="343" t="str">
        <f t="shared" ref="P56:Q56" si="56">K61</f>
        <v>obj_00dba#0002</v>
      </c>
      <c r="Q56" s="339" t="b">
        <f t="shared" si="56"/>
        <v>1</v>
      </c>
      <c r="R56" s="347">
        <v>1</v>
      </c>
      <c r="S56" s="347">
        <v>1</v>
      </c>
      <c r="T56" s="100" t="str">
        <v>obj_00da8</v>
      </c>
      <c r="U56" s="100" t="str">
        <f>_xll.qlRateHelperQuoteName(T56)</f>
        <v/>
      </c>
      <c r="V56" s="337">
        <f>_xll.qlRateHelperRate(T56,_xll.ohTrigger(Trigger,Trigger3M))</f>
        <v>1.6803200000000001E-2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55337</v>
      </c>
      <c r="Z56" s="246">
        <v>1.7178931010025565E-2</v>
      </c>
      <c r="AD56" s="250"/>
      <c r="AY56" s="100" t="s">
        <v>196</v>
      </c>
      <c r="AZ56" s="101">
        <f>_xll.qlInterestRateIndexFixingDate(Currency&amp;"ibor"&amp;Tenor,BA56,Trigger)</f>
        <v>42261</v>
      </c>
      <c r="BA56" s="101">
        <f>_xll.qlCalendarAdvance(Calendar,BA55,AY56,"f",,Trigger)</f>
        <v>42263</v>
      </c>
      <c r="BB56" s="101">
        <f>_xll.qlInterestRateIndexMaturity(Currency&amp;"ibor"&amp;Tenor,BA56,Trigger)</f>
        <v>42354</v>
      </c>
      <c r="BC56" s="246">
        <f>_xll.qlIndexFixing($AC$5,AZ56,TRUE,_xll.ohTrigger(Trigger,Trigger3M))</f>
        <v>1.489690044700562E-4</v>
      </c>
      <c r="BD56" s="246">
        <f>_xll.qlIndexFixing($BE$1,AZ56,,_xll.ohTrigger(Trigger,Trigger3M))</f>
        <v>1.4510518545147538E-4</v>
      </c>
    </row>
    <row r="57" spans="1:56" s="80" customFormat="1" ht="11.25" customHeight="1" x14ac:dyDescent="0.2">
      <c r="A57" s="285" t="s">
        <v>235</v>
      </c>
      <c r="B57" s="317" t="str">
        <v>25Y</v>
      </c>
      <c r="C57" s="284" t="str">
        <v>25Y</v>
      </c>
      <c r="D57" s="284" t="str">
        <f t="shared" si="35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1.6379999999999999E-2</v>
      </c>
      <c r="J57" s="324" t="str">
        <f t="shared" si="33"/>
        <v>EUR_CURVE_3M_25Y</v>
      </c>
      <c r="K57" s="325" t="str">
        <f>IFERROR(_xll.qlSwapRateHelper2(,IF(DataSelect="Reference",$I57,J57),,$D57,Calendar,$G57,$F57,$H57,$K$33,0,E57,Discounting,Permanent,_xll.ohTrigger(Trigger,DataSelect),ObjectOverwrite),"--")</f>
        <v>obj_00da9#0002</v>
      </c>
      <c r="L57" s="281" t="b">
        <v>1</v>
      </c>
      <c r="N57" s="339" t="str">
        <f t="shared" si="27"/>
        <v>SW</v>
      </c>
      <c r="O57" s="339" t="str">
        <f t="shared" si="28"/>
        <v>30Y</v>
      </c>
      <c r="P57" s="343" t="str">
        <f t="shared" ref="P57:Q57" si="57">K62</f>
        <v>obj_00dbd#0002</v>
      </c>
      <c r="Q57" s="339" t="b">
        <f t="shared" si="57"/>
        <v>1</v>
      </c>
      <c r="R57" s="347">
        <v>1</v>
      </c>
      <c r="S57" s="347">
        <v>1</v>
      </c>
      <c r="T57" s="100" t="str">
        <v>obj_00dbe</v>
      </c>
      <c r="U57" s="100" t="str">
        <f>_xll.qlRateHelperQuoteName(T57)</f>
        <v/>
      </c>
      <c r="V57" s="337">
        <f>_xll.qlRateHelperRate(T57,_xll.ohTrigger(Trigger,Trigger3M))</f>
        <v>1.68139E-2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55702</v>
      </c>
      <c r="Z57" s="246">
        <v>1.7178800755647986E-2</v>
      </c>
      <c r="AD57" s="250"/>
      <c r="AY57" s="100" t="s">
        <v>196</v>
      </c>
      <c r="AZ57" s="101">
        <f>_xll.qlInterestRateIndexFixingDate(Currency&amp;"ibor"&amp;Tenor,BA57,Trigger)</f>
        <v>42262</v>
      </c>
      <c r="BA57" s="101">
        <f>_xll.qlCalendarAdvance(Calendar,BA56,AY57,"f",,Trigger)</f>
        <v>42264</v>
      </c>
      <c r="BB57" s="101">
        <f>_xll.qlInterestRateIndexMaturity(Currency&amp;"ibor"&amp;Tenor,BA57,Trigger)</f>
        <v>42355</v>
      </c>
      <c r="BC57" s="246">
        <f>_xll.qlIndexFixing($AC$5,AZ57,TRUE,_xll.ohTrigger(Trigger,Trigger3M))</f>
        <v>1.5064109793154953E-4</v>
      </c>
      <c r="BD57" s="246">
        <f>_xll.qlIndexFixing($BE$1,AZ57,,_xll.ohTrigger(Trigger,Trigger3M))</f>
        <v>1.4686027552562815E-4</v>
      </c>
    </row>
    <row r="58" spans="1:56" s="80" customFormat="1" ht="11.25" customHeight="1" x14ac:dyDescent="0.2">
      <c r="A58" s="285" t="s">
        <v>235</v>
      </c>
      <c r="B58" s="317" t="str">
        <v>26Y</v>
      </c>
      <c r="C58" s="284" t="str">
        <v>26Y</v>
      </c>
      <c r="D58" s="284" t="str">
        <f t="shared" si="35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1.6427499999999998E-2</v>
      </c>
      <c r="J58" s="324" t="str">
        <f t="shared" si="33"/>
        <v>EUR_CURVE_3M_26Y</v>
      </c>
      <c r="K58" s="325" t="str">
        <f>IFERROR(_xll.qlSwapRateHelper2(,IF(DataSelect="Reference",$I58,J58),,$D58,Calendar,$G58,$F58,$H58,$K$33,0,E58,Discounting,Permanent,_xll.ohTrigger(Trigger,DataSelect),ObjectOverwrite),"--")</f>
        <v>obj_00db6#0002</v>
      </c>
      <c r="L58" s="281" t="b">
        <v>1</v>
      </c>
      <c r="N58" s="339" t="str">
        <f t="shared" si="27"/>
        <v>SW</v>
      </c>
      <c r="O58" s="339" t="str">
        <f t="shared" si="28"/>
        <v>31Y</v>
      </c>
      <c r="P58" s="343" t="str">
        <f t="shared" ref="P58:Q58" si="58">K63</f>
        <v>obj_00dab#0002</v>
      </c>
      <c r="Q58" s="339" t="b">
        <f t="shared" si="58"/>
        <v>1</v>
      </c>
      <c r="R58" s="347">
        <v>1</v>
      </c>
      <c r="S58" s="347">
        <v>1</v>
      </c>
      <c r="T58" s="100" t="str">
        <v>obj_00daf</v>
      </c>
      <c r="U58" s="100" t="str">
        <f>_xll.qlRateHelperQuoteName(T58)</f>
        <v/>
      </c>
      <c r="V58" s="337">
        <f>_xll.qlRateHelperRate(T58,_xll.ohTrigger(Trigger,Trigger3M))</f>
        <v>1.6815199999999999E-2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56067</v>
      </c>
      <c r="Z58" s="246">
        <v>1.716737238405246E-2</v>
      </c>
      <c r="AD58" s="250"/>
      <c r="AY58" s="100" t="s">
        <v>196</v>
      </c>
      <c r="AZ58" s="101">
        <f>_xll.qlInterestRateIndexFixingDate(Currency&amp;"ibor"&amp;Tenor,BA58,Trigger)</f>
        <v>42263</v>
      </c>
      <c r="BA58" s="101">
        <f>_xll.qlCalendarAdvance(Calendar,BA57,AY58,"f",,Trigger)</f>
        <v>42265</v>
      </c>
      <c r="BB58" s="101">
        <f>_xll.qlInterestRateIndexMaturity(Currency&amp;"ibor"&amp;Tenor,BA58,Trigger)</f>
        <v>42356</v>
      </c>
      <c r="BC58" s="246">
        <f>_xll.qlIndexFixing($AC$5,AZ58,TRUE,_xll.ohTrigger(Trigger,Trigger3M))</f>
        <v>1.5223267226848814E-4</v>
      </c>
      <c r="BD58" s="246">
        <f>_xll.qlIndexFixing($BE$1,AZ58,,_xll.ohTrigger(Trigger,Trigger3M))</f>
        <v>1.4858953679606969E-4</v>
      </c>
    </row>
    <row r="59" spans="1:56" s="80" customFormat="1" ht="11.25" customHeight="1" x14ac:dyDescent="0.2">
      <c r="A59" s="285" t="s">
        <v>235</v>
      </c>
      <c r="B59" s="317" t="str">
        <v>27Y</v>
      </c>
      <c r="C59" s="284" t="str">
        <v>27Y</v>
      </c>
      <c r="D59" s="284" t="str">
        <f t="shared" si="35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1.6474100000000002E-2</v>
      </c>
      <c r="J59" s="324" t="str">
        <f t="shared" si="33"/>
        <v>EUR_CURVE_3M_27Y</v>
      </c>
      <c r="K59" s="325" t="str">
        <f>IFERROR(_xll.qlSwapRateHelper2(,IF(DataSelect="Reference",$I59,J59),,$D59,Calendar,$G59,$F59,$H59,$K$33,0,E59,Discounting,Permanent,_xll.ohTrigger(Trigger,DataSelect),ObjectOverwrite),"--")</f>
        <v>obj_00dc0#0002</v>
      </c>
      <c r="L59" s="281" t="b">
        <v>1</v>
      </c>
      <c r="N59" s="339" t="str">
        <f t="shared" si="27"/>
        <v>SW</v>
      </c>
      <c r="O59" s="339" t="str">
        <f t="shared" si="28"/>
        <v>32Y</v>
      </c>
      <c r="P59" s="343" t="str">
        <f t="shared" ref="P59:Q59" si="59">K64</f>
        <v>obj_00da5#0002</v>
      </c>
      <c r="Q59" s="339" t="b">
        <f t="shared" si="59"/>
        <v>1</v>
      </c>
      <c r="R59" s="347">
        <v>1</v>
      </c>
      <c r="S59" s="347">
        <v>1</v>
      </c>
      <c r="T59" s="100" t="str">
        <v>obj_00db8</v>
      </c>
      <c r="U59" s="100" t="str">
        <f>_xll.qlRateHelperQuoteName(T59)</f>
        <v/>
      </c>
      <c r="V59" s="337">
        <f>_xll.qlRateHelperRate(T59,_xll.ohTrigger(Trigger,Trigger3M))</f>
        <v>1.68074E-2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56432</v>
      </c>
      <c r="Z59" s="246">
        <v>1.7143626823365E-2</v>
      </c>
      <c r="AD59" s="250"/>
      <c r="AY59" s="100" t="s">
        <v>196</v>
      </c>
      <c r="AZ59" s="101">
        <f>_xll.qlInterestRateIndexFixingDate(Currency&amp;"ibor"&amp;Tenor,BA59,Trigger)</f>
        <v>42264</v>
      </c>
      <c r="BA59" s="101">
        <f>_xll.qlCalendarAdvance(Calendar,BA58,AY59,"f",,Trigger)</f>
        <v>42268</v>
      </c>
      <c r="BB59" s="101">
        <f>_xll.qlInterestRateIndexMaturity(Currency&amp;"ibor"&amp;Tenor,BA59,Trigger)</f>
        <v>42359</v>
      </c>
      <c r="BC59" s="246">
        <f>_xll.qlIndexFixing($AC$5,AZ59,TRUE,_xll.ohTrigger(Trigger,Trigger3M))</f>
        <v>1.5652427958416269E-4</v>
      </c>
      <c r="BD59" s="246">
        <f>_xll.qlIndexFixing($BE$1,AZ59,,_xll.ohTrigger(Trigger,Trigger3M))</f>
        <v>1.5361323084495725E-4</v>
      </c>
    </row>
    <row r="60" spans="1:56" s="80" customFormat="1" ht="11.25" customHeight="1" x14ac:dyDescent="0.2">
      <c r="A60" s="285" t="s">
        <v>235</v>
      </c>
      <c r="B60" s="317" t="str">
        <v>28Y</v>
      </c>
      <c r="C60" s="284" t="str">
        <v>28Y</v>
      </c>
      <c r="D60" s="284" t="str">
        <f t="shared" si="35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1.6519900000000001E-2</v>
      </c>
      <c r="J60" s="324" t="str">
        <f t="shared" si="33"/>
        <v>EUR_CURVE_3M_28Y</v>
      </c>
      <c r="K60" s="325" t="str">
        <f>IFERROR(_xll.qlSwapRateHelper2(,IF(DataSelect="Reference",$I60,J60),,$D60,Calendar,$G60,$F60,$H60,$K$33,0,E60,Discounting,Permanent,_xll.ohTrigger(Trigger,DataSelect),ObjectOverwrite),"--")</f>
        <v>obj_00dae#0002</v>
      </c>
      <c r="L60" s="281" t="b">
        <v>1</v>
      </c>
      <c r="N60" s="339" t="str">
        <f t="shared" si="27"/>
        <v>SW</v>
      </c>
      <c r="O60" s="339" t="str">
        <f t="shared" si="28"/>
        <v>33Y</v>
      </c>
      <c r="P60" s="343" t="str">
        <f t="shared" ref="P60:Q60" si="60">K65</f>
        <v>obj_00d9e#0002</v>
      </c>
      <c r="Q60" s="339" t="b">
        <f t="shared" si="60"/>
        <v>1</v>
      </c>
      <c r="R60" s="347">
        <v>1</v>
      </c>
      <c r="S60" s="347">
        <v>1</v>
      </c>
      <c r="T60" s="100" t="str">
        <v>obj_00d9f</v>
      </c>
      <c r="U60" s="100" t="str">
        <f>_xll.qlRateHelperQuoteName(T60)</f>
        <v/>
      </c>
      <c r="V60" s="337">
        <f>_xll.qlRateHelperRate(T60,_xll.ohTrigger(Trigger,Trigger3M))</f>
        <v>1.6789999999999999E-2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56797</v>
      </c>
      <c r="Z60" s="246">
        <v>1.7106688729455415E-2</v>
      </c>
      <c r="AD60" s="250"/>
      <c r="AY60" s="100" t="s">
        <v>196</v>
      </c>
      <c r="AZ60" s="101">
        <f>_xll.qlInterestRateIndexFixingDate(Currency&amp;"ibor"&amp;Tenor,BA60,Trigger)</f>
        <v>42265</v>
      </c>
      <c r="BA60" s="101">
        <f>_xll.qlCalendarAdvance(Calendar,BA59,AY60,"f",,Trigger)</f>
        <v>42269</v>
      </c>
      <c r="BB60" s="101">
        <f>_xll.qlInterestRateIndexMaturity(Currency&amp;"ibor"&amp;Tenor,BA60,Trigger)</f>
        <v>42360</v>
      </c>
      <c r="BC60" s="246">
        <f>_xll.qlIndexFixing($AC$5,AZ60,TRUE,_xll.ohTrigger(Trigger,Trigger3M))</f>
        <v>1.5779377649966504E-4</v>
      </c>
      <c r="BD60" s="246">
        <f>_xll.qlIndexFixing($BE$1,AZ60,,_xll.ohTrigger(Trigger,Trigger3M))</f>
        <v>1.5523005995687046E-4</v>
      </c>
    </row>
    <row r="61" spans="1:56" s="80" customFormat="1" ht="11.25" customHeight="1" x14ac:dyDescent="0.2">
      <c r="A61" s="285" t="s">
        <v>235</v>
      </c>
      <c r="B61" s="317" t="str">
        <v>29Y</v>
      </c>
      <c r="C61" s="284" t="str">
        <v>29Y</v>
      </c>
      <c r="D61" s="284" t="str">
        <f t="shared" si="35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1.6566299999999999E-2</v>
      </c>
      <c r="J61" s="324" t="str">
        <f t="shared" si="33"/>
        <v>EUR_CURVE_3M_29Y</v>
      </c>
      <c r="K61" s="325" t="str">
        <f>IFERROR(_xll.qlSwapRateHelper2(,IF(DataSelect="Reference",$I61,J61),,$D61,Calendar,$G61,$F61,$H61,$K$33,0,E61,Discounting,Permanent,_xll.ohTrigger(Trigger,DataSelect),ObjectOverwrite),"--")</f>
        <v>obj_00dba#0002</v>
      </c>
      <c r="L61" s="281" t="b">
        <v>1</v>
      </c>
      <c r="N61" s="339" t="str">
        <f t="shared" si="27"/>
        <v>SW</v>
      </c>
      <c r="O61" s="339" t="str">
        <f t="shared" si="28"/>
        <v>34Y</v>
      </c>
      <c r="P61" s="343" t="str">
        <f t="shared" ref="P61:Q61" si="61">K66</f>
        <v>obj_00d9b#0002</v>
      </c>
      <c r="Q61" s="339" t="b">
        <f t="shared" si="61"/>
        <v>1</v>
      </c>
      <c r="R61" s="347">
        <v>1</v>
      </c>
      <c r="S61" s="347">
        <v>1</v>
      </c>
      <c r="T61" s="100" t="str">
        <v>obj_00daa</v>
      </c>
      <c r="U61" s="100" t="str">
        <f>_xll.qlRateHelperQuoteName(T61)</f>
        <v/>
      </c>
      <c r="V61" s="337">
        <f>_xll.qlRateHelperRate(T61,_xll.ohTrigger(Trigger,Trigger3M))</f>
        <v>1.6399999999999998E-2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60450</v>
      </c>
      <c r="Z61" s="246">
        <v>1.644770213567872E-2</v>
      </c>
      <c r="AD61" s="250"/>
      <c r="AY61" s="100" t="s">
        <v>196</v>
      </c>
      <c r="AZ61" s="101">
        <f>_xll.qlInterestRateIndexFixingDate(Currency&amp;"ibor"&amp;Tenor,BA61,Trigger)</f>
        <v>42268</v>
      </c>
      <c r="BA61" s="101">
        <f>_xll.qlCalendarAdvance(Calendar,BA60,AY61,"f",,Trigger)</f>
        <v>42270</v>
      </c>
      <c r="BB61" s="101">
        <f>_xll.qlInterestRateIndexMaturity(Currency&amp;"ibor"&amp;Tenor,BA61,Trigger)</f>
        <v>42361</v>
      </c>
      <c r="BC61" s="246">
        <f>_xll.qlIndexFixing($AC$5,AZ61,TRUE,_xll.ohTrigger(Trigger,Trigger3M))</f>
        <v>1.5898275385403885E-4</v>
      </c>
      <c r="BD61" s="246">
        <f>_xll.qlIndexFixing($BE$1,AZ61,,_xll.ohTrigger(Trigger,Trigger3M))</f>
        <v>1.568165017883994E-4</v>
      </c>
    </row>
    <row r="62" spans="1:56" s="80" customFormat="1" ht="11.25" customHeight="1" x14ac:dyDescent="0.2">
      <c r="A62" s="285" t="s">
        <v>235</v>
      </c>
      <c r="B62" s="317" t="str">
        <v>30Y</v>
      </c>
      <c r="C62" s="284" t="str">
        <v>30Y</v>
      </c>
      <c r="D62" s="284" t="str">
        <f t="shared" si="35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1.661E-2</v>
      </c>
      <c r="J62" s="324" t="str">
        <f t="shared" si="33"/>
        <v>EUR_CURVE_3M_30Y</v>
      </c>
      <c r="K62" s="325" t="str">
        <f>IFERROR(_xll.qlSwapRateHelper2(,IF(DataSelect="Reference",$I62,J62),,$D62,Calendar,$G62,$F62,$H62,$K$33,0,E62,Discounting,Permanent,_xll.ohTrigger(Trigger,DataSelect),ObjectOverwrite),"--")</f>
        <v>obj_00dbd#0002</v>
      </c>
      <c r="L62" s="281" t="b">
        <v>1</v>
      </c>
      <c r="N62" s="339" t="str">
        <f t="shared" si="27"/>
        <v>SW</v>
      </c>
      <c r="O62" s="339" t="str">
        <f t="shared" si="28"/>
        <v>35Y</v>
      </c>
      <c r="P62" s="343" t="str">
        <f t="shared" ref="P62:Q62" si="62">K67</f>
        <v>obj_00da2#0002</v>
      </c>
      <c r="Q62" s="339" t="b">
        <f t="shared" si="62"/>
        <v>1</v>
      </c>
      <c r="R62" s="347">
        <v>1</v>
      </c>
      <c r="S62" s="347">
        <v>1</v>
      </c>
      <c r="T62" s="100" t="str">
        <v>obj_00db3</v>
      </c>
      <c r="U62" s="100" t="str">
        <f>_xll.qlRateHelperQuoteName(T62)</f>
        <v/>
      </c>
      <c r="V62" s="337">
        <f>_xll.qlRateHelperRate(T62,_xll.ohTrigger(Trigger,Trigger3M))</f>
        <v>1.6279999999999999E-2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64102</v>
      </c>
      <c r="Z62" s="246">
        <v>1.6229054015602852E-2</v>
      </c>
      <c r="AD62" s="250"/>
      <c r="AY62" s="100" t="s">
        <v>196</v>
      </c>
      <c r="AZ62" s="101">
        <f>_xll.qlInterestRateIndexFixingDate(Currency&amp;"ibor"&amp;Tenor,BA62,Trigger)</f>
        <v>42269</v>
      </c>
      <c r="BA62" s="101">
        <f>_xll.qlCalendarAdvance(Calendar,BA61,AY62,"f",,Trigger)</f>
        <v>42271</v>
      </c>
      <c r="BB62" s="101">
        <f>_xll.qlInterestRateIndexMaturity(Currency&amp;"ibor"&amp;Tenor,BA62,Trigger)</f>
        <v>42362</v>
      </c>
      <c r="BC62" s="246">
        <f>_xll.qlIndexFixing($AC$5,AZ62,TRUE,_xll.ohTrigger(Trigger,Trigger3M))</f>
        <v>1.6009121157525383E-4</v>
      </c>
      <c r="BD62" s="246">
        <f>_xll.qlIndexFixing($BE$1,AZ62,,_xll.ohTrigger(Trigger,Trigger3M))</f>
        <v>1.583716446415742E-4</v>
      </c>
    </row>
    <row r="63" spans="1:56" s="80" customFormat="1" ht="11.25" customHeight="1" x14ac:dyDescent="0.2">
      <c r="A63" s="285" t="s">
        <v>235</v>
      </c>
      <c r="B63" s="317" t="str">
        <v>31Y</v>
      </c>
      <c r="C63" s="284" t="str">
        <v>31Y</v>
      </c>
      <c r="D63" s="284" t="str">
        <f t="shared" si="35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1.66526E-2</v>
      </c>
      <c r="J63" s="324" t="str">
        <f t="shared" si="33"/>
        <v>EUR_CURVE_3M_31Y</v>
      </c>
      <c r="K63" s="325" t="str">
        <f>IFERROR(_xll.qlSwapRateHelper2(,IF(DataSelect="Reference",$I63,J63),,$D63,Calendar,$G63,$F63,$H63,$K$33,0,E63,Discounting,Permanent,_xll.ohTrigger(Trigger,DataSelect),ObjectOverwrite),"--")</f>
        <v>obj_00dab#0002</v>
      </c>
      <c r="L63" s="281" t="b">
        <v>1</v>
      </c>
      <c r="N63" s="339" t="str">
        <f t="shared" si="27"/>
        <v>SW</v>
      </c>
      <c r="O63" s="339" t="str">
        <f t="shared" si="28"/>
        <v>36Y</v>
      </c>
      <c r="P63" s="343" t="str">
        <f t="shared" ref="P63:Q63" si="63">K68</f>
        <v>obj_00da8#0002</v>
      </c>
      <c r="Q63" s="339" t="b">
        <f t="shared" si="63"/>
        <v>1</v>
      </c>
      <c r="R63" s="347">
        <v>1</v>
      </c>
      <c r="S63" s="347">
        <v>1</v>
      </c>
      <c r="T63" s="100" t="e">
        <v>#N/A</v>
      </c>
      <c r="U63" s="100" t="e">
        <f>_xll.qlRateHelperQuoteName(T63)</f>
        <v>#VALUE!</v>
      </c>
      <c r="V63" s="337" t="e">
        <f>_xll.qlRateHelperRate(T63,_xll.ohTrigger(Trigger,Trigger3M))</f>
        <v>#VALUE!</v>
      </c>
      <c r="W63" s="337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Y63" s="100" t="s">
        <v>196</v>
      </c>
      <c r="AZ63" s="101">
        <f>_xll.qlInterestRateIndexFixingDate(Currency&amp;"ibor"&amp;Tenor,BA63,Trigger)</f>
        <v>42270</v>
      </c>
      <c r="BA63" s="101">
        <f>_xll.qlCalendarAdvance(Calendar,BA62,AY63,"f",,Trigger)</f>
        <v>42272</v>
      </c>
      <c r="BB63" s="101">
        <f>_xll.qlInterestRateIndexMaturity(Currency&amp;"ibor"&amp;Tenor,BA63,Trigger)</f>
        <v>42366</v>
      </c>
      <c r="BC63" s="246">
        <f>_xll.qlIndexFixing($AC$5,AZ63,TRUE,_xll.ohTrigger(Trigger,Trigger3M))</f>
        <v>1.6977863943999844E-4</v>
      </c>
      <c r="BD63" s="246">
        <f>_xll.qlIndexFixing($BE$1,AZ63,,_xll.ohTrigger(Trigger,Trigger3M))</f>
        <v>1.6014016413190319E-4</v>
      </c>
    </row>
    <row r="64" spans="1:56" s="80" customFormat="1" ht="11.25" customHeight="1" x14ac:dyDescent="0.2">
      <c r="A64" s="285" t="s">
        <v>235</v>
      </c>
      <c r="B64" s="317" t="str">
        <v>32Y</v>
      </c>
      <c r="C64" s="284" t="str">
        <v>32Y</v>
      </c>
      <c r="D64" s="284" t="str">
        <f t="shared" si="35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1.6692700000000001E-2</v>
      </c>
      <c r="J64" s="324" t="str">
        <f t="shared" si="33"/>
        <v>EUR_CURVE_3M_32Y</v>
      </c>
      <c r="K64" s="325" t="str">
        <f>IFERROR(_xll.qlSwapRateHelper2(,IF(DataSelect="Reference",$I64,J64),,$D64,Calendar,$G64,$F64,$H64,$K$33,0,E64,Discounting,Permanent,_xll.ohTrigger(Trigger,DataSelect),ObjectOverwrite),"--")</f>
        <v>obj_00da5#0002</v>
      </c>
      <c r="L64" s="281" t="b">
        <v>1</v>
      </c>
      <c r="N64" s="339" t="str">
        <f t="shared" si="27"/>
        <v>SW</v>
      </c>
      <c r="O64" s="339" t="str">
        <f t="shared" si="28"/>
        <v>37Y</v>
      </c>
      <c r="P64" s="343" t="str">
        <f t="shared" ref="P64:Q64" si="64">K69</f>
        <v>obj_00dbe#0002</v>
      </c>
      <c r="Q64" s="339" t="b">
        <f t="shared" si="64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_xll.qlRateHelperRate(T64,_xll.ohTrigger(Trigger,Trigger3M))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196</v>
      </c>
      <c r="AZ64" s="101">
        <f>_xll.qlInterestRateIndexFixingDate(Currency&amp;"ibor"&amp;Tenor,BA64,Trigger)</f>
        <v>42271</v>
      </c>
      <c r="BA64" s="101">
        <f>_xll.qlCalendarAdvance(Calendar,BA63,AY64,"f",,Trigger)</f>
        <v>42275</v>
      </c>
      <c r="BB64" s="101">
        <f>_xll.qlInterestRateIndexMaturity(Currency&amp;"ibor"&amp;Tenor,BA64,Trigger)</f>
        <v>42366</v>
      </c>
      <c r="BC64" s="246">
        <f>_xll.qlIndexFixing($AC$5,AZ64,TRUE,_xll.ohTrigger(Trigger,Trigger3M))</f>
        <v>1.6371984483988598E-4</v>
      </c>
      <c r="BD64" s="246">
        <f>_xll.qlIndexFixing($BE$1,AZ64,,_xll.ohTrigger(Trigger,Trigger3M))</f>
        <v>1.642609923025506E-4</v>
      </c>
    </row>
    <row r="65" spans="1:56" s="80" customFormat="1" ht="11.25" customHeight="1" x14ac:dyDescent="0.2">
      <c r="A65" s="285" t="s">
        <v>235</v>
      </c>
      <c r="B65" s="317" t="str">
        <v>33Y</v>
      </c>
      <c r="C65" s="284" t="str">
        <v>33Y</v>
      </c>
      <c r="D65" s="284" t="str">
        <f t="shared" si="35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1.6729899999999999E-2</v>
      </c>
      <c r="J65" s="324" t="str">
        <f t="shared" si="33"/>
        <v>EUR_CURVE_3M_33Y</v>
      </c>
      <c r="K65" s="325" t="str">
        <f>IFERROR(_xll.qlSwapRateHelper2(,IF(DataSelect="Reference",$I65,J65),,$D65,Calendar,$G65,$F65,$H65,$K$33,0,E65,Discounting,Permanent,_xll.ohTrigger(Trigger,DataSelect),ObjectOverwrite),"--")</f>
        <v>obj_00d9e#0002</v>
      </c>
      <c r="L65" s="281" t="b">
        <v>1</v>
      </c>
      <c r="N65" s="339" t="str">
        <f t="shared" si="27"/>
        <v>SW</v>
      </c>
      <c r="O65" s="339" t="str">
        <f t="shared" si="28"/>
        <v>38Y</v>
      </c>
      <c r="P65" s="343" t="str">
        <f t="shared" ref="P65:Q65" si="65">K70</f>
        <v>obj_00daf#0002</v>
      </c>
      <c r="Q65" s="339" t="b">
        <f t="shared" si="65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_xll.qlRateHelperRate(T65,_xll.ohTrigger(Trigger,Trigger3M))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196</v>
      </c>
      <c r="AZ65" s="101">
        <f>_xll.qlInterestRateIndexFixingDate(Currency&amp;"ibor"&amp;Tenor,BA65,Trigger)</f>
        <v>42272</v>
      </c>
      <c r="BA65" s="101">
        <f>_xll.qlCalendarAdvance(Calendar,BA64,AY65,"f",,Trigger)</f>
        <v>42276</v>
      </c>
      <c r="BB65" s="101">
        <f>_xll.qlInterestRateIndexMaturity(Currency&amp;"ibor"&amp;Tenor,BA65,Trigger)</f>
        <v>42367</v>
      </c>
      <c r="BC65" s="246">
        <f>_xll.qlIndexFixing($AC$5,AZ65,TRUE,_xll.ohTrigger(Trigger,Trigger3M))</f>
        <v>1.6442570347472454E-4</v>
      </c>
      <c r="BD65" s="246">
        <f>_xll.qlIndexFixing($BE$1,AZ65,,_xll.ohTrigger(Trigger,Trigger3M))</f>
        <v>1.6564596477947364E-4</v>
      </c>
    </row>
    <row r="66" spans="1:56" s="80" customFormat="1" ht="11.25" customHeight="1" x14ac:dyDescent="0.2">
      <c r="A66" s="285" t="s">
        <v>235</v>
      </c>
      <c r="B66" s="317" t="str">
        <v>34Y</v>
      </c>
      <c r="C66" s="284" t="str">
        <v>34Y</v>
      </c>
      <c r="D66" s="284" t="str">
        <f t="shared" si="35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1.6760799999999999E-2</v>
      </c>
      <c r="J66" s="324" t="str">
        <f t="shared" si="33"/>
        <v>EUR_CURVE_3M_34Y</v>
      </c>
      <c r="K66" s="325" t="str">
        <f>IFERROR(_xll.qlSwapRateHelper2(,IF(DataSelect="Reference",$I66,J66),,$D66,Calendar,$G66,$F66,$H66,$K$33,0,E66,Discounting,Permanent,_xll.ohTrigger(Trigger,DataSelect),ObjectOverwrite),"--")</f>
        <v>obj_00d9b#0002</v>
      </c>
      <c r="L66" s="281" t="b">
        <v>1</v>
      </c>
      <c r="N66" s="339" t="str">
        <f t="shared" si="27"/>
        <v>SW</v>
      </c>
      <c r="O66" s="339" t="str">
        <f t="shared" si="28"/>
        <v>39Y</v>
      </c>
      <c r="P66" s="343" t="str">
        <f t="shared" ref="P66:Q66" si="66">K71</f>
        <v>obj_00db8#0002</v>
      </c>
      <c r="Q66" s="339" t="b">
        <f t="shared" si="66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_xll.qlRateHelperRate(T66,_xll.ohTrigger(Trigger,Trigger3M))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196</v>
      </c>
      <c r="AZ66" s="101">
        <f>_xll.qlInterestRateIndexFixingDate(Currency&amp;"ibor"&amp;Tenor,BA66,Trigger)</f>
        <v>42275</v>
      </c>
      <c r="BA66" s="101">
        <f>_xll.qlCalendarAdvance(Calendar,BA65,AY66,"f",,Trigger)</f>
        <v>42277</v>
      </c>
      <c r="BB66" s="101">
        <f>_xll.qlInterestRateIndexMaturity(Currency&amp;"ibor"&amp;Tenor,BA66,Trigger)</f>
        <v>42369</v>
      </c>
      <c r="BC66" s="246">
        <f>_xll.qlIndexFixing($AC$5,AZ66,TRUE,_xll.ohTrigger(Trigger,Trigger3M))</f>
        <v>1.6817234016668252E-4</v>
      </c>
      <c r="BD66" s="246">
        <f>_xll.qlIndexFixing($BE$1,AZ66,,_xll.ohTrigger(Trigger,Trigger3M))</f>
        <v>1.6709067922152221E-4</v>
      </c>
    </row>
    <row r="67" spans="1:56" s="80" customFormat="1" ht="11.25" customHeight="1" x14ac:dyDescent="0.2">
      <c r="A67" s="285" t="s">
        <v>235</v>
      </c>
      <c r="B67" s="317" t="str">
        <v>35Y</v>
      </c>
      <c r="C67" s="284" t="str">
        <v>35Y</v>
      </c>
      <c r="D67" s="284" t="str">
        <f t="shared" ref="D67:D100" si="67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1.6785600000000001E-2</v>
      </c>
      <c r="J67" s="324" t="str">
        <f t="shared" ref="J67:J100" si="68">Currency&amp;"_CURVE_"&amp;Tenor&amp;"_"&amp;$B67</f>
        <v>EUR_CURVE_3M_35Y</v>
      </c>
      <c r="K67" s="325" t="str">
        <f>IFERROR(_xll.qlSwapRateHelper2(,IF(DataSelect="Reference",$I67,J67),,$D67,Calendar,$G67,$F67,$H67,$K$33,0,E67,Discounting,Permanent,_xll.ohTrigger(Trigger,DataSelect),ObjectOverwrite),"--")</f>
        <v>obj_00da2#0002</v>
      </c>
      <c r="L67" s="281" t="b">
        <v>1</v>
      </c>
      <c r="N67" s="339" t="str">
        <f t="shared" si="27"/>
        <v>SW</v>
      </c>
      <c r="O67" s="339" t="str">
        <f t="shared" si="28"/>
        <v>40Y</v>
      </c>
      <c r="P67" s="343" t="str">
        <f t="shared" ref="P67:Q67" si="69">K72</f>
        <v>obj_00d9f#0002</v>
      </c>
      <c r="Q67" s="339" t="b">
        <f t="shared" si="69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_xll.qlRateHelperRate(T67,_xll.ohTrigger(Trigger,Trigger3M))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196</v>
      </c>
      <c r="AZ67" s="101">
        <f>_xll.qlInterestRateIndexFixingDate(Currency&amp;"ibor"&amp;Tenor,BA67,Trigger)</f>
        <v>42276</v>
      </c>
      <c r="BA67" s="101">
        <f>_xll.qlCalendarAdvance(Calendar,BA66,AY67,"f",,Trigger)</f>
        <v>42278</v>
      </c>
      <c r="BB67" s="101">
        <f>_xll.qlInterestRateIndexMaturity(Currency&amp;"ibor"&amp;Tenor,BA67,Trigger)</f>
        <v>42373</v>
      </c>
      <c r="BC67" s="246">
        <f>_xll.qlIndexFixing($AC$5,AZ67,TRUE,_xll.ohTrigger(Trigger,Trigger3M))</f>
        <v>1.7818390343667768E-4</v>
      </c>
      <c r="BD67" s="246">
        <f>_xll.qlIndexFixing($BE$1,AZ67,,_xll.ohTrigger(Trigger,Trigger3M))</f>
        <v>1.6886710438737245E-4</v>
      </c>
    </row>
    <row r="68" spans="1:56" s="80" customFormat="1" ht="11.25" customHeight="1" x14ac:dyDescent="0.2">
      <c r="A68" s="285" t="s">
        <v>235</v>
      </c>
      <c r="B68" s="317" t="str">
        <v>36Y</v>
      </c>
      <c r="C68" s="284" t="str">
        <v>36Y</v>
      </c>
      <c r="D68" s="284" t="str">
        <f t="shared" si="67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1.6803200000000001E-2</v>
      </c>
      <c r="J68" s="324" t="str">
        <f t="shared" si="68"/>
        <v>EUR_CURVE_3M_36Y</v>
      </c>
      <c r="K68" s="325" t="str">
        <f>IFERROR(_xll.qlSwapRateHelper2(,IF(DataSelect="Reference",$I68,J68),,$D68,Calendar,$G68,$F68,$H68,$K$33,0,E68,Discounting,Permanent,_xll.ohTrigger(Trigger,DataSelect),ObjectOverwrite),"--")</f>
        <v>obj_00da8#0002</v>
      </c>
      <c r="L68" s="281" t="b">
        <v>1</v>
      </c>
      <c r="N68" s="339" t="str">
        <f t="shared" si="27"/>
        <v>SW</v>
      </c>
      <c r="O68" s="339" t="str">
        <f t="shared" si="28"/>
        <v>50Y</v>
      </c>
      <c r="P68" s="343" t="str">
        <f t="shared" ref="P68:Q68" si="70">K73</f>
        <v>obj_00daa#0002</v>
      </c>
      <c r="Q68" s="339" t="b">
        <f t="shared" si="70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_xll.qlRateHelperRate(T68,_xll.ohTrigger(Trigger,Trigger3M))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196</v>
      </c>
      <c r="AZ68" s="101">
        <f>_xll.qlInterestRateIndexFixingDate(Currency&amp;"ibor"&amp;Tenor,BA68,Trigger)</f>
        <v>42277</v>
      </c>
      <c r="BA68" s="101">
        <f>_xll.qlCalendarAdvance(Calendar,BA67,AY68,"f",,Trigger)</f>
        <v>42279</v>
      </c>
      <c r="BB68" s="101">
        <f>_xll.qlInterestRateIndexMaturity(Currency&amp;"ibor"&amp;Tenor,BA68,Trigger)</f>
        <v>42373</v>
      </c>
      <c r="BC68" s="246">
        <f>_xll.qlIndexFixing($AC$5,AZ68,TRUE,_xll.ohTrigger(Trigger,Trigger3M))</f>
        <v>1.7566563493278816E-4</v>
      </c>
      <c r="BD68" s="246">
        <f>_xll.qlIndexFixing($BE$1,AZ68,,_xll.ohTrigger(Trigger,Trigger3M))</f>
        <v>1.6999999999881766E-4</v>
      </c>
    </row>
    <row r="69" spans="1:56" s="80" customFormat="1" ht="11.25" customHeight="1" x14ac:dyDescent="0.2">
      <c r="A69" s="285" t="s">
        <v>235</v>
      </c>
      <c r="B69" s="317" t="str">
        <v>37Y</v>
      </c>
      <c r="C69" s="284" t="str">
        <v>37Y</v>
      </c>
      <c r="D69" s="284" t="str">
        <f t="shared" si="67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1.68139E-2</v>
      </c>
      <c r="J69" s="324" t="str">
        <f t="shared" si="68"/>
        <v>EUR_CURVE_3M_37Y</v>
      </c>
      <c r="K69" s="325" t="str">
        <f>IFERROR(_xll.qlSwapRateHelper2(,IF(DataSelect="Reference",$I69,J69),,$D69,Calendar,$G69,$F69,$H69,$K$33,0,E69,Discounting,Permanent,_xll.ohTrigger(Trigger,DataSelect),ObjectOverwrite),"--")</f>
        <v>obj_00dbe#0002</v>
      </c>
      <c r="L69" s="281" t="b">
        <v>1</v>
      </c>
      <c r="N69" s="339" t="str">
        <f t="shared" si="27"/>
        <v>SW</v>
      </c>
      <c r="O69" s="339" t="str">
        <f t="shared" si="28"/>
        <v>60Y</v>
      </c>
      <c r="P69" s="343" t="str">
        <f t="shared" ref="P69:Q69" si="71">K74</f>
        <v>obj_00db3#0002</v>
      </c>
      <c r="Q69" s="339" t="b">
        <f t="shared" si="71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_xll.qlRateHelperRate(T69,_xll.ohTrigger(Trigger,Trigger3M))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196</v>
      </c>
      <c r="AZ69" s="101">
        <f>_xll.qlInterestRateIndexFixingDate(Currency&amp;"ibor"&amp;Tenor,BA69,Trigger)</f>
        <v>42278</v>
      </c>
      <c r="BA69" s="101">
        <f>_xll.qlCalendarAdvance(Calendar,BA68,AY69,"f",,Trigger)</f>
        <v>42282</v>
      </c>
      <c r="BB69" s="101">
        <f>_xll.qlInterestRateIndexMaturity(Currency&amp;"ibor"&amp;Tenor,BA69,Trigger)</f>
        <v>42374</v>
      </c>
      <c r="BC69" s="246">
        <f>_xll.qlIndexFixing($AC$5,AZ69,TRUE,_xll.ohTrigger(Trigger,Trigger3M))</f>
        <v>1.7911702631622856E-4</v>
      </c>
      <c r="BD69" s="246">
        <f>_xll.qlIndexFixing($BE$1,AZ69,,_xll.ohTrigger(Trigger,Trigger3M))</f>
        <v>1.7321722981532224E-4</v>
      </c>
    </row>
    <row r="70" spans="1:56" s="80" customFormat="1" ht="11.25" customHeight="1" x14ac:dyDescent="0.2">
      <c r="A70" s="285" t="s">
        <v>235</v>
      </c>
      <c r="B70" s="317" t="str">
        <v>38Y</v>
      </c>
      <c r="C70" s="284" t="str">
        <v>38Y</v>
      </c>
      <c r="D70" s="284" t="str">
        <f t="shared" si="67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1.6815199999999999E-2</v>
      </c>
      <c r="J70" s="324" t="str">
        <f t="shared" si="68"/>
        <v>EUR_CURVE_3M_38Y</v>
      </c>
      <c r="K70" s="325" t="str">
        <f>IFERROR(_xll.qlSwapRateHelper2(,IF(DataSelect="Reference",$I70,J70),,$D70,Calendar,$G70,$F70,$H70,$K$33,0,E70,Discounting,Permanent,_xll.ohTrigger(Trigger,DataSelect),ObjectOverwrite),"--")</f>
        <v>obj_00daf#0002</v>
      </c>
      <c r="L70" s="281" t="b">
        <v>1</v>
      </c>
      <c r="N70" s="339" t="str">
        <f t="shared" si="27"/>
        <v>SW</v>
      </c>
      <c r="O70" s="339" t="e">
        <f t="shared" si="28"/>
        <v>#N/A</v>
      </c>
      <c r="P70" s="343" t="str">
        <f t="shared" ref="P70:Q70" si="72">K75</f>
        <v>--</v>
      </c>
      <c r="Q70" s="339" t="b">
        <f t="shared" si="72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_xll.qlRateHelperRate(T70,_xll.ohTrigger(Trigger,Trigger3M))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196</v>
      </c>
      <c r="AZ70" s="101">
        <f>_xll.qlInterestRateIndexFixingDate(Currency&amp;"ibor"&amp;Tenor,BA70,Trigger)</f>
        <v>42279</v>
      </c>
      <c r="BA70" s="101">
        <f>_xll.qlCalendarAdvance(Calendar,BA69,AY70,"f",,Trigger)</f>
        <v>42283</v>
      </c>
      <c r="BB70" s="101">
        <f>_xll.qlInterestRateIndexMaturity(Currency&amp;"ibor"&amp;Tenor,BA70,Trigger)</f>
        <v>42375</v>
      </c>
      <c r="BC70" s="246">
        <f>_xll.qlIndexFixing($AC$5,AZ70,TRUE,_xll.ohTrigger(Trigger,Trigger3M))</f>
        <v>1.7971817201553489E-4</v>
      </c>
      <c r="BD70" s="246">
        <f>_xll.qlIndexFixing($BE$1,AZ70,,_xll.ohTrigger(Trigger,Trigger3M))</f>
        <v>1.7428111062225128E-4</v>
      </c>
    </row>
    <row r="71" spans="1:56" s="80" customFormat="1" ht="11.25" customHeight="1" x14ac:dyDescent="0.2">
      <c r="A71" s="285" t="s">
        <v>235</v>
      </c>
      <c r="B71" s="317" t="str">
        <v>39Y</v>
      </c>
      <c r="C71" s="284" t="str">
        <v>39Y</v>
      </c>
      <c r="D71" s="284" t="str">
        <f t="shared" si="67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1.68074E-2</v>
      </c>
      <c r="J71" s="324" t="str">
        <f t="shared" si="68"/>
        <v>EUR_CURVE_3M_39Y</v>
      </c>
      <c r="K71" s="325" t="str">
        <f>IFERROR(_xll.qlSwapRateHelper2(,IF(DataSelect="Reference",$I71,J71),,$D71,Calendar,$G71,$F71,$H71,$K$33,0,E71,Discounting,Permanent,_xll.ohTrigger(Trigger,DataSelect),ObjectOverwrite),"--")</f>
        <v>obj_00db8#0002</v>
      </c>
      <c r="L71" s="281" t="b">
        <v>1</v>
      </c>
      <c r="N71" s="339" t="str">
        <f t="shared" si="27"/>
        <v>SW</v>
      </c>
      <c r="O71" s="339" t="e">
        <f t="shared" si="28"/>
        <v>#N/A</v>
      </c>
      <c r="P71" s="343" t="str">
        <f t="shared" ref="P71:Q71" si="73">K76</f>
        <v>--</v>
      </c>
      <c r="Q71" s="339" t="b">
        <f t="shared" si="73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_xll.qlRateHelperRate(T71,_xll.ohTrigger(Trigger,Trigger3M))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196</v>
      </c>
      <c r="AZ71" s="101">
        <f>_xll.qlInterestRateIndexFixingDate(Currency&amp;"ibor"&amp;Tenor,BA71,Trigger)</f>
        <v>42282</v>
      </c>
      <c r="BA71" s="101">
        <f>_xll.qlCalendarAdvance(Calendar,BA70,AY71,"f",,Trigger)</f>
        <v>42284</v>
      </c>
      <c r="BB71" s="101">
        <f>_xll.qlInterestRateIndexMaturity(Currency&amp;"ibor"&amp;Tenor,BA71,Trigger)</f>
        <v>42376</v>
      </c>
      <c r="BC71" s="246">
        <f>_xll.qlIndexFixing($AC$5,AZ71,TRUE,_xll.ohTrigger(Trigger,Trigger3M))</f>
        <v>1.802852456800824E-4</v>
      </c>
      <c r="BD71" s="246">
        <f>_xll.qlIndexFixing($BE$1,AZ71,,_xll.ohTrigger(Trigger,Trigger3M))</f>
        <v>1.7529456888564849E-4</v>
      </c>
    </row>
    <row r="72" spans="1:56" ht="11.25" customHeight="1" x14ac:dyDescent="0.25">
      <c r="A72" s="285" t="s">
        <v>235</v>
      </c>
      <c r="B72" s="317" t="str">
        <v>40Y</v>
      </c>
      <c r="C72" s="284" t="str">
        <v>40Y</v>
      </c>
      <c r="D72" s="284" t="str">
        <f t="shared" si="67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1.6789999999999999E-2</v>
      </c>
      <c r="J72" s="324" t="str">
        <f t="shared" si="68"/>
        <v>EUR_CURVE_3M_40Y</v>
      </c>
      <c r="K72" s="325" t="str">
        <f>IFERROR(_xll.qlSwapRateHelper2(,IF(DataSelect="Reference",$I72,J72),,$D72,Calendar,$G72,$F72,$H72,$K$33,0,E72,Discounting,Permanent,_xll.ohTrigger(Trigger,DataSelect),ObjectOverwrite),"--")</f>
        <v>obj_00d9f#0002</v>
      </c>
      <c r="L72" s="281" t="b">
        <v>1</v>
      </c>
      <c r="M72" s="80"/>
      <c r="N72" s="339" t="str">
        <f t="shared" si="27"/>
        <v>SW</v>
      </c>
      <c r="O72" s="339" t="e">
        <f t="shared" si="28"/>
        <v>#N/A</v>
      </c>
      <c r="P72" s="343" t="str">
        <f t="shared" ref="P72:Q72" si="74">K77</f>
        <v>--</v>
      </c>
      <c r="Q72" s="339" t="b">
        <f t="shared" si="74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_xll.qlRateHelperRate(T72,_xll.ohTrigger(Trigger,Trigger3M))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196</v>
      </c>
      <c r="AZ72" s="101">
        <f>_xll.qlInterestRateIndexFixingDate(Currency&amp;"ibor"&amp;Tenor,BA72,Trigger)</f>
        <v>42283</v>
      </c>
      <c r="BA72" s="101">
        <f>_xll.qlCalendarAdvance(Calendar,BA71,AY72,"f",,Trigger)</f>
        <v>42285</v>
      </c>
      <c r="BB72" s="101">
        <f>_xll.qlInterestRateIndexMaturity(Currency&amp;"ibor"&amp;Tenor,BA72,Trigger)</f>
        <v>42377</v>
      </c>
      <c r="BC72" s="246">
        <f>_xll.qlIndexFixing($AC$5,AZ72,TRUE,_xll.ohTrigger(Trigger,Trigger3M))</f>
        <v>1.8081824729336259E-4</v>
      </c>
      <c r="BD72" s="246">
        <f>_xll.qlIndexFixing($BE$1,AZ72,,_xll.ohTrigger(Trigger,Trigger3M))</f>
        <v>1.7626021337610479E-4</v>
      </c>
    </row>
    <row r="73" spans="1:56" ht="11.25" customHeight="1" x14ac:dyDescent="0.25">
      <c r="A73" s="285" t="s">
        <v>235</v>
      </c>
      <c r="B73" s="317" t="str">
        <v>50Y</v>
      </c>
      <c r="C73" s="284" t="str">
        <v>50Y</v>
      </c>
      <c r="D73" s="284" t="str">
        <f t="shared" si="67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1.6399999999999998E-2</v>
      </c>
      <c r="J73" s="324" t="str">
        <f t="shared" si="68"/>
        <v>EUR_CURVE_3M_50Y</v>
      </c>
      <c r="K73" s="325" t="str">
        <f>IFERROR(_xll.qlSwapRateHelper2(,IF(DataSelect="Reference",$I73,J73),,$D73,Calendar,$G73,$F73,$H73,$K$33,0,E73,Discounting,Permanent,_xll.ohTrigger(Trigger,DataSelect),ObjectOverwrite),"--")</f>
        <v>obj_00daa#0002</v>
      </c>
      <c r="L73" s="281" t="b">
        <v>1</v>
      </c>
      <c r="M73" s="80"/>
      <c r="N73" s="339" t="str">
        <f t="shared" si="27"/>
        <v>SW</v>
      </c>
      <c r="O73" s="339" t="e">
        <f t="shared" si="28"/>
        <v>#N/A</v>
      </c>
      <c r="P73" s="343" t="str">
        <f t="shared" ref="P73:Q73" si="75">K78</f>
        <v>--</v>
      </c>
      <c r="Q73" s="339" t="b">
        <f t="shared" si="75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_xll.qlRateHelperRate(T73,_xll.ohTrigger(Trigger,Trigger3M))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196</v>
      </c>
      <c r="AZ73" s="101">
        <f>_xll.qlInterestRateIndexFixingDate(Currency&amp;"ibor"&amp;Tenor,BA73,Trigger)</f>
        <v>42284</v>
      </c>
      <c r="BA73" s="101">
        <f>_xll.qlCalendarAdvance(Calendar,BA72,AY73,"f",,Trigger)</f>
        <v>42286</v>
      </c>
      <c r="BB73" s="101">
        <f>_xll.qlInterestRateIndexMaturity(Currency&amp;"ibor"&amp;Tenor,BA73,Trigger)</f>
        <v>42380</v>
      </c>
      <c r="BC73" s="246">
        <f>_xll.qlIndexFixing($AC$5,AZ73,TRUE,_xll.ohTrigger(Trigger,Trigger3M))</f>
        <v>1.7994298854026532E-4</v>
      </c>
      <c r="BD73" s="246">
        <f>_xll.qlIndexFixing($BE$1,AZ73,,_xll.ohTrigger(Trigger,Trigger3M))</f>
        <v>1.7766594896294783E-4</v>
      </c>
    </row>
    <row r="74" spans="1:56" ht="11.25" customHeight="1" x14ac:dyDescent="0.25">
      <c r="A74" s="285" t="s">
        <v>235</v>
      </c>
      <c r="B74" s="317" t="str">
        <v>60Y</v>
      </c>
      <c r="C74" s="284" t="str">
        <v>60Y</v>
      </c>
      <c r="D74" s="284" t="str">
        <f t="shared" si="67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1.6279999999999999E-2</v>
      </c>
      <c r="J74" s="324" t="str">
        <f t="shared" si="68"/>
        <v>EUR_CURVE_3M_60Y</v>
      </c>
      <c r="K74" s="325" t="str">
        <f>IFERROR(_xll.qlSwapRateHelper2(,IF(DataSelect="Reference",$I74,J74),,$D74,Calendar,$G74,$F74,$H74,$K$33,0,E74,Discounting,Permanent,_xll.ohTrigger(Trigger,DataSelect),ObjectOverwrite),"--")</f>
        <v>obj_00db3#0002</v>
      </c>
      <c r="L74" s="281" t="b">
        <v>1</v>
      </c>
      <c r="M74" s="80"/>
      <c r="N74" s="339" t="str">
        <f t="shared" si="27"/>
        <v>SW</v>
      </c>
      <c r="O74" s="339" t="e">
        <f t="shared" si="28"/>
        <v>#N/A</v>
      </c>
      <c r="P74" s="343" t="str">
        <f t="shared" ref="P74:Q74" si="76">K79</f>
        <v>--</v>
      </c>
      <c r="Q74" s="339" t="b">
        <f t="shared" si="76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_xll.qlRateHelperRate(T74,_xll.ohTrigger(Trigger,Trigger3M))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196</v>
      </c>
      <c r="AZ74" s="101">
        <f>_xll.qlInterestRateIndexFixingDate(Currency&amp;"ibor"&amp;Tenor,BA74,Trigger)</f>
        <v>42285</v>
      </c>
      <c r="BA74" s="101">
        <f>_xll.qlCalendarAdvance(Calendar,BA73,AY74,"f",,Trigger)</f>
        <v>42289</v>
      </c>
      <c r="BB74" s="101">
        <f>_xll.qlInterestRateIndexMaturity(Currency&amp;"ibor"&amp;Tenor,BA74,Trigger)</f>
        <v>42381</v>
      </c>
      <c r="BC74" s="246">
        <f>_xll.qlIndexFixing($AC$5,AZ74,TRUE,_xll.ohTrigger(Trigger,Trigger3M))</f>
        <v>1.8260953297228011E-4</v>
      </c>
      <c r="BD74" s="246">
        <f>_xll.qlIndexFixing($BE$1,AZ74,,_xll.ohTrigger(Trigger,Trigger3M))</f>
        <v>1.7969682915935684E-4</v>
      </c>
    </row>
    <row r="75" spans="1:56" ht="11.25" customHeight="1" x14ac:dyDescent="0.25">
      <c r="A75" s="285" t="s">
        <v>235</v>
      </c>
      <c r="B75" s="317" t="e">
        <v>#N/A</v>
      </c>
      <c r="C75" s="284" t="e">
        <v>#N/A</v>
      </c>
      <c r="D75" s="284" t="e">
        <f t="shared" si="67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e">
        <f t="shared" si="68"/>
        <v>#N/A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f t="shared" ref="L75:L99" si="77">IF(K75="--",FALSE,TRUE)</f>
        <v>0</v>
      </c>
      <c r="M75" s="80"/>
      <c r="N75" s="339" t="str">
        <f t="shared" si="27"/>
        <v>SW</v>
      </c>
      <c r="O75" s="339" t="e">
        <f t="shared" si="28"/>
        <v>#N/A</v>
      </c>
      <c r="P75" s="343" t="str">
        <f t="shared" ref="P75:Q75" si="78">K80</f>
        <v>--</v>
      </c>
      <c r="Q75" s="339" t="b">
        <f t="shared" si="78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_xll.qlRateHelperRate(T75,_xll.ohTrigger(Trigger,Trigger3M))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196</v>
      </c>
      <c r="AZ75" s="101">
        <f>_xll.qlInterestRateIndexFixingDate(Currency&amp;"ibor"&amp;Tenor,BA75,Trigger)</f>
        <v>42286</v>
      </c>
      <c r="BA75" s="101">
        <f>_xll.qlCalendarAdvance(Calendar,BA74,AY75,"f",,Trigger)</f>
        <v>42290</v>
      </c>
      <c r="BB75" s="101">
        <f>_xll.qlInterestRateIndexMaturity(Currency&amp;"ibor"&amp;Tenor,BA75,Trigger)</f>
        <v>42382</v>
      </c>
      <c r="BC75" s="246">
        <f>_xll.qlIndexFixing($AC$5,AZ75,TRUE,_xll.ohTrigger(Trigger,Trigger3M))</f>
        <v>1.8297217413980991E-4</v>
      </c>
      <c r="BD75" s="246">
        <f>_xll.qlIndexFixing($BE$1,AZ75,,_xll.ohTrigger(Trigger,Trigger3M))</f>
        <v>1.8046253648212161E-4</v>
      </c>
    </row>
    <row r="76" spans="1:56" ht="11.25" customHeight="1" x14ac:dyDescent="0.25">
      <c r="A76" s="285" t="s">
        <v>235</v>
      </c>
      <c r="B76" s="317" t="e">
        <v>#N/A</v>
      </c>
      <c r="C76" s="284" t="e">
        <v>#N/A</v>
      </c>
      <c r="D76" s="284" t="e">
        <f t="shared" si="67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e">
        <f t="shared" si="68"/>
        <v>#N/A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f t="shared" si="77"/>
        <v>0</v>
      </c>
      <c r="M76" s="80"/>
      <c r="N76" s="339" t="str">
        <f t="shared" si="27"/>
        <v>SW</v>
      </c>
      <c r="O76" s="339" t="e">
        <f t="shared" si="28"/>
        <v>#N/A</v>
      </c>
      <c r="P76" s="343" t="str">
        <f t="shared" ref="P76:Q76" si="79">K81</f>
        <v>--</v>
      </c>
      <c r="Q76" s="339" t="b">
        <f t="shared" si="79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_xll.qlRateHelperRate(T76,_xll.ohTrigger(Trigger,Trigger3M))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196</v>
      </c>
      <c r="AZ76" s="101">
        <f>_xll.qlInterestRateIndexFixingDate(Currency&amp;"ibor"&amp;Tenor,BA76,Trigger)</f>
        <v>42289</v>
      </c>
      <c r="BA76" s="101">
        <f>_xll.qlCalendarAdvance(Calendar,BA75,AY76,"f",,Trigger)</f>
        <v>42291</v>
      </c>
      <c r="BB76" s="101">
        <f>_xll.qlInterestRateIndexMaturity(Currency&amp;"ibor"&amp;Tenor,BA76,Trigger)</f>
        <v>42383</v>
      </c>
      <c r="BC76" s="246">
        <f>_xll.qlIndexFixing($AC$5,AZ76,TRUE,_xll.ohTrigger(Trigger,Trigger3M))</f>
        <v>1.8330074318656278E-4</v>
      </c>
      <c r="BD76" s="246">
        <f>_xll.qlIndexFixing($BE$1,AZ76,,_xll.ohTrigger(Trigger,Trigger3M))</f>
        <v>1.8119608273716437E-4</v>
      </c>
    </row>
    <row r="77" spans="1:56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67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68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f t="shared" si="77"/>
        <v>0</v>
      </c>
      <c r="M77" s="80"/>
      <c r="N77" s="339" t="str">
        <f t="shared" si="27"/>
        <v>SW</v>
      </c>
      <c r="O77" s="339" t="e">
        <f t="shared" si="28"/>
        <v>#N/A</v>
      </c>
      <c r="P77" s="343" t="str">
        <f t="shared" ref="P77:Q77" si="80">K82</f>
        <v>--</v>
      </c>
      <c r="Q77" s="339" t="b">
        <f t="shared" si="80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_xll.qlRateHelperRate(T77,_xll.ohTrigger(Trigger,Trigger3M))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196</v>
      </c>
      <c r="AZ77" s="101">
        <f>_xll.qlInterestRateIndexFixingDate(Currency&amp;"ibor"&amp;Tenor,BA77,Trigger)</f>
        <v>42290</v>
      </c>
      <c r="BA77" s="101">
        <f>_xll.qlCalendarAdvance(Calendar,BA76,AY77,"f",,Trigger)</f>
        <v>42292</v>
      </c>
      <c r="BB77" s="101">
        <f>_xll.qlInterestRateIndexMaturity(Currency&amp;"ibor"&amp;Tenor,BA77,Trigger)</f>
        <v>42384</v>
      </c>
      <c r="BC77" s="246">
        <f>_xll.qlIndexFixing($AC$5,AZ77,TRUE,_xll.ohTrigger(Trigger,Trigger3M))</f>
        <v>1.8359524010385002E-4</v>
      </c>
      <c r="BD77" s="246">
        <f>_xll.qlIndexFixing($BE$1,AZ77,,_xll.ohTrigger(Trigger,Trigger3M))</f>
        <v>1.8190007671766659E-4</v>
      </c>
    </row>
    <row r="78" spans="1:56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67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68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f t="shared" si="77"/>
        <v>0</v>
      </c>
      <c r="M78" s="80"/>
      <c r="N78" s="339" t="str">
        <f t="shared" si="27"/>
        <v>SW</v>
      </c>
      <c r="O78" s="339" t="e">
        <f t="shared" si="28"/>
        <v>#N/A</v>
      </c>
      <c r="P78" s="343" t="str">
        <f t="shared" ref="P78:Q78" si="81">K83</f>
        <v>--</v>
      </c>
      <c r="Q78" s="339" t="b">
        <f t="shared" si="81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_xll.qlRateHelperRate(T78,_xll.ohTrigger(Trigger,Trigger3M))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196</v>
      </c>
      <c r="AZ78" s="101">
        <f>_xll.qlInterestRateIndexFixingDate(Currency&amp;"ibor"&amp;Tenor,BA78,Trigger)</f>
        <v>42291</v>
      </c>
      <c r="BA78" s="101">
        <f>_xll.qlCalendarAdvance(Calendar,BA77,AY78,"f",,Trigger)</f>
        <v>42293</v>
      </c>
      <c r="BB78" s="101">
        <f>_xll.qlInterestRateIndexMaturity(Currency&amp;"ibor"&amp;Tenor,BA78,Trigger)</f>
        <v>42387</v>
      </c>
      <c r="BC78" s="246">
        <f>_xll.qlIndexFixing($AC$5,AZ78,TRUE,_xll.ohTrigger(Trigger,Trigger3M))</f>
        <v>1.8258633168208481E-4</v>
      </c>
      <c r="BD78" s="246">
        <f>_xll.qlIndexFixing($BE$1,AZ78,,_xll.ohTrigger(Trigger,Trigger3M))</f>
        <v>1.8319423503357178E-4</v>
      </c>
    </row>
    <row r="79" spans="1:56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67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68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f t="shared" si="77"/>
        <v>0</v>
      </c>
      <c r="N79" s="339" t="str">
        <f t="shared" si="27"/>
        <v>SW</v>
      </c>
      <c r="O79" s="339" t="e">
        <f t="shared" si="28"/>
        <v>#N/A</v>
      </c>
      <c r="P79" s="343" t="str">
        <f t="shared" ref="P79:Q79" si="82">K84</f>
        <v>--</v>
      </c>
      <c r="Q79" s="339" t="b">
        <f t="shared" si="82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_xll.qlRateHelperRate(T79,_xll.ohTrigger(Trigger,Trigger3M))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196</v>
      </c>
      <c r="AZ79" s="101">
        <f>_xll.qlInterestRateIndexFixingDate(Currency&amp;"ibor"&amp;Tenor,BA79,Trigger)</f>
        <v>42292</v>
      </c>
      <c r="BA79" s="101">
        <f>_xll.qlCalendarAdvance(Calendar,BA78,AY79,"f",,Trigger)</f>
        <v>42296</v>
      </c>
      <c r="BB79" s="101">
        <f>_xll.qlInterestRateIndexMaturity(Currency&amp;"ibor"&amp;Tenor,BA79,Trigger)</f>
        <v>42388</v>
      </c>
      <c r="BC79" s="246">
        <f>_xll.qlIndexFixing($AC$5,AZ79,TRUE,_xll.ohTrigger(Trigger,Trigger3M))</f>
        <v>1.8443250633845434E-4</v>
      </c>
      <c r="BD79" s="246">
        <f>_xll.qlIndexFixing($BE$1,AZ79,,_xll.ohTrigger(Trigger,Trigger3M))</f>
        <v>1.8447270589691897E-4</v>
      </c>
    </row>
    <row r="80" spans="1:56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67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68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f t="shared" si="77"/>
        <v>0</v>
      </c>
      <c r="N80" s="339" t="str">
        <f t="shared" si="27"/>
        <v>SW</v>
      </c>
      <c r="O80" s="339" t="e">
        <f t="shared" si="28"/>
        <v>#N/A</v>
      </c>
      <c r="P80" s="343" t="str">
        <f t="shared" ref="P80:Q80" si="83">K85</f>
        <v>--</v>
      </c>
      <c r="Q80" s="339" t="b">
        <f t="shared" si="83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_xll.qlRateHelperRate(T80,_xll.ohTrigger(Trigger,Trigger3M))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196</v>
      </c>
      <c r="AZ80" s="101">
        <f>_xll.qlInterestRateIndexFixingDate(Currency&amp;"ibor"&amp;Tenor,BA80,Trigger)</f>
        <v>42293</v>
      </c>
      <c r="BA80" s="101">
        <f>_xll.qlCalendarAdvance(Calendar,BA79,AY80,"f",,Trigger)</f>
        <v>42297</v>
      </c>
      <c r="BB80" s="101">
        <f>_xll.qlInterestRateIndexMaturity(Currency&amp;"ibor"&amp;Tenor,BA80,Trigger)</f>
        <v>42389</v>
      </c>
      <c r="BC80" s="246">
        <f>_xll.qlIndexFixing($AC$5,AZ80,TRUE,_xll.ohTrigger(Trigger,Trigger3M))</f>
        <v>1.84556642510231E-4</v>
      </c>
      <c r="BD80" s="246">
        <f>_xll.qlIndexFixing($BE$1,AZ80,,_xll.ohTrigger(Trigger,Trigger3M))</f>
        <v>1.8506807052321369E-4</v>
      </c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67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68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f t="shared" si="77"/>
        <v>0</v>
      </c>
      <c r="N81" s="339" t="str">
        <f t="shared" si="27"/>
        <v>SW</v>
      </c>
      <c r="O81" s="339" t="e">
        <f t="shared" si="28"/>
        <v>#N/A</v>
      </c>
      <c r="P81" s="343" t="str">
        <f t="shared" ref="P81:Q81" si="84">K86</f>
        <v>--</v>
      </c>
      <c r="Q81" s="339" t="b">
        <f t="shared" si="84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_xll.qlRateHelperRate(T81,_xll.ohTrigger(Trigger,Trigger3M))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196</v>
      </c>
      <c r="AZ81" s="101">
        <f>_xll.qlInterestRateIndexFixingDate(Currency&amp;"ibor"&amp;Tenor,BA81,Trigger)</f>
        <v>42296</v>
      </c>
      <c r="BA81" s="101">
        <f>_xll.qlCalendarAdvance(Calendar,BA80,AY81,"f",,Trigger)</f>
        <v>42298</v>
      </c>
      <c r="BB81" s="101">
        <f>_xll.qlInterestRateIndexMaturity(Currency&amp;"ibor"&amp;Tenor,BA81,Trigger)</f>
        <v>42390</v>
      </c>
      <c r="BC81" s="246">
        <f>_xll.qlIndexFixing($AC$5,AZ81,TRUE,_xll.ohTrigger(Trigger,Trigger3M))</f>
        <v>1.8464670652039379E-4</v>
      </c>
      <c r="BD81" s="246">
        <f>_xll.qlIndexFixing($BE$1,AZ81,,_xll.ohTrigger(Trigger,Trigger3M))</f>
        <v>1.8564953569574652E-4</v>
      </c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67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68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f t="shared" si="77"/>
        <v>0</v>
      </c>
      <c r="N82" s="339" t="str">
        <f t="shared" si="27"/>
        <v>SW</v>
      </c>
      <c r="O82" s="339" t="e">
        <f t="shared" si="28"/>
        <v>#N/A</v>
      </c>
      <c r="P82" s="343" t="str">
        <f t="shared" ref="P82:Q82" si="85">K87</f>
        <v>--</v>
      </c>
      <c r="Q82" s="339" t="b">
        <f t="shared" si="85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_xll.qlRateHelperRate(T82,_xll.ohTrigger(Trigger,Trigger3M))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196</v>
      </c>
      <c r="AZ82" s="101">
        <f>_xll.qlInterestRateIndexFixingDate(Currency&amp;"ibor"&amp;Tenor,BA82,Trigger)</f>
        <v>42297</v>
      </c>
      <c r="BA82" s="101">
        <f>_xll.qlCalendarAdvance(Calendar,BA81,AY82,"f",,Trigger)</f>
        <v>42299</v>
      </c>
      <c r="BB82" s="101">
        <f>_xll.qlInterestRateIndexMaturity(Currency&amp;"ibor"&amp;Tenor,BA82,Trigger)</f>
        <v>42391</v>
      </c>
      <c r="BC82" s="246">
        <f>_xll.qlIndexFixing($AC$5,AZ82,TRUE,_xll.ohTrigger(Trigger,Trigger3M))</f>
        <v>1.847026983645984E-4</v>
      </c>
      <c r="BD82" s="246">
        <f>_xll.qlIndexFixing($BE$1,AZ82,,_xll.ohTrigger(Trigger,Trigger3M))</f>
        <v>1.8621971022507637E-4</v>
      </c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67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68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f t="shared" si="77"/>
        <v>0</v>
      </c>
      <c r="N83" s="339" t="str">
        <f t="shared" si="27"/>
        <v>SW</v>
      </c>
      <c r="O83" s="339" t="e">
        <f t="shared" si="28"/>
        <v>#N/A</v>
      </c>
      <c r="P83" s="343" t="str">
        <f t="shared" ref="P83:Q83" si="86">K88</f>
        <v>--</v>
      </c>
      <c r="Q83" s="339" t="b">
        <f t="shared" si="86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_xll.qlRateHelperRate(T83,_xll.ohTrigger(Trigger,Trigger3M))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196</v>
      </c>
      <c r="AZ83" s="101">
        <f>_xll.qlInterestRateIndexFixingDate(Currency&amp;"ibor"&amp;Tenor,BA83,Trigger)</f>
        <v>42298</v>
      </c>
      <c r="BA83" s="101">
        <f>_xll.qlCalendarAdvance(Calendar,BA82,AY83,"f",,Trigger)</f>
        <v>42300</v>
      </c>
      <c r="BB83" s="101">
        <f>_xll.qlInterestRateIndexMaturity(Currency&amp;"ibor"&amp;Tenor,BA83,Trigger)</f>
        <v>42394</v>
      </c>
      <c r="BC83" s="246">
        <f>_xll.qlIndexFixing($AC$5,AZ83,TRUE,_xll.ohTrigger(Trigger,Trigger3M))</f>
        <v>1.8359566097797187E-4</v>
      </c>
      <c r="BD83" s="246">
        <f>_xll.qlIndexFixing($BE$1,AZ83,,_xll.ohTrigger(Trigger,Trigger3M))</f>
        <v>1.8746063520374285E-4</v>
      </c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67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68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f t="shared" si="77"/>
        <v>0</v>
      </c>
      <c r="N84" s="339" t="str">
        <f t="shared" si="27"/>
        <v>SW</v>
      </c>
      <c r="O84" s="339" t="e">
        <f t="shared" si="28"/>
        <v>#N/A</v>
      </c>
      <c r="P84" s="343" t="str">
        <f t="shared" ref="P84:Q84" si="87">K89</f>
        <v>--</v>
      </c>
      <c r="Q84" s="339" t="b">
        <f t="shared" si="87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_xll.qlRateHelperRate(T84,_xll.ohTrigger(Trigger,Trigger3M))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196</v>
      </c>
      <c r="AZ84" s="101">
        <f>_xll.qlInterestRateIndexFixingDate(Currency&amp;"ibor"&amp;Tenor,BA84,Trigger)</f>
        <v>42299</v>
      </c>
      <c r="BA84" s="101">
        <f>_xll.qlCalendarAdvance(Calendar,BA83,AY84,"f",,Trigger)</f>
        <v>42303</v>
      </c>
      <c r="BB84" s="101">
        <f>_xll.qlInterestRateIndexMaturity(Currency&amp;"ibor"&amp;Tenor,BA84,Trigger)</f>
        <v>42395</v>
      </c>
      <c r="BC84" s="246">
        <f>_xll.qlIndexFixing($AC$5,AZ84,TRUE,_xll.ohTrigger(Trigger,Trigger3M))</f>
        <v>1.8458594408183487E-4</v>
      </c>
      <c r="BD84" s="246">
        <f>_xll.qlIndexFixing($BE$1,AZ84,,_xll.ohTrigger(Trigger,Trigger3M))</f>
        <v>1.8843967816064278E-4</v>
      </c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67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68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f t="shared" si="77"/>
        <v>0</v>
      </c>
      <c r="N85" s="339" t="str">
        <f t="shared" si="27"/>
        <v>SW</v>
      </c>
      <c r="O85" s="339" t="e">
        <f t="shared" si="28"/>
        <v>#N/A</v>
      </c>
      <c r="P85" s="343" t="str">
        <f t="shared" ref="P85:Q85" si="88">K90</f>
        <v>--</v>
      </c>
      <c r="Q85" s="339" t="b">
        <f t="shared" si="88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_xll.qlRateHelperRate(T85,_xll.ohTrigger(Trigger,Trigger3M))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196</v>
      </c>
      <c r="AZ85" s="101">
        <f>_xll.qlInterestRateIndexFixingDate(Currency&amp;"ibor"&amp;Tenor,BA85,Trigger)</f>
        <v>42300</v>
      </c>
      <c r="BA85" s="101">
        <f>_xll.qlCalendarAdvance(Calendar,BA84,AY85,"f",,Trigger)</f>
        <v>42304</v>
      </c>
      <c r="BB85" s="101">
        <f>_xll.qlInterestRateIndexMaturity(Currency&amp;"ibor"&amp;Tenor,BA85,Trigger)</f>
        <v>42396</v>
      </c>
      <c r="BC85" s="246">
        <f>_xll.qlIndexFixing($AC$5,AZ85,TRUE,_xll.ohTrigger(Trigger,Trigger3M))</f>
        <v>1.8447157509972396E-4</v>
      </c>
      <c r="BD85" s="246">
        <f>_xll.qlIndexFixing($BE$1,AZ85,,_xll.ohTrigger(Trigger,Trigger3M))</f>
        <v>1.8899253167578448E-4</v>
      </c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67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68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f t="shared" si="77"/>
        <v>0</v>
      </c>
      <c r="N86" s="339" t="str">
        <f t="shared" si="27"/>
        <v>SW</v>
      </c>
      <c r="O86" s="339" t="e">
        <f t="shared" si="28"/>
        <v>#N/A</v>
      </c>
      <c r="P86" s="343" t="str">
        <f t="shared" ref="P86:Q86" si="89">K91</f>
        <v>--</v>
      </c>
      <c r="Q86" s="339" t="b">
        <f t="shared" si="89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_xll.qlRateHelperRate(T86,_xll.ohTrigger(Trigger,Trigger3M))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196</v>
      </c>
      <c r="AZ86" s="101">
        <f>_xll.qlInterestRateIndexFixingDate(Currency&amp;"ibor"&amp;Tenor,BA86,Trigger)</f>
        <v>42303</v>
      </c>
      <c r="BA86" s="101">
        <f>_xll.qlCalendarAdvance(Calendar,BA85,AY86,"f",,Trigger)</f>
        <v>42305</v>
      </c>
      <c r="BB86" s="101">
        <f>_xll.qlInterestRateIndexMaturity(Currency&amp;"ibor"&amp;Tenor,BA86,Trigger)</f>
        <v>42397</v>
      </c>
      <c r="BC86" s="246">
        <f>_xll.qlIndexFixing($AC$5,AZ86,TRUE,_xll.ohTrigger(Trigger,Trigger3M))</f>
        <v>1.8432313395686808E-4</v>
      </c>
      <c r="BD86" s="246">
        <f>_xll.qlIndexFixing($BE$1,AZ86,,_xll.ohTrigger(Trigger,Trigger3M))</f>
        <v>1.8954974744148694E-4</v>
      </c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67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68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f t="shared" si="77"/>
        <v>0</v>
      </c>
      <c r="N87" s="339" t="str">
        <f t="shared" si="27"/>
        <v>SW</v>
      </c>
      <c r="O87" s="339" t="e">
        <f t="shared" si="28"/>
        <v>#N/A</v>
      </c>
      <c r="P87" s="343" t="str">
        <f t="shared" ref="P87:Q87" si="90">K92</f>
        <v>--</v>
      </c>
      <c r="Q87" s="339" t="b">
        <f t="shared" si="90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_xll.qlRateHelperRate(T87,_xll.ohTrigger(Trigger,Trigger3M))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196</v>
      </c>
      <c r="AZ87" s="101">
        <f>_xll.qlInterestRateIndexFixingDate(Currency&amp;"ibor"&amp;Tenor,BA87,Trigger)</f>
        <v>42304</v>
      </c>
      <c r="BA87" s="101">
        <f>_xll.qlCalendarAdvance(Calendar,BA86,AY87,"f",,Trigger)</f>
        <v>42306</v>
      </c>
      <c r="BB87" s="101">
        <f>_xll.qlInterestRateIndexMaturity(Currency&amp;"ibor"&amp;Tenor,BA87,Trigger)</f>
        <v>42398</v>
      </c>
      <c r="BC87" s="246">
        <f>_xll.qlIndexFixing($AC$5,AZ87,TRUE,_xll.ohTrigger(Trigger,Trigger3M))</f>
        <v>1.841406206567427E-4</v>
      </c>
      <c r="BD87" s="246">
        <f>_xll.qlIndexFixing($BE$1,AZ87,,_xll.ohTrigger(Trigger,Trigger3M))</f>
        <v>1.9011393427699778E-4</v>
      </c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67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68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f t="shared" si="77"/>
        <v>0</v>
      </c>
      <c r="N88" s="339" t="str">
        <f t="shared" si="27"/>
        <v>SW</v>
      </c>
      <c r="O88" s="339" t="e">
        <f t="shared" si="28"/>
        <v>#N/A</v>
      </c>
      <c r="P88" s="343" t="str">
        <f t="shared" ref="P88:Q88" si="91">K93</f>
        <v>--</v>
      </c>
      <c r="Q88" s="339" t="b">
        <f t="shared" si="91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_xll.qlRateHelperRate(T88,_xll.ohTrigger(Trigger,Trigger3M))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196</v>
      </c>
      <c r="AZ88" s="101">
        <f>_xll.qlInterestRateIndexFixingDate(Currency&amp;"ibor"&amp;Tenor,BA88,Trigger)</f>
        <v>42305</v>
      </c>
      <c r="BA88" s="101">
        <f>_xll.qlCalendarAdvance(Calendar,BA87,AY88,"f",,Trigger)</f>
        <v>42307</v>
      </c>
      <c r="BB88" s="101">
        <f>_xll.qlInterestRateIndexMaturity(Currency&amp;"ibor"&amp;Tenor,BA88,Trigger)</f>
        <v>42398</v>
      </c>
      <c r="BC88" s="246">
        <f>_xll.qlIndexFixing($AC$5,AZ88,TRUE,_xll.ohTrigger(Trigger,Trigger3M))</f>
        <v>1.844338581585531E-4</v>
      </c>
      <c r="BD88" s="246">
        <f>_xll.qlIndexFixing($BE$1,AZ88,,_xll.ohTrigger(Trigger,Trigger3M))</f>
        <v>1.9035236937549525E-4</v>
      </c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67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68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f t="shared" si="77"/>
        <v>0</v>
      </c>
      <c r="N89" s="339" t="str">
        <f t="shared" si="27"/>
        <v>SW</v>
      </c>
      <c r="O89" s="339" t="e">
        <f t="shared" si="28"/>
        <v>#N/A</v>
      </c>
      <c r="P89" s="343" t="str">
        <f t="shared" ref="P89:Q89" si="92">K94</f>
        <v>--</v>
      </c>
      <c r="Q89" s="339" t="b">
        <f t="shared" si="92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_xll.qlRateHelperRate(T89,_xll.ohTrigger(Trigger,Trigger3M))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196</v>
      </c>
      <c r="AZ89" s="101">
        <f>_xll.qlInterestRateIndexFixingDate(Currency&amp;"ibor"&amp;Tenor,BA89,Trigger)</f>
        <v>42306</v>
      </c>
      <c r="BA89" s="101">
        <f>_xll.qlCalendarAdvance(Calendar,BA88,AY89,"f",,Trigger)</f>
        <v>42310</v>
      </c>
      <c r="BB89" s="101">
        <f>_xll.qlInterestRateIndexMaturity(Currency&amp;"ibor"&amp;Tenor,BA89,Trigger)</f>
        <v>42402</v>
      </c>
      <c r="BC89" s="246">
        <f>_xll.qlIndexFixing($AC$5,AZ89,TRUE,_xll.ohTrigger(Trigger,Trigger3M))</f>
        <v>1.8306984600692584E-4</v>
      </c>
      <c r="BD89" s="246">
        <f>_xll.qlIndexFixing($BE$1,AZ89,,_xll.ohTrigger(Trigger,Trigger3M))</f>
        <v>1.9249256878375021E-4</v>
      </c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67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68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f t="shared" si="77"/>
        <v>0</v>
      </c>
      <c r="N90" s="339" t="str">
        <f t="shared" si="27"/>
        <v>SW</v>
      </c>
      <c r="O90" s="339" t="e">
        <f t="shared" si="28"/>
        <v>#N/A</v>
      </c>
      <c r="P90" s="343" t="str">
        <f t="shared" ref="P90:Q90" si="93">K95</f>
        <v>--</v>
      </c>
      <c r="Q90" s="339" t="b">
        <f t="shared" si="93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_xll.qlRateHelperRate(T90,_xll.ohTrigger(Trigger,Trigger3M))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196</v>
      </c>
      <c r="AZ90" s="101">
        <f>_xll.qlInterestRateIndexFixingDate(Currency&amp;"ibor"&amp;Tenor,BA90,Trigger)</f>
        <v>42307</v>
      </c>
      <c r="BA90" s="101">
        <f>_xll.qlCalendarAdvance(Calendar,BA89,AY90,"f",,Trigger)</f>
        <v>42311</v>
      </c>
      <c r="BB90" s="101">
        <f>_xll.qlInterestRateIndexMaturity(Currency&amp;"ibor"&amp;Tenor,BA90,Trigger)</f>
        <v>42403</v>
      </c>
      <c r="BC90" s="246">
        <f>_xll.qlIndexFixing($AC$5,AZ90,TRUE,_xll.ohTrigger(Trigger,Trigger3M))</f>
        <v>1.8518585617835603E-4</v>
      </c>
      <c r="BD90" s="246">
        <f>_xll.qlIndexFixing($BE$1,AZ90,,_xll.ohTrigger(Trigger,Trigger3M))</f>
        <v>1.931307433334772E-4</v>
      </c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67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68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f t="shared" si="77"/>
        <v>0</v>
      </c>
      <c r="N91" s="339" t="str">
        <f t="shared" si="27"/>
        <v>SW</v>
      </c>
      <c r="O91" s="339" t="e">
        <f t="shared" si="28"/>
        <v>#N/A</v>
      </c>
      <c r="P91" s="343" t="str">
        <f t="shared" ref="P91:Q91" si="94">K96</f>
        <v>--</v>
      </c>
      <c r="Q91" s="339" t="b">
        <f t="shared" si="94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_xll.qlRateHelperRate(T91,_xll.ohTrigger(Trigger,Trigger3M))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196</v>
      </c>
      <c r="AZ91" s="101">
        <f>_xll.qlInterestRateIndexFixingDate(Currency&amp;"ibor"&amp;Tenor,BA91,Trigger)</f>
        <v>42310</v>
      </c>
      <c r="BA91" s="101">
        <f>_xll.qlCalendarAdvance(Calendar,BA90,AY91,"f",,Trigger)</f>
        <v>42312</v>
      </c>
      <c r="BB91" s="101">
        <f>_xll.qlInterestRateIndexMaturity(Currency&amp;"ibor"&amp;Tenor,BA91,Trigger)</f>
        <v>42404</v>
      </c>
      <c r="BC91" s="246">
        <f>_xll.qlIndexFixing($AC$5,AZ91,TRUE,_xll.ohTrigger(Trigger,Trigger3M))</f>
        <v>1.8730391587381499E-4</v>
      </c>
      <c r="BD91" s="246">
        <f>_xll.qlIndexFixing($BE$1,AZ91,,_xll.ohTrigger(Trigger,Trigger3M))</f>
        <v>1.9378767503990161E-4</v>
      </c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67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68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f t="shared" si="77"/>
        <v>0</v>
      </c>
      <c r="N92" s="339" t="str">
        <f t="shared" si="27"/>
        <v>SW</v>
      </c>
      <c r="O92" s="339" t="e">
        <f t="shared" si="28"/>
        <v>#N/A</v>
      </c>
      <c r="P92" s="343" t="str">
        <f t="shared" ref="P92:Q92" si="95">K97</f>
        <v>--</v>
      </c>
      <c r="Q92" s="339" t="b">
        <f t="shared" si="95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_xll.qlRateHelperRate(T92,_xll.ohTrigger(Trigger,Trigger3M))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196</v>
      </c>
      <c r="AZ92" s="101">
        <f>_xll.qlInterestRateIndexFixingDate(Currency&amp;"ibor"&amp;Tenor,BA92,Trigger)</f>
        <v>42311</v>
      </c>
      <c r="BA92" s="101">
        <f>_xll.qlCalendarAdvance(Calendar,BA91,AY92,"f",,Trigger)</f>
        <v>42313</v>
      </c>
      <c r="BB92" s="101">
        <f>_xll.qlInterestRateIndexMaturity(Currency&amp;"ibor"&amp;Tenor,BA92,Trigger)</f>
        <v>42405</v>
      </c>
      <c r="BC92" s="246">
        <f>_xll.qlIndexFixing($AC$5,AZ92,TRUE,_xll.ohTrigger(Trigger,Trigger3M))</f>
        <v>1.8942402509590929E-4</v>
      </c>
      <c r="BD92" s="246">
        <f>_xll.qlIndexFixing($BE$1,AZ92,,_xll.ohTrigger(Trigger,Trigger3M))</f>
        <v>1.9445921264716267E-4</v>
      </c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67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68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f t="shared" si="77"/>
        <v>0</v>
      </c>
      <c r="N93" s="339" t="str">
        <f t="shared" si="27"/>
        <v>SW</v>
      </c>
      <c r="O93" s="339" t="e">
        <f t="shared" si="28"/>
        <v>#N/A</v>
      </c>
      <c r="P93" s="343" t="str">
        <f t="shared" ref="P93:Q93" si="96">K98</f>
        <v>--</v>
      </c>
      <c r="Q93" s="339" t="b">
        <f t="shared" si="96"/>
        <v>0</v>
      </c>
      <c r="R93" s="347">
        <v>1</v>
      </c>
      <c r="S93" s="347">
        <v>1</v>
      </c>
      <c r="T93" s="103" t="e">
        <v>#N/A</v>
      </c>
      <c r="U93" s="110" t="e">
        <f>_xll.qlRateHelperQuoteName(T93)</f>
        <v>#VALUE!</v>
      </c>
      <c r="V93" s="350" t="e">
        <f>_xll.qlRateHelperRate(T93,_xll.ohTrigger(Trigger,Trigger3M))</f>
        <v>#VALUE!</v>
      </c>
      <c r="W93" s="103" t="str">
        <f>IFERROR(_xll.qlFuturesRateHelperConvexityAdjustment(T93,Trigger),"--")</f>
        <v>--</v>
      </c>
      <c r="X93" s="103" t="e">
        <f>_xll.qlRateHelperEarliestDate(T93,Trigger)</f>
        <v>#VALUE!</v>
      </c>
      <c r="Y93" s="103" t="e">
        <f>_xll.qlRateHelperLatestDate(T93,Trigger)</f>
        <v>#VALUE!</v>
      </c>
      <c r="Z93" s="103" t="e">
        <v>#N/A</v>
      </c>
      <c r="AY93" s="100" t="s">
        <v>196</v>
      </c>
      <c r="AZ93" s="101">
        <f>_xll.qlInterestRateIndexFixingDate(Currency&amp;"ibor"&amp;Tenor,BA93,Trigger)</f>
        <v>42312</v>
      </c>
      <c r="BA93" s="101">
        <f>_xll.qlCalendarAdvance(Calendar,BA92,AY93,"f",,Trigger)</f>
        <v>42314</v>
      </c>
      <c r="BB93" s="101">
        <f>_xll.qlInterestRateIndexMaturity(Currency&amp;"ibor"&amp;Tenor,BA93,Trigger)</f>
        <v>42408</v>
      </c>
      <c r="BC93" s="246">
        <f>_xll.qlIndexFixing($AC$5,AZ93,TRUE,_xll.ohTrigger(Trigger,Trigger3M))</f>
        <v>1.9152337375272929E-4</v>
      </c>
      <c r="BD93" s="246">
        <f>_xll.qlIndexFixing($BE$1,AZ93,,_xll.ohTrigger(Trigger,Trigger3M))</f>
        <v>1.9566410963031155E-4</v>
      </c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67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68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f t="shared" si="77"/>
        <v>0</v>
      </c>
      <c r="N94" s="339" t="str">
        <f t="shared" si="27"/>
        <v>SW</v>
      </c>
      <c r="O94" s="339" t="e">
        <f t="shared" si="28"/>
        <v>#N/A</v>
      </c>
      <c r="P94" s="343" t="str">
        <f t="shared" ref="P94:Q94" si="97">K99</f>
        <v>--</v>
      </c>
      <c r="Q94" s="339" t="b">
        <f t="shared" si="97"/>
        <v>0</v>
      </c>
      <c r="R94" s="347">
        <v>1</v>
      </c>
      <c r="S94" s="347">
        <v>1</v>
      </c>
      <c r="AY94" s="100" t="s">
        <v>196</v>
      </c>
      <c r="AZ94" s="101">
        <f>_xll.qlInterestRateIndexFixingDate(Currency&amp;"ibor"&amp;Tenor,BA94,Trigger)</f>
        <v>42313</v>
      </c>
      <c r="BA94" s="101">
        <f>_xll.qlCalendarAdvance(Calendar,BA93,AY94,"f",,Trigger)</f>
        <v>42317</v>
      </c>
      <c r="BB94" s="101">
        <f>_xll.qlInterestRateIndexMaturity(Currency&amp;"ibor"&amp;Tenor,BA94,Trigger)</f>
        <v>42409</v>
      </c>
      <c r="BC94" s="246">
        <f>_xll.qlIndexFixing($AC$5,AZ94,TRUE,_xll.ohTrigger(Trigger,Trigger3M))</f>
        <v>1.979249573340517E-4</v>
      </c>
      <c r="BD94" s="246">
        <f>_xll.qlIndexFixing($BE$1,AZ94,,_xll.ohTrigger(Trigger,Trigger3M))</f>
        <v>1.9725680227146981E-4</v>
      </c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67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68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f t="shared" si="77"/>
        <v>0</v>
      </c>
      <c r="N95" s="344" t="str">
        <f t="shared" ref="N95" si="98">A100</f>
        <v>SW</v>
      </c>
      <c r="O95" s="344" t="e">
        <f t="shared" ref="O95" si="99">B100</f>
        <v>#N/A</v>
      </c>
      <c r="P95" s="345" t="str">
        <f t="shared" ref="P95:Q95" si="100">K100</f>
        <v>--</v>
      </c>
      <c r="Q95" s="344" t="b">
        <f t="shared" si="100"/>
        <v>0</v>
      </c>
      <c r="R95" s="348">
        <v>1</v>
      </c>
      <c r="S95" s="348">
        <v>1</v>
      </c>
      <c r="AY95" s="100" t="s">
        <v>196</v>
      </c>
      <c r="AZ95" s="101">
        <f>_xll.qlInterestRateIndexFixingDate(Currency&amp;"ibor"&amp;Tenor,BA95,Trigger)</f>
        <v>42314</v>
      </c>
      <c r="BA95" s="101">
        <f>_xll.qlCalendarAdvance(Calendar,BA94,AY95,"f",,Trigger)</f>
        <v>42318</v>
      </c>
      <c r="BB95" s="101">
        <f>_xll.qlInterestRateIndexMaturity(Currency&amp;"ibor"&amp;Tenor,BA95,Trigger)</f>
        <v>42410</v>
      </c>
      <c r="BC95" s="246">
        <f>_xll.qlIndexFixing($AC$5,AZ95,TRUE,_xll.ohTrigger(Trigger,Trigger3M))</f>
        <v>2.0005531424493051E-4</v>
      </c>
      <c r="BD95" s="246">
        <f>_xll.qlIndexFixing($BE$1,AZ95,,_xll.ohTrigger(Trigger,Trigger3M))</f>
        <v>1.9797540451179122E-4</v>
      </c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67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68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f t="shared" si="77"/>
        <v>0</v>
      </c>
      <c r="AY96" s="100" t="s">
        <v>196</v>
      </c>
      <c r="AZ96" s="101">
        <f>_xll.qlInterestRateIndexFixingDate(Currency&amp;"ibor"&amp;Tenor,BA96,Trigger)</f>
        <v>42317</v>
      </c>
      <c r="BA96" s="101">
        <f>_xll.qlCalendarAdvance(Calendar,BA95,AY96,"f",,Trigger)</f>
        <v>42319</v>
      </c>
      <c r="BB96" s="101">
        <f>_xll.qlInterestRateIndexMaturity(Currency&amp;"ibor"&amp;Tenor,BA96,Trigger)</f>
        <v>42411</v>
      </c>
      <c r="BC96" s="246">
        <f>_xll.qlIndexFixing($AC$5,AZ96,TRUE,_xll.ohTrigger(Trigger,Trigger3M))</f>
        <v>2.0218772070503533E-4</v>
      </c>
      <c r="BD96" s="246">
        <f>_xll.qlIndexFixing($BE$1,AZ96,,_xll.ohTrigger(Trigger,Trigger3M))</f>
        <v>1.9869822669650657E-4</v>
      </c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67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68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f t="shared" si="77"/>
        <v>0</v>
      </c>
      <c r="AY97" s="100" t="s">
        <v>196</v>
      </c>
      <c r="AZ97" s="101">
        <f>_xll.qlInterestRateIndexFixingDate(Currency&amp;"ibor"&amp;Tenor,BA97,Trigger)</f>
        <v>42318</v>
      </c>
      <c r="BA97" s="101">
        <f>_xll.qlCalendarAdvance(Calendar,BA96,AY97,"f",,Trigger)</f>
        <v>42320</v>
      </c>
      <c r="BB97" s="101">
        <f>_xll.qlInterestRateIndexMaturity(Currency&amp;"ibor"&amp;Tenor,BA97,Trigger)</f>
        <v>42412</v>
      </c>
      <c r="BC97" s="246">
        <f>_xll.qlIndexFixing($AC$5,AZ97,TRUE,_xll.ohTrigger(Trigger,Trigger3M))</f>
        <v>2.04322176715235E-4</v>
      </c>
      <c r="BD97" s="246">
        <f>_xll.qlIndexFixing($BE$1,AZ97,,_xll.ohTrigger(Trigger,Trigger3M))</f>
        <v>1.9942353782679328E-4</v>
      </c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67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68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f t="shared" si="77"/>
        <v>0</v>
      </c>
      <c r="AY98" s="100" t="s">
        <v>196</v>
      </c>
      <c r="AZ98" s="101">
        <f>_xll.qlInterestRateIndexFixingDate(Currency&amp;"ibor"&amp;Tenor,BA98,Trigger)</f>
        <v>42319</v>
      </c>
      <c r="BA98" s="101">
        <f>_xll.qlCalendarAdvance(Calendar,BA97,AY98,"f",,Trigger)</f>
        <v>42321</v>
      </c>
      <c r="BB98" s="101">
        <f>_xll.qlInterestRateIndexMaturity(Currency&amp;"ibor"&amp;Tenor,BA98,Trigger)</f>
        <v>42415</v>
      </c>
      <c r="BC98" s="246">
        <f>_xll.qlIndexFixing($AC$5,AZ98,TRUE,_xll.ohTrigger(Trigger,Trigger3M))</f>
        <v>2.0633504149014894E-4</v>
      </c>
      <c r="BD98" s="246">
        <f>_xll.qlIndexFixing($BE$1,AZ98,,_xll.ohTrigger(Trigger,Trigger3M))</f>
        <v>2.0043078466457057E-4</v>
      </c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67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68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f t="shared" si="77"/>
        <v>0</v>
      </c>
      <c r="AY99" s="100" t="s">
        <v>196</v>
      </c>
      <c r="AZ99" s="101">
        <f>_xll.qlInterestRateIndexFixingDate(Currency&amp;"ibor"&amp;Tenor,BA99,Trigger)</f>
        <v>42320</v>
      </c>
      <c r="BA99" s="101">
        <f>_xll.qlCalendarAdvance(Calendar,BA98,AY99,"f",,Trigger)</f>
        <v>42324</v>
      </c>
      <c r="BB99" s="101">
        <f>_xll.qlInterestRateIndexMaturity(Currency&amp;"ibor"&amp;Tenor,BA99,Trigger)</f>
        <v>42416</v>
      </c>
      <c r="BC99" s="246">
        <f>_xll.qlIndexFixing($AC$5,AZ99,TRUE,_xll.ohTrigger(Trigger,Trigger3M))</f>
        <v>2.1288049633778715E-4</v>
      </c>
      <c r="BD99" s="246">
        <f>_xll.qlIndexFixing($BE$1,AZ99,,_xll.ohTrigger(Trigger,Trigger3M))</f>
        <v>2.0231505182372771E-4</v>
      </c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67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68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f t="shared" ref="L100" si="101">IF(K100="--",FALSE,TRUE)</f>
        <v>0</v>
      </c>
      <c r="AY100" s="100" t="s">
        <v>196</v>
      </c>
      <c r="AZ100" s="101">
        <f>_xll.qlInterestRateIndexFixingDate(Currency&amp;"ibor"&amp;Tenor,BA100,Trigger)</f>
        <v>42321</v>
      </c>
      <c r="BA100" s="101">
        <f>_xll.qlCalendarAdvance(Calendar,BA99,AY100,"f",,Trigger)</f>
        <v>42325</v>
      </c>
      <c r="BB100" s="101">
        <f>_xll.qlInterestRateIndexMaturity(Currency&amp;"ibor"&amp;Tenor,BA100,Trigger)</f>
        <v>42417</v>
      </c>
      <c r="BC100" s="246">
        <f>_xll.qlIndexFixing($AC$5,AZ100,TRUE,_xll.ohTrigger(Trigger,Trigger3M))</f>
        <v>2.1502520015493766E-4</v>
      </c>
      <c r="BD100" s="246">
        <f>_xll.qlIndexFixing($BE$1,AZ100,,_xll.ohTrigger(Trigger,Trigger3M))</f>
        <v>2.0302684268389356E-4</v>
      </c>
    </row>
    <row r="101" spans="1:56" ht="11.25" customHeight="1" x14ac:dyDescent="0.25">
      <c r="AY101" s="100" t="s">
        <v>196</v>
      </c>
      <c r="AZ101" s="101">
        <f>_xll.qlInterestRateIndexFixingDate(Currency&amp;"ibor"&amp;Tenor,BA101,Trigger)</f>
        <v>42324</v>
      </c>
      <c r="BA101" s="101">
        <f>_xll.qlCalendarAdvance(Calendar,BA100,AY101,"f",,Trigger)</f>
        <v>42326</v>
      </c>
      <c r="BB101" s="101">
        <f>_xll.qlInterestRateIndexMaturity(Currency&amp;"ibor"&amp;Tenor,BA101,Trigger)</f>
        <v>42418</v>
      </c>
      <c r="BC101" s="246">
        <f>_xll.qlIndexFixing($AC$5,AZ101,TRUE,_xll.ohTrigger(Trigger,Trigger3M))</f>
        <v>2.1717195354216704E-4</v>
      </c>
      <c r="BD101" s="246">
        <f>_xll.qlIndexFixing($BE$1,AZ101,,_xll.ohTrigger(Trigger,Trigger3M))</f>
        <v>2.0373073648105591E-4</v>
      </c>
    </row>
    <row r="102" spans="1:56" ht="11.25" customHeight="1" x14ac:dyDescent="0.25">
      <c r="AY102" s="100" t="s">
        <v>196</v>
      </c>
      <c r="AZ102" s="101">
        <f>_xll.qlInterestRateIndexFixingDate(Currency&amp;"ibor"&amp;Tenor,BA102,Trigger)</f>
        <v>42325</v>
      </c>
      <c r="BA102" s="101">
        <f>_xll.qlCalendarAdvance(Calendar,BA101,AY102,"f",,Trigger)</f>
        <v>42327</v>
      </c>
      <c r="BB102" s="101">
        <f>_xll.qlInterestRateIndexMaturity(Currency&amp;"ibor"&amp;Tenor,BA102,Trigger)</f>
        <v>42419</v>
      </c>
      <c r="BC102" s="246">
        <f>_xll.qlIndexFixing($AC$5,AZ102,TRUE,_xll.ohTrigger(Trigger,Trigger3M))</f>
        <v>2.1932075650468852E-4</v>
      </c>
      <c r="BD102" s="246">
        <f>_xll.qlIndexFixing($BE$1,AZ102,,_xll.ohTrigger(Trigger,Trigger3M))</f>
        <v>2.0442500220857235E-4</v>
      </c>
    </row>
    <row r="103" spans="1:56" ht="11.25" customHeight="1" x14ac:dyDescent="0.25">
      <c r="AY103" s="100" t="s">
        <v>196</v>
      </c>
      <c r="AZ103" s="101">
        <f>_xll.qlInterestRateIndexFixingDate(Currency&amp;"ibor"&amp;Tenor,BA103,Trigger)</f>
        <v>42326</v>
      </c>
      <c r="BA103" s="101">
        <f>_xll.qlCalendarAdvance(Calendar,BA102,AY103,"f",,Trigger)</f>
        <v>42328</v>
      </c>
      <c r="BB103" s="101">
        <f>_xll.qlInterestRateIndexMaturity(Currency&amp;"ibor"&amp;Tenor,BA103,Trigger)</f>
        <v>42422</v>
      </c>
      <c r="BC103" s="246">
        <f>_xll.qlIndexFixing($AC$5,AZ103,TRUE,_xll.ohTrigger(Trigger,Trigger3M))</f>
        <v>2.2124500256614344E-4</v>
      </c>
      <c r="BD103" s="246">
        <f>_xll.qlIndexFixing($BE$1,AZ103,,_xll.ohTrigger(Trigger,Trigger3M))</f>
        <v>2.0505593687218039E-4</v>
      </c>
    </row>
    <row r="104" spans="1:56" ht="11.25" customHeight="1" x14ac:dyDescent="0.25">
      <c r="AY104" s="100" t="s">
        <v>196</v>
      </c>
      <c r="AZ104" s="101">
        <f>_xll.qlInterestRateIndexFixingDate(Currency&amp;"ibor"&amp;Tenor,BA104,Trigger)</f>
        <v>42327</v>
      </c>
      <c r="BA104" s="101">
        <f>_xll.qlCalendarAdvance(Calendar,BA103,AY104,"f",,Trigger)</f>
        <v>42331</v>
      </c>
      <c r="BB104" s="101">
        <f>_xll.qlInterestRateIndexMaturity(Currency&amp;"ibor"&amp;Tenor,BA104,Trigger)</f>
        <v>42423</v>
      </c>
      <c r="BC104" s="246">
        <f>_xll.qlIndexFixing($AC$5,AZ104,TRUE,_xll.ohTrigger(Trigger,Trigger3M))</f>
        <v>2.2793646417112291E-4</v>
      </c>
      <c r="BD104" s="246">
        <f>_xll.qlIndexFixing($BE$1,AZ104,,_xll.ohTrigger(Trigger,Trigger3M))</f>
        <v>2.0707116426500329E-4</v>
      </c>
    </row>
    <row r="105" spans="1:56" ht="11.25" customHeight="1" x14ac:dyDescent="0.25">
      <c r="AY105" s="100" t="s">
        <v>196</v>
      </c>
      <c r="AZ105" s="101">
        <f>_xll.qlInterestRateIndexFixingDate(Currency&amp;"ibor"&amp;Tenor,BA105,Trigger)</f>
        <v>42328</v>
      </c>
      <c r="BA105" s="101">
        <f>_xll.qlCalendarAdvance(Calendar,BA104,AY105,"f",,Trigger)</f>
        <v>42332</v>
      </c>
      <c r="BB105" s="101">
        <f>_xll.qlInterestRateIndexMaturity(Currency&amp;"ibor"&amp;Tenor,BA105,Trigger)</f>
        <v>42424</v>
      </c>
      <c r="BC105" s="246">
        <f>_xll.qlIndexFixing($AC$5,AZ105,TRUE,_xll.ohTrigger(Trigger,Trigger3M))</f>
        <v>2.300955150578927E-4</v>
      </c>
      <c r="BD105" s="246">
        <f>_xll.qlIndexFixing($BE$1,AZ105,,_xll.ohTrigger(Trigger,Trigger3M))</f>
        <v>2.0769132451511305E-4</v>
      </c>
    </row>
    <row r="106" spans="1:56" ht="11.25" customHeight="1" x14ac:dyDescent="0.25">
      <c r="AY106" s="100" t="s">
        <v>196</v>
      </c>
      <c r="AZ106" s="101">
        <f>_xll.qlInterestRateIndexFixingDate(Currency&amp;"ibor"&amp;Tenor,BA106,Trigger)</f>
        <v>42331</v>
      </c>
      <c r="BA106" s="101">
        <f>_xll.qlCalendarAdvance(Calendar,BA105,AY106,"f",,Trigger)</f>
        <v>42333</v>
      </c>
      <c r="BB106" s="101">
        <f>_xll.qlInterestRateIndexMaturity(Currency&amp;"ibor"&amp;Tenor,BA106,Trigger)</f>
        <v>42425</v>
      </c>
      <c r="BC106" s="246">
        <f>_xll.qlIndexFixing($AC$5,AZ106,TRUE,_xll.ohTrigger(Trigger,Trigger3M))</f>
        <v>2.3225661553906974E-4</v>
      </c>
      <c r="BD106" s="246">
        <f>_xll.qlIndexFixing($BE$1,AZ106,,_xll.ohTrigger(Trigger,Trigger3M))</f>
        <v>2.0829147063921414E-4</v>
      </c>
    </row>
    <row r="107" spans="1:56" ht="11.25" customHeight="1" x14ac:dyDescent="0.25">
      <c r="AY107" s="100" t="s">
        <v>196</v>
      </c>
      <c r="AZ107" s="101">
        <f>_xll.qlInterestRateIndexFixingDate(Currency&amp;"ibor"&amp;Tenor,BA107,Trigger)</f>
        <v>42332</v>
      </c>
      <c r="BA107" s="101">
        <f>_xll.qlCalendarAdvance(Calendar,BA106,AY107,"f",,Trigger)</f>
        <v>42334</v>
      </c>
      <c r="BB107" s="101">
        <f>_xll.qlInterestRateIndexMaturity(Currency&amp;"ibor"&amp;Tenor,BA107,Trigger)</f>
        <v>42426</v>
      </c>
      <c r="BC107" s="246">
        <f>_xll.qlIndexFixing($AC$5,AZ107,TRUE,_xll.ohTrigger(Trigger,Trigger3M))</f>
        <v>2.3441976561899838E-4</v>
      </c>
      <c r="BD107" s="246">
        <f>_xll.qlIndexFixing($BE$1,AZ107,,_xll.ohTrigger(Trigger,Trigger3M))</f>
        <v>2.0886987162284438E-4</v>
      </c>
    </row>
    <row r="108" spans="1:56" ht="11.25" customHeight="1" x14ac:dyDescent="0.25">
      <c r="AY108" s="100" t="s">
        <v>196</v>
      </c>
      <c r="AZ108" s="101">
        <f>_xll.qlInterestRateIndexFixingDate(Currency&amp;"ibor"&amp;Tenor,BA108,Trigger)</f>
        <v>42333</v>
      </c>
      <c r="BA108" s="101">
        <f>_xll.qlCalendarAdvance(Calendar,BA107,AY108,"f",,Trigger)</f>
        <v>42335</v>
      </c>
      <c r="BB108" s="101">
        <f>_xll.qlInterestRateIndexMaturity(Currency&amp;"ibor"&amp;Tenor,BA108,Trigger)</f>
        <v>42429</v>
      </c>
      <c r="BC108" s="246">
        <f>_xll.qlIndexFixing($AC$5,AZ108,TRUE,_xll.ohTrigger(Trigger,Trigger3M))</f>
        <v>2.3625325812788025E-4</v>
      </c>
      <c r="BD108" s="246">
        <f>_xll.qlIndexFixing($BE$1,AZ108,,_xll.ohTrigger(Trigger,Trigger3M))</f>
        <v>2.0895846338603896E-4</v>
      </c>
    </row>
    <row r="109" spans="1:56" ht="11.25" customHeight="1" x14ac:dyDescent="0.25">
      <c r="AY109" s="100" t="s">
        <v>196</v>
      </c>
      <c r="AZ109" s="101">
        <f>_xll.qlInterestRateIndexFixingDate(Currency&amp;"ibor"&amp;Tenor,BA109,Trigger)</f>
        <v>42334</v>
      </c>
      <c r="BA109" s="101">
        <f>_xll.qlCalendarAdvance(Calendar,BA108,AY109,"f",,Trigger)</f>
        <v>42338</v>
      </c>
      <c r="BB109" s="101">
        <f>_xll.qlInterestRateIndexMaturity(Currency&amp;"ibor"&amp;Tenor,BA109,Trigger)</f>
        <v>42429</v>
      </c>
      <c r="BC109" s="246">
        <f>_xll.qlIndexFixing($AC$5,AZ109,TRUE,_xll.ohTrigger(Trigger,Trigger3M))</f>
        <v>2.4331174201749022E-4</v>
      </c>
      <c r="BD109" s="246">
        <f>_xll.qlIndexFixing($BE$1,AZ109,,_xll.ohTrigger(Trigger,Trigger3M))</f>
        <v>2.1123075770095509E-4</v>
      </c>
    </row>
    <row r="110" spans="1:56" ht="11.25" customHeight="1" x14ac:dyDescent="0.25">
      <c r="AY110" s="100" t="s">
        <v>196</v>
      </c>
      <c r="AZ110" s="101">
        <f>_xll.qlInterestRateIndexFixingDate(Currency&amp;"ibor"&amp;Tenor,BA110,Trigger)</f>
        <v>42335</v>
      </c>
      <c r="BA110" s="101">
        <f>_xll.qlCalendarAdvance(Calendar,BA109,AY110,"f",,Trigger)</f>
        <v>42339</v>
      </c>
      <c r="BB110" s="101">
        <f>_xll.qlInterestRateIndexMaturity(Currency&amp;"ibor"&amp;Tenor,BA110,Trigger)</f>
        <v>42430</v>
      </c>
      <c r="BC110" s="246">
        <f>_xll.qlIndexFixing($AC$5,AZ110,TRUE,_xll.ohTrigger(Trigger,Trigger3M))</f>
        <v>2.4549305239377205E-4</v>
      </c>
      <c r="BD110" s="246">
        <f>_xll.qlIndexFixing($BE$1,AZ110,,_xll.ohTrigger(Trigger,Trigger3M))</f>
        <v>1.8955360724037928E-4</v>
      </c>
    </row>
    <row r="111" spans="1:56" ht="11.25" customHeight="1" x14ac:dyDescent="0.25">
      <c r="AY111" s="100" t="s">
        <v>196</v>
      </c>
      <c r="AZ111" s="101">
        <f>_xll.qlInterestRateIndexFixingDate(Currency&amp;"ibor"&amp;Tenor,BA111,Trigger)</f>
        <v>42338</v>
      </c>
      <c r="BA111" s="101">
        <f>_xll.qlCalendarAdvance(Calendar,BA110,AY111,"f",,Trigger)</f>
        <v>42340</v>
      </c>
      <c r="BB111" s="101">
        <f>_xll.qlInterestRateIndexMaturity(Currency&amp;"ibor"&amp;Tenor,BA111,Trigger)</f>
        <v>42431</v>
      </c>
      <c r="BC111" s="246">
        <f>_xll.qlIndexFixing($AC$5,AZ111,TRUE,_xll.ohTrigger(Trigger,Trigger3M))</f>
        <v>2.4767643489362551E-4</v>
      </c>
      <c r="BD111" s="246">
        <f>_xll.qlIndexFixing($BE$1,AZ111,,_xll.ohTrigger(Trigger,Trigger3M))</f>
        <v>1.9000000154651415E-4</v>
      </c>
    </row>
    <row r="112" spans="1:56" ht="11.25" customHeight="1" x14ac:dyDescent="0.25">
      <c r="AY112" s="100" t="s">
        <v>196</v>
      </c>
      <c r="AZ112" s="101">
        <f>_xll.qlInterestRateIndexFixingDate(Currency&amp;"ibor"&amp;Tenor,BA112,Trigger)</f>
        <v>42339</v>
      </c>
      <c r="BA112" s="101">
        <f>_xll.qlCalendarAdvance(Calendar,BA111,AY112,"f",,Trigger)</f>
        <v>42341</v>
      </c>
      <c r="BB112" s="101">
        <f>_xll.qlInterestRateIndexMaturity(Currency&amp;"ibor"&amp;Tenor,BA112,Trigger)</f>
        <v>42432</v>
      </c>
      <c r="BC112" s="246">
        <f>_xll.qlIndexFixing($AC$5,AZ112,TRUE,_xll.ohTrigger(Trigger,Trigger3M))</f>
        <v>2.4606226116092548E-4</v>
      </c>
      <c r="BD112" s="246">
        <f>_xll.qlIndexFixing($BE$1,AZ112,,_xll.ohTrigger(Trigger,Trigger3M))</f>
        <v>1.904138401072967E-4</v>
      </c>
    </row>
    <row r="113" spans="51:56" ht="11.25" customHeight="1" x14ac:dyDescent="0.25">
      <c r="AY113" s="100" t="s">
        <v>196</v>
      </c>
      <c r="AZ113" s="101">
        <f>_xll.qlInterestRateIndexFixingDate(Currency&amp;"ibor"&amp;Tenor,BA113,Trigger)</f>
        <v>42340</v>
      </c>
      <c r="BA113" s="101">
        <f>_xll.qlCalendarAdvance(Calendar,BA112,AY113,"f",,Trigger)</f>
        <v>42342</v>
      </c>
      <c r="BB113" s="101">
        <f>_xll.qlInterestRateIndexMaturity(Currency&amp;"ibor"&amp;Tenor,BA113,Trigger)</f>
        <v>42433</v>
      </c>
      <c r="BC113" s="246">
        <f>_xll.qlIndexFixing($AC$5,AZ113,TRUE,_xll.ohTrigger(Trigger,Trigger3M))</f>
        <v>2.4440451237433067E-4</v>
      </c>
      <c r="BD113" s="246">
        <f>_xll.qlIndexFixing($BE$1,AZ113,,_xll.ohTrigger(Trigger,Trigger3M))</f>
        <v>1.9079676571763805E-4</v>
      </c>
    </row>
    <row r="114" spans="51:56" ht="11.25" customHeight="1" x14ac:dyDescent="0.25">
      <c r="AY114" s="100" t="s">
        <v>196</v>
      </c>
      <c r="AZ114" s="101">
        <f>_xll.qlInterestRateIndexFixingDate(Currency&amp;"ibor"&amp;Tenor,BA114,Trigger)</f>
        <v>42341</v>
      </c>
      <c r="BA114" s="101">
        <f>_xll.qlCalendarAdvance(Calendar,BA113,AY114,"f",,Trigger)</f>
        <v>42345</v>
      </c>
      <c r="BB114" s="101">
        <f>_xll.qlInterestRateIndexMaturity(Currency&amp;"ibor"&amp;Tenor,BA114,Trigger)</f>
        <v>42436</v>
      </c>
      <c r="BC114" s="246">
        <f>_xll.qlIndexFixing($AC$5,AZ114,TRUE,_xll.ohTrigger(Trigger,Trigger3M))</f>
        <v>2.3916981625599993E-4</v>
      </c>
      <c r="BD114" s="246">
        <f>_xll.qlIndexFixing($BE$1,AZ114,,_xll.ohTrigger(Trigger,Trigger3M))</f>
        <v>1.9178327842213122E-4</v>
      </c>
    </row>
    <row r="115" spans="51:56" ht="11.25" customHeight="1" x14ac:dyDescent="0.25">
      <c r="AY115" s="100" t="s">
        <v>196</v>
      </c>
      <c r="AZ115" s="101">
        <f>_xll.qlInterestRateIndexFixingDate(Currency&amp;"ibor"&amp;Tenor,BA115,Trigger)</f>
        <v>42342</v>
      </c>
      <c r="BA115" s="101">
        <f>_xll.qlCalendarAdvance(Calendar,BA114,AY115,"f",,Trigger)</f>
        <v>42346</v>
      </c>
      <c r="BB115" s="101">
        <f>_xll.qlInterestRateIndexMaturity(Currency&amp;"ibor"&amp;Tenor,BA115,Trigger)</f>
        <v>42437</v>
      </c>
      <c r="BC115" s="246">
        <f>_xll.qlIndexFixing($AC$5,AZ115,TRUE,_xll.ohTrigger(Trigger,Trigger3M))</f>
        <v>2.3733776782128383E-4</v>
      </c>
      <c r="BD115" s="246">
        <f>_xll.qlIndexFixing($BE$1,AZ115,,_xll.ohTrigger(Trigger,Trigger3M))</f>
        <v>1.9206576581472983E-4</v>
      </c>
    </row>
    <row r="116" spans="51:56" ht="11.25" customHeight="1" x14ac:dyDescent="0.25">
      <c r="AY116" s="100" t="s">
        <v>196</v>
      </c>
      <c r="AZ116" s="101">
        <f>_xll.qlInterestRateIndexFixingDate(Currency&amp;"ibor"&amp;Tenor,BA116,Trigger)</f>
        <v>42345</v>
      </c>
      <c r="BA116" s="101">
        <f>_xll.qlCalendarAdvance(Calendar,BA115,AY116,"f",,Trigger)</f>
        <v>42347</v>
      </c>
      <c r="BB116" s="101">
        <f>_xll.qlInterestRateIndexMaturity(Currency&amp;"ibor"&amp;Tenor,BA116,Trigger)</f>
        <v>42438</v>
      </c>
      <c r="BC116" s="246">
        <f>_xll.qlIndexFixing($AC$5,AZ116,TRUE,_xll.ohTrigger(Trigger,Trigger3M))</f>
        <v>2.3546214462342931E-4</v>
      </c>
      <c r="BD116" s="246">
        <f>_xll.qlIndexFixing($BE$1,AZ116,,_xll.ohTrigger(Trigger,Trigger3M))</f>
        <v>1.9232894705592562E-4</v>
      </c>
    </row>
    <row r="117" spans="51:56" ht="11.25" customHeight="1" x14ac:dyDescent="0.25">
      <c r="AY117" s="100" t="s">
        <v>196</v>
      </c>
      <c r="AZ117" s="101">
        <f>_xll.qlInterestRateIndexFixingDate(Currency&amp;"ibor"&amp;Tenor,BA117,Trigger)</f>
        <v>42346</v>
      </c>
      <c r="BA117" s="101">
        <f>_xll.qlCalendarAdvance(Calendar,BA116,AY117,"f",,Trigger)</f>
        <v>42348</v>
      </c>
      <c r="BB117" s="101">
        <f>_xll.qlInterestRateIndexMaturity(Currency&amp;"ibor"&amp;Tenor,BA117,Trigger)</f>
        <v>42439</v>
      </c>
      <c r="BC117" s="246">
        <f>_xll.qlIndexFixing($AC$5,AZ117,TRUE,_xll.ohTrigger(Trigger,Trigger3M))</f>
        <v>2.3354294672216881E-4</v>
      </c>
      <c r="BD117" s="246">
        <f>_xll.qlIndexFixing($BE$1,AZ117,,_xll.ohTrigger(Trigger,Trigger3M))</f>
        <v>1.9257514351255357E-4</v>
      </c>
    </row>
    <row r="118" spans="51:56" ht="11.25" customHeight="1" x14ac:dyDescent="0.25">
      <c r="AY118" s="100" t="s">
        <v>196</v>
      </c>
      <c r="AZ118" s="101">
        <f>_xll.qlInterestRateIndexFixingDate(Currency&amp;"ibor"&amp;Tenor,BA118,Trigger)</f>
        <v>42347</v>
      </c>
      <c r="BA118" s="101">
        <f>_xll.qlCalendarAdvance(Calendar,BA117,AY118,"f",,Trigger)</f>
        <v>42349</v>
      </c>
      <c r="BB118" s="101">
        <f>_xll.qlInterestRateIndexMaturity(Currency&amp;"ibor"&amp;Tenor,BA118,Trigger)</f>
        <v>42440</v>
      </c>
      <c r="BC118" s="246">
        <f>_xll.qlIndexFixing($AC$5,AZ118,TRUE,_xll.ohTrigger(Trigger,Trigger3M))</f>
        <v>2.3158017418250528E-4</v>
      </c>
      <c r="BD118" s="246">
        <f>_xll.qlIndexFixing($BE$1,AZ118,,_xll.ohTrigger(Trigger,Trigger3M))</f>
        <v>1.9280667654529983E-4</v>
      </c>
    </row>
    <row r="119" spans="51:56" ht="11.25" customHeight="1" x14ac:dyDescent="0.25">
      <c r="AY119" s="100" t="s">
        <v>196</v>
      </c>
      <c r="AZ119" s="101">
        <f>_xll.qlInterestRateIndexFixingDate(Currency&amp;"ibor"&amp;Tenor,BA119,Trigger)</f>
        <v>42348</v>
      </c>
      <c r="BA119" s="101">
        <f>_xll.qlCalendarAdvance(Calendar,BA118,AY119,"f",,Trigger)</f>
        <v>42352</v>
      </c>
      <c r="BB119" s="101">
        <f>_xll.qlInterestRateIndexMaturity(Currency&amp;"ibor"&amp;Tenor,BA119,Trigger)</f>
        <v>42443</v>
      </c>
      <c r="BC119" s="246">
        <f>_xll.qlIndexFixing($AC$5,AZ119,TRUE,_xll.ohTrigger(Trigger,Trigger3M))</f>
        <v>2.2543040938751801E-4</v>
      </c>
      <c r="BD119" s="246">
        <f>_xll.qlIndexFixing($BE$1,AZ119,,_xll.ohTrigger(Trigger,Trigger3M))</f>
        <v>1.9343650876069274E-4</v>
      </c>
    </row>
    <row r="120" spans="51:56" ht="11.25" customHeight="1" x14ac:dyDescent="0.25">
      <c r="AY120" s="100" t="s">
        <v>196</v>
      </c>
      <c r="AZ120" s="101">
        <f>_xll.qlInterestRateIndexFixingDate(Currency&amp;"ibor"&amp;Tenor,BA120,Trigger)</f>
        <v>42349</v>
      </c>
      <c r="BA120" s="101">
        <f>_xll.qlCalendarAdvance(Calendar,BA119,AY120,"f",,Trigger)</f>
        <v>42353</v>
      </c>
      <c r="BB120" s="101">
        <f>_xll.qlInterestRateIndexMaturity(Currency&amp;"ibor"&amp;Tenor,BA120,Trigger)</f>
        <v>42444</v>
      </c>
      <c r="BC120" s="246">
        <f>_xll.qlIndexFixing($AC$5,AZ120,TRUE,_xll.ohTrigger(Trigger,Trigger3M))</f>
        <v>2.2329333895569124E-4</v>
      </c>
      <c r="BD120" s="246">
        <f>_xll.qlIndexFixing($BE$1,AZ120,,_xll.ohTrigger(Trigger,Trigger3M))</f>
        <v>1.9363260175835658E-4</v>
      </c>
    </row>
    <row r="121" spans="51:56" ht="11.25" customHeight="1" x14ac:dyDescent="0.25">
      <c r="AY121" s="100" t="s">
        <v>196</v>
      </c>
      <c r="AZ121" s="101">
        <f>_xll.qlInterestRateIndexFixingDate(Currency&amp;"ibor"&amp;Tenor,BA121,Trigger)</f>
        <v>42352</v>
      </c>
      <c r="BA121" s="101">
        <f>_xll.qlCalendarAdvance(Calendar,BA120,AY121,"f",,Trigger)</f>
        <v>42354</v>
      </c>
      <c r="BB121" s="101">
        <f>_xll.qlInterestRateIndexMaturity(Currency&amp;"ibor"&amp;Tenor,BA121,Trigger)</f>
        <v>42445</v>
      </c>
      <c r="BC121" s="246">
        <f>_xll.qlIndexFixing($AC$5,AZ121,TRUE,_xll.ohTrigger(Trigger,Trigger3M))</f>
        <v>2.2111269422365242E-4</v>
      </c>
      <c r="BD121" s="246">
        <f>_xll.qlIndexFixing($BE$1,AZ121,,_xll.ohTrigger(Trigger,Trigger3M))</f>
        <v>1.9382563816455696E-4</v>
      </c>
    </row>
    <row r="122" spans="51:56" ht="11.25" customHeight="1" x14ac:dyDescent="0.25">
      <c r="AY122" s="100" t="s">
        <v>196</v>
      </c>
      <c r="AZ122" s="101">
        <f>_xll.qlInterestRateIndexFixingDate(Currency&amp;"ibor"&amp;Tenor,BA122,Trigger)</f>
        <v>42353</v>
      </c>
      <c r="BA122" s="101">
        <f>_xll.qlCalendarAdvance(Calendar,BA121,AY122,"f",,Trigger)</f>
        <v>42355</v>
      </c>
      <c r="BB122" s="101">
        <f>_xll.qlInterestRateIndexMaturity(Currency&amp;"ibor"&amp;Tenor,BA122,Trigger)</f>
        <v>42446</v>
      </c>
      <c r="BC122" s="246">
        <f>_xll.qlIndexFixing($AC$5,AZ122,TRUE,_xll.ohTrigger(Trigger,Trigger3M))</f>
        <v>2.1888847526343189E-4</v>
      </c>
      <c r="BD122" s="246">
        <f>_xll.qlIndexFixing($BE$1,AZ122,,_xll.ohTrigger(Trigger,Trigger3M))</f>
        <v>1.940179393461289E-4</v>
      </c>
    </row>
    <row r="123" spans="51:56" ht="11.25" customHeight="1" x14ac:dyDescent="0.25">
      <c r="AY123" s="100" t="s">
        <v>196</v>
      </c>
      <c r="AZ123" s="101">
        <f>_xll.qlInterestRateIndexFixingDate(Currency&amp;"ibor"&amp;Tenor,BA123,Trigger)</f>
        <v>42354</v>
      </c>
      <c r="BA123" s="101">
        <f>_xll.qlCalendarAdvance(Calendar,BA122,AY123,"f",,Trigger)</f>
        <v>42356</v>
      </c>
      <c r="BB123" s="101">
        <f>_xll.qlInterestRateIndexMaturity(Currency&amp;"ibor"&amp;Tenor,BA123,Trigger)</f>
        <v>42447</v>
      </c>
      <c r="BC123" s="246">
        <f>_xll.qlIndexFixing($AC$5,AZ123,TRUE,_xll.ohTrigger(Trigger,Trigger3M))</f>
        <v>2.1662068214881679E-4</v>
      </c>
      <c r="BD123" s="246">
        <f>_xll.qlIndexFixing($BE$1,AZ123,,_xll.ohTrigger(Trigger,Trigger3M))</f>
        <v>1.9421182667166427E-4</v>
      </c>
    </row>
    <row r="124" spans="51:56" ht="11.25" customHeight="1" x14ac:dyDescent="0.25">
      <c r="AY124" s="100" t="s">
        <v>196</v>
      </c>
      <c r="AZ124" s="101">
        <f>_xll.qlInterestRateIndexFixingDate(Currency&amp;"ibor"&amp;Tenor,BA124,Trigger)</f>
        <v>42355</v>
      </c>
      <c r="BA124" s="101">
        <f>_xll.qlCalendarAdvance(Calendar,BA123,AY124,"f",,Trigger)</f>
        <v>42359</v>
      </c>
      <c r="BB124" s="101">
        <f>_xll.qlInterestRateIndexMaturity(Currency&amp;"ibor"&amp;Tenor,BA124,Trigger)</f>
        <v>42450</v>
      </c>
      <c r="BC124" s="246">
        <f>_xll.qlIndexFixing($AC$5,AZ124,TRUE,_xll.ohTrigger(Trigger,Trigger3M))</f>
        <v>2.0955585863316505E-4</v>
      </c>
      <c r="BD124" s="246">
        <f>_xll.qlIndexFixing($BE$1,AZ124,,_xll.ohTrigger(Trigger,Trigger3M))</f>
        <v>1.9482621920148319E-4</v>
      </c>
    </row>
    <row r="125" spans="51:56" ht="11.25" customHeight="1" x14ac:dyDescent="0.25">
      <c r="AY125" s="100" t="s">
        <v>196</v>
      </c>
      <c r="AZ125" s="101">
        <f>_xll.qlInterestRateIndexFixingDate(Currency&amp;"ibor"&amp;Tenor,BA125,Trigger)</f>
        <v>42356</v>
      </c>
      <c r="BA125" s="101">
        <f>_xll.qlCalendarAdvance(Calendar,BA124,AY125,"f",,Trigger)</f>
        <v>42360</v>
      </c>
      <c r="BB125" s="101">
        <f>_xll.qlInterestRateIndexMaturity(Currency&amp;"ibor"&amp;Tenor,BA125,Trigger)</f>
        <v>42451</v>
      </c>
      <c r="BC125" s="246">
        <f>_xll.qlIndexFixing($AC$5,AZ125,TRUE,_xll.ohTrigger(Trigger,Trigger3M))</f>
        <v>2.0711376966519535E-4</v>
      </c>
      <c r="BD125" s="246">
        <f>_xll.qlIndexFixing($BE$1,AZ125,,_xll.ohTrigger(Trigger,Trigger3M))</f>
        <v>1.9504966479406133E-4</v>
      </c>
    </row>
    <row r="126" spans="51:56" ht="11.25" customHeight="1" x14ac:dyDescent="0.25">
      <c r="AY126" s="100" t="s">
        <v>196</v>
      </c>
      <c r="AZ126" s="101">
        <f>_xll.qlInterestRateIndexFixingDate(Currency&amp;"ibor"&amp;Tenor,BA126,Trigger)</f>
        <v>42359</v>
      </c>
      <c r="BA126" s="101">
        <f>_xll.qlCalendarAdvance(Calendar,BA125,AY126,"f",,Trigger)</f>
        <v>42361</v>
      </c>
      <c r="BB126" s="101">
        <f>_xll.qlInterestRateIndexMaturity(Currency&amp;"ibor"&amp;Tenor,BA126,Trigger)</f>
        <v>42452</v>
      </c>
      <c r="BC126" s="246">
        <f>_xll.qlIndexFixing($AC$5,AZ126,TRUE,_xll.ohTrigger(Trigger,Trigger3M))</f>
        <v>2.0462810693021351E-4</v>
      </c>
      <c r="BD126" s="246">
        <f>_xll.qlIndexFixing($BE$1,AZ126,,_xll.ohTrigger(Trigger,Trigger3M))</f>
        <v>1.9528630337971111E-4</v>
      </c>
    </row>
    <row r="127" spans="51:56" ht="11.25" customHeight="1" x14ac:dyDescent="0.25">
      <c r="AY127" s="100" t="s">
        <v>196</v>
      </c>
      <c r="AZ127" s="101">
        <f>_xll.qlInterestRateIndexFixingDate(Currency&amp;"ibor"&amp;Tenor,BA127,Trigger)</f>
        <v>42360</v>
      </c>
      <c r="BA127" s="101">
        <f>_xll.qlCalendarAdvance(Calendar,BA126,AY127,"f",,Trigger)</f>
        <v>42362</v>
      </c>
      <c r="BB127" s="101">
        <f>_xll.qlInterestRateIndexMaturity(Currency&amp;"ibor"&amp;Tenor,BA127,Trigger)</f>
        <v>42453</v>
      </c>
      <c r="BC127" s="246">
        <f>_xll.qlIndexFixing($AC$5,AZ127,TRUE,_xll.ohTrigger(Trigger,Trigger3M))</f>
        <v>2.0209887051166923E-4</v>
      </c>
      <c r="BD127" s="246">
        <f>_xll.qlIndexFixing($BE$1,AZ127,,_xll.ohTrigger(Trigger,Trigger3M))</f>
        <v>1.9553845632878122E-4</v>
      </c>
    </row>
    <row r="128" spans="51:56" ht="11.25" customHeight="1" x14ac:dyDescent="0.25">
      <c r="AY128" s="100" t="s">
        <v>196</v>
      </c>
      <c r="AZ128" s="101">
        <f>_xll.qlInterestRateIndexFixingDate(Currency&amp;"ibor"&amp;Tenor,BA128,Trigger)</f>
        <v>42361</v>
      </c>
      <c r="BA128" s="101">
        <f>_xll.qlCalendarAdvance(Calendar,BA127,AY128,"f",,Trigger)</f>
        <v>42366</v>
      </c>
      <c r="BB128" s="101">
        <f>_xll.qlInterestRateIndexMaturity(Currency&amp;"ibor"&amp;Tenor,BA128,Trigger)</f>
        <v>42458</v>
      </c>
      <c r="BC128" s="246">
        <f>_xll.qlIndexFixing($AC$5,AZ128,TRUE,_xll.ohTrigger(Trigger,Trigger3M))</f>
        <v>1.9155488690465077E-4</v>
      </c>
      <c r="BD128" s="246">
        <f>_xll.qlIndexFixing($BE$1,AZ128,,_xll.ohTrigger(Trigger,Trigger3M))</f>
        <v>1.9683570352776894E-4</v>
      </c>
    </row>
    <row r="129" spans="51:56" ht="11.25" customHeight="1" x14ac:dyDescent="0.25">
      <c r="AY129" s="100" t="s">
        <v>196</v>
      </c>
      <c r="AZ129" s="101">
        <f>_xll.qlInterestRateIndexFixingDate(Currency&amp;"ibor"&amp;Tenor,BA129,Trigger)</f>
        <v>42362</v>
      </c>
      <c r="BA129" s="101">
        <f>_xll.qlCalendarAdvance(Calendar,BA128,AY129,"f",,Trigger)</f>
        <v>42367</v>
      </c>
      <c r="BB129" s="101">
        <f>_xll.qlInterestRateIndexMaturity(Currency&amp;"ibor"&amp;Tenor,BA129,Trigger)</f>
        <v>42458</v>
      </c>
      <c r="BC129" s="246">
        <f>_xll.qlIndexFixing($AC$5,AZ129,TRUE,_xll.ohTrigger(Trigger,Trigger3M))</f>
        <v>1.8879908614422746E-4</v>
      </c>
      <c r="BD129" s="246">
        <f>_xll.qlIndexFixing($BE$1,AZ129,,_xll.ohTrigger(Trigger,Trigger3M))</f>
        <v>1.9711318458953748E-4</v>
      </c>
    </row>
    <row r="130" spans="51:56" ht="11.25" customHeight="1" x14ac:dyDescent="0.25">
      <c r="AY130" s="100" t="s">
        <v>196</v>
      </c>
      <c r="AZ130" s="101">
        <f>_xll.qlInterestRateIndexFixingDate(Currency&amp;"ibor"&amp;Tenor,BA130,Trigger)</f>
        <v>42366</v>
      </c>
      <c r="BA130" s="101">
        <f>_xll.qlCalendarAdvance(Calendar,BA129,AY130,"f",,Trigger)</f>
        <v>42368</v>
      </c>
      <c r="BB130" s="101">
        <f>_xll.qlInterestRateIndexMaturity(Currency&amp;"ibor"&amp;Tenor,BA130,Trigger)</f>
        <v>42459</v>
      </c>
      <c r="BC130" s="246">
        <f>_xll.qlIndexFixing($AC$5,AZ130,TRUE,_xll.ohTrigger(Trigger,Trigger3M))</f>
        <v>1.8600840943121486E-4</v>
      </c>
      <c r="BD130" s="246">
        <f>_xll.qlIndexFixing($BE$1,AZ130,,_xll.ohTrigger(Trigger,Trigger3M))</f>
        <v>1.9750717257111767E-4</v>
      </c>
    </row>
    <row r="131" spans="51:56" ht="11.25" customHeight="1" x14ac:dyDescent="0.25">
      <c r="AY131" s="100" t="s">
        <v>196</v>
      </c>
      <c r="AZ131" s="101">
        <f>_xll.qlInterestRateIndexFixingDate(Currency&amp;"ibor"&amp;Tenor,BA131,Trigger)</f>
        <v>42367</v>
      </c>
      <c r="BA131" s="101">
        <f>_xll.qlCalendarAdvance(Calendar,BA130,AY131,"f",,Trigger)</f>
        <v>42369</v>
      </c>
      <c r="BB131" s="101">
        <f>_xll.qlInterestRateIndexMaturity(Currency&amp;"ibor"&amp;Tenor,BA131,Trigger)</f>
        <v>42460</v>
      </c>
      <c r="BC131" s="246">
        <f>_xll.qlIndexFixing($AC$5,AZ131,TRUE,_xll.ohTrigger(Trigger,Trigger3M))</f>
        <v>1.8317415964953253E-4</v>
      </c>
      <c r="BD131" s="246">
        <f>_xll.qlIndexFixing($BE$1,AZ131,,_xll.ohTrigger(Trigger,Trigger3M))</f>
        <v>1.9793292454369575E-4</v>
      </c>
    </row>
    <row r="132" spans="51:56" ht="11.25" customHeight="1" x14ac:dyDescent="0.25">
      <c r="AY132" s="100" t="s">
        <v>196</v>
      </c>
      <c r="AZ132" s="101">
        <f>_xll.qlInterestRateIndexFixingDate(Currency&amp;"ibor"&amp;Tenor,BA132,Trigger)</f>
        <v>42368</v>
      </c>
      <c r="BA132" s="101">
        <f>_xll.qlCalendarAdvance(Calendar,BA131,AY132,"f",,Trigger)</f>
        <v>42373</v>
      </c>
      <c r="BB132" s="101">
        <f>_xll.qlInterestRateIndexMaturity(Currency&amp;"ibor"&amp;Tenor,BA132,Trigger)</f>
        <v>42464</v>
      </c>
      <c r="BC132" s="246">
        <f>_xll.qlIndexFixing($AC$5,AZ132,TRUE,_xll.ohTrigger(Trigger,Trigger3M))</f>
        <v>1.7140143173612508E-4</v>
      </c>
      <c r="BD132" s="246">
        <f>_xll.qlIndexFixing($BE$1,AZ132,,_xll.ohTrigger(Trigger,Trigger3M))</f>
        <v>2.0000000000043182E-4</v>
      </c>
    </row>
    <row r="133" spans="51:56" ht="11.25" customHeight="1" x14ac:dyDescent="0.25">
      <c r="AY133" s="100" t="s">
        <v>196</v>
      </c>
      <c r="AZ133" s="101">
        <f>_xll.qlInterestRateIndexFixingDate(Currency&amp;"ibor"&amp;Tenor,BA133,Trigger)</f>
        <v>42369</v>
      </c>
      <c r="BA133" s="101">
        <f>_xll.qlCalendarAdvance(Calendar,BA132,AY133,"f",,Trigger)</f>
        <v>42374</v>
      </c>
      <c r="BB133" s="101">
        <f>_xll.qlInterestRateIndexMaturity(Currency&amp;"ibor"&amp;Tenor,BA133,Trigger)</f>
        <v>42465</v>
      </c>
      <c r="BC133" s="246">
        <f>_xll.qlIndexFixing($AC$5,AZ133,TRUE,_xll.ohTrigger(Trigger,Trigger3M))</f>
        <v>1.7237182757014267E-4</v>
      </c>
      <c r="BD133" s="246">
        <f>_xll.qlIndexFixing($BE$1,AZ133,,_xll.ohTrigger(Trigger,Trigger3M))</f>
        <v>2.0061838119898669E-4</v>
      </c>
    </row>
    <row r="134" spans="51:56" ht="11.25" customHeight="1" x14ac:dyDescent="0.25">
      <c r="AY134" s="100" t="s">
        <v>196</v>
      </c>
      <c r="AZ134" s="101">
        <f>_xll.qlInterestRateIndexFixingDate(Currency&amp;"ibor"&amp;Tenor,BA134,Trigger)</f>
        <v>42373</v>
      </c>
      <c r="BA134" s="101">
        <f>_xll.qlCalendarAdvance(Calendar,BA133,AY134,"f",,Trigger)</f>
        <v>42375</v>
      </c>
      <c r="BB134" s="101">
        <f>_xll.qlInterestRateIndexMaturity(Currency&amp;"ibor"&amp;Tenor,BA134,Trigger)</f>
        <v>42466</v>
      </c>
      <c r="BC134" s="246">
        <f>_xll.qlIndexFixing($AC$5,AZ134,TRUE,_xll.ohTrigger(Trigger,Trigger3M))</f>
        <v>1.7334121498443892E-4</v>
      </c>
      <c r="BD134" s="246">
        <f>_xll.qlIndexFixing($BE$1,AZ134,,_xll.ohTrigger(Trigger,Trigger3M))</f>
        <v>2.0127638578079735E-4</v>
      </c>
    </row>
    <row r="135" spans="51:56" ht="11.25" customHeight="1" x14ac:dyDescent="0.25">
      <c r="AY135" s="100" t="s">
        <v>196</v>
      </c>
      <c r="AZ135" s="101">
        <f>_xll.qlInterestRateIndexFixingDate(Currency&amp;"ibor"&amp;Tenor,BA135,Trigger)</f>
        <v>42374</v>
      </c>
      <c r="BA135" s="101">
        <f>_xll.qlCalendarAdvance(Calendar,BA134,AY135,"f",,Trigger)</f>
        <v>42376</v>
      </c>
      <c r="BB135" s="101">
        <f>_xll.qlInterestRateIndexMaturity(Currency&amp;"ibor"&amp;Tenor,BA135,Trigger)</f>
        <v>42467</v>
      </c>
      <c r="BC135" s="246">
        <f>_xll.qlIndexFixing($AC$5,AZ135,TRUE,_xll.ohTrigger(Trigger,Trigger3M))</f>
        <v>1.7430959397813538E-4</v>
      </c>
      <c r="BD135" s="246">
        <f>_xll.qlIndexFixing($BE$1,AZ135,,_xll.ohTrigger(Trigger,Trigger3M))</f>
        <v>2.0197026620907743E-4</v>
      </c>
    </row>
    <row r="136" spans="51:56" ht="11.25" customHeight="1" x14ac:dyDescent="0.25">
      <c r="AY136" s="100" t="s">
        <v>196</v>
      </c>
      <c r="AZ136" s="101">
        <f>_xll.qlInterestRateIndexFixingDate(Currency&amp;"ibor"&amp;Tenor,BA136,Trigger)</f>
        <v>42375</v>
      </c>
      <c r="BA136" s="101">
        <f>_xll.qlCalendarAdvance(Calendar,BA135,AY136,"f",,Trigger)</f>
        <v>42377</v>
      </c>
      <c r="BB136" s="101">
        <f>_xll.qlInterestRateIndexMaturity(Currency&amp;"ibor"&amp;Tenor,BA136,Trigger)</f>
        <v>42468</v>
      </c>
      <c r="BC136" s="246">
        <f>_xll.qlIndexFixing($AC$5,AZ136,TRUE,_xll.ohTrigger(Trigger,Trigger3M))</f>
        <v>1.7527696455035366E-4</v>
      </c>
      <c r="BD136" s="246">
        <f>_xll.qlIndexFixing($BE$1,AZ136,,_xll.ohTrigger(Trigger,Trigger3M))</f>
        <v>2.0269627494791891E-4</v>
      </c>
    </row>
    <row r="137" spans="51:56" ht="11.25" customHeight="1" x14ac:dyDescent="0.25">
      <c r="AY137" s="100" t="s">
        <v>196</v>
      </c>
      <c r="AZ137" s="101">
        <f>_xll.qlInterestRateIndexFixingDate(Currency&amp;"ibor"&amp;Tenor,BA137,Trigger)</f>
        <v>42376</v>
      </c>
      <c r="BA137" s="101">
        <f>_xll.qlCalendarAdvance(Calendar,BA136,AY137,"f",,Trigger)</f>
        <v>42380</v>
      </c>
      <c r="BB137" s="101">
        <f>_xll.qlInterestRateIndexMaturity(Currency&amp;"ibor"&amp;Tenor,BA137,Trigger)</f>
        <v>42471</v>
      </c>
      <c r="BC137" s="246">
        <f>_xll.qlIndexFixing($AC$5,AZ137,TRUE,_xll.ohTrigger(Trigger,Trigger3M))</f>
        <v>1.781730257346257E-4</v>
      </c>
      <c r="BD137" s="246">
        <f>_xll.qlIndexFixing($BE$1,AZ137,,_xll.ohTrigger(Trigger,Trigger3M))</f>
        <v>2.0502959561427041E-4</v>
      </c>
    </row>
    <row r="138" spans="51:56" ht="11.25" customHeight="1" x14ac:dyDescent="0.25">
      <c r="AY138" s="100" t="s">
        <v>196</v>
      </c>
      <c r="AZ138" s="101">
        <f>_xll.qlInterestRateIndexFixingDate(Currency&amp;"ibor"&amp;Tenor,BA138,Trigger)</f>
        <v>42377</v>
      </c>
      <c r="BA138" s="101">
        <f>_xll.qlCalendarAdvance(Calendar,BA137,AY138,"f",,Trigger)</f>
        <v>42381</v>
      </c>
      <c r="BB138" s="101">
        <f>_xll.qlInterestRateIndexMaturity(Currency&amp;"ibor"&amp;Tenor,BA138,Trigger)</f>
        <v>42472</v>
      </c>
      <c r="BC138" s="246">
        <f>_xll.qlIndexFixing($AC$5,AZ138,TRUE,_xll.ohTrigger(Trigger,Trigger3M))</f>
        <v>1.7913636261478229E-4</v>
      </c>
      <c r="BD138" s="246">
        <f>_xll.qlIndexFixing($BE$1,AZ138,,_xll.ohTrigger(Trigger,Trigger3M))</f>
        <v>2.0584664217303185E-4</v>
      </c>
    </row>
    <row r="139" spans="51:56" ht="11.25" customHeight="1" x14ac:dyDescent="0.25">
      <c r="AY139" s="100" t="s">
        <v>196</v>
      </c>
      <c r="AZ139" s="101">
        <f>_xll.qlInterestRateIndexFixingDate(Currency&amp;"ibor"&amp;Tenor,BA139,Trigger)</f>
        <v>42380</v>
      </c>
      <c r="BA139" s="101">
        <f>_xll.qlCalendarAdvance(Calendar,BA138,AY139,"f",,Trigger)</f>
        <v>42382</v>
      </c>
      <c r="BB139" s="101">
        <f>_xll.qlInterestRateIndexMaturity(Currency&amp;"ibor"&amp;Tenor,BA139,Trigger)</f>
        <v>42473</v>
      </c>
      <c r="BC139" s="246">
        <f>_xll.qlIndexFixing($AC$5,AZ139,TRUE,_xll.ohTrigger(Trigger,Trigger3M))</f>
        <v>1.8009869106994702E-4</v>
      </c>
      <c r="BD139" s="246">
        <f>_xll.qlIndexFixing($BE$1,AZ139,,_xll.ohTrigger(Trigger,Trigger3M))</f>
        <v>2.0667707932240766E-4</v>
      </c>
    </row>
    <row r="140" spans="51:56" ht="11.25" customHeight="1" x14ac:dyDescent="0.25">
      <c r="AY140" s="100" t="s">
        <v>196</v>
      </c>
      <c r="AZ140" s="101">
        <f>_xll.qlInterestRateIndexFixingDate(Currency&amp;"ibor"&amp;Tenor,BA140,Trigger)</f>
        <v>42381</v>
      </c>
      <c r="BA140" s="101">
        <f>_xll.qlCalendarAdvance(Calendar,BA139,AY140,"f",,Trigger)</f>
        <v>42383</v>
      </c>
      <c r="BB140" s="101">
        <f>_xll.qlInterestRateIndexMaturity(Currency&amp;"ibor"&amp;Tenor,BA140,Trigger)</f>
        <v>42474</v>
      </c>
      <c r="BC140" s="246">
        <f>_xll.qlIndexFixing($AC$5,AZ140,TRUE,_xll.ohTrigger(Trigger,Trigger3M))</f>
        <v>1.8106001110011991E-4</v>
      </c>
      <c r="BD140" s="246">
        <f>_xll.qlIndexFixing($BE$1,AZ140,,_xll.ohTrigger(Trigger,Trigger3M))</f>
        <v>2.0751715950628624E-4</v>
      </c>
    </row>
    <row r="141" spans="51:56" ht="11.25" customHeight="1" x14ac:dyDescent="0.25">
      <c r="AY141" s="100" t="s">
        <v>196</v>
      </c>
      <c r="AZ141" s="101">
        <f>_xll.qlInterestRateIndexFixingDate(Currency&amp;"ibor"&amp;Tenor,BA141,Trigger)</f>
        <v>42382</v>
      </c>
      <c r="BA141" s="101">
        <f>_xll.qlCalendarAdvance(Calendar,BA140,AY141,"f",,Trigger)</f>
        <v>42384</v>
      </c>
      <c r="BB141" s="101">
        <f>_xll.qlInterestRateIndexMaturity(Currency&amp;"ibor"&amp;Tenor,BA141,Trigger)</f>
        <v>42475</v>
      </c>
      <c r="BC141" s="246">
        <f>_xll.qlIndexFixing($AC$5,AZ141,TRUE,_xll.ohTrigger(Trigger,Trigger3M))</f>
        <v>1.8202032270442248E-4</v>
      </c>
      <c r="BD141" s="246">
        <f>_xll.qlIndexFixing($BE$1,AZ141,,_xll.ohTrigger(Trigger,Trigger3M))</f>
        <v>2.0836313517119128E-4</v>
      </c>
    </row>
    <row r="142" spans="51:56" ht="11.25" customHeight="1" x14ac:dyDescent="0.25">
      <c r="AY142" s="100" t="s">
        <v>196</v>
      </c>
      <c r="AZ142" s="101">
        <f>_xll.qlInterestRateIndexFixingDate(Currency&amp;"ibor"&amp;Tenor,BA142,Trigger)</f>
        <v>42383</v>
      </c>
      <c r="BA142" s="101">
        <f>_xll.qlCalendarAdvance(Calendar,BA141,AY142,"f",,Trigger)</f>
        <v>42387</v>
      </c>
      <c r="BB142" s="101">
        <f>_xll.qlInterestRateIndexMaturity(Currency&amp;"ibor"&amp;Tenor,BA142,Trigger)</f>
        <v>42478</v>
      </c>
      <c r="BC142" s="246">
        <f>_xll.qlIndexFixing($AC$5,AZ142,TRUE,_xll.ohTrigger(Trigger,Trigger3M))</f>
        <v>1.8489520694981072E-4</v>
      </c>
      <c r="BD142" s="246">
        <f>_xll.qlIndexFixing($BE$1,AZ142,,_xll.ohTrigger(Trigger,Trigger3M))</f>
        <v>2.1089895944614978E-4</v>
      </c>
    </row>
    <row r="143" spans="51:56" ht="11.25" customHeight="1" x14ac:dyDescent="0.25">
      <c r="AY143" s="100" t="s">
        <v>196</v>
      </c>
      <c r="AZ143" s="101">
        <f>_xll.qlInterestRateIndexFixingDate(Currency&amp;"ibor"&amp;Tenor,BA143,Trigger)</f>
        <v>42384</v>
      </c>
      <c r="BA143" s="101">
        <f>_xll.qlCalendarAdvance(Calendar,BA142,AY143,"f",,Trigger)</f>
        <v>42388</v>
      </c>
      <c r="BB143" s="101">
        <f>_xll.qlInterestRateIndexMaturity(Currency&amp;"ibor"&amp;Tenor,BA143,Trigger)</f>
        <v>42479</v>
      </c>
      <c r="BC143" s="246">
        <f>_xll.qlIndexFixing($AC$5,AZ143,TRUE,_xll.ohTrigger(Trigger,Trigger3M))</f>
        <v>1.8585148484096957E-4</v>
      </c>
      <c r="BD143" s="246">
        <f>_xll.qlIndexFixing($BE$1,AZ143,,_xll.ohTrigger(Trigger,Trigger3M))</f>
        <v>2.1173104141431227E-4</v>
      </c>
    </row>
    <row r="144" spans="51:56" ht="11.25" customHeight="1" x14ac:dyDescent="0.25">
      <c r="AY144" s="100" t="s">
        <v>196</v>
      </c>
      <c r="AZ144" s="101">
        <f>_xll.qlInterestRateIndexFixingDate(Currency&amp;"ibor"&amp;Tenor,BA144,Trigger)</f>
        <v>42387</v>
      </c>
      <c r="BA144" s="101">
        <f>_xll.qlCalendarAdvance(Calendar,BA143,AY144,"f",,Trigger)</f>
        <v>42389</v>
      </c>
      <c r="BB144" s="101">
        <f>_xll.qlInterestRateIndexMaturity(Currency&amp;"ibor"&amp;Tenor,BA144,Trigger)</f>
        <v>42480</v>
      </c>
      <c r="BC144" s="246">
        <f>_xll.qlIndexFixing($AC$5,AZ144,TRUE,_xll.ohTrigger(Trigger,Trigger3M))</f>
        <v>1.8680675430098766E-4</v>
      </c>
      <c r="BD144" s="246">
        <f>_xll.qlIndexFixing($BE$1,AZ144,,_xll.ohTrigger(Trigger,Trigger3M))</f>
        <v>2.125502810372655E-4</v>
      </c>
    </row>
    <row r="145" spans="51:56" ht="11.25" customHeight="1" x14ac:dyDescent="0.25">
      <c r="AY145" s="100" t="s">
        <v>196</v>
      </c>
      <c r="AZ145" s="101">
        <f>_xll.qlInterestRateIndexFixingDate(Currency&amp;"ibor"&amp;Tenor,BA145,Trigger)</f>
        <v>42388</v>
      </c>
      <c r="BA145" s="101">
        <f>_xll.qlCalendarAdvance(Calendar,BA144,AY145,"f",,Trigger)</f>
        <v>42390</v>
      </c>
      <c r="BB145" s="101">
        <f>_xll.qlInterestRateIndexMaturity(Currency&amp;"ibor"&amp;Tenor,BA145,Trigger)</f>
        <v>42481</v>
      </c>
      <c r="BC145" s="246">
        <f>_xll.qlIndexFixing($AC$5,AZ145,TRUE,_xll.ohTrigger(Trigger,Trigger3M))</f>
        <v>1.8776101533162179E-4</v>
      </c>
      <c r="BD145" s="246">
        <f>_xll.qlIndexFixing($BE$1,AZ145,,_xll.ohTrigger(Trigger,Trigger3M))</f>
        <v>2.1335293074132953E-4</v>
      </c>
    </row>
    <row r="146" spans="51:56" ht="11.25" customHeight="1" x14ac:dyDescent="0.25">
      <c r="AY146" s="100" t="s">
        <v>196</v>
      </c>
      <c r="AZ146" s="101">
        <f>_xll.qlInterestRateIndexFixingDate(Currency&amp;"ibor"&amp;Tenor,BA146,Trigger)</f>
        <v>42389</v>
      </c>
      <c r="BA146" s="101">
        <f>_xll.qlCalendarAdvance(Calendar,BA145,AY146,"f",,Trigger)</f>
        <v>42391</v>
      </c>
      <c r="BB146" s="101">
        <f>_xll.qlInterestRateIndexMaturity(Currency&amp;"ibor"&amp;Tenor,BA146,Trigger)</f>
        <v>42482</v>
      </c>
      <c r="BC146" s="246">
        <f>_xll.qlIndexFixing($AC$5,AZ146,TRUE,_xll.ohTrigger(Trigger,Trigger3M))</f>
        <v>1.887142679311151E-4</v>
      </c>
      <c r="BD146" s="246">
        <f>_xll.qlIndexFixing($BE$1,AZ146,,_xll.ohTrigger(Trigger,Trigger3M))</f>
        <v>2.1413524294843235E-4</v>
      </c>
    </row>
    <row r="147" spans="51:56" ht="11.25" customHeight="1" x14ac:dyDescent="0.25">
      <c r="AY147" s="100" t="s">
        <v>196</v>
      </c>
      <c r="AZ147" s="101">
        <f>_xll.qlInterestRateIndexFixingDate(Currency&amp;"ibor"&amp;Tenor,BA147,Trigger)</f>
        <v>42390</v>
      </c>
      <c r="BA147" s="101">
        <f>_xll.qlCalendarAdvance(Calendar,BA146,AY147,"f",,Trigger)</f>
        <v>42394</v>
      </c>
      <c r="BB147" s="101">
        <f>_xll.qlInterestRateIndexMaturity(Currency&amp;"ibor"&amp;Tenor,BA147,Trigger)</f>
        <v>42485</v>
      </c>
      <c r="BC147" s="246">
        <f>_xll.qlIndexFixing($AC$5,AZ147,TRUE,_xll.ohTrigger(Trigger,Trigger3M))</f>
        <v>1.9156797513045253E-4</v>
      </c>
      <c r="BD147" s="246">
        <f>_xll.qlIndexFixing($BE$1,AZ147,,_xll.ohTrigger(Trigger,Trigger3M))</f>
        <v>2.1632267878177882E-4</v>
      </c>
    </row>
    <row r="148" spans="51:56" ht="11.25" customHeight="1" x14ac:dyDescent="0.25">
      <c r="AY148" s="100" t="s">
        <v>196</v>
      </c>
      <c r="AZ148" s="101">
        <f>_xll.qlInterestRateIndexFixingDate(Currency&amp;"ibor"&amp;Tenor,BA148,Trigger)</f>
        <v>42391</v>
      </c>
      <c r="BA148" s="101">
        <f>_xll.qlCalendarAdvance(Calendar,BA147,AY148,"f",,Trigger)</f>
        <v>42395</v>
      </c>
      <c r="BB148" s="101">
        <f>_xll.qlInterestRateIndexMaturity(Currency&amp;"ibor"&amp;Tenor,BA148,Trigger)</f>
        <v>42486</v>
      </c>
      <c r="BC148" s="246">
        <f>_xll.qlIndexFixing($AC$5,AZ148,TRUE,_xll.ohTrigger(Trigger,Trigger3M))</f>
        <v>1.9251719399572008E-4</v>
      </c>
      <c r="BD148" s="246">
        <f>_xll.qlIndexFixing($BE$1,AZ148,,_xll.ohTrigger(Trigger,Trigger3M))</f>
        <v>2.1698616518078746E-4</v>
      </c>
    </row>
    <row r="149" spans="51:56" ht="11.25" customHeight="1" x14ac:dyDescent="0.25">
      <c r="AY149" s="100" t="s">
        <v>196</v>
      </c>
      <c r="AZ149" s="101">
        <f>_xll.qlInterestRateIndexFixingDate(Currency&amp;"ibor"&amp;Tenor,BA149,Trigger)</f>
        <v>42394</v>
      </c>
      <c r="BA149" s="101">
        <f>_xll.qlCalendarAdvance(Calendar,BA148,AY149,"f",,Trigger)</f>
        <v>42396</v>
      </c>
      <c r="BB149" s="101">
        <f>_xll.qlInterestRateIndexMaturity(Currency&amp;"ibor"&amp;Tenor,BA149,Trigger)</f>
        <v>42487</v>
      </c>
      <c r="BC149" s="246">
        <f>_xll.qlIndexFixing($AC$5,AZ149,TRUE,_xll.ohTrigger(Trigger,Trigger3M))</f>
        <v>1.9346540442633319E-4</v>
      </c>
      <c r="BD149" s="246">
        <f>_xll.qlIndexFixing($BE$1,AZ149,,_xll.ohTrigger(Trigger,Trigger3M))</f>
        <v>2.1761057616173001E-4</v>
      </c>
    </row>
    <row r="150" spans="51:56" ht="11.25" customHeight="1" x14ac:dyDescent="0.25">
      <c r="AY150" s="100" t="s">
        <v>196</v>
      </c>
      <c r="AZ150" s="101">
        <f>_xll.qlInterestRateIndexFixingDate(Currency&amp;"ibor"&amp;Tenor,BA150,Trigger)</f>
        <v>42395</v>
      </c>
      <c r="BA150" s="101">
        <f>_xll.qlCalendarAdvance(Calendar,BA149,AY150,"f",,Trigger)</f>
        <v>42397</v>
      </c>
      <c r="BB150" s="101">
        <f>_xll.qlInterestRateIndexMaturity(Currency&amp;"ibor"&amp;Tenor,BA150,Trigger)</f>
        <v>42488</v>
      </c>
      <c r="BC150" s="246">
        <f>_xll.qlIndexFixing($AC$5,AZ150,TRUE,_xll.ohTrigger(Trigger,Trigger3M))</f>
        <v>1.9441260642053503E-4</v>
      </c>
      <c r="BD150" s="246">
        <f>_xll.qlIndexFixing($BE$1,AZ150,,_xll.ohTrigger(Trigger,Trigger3M))</f>
        <v>2.1819216413423658E-4</v>
      </c>
    </row>
    <row r="151" spans="51:56" ht="11.25" customHeight="1" x14ac:dyDescent="0.25">
      <c r="AY151" s="100" t="s">
        <v>196</v>
      </c>
      <c r="AZ151" s="101">
        <f>_xll.qlInterestRateIndexFixingDate(Currency&amp;"ibor"&amp;Tenor,BA151,Trigger)</f>
        <v>42396</v>
      </c>
      <c r="BA151" s="101">
        <f>_xll.qlCalendarAdvance(Calendar,BA150,AY151,"f",,Trigger)</f>
        <v>42398</v>
      </c>
      <c r="BB151" s="101">
        <f>_xll.qlInterestRateIndexMaturity(Currency&amp;"ibor"&amp;Tenor,BA151,Trigger)</f>
        <v>42489</v>
      </c>
      <c r="BC151" s="246">
        <f>_xll.qlIndexFixing($AC$5,AZ151,TRUE,_xll.ohTrigger(Trigger,Trigger3M))</f>
        <v>1.9535879997920394E-4</v>
      </c>
      <c r="BD151" s="246">
        <f>_xll.qlIndexFixing($BE$1,AZ151,,_xll.ohTrigger(Trigger,Trigger3M))</f>
        <v>2.187271815096941E-4</v>
      </c>
    </row>
    <row r="152" spans="51:56" ht="11.25" customHeight="1" x14ac:dyDescent="0.25">
      <c r="AY152" s="100" t="s">
        <v>196</v>
      </c>
      <c r="AZ152" s="101">
        <f>_xll.qlInterestRateIndexFixingDate(Currency&amp;"ibor"&amp;Tenor,BA152,Trigger)</f>
        <v>42397</v>
      </c>
      <c r="BA152" s="101">
        <f>_xll.qlCalendarAdvance(Calendar,BA151,AY152,"f",,Trigger)</f>
        <v>42401</v>
      </c>
      <c r="BB152" s="101">
        <f>_xll.qlInterestRateIndexMaturity(Currency&amp;"ibor"&amp;Tenor,BA152,Trigger)</f>
        <v>42492</v>
      </c>
      <c r="BC152" s="246">
        <f>_xll.qlIndexFixing($AC$5,AZ152,TRUE,_xll.ohTrigger(Trigger,Trigger3M))</f>
        <v>1.9819133002620191E-4</v>
      </c>
      <c r="BD152" s="246">
        <f>_xll.qlIndexFixing($BE$1,AZ152,,_xll.ohTrigger(Trigger,Trigger3M))</f>
        <v>2.2001533413777561E-4</v>
      </c>
    </row>
    <row r="153" spans="51:56" ht="11.25" customHeight="1" x14ac:dyDescent="0.25">
      <c r="AY153" s="100" t="s">
        <v>196</v>
      </c>
      <c r="AZ153" s="101">
        <f>_xll.qlInterestRateIndexFixingDate(Currency&amp;"ibor"&amp;Tenor,BA153,Trigger)</f>
        <v>42398</v>
      </c>
      <c r="BA153" s="101">
        <f>_xll.qlCalendarAdvance(Calendar,BA152,AY153,"f",,Trigger)</f>
        <v>42402</v>
      </c>
      <c r="BB153" s="101">
        <f>_xll.qlInterestRateIndexMaturity(Currency&amp;"ibor"&amp;Tenor,BA153,Trigger)</f>
        <v>42492</v>
      </c>
      <c r="BC153" s="246">
        <f>_xll.qlIndexFixing($AC$5,AZ153,TRUE,_xll.ohTrigger(Trigger,Trigger3M))</f>
        <v>1.9882978312413258E-4</v>
      </c>
      <c r="BD153" s="246">
        <f>_xll.qlIndexFixing($BE$1,AZ153,,_xll.ohTrigger(Trigger,Trigger3M))</f>
        <v>2.199999998682145E-4</v>
      </c>
    </row>
    <row r="154" spans="51:56" ht="11.25" customHeight="1" x14ac:dyDescent="0.25">
      <c r="AY154" s="100" t="s">
        <v>196</v>
      </c>
      <c r="AZ154" s="101">
        <f>_xll.qlInterestRateIndexFixingDate(Currency&amp;"ibor"&amp;Tenor,BA154,Trigger)</f>
        <v>42401</v>
      </c>
      <c r="BA154" s="101">
        <f>_xll.qlCalendarAdvance(Calendar,BA153,AY154,"f",,Trigger)</f>
        <v>42403</v>
      </c>
      <c r="BB154" s="101">
        <f>_xll.qlInterestRateIndexMaturity(Currency&amp;"ibor"&amp;Tenor,BA154,Trigger)</f>
        <v>42493</v>
      </c>
      <c r="BC154" s="246">
        <f>_xll.qlIndexFixing($AC$5,AZ154,TRUE,_xll.ohTrigger(Trigger,Trigger3M))</f>
        <v>1.9930236598142415E-4</v>
      </c>
      <c r="BD154" s="246">
        <f>_xll.qlIndexFixing($BE$1,AZ154,,_xll.ohTrigger(Trigger,Trigger3M))</f>
        <v>2.2031727120452871E-4</v>
      </c>
    </row>
    <row r="155" spans="51:56" ht="11.25" customHeight="1" x14ac:dyDescent="0.25">
      <c r="AY155" s="100" t="s">
        <v>196</v>
      </c>
      <c r="AZ155" s="101">
        <f>_xll.qlInterestRateIndexFixingDate(Currency&amp;"ibor"&amp;Tenor,BA155,Trigger)</f>
        <v>42402</v>
      </c>
      <c r="BA155" s="101">
        <f>_xll.qlCalendarAdvance(Calendar,BA154,AY155,"f",,Trigger)</f>
        <v>42404</v>
      </c>
      <c r="BB155" s="101">
        <f>_xll.qlInterestRateIndexMaturity(Currency&amp;"ibor"&amp;Tenor,BA155,Trigger)</f>
        <v>42494</v>
      </c>
      <c r="BC155" s="246">
        <f>_xll.qlIndexFixing($AC$5,AZ155,TRUE,_xll.ohTrigger(Trigger,Trigger3M))</f>
        <v>1.9976963367263068E-4</v>
      </c>
      <c r="BD155" s="246">
        <f>_xll.qlIndexFixing($BE$1,AZ155,,_xll.ohTrigger(Trigger,Trigger3M))</f>
        <v>2.2057695685973044E-4</v>
      </c>
    </row>
    <row r="156" spans="51:56" ht="11.25" customHeight="1" x14ac:dyDescent="0.25">
      <c r="AY156" s="100" t="s">
        <v>196</v>
      </c>
      <c r="AZ156" s="101">
        <f>_xll.qlInterestRateIndexFixingDate(Currency&amp;"ibor"&amp;Tenor,BA156,Trigger)</f>
        <v>42403</v>
      </c>
      <c r="BA156" s="101">
        <f>_xll.qlCalendarAdvance(Calendar,BA155,AY156,"f",,Trigger)</f>
        <v>42405</v>
      </c>
      <c r="BB156" s="101">
        <f>_xll.qlInterestRateIndexMaturity(Currency&amp;"ibor"&amp;Tenor,BA156,Trigger)</f>
        <v>42495</v>
      </c>
      <c r="BC156" s="246">
        <f>_xll.qlIndexFixing($AC$5,AZ156,TRUE,_xll.ohTrigger(Trigger,Trigger3M))</f>
        <v>2.0023158619419945E-4</v>
      </c>
      <c r="BD156" s="246">
        <f>_xll.qlIndexFixing($BE$1,AZ156,,_xll.ohTrigger(Trigger,Trigger3M))</f>
        <v>2.2078270513858911E-4</v>
      </c>
    </row>
    <row r="157" spans="51:56" ht="11.25" customHeight="1" x14ac:dyDescent="0.25">
      <c r="AY157" s="100" t="s">
        <v>196</v>
      </c>
      <c r="AZ157" s="101">
        <f>_xll.qlInterestRateIndexFixingDate(Currency&amp;"ibor"&amp;Tenor,BA157,Trigger)</f>
        <v>42404</v>
      </c>
      <c r="BA157" s="101">
        <f>_xll.qlCalendarAdvance(Calendar,BA156,AY157,"f",,Trigger)</f>
        <v>42408</v>
      </c>
      <c r="BB157" s="101">
        <f>_xll.qlInterestRateIndexMaturity(Currency&amp;"ibor"&amp;Tenor,BA157,Trigger)</f>
        <v>42499</v>
      </c>
      <c r="BC157" s="246">
        <f>_xll.qlIndexFixing($AC$5,AZ157,TRUE,_xll.ohTrigger(Trigger,Trigger3M))</f>
        <v>2.0192325527942283E-4</v>
      </c>
      <c r="BD157" s="246">
        <f>_xll.qlIndexFixing($BE$1,AZ157,,_xll.ohTrigger(Trigger,Trigger3M))</f>
        <v>2.2111200934819939E-4</v>
      </c>
    </row>
    <row r="158" spans="51:56" ht="11.25" customHeight="1" x14ac:dyDescent="0.25">
      <c r="AY158" s="100" t="s">
        <v>196</v>
      </c>
      <c r="AZ158" s="101">
        <f>_xll.qlInterestRateIndexFixingDate(Currency&amp;"ibor"&amp;Tenor,BA158,Trigger)</f>
        <v>42405</v>
      </c>
      <c r="BA158" s="101">
        <f>_xll.qlCalendarAdvance(Calendar,BA157,AY158,"f",,Trigger)</f>
        <v>42409</v>
      </c>
      <c r="BB158" s="101">
        <f>_xll.qlInterestRateIndexMaturity(Currency&amp;"ibor"&amp;Tenor,BA158,Trigger)</f>
        <v>42499</v>
      </c>
      <c r="BC158" s="246">
        <f>_xll.qlIndexFixing($AC$5,AZ158,TRUE,_xll.ohTrigger(Trigger,Trigger3M))</f>
        <v>2.0202624456278073E-4</v>
      </c>
      <c r="BD158" s="246">
        <f>_xll.qlIndexFixing($BE$1,AZ158,,_xll.ohTrigger(Trigger,Trigger3M))</f>
        <v>2.2113929066414073E-4</v>
      </c>
    </row>
    <row r="159" spans="51:56" ht="11.25" customHeight="1" x14ac:dyDescent="0.25">
      <c r="AY159" s="100" t="s">
        <v>196</v>
      </c>
      <c r="AZ159" s="101">
        <f>_xll.qlInterestRateIndexFixingDate(Currency&amp;"ibor"&amp;Tenor,BA159,Trigger)</f>
        <v>42408</v>
      </c>
      <c r="BA159" s="101">
        <f>_xll.qlCalendarAdvance(Calendar,BA158,AY159,"f",,Trigger)</f>
        <v>42410</v>
      </c>
      <c r="BB159" s="101">
        <f>_xll.qlInterestRateIndexMaturity(Currency&amp;"ibor"&amp;Tenor,BA159,Trigger)</f>
        <v>42500</v>
      </c>
      <c r="BC159" s="246">
        <f>_xll.qlIndexFixing($AC$5,AZ159,TRUE,_xll.ohTrigger(Trigger,Trigger3M))</f>
        <v>2.0246162121573263E-4</v>
      </c>
      <c r="BD159" s="246">
        <f>_xll.qlIndexFixing($BE$1,AZ159,,_xll.ohTrigger(Trigger,Trigger3M))</f>
        <v>2.2113007671009655E-4</v>
      </c>
    </row>
    <row r="160" spans="51:56" ht="11.25" customHeight="1" x14ac:dyDescent="0.25">
      <c r="AY160" s="100" t="s">
        <v>196</v>
      </c>
      <c r="AZ160" s="101">
        <f>_xll.qlInterestRateIndexFixingDate(Currency&amp;"ibor"&amp;Tenor,BA160,Trigger)</f>
        <v>42409</v>
      </c>
      <c r="BA160" s="101">
        <f>_xll.qlCalendarAdvance(Calendar,BA159,AY160,"f",,Trigger)</f>
        <v>42411</v>
      </c>
      <c r="BB160" s="101">
        <f>_xll.qlInterestRateIndexMaturity(Currency&amp;"ibor"&amp;Tenor,BA160,Trigger)</f>
        <v>42501</v>
      </c>
      <c r="BC160" s="246">
        <f>_xll.qlIndexFixing($AC$5,AZ160,TRUE,_xll.ohTrigger(Trigger,Trigger3M))</f>
        <v>2.02891682690165E-4</v>
      </c>
      <c r="BD160" s="246">
        <f>_xll.qlIndexFixing($BE$1,AZ160,,_xll.ohTrigger(Trigger,Trigger3M))</f>
        <v>2.2108881525184643E-4</v>
      </c>
    </row>
    <row r="161" spans="51:56" ht="11.25" customHeight="1" x14ac:dyDescent="0.25">
      <c r="AY161" s="100" t="s">
        <v>196</v>
      </c>
      <c r="AZ161" s="101">
        <f>_xll.qlInterestRateIndexFixingDate(Currency&amp;"ibor"&amp;Tenor,BA161,Trigger)</f>
        <v>42410</v>
      </c>
      <c r="BA161" s="101">
        <f>_xll.qlCalendarAdvance(Calendar,BA160,AY161,"f",,Trigger)</f>
        <v>42412</v>
      </c>
      <c r="BB161" s="101">
        <f>_xll.qlInterestRateIndexMaturity(Currency&amp;"ibor"&amp;Tenor,BA161,Trigger)</f>
        <v>42502</v>
      </c>
      <c r="BC161" s="246">
        <f>_xll.qlIndexFixing($AC$5,AZ161,TRUE,_xll.ohTrigger(Trigger,Trigger3M))</f>
        <v>2.0331642898252511E-4</v>
      </c>
      <c r="BD161" s="246">
        <f>_xll.qlIndexFixing($BE$1,AZ161,,_xll.ohTrigger(Trigger,Trigger3M))</f>
        <v>2.2101915460659427E-4</v>
      </c>
    </row>
    <row r="162" spans="51:56" ht="11.25" customHeight="1" x14ac:dyDescent="0.25">
      <c r="AY162" s="100" t="s">
        <v>196</v>
      </c>
      <c r="AZ162" s="101">
        <f>_xll.qlInterestRateIndexFixingDate(Currency&amp;"ibor"&amp;Tenor,BA162,Trigger)</f>
        <v>42411</v>
      </c>
      <c r="BA162" s="101">
        <f>_xll.qlCalendarAdvance(Calendar,BA161,AY162,"f",,Trigger)</f>
        <v>42415</v>
      </c>
      <c r="BB162" s="101">
        <f>_xll.qlInterestRateIndexMaturity(Currency&amp;"ibor"&amp;Tenor,BA162,Trigger)</f>
        <v>42506</v>
      </c>
      <c r="BC162" s="246">
        <f>_xll.qlIndexFixing($AC$5,AZ162,TRUE,_xll.ohTrigger(Trigger,Trigger3M))</f>
        <v>2.049387986645314E-4</v>
      </c>
      <c r="BD162" s="246">
        <f>_xll.qlIndexFixing($BE$1,AZ162,,_xll.ohTrigger(Trigger,Trigger3M))</f>
        <v>2.2042981710967602E-4</v>
      </c>
    </row>
    <row r="163" spans="51:56" ht="11.25" customHeight="1" x14ac:dyDescent="0.25">
      <c r="AY163" s="100" t="s">
        <v>196</v>
      </c>
      <c r="AZ163" s="101">
        <f>_xll.qlInterestRateIndexFixingDate(Currency&amp;"ibor"&amp;Tenor,BA163,Trigger)</f>
        <v>42412</v>
      </c>
      <c r="BA163" s="101">
        <f>_xll.qlCalendarAdvance(Calendar,BA162,AY163,"f",,Trigger)</f>
        <v>42416</v>
      </c>
      <c r="BB163" s="101">
        <f>_xll.qlInterestRateIndexMaturity(Currency&amp;"ibor"&amp;Tenor,BA163,Trigger)</f>
        <v>42506</v>
      </c>
      <c r="BC163" s="246">
        <f>_xll.qlIndexFixing($AC$5,AZ163,TRUE,_xll.ohTrigger(Trigger,Trigger3M))</f>
        <v>2.0496226231347947E-4</v>
      </c>
      <c r="BD163" s="246">
        <f>_xll.qlIndexFixing($BE$1,AZ163,,_xll.ohTrigger(Trigger,Trigger3M))</f>
        <v>2.2052948648454418E-4</v>
      </c>
    </row>
    <row r="164" spans="51:56" ht="11.25" customHeight="1" x14ac:dyDescent="0.25">
      <c r="AY164" s="100" t="s">
        <v>196</v>
      </c>
      <c r="AZ164" s="101">
        <f>_xll.qlInterestRateIndexFixingDate(Currency&amp;"ibor"&amp;Tenor,BA164,Trigger)</f>
        <v>42415</v>
      </c>
      <c r="BA164" s="101">
        <f>_xll.qlCalendarAdvance(Calendar,BA163,AY164,"f",,Trigger)</f>
        <v>42417</v>
      </c>
      <c r="BB164" s="101">
        <f>_xll.qlInterestRateIndexMaturity(Currency&amp;"ibor"&amp;Tenor,BA164,Trigger)</f>
        <v>42507</v>
      </c>
      <c r="BC164" s="246">
        <f>_xll.qlIndexFixing($AC$5,AZ164,TRUE,_xll.ohTrigger(Trigger,Trigger3M))</f>
        <v>2.0536043267682658E-4</v>
      </c>
      <c r="BD164" s="246">
        <f>_xll.qlIndexFixing($BE$1,AZ164,,_xll.ohTrigger(Trigger,Trigger3M))</f>
        <v>2.2037255465257033E-4</v>
      </c>
    </row>
    <row r="165" spans="51:56" ht="11.25" customHeight="1" x14ac:dyDescent="0.25">
      <c r="AY165" s="100" t="s">
        <v>196</v>
      </c>
      <c r="AZ165" s="101">
        <f>_xll.qlInterestRateIndexFixingDate(Currency&amp;"ibor"&amp;Tenor,BA165,Trigger)</f>
        <v>42416</v>
      </c>
      <c r="BA165" s="101">
        <f>_xll.qlCalendarAdvance(Calendar,BA164,AY165,"f",,Trigger)</f>
        <v>42418</v>
      </c>
      <c r="BB165" s="101">
        <f>_xll.qlInterestRateIndexMaturity(Currency&amp;"ibor"&amp;Tenor,BA165,Trigger)</f>
        <v>42508</v>
      </c>
      <c r="BC165" s="246">
        <f>_xll.qlIndexFixing($AC$5,AZ165,TRUE,_xll.ohTrigger(Trigger,Trigger3M))</f>
        <v>2.0575328785010782E-4</v>
      </c>
      <c r="BD165" s="246">
        <f>_xll.qlIndexFixing($BE$1,AZ165,,_xll.ohTrigger(Trigger,Trigger3M))</f>
        <v>2.2020911353415329E-4</v>
      </c>
    </row>
    <row r="166" spans="51:56" ht="11.25" customHeight="1" x14ac:dyDescent="0.25">
      <c r="AY166" s="100" t="s">
        <v>196</v>
      </c>
      <c r="AZ166" s="101">
        <f>_xll.qlInterestRateIndexFixingDate(Currency&amp;"ibor"&amp;Tenor,BA166,Trigger)</f>
        <v>42417</v>
      </c>
      <c r="BA166" s="101">
        <f>_xll.qlCalendarAdvance(Calendar,BA165,AY166,"f",,Trigger)</f>
        <v>42419</v>
      </c>
      <c r="BB166" s="101">
        <f>_xll.qlInterestRateIndexMaturity(Currency&amp;"ibor"&amp;Tenor,BA166,Trigger)</f>
        <v>42509</v>
      </c>
      <c r="BC166" s="246">
        <f>_xll.qlIndexFixing($AC$5,AZ166,TRUE,_xll.ohTrigger(Trigger,Trigger3M))</f>
        <v>2.0614082783065868E-4</v>
      </c>
      <c r="BD166" s="246">
        <f>_xll.qlIndexFixing($BE$1,AZ166,,_xll.ohTrigger(Trigger,Trigger3M))</f>
        <v>2.2004281144294424E-4</v>
      </c>
    </row>
    <row r="167" spans="51:56" ht="11.25" customHeight="1" x14ac:dyDescent="0.25">
      <c r="AY167" s="100" t="s">
        <v>196</v>
      </c>
      <c r="AZ167" s="101">
        <f>_xll.qlInterestRateIndexFixingDate(Currency&amp;"ibor"&amp;Tenor,BA167,Trigger)</f>
        <v>42418</v>
      </c>
      <c r="BA167" s="101">
        <f>_xll.qlCalendarAdvance(Calendar,BA166,AY167,"f",,Trigger)</f>
        <v>42422</v>
      </c>
      <c r="BB167" s="101">
        <f>_xll.qlInterestRateIndexMaturity(Currency&amp;"ibor"&amp;Tenor,BA167,Trigger)</f>
        <v>42513</v>
      </c>
      <c r="BC167" s="246">
        <f>_xll.qlIndexFixing($AC$5,AZ167,TRUE,_xll.ohTrigger(Trigger,Trigger3M))</f>
        <v>2.0769675982595755E-4</v>
      </c>
      <c r="BD167" s="246">
        <f>_xll.qlIndexFixing($BE$1,AZ167,,_xll.ohTrigger(Trigger,Trigger3M))</f>
        <v>2.1920637920835873E-4</v>
      </c>
    </row>
    <row r="168" spans="51:56" ht="11.25" customHeight="1" x14ac:dyDescent="0.25">
      <c r="AY168" s="100" t="s">
        <v>196</v>
      </c>
      <c r="AZ168" s="101">
        <f>_xll.qlInterestRateIndexFixingDate(Currency&amp;"ibor"&amp;Tenor,BA168,Trigger)</f>
        <v>42419</v>
      </c>
      <c r="BA168" s="101">
        <f>_xll.qlCalendarAdvance(Calendar,BA167,AY168,"f",,Trigger)</f>
        <v>42423</v>
      </c>
      <c r="BB168" s="101">
        <f>_xll.qlInterestRateIndexMaturity(Currency&amp;"ibor"&amp;Tenor,BA168,Trigger)</f>
        <v>42513</v>
      </c>
      <c r="BC168" s="246">
        <f>_xll.qlIndexFixing($AC$5,AZ168,TRUE,_xll.ohTrigger(Trigger,Trigger3M))</f>
        <v>2.0763783580157735E-4</v>
      </c>
      <c r="BD168" s="246">
        <f>_xll.qlIndexFixing($BE$1,AZ168,,_xll.ohTrigger(Trigger,Trigger3M))</f>
        <v>2.1942195964275157E-4</v>
      </c>
    </row>
    <row r="169" spans="51:56" ht="11.25" customHeight="1" x14ac:dyDescent="0.25">
      <c r="AY169" s="100" t="s">
        <v>196</v>
      </c>
      <c r="AZ169" s="101">
        <f>_xll.qlInterestRateIndexFixingDate(Currency&amp;"ibor"&amp;Tenor,BA169,Trigger)</f>
        <v>42422</v>
      </c>
      <c r="BA169" s="101">
        <f>_xll.qlCalendarAdvance(Calendar,BA168,AY169,"f",,Trigger)</f>
        <v>42424</v>
      </c>
      <c r="BB169" s="101">
        <f>_xll.qlInterestRateIndexMaturity(Currency&amp;"ibor"&amp;Tenor,BA169,Trigger)</f>
        <v>42514</v>
      </c>
      <c r="BC169" s="246">
        <f>_xll.qlIndexFixing($AC$5,AZ169,TRUE,_xll.ohTrigger(Trigger,Trigger3M))</f>
        <v>2.0799879979804814E-4</v>
      </c>
      <c r="BD169" s="246">
        <f>_xll.qlIndexFixing($BE$1,AZ169,,_xll.ohTrigger(Trigger,Trigger3M))</f>
        <v>2.1929607740123203E-4</v>
      </c>
    </row>
    <row r="170" spans="51:56" ht="11.25" customHeight="1" x14ac:dyDescent="0.25">
      <c r="AY170" s="100" t="s">
        <v>196</v>
      </c>
      <c r="AZ170" s="101">
        <f>_xll.qlInterestRateIndexFixingDate(Currency&amp;"ibor"&amp;Tenor,BA170,Trigger)</f>
        <v>42423</v>
      </c>
      <c r="BA170" s="101">
        <f>_xll.qlCalendarAdvance(Calendar,BA169,AY170,"f",,Trigger)</f>
        <v>42425</v>
      </c>
      <c r="BB170" s="101">
        <f>_xll.qlInterestRateIndexMaturity(Currency&amp;"ibor"&amp;Tenor,BA170,Trigger)</f>
        <v>42515</v>
      </c>
      <c r="BC170" s="246">
        <f>_xll.qlIndexFixing($AC$5,AZ170,TRUE,_xll.ohTrigger(Trigger,Trigger3M))</f>
        <v>2.0835444859379493E-4</v>
      </c>
      <c r="BD170" s="246">
        <f>_xll.qlIndexFixing($BE$1,AZ170,,_xll.ohTrigger(Trigger,Trigger3M))</f>
        <v>2.1918922406705121E-4</v>
      </c>
    </row>
    <row r="171" spans="51:56" ht="11.25" customHeight="1" x14ac:dyDescent="0.25">
      <c r="AY171" s="100" t="s">
        <v>196</v>
      </c>
      <c r="AZ171" s="101">
        <f>_xll.qlInterestRateIndexFixingDate(Currency&amp;"ibor"&amp;Tenor,BA171,Trigger)</f>
        <v>42424</v>
      </c>
      <c r="BA171" s="101">
        <f>_xll.qlCalendarAdvance(Calendar,BA170,AY171,"f",,Trigger)</f>
        <v>42426</v>
      </c>
      <c r="BB171" s="101">
        <f>_xll.qlInterestRateIndexMaturity(Currency&amp;"ibor"&amp;Tenor,BA171,Trigger)</f>
        <v>42516</v>
      </c>
      <c r="BC171" s="246">
        <f>_xll.qlIndexFixing($AC$5,AZ171,TRUE,_xll.ohTrigger(Trigger,Trigger3M))</f>
        <v>2.0870478218704136E-4</v>
      </c>
      <c r="BD171" s="246">
        <f>_xll.qlIndexFixing($BE$1,AZ171,,_xll.ohTrigger(Trigger,Trigger3M))</f>
        <v>2.1910504795386032E-4</v>
      </c>
    </row>
    <row r="172" spans="51:56" ht="11.25" customHeight="1" x14ac:dyDescent="0.25">
      <c r="AY172" s="100" t="s">
        <v>196</v>
      </c>
      <c r="AZ172" s="101">
        <f>_xll.qlInterestRateIndexFixingDate(Currency&amp;"ibor"&amp;Tenor,BA172,Trigger)</f>
        <v>42425</v>
      </c>
      <c r="BA172" s="101">
        <f>_xll.qlCalendarAdvance(Calendar,BA171,AY172,"f",,Trigger)</f>
        <v>42429</v>
      </c>
      <c r="BB172" s="101">
        <f>_xll.qlInterestRateIndexMaturity(Currency&amp;"ibor"&amp;Tenor,BA172,Trigger)</f>
        <v>42521</v>
      </c>
      <c r="BC172" s="246">
        <f>_xll.qlIndexFixing($AC$5,AZ172,TRUE,_xll.ohTrigger(Trigger,Trigger3M))</f>
        <v>2.1067069515140241E-4</v>
      </c>
      <c r="BD172" s="246">
        <f>_xll.qlIndexFixing($BE$1,AZ172,,_xll.ohTrigger(Trigger,Trigger3M))</f>
        <v>2.1835213714344775E-4</v>
      </c>
    </row>
    <row r="173" spans="51:56" ht="11.25" customHeight="1" x14ac:dyDescent="0.25">
      <c r="AY173" s="100" t="s">
        <v>196</v>
      </c>
      <c r="AZ173" s="101">
        <f>_xll.qlInterestRateIndexFixingDate(Currency&amp;"ibor"&amp;Tenor,BA173,Trigger)</f>
        <v>42426</v>
      </c>
      <c r="BA173" s="101">
        <f>_xll.qlCalendarAdvance(Calendar,BA172,AY173,"f",,Trigger)</f>
        <v>42430</v>
      </c>
      <c r="BB173" s="101">
        <f>_xll.qlInterestRateIndexMaturity(Currency&amp;"ibor"&amp;Tenor,BA173,Trigger)</f>
        <v>42522</v>
      </c>
      <c r="BC173" s="246">
        <f>_xll.qlIndexFixing($AC$5,AZ173,TRUE,_xll.ohTrigger(Trigger,Trigger3M))</f>
        <v>2.1101380755945314E-4</v>
      </c>
      <c r="BD173" s="246">
        <f>_xll.qlIndexFixing($BE$1,AZ173,,_xll.ohTrigger(Trigger,Trigger3M))</f>
        <v>2.1841890230814891E-4</v>
      </c>
    </row>
    <row r="174" spans="51:56" ht="11.25" customHeight="1" x14ac:dyDescent="0.25">
      <c r="AY174" s="100" t="s">
        <v>196</v>
      </c>
      <c r="AZ174" s="101">
        <f>_xll.qlInterestRateIndexFixingDate(Currency&amp;"ibor"&amp;Tenor,BA174,Trigger)</f>
        <v>42429</v>
      </c>
      <c r="BA174" s="101">
        <f>_xll.qlCalendarAdvance(Calendar,BA173,AY174,"f",,Trigger)</f>
        <v>42431</v>
      </c>
      <c r="BB174" s="101">
        <f>_xll.qlInterestRateIndexMaturity(Currency&amp;"ibor"&amp;Tenor,BA174,Trigger)</f>
        <v>42523</v>
      </c>
      <c r="BC174" s="246">
        <f>_xll.qlIndexFixing($AC$5,AZ174,TRUE,_xll.ohTrigger(Trigger,Trigger3M))</f>
        <v>2.1135172030158864E-4</v>
      </c>
      <c r="BD174" s="246">
        <f>_xll.qlIndexFixing($BE$1,AZ174,,_xll.ohTrigger(Trigger,Trigger3M))</f>
        <v>2.185308568303235E-4</v>
      </c>
    </row>
    <row r="175" spans="51:56" ht="11.25" customHeight="1" x14ac:dyDescent="0.25">
      <c r="AY175" s="100" t="s">
        <v>196</v>
      </c>
      <c r="AZ175" s="101">
        <f>_xll.qlInterestRateIndexFixingDate(Currency&amp;"ibor"&amp;Tenor,BA175,Trigger)</f>
        <v>42430</v>
      </c>
      <c r="BA175" s="101">
        <f>_xll.qlCalendarAdvance(Calendar,BA174,AY175,"f",,Trigger)</f>
        <v>42432</v>
      </c>
      <c r="BB175" s="101">
        <f>_xll.qlInterestRateIndexMaturity(Currency&amp;"ibor"&amp;Tenor,BA175,Trigger)</f>
        <v>42524</v>
      </c>
      <c r="BC175" s="246">
        <f>_xll.qlIndexFixing($AC$5,AZ175,TRUE,_xll.ohTrigger(Trigger,Trigger3M))</f>
        <v>2.123265958444891E-4</v>
      </c>
      <c r="BD175" s="246">
        <f>_xll.qlIndexFixing($BE$1,AZ175,,_xll.ohTrigger(Trigger,Trigger3M))</f>
        <v>2.1869089852500286E-4</v>
      </c>
    </row>
    <row r="176" spans="51:56" ht="11.25" customHeight="1" x14ac:dyDescent="0.25">
      <c r="AY176" s="100" t="s">
        <v>196</v>
      </c>
      <c r="AZ176" s="101">
        <f>_xll.qlInterestRateIndexFixingDate(Currency&amp;"ibor"&amp;Tenor,BA176,Trigger)</f>
        <v>42431</v>
      </c>
      <c r="BA176" s="101">
        <f>_xll.qlCalendarAdvance(Calendar,BA175,AY176,"f",,Trigger)</f>
        <v>42433</v>
      </c>
      <c r="BB176" s="101">
        <f>_xll.qlInterestRateIndexMaturity(Currency&amp;"ibor"&amp;Tenor,BA176,Trigger)</f>
        <v>42527</v>
      </c>
      <c r="BC176" s="246">
        <f>_xll.qlIndexFixing($AC$5,AZ176,TRUE,_xll.ohTrigger(Trigger,Trigger3M))</f>
        <v>2.142764751965313E-4</v>
      </c>
      <c r="BD176" s="246">
        <f>_xll.qlIndexFixing($BE$1,AZ176,,_xll.ohTrigger(Trigger,Trigger3M))</f>
        <v>2.1846402037437924E-4</v>
      </c>
    </row>
    <row r="177" spans="51:56" ht="11.25" customHeight="1" x14ac:dyDescent="0.25">
      <c r="AY177" s="100" t="s">
        <v>196</v>
      </c>
      <c r="AZ177" s="101">
        <f>_xll.qlInterestRateIndexFixingDate(Currency&amp;"ibor"&amp;Tenor,BA177,Trigger)</f>
        <v>42432</v>
      </c>
      <c r="BA177" s="101">
        <f>_xll.qlCalendarAdvance(Calendar,BA176,AY177,"f",,Trigger)</f>
        <v>42436</v>
      </c>
      <c r="BB177" s="101">
        <f>_xll.qlInterestRateIndexMaturity(Currency&amp;"ibor"&amp;Tenor,BA177,Trigger)</f>
        <v>42528</v>
      </c>
      <c r="BC177" s="246">
        <f>_xll.qlIndexFixing($AC$5,AZ177,TRUE,_xll.ohTrigger(Trigger,Trigger3M))</f>
        <v>2.1622610044371427E-4</v>
      </c>
      <c r="BD177" s="246">
        <f>_xll.qlIndexFixing($BE$1,AZ177,,_xll.ohTrigger(Trigger,Trigger3M))</f>
        <v>2.198094860519555E-4</v>
      </c>
    </row>
    <row r="178" spans="51:56" ht="11.25" customHeight="1" x14ac:dyDescent="0.25">
      <c r="AY178" s="100" t="s">
        <v>196</v>
      </c>
      <c r="AZ178" s="101">
        <f>_xll.qlInterestRateIndexFixingDate(Currency&amp;"ibor"&amp;Tenor,BA178,Trigger)</f>
        <v>42433</v>
      </c>
      <c r="BA178" s="101">
        <f>_xll.qlCalendarAdvance(Calendar,BA177,AY178,"f",,Trigger)</f>
        <v>42437</v>
      </c>
      <c r="BB178" s="101">
        <f>_xll.qlInterestRateIndexMaturity(Currency&amp;"ibor"&amp;Tenor,BA178,Trigger)</f>
        <v>42529</v>
      </c>
      <c r="BC178" s="246">
        <f>_xll.qlIndexFixing($AC$5,AZ178,TRUE,_xll.ohTrigger(Trigger,Trigger3M))</f>
        <v>2.1720097720042639E-4</v>
      </c>
      <c r="BD178" s="246">
        <f>_xll.qlIndexFixing($BE$1,AZ178,,_xll.ohTrigger(Trigger,Trigger3M))</f>
        <v>2.2020644740530903E-4</v>
      </c>
    </row>
    <row r="179" spans="51:56" ht="11.25" customHeight="1" x14ac:dyDescent="0.25">
      <c r="AY179" s="100" t="s">
        <v>196</v>
      </c>
      <c r="AZ179" s="101">
        <f>_xll.qlInterestRateIndexFixingDate(Currency&amp;"ibor"&amp;Tenor,BA179,Trigger)</f>
        <v>42436</v>
      </c>
      <c r="BA179" s="101">
        <f>_xll.qlCalendarAdvance(Calendar,BA178,AY179,"f",,Trigger)</f>
        <v>42438</v>
      </c>
      <c r="BB179" s="101">
        <f>_xll.qlInterestRateIndexMaturity(Currency&amp;"ibor"&amp;Tenor,BA179,Trigger)</f>
        <v>42530</v>
      </c>
      <c r="BC179" s="246">
        <f>_xll.qlIndexFixing($AC$5,AZ179,TRUE,_xll.ohTrigger(Trigger,Trigger3M))</f>
        <v>2.1817585420042218E-4</v>
      </c>
      <c r="BD179" s="246">
        <f>_xll.qlIndexFixing($BE$1,AZ179,,_xll.ohTrigger(Trigger,Trigger3M))</f>
        <v>2.2064941826703966E-4</v>
      </c>
    </row>
    <row r="180" spans="51:56" ht="11.25" customHeight="1" x14ac:dyDescent="0.25">
      <c r="AY180" s="100" t="s">
        <v>196</v>
      </c>
      <c r="AZ180" s="101">
        <f>_xll.qlInterestRateIndexFixingDate(Currency&amp;"ibor"&amp;Tenor,BA180,Trigger)</f>
        <v>42437</v>
      </c>
      <c r="BA180" s="101">
        <f>_xll.qlCalendarAdvance(Calendar,BA179,AY180,"f",,Trigger)</f>
        <v>42439</v>
      </c>
      <c r="BB180" s="101">
        <f>_xll.qlInterestRateIndexMaturity(Currency&amp;"ibor"&amp;Tenor,BA180,Trigger)</f>
        <v>42531</v>
      </c>
      <c r="BC180" s="246">
        <f>_xll.qlIndexFixing($AC$5,AZ180,TRUE,_xll.ohTrigger(Trigger,Trigger3M))</f>
        <v>2.191507314437016E-4</v>
      </c>
      <c r="BD180" s="246">
        <f>_xll.qlIndexFixing($BE$1,AZ180,,_xll.ohTrigger(Trigger,Trigger3M))</f>
        <v>2.2113794049840308E-4</v>
      </c>
    </row>
    <row r="181" spans="51:56" ht="11.25" customHeight="1" x14ac:dyDescent="0.25">
      <c r="AY181" s="100" t="s">
        <v>196</v>
      </c>
      <c r="AZ181" s="101">
        <f>_xll.qlInterestRateIndexFixingDate(Currency&amp;"ibor"&amp;Tenor,BA181,Trigger)</f>
        <v>42438</v>
      </c>
      <c r="BA181" s="101">
        <f>_xll.qlCalendarAdvance(Calendar,BA180,AY181,"f",,Trigger)</f>
        <v>42440</v>
      </c>
      <c r="BB181" s="101">
        <f>_xll.qlInterestRateIndexMaturity(Currency&amp;"ibor"&amp;Tenor,BA181,Trigger)</f>
        <v>42534</v>
      </c>
      <c r="BC181" s="246">
        <f>_xll.qlIndexFixing($AC$5,AZ181,TRUE,_xll.ohTrigger(Trigger,Trigger3M))</f>
        <v>2.2110062244806952E-4</v>
      </c>
      <c r="BD181" s="246">
        <f>_xll.qlIndexFixing($BE$1,AZ181,,_xll.ohTrigger(Trigger,Trigger3M))</f>
        <v>2.2166463590358359E-4</v>
      </c>
    </row>
    <row r="182" spans="51:56" ht="11.25" customHeight="1" x14ac:dyDescent="0.25">
      <c r="AY182" s="100" t="s">
        <v>196</v>
      </c>
      <c r="AZ182" s="101">
        <f>_xll.qlInterestRateIndexFixingDate(Currency&amp;"ibor"&amp;Tenor,BA182,Trigger)</f>
        <v>42439</v>
      </c>
      <c r="BA182" s="101">
        <f>_xll.qlCalendarAdvance(Calendar,BA181,AY182,"f",,Trigger)</f>
        <v>42443</v>
      </c>
      <c r="BB182" s="101">
        <f>_xll.qlInterestRateIndexMaturity(Currency&amp;"ibor"&amp;Tenor,BA182,Trigger)</f>
        <v>42535</v>
      </c>
      <c r="BC182" s="246">
        <f>_xll.qlIndexFixing($AC$5,AZ182,TRUE,_xll.ohTrigger(Trigger,Trigger3M))</f>
        <v>2.230502428427049E-4</v>
      </c>
      <c r="BD182" s="246">
        <f>_xll.qlIndexFixing($BE$1,AZ182,,_xll.ohTrigger(Trigger,Trigger3M))</f>
        <v>2.2353838041567621E-4</v>
      </c>
    </row>
    <row r="183" spans="51:56" ht="11.25" customHeight="1" x14ac:dyDescent="0.25">
      <c r="AY183" s="100" t="s">
        <v>196</v>
      </c>
      <c r="AZ183" s="101">
        <f>_xll.qlInterestRateIndexFixingDate(Currency&amp;"ibor"&amp;Tenor,BA183,Trigger)</f>
        <v>42440</v>
      </c>
      <c r="BA183" s="101">
        <f>_xll.qlCalendarAdvance(Calendar,BA182,AY183,"f",,Trigger)</f>
        <v>42444</v>
      </c>
      <c r="BB183" s="101">
        <f>_xll.qlInterestRateIndexMaturity(Currency&amp;"ibor"&amp;Tenor,BA183,Trigger)</f>
        <v>42536</v>
      </c>
      <c r="BC183" s="246">
        <f>_xll.qlIndexFixing($AC$5,AZ183,TRUE,_xll.ohTrigger(Trigger,Trigger3M))</f>
        <v>2.2402512129979598E-4</v>
      </c>
      <c r="BD183" s="246">
        <f>_xll.qlIndexFixing($BE$1,AZ183,,_xll.ohTrigger(Trigger,Trigger3M))</f>
        <v>2.2424778747659712E-4</v>
      </c>
    </row>
    <row r="184" spans="51:56" ht="11.25" customHeight="1" x14ac:dyDescent="0.25">
      <c r="AY184" s="100" t="s">
        <v>196</v>
      </c>
      <c r="AZ184" s="101">
        <f>_xll.qlInterestRateIndexFixingDate(Currency&amp;"ibor"&amp;Tenor,BA184,Trigger)</f>
        <v>42443</v>
      </c>
      <c r="BA184" s="101">
        <f>_xll.qlCalendarAdvance(Calendar,BA183,AY184,"f",,Trigger)</f>
        <v>42445</v>
      </c>
      <c r="BB184" s="101">
        <f>_xll.qlInterestRateIndexMaturity(Currency&amp;"ibor"&amp;Tenor,BA184,Trigger)</f>
        <v>42537</v>
      </c>
      <c r="BC184" s="246">
        <f>_xll.qlIndexFixing($AC$5,AZ184,TRUE,_xll.ohTrigger(Trigger,Trigger3M))</f>
        <v>2.2499999999930188E-4</v>
      </c>
      <c r="BD184" s="246">
        <f>_xll.qlIndexFixing($BE$1,AZ184,,_xll.ohTrigger(Trigger,Trigger3M))</f>
        <v>2.2499999710770186E-4</v>
      </c>
    </row>
    <row r="185" spans="51:56" ht="11.25" customHeight="1" x14ac:dyDescent="0.25">
      <c r="AY185" s="100" t="s">
        <v>196</v>
      </c>
      <c r="AZ185" s="101">
        <f>_xll.qlInterestRateIndexFixingDate(Currency&amp;"ibor"&amp;Tenor,BA185,Trigger)</f>
        <v>42444</v>
      </c>
      <c r="BA185" s="101">
        <f>_xll.qlCalendarAdvance(Calendar,BA184,AY185,"f",,Trigger)</f>
        <v>42446</v>
      </c>
      <c r="BB185" s="101">
        <f>_xll.qlInterestRateIndexMaturity(Currency&amp;"ibor"&amp;Tenor,BA185,Trigger)</f>
        <v>42538</v>
      </c>
      <c r="BC185" s="246">
        <f>_xll.qlIndexFixing($AC$5,AZ185,TRUE,_xll.ohTrigger(Trigger,Trigger3M))</f>
        <v>2.2609558429910532E-4</v>
      </c>
      <c r="BD185" s="246">
        <f>_xll.qlIndexFixing($BE$1,AZ185,,_xll.ohTrigger(Trigger,Trigger3M))</f>
        <v>2.2579389149706046E-4</v>
      </c>
    </row>
    <row r="186" spans="51:56" ht="11.25" customHeight="1" x14ac:dyDescent="0.25">
      <c r="AY186" s="100" t="s">
        <v>196</v>
      </c>
      <c r="AZ186" s="101">
        <f>_xll.qlInterestRateIndexFixingDate(Currency&amp;"ibor"&amp;Tenor,BA186,Trigger)</f>
        <v>42445</v>
      </c>
      <c r="BA186" s="101">
        <f>_xll.qlCalendarAdvance(Calendar,BA185,AY186,"f",,Trigger)</f>
        <v>42447</v>
      </c>
      <c r="BB186" s="101">
        <f>_xll.qlInterestRateIndexMaturity(Currency&amp;"ibor"&amp;Tenor,BA186,Trigger)</f>
        <v>42541</v>
      </c>
      <c r="BC186" s="246">
        <f>_xll.qlIndexFixing($AC$5,AZ186,TRUE,_xll.ohTrigger(Trigger,Trigger3M))</f>
        <v>2.284013473475914E-4</v>
      </c>
      <c r="BD186" s="246">
        <f>_xll.qlIndexFixing($BE$1,AZ186,,_xll.ohTrigger(Trigger,Trigger3M))</f>
        <v>2.2721198357076404E-4</v>
      </c>
    </row>
    <row r="187" spans="51:56" ht="11.25" customHeight="1" x14ac:dyDescent="0.25">
      <c r="AY187" s="100" t="s">
        <v>196</v>
      </c>
      <c r="AZ187" s="101">
        <f>_xll.qlInterestRateIndexFixingDate(Currency&amp;"ibor"&amp;Tenor,BA187,Trigger)</f>
        <v>42446</v>
      </c>
      <c r="BA187" s="101">
        <f>_xll.qlCalendarAdvance(Calendar,BA186,AY187,"f",,Trigger)</f>
        <v>42450</v>
      </c>
      <c r="BB187" s="101">
        <f>_xll.qlInterestRateIndexMaturity(Currency&amp;"ibor"&amp;Tenor,BA187,Trigger)</f>
        <v>42542</v>
      </c>
      <c r="BC187" s="246">
        <f>_xll.qlIndexFixing($AC$5,AZ187,TRUE,_xll.ohTrigger(Trigger,Trigger3M))</f>
        <v>2.3048476340362234E-4</v>
      </c>
      <c r="BD187" s="246">
        <f>_xll.qlIndexFixing($BE$1,AZ187,,_xll.ohTrigger(Trigger,Trigger3M))</f>
        <v>2.2930458881773876E-4</v>
      </c>
    </row>
    <row r="188" spans="51:56" ht="11.25" customHeight="1" x14ac:dyDescent="0.25">
      <c r="AY188" s="100" t="s">
        <v>196</v>
      </c>
      <c r="AZ188" s="101">
        <f>_xll.qlInterestRateIndexFixingDate(Currency&amp;"ibor"&amp;Tenor,BA188,Trigger)</f>
        <v>42447</v>
      </c>
      <c r="BA188" s="101">
        <f>_xll.qlCalendarAdvance(Calendar,BA187,AY188,"f",,Trigger)</f>
        <v>42451</v>
      </c>
      <c r="BB188" s="101">
        <f>_xll.qlInterestRateIndexMaturity(Currency&amp;"ibor"&amp;Tenor,BA188,Trigger)</f>
        <v>42543</v>
      </c>
      <c r="BC188" s="246">
        <f>_xll.qlIndexFixing($AC$5,AZ188,TRUE,_xll.ohTrigger(Trigger,Trigger3M))</f>
        <v>2.3158376865911845E-4</v>
      </c>
      <c r="BD188" s="246">
        <f>_xll.qlIndexFixing($BE$1,AZ188,,_xll.ohTrigger(Trigger,Trigger3M))</f>
        <v>2.3024396190140592E-4</v>
      </c>
    </row>
    <row r="189" spans="51:56" ht="11.25" customHeight="1" x14ac:dyDescent="0.25">
      <c r="AY189" s="100" t="s">
        <v>196</v>
      </c>
      <c r="AZ189" s="101">
        <f>_xll.qlInterestRateIndexFixingDate(Currency&amp;"ibor"&amp;Tenor,BA189,Trigger)</f>
        <v>42450</v>
      </c>
      <c r="BA189" s="101">
        <f>_xll.qlCalendarAdvance(Calendar,BA188,AY189,"f",,Trigger)</f>
        <v>42452</v>
      </c>
      <c r="BB189" s="101">
        <f>_xll.qlInterestRateIndexMaturity(Currency&amp;"ibor"&amp;Tenor,BA189,Trigger)</f>
        <v>42544</v>
      </c>
      <c r="BC189" s="246">
        <f>_xll.qlIndexFixing($AC$5,AZ189,TRUE,_xll.ohTrigger(Trigger,Trigger3M))</f>
        <v>2.3268345810731702E-4</v>
      </c>
      <c r="BD189" s="246">
        <f>_xll.qlIndexFixing($BE$1,AZ189,,_xll.ohTrigger(Trigger,Trigger3M))</f>
        <v>2.3119918199920877E-4</v>
      </c>
    </row>
    <row r="190" spans="51:56" ht="11.25" customHeight="1" x14ac:dyDescent="0.25">
      <c r="AY190" s="100" t="s">
        <v>196</v>
      </c>
      <c r="AZ190" s="101">
        <f>_xll.qlInterestRateIndexFixingDate(Currency&amp;"ibor"&amp;Tenor,BA190,Trigger)</f>
        <v>42451</v>
      </c>
      <c r="BA190" s="101">
        <f>_xll.qlCalendarAdvance(Calendar,BA189,AY190,"f",,Trigger)</f>
        <v>42453</v>
      </c>
      <c r="BB190" s="101">
        <f>_xll.qlInterestRateIndexMaturity(Currency&amp;"ibor"&amp;Tenor,BA190,Trigger)</f>
        <v>42545</v>
      </c>
      <c r="BC190" s="246">
        <f>_xll.qlIndexFixing($AC$5,AZ190,TRUE,_xll.ohTrigger(Trigger,Trigger3M))</f>
        <v>2.3378383174908697E-4</v>
      </c>
      <c r="BD190" s="246">
        <f>_xll.qlIndexFixing($BE$1,AZ190,,_xll.ohTrigger(Trigger,Trigger3M))</f>
        <v>2.3216583286030405E-4</v>
      </c>
    </row>
    <row r="191" spans="51:56" ht="11.25" customHeight="1" x14ac:dyDescent="0.25">
      <c r="AY191" s="100" t="s">
        <v>196</v>
      </c>
      <c r="AZ191" s="101">
        <f>_xll.qlInterestRateIndexFixingDate(Currency&amp;"ibor"&amp;Tenor,BA191,Trigger)</f>
        <v>42452</v>
      </c>
      <c r="BA191" s="101">
        <f>_xll.qlCalendarAdvance(Calendar,BA190,AY191,"f",,Trigger)</f>
        <v>42458</v>
      </c>
      <c r="BB191" s="101">
        <f>_xll.qlInterestRateIndexMaturity(Currency&amp;"ibor"&amp;Tenor,BA191,Trigger)</f>
        <v>42550</v>
      </c>
      <c r="BC191" s="246">
        <f>_xll.qlIndexFixing($AC$5,AZ191,TRUE,_xll.ohTrigger(Trigger,Trigger3M))</f>
        <v>2.3929596287801573E-4</v>
      </c>
      <c r="BD191" s="246">
        <f>_xll.qlIndexFixing($BE$1,AZ191,,_xll.ohTrigger(Trigger,Trigger3M))</f>
        <v>2.3701597955153153E-4</v>
      </c>
    </row>
    <row r="192" spans="51:56" ht="11.25" customHeight="1" x14ac:dyDescent="0.25">
      <c r="AY192" s="100" t="s">
        <v>196</v>
      </c>
      <c r="AZ192" s="101">
        <f>_xll.qlInterestRateIndexFixingDate(Currency&amp;"ibor"&amp;Tenor,BA192,Trigger)</f>
        <v>42453</v>
      </c>
      <c r="BA192" s="101">
        <f>_xll.qlCalendarAdvance(Calendar,BA191,AY192,"f",,Trigger)</f>
        <v>42459</v>
      </c>
      <c r="BB192" s="101">
        <f>_xll.qlInterestRateIndexMaturity(Currency&amp;"ibor"&amp;Tenor,BA192,Trigger)</f>
        <v>42551</v>
      </c>
      <c r="BC192" s="246">
        <f>_xll.qlIndexFixing($AC$5,AZ192,TRUE,_xll.ohTrigger(Trigger,Trigger3M))</f>
        <v>2.4040044169250919E-4</v>
      </c>
      <c r="BD192" s="246">
        <f>_xll.qlIndexFixing($BE$1,AZ192,,_xll.ohTrigger(Trigger,Trigger3M))</f>
        <v>2.3795847349181528E-4</v>
      </c>
    </row>
    <row r="193" spans="51:56" ht="11.25" customHeight="1" x14ac:dyDescent="0.25">
      <c r="AY193" s="100" t="s">
        <v>196</v>
      </c>
      <c r="AZ193" s="101">
        <f>_xll.qlInterestRateIndexFixingDate(Currency&amp;"ibor"&amp;Tenor,BA193,Trigger)</f>
        <v>42458</v>
      </c>
      <c r="BA193" s="101">
        <f>_xll.qlCalendarAdvance(Calendar,BA192,AY193,"f",,Trigger)</f>
        <v>42460</v>
      </c>
      <c r="BB193" s="101">
        <f>_xll.qlInterestRateIndexMaturity(Currency&amp;"ibor"&amp;Tenor,BA193,Trigger)</f>
        <v>42551</v>
      </c>
      <c r="BC193" s="246">
        <f>_xll.qlIndexFixing($AC$5,AZ193,TRUE,_xll.ohTrigger(Trigger,Trigger3M))</f>
        <v>2.4090705645912088E-4</v>
      </c>
      <c r="BD193" s="246">
        <f>_xll.qlIndexFixing($BE$1,AZ193,,_xll.ohTrigger(Trigger,Trigger3M))</f>
        <v>2.3821493796615502E-4</v>
      </c>
    </row>
    <row r="194" spans="51:56" ht="11.25" customHeight="1" x14ac:dyDescent="0.25">
      <c r="AY194" s="100" t="s">
        <v>196</v>
      </c>
      <c r="AZ194" s="101">
        <f>_xll.qlInterestRateIndexFixingDate(Currency&amp;"ibor"&amp;Tenor,BA194,Trigger)</f>
        <v>42459</v>
      </c>
      <c r="BA194" s="101">
        <f>_xll.qlCalendarAdvance(Calendar,BA193,AY194,"f",,Trigger)</f>
        <v>42461</v>
      </c>
      <c r="BB194" s="101">
        <f>_xll.qlInterestRateIndexMaturity(Currency&amp;"ibor"&amp;Tenor,BA194,Trigger)</f>
        <v>42552</v>
      </c>
      <c r="BC194" s="246">
        <f>_xll.qlIndexFixing($AC$5,AZ194,TRUE,_xll.ohTrigger(Trigger,Trigger3M))</f>
        <v>2.4201365052297556E-4</v>
      </c>
      <c r="BD194" s="246">
        <f>_xll.qlIndexFixing($BE$1,AZ194,,_xll.ohTrigger(Trigger,Trigger3M))</f>
        <v>2.390893107513197E-4</v>
      </c>
    </row>
    <row r="195" spans="51:56" ht="11.25" customHeight="1" x14ac:dyDescent="0.25">
      <c r="AY195" s="100" t="s">
        <v>196</v>
      </c>
      <c r="AZ195" s="101">
        <f>_xll.qlInterestRateIndexFixingDate(Currency&amp;"ibor"&amp;Tenor,BA195,Trigger)</f>
        <v>42460</v>
      </c>
      <c r="BA195" s="101">
        <f>_xll.qlCalendarAdvance(Calendar,BA194,AY195,"f",,Trigger)</f>
        <v>42464</v>
      </c>
      <c r="BB195" s="101">
        <f>_xll.qlInterestRateIndexMaturity(Currency&amp;"ibor"&amp;Tenor,BA195,Trigger)</f>
        <v>42555</v>
      </c>
      <c r="BC195" s="246">
        <f>_xll.qlIndexFixing($AC$5,AZ195,TRUE,_xll.ohTrigger(Trigger,Trigger3M))</f>
        <v>2.4533758297796927E-4</v>
      </c>
      <c r="BD195" s="246">
        <f>_xll.qlIndexFixing($BE$1,AZ195,,_xll.ohTrigger(Trigger,Trigger3M))</f>
        <v>2.415311680865544E-4</v>
      </c>
    </row>
    <row r="196" spans="51:56" ht="11.25" customHeight="1" x14ac:dyDescent="0.25">
      <c r="AY196" s="100" t="s">
        <v>196</v>
      </c>
      <c r="AZ196" s="101">
        <f>_xll.qlInterestRateIndexFixingDate(Currency&amp;"ibor"&amp;Tenor,BA196,Trigger)</f>
        <v>42461</v>
      </c>
      <c r="BA196" s="101">
        <f>_xll.qlCalendarAdvance(Calendar,BA195,AY196,"f",,Trigger)</f>
        <v>42465</v>
      </c>
      <c r="BB196" s="101">
        <f>_xll.qlInterestRateIndexMaturity(Currency&amp;"ibor"&amp;Tenor,BA196,Trigger)</f>
        <v>42556</v>
      </c>
      <c r="BC196" s="246">
        <f>_xll.qlIndexFixing($AC$5,AZ196,TRUE,_xll.ohTrigger(Trigger,Trigger3M))</f>
        <v>2.464469438870384E-4</v>
      </c>
      <c r="BD196" s="246">
        <f>_xll.qlIndexFixing($BE$1,AZ196,,_xll.ohTrigger(Trigger,Trigger3M))</f>
        <v>2.4227112063150566E-4</v>
      </c>
    </row>
    <row r="197" spans="51:56" ht="11.25" customHeight="1" x14ac:dyDescent="0.25">
      <c r="AY197" s="100" t="s">
        <v>196</v>
      </c>
      <c r="AZ197" s="101">
        <f>_xll.qlInterestRateIndexFixingDate(Currency&amp;"ibor"&amp;Tenor,BA197,Trigger)</f>
        <v>42464</v>
      </c>
      <c r="BA197" s="101">
        <f>_xll.qlCalendarAdvance(Calendar,BA196,AY197,"f",,Trigger)</f>
        <v>42466</v>
      </c>
      <c r="BB197" s="101">
        <f>_xll.qlInterestRateIndexMaturity(Currency&amp;"ibor"&amp;Tenor,BA197,Trigger)</f>
        <v>42557</v>
      </c>
      <c r="BC197" s="246">
        <f>_xll.qlIndexFixing($AC$5,AZ197,TRUE,_xll.ohTrigger(Trigger,Trigger3M))</f>
        <v>2.4755699650741122E-4</v>
      </c>
      <c r="BD197" s="246">
        <f>_xll.qlIndexFixing($BE$1,AZ197,,_xll.ohTrigger(Trigger,Trigger3M))</f>
        <v>2.4297379929752848E-4</v>
      </c>
    </row>
    <row r="198" spans="51:56" ht="11.25" customHeight="1" x14ac:dyDescent="0.25">
      <c r="AY198" s="100" t="s">
        <v>196</v>
      </c>
      <c r="AZ198" s="101">
        <f>_xll.qlInterestRateIndexFixingDate(Currency&amp;"ibor"&amp;Tenor,BA198,Trigger)</f>
        <v>42465</v>
      </c>
      <c r="BA198" s="101">
        <f>_xll.qlCalendarAdvance(Calendar,BA197,AY198,"f",,Trigger)</f>
        <v>42467</v>
      </c>
      <c r="BB198" s="101">
        <f>_xll.qlInterestRateIndexMaturity(Currency&amp;"ibor"&amp;Tenor,BA198,Trigger)</f>
        <v>42558</v>
      </c>
      <c r="BC198" s="246">
        <f>_xll.qlIndexFixing($AC$5,AZ198,TRUE,_xll.ohTrigger(Trigger,Trigger3M))</f>
        <v>2.4866774084260129E-4</v>
      </c>
      <c r="BD198" s="246">
        <f>_xll.qlIndexFixing($BE$1,AZ198,,_xll.ohTrigger(Trigger,Trigger3M))</f>
        <v>2.4364255829735458E-4</v>
      </c>
    </row>
    <row r="199" spans="51:56" ht="11.25" customHeight="1" x14ac:dyDescent="0.25">
      <c r="AY199" s="100" t="s">
        <v>196</v>
      </c>
      <c r="AZ199" s="101">
        <f>_xll.qlInterestRateIndexFixingDate(Currency&amp;"ibor"&amp;Tenor,BA199,Trigger)</f>
        <v>42466</v>
      </c>
      <c r="BA199" s="101">
        <f>_xll.qlCalendarAdvance(Calendar,BA198,AY199,"f",,Trigger)</f>
        <v>42468</v>
      </c>
      <c r="BB199" s="101">
        <f>_xll.qlInterestRateIndexMaturity(Currency&amp;"ibor"&amp;Tenor,BA199,Trigger)</f>
        <v>42559</v>
      </c>
      <c r="BC199" s="246">
        <f>_xll.qlIndexFixing($AC$5,AZ199,TRUE,_xll.ohTrigger(Trigger,Trigger3M))</f>
        <v>2.4977917689085184E-4</v>
      </c>
      <c r="BD199" s="246">
        <f>_xll.qlIndexFixing($BE$1,AZ199,,_xll.ohTrigger(Trigger,Trigger3M))</f>
        <v>2.4428075184283732E-4</v>
      </c>
    </row>
    <row r="200" spans="51:56" ht="11.25" customHeight="1" x14ac:dyDescent="0.25">
      <c r="AY200" s="100" t="s">
        <v>196</v>
      </c>
      <c r="AZ200" s="101">
        <f>_xll.qlInterestRateIndexFixingDate(Currency&amp;"ibor"&amp;Tenor,BA200,Trigger)</f>
        <v>42467</v>
      </c>
      <c r="BA200" s="101">
        <f>_xll.qlCalendarAdvance(Calendar,BA199,AY200,"f",,Trigger)</f>
        <v>42471</v>
      </c>
      <c r="BB200" s="101">
        <f>_xll.qlInterestRateIndexMaturity(Currency&amp;"ibor"&amp;Tenor,BA200,Trigger)</f>
        <v>42562</v>
      </c>
      <c r="BC200" s="246">
        <f>_xll.qlIndexFixing($AC$5,AZ200,TRUE,_xll.ohTrigger(Trigger,Trigger3M))</f>
        <v>2.531176353236288E-4</v>
      </c>
      <c r="BD200" s="246">
        <f>_xll.qlIndexFixing($BE$1,AZ200,,_xll.ohTrigger(Trigger,Trigger3M))</f>
        <v>2.4604548193061262E-4</v>
      </c>
    </row>
    <row r="201" spans="51:56" ht="11.25" customHeight="1" x14ac:dyDescent="0.25">
      <c r="AY201" s="100" t="s">
        <v>196</v>
      </c>
      <c r="AZ201" s="101">
        <f>_xll.qlInterestRateIndexFixingDate(Currency&amp;"ibor"&amp;Tenor,BA201,Trigger)</f>
        <v>42468</v>
      </c>
      <c r="BA201" s="101">
        <f>_xll.qlCalendarAdvance(Calendar,BA200,AY201,"f",,Trigger)</f>
        <v>42472</v>
      </c>
      <c r="BB201" s="101">
        <f>_xll.qlInterestRateIndexMaturity(Currency&amp;"ibor"&amp;Tenor,BA201,Trigger)</f>
        <v>42563</v>
      </c>
      <c r="BC201" s="246">
        <f>_xll.qlIndexFixing($AC$5,AZ201,TRUE,_xll.ohTrigger(Trigger,Trigger3M))</f>
        <v>2.5423183823290534E-4</v>
      </c>
      <c r="BD201" s="246">
        <f>_xll.qlIndexFixing($BE$1,AZ201,,_xll.ohTrigger(Trigger,Trigger3M))</f>
        <v>2.4659495584752861E-4</v>
      </c>
    </row>
    <row r="202" spans="51:56" ht="11.25" customHeight="1" x14ac:dyDescent="0.25">
      <c r="AY202" s="100" t="s">
        <v>196</v>
      </c>
      <c r="AZ202" s="101">
        <f>_xll.qlInterestRateIndexFixingDate(Currency&amp;"ibor"&amp;Tenor,BA202,Trigger)</f>
        <v>42471</v>
      </c>
      <c r="BA202" s="101">
        <f>_xll.qlCalendarAdvance(Calendar,BA201,AY202,"f",,Trigger)</f>
        <v>42473</v>
      </c>
      <c r="BB202" s="101">
        <f>_xll.qlInterestRateIndexMaturity(Currency&amp;"ibor"&amp;Tenor,BA202,Trigger)</f>
        <v>42564</v>
      </c>
      <c r="BC202" s="246">
        <f>_xll.qlIndexFixing($AC$5,AZ202,TRUE,_xll.ohTrigger(Trigger,Trigger3M))</f>
        <v>2.5534673285875599E-4</v>
      </c>
      <c r="BD202" s="246">
        <f>_xll.qlIndexFixing($BE$1,AZ202,,_xll.ohTrigger(Trigger,Trigger3M))</f>
        <v>2.4713063541592395E-4</v>
      </c>
    </row>
    <row r="203" spans="51:56" ht="11.25" customHeight="1" x14ac:dyDescent="0.25">
      <c r="AY203" s="100" t="s">
        <v>196</v>
      </c>
      <c r="AZ203" s="101">
        <f>_xll.qlInterestRateIndexFixingDate(Currency&amp;"ibor"&amp;Tenor,BA203,Trigger)</f>
        <v>42472</v>
      </c>
      <c r="BA203" s="101">
        <f>_xll.qlCalendarAdvance(Calendar,BA202,AY203,"f",,Trigger)</f>
        <v>42474</v>
      </c>
      <c r="BB203" s="101">
        <f>_xll.qlInterestRateIndexMaturity(Currency&amp;"ibor"&amp;Tenor,BA203,Trigger)</f>
        <v>42565</v>
      </c>
      <c r="BC203" s="246">
        <f>_xll.qlIndexFixing($AC$5,AZ203,TRUE,_xll.ohTrigger(Trigger,Trigger3M))</f>
        <v>2.5646231920205921E-4</v>
      </c>
      <c r="BD203" s="246">
        <f>_xll.qlIndexFixing($BE$1,AZ203,,_xll.ohTrigger(Trigger,Trigger3M))</f>
        <v>2.4765587486258515E-4</v>
      </c>
    </row>
    <row r="204" spans="51:56" ht="11.25" customHeight="1" x14ac:dyDescent="0.25">
      <c r="AY204" s="100" t="s">
        <v>196</v>
      </c>
      <c r="AZ204" s="101">
        <f>_xll.qlInterestRateIndexFixingDate(Currency&amp;"ibor"&amp;Tenor,BA204,Trigger)</f>
        <v>42473</v>
      </c>
      <c r="BA204" s="101">
        <f>_xll.qlCalendarAdvance(Calendar,BA203,AY204,"f",,Trigger)</f>
        <v>42475</v>
      </c>
      <c r="BB204" s="101">
        <f>_xll.qlInterestRateIndexMaturity(Currency&amp;"ibor"&amp;Tenor,BA204,Trigger)</f>
        <v>42566</v>
      </c>
      <c r="BC204" s="246">
        <f>_xll.qlIndexFixing($AC$5,AZ204,TRUE,_xll.ohTrigger(Trigger,Trigger3M))</f>
        <v>2.57578597262815E-4</v>
      </c>
      <c r="BD204" s="246">
        <f>_xll.qlIndexFixing($BE$1,AZ204,,_xll.ohTrigger(Trigger,Trigger3M))</f>
        <v>2.4817402842044762E-4</v>
      </c>
    </row>
    <row r="205" spans="51:56" ht="11.25" customHeight="1" x14ac:dyDescent="0.25">
      <c r="AY205" s="100" t="s">
        <v>196</v>
      </c>
      <c r="AZ205" s="101">
        <f>_xll.qlInterestRateIndexFixingDate(Currency&amp;"ibor"&amp;Tenor,BA205,Trigger)</f>
        <v>42474</v>
      </c>
      <c r="BA205" s="101">
        <f>_xll.qlCalendarAdvance(Calendar,BA204,AY205,"f",,Trigger)</f>
        <v>42478</v>
      </c>
      <c r="BB205" s="101">
        <f>_xll.qlInterestRateIndexMaturity(Currency&amp;"ibor"&amp;Tenor,BA205,Trigger)</f>
        <v>42569</v>
      </c>
      <c r="BC205" s="246">
        <f>_xll.qlIndexFixing($AC$5,AZ205,TRUE,_xll.ohTrigger(Trigger,Trigger3M))</f>
        <v>2.6093158176033858E-4</v>
      </c>
      <c r="BD205" s="246">
        <f>_xll.qlIndexFixing($BE$1,AZ205,,_xll.ohTrigger(Trigger,Trigger3M))</f>
        <v>2.497195160633647E-4</v>
      </c>
    </row>
    <row r="206" spans="51:56" ht="11.25" customHeight="1" x14ac:dyDescent="0.25">
      <c r="AY206" s="100" t="s">
        <v>196</v>
      </c>
      <c r="AZ206" s="101">
        <f>_xll.qlInterestRateIndexFixingDate(Currency&amp;"ibor"&amp;Tenor,BA206,Trigger)</f>
        <v>42475</v>
      </c>
      <c r="BA206" s="101">
        <f>_xll.qlCalendarAdvance(Calendar,BA205,AY206,"f",,Trigger)</f>
        <v>42479</v>
      </c>
      <c r="BB206" s="101">
        <f>_xll.qlInterestRateIndexMaturity(Currency&amp;"ibor"&amp;Tenor,BA206,Trigger)</f>
        <v>42570</v>
      </c>
      <c r="BC206" s="246">
        <f>_xll.qlIndexFixing($AC$5,AZ206,TRUE,_xll.ohTrigger(Trigger,Trigger3M))</f>
        <v>2.6205062669793188E-4</v>
      </c>
      <c r="BD206" s="246">
        <f>_xll.qlIndexFixing($BE$1,AZ206,,_xll.ohTrigger(Trigger,Trigger3M))</f>
        <v>2.5024286838660136E-4</v>
      </c>
    </row>
    <row r="207" spans="51:56" ht="11.25" customHeight="1" x14ac:dyDescent="0.25">
      <c r="AY207" s="100" t="s">
        <v>196</v>
      </c>
      <c r="AZ207" s="101">
        <f>_xll.qlInterestRateIndexFixingDate(Currency&amp;"ibor"&amp;Tenor,BA207,Trigger)</f>
        <v>42478</v>
      </c>
      <c r="BA207" s="101">
        <f>_xll.qlCalendarAdvance(Calendar,BA206,AY207,"f",,Trigger)</f>
        <v>42480</v>
      </c>
      <c r="BB207" s="101">
        <f>_xll.qlInterestRateIndexMaturity(Currency&amp;"ibor"&amp;Tenor,BA207,Trigger)</f>
        <v>42571</v>
      </c>
      <c r="BC207" s="246">
        <f>_xll.qlIndexFixing($AC$5,AZ207,TRUE,_xll.ohTrigger(Trigger,Trigger3M))</f>
        <v>2.6317036335736982E-4</v>
      </c>
      <c r="BD207" s="246">
        <f>_xll.qlIndexFixing($BE$1,AZ207,,_xll.ohTrigger(Trigger,Trigger3M))</f>
        <v>2.5077590599186498E-4</v>
      </c>
    </row>
    <row r="208" spans="51:56" ht="11.25" customHeight="1" x14ac:dyDescent="0.25">
      <c r="AY208" s="100" t="s">
        <v>196</v>
      </c>
      <c r="AZ208" s="101">
        <f>_xll.qlInterestRateIndexFixingDate(Currency&amp;"ibor"&amp;Tenor,BA208,Trigger)</f>
        <v>42479</v>
      </c>
      <c r="BA208" s="101">
        <f>_xll.qlCalendarAdvance(Calendar,BA207,AY208,"f",,Trigger)</f>
        <v>42481</v>
      </c>
      <c r="BB208" s="101">
        <f>_xll.qlInterestRateIndexMaturity(Currency&amp;"ibor"&amp;Tenor,BA208,Trigger)</f>
        <v>42572</v>
      </c>
      <c r="BC208" s="246">
        <f>_xll.qlIndexFixing($AC$5,AZ208,TRUE,_xll.ohTrigger(Trigger,Trigger3M))</f>
        <v>2.6429079173777401E-4</v>
      </c>
      <c r="BD208" s="246">
        <f>_xll.qlIndexFixing($BE$1,AZ208,,_xll.ohTrigger(Trigger,Trigger3M))</f>
        <v>2.5132198312175343E-4</v>
      </c>
    </row>
    <row r="209" spans="51:56" ht="11.25" customHeight="1" x14ac:dyDescent="0.25">
      <c r="AY209" s="100" t="s">
        <v>196</v>
      </c>
      <c r="AZ209" s="101">
        <f>_xll.qlInterestRateIndexFixingDate(Currency&amp;"ibor"&amp;Tenor,BA209,Trigger)</f>
        <v>42480</v>
      </c>
      <c r="BA209" s="101">
        <f>_xll.qlCalendarAdvance(Calendar,BA208,AY209,"f",,Trigger)</f>
        <v>42482</v>
      </c>
      <c r="BB209" s="101">
        <f>_xll.qlInterestRateIndexMaturity(Currency&amp;"ibor"&amp;Tenor,BA209,Trigger)</f>
        <v>42573</v>
      </c>
      <c r="BC209" s="246">
        <f>_xll.qlIndexFixing($AC$5,AZ209,TRUE,_xll.ohTrigger(Trigger,Trigger3M))</f>
        <v>2.6541191184090124E-4</v>
      </c>
      <c r="BD209" s="246">
        <f>_xll.qlIndexFixing($BE$1,AZ209,,_xll.ohTrigger(Trigger,Trigger3M))</f>
        <v>2.5188445401710794E-4</v>
      </c>
    </row>
    <row r="210" spans="51:56" ht="11.25" customHeight="1" x14ac:dyDescent="0.25">
      <c r="AY210" s="100" t="s">
        <v>196</v>
      </c>
      <c r="AZ210" s="101">
        <f>_xll.qlInterestRateIndexFixingDate(Currency&amp;"ibor"&amp;Tenor,BA210,Trigger)</f>
        <v>42481</v>
      </c>
      <c r="BA210" s="101">
        <f>_xll.qlCalendarAdvance(Calendar,BA209,AY210,"f",,Trigger)</f>
        <v>42485</v>
      </c>
      <c r="BB210" s="101">
        <f>_xll.qlInterestRateIndexMaturity(Currency&amp;"ibor"&amp;Tenor,BA210,Trigger)</f>
        <v>42576</v>
      </c>
      <c r="BC210" s="246">
        <f>_xll.qlIndexFixing($AC$5,AZ210,TRUE,_xll.ohTrigger(Trigger,Trigger3M))</f>
        <v>2.6877942248662123E-4</v>
      </c>
      <c r="BD210" s="246">
        <f>_xll.qlIndexFixing($BE$1,AZ210,,_xll.ohTrigger(Trigger,Trigger3M))</f>
        <v>2.5370377175181337E-4</v>
      </c>
    </row>
    <row r="211" spans="51:56" ht="11.25" customHeight="1" x14ac:dyDescent="0.25">
      <c r="AY211" s="100" t="s">
        <v>196</v>
      </c>
      <c r="AZ211" s="101">
        <f>_xll.qlInterestRateIndexFixingDate(Currency&amp;"ibor"&amp;Tenor,BA211,Trigger)</f>
        <v>42482</v>
      </c>
      <c r="BA211" s="101">
        <f>_xll.qlCalendarAdvance(Calendar,BA210,AY211,"f",,Trigger)</f>
        <v>42486</v>
      </c>
      <c r="BB211" s="101">
        <f>_xll.qlInterestRateIndexMaturity(Currency&amp;"ibor"&amp;Tenor,BA211,Trigger)</f>
        <v>42577</v>
      </c>
      <c r="BC211" s="246">
        <f>_xll.qlIndexFixing($AC$5,AZ211,TRUE,_xll.ohTrigger(Trigger,Trigger3M))</f>
        <v>2.6990330948415434E-4</v>
      </c>
      <c r="BD211" s="246">
        <f>_xll.qlIndexFixing($BE$1,AZ211,,_xll.ohTrigger(Trigger,Trigger3M))</f>
        <v>2.543653601762972E-4</v>
      </c>
    </row>
    <row r="212" spans="51:56" ht="11.25" customHeight="1" x14ac:dyDescent="0.25">
      <c r="AY212" s="100" t="s">
        <v>196</v>
      </c>
      <c r="AZ212" s="101">
        <f>_xll.qlInterestRateIndexFixingDate(Currency&amp;"ibor"&amp;Tenor,BA212,Trigger)</f>
        <v>42485</v>
      </c>
      <c r="BA212" s="101">
        <f>_xll.qlCalendarAdvance(Calendar,BA211,AY212,"f",,Trigger)</f>
        <v>42487</v>
      </c>
      <c r="BB212" s="101">
        <f>_xll.qlInterestRateIndexMaturity(Currency&amp;"ibor"&amp;Tenor,BA212,Trigger)</f>
        <v>42578</v>
      </c>
      <c r="BC212" s="246">
        <f>_xll.qlIndexFixing($AC$5,AZ212,TRUE,_xll.ohTrigger(Trigger,Trigger3M))</f>
        <v>2.7102788820528896E-4</v>
      </c>
      <c r="BD212" s="246">
        <f>_xll.qlIndexFixing($BE$1,AZ212,,_xll.ohTrigger(Trigger,Trigger3M))</f>
        <v>2.5506011361349517E-4</v>
      </c>
    </row>
    <row r="213" spans="51:56" ht="11.25" customHeight="1" x14ac:dyDescent="0.25">
      <c r="AY213" s="100" t="s">
        <v>196</v>
      </c>
      <c r="AZ213" s="101">
        <f>_xll.qlInterestRateIndexFixingDate(Currency&amp;"ibor"&amp;Tenor,BA213,Trigger)</f>
        <v>42486</v>
      </c>
      <c r="BA213" s="101">
        <f>_xll.qlCalendarAdvance(Calendar,BA212,AY213,"f",,Trigger)</f>
        <v>42488</v>
      </c>
      <c r="BB213" s="101">
        <f>_xll.qlInterestRateIndexMaturity(Currency&amp;"ibor"&amp;Tenor,BA213,Trigger)</f>
        <v>42579</v>
      </c>
      <c r="BC213" s="246">
        <f>_xll.qlIndexFixing($AC$5,AZ213,TRUE,_xll.ohTrigger(Trigger,Trigger3M))</f>
        <v>2.7215315865178184E-4</v>
      </c>
      <c r="BD213" s="246">
        <f>_xll.qlIndexFixing($BE$1,AZ213,,_xll.ohTrigger(Trigger,Trigger3M))</f>
        <v>2.5579138632005993E-4</v>
      </c>
    </row>
    <row r="214" spans="51:56" ht="11.25" customHeight="1" x14ac:dyDescent="0.25">
      <c r="AY214" s="100" t="s">
        <v>196</v>
      </c>
      <c r="AZ214" s="101">
        <f>_xll.qlInterestRateIndexFixingDate(Currency&amp;"ibor"&amp;Tenor,BA214,Trigger)</f>
        <v>42487</v>
      </c>
      <c r="BA214" s="101">
        <f>_xll.qlCalendarAdvance(Calendar,BA213,AY214,"f",,Trigger)</f>
        <v>42489</v>
      </c>
      <c r="BB214" s="101">
        <f>_xll.qlInterestRateIndexMaturity(Currency&amp;"ibor"&amp;Tenor,BA214,Trigger)</f>
        <v>42580</v>
      </c>
      <c r="BC214" s="246">
        <f>_xll.qlIndexFixing($AC$5,AZ214,TRUE,_xll.ohTrigger(Trigger,Trigger3M))</f>
        <v>2.7327912082538992E-4</v>
      </c>
      <c r="BD214" s="246">
        <f>_xll.qlIndexFixing($BE$1,AZ214,,_xll.ohTrigger(Trigger,Trigger3M))</f>
        <v>2.5656253255703618E-4</v>
      </c>
    </row>
    <row r="215" spans="51:56" ht="11.25" customHeight="1" x14ac:dyDescent="0.25">
      <c r="AY215" s="100" t="s">
        <v>196</v>
      </c>
      <c r="AZ215" s="101">
        <f>_xll.qlInterestRateIndexFixingDate(Currency&amp;"ibor"&amp;Tenor,BA215,Trigger)</f>
        <v>42488</v>
      </c>
      <c r="BA215" s="101">
        <f>_xll.qlCalendarAdvance(Calendar,BA214,AY215,"f",,Trigger)</f>
        <v>42492</v>
      </c>
      <c r="BB215" s="101">
        <f>_xll.qlInterestRateIndexMaturity(Currency&amp;"ibor"&amp;Tenor,BA215,Trigger)</f>
        <v>42584</v>
      </c>
      <c r="BC215" s="246">
        <f>_xll.qlIndexFixing($AC$5,AZ215,TRUE,_xll.ohTrigger(Trigger,Trigger3M))</f>
        <v>2.7723208083023067E-4</v>
      </c>
      <c r="BD215" s="246">
        <f>_xll.qlIndexFixing($BE$1,AZ215,,_xll.ohTrigger(Trigger,Trigger3M))</f>
        <v>2.6000000057185596E-4</v>
      </c>
    </row>
    <row r="216" spans="51:56" ht="11.25" customHeight="1" x14ac:dyDescent="0.25">
      <c r="AY216" s="100" t="s">
        <v>196</v>
      </c>
      <c r="AZ216" s="101">
        <f>_xll.qlInterestRateIndexFixingDate(Currency&amp;"ibor"&amp;Tenor,BA216,Trigger)</f>
        <v>42489</v>
      </c>
      <c r="BA216" s="101">
        <f>_xll.qlCalendarAdvance(Calendar,BA215,AY216,"f",,Trigger)</f>
        <v>42493</v>
      </c>
      <c r="BB216" s="101">
        <f>_xll.qlInterestRateIndexMaturity(Currency&amp;"ibor"&amp;Tenor,BA216,Trigger)</f>
        <v>42585</v>
      </c>
      <c r="BC216" s="246">
        <f>_xll.qlIndexFixing($AC$5,AZ216,TRUE,_xll.ohTrigger(Trigger,Trigger3M))</f>
        <v>2.7835982268578283E-4</v>
      </c>
      <c r="BD216" s="246">
        <f>_xll.qlIndexFixing($BE$1,AZ216,,_xll.ohTrigger(Trigger,Trigger3M))</f>
        <v>2.60943000764571E-4</v>
      </c>
    </row>
    <row r="217" spans="51:56" ht="11.25" customHeight="1" x14ac:dyDescent="0.25">
      <c r="AY217" s="100" t="s">
        <v>196</v>
      </c>
      <c r="AZ217" s="101">
        <f>_xll.qlInterestRateIndexFixingDate(Currency&amp;"ibor"&amp;Tenor,BA217,Trigger)</f>
        <v>42492</v>
      </c>
      <c r="BA217" s="101">
        <f>_xll.qlCalendarAdvance(Calendar,BA216,AY217,"f",,Trigger)</f>
        <v>42494</v>
      </c>
      <c r="BB217" s="101">
        <f>_xll.qlInterestRateIndexMaturity(Currency&amp;"ibor"&amp;Tenor,BA217,Trigger)</f>
        <v>42586</v>
      </c>
      <c r="BC217" s="246">
        <f>_xll.qlIndexFixing($AC$5,AZ217,TRUE,_xll.ohTrigger(Trigger,Trigger3M))</f>
        <v>2.7948824875923467E-4</v>
      </c>
      <c r="BD217" s="246">
        <f>_xll.qlIndexFixing($BE$1,AZ217,,_xll.ohTrigger(Trigger,Trigger3M))</f>
        <v>2.6193556874455203E-4</v>
      </c>
    </row>
    <row r="218" spans="51:56" ht="11.25" customHeight="1" x14ac:dyDescent="0.25">
      <c r="AY218" s="100" t="s">
        <v>196</v>
      </c>
      <c r="AZ218" s="101">
        <f>_xll.qlInterestRateIndexFixingDate(Currency&amp;"ibor"&amp;Tenor,BA218,Trigger)</f>
        <v>42493</v>
      </c>
      <c r="BA218" s="101">
        <f>_xll.qlCalendarAdvance(Calendar,BA217,AY218,"f",,Trigger)</f>
        <v>42495</v>
      </c>
      <c r="BB218" s="101">
        <f>_xll.qlInterestRateIndexMaturity(Currency&amp;"ibor"&amp;Tenor,BA218,Trigger)</f>
        <v>42587</v>
      </c>
      <c r="BC218" s="246">
        <f>_xll.qlIndexFixing($AC$5,AZ218,TRUE,_xll.ohTrigger(Trigger,Trigger3M))</f>
        <v>2.8061735904971741E-4</v>
      </c>
      <c r="BD218" s="246">
        <f>_xll.qlIndexFixing($BE$1,AZ218,,_xll.ohTrigger(Trigger,Trigger3M))</f>
        <v>2.6297593896235338E-4</v>
      </c>
    </row>
    <row r="219" spans="51:56" ht="11.25" customHeight="1" x14ac:dyDescent="0.25">
      <c r="AY219" s="100" t="s">
        <v>196</v>
      </c>
      <c r="AZ219" s="101">
        <f>_xll.qlInterestRateIndexFixingDate(Currency&amp;"ibor"&amp;Tenor,BA219,Trigger)</f>
        <v>42494</v>
      </c>
      <c r="BA219" s="101">
        <f>_xll.qlCalendarAdvance(Calendar,BA218,AY219,"f",,Trigger)</f>
        <v>42496</v>
      </c>
      <c r="BB219" s="101">
        <f>_xll.qlInterestRateIndexMaturity(Currency&amp;"ibor"&amp;Tenor,BA219,Trigger)</f>
        <v>42590</v>
      </c>
      <c r="BC219" s="246">
        <f>_xll.qlIndexFixing($AC$5,AZ219,TRUE,_xll.ohTrigger(Trigger,Trigger3M))</f>
        <v>2.8287795641646307E-4</v>
      </c>
      <c r="BD219" s="246">
        <f>_xll.qlIndexFixing($BE$1,AZ219,,_xll.ohTrigger(Trigger,Trigger3M))</f>
        <v>2.6553861807005272E-4</v>
      </c>
    </row>
    <row r="220" spans="51:56" ht="11.25" customHeight="1" x14ac:dyDescent="0.25">
      <c r="AY220" s="100" t="s">
        <v>196</v>
      </c>
      <c r="AZ220" s="101">
        <f>_xll.qlInterestRateIndexFixingDate(Currency&amp;"ibor"&amp;Tenor,BA220,Trigger)</f>
        <v>42495</v>
      </c>
      <c r="BA220" s="101">
        <f>_xll.qlCalendarAdvance(Calendar,BA219,AY220,"f",,Trigger)</f>
        <v>42499</v>
      </c>
      <c r="BB220" s="101">
        <f>_xll.qlInterestRateIndexMaturity(Currency&amp;"ibor"&amp;Tenor,BA220,Trigger)</f>
        <v>42591</v>
      </c>
      <c r="BC220" s="246">
        <f>_xll.qlIndexFixing($AC$5,AZ220,TRUE,_xll.ohTrigger(Trigger,Trigger3M))</f>
        <v>2.8514064240541648E-4</v>
      </c>
      <c r="BD220" s="246">
        <f>_xll.qlIndexFixing($BE$1,AZ220,,_xll.ohTrigger(Trigger,Trigger3M))</f>
        <v>2.6758013119591081E-4</v>
      </c>
    </row>
    <row r="221" spans="51:56" ht="11.25" customHeight="1" x14ac:dyDescent="0.25">
      <c r="AY221" s="100" t="s">
        <v>196</v>
      </c>
      <c r="AZ221" s="101">
        <f>_xll.qlInterestRateIndexFixingDate(Currency&amp;"ibor"&amp;Tenor,BA221,Trigger)</f>
        <v>42496</v>
      </c>
      <c r="BA221" s="101">
        <f>_xll.qlCalendarAdvance(Calendar,BA220,AY221,"f",,Trigger)</f>
        <v>42500</v>
      </c>
      <c r="BB221" s="101">
        <f>_xll.qlInterestRateIndexMaturity(Currency&amp;"ibor"&amp;Tenor,BA221,Trigger)</f>
        <v>42592</v>
      </c>
      <c r="BC221" s="246">
        <f>_xll.qlIndexFixing($AC$5,AZ221,TRUE,_xll.ohTrigger(Trigger,Trigger3M))</f>
        <v>2.8627317379408657E-4</v>
      </c>
      <c r="BD221" s="246">
        <f>_xll.qlIndexFixing($BE$1,AZ221,,_xll.ohTrigger(Trigger,Trigger3M))</f>
        <v>2.6883302933419182E-4</v>
      </c>
    </row>
    <row r="222" spans="51:56" ht="11.25" customHeight="1" x14ac:dyDescent="0.25">
      <c r="AY222" s="100" t="s">
        <v>196</v>
      </c>
      <c r="AZ222" s="101">
        <f>_xll.qlInterestRateIndexFixingDate(Currency&amp;"ibor"&amp;Tenor,BA222,Trigger)</f>
        <v>42499</v>
      </c>
      <c r="BA222" s="101">
        <f>_xll.qlCalendarAdvance(Calendar,BA221,AY222,"f",,Trigger)</f>
        <v>42501</v>
      </c>
      <c r="BB222" s="101">
        <f>_xll.qlInterestRateIndexMaturity(Currency&amp;"ibor"&amp;Tenor,BA222,Trigger)</f>
        <v>42593</v>
      </c>
      <c r="BC222" s="246">
        <f>_xll.qlIndexFixing($AC$5,AZ222,TRUE,_xll.ohTrigger(Trigger,Trigger3M))</f>
        <v>2.8740638940586962E-4</v>
      </c>
      <c r="BD222" s="246">
        <f>_xll.qlIndexFixing($BE$1,AZ222,,_xll.ohTrigger(Trigger,Trigger3M))</f>
        <v>2.7012313639884766E-4</v>
      </c>
    </row>
    <row r="223" spans="51:56" ht="11.25" customHeight="1" x14ac:dyDescent="0.25">
      <c r="AY223" s="100" t="s">
        <v>196</v>
      </c>
      <c r="AZ223" s="101">
        <f>_xll.qlInterestRateIndexFixingDate(Currency&amp;"ibor"&amp;Tenor,BA223,Trigger)</f>
        <v>42500</v>
      </c>
      <c r="BA223" s="101">
        <f>_xll.qlCalendarAdvance(Calendar,BA222,AY223,"f",,Trigger)</f>
        <v>42502</v>
      </c>
      <c r="BB223" s="101">
        <f>_xll.qlInterestRateIndexMaturity(Currency&amp;"ibor"&amp;Tenor,BA223,Trigger)</f>
        <v>42594</v>
      </c>
      <c r="BC223" s="246">
        <f>_xll.qlIndexFixing($AC$5,AZ223,TRUE,_xll.ohTrigger(Trigger,Trigger3M))</f>
        <v>2.8854028923902786E-4</v>
      </c>
      <c r="BD223" s="246">
        <f>_xll.qlIndexFixing($BE$1,AZ223,,_xll.ohTrigger(Trigger,Trigger3M))</f>
        <v>2.7144868683261279E-4</v>
      </c>
    </row>
    <row r="224" spans="51:56" ht="11.25" customHeight="1" x14ac:dyDescent="0.25">
      <c r="AY224" s="100" t="s">
        <v>196</v>
      </c>
      <c r="AZ224" s="101">
        <f>_xll.qlInterestRateIndexFixingDate(Currency&amp;"ibor"&amp;Tenor,BA224,Trigger)</f>
        <v>42501</v>
      </c>
      <c r="BA224" s="101">
        <f>_xll.qlCalendarAdvance(Calendar,BA223,AY224,"f",,Trigger)</f>
        <v>42503</v>
      </c>
      <c r="BB224" s="101">
        <f>_xll.qlInterestRateIndexMaturity(Currency&amp;"ibor"&amp;Tenor,BA224,Trigger)</f>
        <v>42597</v>
      </c>
      <c r="BC224" s="246">
        <f>_xll.qlIndexFixing($AC$5,AZ224,TRUE,_xll.ohTrigger(Trigger,Trigger3M))</f>
        <v>2.9079158391274502E-4</v>
      </c>
      <c r="BD224" s="246">
        <f>_xll.qlIndexFixing($BE$1,AZ224,,_xll.ohTrigger(Trigger,Trigger3M))</f>
        <v>2.7405793519670032E-4</v>
      </c>
    </row>
    <row r="225" spans="51:56" ht="11.25" customHeight="1" x14ac:dyDescent="0.25">
      <c r="AY225" s="100" t="s">
        <v>196</v>
      </c>
      <c r="AZ225" s="101">
        <f>_xll.qlInterestRateIndexFixingDate(Currency&amp;"ibor"&amp;Tenor,BA225,Trigger)</f>
        <v>42502</v>
      </c>
      <c r="BA225" s="101">
        <f>_xll.qlCalendarAdvance(Calendar,BA224,AY225,"f",,Trigger)</f>
        <v>42506</v>
      </c>
      <c r="BB225" s="101">
        <f>_xll.qlInterestRateIndexMaturity(Currency&amp;"ibor"&amp;Tenor,BA225,Trigger)</f>
        <v>42598</v>
      </c>
      <c r="BC225" s="246">
        <f>_xll.qlIndexFixing($AC$5,AZ225,TRUE,_xll.ohTrigger(Trigger,Trigger3M))</f>
        <v>2.9308273080539695E-4</v>
      </c>
      <c r="BD225" s="246">
        <f>_xll.qlIndexFixing($BE$1,AZ225,,_xll.ohTrigger(Trigger,Trigger3M))</f>
        <v>2.7707001111345323E-4</v>
      </c>
    </row>
    <row r="226" spans="51:56" ht="11.25" customHeight="1" x14ac:dyDescent="0.25">
      <c r="AY226" s="100" t="s">
        <v>196</v>
      </c>
      <c r="AZ226" s="101">
        <f>_xll.qlInterestRateIndexFixingDate(Currency&amp;"ibor"&amp;Tenor,BA226,Trigger)</f>
        <v>42503</v>
      </c>
      <c r="BA226" s="101">
        <f>_xll.qlCalendarAdvance(Calendar,BA225,AY226,"f",,Trigger)</f>
        <v>42507</v>
      </c>
      <c r="BB226" s="101">
        <f>_xll.qlInterestRateIndexMaturity(Currency&amp;"ibor"&amp;Tenor,BA226,Trigger)</f>
        <v>42599</v>
      </c>
      <c r="BC226" s="246">
        <f>_xll.qlIndexFixing($AC$5,AZ226,TRUE,_xll.ohTrigger(Trigger,Trigger3M))</f>
        <v>2.9422005175846431E-4</v>
      </c>
      <c r="BD226" s="246">
        <f>_xll.qlIndexFixing($BE$1,AZ226,,_xll.ohTrigger(Trigger,Trigger3M))</f>
        <v>2.7854629501553404E-4</v>
      </c>
    </row>
    <row r="227" spans="51:56" ht="11.25" customHeight="1" x14ac:dyDescent="0.25">
      <c r="AY227" s="100" t="s">
        <v>196</v>
      </c>
      <c r="AZ227" s="101">
        <f>_xll.qlInterestRateIndexFixingDate(Currency&amp;"ibor"&amp;Tenor,BA227,Trigger)</f>
        <v>42506</v>
      </c>
      <c r="BA227" s="101">
        <f>_xll.qlCalendarAdvance(Calendar,BA226,AY227,"f",,Trigger)</f>
        <v>42508</v>
      </c>
      <c r="BB227" s="101">
        <f>_xll.qlInterestRateIndexMaturity(Currency&amp;"ibor"&amp;Tenor,BA227,Trigger)</f>
        <v>42600</v>
      </c>
      <c r="BC227" s="246">
        <f>_xll.qlIndexFixing($AC$5,AZ227,TRUE,_xll.ohTrigger(Trigger,Trigger3M))</f>
        <v>2.9535805693725121E-4</v>
      </c>
      <c r="BD227" s="246">
        <f>_xll.qlIndexFixing($BE$1,AZ227,,_xll.ohTrigger(Trigger,Trigger3M))</f>
        <v>2.8004742892053988E-4</v>
      </c>
    </row>
    <row r="228" spans="51:56" ht="11.25" customHeight="1" x14ac:dyDescent="0.25">
      <c r="AY228" s="100" t="s">
        <v>196</v>
      </c>
      <c r="AZ228" s="101">
        <f>_xll.qlInterestRateIndexFixingDate(Currency&amp;"ibor"&amp;Tenor,BA228,Trigger)</f>
        <v>42507</v>
      </c>
      <c r="BA228" s="101">
        <f>_xll.qlCalendarAdvance(Calendar,BA227,AY228,"f",,Trigger)</f>
        <v>42509</v>
      </c>
      <c r="BB228" s="101">
        <f>_xll.qlInterestRateIndexMaturity(Currency&amp;"ibor"&amp;Tenor,BA228,Trigger)</f>
        <v>42601</v>
      </c>
      <c r="BC228" s="246">
        <f>_xll.qlIndexFixing($AC$5,AZ228,TRUE,_xll.ohTrigger(Trigger,Trigger3M))</f>
        <v>2.964967463417577E-4</v>
      </c>
      <c r="BD228" s="246">
        <f>_xll.qlIndexFixing($BE$1,AZ228,,_xll.ohTrigger(Trigger,Trigger3M))</f>
        <v>2.8157164726164748E-4</v>
      </c>
    </row>
    <row r="229" spans="51:56" ht="11.25" customHeight="1" x14ac:dyDescent="0.25">
      <c r="AY229" s="100" t="s">
        <v>196</v>
      </c>
      <c r="AZ229" s="101">
        <f>_xll.qlInterestRateIndexFixingDate(Currency&amp;"ibor"&amp;Tenor,BA229,Trigger)</f>
        <v>42508</v>
      </c>
      <c r="BA229" s="101">
        <f>_xll.qlCalendarAdvance(Calendar,BA228,AY229,"f",,Trigger)</f>
        <v>42510</v>
      </c>
      <c r="BB229" s="101">
        <f>_xll.qlInterestRateIndexMaturity(Currency&amp;"ibor"&amp;Tenor,BA229,Trigger)</f>
        <v>42604</v>
      </c>
      <c r="BC229" s="246">
        <f>_xll.qlIndexFixing($AC$5,AZ229,TRUE,_xll.ohTrigger(Trigger,Trigger3M))</f>
        <v>2.9873802570838984E-4</v>
      </c>
      <c r="BD229" s="246">
        <f>_xll.qlIndexFixing($BE$1,AZ229,,_xll.ohTrigger(Trigger,Trigger3M))</f>
        <v>2.841858055815997E-4</v>
      </c>
    </row>
    <row r="230" spans="51:56" ht="11.25" customHeight="1" x14ac:dyDescent="0.25">
      <c r="AY230" s="100" t="s">
        <v>196</v>
      </c>
      <c r="AZ230" s="101">
        <f>_xll.qlInterestRateIndexFixingDate(Currency&amp;"ibor"&amp;Tenor,BA230,Trigger)</f>
        <v>42509</v>
      </c>
      <c r="BA230" s="101">
        <f>_xll.qlCalendarAdvance(Calendar,BA229,AY230,"f",,Trigger)</f>
        <v>42513</v>
      </c>
      <c r="BB230" s="101">
        <f>_xll.qlInterestRateIndexMaturity(Currency&amp;"ibor"&amp;Tenor,BA230,Trigger)</f>
        <v>42605</v>
      </c>
      <c r="BC230" s="246">
        <f>_xll.qlIndexFixing($AC$5,AZ230,TRUE,_xll.ohTrigger(Trigger,Trigger3M))</f>
        <v>3.0105834623522548E-4</v>
      </c>
      <c r="BD230" s="246">
        <f>_xll.qlIndexFixing($BE$1,AZ230,,_xll.ohTrigger(Trigger,Trigger3M))</f>
        <v>2.8786405353681027E-4</v>
      </c>
    </row>
    <row r="231" spans="51:56" ht="11.25" customHeight="1" x14ac:dyDescent="0.25">
      <c r="AY231" s="100" t="s">
        <v>196</v>
      </c>
      <c r="AZ231" s="101">
        <f>_xll.qlInterestRateIndexFixingDate(Currency&amp;"ibor"&amp;Tenor,BA231,Trigger)</f>
        <v>42510</v>
      </c>
      <c r="BA231" s="101">
        <f>_xll.qlCalendarAdvance(Calendar,BA230,AY231,"f",,Trigger)</f>
        <v>42514</v>
      </c>
      <c r="BB231" s="101">
        <f>_xll.qlInterestRateIndexMaturity(Currency&amp;"ibor"&amp;Tenor,BA231,Trigger)</f>
        <v>42606</v>
      </c>
      <c r="BC231" s="246">
        <f>_xll.qlIndexFixing($AC$5,AZ231,TRUE,_xll.ohTrigger(Trigger,Trigger3M))</f>
        <v>3.0220045678136282E-4</v>
      </c>
      <c r="BD231" s="246">
        <f>_xll.qlIndexFixing($BE$1,AZ231,,_xll.ohTrigger(Trigger,Trigger3M))</f>
        <v>2.8947721045007702E-4</v>
      </c>
    </row>
    <row r="232" spans="51:56" ht="11.25" customHeight="1" x14ac:dyDescent="0.25">
      <c r="AY232" s="100" t="s">
        <v>196</v>
      </c>
      <c r="AZ232" s="101">
        <f>_xll.qlInterestRateIndexFixingDate(Currency&amp;"ibor"&amp;Tenor,BA232,Trigger)</f>
        <v>42513</v>
      </c>
      <c r="BA232" s="101">
        <f>_xll.qlCalendarAdvance(Calendar,BA231,AY232,"f",,Trigger)</f>
        <v>42515</v>
      </c>
      <c r="BB232" s="101">
        <f>_xll.qlInterestRateIndexMaturity(Currency&amp;"ibor"&amp;Tenor,BA232,Trigger)</f>
        <v>42607</v>
      </c>
      <c r="BC232" s="246">
        <f>_xll.qlIndexFixing($AC$5,AZ232,TRUE,_xll.ohTrigger(Trigger,Trigger3M))</f>
        <v>3.0334325155669521E-4</v>
      </c>
      <c r="BD232" s="246">
        <f>_xll.qlIndexFixing($BE$1,AZ232,,_xll.ohTrigger(Trigger,Trigger3M))</f>
        <v>2.9110285833855443E-4</v>
      </c>
    </row>
    <row r="233" spans="51:56" ht="11.25" customHeight="1" x14ac:dyDescent="0.25">
      <c r="AY233" s="100" t="s">
        <v>196</v>
      </c>
      <c r="AZ233" s="101">
        <f>_xll.qlInterestRateIndexFixingDate(Currency&amp;"ibor"&amp;Tenor,BA233,Trigger)</f>
        <v>42514</v>
      </c>
      <c r="BA233" s="101">
        <f>_xll.qlCalendarAdvance(Calendar,BA232,AY233,"f",,Trigger)</f>
        <v>42516</v>
      </c>
      <c r="BB233" s="101">
        <f>_xll.qlInterestRateIndexMaturity(Currency&amp;"ibor"&amp;Tenor,BA233,Trigger)</f>
        <v>42608</v>
      </c>
      <c r="BC233" s="246">
        <f>_xll.qlIndexFixing($AC$5,AZ233,TRUE,_xll.ohTrigger(Trigger,Trigger3M))</f>
        <v>3.044867305612226E-4</v>
      </c>
      <c r="BD233" s="246">
        <f>_xll.qlIndexFixing($BE$1,AZ233,,_xll.ohTrigger(Trigger,Trigger3M))</f>
        <v>2.9273923161543536E-4</v>
      </c>
    </row>
    <row r="234" spans="51:56" ht="11.25" customHeight="1" x14ac:dyDescent="0.25">
      <c r="AY234" s="100" t="s">
        <v>196</v>
      </c>
      <c r="AZ234" s="101">
        <f>_xll.qlInterestRateIndexFixingDate(Currency&amp;"ibor"&amp;Tenor,BA234,Trigger)</f>
        <v>42515</v>
      </c>
      <c r="BA234" s="101">
        <f>_xll.qlCalendarAdvance(Calendar,BA233,AY234,"f",,Trigger)</f>
        <v>42517</v>
      </c>
      <c r="BB234" s="101">
        <f>_xll.qlInterestRateIndexMaturity(Currency&amp;"ibor"&amp;Tenor,BA234,Trigger)</f>
        <v>42611</v>
      </c>
      <c r="BC234" s="246">
        <f>_xll.qlIndexFixing($AC$5,AZ234,TRUE,_xll.ohTrigger(Trigger,Trigger3M))</f>
        <v>3.0671728200748954E-4</v>
      </c>
      <c r="BD234" s="246">
        <f>_xll.qlIndexFixing($BE$1,AZ234,,_xll.ohTrigger(Trigger,Trigger3M))</f>
        <v>2.9532952432002023E-4</v>
      </c>
    </row>
    <row r="235" spans="51:56" ht="11.25" customHeight="1" x14ac:dyDescent="0.25">
      <c r="AY235" s="100" t="s">
        <v>196</v>
      </c>
      <c r="AZ235" s="101">
        <f>_xll.qlInterestRateIndexFixingDate(Currency&amp;"ibor"&amp;Tenor,BA235,Trigger)</f>
        <v>42516</v>
      </c>
      <c r="BA235" s="101">
        <f>_xll.qlCalendarAdvance(Calendar,BA234,AY235,"f",,Trigger)</f>
        <v>42520</v>
      </c>
      <c r="BB235" s="101">
        <f>_xll.qlInterestRateIndexMaturity(Currency&amp;"ibor"&amp;Tenor,BA235,Trigger)</f>
        <v>42612</v>
      </c>
      <c r="BC235" s="246">
        <f>_xll.qlIndexFixing($AC$5,AZ235,TRUE,_xll.ohTrigger(Trigger,Trigger3M))</f>
        <v>3.0906748890082428E-4</v>
      </c>
      <c r="BD235" s="246">
        <f>_xll.qlIndexFixing($BE$1,AZ235,,_xll.ohTrigger(Trigger,Trigger3M))</f>
        <v>2.9935666679178305E-4</v>
      </c>
    </row>
    <row r="236" spans="51:56" ht="11.25" customHeight="1" x14ac:dyDescent="0.25">
      <c r="AY236" s="100" t="s">
        <v>196</v>
      </c>
      <c r="AZ236" s="101">
        <f>_xll.qlInterestRateIndexFixingDate(Currency&amp;"ibor"&amp;Tenor,BA236,Trigger)</f>
        <v>42517</v>
      </c>
      <c r="BA236" s="101">
        <f>_xll.qlCalendarAdvance(Calendar,BA235,AY236,"f",,Trigger)</f>
        <v>42521</v>
      </c>
      <c r="BB236" s="101">
        <f>_xll.qlInterestRateIndexMaturity(Currency&amp;"ibor"&amp;Tenor,BA236,Trigger)</f>
        <v>42613</v>
      </c>
      <c r="BC236" s="246">
        <f>_xll.qlIndexFixing($AC$5,AZ236,TRUE,_xll.ohTrigger(Trigger,Trigger3M))</f>
        <v>3.1021438906783541E-4</v>
      </c>
      <c r="BD236" s="246">
        <f>_xll.qlIndexFixing($BE$1,AZ236,,_xll.ohTrigger(Trigger,Trigger3M))</f>
        <v>3.010201831208177E-4</v>
      </c>
    </row>
    <row r="237" spans="51:56" ht="11.25" customHeight="1" x14ac:dyDescent="0.25">
      <c r="AY237" s="100" t="s">
        <v>196</v>
      </c>
      <c r="AZ237" s="101">
        <f>_xll.qlInterestRateIndexFixingDate(Currency&amp;"ibor"&amp;Tenor,BA237,Trigger)</f>
        <v>42520</v>
      </c>
      <c r="BA237" s="101">
        <f>_xll.qlCalendarAdvance(Calendar,BA236,AY237,"f",,Trigger)</f>
        <v>42522</v>
      </c>
      <c r="BB237" s="101">
        <f>_xll.qlInterestRateIndexMaturity(Currency&amp;"ibor"&amp;Tenor,BA237,Trigger)</f>
        <v>42614</v>
      </c>
      <c r="BC237" s="246">
        <f>_xll.qlIndexFixing($AC$5,AZ237,TRUE,_xll.ohTrigger(Trigger,Trigger3M))</f>
        <v>3.1136197346925482E-4</v>
      </c>
      <c r="BD237" s="246">
        <f>_xll.qlIndexFixing($BE$1,AZ237,,_xll.ohTrigger(Trigger,Trigger3M))</f>
        <v>3.0268383126006728E-4</v>
      </c>
    </row>
    <row r="238" spans="51:56" ht="11.25" customHeight="1" x14ac:dyDescent="0.25">
      <c r="AY238" s="100" t="s">
        <v>196</v>
      </c>
      <c r="AZ238" s="101">
        <f>_xll.qlInterestRateIndexFixingDate(Currency&amp;"ibor"&amp;Tenor,BA238,Trigger)</f>
        <v>42521</v>
      </c>
      <c r="BA238" s="101">
        <f>_xll.qlCalendarAdvance(Calendar,BA237,AY238,"f",,Trigger)</f>
        <v>42523</v>
      </c>
      <c r="BB238" s="101">
        <f>_xll.qlInterestRateIndexMaturity(Currency&amp;"ibor"&amp;Tenor,BA238,Trigger)</f>
        <v>42615</v>
      </c>
      <c r="BC238" s="246">
        <f>_xll.qlIndexFixing($AC$5,AZ238,TRUE,_xll.ohTrigger(Trigger,Trigger3M))</f>
        <v>3.1251024210508251E-4</v>
      </c>
      <c r="BD238" s="246">
        <f>_xll.qlIndexFixing($BE$1,AZ238,,_xll.ohTrigger(Trigger,Trigger3M))</f>
        <v>3.0434584560360946E-4</v>
      </c>
    </row>
    <row r="239" spans="51:56" ht="11.25" customHeight="1" x14ac:dyDescent="0.25">
      <c r="AY239" s="100" t="s">
        <v>196</v>
      </c>
      <c r="AZ239" s="101">
        <f>_xll.qlInterestRateIndexFixingDate(Currency&amp;"ibor"&amp;Tenor,BA239,Trigger)</f>
        <v>42522</v>
      </c>
      <c r="BA239" s="101">
        <f>_xll.qlCalendarAdvance(Calendar,BA238,AY239,"f",,Trigger)</f>
        <v>42524</v>
      </c>
      <c r="BB239" s="101">
        <f>_xll.qlInterestRateIndexMaturity(Currency&amp;"ibor"&amp;Tenor,BA239,Trigger)</f>
        <v>42618</v>
      </c>
      <c r="BC239" s="246">
        <f>_xll.qlIndexFixing($AC$5,AZ239,TRUE,_xll.ohTrigger(Trigger,Trigger3M))</f>
        <v>3.1472935301498663E-4</v>
      </c>
      <c r="BD239" s="246">
        <f>_xll.qlIndexFixing($BE$1,AZ239,,_xll.ohTrigger(Trigger,Trigger3M))</f>
        <v>3.0689638081986595E-4</v>
      </c>
    </row>
    <row r="240" spans="51:56" ht="11.25" customHeight="1" x14ac:dyDescent="0.25">
      <c r="AY240" s="100" t="s">
        <v>196</v>
      </c>
      <c r="AZ240" s="101">
        <f>_xll.qlInterestRateIndexFixingDate(Currency&amp;"ibor"&amp;Tenor,BA240,Trigger)</f>
        <v>42523</v>
      </c>
      <c r="BA240" s="101">
        <f>_xll.qlCalendarAdvance(Calendar,BA239,AY240,"f",,Trigger)</f>
        <v>42527</v>
      </c>
      <c r="BB240" s="101">
        <f>_xll.qlInterestRateIndexMaturity(Currency&amp;"ibor"&amp;Tenor,BA240,Trigger)</f>
        <v>42619</v>
      </c>
      <c r="BC240" s="246">
        <f>_xll.qlIndexFixing($AC$5,AZ240,TRUE,_xll.ohTrigger(Trigger,Trigger3M))</f>
        <v>3.1711015900637778E-4</v>
      </c>
      <c r="BD240" s="246">
        <f>_xll.qlIndexFixing($BE$1,AZ240,,_xll.ohTrigger(Trigger,Trigger3M))</f>
        <v>3.1094225277713986E-4</v>
      </c>
    </row>
    <row r="241" spans="51:56" ht="11.25" customHeight="1" x14ac:dyDescent="0.25">
      <c r="AY241" s="100" t="s">
        <v>196</v>
      </c>
      <c r="AZ241" s="101">
        <f>_xll.qlInterestRateIndexFixingDate(Currency&amp;"ibor"&amp;Tenor,BA241,Trigger)</f>
        <v>42524</v>
      </c>
      <c r="BA241" s="101">
        <f>_xll.qlCalendarAdvance(Calendar,BA240,AY241,"f",,Trigger)</f>
        <v>42528</v>
      </c>
      <c r="BB241" s="101">
        <f>_xll.qlInterestRateIndexMaturity(Currency&amp;"ibor"&amp;Tenor,BA241,Trigger)</f>
        <v>42620</v>
      </c>
      <c r="BC241" s="246">
        <f>_xll.qlIndexFixing($AC$5,AZ241,TRUE,_xll.ohTrigger(Trigger,Trigger3M))</f>
        <v>3.1826184882467328E-4</v>
      </c>
      <c r="BD241" s="246">
        <f>_xll.qlIndexFixing($BE$1,AZ241,,_xll.ohTrigger(Trigger,Trigger3M))</f>
        <v>3.1256961393514356E-4</v>
      </c>
    </row>
    <row r="242" spans="51:56" ht="11.25" customHeight="1" x14ac:dyDescent="0.25">
      <c r="AY242" s="100" t="s">
        <v>196</v>
      </c>
      <c r="AZ242" s="101">
        <f>_xll.qlInterestRateIndexFixingDate(Currency&amp;"ibor"&amp;Tenor,BA242,Trigger)</f>
        <v>42527</v>
      </c>
      <c r="BA242" s="101">
        <f>_xll.qlCalendarAdvance(Calendar,BA241,AY242,"f",,Trigger)</f>
        <v>42529</v>
      </c>
      <c r="BB242" s="101">
        <f>_xll.qlInterestRateIndexMaturity(Currency&amp;"ibor"&amp;Tenor,BA242,Trigger)</f>
        <v>42621</v>
      </c>
      <c r="BC242" s="246">
        <f>_xll.qlIndexFixing($AC$5,AZ242,TRUE,_xll.ohTrigger(Trigger,Trigger3M))</f>
        <v>3.1941422288085246E-4</v>
      </c>
      <c r="BD242" s="246">
        <f>_xll.qlIndexFixing($BE$1,AZ242,,_xll.ohTrigger(Trigger,Trigger3M))</f>
        <v>3.141847475923962E-4</v>
      </c>
    </row>
    <row r="243" spans="51:56" ht="11.25" customHeight="1" x14ac:dyDescent="0.25">
      <c r="AY243" s="100" t="s">
        <v>196</v>
      </c>
      <c r="AZ243" s="101">
        <f>_xll.qlInterestRateIndexFixingDate(Currency&amp;"ibor"&amp;Tenor,BA243,Trigger)</f>
        <v>42528</v>
      </c>
      <c r="BA243" s="101">
        <f>_xll.qlCalendarAdvance(Calendar,BA242,AY243,"f",,Trigger)</f>
        <v>42530</v>
      </c>
      <c r="BB243" s="101">
        <f>_xll.qlInterestRateIndexMaturity(Currency&amp;"ibor"&amp;Tenor,BA243,Trigger)</f>
        <v>42622</v>
      </c>
      <c r="BC243" s="246">
        <f>_xll.qlIndexFixing($AC$5,AZ243,TRUE,_xll.ohTrigger(Trigger,Trigger3M))</f>
        <v>3.205672811766531E-4</v>
      </c>
      <c r="BD243" s="246">
        <f>_xll.qlIndexFixing($BE$1,AZ243,,_xll.ohTrigger(Trigger,Trigger3M))</f>
        <v>3.1578588812472915E-4</v>
      </c>
    </row>
    <row r="244" spans="51:56" ht="11.25" customHeight="1" x14ac:dyDescent="0.25">
      <c r="AY244" s="100" t="s">
        <v>196</v>
      </c>
      <c r="AZ244" s="101">
        <f>_xll.qlInterestRateIndexFixingDate(Currency&amp;"ibor"&amp;Tenor,BA244,Trigger)</f>
        <v>42529</v>
      </c>
      <c r="BA244" s="101">
        <f>_xll.qlCalendarAdvance(Calendar,BA243,AY244,"f",,Trigger)</f>
        <v>42531</v>
      </c>
      <c r="BB244" s="101">
        <f>_xll.qlInterestRateIndexMaturity(Currency&amp;"ibor"&amp;Tenor,BA244,Trigger)</f>
        <v>42625</v>
      </c>
      <c r="BC244" s="246">
        <f>_xll.qlIndexFixing($AC$5,AZ244,TRUE,_xll.ohTrigger(Trigger,Trigger3M))</f>
        <v>3.227742389366739E-4</v>
      </c>
      <c r="BD244" s="246">
        <f>_xll.qlIndexFixing($BE$1,AZ244,,_xll.ohTrigger(Trigger,Trigger3M))</f>
        <v>3.182936576944759E-4</v>
      </c>
    </row>
    <row r="245" spans="51:56" ht="11.25" customHeight="1" x14ac:dyDescent="0.25">
      <c r="AY245" s="100" t="s">
        <v>196</v>
      </c>
      <c r="AZ245" s="101">
        <f>_xll.qlInterestRateIndexFixingDate(Currency&amp;"ibor"&amp;Tenor,BA245,Trigger)</f>
        <v>42530</v>
      </c>
      <c r="BA245" s="101">
        <f>_xll.qlCalendarAdvance(Calendar,BA244,AY245,"f",,Trigger)</f>
        <v>42534</v>
      </c>
      <c r="BB245" s="101">
        <f>_xll.qlInterestRateIndexMaturity(Currency&amp;"ibor"&amp;Tenor,BA245,Trigger)</f>
        <v>42626</v>
      </c>
      <c r="BC245" s="246">
        <f>_xll.qlIndexFixing($AC$5,AZ245,TRUE,_xll.ohTrigger(Trigger,Trigger3M))</f>
        <v>3.251863567595461E-4</v>
      </c>
      <c r="BD245" s="246">
        <f>_xll.qlIndexFixing($BE$1,AZ245,,_xll.ohTrigger(Trigger,Trigger3M))</f>
        <v>3.2201520635032489E-4</v>
      </c>
    </row>
    <row r="246" spans="51:56" ht="11.25" customHeight="1" x14ac:dyDescent="0.25">
      <c r="AY246" s="100" t="s">
        <v>196</v>
      </c>
      <c r="AZ246" s="101">
        <f>_xll.qlInterestRateIndexFixingDate(Currency&amp;"ibor"&amp;Tenor,BA246,Trigger)</f>
        <v>42531</v>
      </c>
      <c r="BA246" s="101">
        <f>_xll.qlCalendarAdvance(Calendar,BA245,AY246,"f",,Trigger)</f>
        <v>42535</v>
      </c>
      <c r="BB246" s="101">
        <f>_xll.qlInterestRateIndexMaturity(Currency&amp;"ibor"&amp;Tenor,BA246,Trigger)</f>
        <v>42627</v>
      </c>
      <c r="BC246" s="246">
        <f>_xll.qlIndexFixing($AC$5,AZ246,TRUE,_xll.ohTrigger(Trigger,Trigger3M))</f>
        <v>3.2634283625866743E-4</v>
      </c>
      <c r="BD246" s="246">
        <f>_xll.qlIndexFixing($BE$1,AZ246,,_xll.ohTrigger(Trigger,Trigger3M))</f>
        <v>3.2351989674695369E-4</v>
      </c>
    </row>
    <row r="247" spans="51:56" ht="11.25" customHeight="1" x14ac:dyDescent="0.25">
      <c r="AY247" s="100" t="s">
        <v>196</v>
      </c>
      <c r="AZ247" s="101">
        <f>_xll.qlInterestRateIndexFixingDate(Currency&amp;"ibor"&amp;Tenor,BA247,Trigger)</f>
        <v>42534</v>
      </c>
      <c r="BA247" s="101">
        <f>_xll.qlCalendarAdvance(Calendar,BA246,AY247,"f",,Trigger)</f>
        <v>42536</v>
      </c>
      <c r="BB247" s="101">
        <f>_xll.qlInterestRateIndexMaturity(Currency&amp;"ibor"&amp;Tenor,BA247,Trigger)</f>
        <v>42628</v>
      </c>
      <c r="BC247" s="246">
        <f>_xll.qlIndexFixing($AC$5,AZ247,TRUE,_xll.ohTrigger(Trigger,Trigger3M))</f>
        <v>3.275000000000168E-4</v>
      </c>
      <c r="BD247" s="246">
        <f>_xll.qlIndexFixing($BE$1,AZ247,,_xll.ohTrigger(Trigger,Trigger3M))</f>
        <v>3.2500000019979714E-4</v>
      </c>
    </row>
    <row r="248" spans="51:56" ht="11.25" customHeight="1" x14ac:dyDescent="0.25">
      <c r="AY248" s="100" t="s">
        <v>196</v>
      </c>
      <c r="AZ248" s="101">
        <f>_xll.qlInterestRateIndexFixingDate(Currency&amp;"ibor"&amp;Tenor,BA248,Trigger)</f>
        <v>42535</v>
      </c>
      <c r="BA248" s="101">
        <f>_xll.qlCalendarAdvance(Calendar,BA247,AY248,"f",,Trigger)</f>
        <v>42537</v>
      </c>
      <c r="BB248" s="101">
        <f>_xll.qlInterestRateIndexMaturity(Currency&amp;"ibor"&amp;Tenor,BA248,Trigger)</f>
        <v>42629</v>
      </c>
      <c r="BC248" s="246">
        <f>_xll.qlIndexFixing($AC$5,AZ248,TRUE,_xll.ohTrigger(Trigger,Trigger3M))</f>
        <v>3.2953014576108254E-4</v>
      </c>
      <c r="BD248" s="246">
        <f>_xll.qlIndexFixing($BE$1,AZ248,,_xll.ohTrigger(Trigger,Trigger3M))</f>
        <v>3.264536502618584E-4</v>
      </c>
    </row>
    <row r="249" spans="51:56" ht="11.25" customHeight="1" x14ac:dyDescent="0.25">
      <c r="AY249" s="100" t="s">
        <v>196</v>
      </c>
      <c r="AZ249" s="101">
        <f>_xll.qlInterestRateIndexFixingDate(Currency&amp;"ibor"&amp;Tenor,BA249,Trigger)</f>
        <v>42536</v>
      </c>
      <c r="BA249" s="101">
        <f>_xll.qlCalendarAdvance(Calendar,BA248,AY249,"f",,Trigger)</f>
        <v>42538</v>
      </c>
      <c r="BB249" s="101">
        <f>_xll.qlInterestRateIndexMaturity(Currency&amp;"ibor"&amp;Tenor,BA249,Trigger)</f>
        <v>42632</v>
      </c>
      <c r="BC249" s="246">
        <f>_xll.qlIndexFixing($AC$5,AZ249,TRUE,_xll.ohTrigger(Trigger,Trigger3M))</f>
        <v>3.3417183574685125E-4</v>
      </c>
      <c r="BD249" s="246">
        <f>_xll.qlIndexFixing($BE$1,AZ249,,_xll.ohTrigger(Trigger,Trigger3M))</f>
        <v>3.2892296222719608E-4</v>
      </c>
    </row>
    <row r="250" spans="51:56" ht="11.25" customHeight="1" x14ac:dyDescent="0.25">
      <c r="AY250" s="100" t="s">
        <v>196</v>
      </c>
      <c r="AZ250" s="101">
        <f>_xll.qlInterestRateIndexFixingDate(Currency&amp;"ibor"&amp;Tenor,BA250,Trigger)</f>
        <v>42537</v>
      </c>
      <c r="BA250" s="101">
        <f>_xll.qlCalendarAdvance(Calendar,BA249,AY250,"f",,Trigger)</f>
        <v>42541</v>
      </c>
      <c r="BB250" s="101">
        <f>_xll.qlInterestRateIndexMaturity(Currency&amp;"ibor"&amp;Tenor,BA250,Trigger)</f>
        <v>42633</v>
      </c>
      <c r="BC250" s="246">
        <f>_xll.qlIndexFixing($AC$5,AZ250,TRUE,_xll.ohTrigger(Trigger,Trigger3M))</f>
        <v>3.3720993255280325E-4</v>
      </c>
      <c r="BD250" s="246">
        <f>_xll.qlIndexFixing($BE$1,AZ250,,_xll.ohTrigger(Trigger,Trigger3M))</f>
        <v>3.319995364278135E-4</v>
      </c>
    </row>
    <row r="251" spans="51:56" ht="11.25" customHeight="1" x14ac:dyDescent="0.25">
      <c r="AY251" s="100" t="s">
        <v>196</v>
      </c>
      <c r="AZ251" s="101">
        <f>_xll.qlInterestRateIndexFixingDate(Currency&amp;"ibor"&amp;Tenor,BA251,Trigger)</f>
        <v>42538</v>
      </c>
      <c r="BA251" s="101">
        <f>_xll.qlCalendarAdvance(Calendar,BA250,AY251,"f",,Trigger)</f>
        <v>42542</v>
      </c>
      <c r="BB251" s="101">
        <f>_xll.qlInterestRateIndexMaturity(Currency&amp;"ibor"&amp;Tenor,BA251,Trigger)</f>
        <v>42634</v>
      </c>
      <c r="BC251" s="246">
        <f>_xll.qlIndexFixing($AC$5,AZ251,TRUE,_xll.ohTrigger(Trigger,Trigger3M))</f>
        <v>3.3913970480436501E-4</v>
      </c>
      <c r="BD251" s="246">
        <f>_xll.qlIndexFixing($BE$1,AZ251,,_xll.ohTrigger(Trigger,Trigger3M))</f>
        <v>3.3332610852433302E-4</v>
      </c>
    </row>
    <row r="252" spans="51:56" ht="11.25" customHeight="1" x14ac:dyDescent="0.25">
      <c r="AY252" s="100" t="s">
        <v>196</v>
      </c>
      <c r="AZ252" s="101">
        <f>_xll.qlInterestRateIndexFixingDate(Currency&amp;"ibor"&amp;Tenor,BA252,Trigger)</f>
        <v>42541</v>
      </c>
      <c r="BA252" s="101">
        <f>_xll.qlCalendarAdvance(Calendar,BA251,AY252,"f",,Trigger)</f>
        <v>42543</v>
      </c>
      <c r="BB252" s="101">
        <f>_xll.qlInterestRateIndexMaturity(Currency&amp;"ibor"&amp;Tenor,BA252,Trigger)</f>
        <v>42635</v>
      </c>
      <c r="BC252" s="246">
        <f>_xll.qlIndexFixing($AC$5,AZ252,TRUE,_xll.ohTrigger(Trigger,Trigger3M))</f>
        <v>3.4107340728858784E-4</v>
      </c>
      <c r="BD252" s="246">
        <f>_xll.qlIndexFixing($BE$1,AZ252,,_xll.ohTrigger(Trigger,Trigger3M))</f>
        <v>3.3463189636653487E-4</v>
      </c>
    </row>
    <row r="253" spans="51:56" ht="11.25" customHeight="1" x14ac:dyDescent="0.25">
      <c r="AY253" s="100" t="s">
        <v>196</v>
      </c>
      <c r="AZ253" s="101">
        <f>_xll.qlInterestRateIndexFixingDate(Currency&amp;"ibor"&amp;Tenor,BA253,Trigger)</f>
        <v>42542</v>
      </c>
      <c r="BA253" s="101">
        <f>_xll.qlCalendarAdvance(Calendar,BA252,AY253,"f",,Trigger)</f>
        <v>42544</v>
      </c>
      <c r="BB253" s="101">
        <f>_xll.qlInterestRateIndexMaturity(Currency&amp;"ibor"&amp;Tenor,BA253,Trigger)</f>
        <v>42636</v>
      </c>
      <c r="BC253" s="246">
        <f>_xll.qlIndexFixing($AC$5,AZ253,TRUE,_xll.ohTrigger(Trigger,Trigger3M))</f>
        <v>3.430110400115538E-4</v>
      </c>
      <c r="BD253" s="246">
        <f>_xll.qlIndexFixing($BE$1,AZ253,,_xll.ohTrigger(Trigger,Trigger3M))</f>
        <v>3.3591848771477708E-4</v>
      </c>
    </row>
    <row r="254" spans="51:56" ht="11.25" customHeight="1" x14ac:dyDescent="0.25">
      <c r="AY254" s="100" t="s">
        <v>196</v>
      </c>
      <c r="AZ254" s="101">
        <f>_xll.qlInterestRateIndexFixingDate(Currency&amp;"ibor"&amp;Tenor,BA254,Trigger)</f>
        <v>42543</v>
      </c>
      <c r="BA254" s="101">
        <f>_xll.qlCalendarAdvance(Calendar,BA253,AY254,"f",,Trigger)</f>
        <v>42545</v>
      </c>
      <c r="BB254" s="101">
        <f>_xll.qlInterestRateIndexMaturity(Currency&amp;"ibor"&amp;Tenor,BA254,Trigger)</f>
        <v>42639</v>
      </c>
      <c r="BC254" s="246">
        <f>_xll.qlIndexFixing($AC$5,AZ254,TRUE,_xll.ohTrigger(Trigger,Trigger3M))</f>
        <v>3.4760127266595715E-4</v>
      </c>
      <c r="BD254" s="246">
        <f>_xll.qlIndexFixing($BE$1,AZ254,,_xll.ohTrigger(Trigger,Trigger3M))</f>
        <v>3.3840783869441095E-4</v>
      </c>
    </row>
    <row r="255" spans="51:56" ht="11.25" customHeight="1" x14ac:dyDescent="0.25">
      <c r="AY255" s="100" t="s">
        <v>196</v>
      </c>
      <c r="AZ255" s="101">
        <f>_xll.qlInterestRateIndexFixingDate(Currency&amp;"ibor"&amp;Tenor,BA255,Trigger)</f>
        <v>42544</v>
      </c>
      <c r="BA255" s="101">
        <f>_xll.qlCalendarAdvance(Calendar,BA254,AY255,"f",,Trigger)</f>
        <v>42548</v>
      </c>
      <c r="BB255" s="101">
        <f>_xll.qlInterestRateIndexMaturity(Currency&amp;"ibor"&amp;Tenor,BA255,Trigger)</f>
        <v>42640</v>
      </c>
      <c r="BC255" s="246">
        <f>_xll.qlIndexFixing($AC$5,AZ255,TRUE,_xll.ohTrigger(Trigger,Trigger3M))</f>
        <v>3.5080087340727783E-4</v>
      </c>
      <c r="BD255" s="246">
        <f>_xll.qlIndexFixing($BE$1,AZ255,,_xll.ohTrigger(Trigger,Trigger3M))</f>
        <v>3.4090464355864057E-4</v>
      </c>
    </row>
    <row r="256" spans="51:56" ht="11.25" customHeight="1" x14ac:dyDescent="0.25">
      <c r="AY256" s="100" t="s">
        <v>196</v>
      </c>
      <c r="AZ256" s="101">
        <f>_xll.qlInterestRateIndexFixingDate(Currency&amp;"ibor"&amp;Tenor,BA256,Trigger)</f>
        <v>42545</v>
      </c>
      <c r="BA256" s="101">
        <f>_xll.qlCalendarAdvance(Calendar,BA255,AY256,"f",,Trigger)</f>
        <v>42549</v>
      </c>
      <c r="BB256" s="101">
        <f>_xll.qlInterestRateIndexMaturity(Currency&amp;"ibor"&amp;Tenor,BA256,Trigger)</f>
        <v>42641</v>
      </c>
      <c r="BC256" s="246">
        <f>_xll.qlIndexFixing($AC$5,AZ256,TRUE,_xll.ohTrigger(Trigger,Trigger3M))</f>
        <v>3.5275815741171544E-4</v>
      </c>
      <c r="BD256" s="246">
        <f>_xll.qlIndexFixing($BE$1,AZ256,,_xll.ohTrigger(Trigger,Trigger3M))</f>
        <v>3.4211906899537527E-4</v>
      </c>
    </row>
    <row r="257" spans="51:56" ht="11.25" customHeight="1" x14ac:dyDescent="0.25">
      <c r="AY257" s="100" t="s">
        <v>196</v>
      </c>
      <c r="AZ257" s="101">
        <f>_xll.qlInterestRateIndexFixingDate(Currency&amp;"ibor"&amp;Tenor,BA257,Trigger)</f>
        <v>42548</v>
      </c>
      <c r="BA257" s="101">
        <f>_xll.qlCalendarAdvance(Calendar,BA256,AY257,"f",,Trigger)</f>
        <v>42550</v>
      </c>
      <c r="BB257" s="101">
        <f>_xll.qlInterestRateIndexMaturity(Currency&amp;"ibor"&amp;Tenor,BA257,Trigger)</f>
        <v>42642</v>
      </c>
      <c r="BC257" s="246">
        <f>_xll.qlIndexFixing($AC$5,AZ257,TRUE,_xll.ohTrigger(Trigger,Trigger3M))</f>
        <v>3.5471937168965104E-4</v>
      </c>
      <c r="BD257" s="246">
        <f>_xll.qlIndexFixing($BE$1,AZ257,,_xll.ohTrigger(Trigger,Trigger3M))</f>
        <v>3.4332382457415221E-4</v>
      </c>
    </row>
    <row r="258" spans="51:56" ht="11.25" customHeight="1" x14ac:dyDescent="0.25">
      <c r="AY258" s="100" t="s">
        <v>196</v>
      </c>
      <c r="AZ258" s="101">
        <f>_xll.qlInterestRateIndexFixingDate(Currency&amp;"ibor"&amp;Tenor,BA258,Trigger)</f>
        <v>42549</v>
      </c>
      <c r="BA258" s="101">
        <f>_xll.qlCalendarAdvance(Calendar,BA257,AY258,"f",,Trigger)</f>
        <v>42551</v>
      </c>
      <c r="BB258" s="101">
        <f>_xll.qlInterestRateIndexMaturity(Currency&amp;"ibor"&amp;Tenor,BA258,Trigger)</f>
        <v>42643</v>
      </c>
      <c r="BC258" s="246">
        <f>_xll.qlIndexFixing($AC$5,AZ258,TRUE,_xll.ohTrigger(Trigger,Trigger3M))</f>
        <v>3.5668451624716667E-4</v>
      </c>
      <c r="BD258" s="246">
        <f>_xll.qlIndexFixing($BE$1,AZ258,,_xll.ohTrigger(Trigger,Trigger3M))</f>
        <v>3.4452049807618209E-4</v>
      </c>
    </row>
    <row r="259" spans="51:56" ht="11.25" customHeight="1" x14ac:dyDescent="0.25">
      <c r="AY259" s="100" t="s">
        <v>196</v>
      </c>
      <c r="AZ259" s="101">
        <f>_xll.qlInterestRateIndexFixingDate(Currency&amp;"ibor"&amp;Tenor,BA259,Trigger)</f>
        <v>42550</v>
      </c>
      <c r="BA259" s="101">
        <f>_xll.qlCalendarAdvance(Calendar,BA258,AY259,"f",,Trigger)</f>
        <v>42552</v>
      </c>
      <c r="BB259" s="101">
        <f>_xll.qlInterestRateIndexMaturity(Currency&amp;"ibor"&amp;Tenor,BA259,Trigger)</f>
        <v>42646</v>
      </c>
      <c r="BC259" s="246">
        <f>_xll.qlIndexFixing($AC$5,AZ259,TRUE,_xll.ohTrigger(Trigger,Trigger3M))</f>
        <v>3.6121919631426636E-4</v>
      </c>
      <c r="BD259" s="246">
        <f>_xll.qlIndexFixing($BE$1,AZ259,,_xll.ohTrigger(Trigger,Trigger3M))</f>
        <v>3.4714450329809604E-4</v>
      </c>
    </row>
    <row r="260" spans="51:56" ht="11.25" customHeight="1" x14ac:dyDescent="0.25">
      <c r="AY260" s="100" t="s">
        <v>196</v>
      </c>
      <c r="AZ260" s="101">
        <f>_xll.qlInterestRateIndexFixingDate(Currency&amp;"ibor"&amp;Tenor,BA260,Trigger)</f>
        <v>42551</v>
      </c>
      <c r="BA260" s="101">
        <f>_xll.qlCalendarAdvance(Calendar,BA259,AY260,"f",,Trigger)</f>
        <v>42555</v>
      </c>
      <c r="BB260" s="101">
        <f>_xll.qlInterestRateIndexMaturity(Currency&amp;"ibor"&amp;Tenor,BA260,Trigger)</f>
        <v>42647</v>
      </c>
      <c r="BC260" s="246">
        <f>_xll.qlIndexFixing($AC$5,AZ260,TRUE,_xll.ohTrigger(Trigger,Trigger3M))</f>
        <v>3.6458439739640923E-4</v>
      </c>
      <c r="BD260" s="246">
        <f>_xll.qlIndexFixing($BE$1,AZ260,,_xll.ohTrigger(Trigger,Trigger3M))</f>
        <v>3.4925812697754168E-4</v>
      </c>
    </row>
    <row r="261" spans="51:56" ht="11.25" customHeight="1" x14ac:dyDescent="0.25">
      <c r="AY261" s="100" t="s">
        <v>196</v>
      </c>
      <c r="AZ261" s="101">
        <f>_xll.qlInterestRateIndexFixingDate(Currency&amp;"ibor"&amp;Tenor,BA261,Trigger)</f>
        <v>42552</v>
      </c>
      <c r="BA261" s="101">
        <f>_xll.qlCalendarAdvance(Calendar,BA260,AY261,"f",,Trigger)</f>
        <v>42556</v>
      </c>
      <c r="BB261" s="101">
        <f>_xll.qlInterestRateIndexMaturity(Currency&amp;"ibor"&amp;Tenor,BA261,Trigger)</f>
        <v>42648</v>
      </c>
      <c r="BC261" s="246">
        <f>_xll.qlIndexFixing($AC$5,AZ261,TRUE,_xll.ohTrigger(Trigger,Trigger3M))</f>
        <v>3.6656919344305646E-4</v>
      </c>
      <c r="BD261" s="246">
        <f>_xll.qlIndexFixing($BE$1,AZ261,,_xll.ohTrigger(Trigger,Trigger3M))</f>
        <v>3.5043820686091854E-4</v>
      </c>
    </row>
    <row r="262" spans="51:56" ht="11.25" customHeight="1" x14ac:dyDescent="0.25">
      <c r="AY262" s="100" t="s">
        <v>196</v>
      </c>
      <c r="AZ262" s="101">
        <f>_xll.qlInterestRateIndexFixingDate(Currency&amp;"ibor"&amp;Tenor,BA262,Trigger)</f>
        <v>42555</v>
      </c>
      <c r="BA262" s="101">
        <f>_xll.qlCalendarAdvance(Calendar,BA261,AY262,"f",,Trigger)</f>
        <v>42557</v>
      </c>
      <c r="BB262" s="101">
        <f>_xll.qlInterestRateIndexMaturity(Currency&amp;"ibor"&amp;Tenor,BA262,Trigger)</f>
        <v>42649</v>
      </c>
      <c r="BC262" s="246">
        <f>_xll.qlIndexFixing($AC$5,AZ262,TRUE,_xll.ohTrigger(Trigger,Trigger3M))</f>
        <v>3.6855791980490741E-4</v>
      </c>
      <c r="BD262" s="246">
        <f>_xll.qlIndexFixing($BE$1,AZ262,,_xll.ohTrigger(Trigger,Trigger3M))</f>
        <v>3.5161973138783063E-4</v>
      </c>
    </row>
    <row r="263" spans="51:56" ht="11.25" customHeight="1" x14ac:dyDescent="0.25">
      <c r="AY263" s="100" t="s">
        <v>196</v>
      </c>
      <c r="AZ263" s="101">
        <f>_xll.qlInterestRateIndexFixingDate(Currency&amp;"ibor"&amp;Tenor,BA263,Trigger)</f>
        <v>42556</v>
      </c>
      <c r="BA263" s="101">
        <f>_xll.qlCalendarAdvance(Calendar,BA262,AY263,"f",,Trigger)</f>
        <v>42558</v>
      </c>
      <c r="BB263" s="101">
        <f>_xll.qlInterestRateIndexMaturity(Currency&amp;"ibor"&amp;Tenor,BA263,Trigger)</f>
        <v>42650</v>
      </c>
      <c r="BC263" s="246">
        <f>_xll.qlIndexFixing($AC$5,AZ263,TRUE,_xll.ohTrigger(Trigger,Trigger3M))</f>
        <v>3.7055057648804419E-4</v>
      </c>
      <c r="BD263" s="246">
        <f>_xll.qlIndexFixing($BE$1,AZ263,,_xll.ohTrigger(Trigger,Trigger3M))</f>
        <v>3.5280428835165301E-4</v>
      </c>
    </row>
    <row r="264" spans="51:56" ht="11.25" customHeight="1" x14ac:dyDescent="0.25">
      <c r="AY264" s="100" t="s">
        <v>196</v>
      </c>
      <c r="AZ264" s="101">
        <f>_xll.qlInterestRateIndexFixingDate(Currency&amp;"ibor"&amp;Tenor,BA264,Trigger)</f>
        <v>42557</v>
      </c>
      <c r="BA264" s="101">
        <f>_xll.qlCalendarAdvance(Calendar,BA263,AY264,"f",,Trigger)</f>
        <v>42559</v>
      </c>
      <c r="BB264" s="101">
        <f>_xll.qlInterestRateIndexMaturity(Currency&amp;"ibor"&amp;Tenor,BA264,Trigger)</f>
        <v>42653</v>
      </c>
      <c r="BC264" s="246">
        <f>_xll.qlIndexFixing($AC$5,AZ264,TRUE,_xll.ohTrigger(Trigger,Trigger3M))</f>
        <v>3.7502560870208561E-4</v>
      </c>
      <c r="BD264" s="246">
        <f>_xll.qlIndexFixing($BE$1,AZ264,,_xll.ohTrigger(Trigger,Trigger3M))</f>
        <v>3.5566597755538795E-4</v>
      </c>
    </row>
    <row r="265" spans="51:56" ht="11.25" customHeight="1" x14ac:dyDescent="0.25">
      <c r="AY265" s="100" t="s">
        <v>196</v>
      </c>
      <c r="AZ265" s="101">
        <f>_xll.qlInterestRateIndexFixingDate(Currency&amp;"ibor"&amp;Tenor,BA265,Trigger)</f>
        <v>42558</v>
      </c>
      <c r="BA265" s="101">
        <f>_xll.qlCalendarAdvance(Calendar,BA264,AY265,"f",,Trigger)</f>
        <v>42562</v>
      </c>
      <c r="BB265" s="101">
        <f>_xll.qlInterestRateIndexMaturity(Currency&amp;"ibor"&amp;Tenor,BA265,Trigger)</f>
        <v>42654</v>
      </c>
      <c r="BC265" s="246">
        <f>_xll.qlIndexFixing($AC$5,AZ265,TRUE,_xll.ohTrigger(Trigger,Trigger3M))</f>
        <v>3.7856050655682915E-4</v>
      </c>
      <c r="BD265" s="246">
        <f>_xll.qlIndexFixing($BE$1,AZ265,,_xll.ohTrigger(Trigger,Trigger3M))</f>
        <v>3.5760459651566225E-4</v>
      </c>
    </row>
    <row r="266" spans="51:56" ht="11.25" customHeight="1" x14ac:dyDescent="0.25">
      <c r="AY266" s="100" t="s">
        <v>196</v>
      </c>
      <c r="AZ266" s="101">
        <f>_xll.qlInterestRateIndexFixingDate(Currency&amp;"ibor"&amp;Tenor,BA266,Trigger)</f>
        <v>42559</v>
      </c>
      <c r="BA266" s="101">
        <f>_xll.qlCalendarAdvance(Calendar,BA265,AY266,"f",,Trigger)</f>
        <v>42563</v>
      </c>
      <c r="BB266" s="101">
        <f>_xll.qlInterestRateIndexMaturity(Currency&amp;"ibor"&amp;Tenor,BA266,Trigger)</f>
        <v>42655</v>
      </c>
      <c r="BC266" s="246">
        <f>_xll.qlIndexFixing($AC$5,AZ266,TRUE,_xll.ohTrigger(Trigger,Trigger3M))</f>
        <v>3.8057281493849524E-4</v>
      </c>
      <c r="BD266" s="246">
        <f>_xll.qlIndexFixing($BE$1,AZ266,,_xll.ohTrigger(Trigger,Trigger3M))</f>
        <v>3.5882813263677786E-4</v>
      </c>
    </row>
    <row r="267" spans="51:56" ht="11.25" customHeight="1" x14ac:dyDescent="0.25">
      <c r="AY267" s="100" t="s">
        <v>196</v>
      </c>
      <c r="AZ267" s="101">
        <f>_xll.qlInterestRateIndexFixingDate(Currency&amp;"ibor"&amp;Tenor,BA267,Trigger)</f>
        <v>42562</v>
      </c>
      <c r="BA267" s="101">
        <f>_xll.qlCalendarAdvance(Calendar,BA266,AY267,"f",,Trigger)</f>
        <v>42564</v>
      </c>
      <c r="BB267" s="101">
        <f>_xll.qlInterestRateIndexMaturity(Currency&amp;"ibor"&amp;Tenor,BA267,Trigger)</f>
        <v>42656</v>
      </c>
      <c r="BC267" s="246">
        <f>_xll.qlIndexFixing($AC$5,AZ267,TRUE,_xll.ohTrigger(Trigger,Trigger3M))</f>
        <v>3.8258905367707089E-4</v>
      </c>
      <c r="BD267" s="246">
        <f>_xll.qlIndexFixing($BE$1,AZ267,,_xll.ohTrigger(Trigger,Trigger3M))</f>
        <v>3.6006422799589083E-4</v>
      </c>
    </row>
    <row r="268" spans="51:56" ht="11.25" customHeight="1" x14ac:dyDescent="0.25">
      <c r="AY268" s="100" t="s">
        <v>196</v>
      </c>
      <c r="AZ268" s="101">
        <f>_xll.qlInterestRateIndexFixingDate(Currency&amp;"ibor"&amp;Tenor,BA268,Trigger)</f>
        <v>42563</v>
      </c>
      <c r="BA268" s="101">
        <f>_xll.qlCalendarAdvance(Calendar,BA267,AY268,"f",,Trigger)</f>
        <v>42565</v>
      </c>
      <c r="BB268" s="101">
        <f>_xll.qlInterestRateIndexMaturity(Currency&amp;"ibor"&amp;Tenor,BA268,Trigger)</f>
        <v>42657</v>
      </c>
      <c r="BC268" s="246">
        <f>_xll.qlIndexFixing($AC$5,AZ268,TRUE,_xll.ohTrigger(Trigger,Trigger3M))</f>
        <v>3.8460922277950698E-4</v>
      </c>
      <c r="BD268" s="246">
        <f>_xll.qlIndexFixing($BE$1,AZ268,,_xll.ohTrigger(Trigger,Trigger3M))</f>
        <v>3.6131447040288483E-4</v>
      </c>
    </row>
    <row r="269" spans="51:56" ht="11.25" customHeight="1" x14ac:dyDescent="0.25">
      <c r="AY269" s="100" t="s">
        <v>196</v>
      </c>
      <c r="AZ269" s="101">
        <f>_xll.qlInterestRateIndexFixingDate(Currency&amp;"ibor"&amp;Tenor,BA269,Trigger)</f>
        <v>42564</v>
      </c>
      <c r="BA269" s="101">
        <f>_xll.qlCalendarAdvance(Calendar,BA268,AY269,"f",,Trigger)</f>
        <v>42566</v>
      </c>
      <c r="BB269" s="101">
        <f>_xll.qlInterestRateIndexMaturity(Currency&amp;"ibor"&amp;Tenor,BA269,Trigger)</f>
        <v>42660</v>
      </c>
      <c r="BC269" s="246">
        <f>_xll.qlIndexFixing($AC$5,AZ269,TRUE,_xll.ohTrigger(Trigger,Trigger3M))</f>
        <v>3.8902051186693411E-4</v>
      </c>
      <c r="BD269" s="246">
        <f>_xll.qlIndexFixing($BE$1,AZ269,,_xll.ohTrigger(Trigger,Trigger3M))</f>
        <v>3.6450528789353838E-4</v>
      </c>
    </row>
    <row r="270" spans="51:56" ht="11.25" customHeight="1" x14ac:dyDescent="0.25">
      <c r="AY270" s="100" t="s">
        <v>196</v>
      </c>
      <c r="AZ270" s="101">
        <f>_xll.qlInterestRateIndexFixingDate(Currency&amp;"ibor"&amp;Tenor,BA270,Trigger)</f>
        <v>42565</v>
      </c>
      <c r="BA270" s="101">
        <f>_xll.qlCalendarAdvance(Calendar,BA269,AY270,"f",,Trigger)</f>
        <v>42569</v>
      </c>
      <c r="BB270" s="101">
        <f>_xll.qlInterestRateIndexMaturity(Currency&amp;"ibor"&amp;Tenor,BA270,Trigger)</f>
        <v>42661</v>
      </c>
      <c r="BC270" s="246">
        <f>_xll.qlIndexFixing($AC$5,AZ270,TRUE,_xll.ohTrigger(Trigger,Trigger3M))</f>
        <v>3.9272920295036655E-4</v>
      </c>
      <c r="BD270" s="246">
        <f>_xll.qlIndexFixing($BE$1,AZ270,,_xll.ohTrigger(Trigger,Trigger3M))</f>
        <v>3.6648866673080158E-4</v>
      </c>
    </row>
    <row r="271" spans="51:56" ht="11.25" customHeight="1" x14ac:dyDescent="0.25">
      <c r="AY271" s="100" t="s">
        <v>196</v>
      </c>
      <c r="AZ271" s="101">
        <f>_xll.qlInterestRateIndexFixingDate(Currency&amp;"ibor"&amp;Tenor,BA271,Trigger)</f>
        <v>42566</v>
      </c>
      <c r="BA271" s="101">
        <f>_xll.qlCalendarAdvance(Calendar,BA270,AY271,"f",,Trigger)</f>
        <v>42570</v>
      </c>
      <c r="BB271" s="101">
        <f>_xll.qlInterestRateIndexMaturity(Currency&amp;"ibor"&amp;Tenor,BA271,Trigger)</f>
        <v>42662</v>
      </c>
      <c r="BC271" s="246">
        <f>_xll.qlIndexFixing($AC$5,AZ271,TRUE,_xll.ohTrigger(Trigger,Trigger3M))</f>
        <v>3.9476902396333631E-4</v>
      </c>
      <c r="BD271" s="246">
        <f>_xll.qlIndexFixing($BE$1,AZ271,,_xll.ohTrigger(Trigger,Trigger3M))</f>
        <v>3.6783346156542214E-4</v>
      </c>
    </row>
    <row r="272" spans="51:56" ht="11.25" customHeight="1" x14ac:dyDescent="0.25">
      <c r="AY272" s="100" t="s">
        <v>196</v>
      </c>
      <c r="AZ272" s="101">
        <f>_xll.qlInterestRateIndexFixingDate(Currency&amp;"ibor"&amp;Tenor,BA272,Trigger)</f>
        <v>42569</v>
      </c>
      <c r="BA272" s="101">
        <f>_xll.qlCalendarAdvance(Calendar,BA271,AY272,"f",,Trigger)</f>
        <v>42571</v>
      </c>
      <c r="BB272" s="101">
        <f>_xll.qlInterestRateIndexMaturity(Currency&amp;"ibor"&amp;Tenor,BA272,Trigger)</f>
        <v>42663</v>
      </c>
      <c r="BC272" s="246">
        <f>_xll.qlIndexFixing($AC$5,AZ272,TRUE,_xll.ohTrigger(Trigger,Trigger3M))</f>
        <v>3.9681277537752794E-4</v>
      </c>
      <c r="BD272" s="246">
        <f>_xll.qlIndexFixing($BE$1,AZ272,,_xll.ohTrigger(Trigger,Trigger3M))</f>
        <v>3.6920193034024223E-4</v>
      </c>
    </row>
    <row r="273" spans="51:56" ht="11.25" customHeight="1" x14ac:dyDescent="0.25">
      <c r="AY273" s="100" t="s">
        <v>196</v>
      </c>
      <c r="AZ273" s="101">
        <f>_xll.qlInterestRateIndexFixingDate(Currency&amp;"ibor"&amp;Tenor,BA273,Trigger)</f>
        <v>42570</v>
      </c>
      <c r="BA273" s="101">
        <f>_xll.qlCalendarAdvance(Calendar,BA272,AY273,"f",,Trigger)</f>
        <v>42572</v>
      </c>
      <c r="BB273" s="101">
        <f>_xll.qlInterestRateIndexMaturity(Currency&amp;"ibor"&amp;Tenor,BA273,Trigger)</f>
        <v>42664</v>
      </c>
      <c r="BC273" s="246">
        <f>_xll.qlIndexFixing($AC$5,AZ273,TRUE,_xll.ohTrigger(Trigger,Trigger3M))</f>
        <v>3.9886045719815462E-4</v>
      </c>
      <c r="BD273" s="246">
        <f>_xll.qlIndexFixing($BE$1,AZ273,,_xll.ohTrigger(Trigger,Trigger3M))</f>
        <v>3.7059566088078503E-4</v>
      </c>
    </row>
    <row r="274" spans="51:56" ht="11.25" customHeight="1" x14ac:dyDescent="0.25">
      <c r="AY274" s="100" t="s">
        <v>196</v>
      </c>
      <c r="AZ274" s="101">
        <f>_xll.qlInterestRateIndexFixingDate(Currency&amp;"ibor"&amp;Tenor,BA274,Trigger)</f>
        <v>42571</v>
      </c>
      <c r="BA274" s="101">
        <f>_xll.qlCalendarAdvance(Calendar,BA273,AY274,"f",,Trigger)</f>
        <v>42573</v>
      </c>
      <c r="BB274" s="101">
        <f>_xll.qlInterestRateIndexMaturity(Currency&amp;"ibor"&amp;Tenor,BA274,Trigger)</f>
        <v>42667</v>
      </c>
      <c r="BC274" s="246">
        <f>_xll.qlIndexFixing($AC$5,AZ274,TRUE,_xll.ohTrigger(Trigger,Trigger3M))</f>
        <v>4.0320390787609433E-4</v>
      </c>
      <c r="BD274" s="246">
        <f>_xll.qlIndexFixing($BE$1,AZ274,,_xll.ohTrigger(Trigger,Trigger3M))</f>
        <v>3.7419546573070017E-4</v>
      </c>
    </row>
    <row r="275" spans="51:56" ht="11.25" customHeight="1" x14ac:dyDescent="0.25">
      <c r="AY275" s="100" t="s">
        <v>196</v>
      </c>
      <c r="AZ275" s="101">
        <f>_xll.qlInterestRateIndexFixingDate(Currency&amp;"ibor"&amp;Tenor,BA275,Trigger)</f>
        <v>42572</v>
      </c>
      <c r="BA275" s="101">
        <f>_xll.qlCalendarAdvance(Calendar,BA274,AY275,"f",,Trigger)</f>
        <v>42576</v>
      </c>
      <c r="BB275" s="101">
        <f>_xll.qlInterestRateIndexMaturity(Currency&amp;"ibor"&amp;Tenor,BA275,Trigger)</f>
        <v>42668</v>
      </c>
      <c r="BC275" s="246">
        <f>_xll.qlIndexFixing($AC$5,AZ275,TRUE,_xll.ohTrigger(Trigger,Trigger3M))</f>
        <v>4.0709048866926091E-4</v>
      </c>
      <c r="BD275" s="246">
        <f>_xll.qlIndexFixing($BE$1,AZ275,,_xll.ohTrigger(Trigger,Trigger3M))</f>
        <v>3.7645495727233819E-4</v>
      </c>
    </row>
    <row r="276" spans="51:56" ht="11.25" customHeight="1" x14ac:dyDescent="0.25">
      <c r="AY276" s="100" t="s">
        <v>196</v>
      </c>
      <c r="AZ276" s="101">
        <f>_xll.qlInterestRateIndexFixingDate(Currency&amp;"ibor"&amp;Tenor,BA276,Trigger)</f>
        <v>42573</v>
      </c>
      <c r="BA276" s="101">
        <f>_xll.qlCalendarAdvance(Calendar,BA275,AY276,"f",,Trigger)</f>
        <v>42577</v>
      </c>
      <c r="BB276" s="101">
        <f>_xll.qlInterestRateIndexMaturity(Currency&amp;"ibor"&amp;Tenor,BA276,Trigger)</f>
        <v>42669</v>
      </c>
      <c r="BC276" s="246">
        <f>_xll.qlIndexFixing($AC$5,AZ276,TRUE,_xll.ohTrigger(Trigger,Trigger3M))</f>
        <v>4.0915782261503224E-4</v>
      </c>
      <c r="BD276" s="246">
        <f>_xll.qlIndexFixing($BE$1,AZ276,,_xll.ohTrigger(Trigger,Trigger3M))</f>
        <v>3.7799881409993498E-4</v>
      </c>
    </row>
    <row r="277" spans="51:56" ht="11.25" customHeight="1" x14ac:dyDescent="0.25">
      <c r="AY277" s="100" t="s">
        <v>196</v>
      </c>
      <c r="AZ277" s="101">
        <f>_xll.qlInterestRateIndexFixingDate(Currency&amp;"ibor"&amp;Tenor,BA277,Trigger)</f>
        <v>42576</v>
      </c>
      <c r="BA277" s="101">
        <f>_xll.qlCalendarAdvance(Calendar,BA276,AY277,"f",,Trigger)</f>
        <v>42578</v>
      </c>
      <c r="BB277" s="101">
        <f>_xll.qlInterestRateIndexMaturity(Currency&amp;"ibor"&amp;Tenor,BA277,Trigger)</f>
        <v>42670</v>
      </c>
      <c r="BC277" s="246">
        <f>_xll.qlIndexFixing($AC$5,AZ277,TRUE,_xll.ohTrigger(Trigger,Trigger3M))</f>
        <v>4.1122908700546895E-4</v>
      </c>
      <c r="BD277" s="246">
        <f>_xll.qlIndexFixing($BE$1,AZ277,,_xll.ohTrigger(Trigger,Trigger3M))</f>
        <v>3.7957745969939501E-4</v>
      </c>
    </row>
    <row r="278" spans="51:56" ht="11.25" customHeight="1" x14ac:dyDescent="0.25">
      <c r="AY278" s="100" t="s">
        <v>196</v>
      </c>
      <c r="AZ278" s="101">
        <f>_xll.qlInterestRateIndexFixingDate(Currency&amp;"ibor"&amp;Tenor,BA278,Trigger)</f>
        <v>42577</v>
      </c>
      <c r="BA278" s="101">
        <f>_xll.qlCalendarAdvance(Calendar,BA277,AY278,"f",,Trigger)</f>
        <v>42579</v>
      </c>
      <c r="BB278" s="101">
        <f>_xll.qlInterestRateIndexMaturity(Currency&amp;"ibor"&amp;Tenor,BA278,Trigger)</f>
        <v>42671</v>
      </c>
      <c r="BC278" s="246">
        <f>_xll.qlIndexFixing($AC$5,AZ278,TRUE,_xll.ohTrigger(Trigger,Trigger3M))</f>
        <v>4.1330428184578426E-4</v>
      </c>
      <c r="BD278" s="246">
        <f>_xll.qlIndexFixing($BE$1,AZ278,,_xll.ohTrigger(Trigger,Trigger3M))</f>
        <v>3.8119248191709442E-4</v>
      </c>
    </row>
    <row r="279" spans="51:56" ht="11.25" customHeight="1" x14ac:dyDescent="0.25">
      <c r="AY279" s="100" t="s">
        <v>196</v>
      </c>
      <c r="AZ279" s="101">
        <f>_xll.qlInterestRateIndexFixingDate(Currency&amp;"ibor"&amp;Tenor,BA279,Trigger)</f>
        <v>42578</v>
      </c>
      <c r="BA279" s="101">
        <f>_xll.qlCalendarAdvance(Calendar,BA278,AY279,"f",,Trigger)</f>
        <v>42580</v>
      </c>
      <c r="BB279" s="101">
        <f>_xll.qlInterestRateIndexMaturity(Currency&amp;"ibor"&amp;Tenor,BA279,Trigger)</f>
        <v>42674</v>
      </c>
      <c r="BC279" s="246">
        <f>_xll.qlIndexFixing($AC$5,AZ279,TRUE,_xll.ohTrigger(Trigger,Trigger3M))</f>
        <v>4.1757579882150992E-4</v>
      </c>
      <c r="BD279" s="246">
        <f>_xll.qlIndexFixing($BE$1,AZ279,,_xll.ohTrigger(Trigger,Trigger3M))</f>
        <v>3.8526954828039048E-4</v>
      </c>
    </row>
    <row r="280" spans="51:56" ht="11.25" customHeight="1" x14ac:dyDescent="0.25">
      <c r="AY280" s="100" t="s">
        <v>196</v>
      </c>
      <c r="AZ280" s="101">
        <f>_xll.qlInterestRateIndexFixingDate(Currency&amp;"ibor"&amp;Tenor,BA280,Trigger)</f>
        <v>42579</v>
      </c>
      <c r="BA280" s="101">
        <f>_xll.qlCalendarAdvance(Calendar,BA279,AY280,"f",,Trigger)</f>
        <v>42583</v>
      </c>
      <c r="BB280" s="101">
        <f>_xll.qlInterestRateIndexMaturity(Currency&amp;"ibor"&amp;Tenor,BA280,Trigger)</f>
        <v>42675</v>
      </c>
      <c r="BC280" s="246">
        <f>_xll.qlIndexFixing($AC$5,AZ280,TRUE,_xll.ohTrigger(Trigger,Trigger3M))</f>
        <v>4.2164436583181779E-4</v>
      </c>
      <c r="BD280" s="246">
        <f>_xll.qlIndexFixing($BE$1,AZ280,,_xll.ohTrigger(Trigger,Trigger3M))</f>
        <v>3.8804809400989242E-4</v>
      </c>
    </row>
    <row r="281" spans="51:56" ht="11.25" customHeight="1" x14ac:dyDescent="0.25">
      <c r="AY281" s="100" t="s">
        <v>196</v>
      </c>
      <c r="AZ281" s="101">
        <f>_xll.qlInterestRateIndexFixingDate(Currency&amp;"ibor"&amp;Tenor,BA281,Trigger)</f>
        <v>42580</v>
      </c>
      <c r="BA281" s="101">
        <f>_xll.qlCalendarAdvance(Calendar,BA280,AY281,"f",,Trigger)</f>
        <v>42584</v>
      </c>
      <c r="BB281" s="101">
        <f>_xll.qlInterestRateIndexMaturity(Currency&amp;"ibor"&amp;Tenor,BA281,Trigger)</f>
        <v>42676</v>
      </c>
      <c r="BC281" s="246">
        <f>_xll.qlIndexFixing($AC$5,AZ281,TRUE,_xll.ohTrigger(Trigger,Trigger3M))</f>
        <v>4.2373921301623298E-4</v>
      </c>
      <c r="BD281" s="246">
        <f>_xll.qlIndexFixing($BE$1,AZ281,,_xll.ohTrigger(Trigger,Trigger3M))</f>
        <v>3.898688171352035E-4</v>
      </c>
    </row>
    <row r="282" spans="51:56" ht="11.25" customHeight="1" x14ac:dyDescent="0.25">
      <c r="AY282" s="100" t="s">
        <v>196</v>
      </c>
      <c r="AZ282" s="101">
        <f>_xll.qlInterestRateIndexFixingDate(Currency&amp;"ibor"&amp;Tenor,BA282,Trigger)</f>
        <v>42583</v>
      </c>
      <c r="BA282" s="101">
        <f>_xll.qlCalendarAdvance(Calendar,BA281,AY282,"f",,Trigger)</f>
        <v>42585</v>
      </c>
      <c r="BB282" s="101">
        <f>_xll.qlInterestRateIndexMaturity(Currency&amp;"ibor"&amp;Tenor,BA282,Trigger)</f>
        <v>42677</v>
      </c>
      <c r="BC282" s="246">
        <f>_xll.qlIndexFixing($AC$5,AZ282,TRUE,_xll.ohTrigger(Trigger,Trigger3M))</f>
        <v>4.2583799068875709E-4</v>
      </c>
      <c r="BD282" s="246">
        <f>_xll.qlIndexFixing($BE$1,AZ282,,_xll.ohTrigger(Trigger,Trigger3M))</f>
        <v>3.9173507859709437E-4</v>
      </c>
    </row>
    <row r="283" spans="51:56" ht="11.25" customHeight="1" x14ac:dyDescent="0.25">
      <c r="AY283" s="100" t="s">
        <v>196</v>
      </c>
      <c r="AZ283" s="101">
        <f>_xll.qlInterestRateIndexFixingDate(Currency&amp;"ibor"&amp;Tenor,BA283,Trigger)</f>
        <v>42584</v>
      </c>
      <c r="BA283" s="101">
        <f>_xll.qlCalendarAdvance(Calendar,BA282,AY283,"f",,Trigger)</f>
        <v>42586</v>
      </c>
      <c r="BB283" s="101">
        <f>_xll.qlInterestRateIndexMaturity(Currency&amp;"ibor"&amp;Tenor,BA283,Trigger)</f>
        <v>42678</v>
      </c>
      <c r="BC283" s="246">
        <f>_xll.qlIndexFixing($AC$5,AZ283,TRUE,_xll.ohTrigger(Trigger,Trigger3M))</f>
        <v>4.2794069885547216E-4</v>
      </c>
      <c r="BD283" s="246">
        <f>_xll.qlIndexFixing($BE$1,AZ283,,_xll.ohTrigger(Trigger,Trigger3M))</f>
        <v>3.9364663908351673E-4</v>
      </c>
    </row>
    <row r="284" spans="51:56" ht="11.25" customHeight="1" x14ac:dyDescent="0.25">
      <c r="AY284" s="100" t="s">
        <v>196</v>
      </c>
      <c r="AZ284" s="101">
        <f>_xll.qlInterestRateIndexFixingDate(Currency&amp;"ibor"&amp;Tenor,BA284,Trigger)</f>
        <v>42585</v>
      </c>
      <c r="BA284" s="101">
        <f>_xll.qlCalendarAdvance(Calendar,BA283,AY284,"f",,Trigger)</f>
        <v>42587</v>
      </c>
      <c r="BB284" s="101">
        <f>_xll.qlInterestRateIndexMaturity(Currency&amp;"ibor"&amp;Tenor,BA284,Trigger)</f>
        <v>42681</v>
      </c>
      <c r="BC284" s="246">
        <f>_xll.qlIndexFixing($AC$5,AZ284,TRUE,_xll.ohTrigger(Trigger,Trigger3M))</f>
        <v>4.3213618682488793E-4</v>
      </c>
      <c r="BD284" s="246">
        <f>_xll.qlIndexFixing($BE$1,AZ284,,_xll.ohTrigger(Trigger,Trigger3M))</f>
        <v>3.982509232009289E-4</v>
      </c>
    </row>
    <row r="285" spans="51:56" ht="11.25" customHeight="1" x14ac:dyDescent="0.25">
      <c r="AY285" s="100" t="s">
        <v>196</v>
      </c>
      <c r="AZ285" s="101">
        <f>_xll.qlInterestRateIndexFixingDate(Currency&amp;"ibor"&amp;Tenor,BA285,Trigger)</f>
        <v>42586</v>
      </c>
      <c r="BA285" s="101">
        <f>_xll.qlCalendarAdvance(Calendar,BA284,AY285,"f",,Trigger)</f>
        <v>42590</v>
      </c>
      <c r="BB285" s="101">
        <f>_xll.qlInterestRateIndexMaturity(Currency&amp;"ibor"&amp;Tenor,BA285,Trigger)</f>
        <v>42682</v>
      </c>
      <c r="BC285" s="246">
        <f>_xll.qlIndexFixing($AC$5,AZ285,TRUE,_xll.ohTrigger(Trigger,Trigger3M))</f>
        <v>4.363908365884908E-4</v>
      </c>
      <c r="BD285" s="246">
        <f>_xll.qlIndexFixing($BE$1,AZ285,,_xll.ohTrigger(Trigger,Trigger3M))</f>
        <v>4.0173377630862202E-4</v>
      </c>
    </row>
    <row r="286" spans="51:56" ht="11.25" customHeight="1" x14ac:dyDescent="0.25">
      <c r="AY286" s="100" t="s">
        <v>196</v>
      </c>
      <c r="AZ286" s="101">
        <f>_xll.qlInterestRateIndexFixingDate(Currency&amp;"ibor"&amp;Tenor,BA286,Trigger)</f>
        <v>42587</v>
      </c>
      <c r="BA286" s="101">
        <f>_xll.qlCalendarAdvance(Calendar,BA285,AY286,"f",,Trigger)</f>
        <v>42591</v>
      </c>
      <c r="BB286" s="101">
        <f>_xll.qlInterestRateIndexMaturity(Currency&amp;"ibor"&amp;Tenor,BA286,Trigger)</f>
        <v>42683</v>
      </c>
      <c r="BC286" s="246">
        <f>_xll.qlIndexFixing($AC$5,AZ286,TRUE,_xll.ohTrigger(Trigger,Trigger3M))</f>
        <v>4.3851319731999879E-4</v>
      </c>
      <c r="BD286" s="246">
        <f>_xll.qlIndexFixing($BE$1,AZ286,,_xll.ohTrigger(Trigger,Trigger3M))</f>
        <v>4.038627606939294E-4</v>
      </c>
    </row>
    <row r="287" spans="51:56" ht="11.25" customHeight="1" x14ac:dyDescent="0.25">
      <c r="AY287" s="100" t="s">
        <v>196</v>
      </c>
      <c r="AZ287" s="101">
        <f>_xll.qlInterestRateIndexFixingDate(Currency&amp;"ibor"&amp;Tenor,BA287,Trigger)</f>
        <v>42590</v>
      </c>
      <c r="BA287" s="101">
        <f>_xll.qlCalendarAdvance(Calendar,BA286,AY287,"f",,Trigger)</f>
        <v>42592</v>
      </c>
      <c r="BB287" s="101">
        <f>_xll.qlInterestRateIndexMaturity(Currency&amp;"ibor"&amp;Tenor,BA287,Trigger)</f>
        <v>42684</v>
      </c>
      <c r="BC287" s="246">
        <f>_xll.qlIndexFixing($AC$5,AZ287,TRUE,_xll.ohTrigger(Trigger,Trigger3M))</f>
        <v>4.4063948858479696E-4</v>
      </c>
      <c r="BD287" s="246">
        <f>_xll.qlIndexFixing($BE$1,AZ287,,_xll.ohTrigger(Trigger,Trigger3M))</f>
        <v>4.0603341561669214E-4</v>
      </c>
    </row>
    <row r="288" spans="51:56" ht="11.25" customHeight="1" x14ac:dyDescent="0.25">
      <c r="AY288" s="100" t="s">
        <v>196</v>
      </c>
      <c r="AZ288" s="101">
        <f>_xll.qlInterestRateIndexFixingDate(Currency&amp;"ibor"&amp;Tenor,BA288,Trigger)</f>
        <v>42591</v>
      </c>
      <c r="BA288" s="101">
        <f>_xll.qlCalendarAdvance(Calendar,BA287,AY288,"f",,Trigger)</f>
        <v>42593</v>
      </c>
      <c r="BB288" s="101">
        <f>_xll.qlInterestRateIndexMaturity(Currency&amp;"ibor"&amp;Tenor,BA288,Trigger)</f>
        <v>42685</v>
      </c>
      <c r="BC288" s="246">
        <f>_xll.qlIndexFixing($AC$5,AZ288,TRUE,_xll.ohTrigger(Trigger,Trigger3M))</f>
        <v>4.4276971038722959E-4</v>
      </c>
      <c r="BD288" s="246">
        <f>_xll.qlIndexFixing($BE$1,AZ288,,_xll.ohTrigger(Trigger,Trigger3M))</f>
        <v>4.0824513632674731E-4</v>
      </c>
    </row>
    <row r="289" spans="51:56" ht="11.25" customHeight="1" x14ac:dyDescent="0.25">
      <c r="AY289" s="100" t="s">
        <v>196</v>
      </c>
      <c r="AZ289" s="101">
        <f>_xll.qlInterestRateIndexFixingDate(Currency&amp;"ibor"&amp;Tenor,BA289,Trigger)</f>
        <v>42592</v>
      </c>
      <c r="BA289" s="101">
        <f>_xll.qlCalendarAdvance(Calendar,BA288,AY289,"f",,Trigger)</f>
        <v>42594</v>
      </c>
      <c r="BB289" s="101">
        <f>_xll.qlInterestRateIndexMaturity(Currency&amp;"ibor"&amp;Tenor,BA289,Trigger)</f>
        <v>42688</v>
      </c>
      <c r="BC289" s="246">
        <f>_xll.qlIndexFixing($AC$5,AZ289,TRUE,_xll.ohTrigger(Trigger,Trigger3M))</f>
        <v>4.4688507403599804E-4</v>
      </c>
      <c r="BD289" s="246">
        <f>_xll.qlIndexFixing($BE$1,AZ289,,_xll.ohTrigger(Trigger,Trigger3M))</f>
        <v>4.1334395079886498E-4</v>
      </c>
    </row>
    <row r="290" spans="51:56" ht="11.25" customHeight="1" x14ac:dyDescent="0.25">
      <c r="AY290" s="100" t="s">
        <v>196</v>
      </c>
      <c r="AZ290" s="101">
        <f>_xll.qlInterestRateIndexFixingDate(Currency&amp;"ibor"&amp;Tenor,BA290,Trigger)</f>
        <v>42593</v>
      </c>
      <c r="BA290" s="101">
        <f>_xll.qlCalendarAdvance(Calendar,BA289,AY290,"f",,Trigger)</f>
        <v>42597</v>
      </c>
      <c r="BB290" s="101">
        <f>_xll.qlInterestRateIndexMaturity(Currency&amp;"ibor"&amp;Tenor,BA290,Trigger)</f>
        <v>42689</v>
      </c>
      <c r="BC290" s="246">
        <f>_xll.qlIndexFixing($AC$5,AZ290,TRUE,_xll.ohTrigger(Trigger,Trigger3M))</f>
        <v>4.5132990311493103E-4</v>
      </c>
      <c r="BD290" s="246">
        <f>_xll.qlIndexFixing($BE$1,AZ290,,_xll.ohTrigger(Trigger,Trigger3M))</f>
        <v>4.1749058210179777E-4</v>
      </c>
    </row>
    <row r="291" spans="51:56" ht="11.25" customHeight="1" x14ac:dyDescent="0.25">
      <c r="AY291" s="100" t="s">
        <v>196</v>
      </c>
      <c r="AZ291" s="101">
        <f>_xll.qlInterestRateIndexFixingDate(Currency&amp;"ibor"&amp;Tenor,BA291,Trigger)</f>
        <v>42594</v>
      </c>
      <c r="BA291" s="101">
        <f>_xll.qlCalendarAdvance(Calendar,BA290,AY291,"f",,Trigger)</f>
        <v>42598</v>
      </c>
      <c r="BB291" s="101">
        <f>_xll.qlInterestRateIndexMaturity(Currency&amp;"ibor"&amp;Tenor,BA291,Trigger)</f>
        <v>42690</v>
      </c>
      <c r="BC291" s="246">
        <f>_xll.qlIndexFixing($AC$5,AZ291,TRUE,_xll.ohTrigger(Trigger,Trigger3M))</f>
        <v>4.5347977770719396E-4</v>
      </c>
      <c r="BD291" s="246">
        <f>_xll.qlIndexFixing($BE$1,AZ291,,_xll.ohTrigger(Trigger,Trigger3M))</f>
        <v>4.1989856053757597E-4</v>
      </c>
    </row>
    <row r="292" spans="51:56" ht="11.25" customHeight="1" x14ac:dyDescent="0.25">
      <c r="AY292" s="100" t="s">
        <v>196</v>
      </c>
      <c r="AZ292" s="101">
        <f>_xll.qlInterestRateIndexFixingDate(Currency&amp;"ibor"&amp;Tenor,BA292,Trigger)</f>
        <v>42597</v>
      </c>
      <c r="BA292" s="101">
        <f>_xll.qlCalendarAdvance(Calendar,BA291,AY292,"f",,Trigger)</f>
        <v>42599</v>
      </c>
      <c r="BB292" s="101">
        <f>_xll.qlInterestRateIndexMaturity(Currency&amp;"ibor"&amp;Tenor,BA292,Trigger)</f>
        <v>42691</v>
      </c>
      <c r="BC292" s="246">
        <f>_xll.qlIndexFixing($AC$5,AZ292,TRUE,_xll.ohTrigger(Trigger,Trigger3M))</f>
        <v>4.5563358287705944E-4</v>
      </c>
      <c r="BD292" s="246">
        <f>_xll.qlIndexFixing($BE$1,AZ292,,_xll.ohTrigger(Trigger,Trigger3M))</f>
        <v>4.223439762718329E-4</v>
      </c>
    </row>
    <row r="293" spans="51:56" ht="11.25" customHeight="1" x14ac:dyDescent="0.25">
      <c r="AY293" s="100" t="s">
        <v>196</v>
      </c>
      <c r="AZ293" s="101">
        <f>_xll.qlInterestRateIndexFixingDate(Currency&amp;"ibor"&amp;Tenor,BA293,Trigger)</f>
        <v>42598</v>
      </c>
      <c r="BA293" s="101">
        <f>_xll.qlCalendarAdvance(Calendar,BA292,AY293,"f",,Trigger)</f>
        <v>42600</v>
      </c>
      <c r="BB293" s="101">
        <f>_xll.qlInterestRateIndexMaturity(Currency&amp;"ibor"&amp;Tenor,BA293,Trigger)</f>
        <v>42692</v>
      </c>
      <c r="BC293" s="246">
        <f>_xll.qlIndexFixing($AC$5,AZ293,TRUE,_xll.ohTrigger(Trigger,Trigger3M))</f>
        <v>4.5779131863147839E-4</v>
      </c>
      <c r="BD293" s="246">
        <f>_xll.qlIndexFixing($BE$1,AZ293,,_xll.ohTrigger(Trigger,Trigger3M))</f>
        <v>4.2482622455701204E-4</v>
      </c>
    </row>
    <row r="294" spans="51:56" ht="11.25" customHeight="1" x14ac:dyDescent="0.25">
      <c r="AY294" s="100" t="s">
        <v>196</v>
      </c>
      <c r="AZ294" s="101">
        <f>_xll.qlInterestRateIndexFixingDate(Currency&amp;"ibor"&amp;Tenor,BA294,Trigger)</f>
        <v>42599</v>
      </c>
      <c r="BA294" s="101">
        <f>_xll.qlCalendarAdvance(Calendar,BA293,AY294,"f",,Trigger)</f>
        <v>42601</v>
      </c>
      <c r="BB294" s="101">
        <f>_xll.qlInterestRateIndexMaturity(Currency&amp;"ibor"&amp;Tenor,BA294,Trigger)</f>
        <v>42695</v>
      </c>
      <c r="BC294" s="246">
        <f>_xll.qlIndexFixing($AC$5,AZ294,TRUE,_xll.ohTrigger(Trigger,Trigger3M))</f>
        <v>4.618224626326727E-4</v>
      </c>
      <c r="BD294" s="246">
        <f>_xll.qlIndexFixing($BE$1,AZ294,,_xll.ohTrigger(Trigger,Trigger3M))</f>
        <v>4.3036850668730332E-4</v>
      </c>
    </row>
    <row r="295" spans="51:56" ht="11.25" customHeight="1" x14ac:dyDescent="0.25">
      <c r="AY295" s="100" t="s">
        <v>196</v>
      </c>
      <c r="AZ295" s="101">
        <f>_xll.qlInterestRateIndexFixingDate(Currency&amp;"ibor"&amp;Tenor,BA295,Trigger)</f>
        <v>42600</v>
      </c>
      <c r="BA295" s="101">
        <f>_xll.qlCalendarAdvance(Calendar,BA294,AY295,"f",,Trigger)</f>
        <v>42604</v>
      </c>
      <c r="BB295" s="101">
        <f>_xll.qlInterestRateIndexMaturity(Currency&amp;"ibor"&amp;Tenor,BA295,Trigger)</f>
        <v>42696</v>
      </c>
      <c r="BC295" s="246">
        <f>_xll.qlIndexFixing($AC$5,AZ295,TRUE,_xll.ohTrigger(Trigger,Trigger3M))</f>
        <v>4.6646156761546206E-4</v>
      </c>
      <c r="BD295" s="246">
        <f>_xll.qlIndexFixing($BE$1,AZ295,,_xll.ohTrigger(Trigger,Trigger3M))</f>
        <v>4.3511144819065865E-4</v>
      </c>
    </row>
    <row r="296" spans="51:56" ht="11.25" customHeight="1" x14ac:dyDescent="0.25">
      <c r="AY296" s="100" t="s">
        <v>196</v>
      </c>
      <c r="AZ296" s="101">
        <f>_xll.qlInterestRateIndexFixingDate(Currency&amp;"ibor"&amp;Tenor,BA296,Trigger)</f>
        <v>42601</v>
      </c>
      <c r="BA296" s="101">
        <f>_xll.qlCalendarAdvance(Calendar,BA295,AY296,"f",,Trigger)</f>
        <v>42605</v>
      </c>
      <c r="BB296" s="101">
        <f>_xll.qlInterestRateIndexMaturity(Currency&amp;"ibor"&amp;Tenor,BA296,Trigger)</f>
        <v>42697</v>
      </c>
      <c r="BC296" s="246">
        <f>_xll.qlIndexFixing($AC$5,AZ296,TRUE,_xll.ohTrigger(Trigger,Trigger3M))</f>
        <v>4.6863895638648645E-4</v>
      </c>
      <c r="BD296" s="246">
        <f>_xll.qlIndexFixing($BE$1,AZ296,,_xll.ohTrigger(Trigger,Trigger3M))</f>
        <v>4.3776878796584015E-4</v>
      </c>
    </row>
    <row r="297" spans="51:56" ht="11.25" customHeight="1" x14ac:dyDescent="0.25">
      <c r="AY297" s="100" t="s">
        <v>196</v>
      </c>
      <c r="AZ297" s="101">
        <f>_xll.qlInterestRateIndexFixingDate(Currency&amp;"ibor"&amp;Tenor,BA297,Trigger)</f>
        <v>42604</v>
      </c>
      <c r="BA297" s="101">
        <f>_xll.qlCalendarAdvance(Calendar,BA296,AY297,"f",,Trigger)</f>
        <v>42606</v>
      </c>
      <c r="BB297" s="101">
        <f>_xll.qlInterestRateIndexMaturity(Currency&amp;"ibor"&amp;Tenor,BA297,Trigger)</f>
        <v>42698</v>
      </c>
      <c r="BC297" s="246">
        <f>_xll.qlIndexFixing($AC$5,AZ297,TRUE,_xll.ohTrigger(Trigger,Trigger3M))</f>
        <v>4.7082027578029459E-4</v>
      </c>
      <c r="BD297" s="246">
        <f>_xll.qlIndexFixing($BE$1,AZ297,,_xll.ohTrigger(Trigger,Trigger3M))</f>
        <v>4.4045933178314618E-4</v>
      </c>
    </row>
    <row r="298" spans="51:56" ht="11.25" customHeight="1" x14ac:dyDescent="0.25">
      <c r="AY298" s="100" t="s">
        <v>196</v>
      </c>
      <c r="AZ298" s="101">
        <f>_xll.qlInterestRateIndexFixingDate(Currency&amp;"ibor"&amp;Tenor,BA298,Trigger)</f>
        <v>42605</v>
      </c>
      <c r="BA298" s="101">
        <f>_xll.qlCalendarAdvance(Calendar,BA297,AY298,"f",,Trigger)</f>
        <v>42607</v>
      </c>
      <c r="BB298" s="101">
        <f>_xll.qlInterestRateIndexMaturity(Currency&amp;"ibor"&amp;Tenor,BA298,Trigger)</f>
        <v>42699</v>
      </c>
      <c r="BC298" s="246">
        <f>_xll.qlIndexFixing($AC$5,AZ298,TRUE,_xll.ohTrigger(Trigger,Trigger3M))</f>
        <v>4.7300552580383746E-4</v>
      </c>
      <c r="BD298" s="246">
        <f>_xll.qlIndexFixing($BE$1,AZ298,,_xll.ohTrigger(Trigger,Trigger3M))</f>
        <v>4.4318247488806943E-4</v>
      </c>
    </row>
    <row r="299" spans="51:56" ht="11.25" customHeight="1" x14ac:dyDescent="0.25">
      <c r="AY299" s="100" t="s">
        <v>196</v>
      </c>
      <c r="AZ299" s="101">
        <f>_xll.qlInterestRateIndexFixingDate(Currency&amp;"ibor"&amp;Tenor,BA299,Trigger)</f>
        <v>42606</v>
      </c>
      <c r="BA299" s="101">
        <f>_xll.qlCalendarAdvance(Calendar,BA298,AY299,"f",,Trigger)</f>
        <v>42608</v>
      </c>
      <c r="BB299" s="101">
        <f>_xll.qlInterestRateIndexMaturity(Currency&amp;"ibor"&amp;Tenor,BA299,Trigger)</f>
        <v>42702</v>
      </c>
      <c r="BC299" s="246">
        <f>_xll.qlIndexFixing($AC$5,AZ299,TRUE,_xll.ohTrigger(Trigger,Trigger3M))</f>
        <v>4.7694835481825582E-4</v>
      </c>
      <c r="BD299" s="246">
        <f>_xll.qlIndexFixing($BE$1,AZ299,,_xll.ohTrigger(Trigger,Trigger3M))</f>
        <v>4.4912157563948673E-4</v>
      </c>
    </row>
    <row r="300" spans="51:56" ht="11.25" customHeight="1" x14ac:dyDescent="0.25">
      <c r="AY300" s="100" t="s">
        <v>196</v>
      </c>
      <c r="AZ300" s="101">
        <f>_xll.qlInterestRateIndexFixingDate(Currency&amp;"ibor"&amp;Tenor,BA300,Trigger)</f>
        <v>42607</v>
      </c>
      <c r="BA300" s="101">
        <f>_xll.qlCalendarAdvance(Calendar,BA299,AY300,"f",,Trigger)</f>
        <v>42611</v>
      </c>
      <c r="BB300" s="101">
        <f>_xll.qlInterestRateIndexMaturity(Currency&amp;"ibor"&amp;Tenor,BA300,Trigger)</f>
        <v>42703</v>
      </c>
      <c r="BC300" s="246">
        <f>_xll.qlIndexFixing($AC$5,AZ300,TRUE,_xll.ohTrigger(Trigger,Trigger3M))</f>
        <v>4.8178583232568692E-4</v>
      </c>
      <c r="BD300" s="246">
        <f>_xll.qlIndexFixing($BE$1,AZ300,,_xll.ohTrigger(Trigger,Trigger3M))</f>
        <v>4.5438894507554084E-4</v>
      </c>
    </row>
    <row r="301" spans="51:56" ht="11.25" customHeight="1" x14ac:dyDescent="0.25">
      <c r="AY301" s="100" t="s">
        <v>196</v>
      </c>
      <c r="AZ301" s="101">
        <f>_xll.qlInterestRateIndexFixingDate(Currency&amp;"ibor"&amp;Tenor,BA301,Trigger)</f>
        <v>42608</v>
      </c>
      <c r="BA301" s="101">
        <f>_xll.qlCalendarAdvance(Calendar,BA300,AY301,"f",,Trigger)</f>
        <v>42612</v>
      </c>
      <c r="BB301" s="101">
        <f>_xll.qlInterestRateIndexMaturity(Currency&amp;"ibor"&amp;Tenor,BA301,Trigger)</f>
        <v>42704</v>
      </c>
      <c r="BC301" s="246">
        <f>_xll.qlIndexFixing($AC$5,AZ301,TRUE,_xll.ohTrigger(Trigger,Trigger3M))</f>
        <v>4.8399073559608584E-4</v>
      </c>
      <c r="BD301" s="246">
        <f>_xll.qlIndexFixing($BE$1,AZ301,,_xll.ohTrigger(Trigger,Trigger3M))</f>
        <v>4.5726601327921801E-4</v>
      </c>
    </row>
    <row r="302" spans="51:56" ht="11.25" customHeight="1" x14ac:dyDescent="0.25">
      <c r="AY302" s="100" t="s">
        <v>196</v>
      </c>
      <c r="AZ302" s="101">
        <f>_xll.qlInterestRateIndexFixingDate(Currency&amp;"ibor"&amp;Tenor,BA302,Trigger)</f>
        <v>42611</v>
      </c>
      <c r="BA302" s="101">
        <f>_xll.qlCalendarAdvance(Calendar,BA301,AY302,"f",,Trigger)</f>
        <v>42613</v>
      </c>
      <c r="BB302" s="101">
        <f>_xll.qlInterestRateIndexMaturity(Currency&amp;"ibor"&amp;Tenor,BA302,Trigger)</f>
        <v>42704</v>
      </c>
      <c r="BC302" s="246">
        <f>_xll.qlIndexFixing($AC$5,AZ302,TRUE,_xll.ohTrigger(Trigger,Trigger3M))</f>
        <v>4.8536094669261563E-4</v>
      </c>
      <c r="BD302" s="246">
        <f>_xll.qlIndexFixing($BE$1,AZ302,,_xll.ohTrigger(Trigger,Trigger3M))</f>
        <v>4.5853663068024029E-4</v>
      </c>
    </row>
    <row r="303" spans="51:56" ht="11.25" customHeight="1" x14ac:dyDescent="0.25">
      <c r="AY303" s="100" t="s">
        <v>196</v>
      </c>
      <c r="AZ303" s="101">
        <f>_xll.qlInterestRateIndexFixingDate(Currency&amp;"ibor"&amp;Tenor,BA303,Trigger)</f>
        <v>42612</v>
      </c>
      <c r="BA303" s="101">
        <f>_xll.qlCalendarAdvance(Calendar,BA302,AY303,"f",,Trigger)</f>
        <v>42614</v>
      </c>
      <c r="BB303" s="101">
        <f>_xll.qlInterestRateIndexMaturity(Currency&amp;"ibor"&amp;Tenor,BA303,Trigger)</f>
        <v>42705</v>
      </c>
      <c r="BC303" s="246">
        <f>_xll.qlIndexFixing($AC$5,AZ303,TRUE,_xll.ohTrigger(Trigger,Trigger3M))</f>
        <v>4.8758264620269316E-4</v>
      </c>
      <c r="BD303" s="246">
        <f>_xll.qlIndexFixing($BE$1,AZ303,,_xll.ohTrigger(Trigger,Trigger3M))</f>
        <v>4.6146068594804708E-4</v>
      </c>
    </row>
    <row r="304" spans="51:56" ht="11.25" customHeight="1" x14ac:dyDescent="0.25">
      <c r="AY304" s="100" t="s">
        <v>196</v>
      </c>
      <c r="AZ304" s="101">
        <f>_xll.qlInterestRateIndexFixingDate(Currency&amp;"ibor"&amp;Tenor,BA304,Trigger)</f>
        <v>42613</v>
      </c>
      <c r="BA304" s="101">
        <f>_xll.qlCalendarAdvance(Calendar,BA303,AY304,"f",,Trigger)</f>
        <v>42615</v>
      </c>
      <c r="BB304" s="101">
        <f>_xll.qlInterestRateIndexMaturity(Currency&amp;"ibor"&amp;Tenor,BA304,Trigger)</f>
        <v>42706</v>
      </c>
      <c r="BC304" s="246">
        <f>_xll.qlIndexFixing($AC$5,AZ304,TRUE,_xll.ohTrigger(Trigger,Trigger3M))</f>
        <v>4.898083195652266E-4</v>
      </c>
      <c r="BD304" s="246">
        <f>_xll.qlIndexFixing($BE$1,AZ304,,_xll.ohTrigger(Trigger,Trigger3M))</f>
        <v>4.6441259540250338E-4</v>
      </c>
    </row>
    <row r="305" spans="51:56" ht="11.25" customHeight="1" x14ac:dyDescent="0.25">
      <c r="AY305" s="100" t="s">
        <v>196</v>
      </c>
      <c r="AZ305" s="101">
        <f>_xll.qlInterestRateIndexFixingDate(Currency&amp;"ibor"&amp;Tenor,BA305,Trigger)</f>
        <v>42614</v>
      </c>
      <c r="BA305" s="101">
        <f>_xll.qlCalendarAdvance(Calendar,BA304,AY305,"f",,Trigger)</f>
        <v>42618</v>
      </c>
      <c r="BB305" s="101">
        <f>_xll.qlInterestRateIndexMaturity(Currency&amp;"ibor"&amp;Tenor,BA305,Trigger)</f>
        <v>42709</v>
      </c>
      <c r="BC305" s="246">
        <f>_xll.qlIndexFixing($AC$5,AZ305,TRUE,_xll.ohTrigger(Trigger,Trigger3M))</f>
        <v>4.9650918284134917E-4</v>
      </c>
      <c r="BD305" s="246">
        <f>_xll.qlIndexFixing($BE$1,AZ305,,_xll.ohTrigger(Trigger,Trigger3M))</f>
        <v>4.7342933476996228E-4</v>
      </c>
    </row>
    <row r="306" spans="51:56" ht="11.25" customHeight="1" x14ac:dyDescent="0.25">
      <c r="AY306" s="100" t="s">
        <v>196</v>
      </c>
      <c r="AZ306" s="101">
        <f>_xll.qlInterestRateIndexFixingDate(Currency&amp;"ibor"&amp;Tenor,BA306,Trigger)</f>
        <v>42615</v>
      </c>
      <c r="BA306" s="101">
        <f>_xll.qlCalendarAdvance(Calendar,BA305,AY306,"f",,Trigger)</f>
        <v>42619</v>
      </c>
      <c r="BB306" s="101">
        <f>_xll.qlInterestRateIndexMaturity(Currency&amp;"ibor"&amp;Tenor,BA306,Trigger)</f>
        <v>42710</v>
      </c>
      <c r="BC306" s="246">
        <f>_xll.qlIndexFixing($AC$5,AZ306,TRUE,_xll.ohTrigger(Trigger,Trigger3M))</f>
        <v>4.9875075168485808E-4</v>
      </c>
      <c r="BD306" s="246">
        <f>_xll.qlIndexFixing($BE$1,AZ306,,_xll.ohTrigger(Trigger,Trigger3M))</f>
        <v>4.7648654685520953E-4</v>
      </c>
    </row>
    <row r="307" spans="51:56" ht="11.25" customHeight="1" x14ac:dyDescent="0.25">
      <c r="AY307" s="100" t="s">
        <v>196</v>
      </c>
      <c r="AZ307" s="101">
        <f>_xll.qlInterestRateIndexFixingDate(Currency&amp;"ibor"&amp;Tenor,BA307,Trigger)</f>
        <v>42618</v>
      </c>
      <c r="BA307" s="101">
        <f>_xll.qlCalendarAdvance(Calendar,BA306,AY307,"f",,Trigger)</f>
        <v>42620</v>
      </c>
      <c r="BB307" s="101">
        <f>_xll.qlInterestRateIndexMaturity(Currency&amp;"ibor"&amp;Tenor,BA307,Trigger)</f>
        <v>42711</v>
      </c>
      <c r="BC307" s="246">
        <f>_xll.qlIndexFixing($AC$5,AZ307,TRUE,_xll.ohTrigger(Trigger,Trigger3M))</f>
        <v>5.0099629441508105E-4</v>
      </c>
      <c r="BD307" s="246">
        <f>_xll.qlIndexFixing($BE$1,AZ307,,_xll.ohTrigger(Trigger,Trigger3M))</f>
        <v>4.7956855606481061E-4</v>
      </c>
    </row>
    <row r="308" spans="51:56" ht="11.25" customHeight="1" x14ac:dyDescent="0.25">
      <c r="AY308" s="100" t="s">
        <v>196</v>
      </c>
      <c r="AZ308" s="101">
        <f>_xll.qlInterestRateIndexFixingDate(Currency&amp;"ibor"&amp;Tenor,BA308,Trigger)</f>
        <v>42619</v>
      </c>
      <c r="BA308" s="101">
        <f>_xll.qlCalendarAdvance(Calendar,BA307,AY308,"f",,Trigger)</f>
        <v>42621</v>
      </c>
      <c r="BB308" s="101">
        <f>_xll.qlInterestRateIndexMaturity(Currency&amp;"ibor"&amp;Tenor,BA308,Trigger)</f>
        <v>42712</v>
      </c>
      <c r="BC308" s="246">
        <f>_xll.qlIndexFixing($AC$5,AZ308,TRUE,_xll.ohTrigger(Trigger,Trigger3M))</f>
        <v>5.0324581103992406E-4</v>
      </c>
      <c r="BD308" s="246">
        <f>_xll.qlIndexFixing($BE$1,AZ308,,_xll.ohTrigger(Trigger,Trigger3M))</f>
        <v>4.8267475098367129E-4</v>
      </c>
    </row>
    <row r="309" spans="51:56" ht="11.25" customHeight="1" x14ac:dyDescent="0.25">
      <c r="AY309" s="100" t="s">
        <v>196</v>
      </c>
      <c r="AZ309" s="101">
        <f>_xll.qlInterestRateIndexFixingDate(Currency&amp;"ibor"&amp;Tenor,BA309,Trigger)</f>
        <v>42620</v>
      </c>
      <c r="BA309" s="101">
        <f>_xll.qlCalendarAdvance(Calendar,BA308,AY309,"f",,Trigger)</f>
        <v>42622</v>
      </c>
      <c r="BB309" s="101">
        <f>_xll.qlInterestRateIndexMaturity(Currency&amp;"ibor"&amp;Tenor,BA309,Trigger)</f>
        <v>42713</v>
      </c>
      <c r="BC309" s="246">
        <f>_xll.qlIndexFixing($AC$5,AZ309,TRUE,_xll.ohTrigger(Trigger,Trigger3M))</f>
        <v>5.0549930156377912E-4</v>
      </c>
      <c r="BD309" s="246">
        <f>_xll.qlIndexFixing($BE$1,AZ309,,_xll.ohTrigger(Trigger,Trigger3M))</f>
        <v>4.8580452019230492E-4</v>
      </c>
    </row>
    <row r="310" spans="51:56" ht="11.25" customHeight="1" x14ac:dyDescent="0.25">
      <c r="AY310" s="100" t="s">
        <v>196</v>
      </c>
      <c r="AZ310" s="101">
        <f>_xll.qlInterestRateIndexFixingDate(Currency&amp;"ibor"&amp;Tenor,BA310,Trigger)</f>
        <v>42621</v>
      </c>
      <c r="BA310" s="101">
        <f>_xll.qlCalendarAdvance(Calendar,BA309,AY310,"f",,Trigger)</f>
        <v>42625</v>
      </c>
      <c r="BB310" s="101">
        <f>_xll.qlInterestRateIndexMaturity(Currency&amp;"ibor"&amp;Tenor,BA310,Trigger)</f>
        <v>42716</v>
      </c>
      <c r="BC310" s="246">
        <f>_xll.qlIndexFixing($AC$5,AZ310,TRUE,_xll.ohTrigger(Trigger,Trigger3M))</f>
        <v>5.1228361660935254E-4</v>
      </c>
      <c r="BD310" s="246">
        <f>_xll.qlIndexFixing($BE$1,AZ310,,_xll.ohTrigger(Trigger,Trigger3M))</f>
        <v>4.95329159361101E-4</v>
      </c>
    </row>
    <row r="311" spans="51:56" ht="11.25" customHeight="1" x14ac:dyDescent="0.25">
      <c r="AY311" s="100" t="s">
        <v>196</v>
      </c>
      <c r="AZ311" s="101">
        <f>_xll.qlInterestRateIndexFixingDate(Currency&amp;"ibor"&amp;Tenor,BA311,Trigger)</f>
        <v>42622</v>
      </c>
      <c r="BA311" s="101">
        <f>_xll.qlCalendarAdvance(Calendar,BA310,AY311,"f",,Trigger)</f>
        <v>42626</v>
      </c>
      <c r="BB311" s="101">
        <f>_xll.qlInterestRateIndexMaturity(Currency&amp;"ibor"&amp;Tenor,BA311,Trigger)</f>
        <v>42717</v>
      </c>
      <c r="BC311" s="246">
        <f>_xll.qlIndexFixing($AC$5,AZ311,TRUE,_xll.ohTrigger(Trigger,Trigger3M))</f>
        <v>5.1455300280392133E-4</v>
      </c>
      <c r="BD311" s="246">
        <f>_xll.qlIndexFixing($BE$1,AZ311,,_xll.ohTrigger(Trigger,Trigger3M))</f>
        <v>4.9854711152517799E-4</v>
      </c>
    </row>
    <row r="312" spans="51:56" ht="11.25" customHeight="1" x14ac:dyDescent="0.25">
      <c r="AY312" s="100" t="s">
        <v>196</v>
      </c>
      <c r="AZ312" s="101">
        <f>_xll.qlInterestRateIndexFixingDate(Currency&amp;"ibor"&amp;Tenor,BA312,Trigger)</f>
        <v>42625</v>
      </c>
      <c r="BA312" s="101">
        <f>_xll.qlCalendarAdvance(Calendar,BA311,AY312,"f",,Trigger)</f>
        <v>42627</v>
      </c>
      <c r="BB312" s="101">
        <f>_xll.qlInterestRateIndexMaturity(Currency&amp;"ibor"&amp;Tenor,BA312,Trigger)</f>
        <v>42718</v>
      </c>
      <c r="BC312" s="246">
        <f>_xll.qlIndexFixing($AC$5,AZ312,TRUE,_xll.ohTrigger(Trigger,Trigger3M))</f>
        <v>5.168263629335174E-4</v>
      </c>
      <c r="BD312" s="246">
        <f>_xll.qlIndexFixing($BE$1,AZ312,,_xll.ohTrigger(Trigger,Trigger3M))</f>
        <v>5.0178558086754095E-4</v>
      </c>
    </row>
    <row r="313" spans="51:56" ht="11.25" customHeight="1" x14ac:dyDescent="0.25">
      <c r="AY313" s="100" t="s">
        <v>196</v>
      </c>
      <c r="AZ313" s="101">
        <f>_xll.qlInterestRateIndexFixingDate(Currency&amp;"ibor"&amp;Tenor,BA313,Trigger)</f>
        <v>42626</v>
      </c>
      <c r="BA313" s="101">
        <f>_xll.qlCalendarAdvance(Calendar,BA312,AY313,"f",,Trigger)</f>
        <v>42628</v>
      </c>
      <c r="BB313" s="101">
        <f>_xll.qlInterestRateIndexMaturity(Currency&amp;"ibor"&amp;Tenor,BA313,Trigger)</f>
        <v>42719</v>
      </c>
      <c r="BC313" s="246">
        <f>_xll.qlIndexFixing($AC$5,AZ313,TRUE,_xll.ohTrigger(Trigger,Trigger3M))</f>
        <v>5.191036970042895E-4</v>
      </c>
      <c r="BD313" s="246">
        <f>_xll.qlIndexFixing($BE$1,AZ313,,_xll.ohTrigger(Trigger,Trigger3M))</f>
        <v>5.050439559625545E-4</v>
      </c>
    </row>
    <row r="314" spans="51:56" ht="11.25" customHeight="1" x14ac:dyDescent="0.25">
      <c r="AY314" s="100" t="s">
        <v>196</v>
      </c>
      <c r="AZ314" s="101">
        <f>_xll.qlInterestRateIndexFixingDate(Currency&amp;"ibor"&amp;Tenor,BA314,Trigger)</f>
        <v>42627</v>
      </c>
      <c r="BA314" s="101">
        <f>_xll.qlCalendarAdvance(Calendar,BA313,AY314,"f",,Trigger)</f>
        <v>42629</v>
      </c>
      <c r="BB314" s="101">
        <f>_xll.qlInterestRateIndexMaturity(Currency&amp;"ibor"&amp;Tenor,BA314,Trigger)</f>
        <v>42720</v>
      </c>
      <c r="BC314" s="246">
        <f>_xll.qlIndexFixing($AC$5,AZ314,TRUE,_xll.ohTrigger(Trigger,Trigger3M))</f>
        <v>5.2050307959914657E-4</v>
      </c>
      <c r="BD314" s="246">
        <f>_xll.qlIndexFixing($BE$1,AZ314,,_xll.ohTrigger(Trigger,Trigger3M))</f>
        <v>5.0832172729251587E-4</v>
      </c>
    </row>
    <row r="315" spans="51:56" ht="11.25" customHeight="1" x14ac:dyDescent="0.25">
      <c r="AY315" s="100" t="s">
        <v>196</v>
      </c>
      <c r="AZ315" s="101">
        <f>_xll.qlInterestRateIndexFixingDate(Currency&amp;"ibor"&amp;Tenor,BA315,Trigger)</f>
        <v>42628</v>
      </c>
      <c r="BA315" s="101">
        <f>_xll.qlCalendarAdvance(Calendar,BA314,AY315,"f",,Trigger)</f>
        <v>42632</v>
      </c>
      <c r="BB315" s="101">
        <f>_xll.qlInterestRateIndexMaturity(Currency&amp;"ibor"&amp;Tenor,BA315,Trigger)</f>
        <v>42723</v>
      </c>
      <c r="BC315" s="246">
        <f>_xll.qlIndexFixing($AC$5,AZ315,TRUE,_xll.ohTrigger(Trigger,Trigger3M))</f>
        <v>5.247012303527715E-4</v>
      </c>
      <c r="BD315" s="246">
        <f>_xll.qlIndexFixing($BE$1,AZ315,,_xll.ohTrigger(Trigger,Trigger3M))</f>
        <v>5.1827080770302549E-4</v>
      </c>
    </row>
    <row r="316" spans="51:56" ht="11.25" customHeight="1" x14ac:dyDescent="0.25">
      <c r="AY316" s="100" t="s">
        <v>196</v>
      </c>
      <c r="AZ316" s="101">
        <f>_xll.qlInterestRateIndexFixingDate(Currency&amp;"ibor"&amp;Tenor,BA316,Trigger)</f>
        <v>42629</v>
      </c>
      <c r="BA316" s="101">
        <f>_xll.qlCalendarAdvance(Calendar,BA315,AY316,"f",,Trigger)</f>
        <v>42633</v>
      </c>
      <c r="BB316" s="101">
        <f>_xll.qlInterestRateIndexMaturity(Currency&amp;"ibor"&amp;Tenor,BA316,Trigger)</f>
        <v>42724</v>
      </c>
      <c r="BC316" s="246">
        <f>_xll.qlIndexFixing($AC$5,AZ316,TRUE,_xll.ohTrigger(Trigger,Trigger3M))</f>
        <v>5.2610061492758329E-4</v>
      </c>
      <c r="BD316" s="246">
        <f>_xll.qlIndexFixing($BE$1,AZ316,,_xll.ohTrigger(Trigger,Trigger3M))</f>
        <v>5.2162575680836625E-4</v>
      </c>
    </row>
    <row r="317" spans="51:56" ht="11.25" customHeight="1" x14ac:dyDescent="0.25">
      <c r="AY317" s="100" t="s">
        <v>196</v>
      </c>
      <c r="AZ317" s="101">
        <f>_xll.qlInterestRateIndexFixingDate(Currency&amp;"ibor"&amp;Tenor,BA317,Trigger)</f>
        <v>42632</v>
      </c>
      <c r="BA317" s="101">
        <f>_xll.qlCalendarAdvance(Calendar,BA316,AY317,"f",,Trigger)</f>
        <v>42634</v>
      </c>
      <c r="BB317" s="101">
        <f>_xll.qlInterestRateIndexMaturity(Currency&amp;"ibor"&amp;Tenor,BA317,Trigger)</f>
        <v>42725</v>
      </c>
      <c r="BC317" s="246">
        <f>_xll.qlIndexFixing($AC$5,AZ317,TRUE,_xll.ohTrigger(Trigger,Trigger3M))</f>
        <v>5.2749999999694448E-4</v>
      </c>
      <c r="BD317" s="246">
        <f>_xll.qlIndexFixing($BE$1,AZ317,,_xll.ohTrigger(Trigger,Trigger3M))</f>
        <v>5.2500000047877346E-4</v>
      </c>
    </row>
    <row r="318" spans="51:56" ht="11.25" customHeight="1" x14ac:dyDescent="0.25">
      <c r="AY318" s="100" t="s">
        <v>196</v>
      </c>
      <c r="AZ318" s="101">
        <f>_xll.qlInterestRateIndexFixingDate(Currency&amp;"ibor"&amp;Tenor,BA318,Trigger)</f>
        <v>42633</v>
      </c>
      <c r="BA318" s="101">
        <f>_xll.qlCalendarAdvance(Calendar,BA317,AY318,"f",,Trigger)</f>
        <v>42635</v>
      </c>
      <c r="BB318" s="101">
        <f>_xll.qlInterestRateIndexMaturity(Currency&amp;"ibor"&amp;Tenor,BA318,Trigger)</f>
        <v>42726</v>
      </c>
      <c r="BC318" s="246">
        <f>_xll.qlIndexFixing($AC$5,AZ318,TRUE,_xll.ohTrigger(Trigger,Trigger3M))</f>
        <v>5.3145516500212428E-4</v>
      </c>
      <c r="BD318" s="246">
        <f>_xll.qlIndexFixing($BE$1,AZ318,,_xll.ohTrigger(Trigger,Trigger3M))</f>
        <v>5.2839353615980703E-4</v>
      </c>
    </row>
    <row r="319" spans="51:56" ht="11.25" customHeight="1" x14ac:dyDescent="0.25">
      <c r="AY319" s="100" t="s">
        <v>196</v>
      </c>
      <c r="AZ319" s="101">
        <f>_xll.qlInterestRateIndexFixingDate(Currency&amp;"ibor"&amp;Tenor,BA319,Trigger)</f>
        <v>42634</v>
      </c>
      <c r="BA319" s="101">
        <f>_xll.qlCalendarAdvance(Calendar,BA318,AY319,"f",,Trigger)</f>
        <v>42636</v>
      </c>
      <c r="BB319" s="101">
        <f>_xll.qlInterestRateIndexMaturity(Currency&amp;"ibor"&amp;Tenor,BA319,Trigger)</f>
        <v>42727</v>
      </c>
      <c r="BC319" s="246">
        <f>_xll.qlIndexFixing($AC$5,AZ319,TRUE,_xll.ohTrigger(Trigger,Trigger3M))</f>
        <v>5.3541978232667087E-4</v>
      </c>
      <c r="BD319" s="246">
        <f>_xll.qlIndexFixing($BE$1,AZ319,,_xll.ohTrigger(Trigger,Trigger3M))</f>
        <v>5.3180635087635153E-4</v>
      </c>
    </row>
    <row r="320" spans="51:56" ht="11.25" customHeight="1" x14ac:dyDescent="0.25">
      <c r="AY320" s="100" t="s">
        <v>196</v>
      </c>
      <c r="AZ320" s="101">
        <f>_xll.qlInterestRateIndexFixingDate(Currency&amp;"ibor"&amp;Tenor,BA320,Trigger)</f>
        <v>42635</v>
      </c>
      <c r="BA320" s="101">
        <f>_xll.qlCalendarAdvance(Calendar,BA319,AY320,"f",,Trigger)</f>
        <v>42639</v>
      </c>
      <c r="BB320" s="101">
        <f>_xll.qlInterestRateIndexMaturity(Currency&amp;"ibor"&amp;Tenor,BA320,Trigger)</f>
        <v>42731</v>
      </c>
      <c r="BC320" s="246">
        <f>_xll.qlIndexFixing($AC$5,AZ320,TRUE,_xll.ohTrigger(Trigger,Trigger3M))</f>
        <v>5.5050527682920037E-4</v>
      </c>
      <c r="BD320" s="246">
        <f>_xll.qlIndexFixing($BE$1,AZ320,,_xll.ohTrigger(Trigger,Trigger3M))</f>
        <v>5.4405018789365118E-4</v>
      </c>
    </row>
    <row r="321" spans="51:56" ht="11.25" customHeight="1" x14ac:dyDescent="0.25">
      <c r="AY321" s="100" t="s">
        <v>196</v>
      </c>
      <c r="AZ321" s="101">
        <f>_xll.qlInterestRateIndexFixingDate(Currency&amp;"ibor"&amp;Tenor,BA321,Trigger)</f>
        <v>42636</v>
      </c>
      <c r="BA321" s="101">
        <f>_xll.qlCalendarAdvance(Calendar,BA320,AY321,"f",,Trigger)</f>
        <v>42640</v>
      </c>
      <c r="BB321" s="101">
        <f>_xll.qlInterestRateIndexMaturity(Currency&amp;"ibor"&amp;Tenor,BA321,Trigger)</f>
        <v>42731</v>
      </c>
      <c r="BC321" s="246">
        <f>_xll.qlIndexFixing($AC$5,AZ321,TRUE,_xll.ohTrigger(Trigger,Trigger3M))</f>
        <v>5.513727753851046E-4</v>
      </c>
      <c r="BD321" s="246">
        <f>_xll.qlIndexFixing($BE$1,AZ321,,_xll.ohTrigger(Trigger,Trigger3M))</f>
        <v>5.4565008853938661E-4</v>
      </c>
    </row>
    <row r="322" spans="51:56" ht="11.25" customHeight="1" x14ac:dyDescent="0.25">
      <c r="AY322" s="100" t="s">
        <v>196</v>
      </c>
      <c r="AZ322" s="101">
        <f>_xll.qlInterestRateIndexFixingDate(Currency&amp;"ibor"&amp;Tenor,BA322,Trigger)</f>
        <v>42639</v>
      </c>
      <c r="BA322" s="101">
        <f>_xll.qlCalendarAdvance(Calendar,BA321,AY322,"f",,Trigger)</f>
        <v>42641</v>
      </c>
      <c r="BB322" s="101">
        <f>_xll.qlInterestRateIndexMaturity(Currency&amp;"ibor"&amp;Tenor,BA322,Trigger)</f>
        <v>42732</v>
      </c>
      <c r="BC322" s="246">
        <f>_xll.qlIndexFixing($AC$5,AZ322,TRUE,_xll.ohTrigger(Trigger,Trigger3M))</f>
        <v>5.5538465473251801E-4</v>
      </c>
      <c r="BD322" s="246">
        <f>_xll.qlIndexFixing($BE$1,AZ322,,_xll.ohTrigger(Trigger,Trigger3M))</f>
        <v>5.4915906476369865E-4</v>
      </c>
    </row>
    <row r="323" spans="51:56" ht="11.25" customHeight="1" x14ac:dyDescent="0.25">
      <c r="AY323" s="100" t="s">
        <v>196</v>
      </c>
      <c r="AZ323" s="101">
        <f>_xll.qlInterestRateIndexFixingDate(Currency&amp;"ibor"&amp;Tenor,BA323,Trigger)</f>
        <v>42640</v>
      </c>
      <c r="BA323" s="101">
        <f>_xll.qlCalendarAdvance(Calendar,BA322,AY323,"f",,Trigger)</f>
        <v>42642</v>
      </c>
      <c r="BB323" s="101">
        <f>_xll.qlInterestRateIndexMaturity(Currency&amp;"ibor"&amp;Tenor,BA323,Trigger)</f>
        <v>42733</v>
      </c>
      <c r="BC323" s="246">
        <f>_xll.qlIndexFixing($AC$5,AZ323,TRUE,_xll.ohTrigger(Trigger,Trigger3M))</f>
        <v>5.5940598656971114E-4</v>
      </c>
      <c r="BD323" s="246">
        <f>_xll.qlIndexFixing($BE$1,AZ323,,_xll.ohTrigger(Trigger,Trigger3M))</f>
        <v>5.52687226557188E-4</v>
      </c>
    </row>
    <row r="324" spans="51:56" ht="11.25" customHeight="1" x14ac:dyDescent="0.25">
      <c r="AY324" s="100" t="s">
        <v>196</v>
      </c>
      <c r="AZ324" s="101">
        <f>_xll.qlInterestRateIndexFixingDate(Currency&amp;"ibor"&amp;Tenor,BA324,Trigger)</f>
        <v>42641</v>
      </c>
      <c r="BA324" s="101">
        <f>_xll.qlCalendarAdvance(Calendar,BA323,AY324,"f",,Trigger)</f>
        <v>42643</v>
      </c>
      <c r="BB324" s="101">
        <f>_xll.qlInterestRateIndexMaturity(Currency&amp;"ibor"&amp;Tenor,BA324,Trigger)</f>
        <v>42734</v>
      </c>
      <c r="BC324" s="246">
        <f>_xll.qlIndexFixing($AC$5,AZ324,TRUE,_xll.ohTrigger(Trigger,Trigger3M))</f>
        <v>5.6343677092742894E-4</v>
      </c>
      <c r="BD324" s="246">
        <f>_xll.qlIndexFixing($BE$1,AZ324,,_xll.ohTrigger(Trigger,Trigger3M))</f>
        <v>5.5623455834022915E-4</v>
      </c>
    </row>
    <row r="325" spans="51:56" ht="11.25" customHeight="1" x14ac:dyDescent="0.25">
      <c r="AY325" s="100" t="s">
        <v>196</v>
      </c>
      <c r="AZ325" s="101">
        <f>_xll.qlInterestRateIndexFixingDate(Currency&amp;"ibor"&amp;Tenor,BA325,Trigger)</f>
        <v>42642</v>
      </c>
      <c r="BA325" s="101">
        <f>_xll.qlCalendarAdvance(Calendar,BA324,AY325,"f",,Trigger)</f>
        <v>42646</v>
      </c>
      <c r="BB325" s="101">
        <f>_xll.qlInterestRateIndexMaturity(Currency&amp;"ibor"&amp;Tenor,BA325,Trigger)</f>
        <v>42738</v>
      </c>
      <c r="BC325" s="246">
        <f>_xll.qlIndexFixing($AC$5,AZ325,TRUE,_xll.ohTrigger(Trigger,Trigger3M))</f>
        <v>5.7858603939224724E-4</v>
      </c>
      <c r="BD325" s="246">
        <f>_xll.qlIndexFixing($BE$1,AZ325,,_xll.ohTrigger(Trigger,Trigger3M))</f>
        <v>5.8538517713810725E-4</v>
      </c>
    </row>
    <row r="326" spans="51:56" ht="11.25" customHeight="1" x14ac:dyDescent="0.25">
      <c r="AY326" s="100" t="s">
        <v>196</v>
      </c>
      <c r="AZ326" s="101">
        <f>_xll.qlInterestRateIndexFixingDate(Currency&amp;"ibor"&amp;Tenor,BA326,Trigger)</f>
        <v>42643</v>
      </c>
      <c r="BA326" s="101">
        <f>_xll.qlCalendarAdvance(Calendar,BA325,AY326,"f",,Trigger)</f>
        <v>42647</v>
      </c>
      <c r="BB326" s="101">
        <f>_xll.qlInterestRateIndexMaturity(Currency&amp;"ibor"&amp;Tenor,BA326,Trigger)</f>
        <v>42739</v>
      </c>
      <c r="BC326" s="246">
        <f>_xll.qlIndexFixing($AC$5,AZ326,TRUE,_xll.ohTrigger(Trigger,Trigger3M))</f>
        <v>5.826349765186942E-4</v>
      </c>
      <c r="BD326" s="246">
        <f>_xll.qlIndexFixing($BE$1,AZ326,,_xll.ohTrigger(Trigger,Trigger3M))</f>
        <v>5.8901851422495403E-4</v>
      </c>
    </row>
    <row r="327" spans="51:56" ht="11.25" customHeight="1" x14ac:dyDescent="0.25">
      <c r="AY327" s="100" t="s">
        <v>196</v>
      </c>
      <c r="AZ327" s="101">
        <f>_xll.qlInterestRateIndexFixingDate(Currency&amp;"ibor"&amp;Tenor,BA327,Trigger)</f>
        <v>42646</v>
      </c>
      <c r="BA327" s="101">
        <f>_xll.qlCalendarAdvance(Calendar,BA326,AY327,"f",,Trigger)</f>
        <v>42648</v>
      </c>
      <c r="BB327" s="101">
        <f>_xll.qlInterestRateIndexMaturity(Currency&amp;"ibor"&amp;Tenor,BA327,Trigger)</f>
        <v>42740</v>
      </c>
      <c r="BC327" s="246">
        <f>_xll.qlIndexFixing($AC$5,AZ327,TRUE,_xll.ohTrigger(Trigger,Trigger3M))</f>
        <v>5.8669326363548833E-4</v>
      </c>
      <c r="BD327" s="246">
        <f>_xll.qlIndexFixing($BE$1,AZ327,,_xll.ohTrigger(Trigger,Trigger3M))</f>
        <v>5.9267093034319907E-4</v>
      </c>
    </row>
    <row r="328" spans="51:56" ht="11.25" customHeight="1" x14ac:dyDescent="0.25">
      <c r="AY328" s="100" t="s">
        <v>196</v>
      </c>
      <c r="AZ328" s="101">
        <f>_xll.qlInterestRateIndexFixingDate(Currency&amp;"ibor"&amp;Tenor,BA328,Trigger)</f>
        <v>42647</v>
      </c>
      <c r="BA328" s="101">
        <f>_xll.qlCalendarAdvance(Calendar,BA327,AY328,"f",,Trigger)</f>
        <v>42649</v>
      </c>
      <c r="BB328" s="101">
        <f>_xll.qlInterestRateIndexMaturity(Currency&amp;"ibor"&amp;Tenor,BA328,Trigger)</f>
        <v>42741</v>
      </c>
      <c r="BC328" s="246">
        <f>_xll.qlIndexFixing($AC$5,AZ328,TRUE,_xll.ohTrigger(Trigger,Trigger3M))</f>
        <v>5.9076090077217122E-4</v>
      </c>
      <c r="BD328" s="246">
        <f>_xll.qlIndexFixing($BE$1,AZ328,,_xll.ohTrigger(Trigger,Trigger3M))</f>
        <v>5.9634241009038052E-4</v>
      </c>
    </row>
    <row r="329" spans="51:56" ht="11.25" customHeight="1" x14ac:dyDescent="0.25">
      <c r="AY329" s="100" t="s">
        <v>196</v>
      </c>
      <c r="AZ329" s="101">
        <f>_xll.qlInterestRateIndexFixingDate(Currency&amp;"ibor"&amp;Tenor,BA329,Trigger)</f>
        <v>42648</v>
      </c>
      <c r="BA329" s="101">
        <f>_xll.qlCalendarAdvance(Calendar,BA328,AY329,"f",,Trigger)</f>
        <v>42650</v>
      </c>
      <c r="BB329" s="101">
        <f>_xll.qlInterestRateIndexMaturity(Currency&amp;"ibor"&amp;Tenor,BA329,Trigger)</f>
        <v>42744</v>
      </c>
      <c r="BC329" s="246">
        <f>_xll.qlIndexFixing($AC$5,AZ329,TRUE,_xll.ohTrigger(Trigger,Trigger3M))</f>
        <v>6.0056552021246496E-4</v>
      </c>
      <c r="BD329" s="246">
        <f>_xll.qlIndexFixing($BE$1,AZ329,,_xll.ohTrigger(Trigger,Trigger3M))</f>
        <v>6.0369053830782447E-4</v>
      </c>
    </row>
    <row r="330" spans="51:56" ht="11.25" customHeight="1" x14ac:dyDescent="0.25">
      <c r="AY330" s="100" t="s">
        <v>196</v>
      </c>
      <c r="AZ330" s="101">
        <f>_xll.qlInterestRateIndexFixingDate(Currency&amp;"ibor"&amp;Tenor,BA330,Trigger)</f>
        <v>42649</v>
      </c>
      <c r="BA330" s="101">
        <f>_xll.qlCalendarAdvance(Calendar,BA329,AY330,"f",,Trigger)</f>
        <v>42653</v>
      </c>
      <c r="BB330" s="101">
        <f>_xll.qlInterestRateIndexMaturity(Currency&amp;"ibor"&amp;Tenor,BA330,Trigger)</f>
        <v>42745</v>
      </c>
      <c r="BC330" s="246">
        <f>_xll.qlIndexFixing($AC$5,AZ330,TRUE,_xll.ohTrigger(Trigger,Trigger3M))</f>
        <v>6.0712495010514669E-4</v>
      </c>
      <c r="BD330" s="246">
        <f>_xll.qlIndexFixing($BE$1,AZ330,,_xll.ohTrigger(Trigger,Trigger3M))</f>
        <v>6.1121865724711455E-4</v>
      </c>
    </row>
    <row r="331" spans="51:56" ht="11.25" customHeight="1" x14ac:dyDescent="0.25">
      <c r="AY331" s="100" t="s">
        <v>196</v>
      </c>
      <c r="AZ331" s="101">
        <f>_xll.qlInterestRateIndexFixingDate(Currency&amp;"ibor"&amp;Tenor,BA331,Trigger)</f>
        <v>42650</v>
      </c>
      <c r="BA331" s="101">
        <f>_xll.qlCalendarAdvance(Calendar,BA330,AY331,"f",,Trigger)</f>
        <v>42654</v>
      </c>
      <c r="BB331" s="101">
        <f>_xll.qlInterestRateIndexMaturity(Currency&amp;"ibor"&amp;Tenor,BA331,Trigger)</f>
        <v>42746</v>
      </c>
      <c r="BC331" s="246">
        <f>_xll.qlIndexFixing($AC$5,AZ331,TRUE,_xll.ohTrigger(Trigger,Trigger3M))</f>
        <v>6.112393377809218E-4</v>
      </c>
      <c r="BD331" s="246">
        <f>_xll.qlIndexFixing($BE$1,AZ331,,_xll.ohTrigger(Trigger,Trigger3M))</f>
        <v>6.1498522405773642E-4</v>
      </c>
    </row>
    <row r="332" spans="51:56" ht="11.25" customHeight="1" x14ac:dyDescent="0.25">
      <c r="AY332" s="100" t="s">
        <v>196</v>
      </c>
      <c r="AZ332" s="101">
        <f>_xll.qlInterestRateIndexFixingDate(Currency&amp;"ibor"&amp;Tenor,BA332,Trigger)</f>
        <v>42653</v>
      </c>
      <c r="BA332" s="101">
        <f>_xll.qlCalendarAdvance(Calendar,BA331,AY332,"f",,Trigger)</f>
        <v>42655</v>
      </c>
      <c r="BB332" s="101">
        <f>_xll.qlInterestRateIndexMaturity(Currency&amp;"ibor"&amp;Tenor,BA332,Trigger)</f>
        <v>42747</v>
      </c>
      <c r="BC332" s="246">
        <f>_xll.qlIndexFixing($AC$5,AZ332,TRUE,_xll.ohTrigger(Trigger,Trigger3M))</f>
        <v>6.1536307565296627E-4</v>
      </c>
      <c r="BD332" s="246">
        <f>_xll.qlIndexFixing($BE$1,AZ332,,_xll.ohTrigger(Trigger,Trigger3M))</f>
        <v>6.1877076206688349E-4</v>
      </c>
    </row>
    <row r="333" spans="51:56" ht="11.25" customHeight="1" x14ac:dyDescent="0.25">
      <c r="AY333" s="100" t="s">
        <v>196</v>
      </c>
      <c r="AZ333" s="101">
        <f>_xll.qlInterestRateIndexFixingDate(Currency&amp;"ibor"&amp;Tenor,BA333,Trigger)</f>
        <v>42654</v>
      </c>
      <c r="BA333" s="101">
        <f>_xll.qlCalendarAdvance(Calendar,BA332,AY333,"f",,Trigger)</f>
        <v>42656</v>
      </c>
      <c r="BB333" s="101">
        <f>_xll.qlInterestRateIndexMaturity(Currency&amp;"ibor"&amp;Tenor,BA333,Trigger)</f>
        <v>42748</v>
      </c>
      <c r="BC333" s="246">
        <f>_xll.qlIndexFixing($AC$5,AZ333,TRUE,_xll.ohTrigger(Trigger,Trigger3M))</f>
        <v>6.1949616374995281E-4</v>
      </c>
      <c r="BD333" s="246">
        <f>_xll.qlIndexFixing($BE$1,AZ333,,_xll.ohTrigger(Trigger,Trigger3M))</f>
        <v>6.2257525587122481E-4</v>
      </c>
    </row>
    <row r="334" spans="51:56" ht="11.25" customHeight="1" x14ac:dyDescent="0.25">
      <c r="AY334" s="100" t="s">
        <v>196</v>
      </c>
      <c r="AZ334" s="101">
        <f>_xll.qlInterestRateIndexFixingDate(Currency&amp;"ibor"&amp;Tenor,BA334,Trigger)</f>
        <v>42655</v>
      </c>
      <c r="BA334" s="101">
        <f>_xll.qlCalendarAdvance(Calendar,BA333,AY334,"f",,Trigger)</f>
        <v>42657</v>
      </c>
      <c r="BB334" s="101">
        <f>_xll.qlInterestRateIndexMaturity(Currency&amp;"ibor"&amp;Tenor,BA334,Trigger)</f>
        <v>42751</v>
      </c>
      <c r="BC334" s="246">
        <f>_xll.qlIndexFixing($AC$5,AZ334,TRUE,_xll.ohTrigger(Trigger,Trigger3M))</f>
        <v>6.2909007321803798E-4</v>
      </c>
      <c r="BD334" s="246">
        <f>_xll.qlIndexFixing($BE$1,AZ334,,_xll.ohTrigger(Trigger,Trigger3M))</f>
        <v>6.3018738598719798E-4</v>
      </c>
    </row>
    <row r="335" spans="51:56" ht="11.25" customHeight="1" x14ac:dyDescent="0.25">
      <c r="AY335" s="100" t="s">
        <v>196</v>
      </c>
      <c r="AZ335" s="101">
        <f>_xll.qlInterestRateIndexFixingDate(Currency&amp;"ibor"&amp;Tenor,BA335,Trigger)</f>
        <v>42656</v>
      </c>
      <c r="BA335" s="101">
        <f>_xll.qlCalendarAdvance(Calendar,BA334,AY335,"f",,Trigger)</f>
        <v>42660</v>
      </c>
      <c r="BB335" s="101">
        <f>_xll.qlInterestRateIndexMaturity(Currency&amp;"ibor"&amp;Tenor,BA335,Trigger)</f>
        <v>42752</v>
      </c>
      <c r="BC335" s="246">
        <f>_xll.qlIndexFixing($AC$5,AZ335,TRUE,_xll.ohTrigger(Trigger,Trigger3M))</f>
        <v>6.3612201898770987E-4</v>
      </c>
      <c r="BD335" s="246">
        <f>_xll.qlIndexFixing($BE$1,AZ335,,_xll.ohTrigger(Trigger,Trigger3M))</f>
        <v>6.3798248097913168E-4</v>
      </c>
    </row>
    <row r="336" spans="51:56" ht="11.25" customHeight="1" x14ac:dyDescent="0.25">
      <c r="AY336" s="100" t="s">
        <v>196</v>
      </c>
      <c r="AZ336" s="101">
        <f>_xll.qlInterestRateIndexFixingDate(Currency&amp;"ibor"&amp;Tenor,BA336,Trigger)</f>
        <v>42657</v>
      </c>
      <c r="BA336" s="101">
        <f>_xll.qlCalendarAdvance(Calendar,BA335,AY336,"f",,Trigger)</f>
        <v>42661</v>
      </c>
      <c r="BB336" s="101">
        <f>_xll.qlInterestRateIndexMaturity(Currency&amp;"ibor"&amp;Tenor,BA336,Trigger)</f>
        <v>42753</v>
      </c>
      <c r="BC336" s="246">
        <f>_xll.qlIndexFixing($AC$5,AZ336,TRUE,_xll.ohTrigger(Trigger,Trigger3M))</f>
        <v>6.403018586577441E-4</v>
      </c>
      <c r="BD336" s="246">
        <f>_xll.qlIndexFixing($BE$1,AZ336,,_xll.ohTrigger(Trigger,Trigger3M))</f>
        <v>6.4188152271208983E-4</v>
      </c>
    </row>
    <row r="337" spans="51:56" ht="11.25" customHeight="1" x14ac:dyDescent="0.25">
      <c r="AY337" s="100" t="s">
        <v>196</v>
      </c>
      <c r="AZ337" s="101">
        <f>_xll.qlInterestRateIndexFixingDate(Currency&amp;"ibor"&amp;Tenor,BA337,Trigger)</f>
        <v>42660</v>
      </c>
      <c r="BA337" s="101">
        <f>_xll.qlCalendarAdvance(Calendar,BA336,AY337,"f",,Trigger)</f>
        <v>42662</v>
      </c>
      <c r="BB337" s="101">
        <f>_xll.qlInterestRateIndexMaturity(Currency&amp;"ibor"&amp;Tenor,BA337,Trigger)</f>
        <v>42754</v>
      </c>
      <c r="BC337" s="246">
        <f>_xll.qlIndexFixing($AC$5,AZ337,TRUE,_xll.ohTrigger(Trigger,Trigger3M))</f>
        <v>6.4449104873257664E-4</v>
      </c>
      <c r="BD337" s="246">
        <f>_xll.qlIndexFixing($BE$1,AZ337,,_xll.ohTrigger(Trigger,Trigger3M))</f>
        <v>6.4579942782286423E-4</v>
      </c>
    </row>
    <row r="338" spans="51:56" ht="11.25" customHeight="1" x14ac:dyDescent="0.25">
      <c r="AY338" s="100" t="s">
        <v>196</v>
      </c>
      <c r="AZ338" s="101">
        <f>_xll.qlInterestRateIndexFixingDate(Currency&amp;"ibor"&amp;Tenor,BA338,Trigger)</f>
        <v>42661</v>
      </c>
      <c r="BA338" s="101">
        <f>_xll.qlCalendarAdvance(Calendar,BA337,AY338,"f",,Trigger)</f>
        <v>42663</v>
      </c>
      <c r="BB338" s="101">
        <f>_xll.qlInterestRateIndexMaturity(Currency&amp;"ibor"&amp;Tenor,BA338,Trigger)</f>
        <v>42755</v>
      </c>
      <c r="BC338" s="246">
        <f>_xll.qlIndexFixing($AC$5,AZ338,TRUE,_xll.ohTrigger(Trigger,Trigger3M))</f>
        <v>6.4868958924088019E-4</v>
      </c>
      <c r="BD338" s="246">
        <f>_xll.qlIndexFixing($BE$1,AZ338,,_xll.ohTrigger(Trigger,Trigger3M))</f>
        <v>6.4973618090899291E-4</v>
      </c>
    </row>
    <row r="339" spans="51:56" ht="11.25" customHeight="1" x14ac:dyDescent="0.25">
      <c r="AY339" s="100" t="s">
        <v>196</v>
      </c>
      <c r="AZ339" s="101">
        <f>_xll.qlInterestRateIndexFixingDate(Currency&amp;"ibor"&amp;Tenor,BA339,Trigger)</f>
        <v>42662</v>
      </c>
      <c r="BA339" s="101">
        <f>_xll.qlCalendarAdvance(Calendar,BA338,AY339,"f",,Trigger)</f>
        <v>42664</v>
      </c>
      <c r="BB339" s="101">
        <f>_xll.qlInterestRateIndexMaturity(Currency&amp;"ibor"&amp;Tenor,BA339,Trigger)</f>
        <v>42758</v>
      </c>
      <c r="BC339" s="246">
        <f>_xll.qlIndexFixing($AC$5,AZ339,TRUE,_xll.ohTrigger(Trigger,Trigger3M))</f>
        <v>6.5806304923467489E-4</v>
      </c>
      <c r="BD339" s="246">
        <f>_xll.qlIndexFixing($BE$1,AZ339,,_xll.ohTrigger(Trigger,Trigger3M))</f>
        <v>6.5761047218564626E-4</v>
      </c>
    </row>
    <row r="340" spans="51:56" ht="11.25" customHeight="1" x14ac:dyDescent="0.25">
      <c r="AY340" s="100" t="s">
        <v>196</v>
      </c>
      <c r="AZ340" s="101">
        <f>_xll.qlInterestRateIndexFixingDate(Currency&amp;"ibor"&amp;Tenor,BA340,Trigger)</f>
        <v>42663</v>
      </c>
      <c r="BA340" s="101">
        <f>_xll.qlCalendarAdvance(Calendar,BA339,AY340,"f",,Trigger)</f>
        <v>42667</v>
      </c>
      <c r="BB340" s="101">
        <f>_xll.qlInterestRateIndexMaturity(Currency&amp;"ibor"&amp;Tenor,BA340,Trigger)</f>
        <v>42759</v>
      </c>
      <c r="BC340" s="246">
        <f>_xll.qlIndexFixing($AC$5,AZ340,TRUE,_xll.ohTrigger(Trigger,Trigger3M))</f>
        <v>6.6557725622048861E-4</v>
      </c>
      <c r="BD340" s="246">
        <f>_xll.qlIndexFixing($BE$1,AZ340,,_xll.ohTrigger(Trigger,Trigger3M))</f>
        <v>6.6567136495607562E-4</v>
      </c>
    </row>
    <row r="341" spans="51:56" ht="11.25" customHeight="1" x14ac:dyDescent="0.25">
      <c r="AY341" s="100" t="s">
        <v>196</v>
      </c>
      <c r="AZ341" s="101">
        <f>_xll.qlInterestRateIndexFixingDate(Currency&amp;"ibor"&amp;Tenor,BA341,Trigger)</f>
        <v>42664</v>
      </c>
      <c r="BA341" s="101">
        <f>_xll.qlCalendarAdvance(Calendar,BA340,AY341,"f",,Trigger)</f>
        <v>42668</v>
      </c>
      <c r="BB341" s="101">
        <f>_xll.qlInterestRateIndexMaturity(Currency&amp;"ibor"&amp;Tenor,BA341,Trigger)</f>
        <v>42760</v>
      </c>
      <c r="BC341" s="246">
        <f>_xll.qlIndexFixing($AC$5,AZ341,TRUE,_xll.ohTrigger(Trigger,Trigger3M))</f>
        <v>6.698225493531728E-4</v>
      </c>
      <c r="BD341" s="246">
        <f>_xll.qlIndexFixing($BE$1,AZ341,,_xll.ohTrigger(Trigger,Trigger3M))</f>
        <v>6.6970212688726067E-4</v>
      </c>
    </row>
    <row r="342" spans="51:56" ht="11.25" customHeight="1" x14ac:dyDescent="0.25">
      <c r="AY342" s="100" t="s">
        <v>196</v>
      </c>
      <c r="AZ342" s="101">
        <f>_xll.qlInterestRateIndexFixingDate(Currency&amp;"ibor"&amp;Tenor,BA342,Trigger)</f>
        <v>42667</v>
      </c>
      <c r="BA342" s="101">
        <f>_xll.qlCalendarAdvance(Calendar,BA341,AY342,"f",,Trigger)</f>
        <v>42669</v>
      </c>
      <c r="BB342" s="101">
        <f>_xll.qlInterestRateIndexMaturity(Currency&amp;"ibor"&amp;Tenor,BA342,Trigger)</f>
        <v>42761</v>
      </c>
      <c r="BC342" s="246">
        <f>_xll.qlIndexFixing($AC$5,AZ342,TRUE,_xll.ohTrigger(Trigger,Trigger3M))</f>
        <v>6.7407719310092179E-4</v>
      </c>
      <c r="BD342" s="246">
        <f>_xll.qlIndexFixing($BE$1,AZ342,,_xll.ohTrigger(Trigger,Trigger3M))</f>
        <v>6.7375164438337304E-4</v>
      </c>
    </row>
    <row r="343" spans="51:56" ht="11.25" customHeight="1" x14ac:dyDescent="0.25">
      <c r="AY343" s="100" t="s">
        <v>196</v>
      </c>
      <c r="AZ343" s="101">
        <f>_xll.qlInterestRateIndexFixingDate(Currency&amp;"ibor"&amp;Tenor,BA343,Trigger)</f>
        <v>42668</v>
      </c>
      <c r="BA343" s="101">
        <f>_xll.qlCalendarAdvance(Calendar,BA342,AY343,"f",,Trigger)</f>
        <v>42670</v>
      </c>
      <c r="BB343" s="101">
        <f>_xll.qlInterestRateIndexMaturity(Currency&amp;"ibor"&amp;Tenor,BA343,Trigger)</f>
        <v>42762</v>
      </c>
      <c r="BC343" s="246">
        <f>_xll.qlIndexFixing($AC$5,AZ343,TRUE,_xll.ohTrigger(Trigger,Trigger3M))</f>
        <v>6.783411874950149E-4</v>
      </c>
      <c r="BD343" s="246">
        <f>_xll.qlIndexFixing($BE$1,AZ343,,_xll.ohTrigger(Trigger,Trigger3M))</f>
        <v>6.7781990204368841E-4</v>
      </c>
    </row>
    <row r="344" spans="51:56" ht="11.25" customHeight="1" x14ac:dyDescent="0.25">
      <c r="AY344" s="100" t="s">
        <v>196</v>
      </c>
      <c r="AZ344" s="101">
        <f>_xll.qlInterestRateIndexFixingDate(Currency&amp;"ibor"&amp;Tenor,BA344,Trigger)</f>
        <v>42669</v>
      </c>
      <c r="BA344" s="101">
        <f>_xll.qlCalendarAdvance(Calendar,BA343,AY344,"f",,Trigger)</f>
        <v>42671</v>
      </c>
      <c r="BB344" s="101">
        <f>_xll.qlInterestRateIndexMaturity(Currency&amp;"ibor"&amp;Tenor,BA344,Trigger)</f>
        <v>42765</v>
      </c>
      <c r="BC344" s="246">
        <f>_xll.qlIndexFixing($AC$5,AZ344,TRUE,_xll.ohTrigger(Trigger,Trigger3M))</f>
        <v>6.8748445843381395E-4</v>
      </c>
      <c r="BD344" s="246">
        <f>_xll.qlIndexFixing($BE$1,AZ344,,_xll.ohTrigger(Trigger,Trigger3M))</f>
        <v>6.8595462710496291E-4</v>
      </c>
    </row>
    <row r="345" spans="51:56" ht="11.25" customHeight="1" x14ac:dyDescent="0.25">
      <c r="AY345" s="100" t="s">
        <v>196</v>
      </c>
      <c r="AZ345" s="101">
        <f>_xll.qlInterestRateIndexFixingDate(Currency&amp;"ibor"&amp;Tenor,BA345,Trigger)</f>
        <v>42670</v>
      </c>
      <c r="BA345" s="101">
        <f>_xll.qlCalendarAdvance(Calendar,BA344,AY345,"f",,Trigger)</f>
        <v>42674</v>
      </c>
      <c r="BB345" s="101">
        <f>_xll.qlInterestRateIndexMaturity(Currency&amp;"ibor"&amp;Tenor,BA345,Trigger)</f>
        <v>42766</v>
      </c>
      <c r="BC345" s="246">
        <f>_xll.qlIndexFixing($AC$5,AZ345,TRUE,_xll.ohTrigger(Trigger,Trigger3M))</f>
        <v>6.9549067214477614E-4</v>
      </c>
      <c r="BD345" s="246">
        <f>_xll.qlIndexFixing($BE$1,AZ345,,_xll.ohTrigger(Trigger,Trigger3M))</f>
        <v>6.9428002631162803E-4</v>
      </c>
    </row>
    <row r="346" spans="51:56" ht="11.25" customHeight="1" x14ac:dyDescent="0.25">
      <c r="AY346" s="100" t="s">
        <v>196</v>
      </c>
      <c r="AZ346" s="101">
        <f>_xll.qlInterestRateIndexFixingDate(Currency&amp;"ibor"&amp;Tenor,BA346,Trigger)</f>
        <v>42671</v>
      </c>
      <c r="BA346" s="101">
        <f>_xll.qlCalendarAdvance(Calendar,BA345,AY346,"f",,Trigger)</f>
        <v>42675</v>
      </c>
      <c r="BB346" s="101">
        <f>_xll.qlInterestRateIndexMaturity(Currency&amp;"ibor"&amp;Tenor,BA346,Trigger)</f>
        <v>42767</v>
      </c>
      <c r="BC346" s="246">
        <f>_xll.qlIndexFixing($AC$5,AZ346,TRUE,_xll.ohTrigger(Trigger,Trigger3M))</f>
        <v>6.9980142022935371E-4</v>
      </c>
      <c r="BD346" s="246">
        <f>_xll.qlIndexFixing($BE$1,AZ346,,_xll.ohTrigger(Trigger,Trigger3M))</f>
        <v>6.9844175378557156E-4</v>
      </c>
    </row>
    <row r="347" spans="51:56" ht="11.25" customHeight="1" x14ac:dyDescent="0.25">
      <c r="AY347" s="100" t="s">
        <v>196</v>
      </c>
      <c r="AZ347" s="101">
        <f>_xll.qlInterestRateIndexFixingDate(Currency&amp;"ibor"&amp;Tenor,BA347,Trigger)</f>
        <v>42674</v>
      </c>
      <c r="BA347" s="101">
        <f>_xll.qlCalendarAdvance(Calendar,BA346,AY347,"f",,Trigger)</f>
        <v>42676</v>
      </c>
      <c r="BB347" s="101">
        <f>_xll.qlInterestRateIndexMaturity(Currency&amp;"ibor"&amp;Tenor,BA347,Trigger)</f>
        <v>42768</v>
      </c>
      <c r="BC347" s="246">
        <f>_xll.qlIndexFixing($AC$5,AZ347,TRUE,_xll.ohTrigger(Trigger,Trigger3M))</f>
        <v>7.041215191453447E-4</v>
      </c>
      <c r="BD347" s="246">
        <f>_xll.qlIndexFixing($BE$1,AZ347,,_xll.ohTrigger(Trigger,Trigger3M))</f>
        <v>7.0262212902111082E-4</v>
      </c>
    </row>
    <row r="348" spans="51:56" ht="11.25" customHeight="1" x14ac:dyDescent="0.25">
      <c r="AY348" s="100" t="s">
        <v>196</v>
      </c>
      <c r="AZ348" s="101">
        <f>_xll.qlInterestRateIndexFixingDate(Currency&amp;"ibor"&amp;Tenor,BA348,Trigger)</f>
        <v>42675</v>
      </c>
      <c r="BA348" s="101">
        <f>_xll.qlCalendarAdvance(Calendar,BA347,AY348,"f",,Trigger)</f>
        <v>42677</v>
      </c>
      <c r="BB348" s="101">
        <f>_xll.qlInterestRateIndexMaturity(Currency&amp;"ibor"&amp;Tenor,BA348,Trigger)</f>
        <v>42769</v>
      </c>
      <c r="BC348" s="246">
        <f>_xll.qlIndexFixing($AC$5,AZ348,TRUE,_xll.ohTrigger(Trigger,Trigger3M))</f>
        <v>7.0845096892142195E-4</v>
      </c>
      <c r="BD348" s="246">
        <f>_xll.qlIndexFixing($BE$1,AZ348,,_xll.ohTrigger(Trigger,Trigger3M))</f>
        <v>7.06821136621866E-4</v>
      </c>
    </row>
    <row r="349" spans="51:56" ht="11.25" customHeight="1" x14ac:dyDescent="0.25">
      <c r="AY349" s="100" t="s">
        <v>196</v>
      </c>
      <c r="AZ349" s="101">
        <f>_xll.qlInterestRateIndexFixingDate(Currency&amp;"ibor"&amp;Tenor,BA349,Trigger)</f>
        <v>42676</v>
      </c>
      <c r="BA349" s="101">
        <f>_xll.qlCalendarAdvance(Calendar,BA348,AY349,"f",,Trigger)</f>
        <v>42678</v>
      </c>
      <c r="BB349" s="101">
        <f>_xll.qlInterestRateIndexMaturity(Currency&amp;"ibor"&amp;Tenor,BA349,Trigger)</f>
        <v>42772</v>
      </c>
      <c r="BC349" s="246">
        <f>_xll.qlIndexFixing($AC$5,AZ349,TRUE,_xll.ohTrigger(Trigger,Trigger3M))</f>
        <v>7.1735431114676538E-4</v>
      </c>
      <c r="BD349" s="246">
        <f>_xll.qlIndexFixing($BE$1,AZ349,,_xll.ohTrigger(Trigger,Trigger3M))</f>
        <v>7.1521468146057302E-4</v>
      </c>
    </row>
    <row r="350" spans="51:56" ht="11.25" customHeight="1" x14ac:dyDescent="0.25">
      <c r="AY350" s="100" t="s">
        <v>196</v>
      </c>
      <c r="AZ350" s="101">
        <f>_xll.qlInterestRateIndexFixingDate(Currency&amp;"ibor"&amp;Tenor,BA350,Trigger)</f>
        <v>42677</v>
      </c>
      <c r="BA350" s="101">
        <f>_xll.qlCalendarAdvance(Calendar,BA349,AY350,"f",,Trigger)</f>
        <v>42681</v>
      </c>
      <c r="BB350" s="101">
        <f>_xll.qlInterestRateIndexMaturity(Currency&amp;"ibor"&amp;Tenor,BA350,Trigger)</f>
        <v>42773</v>
      </c>
      <c r="BC350" s="246">
        <f>_xll.qlIndexFixing($AC$5,AZ350,TRUE,_xll.ohTrigger(Trigger,Trigger3M))</f>
        <v>7.2586227726434427E-4</v>
      </c>
      <c r="BD350" s="246">
        <f>_xll.qlIndexFixing($BE$1,AZ350,,_xll.ohTrigger(Trigger,Trigger3M))</f>
        <v>7.2380318267298901E-4</v>
      </c>
    </row>
    <row r="351" spans="51:56" ht="11.25" customHeight="1" x14ac:dyDescent="0.25">
      <c r="AY351" s="100" t="s">
        <v>196</v>
      </c>
      <c r="AZ351" s="101">
        <f>_xll.qlInterestRateIndexFixingDate(Currency&amp;"ibor"&amp;Tenor,BA351,Trigger)</f>
        <v>42678</v>
      </c>
      <c r="BA351" s="101">
        <f>_xll.qlCalendarAdvance(Calendar,BA350,AY351,"f",,Trigger)</f>
        <v>42682</v>
      </c>
      <c r="BB351" s="101">
        <f>_xll.qlInterestRateIndexMaturity(Currency&amp;"ibor"&amp;Tenor,BA351,Trigger)</f>
        <v>42774</v>
      </c>
      <c r="BC351" s="246">
        <f>_xll.qlIndexFixing($AC$5,AZ351,TRUE,_xll.ohTrigger(Trigger,Trigger3M))</f>
        <v>7.3023848181525579E-4</v>
      </c>
      <c r="BD351" s="246">
        <f>_xll.qlIndexFixing($BE$1,AZ351,,_xll.ohTrigger(Trigger,Trigger3M))</f>
        <v>7.2809512110460085E-4</v>
      </c>
    </row>
    <row r="352" spans="51:56" ht="11.25" customHeight="1" x14ac:dyDescent="0.25">
      <c r="AY352" s="100" t="s">
        <v>196</v>
      </c>
      <c r="AZ352" s="101">
        <f>_xll.qlInterestRateIndexFixingDate(Currency&amp;"ibor"&amp;Tenor,BA352,Trigger)</f>
        <v>42681</v>
      </c>
      <c r="BA352" s="101">
        <f>_xll.qlCalendarAdvance(Calendar,BA351,AY352,"f",,Trigger)</f>
        <v>42683</v>
      </c>
      <c r="BB352" s="101">
        <f>_xll.qlInterestRateIndexMaturity(Currency&amp;"ibor"&amp;Tenor,BA352,Trigger)</f>
        <v>42775</v>
      </c>
      <c r="BC352" s="246">
        <f>_xll.qlIndexFixing($AC$5,AZ352,TRUE,_xll.ohTrigger(Trigger,Trigger3M))</f>
        <v>7.3462403741392961E-4</v>
      </c>
      <c r="BD352" s="246">
        <f>_xll.qlIndexFixing($BE$1,AZ352,,_xll.ohTrigger(Trigger,Trigger3M))</f>
        <v>7.3240559950664126E-4</v>
      </c>
    </row>
    <row r="353" spans="51:56" ht="11.25" customHeight="1" x14ac:dyDescent="0.25">
      <c r="AY353" s="100" t="s">
        <v>196</v>
      </c>
      <c r="AZ353" s="101">
        <f>_xll.qlInterestRateIndexFixingDate(Currency&amp;"ibor"&amp;Tenor,BA353,Trigger)</f>
        <v>42682</v>
      </c>
      <c r="BA353" s="101">
        <f>_xll.qlCalendarAdvance(Calendar,BA352,AY353,"f",,Trigger)</f>
        <v>42684</v>
      </c>
      <c r="BB353" s="101">
        <f>_xll.qlInterestRateIndexMaturity(Currency&amp;"ibor"&amp;Tenor,BA353,Trigger)</f>
        <v>42776</v>
      </c>
      <c r="BC353" s="246">
        <f>_xll.qlIndexFixing($AC$5,AZ353,TRUE,_xll.ohTrigger(Trigger,Trigger3M))</f>
        <v>7.3901894409338271E-4</v>
      </c>
      <c r="BD353" s="246">
        <f>_xll.qlIndexFixing($BE$1,AZ353,,_xll.ohTrigger(Trigger,Trigger3M))</f>
        <v>7.3673460248186134E-4</v>
      </c>
    </row>
    <row r="354" spans="51:56" ht="11.25" customHeight="1" x14ac:dyDescent="0.25">
      <c r="AY354" s="100" t="s">
        <v>196</v>
      </c>
      <c r="AZ354" s="101">
        <f>_xll.qlInterestRateIndexFixingDate(Currency&amp;"ibor"&amp;Tenor,BA354,Trigger)</f>
        <v>42683</v>
      </c>
      <c r="BA354" s="101">
        <f>_xll.qlCalendarAdvance(Calendar,BA353,AY354,"f",,Trigger)</f>
        <v>42685</v>
      </c>
      <c r="BB354" s="101">
        <f>_xll.qlInterestRateIndexMaturity(Currency&amp;"ibor"&amp;Tenor,BA354,Trigger)</f>
        <v>42779</v>
      </c>
      <c r="BC354" s="246">
        <f>_xll.qlIndexFixing($AC$5,AZ354,TRUE,_xll.ohTrigger(Trigger,Trigger3M))</f>
        <v>7.4767261786045963E-4</v>
      </c>
      <c r="BD354" s="246">
        <f>_xll.qlIndexFixing($BE$1,AZ354,,_xll.ohTrigger(Trigger,Trigger3M))</f>
        <v>7.4538546646707676E-4</v>
      </c>
    </row>
    <row r="355" spans="51:56" ht="11.25" customHeight="1" x14ac:dyDescent="0.25">
      <c r="AY355" s="100" t="s">
        <v>196</v>
      </c>
      <c r="AZ355" s="101">
        <f>_xll.qlInterestRateIndexFixingDate(Currency&amp;"ibor"&amp;Tenor,BA355,Trigger)</f>
        <v>42684</v>
      </c>
      <c r="BA355" s="101">
        <f>_xll.qlCalendarAdvance(Calendar,BA354,AY355,"f",,Trigger)</f>
        <v>42688</v>
      </c>
      <c r="BB355" s="101">
        <f>_xll.qlInterestRateIndexMaturity(Currency&amp;"ibor"&amp;Tenor,BA355,Trigger)</f>
        <v>42780</v>
      </c>
      <c r="BC355" s="246">
        <f>_xll.qlIndexFixing($AC$5,AZ355,TRUE,_xll.ohTrigger(Trigger,Trigger3M))</f>
        <v>7.5669208224109891E-4</v>
      </c>
      <c r="BD355" s="246">
        <f>_xll.qlIndexFixing($BE$1,AZ355,,_xll.ohTrigger(Trigger,Trigger3M))</f>
        <v>7.5423555215045027E-4</v>
      </c>
    </row>
    <row r="356" spans="51:56" ht="11.25" customHeight="1" x14ac:dyDescent="0.25">
      <c r="AY356" s="100" t="s">
        <v>196</v>
      </c>
      <c r="AZ356" s="101">
        <f>_xll.qlInterestRateIndexFixingDate(Currency&amp;"ibor"&amp;Tenor,BA356,Trigger)</f>
        <v>42685</v>
      </c>
      <c r="BA356" s="101">
        <f>_xll.qlCalendarAdvance(Calendar,BA355,AY356,"f",,Trigger)</f>
        <v>42689</v>
      </c>
      <c r="BB356" s="101">
        <f>_xll.qlInterestRateIndexMaturity(Currency&amp;"ibor"&amp;Tenor,BA356,Trigger)</f>
        <v>42781</v>
      </c>
      <c r="BC356" s="246">
        <f>_xll.qlIndexFixing($AC$5,AZ356,TRUE,_xll.ohTrigger(Trigger,Trigger3M))</f>
        <v>7.6113374479363821E-4</v>
      </c>
      <c r="BD356" s="246">
        <f>_xll.qlIndexFixing($BE$1,AZ356,,_xll.ohTrigger(Trigger,Trigger3M))</f>
        <v>7.5865694702415009E-4</v>
      </c>
    </row>
    <row r="357" spans="51:56" ht="11.25" customHeight="1" x14ac:dyDescent="0.25">
      <c r="AY357" s="100" t="s">
        <v>196</v>
      </c>
      <c r="AZ357" s="101">
        <f>_xll.qlInterestRateIndexFixingDate(Currency&amp;"ibor"&amp;Tenor,BA357,Trigger)</f>
        <v>42688</v>
      </c>
      <c r="BA357" s="101">
        <f>_xll.qlCalendarAdvance(Calendar,BA356,AY357,"f",,Trigger)</f>
        <v>42690</v>
      </c>
      <c r="BB357" s="101">
        <f>_xll.qlInterestRateIndexMaturity(Currency&amp;"ibor"&amp;Tenor,BA357,Trigger)</f>
        <v>42782</v>
      </c>
      <c r="BC357" s="246">
        <f>_xll.qlIndexFixing($AC$5,AZ357,TRUE,_xll.ohTrigger(Trigger,Trigger3M))</f>
        <v>7.6558475861723948E-4</v>
      </c>
      <c r="BD357" s="246">
        <f>_xll.qlIndexFixing($BE$1,AZ357,,_xll.ohTrigger(Trigger,Trigger3M))</f>
        <v>7.6309677408493081E-4</v>
      </c>
    </row>
    <row r="358" spans="51:56" ht="11.25" customHeight="1" x14ac:dyDescent="0.25">
      <c r="AY358" s="100" t="s">
        <v>196</v>
      </c>
      <c r="AZ358" s="101">
        <f>_xll.qlInterestRateIndexFixingDate(Currency&amp;"ibor"&amp;Tenor,BA358,Trigger)</f>
        <v>42689</v>
      </c>
      <c r="BA358" s="101">
        <f>_xll.qlCalendarAdvance(Calendar,BA357,AY358,"f",,Trigger)</f>
        <v>42691</v>
      </c>
      <c r="BB358" s="101">
        <f>_xll.qlInterestRateIndexMaturity(Currency&amp;"ibor"&amp;Tenor,BA358,Trigger)</f>
        <v>42783</v>
      </c>
      <c r="BC358" s="246">
        <f>_xll.qlIndexFixing($AC$5,AZ358,TRUE,_xll.ohTrigger(Trigger,Trigger3M))</f>
        <v>7.7004512374231296E-4</v>
      </c>
      <c r="BD358" s="246">
        <f>_xll.qlIndexFixing($BE$1,AZ358,,_xll.ohTrigger(Trigger,Trigger3M))</f>
        <v>7.675550179372816E-4</v>
      </c>
    </row>
    <row r="359" spans="51:56" ht="11.25" customHeight="1" x14ac:dyDescent="0.25">
      <c r="AY359" s="100" t="s">
        <v>196</v>
      </c>
      <c r="AZ359" s="101">
        <f>_xll.qlInterestRateIndexFixingDate(Currency&amp;"ibor"&amp;Tenor,BA359,Trigger)</f>
        <v>42690</v>
      </c>
      <c r="BA359" s="101">
        <f>_xll.qlCalendarAdvance(Calendar,BA358,AY359,"f",,Trigger)</f>
        <v>42692</v>
      </c>
      <c r="BB359" s="101">
        <f>_xll.qlInterestRateIndexMaturity(Currency&amp;"ibor"&amp;Tenor,BA359,Trigger)</f>
        <v>42786</v>
      </c>
      <c r="BC359" s="246">
        <f>_xll.qlIndexFixing($AC$5,AZ359,TRUE,_xll.ohTrigger(Trigger,Trigger3M))</f>
        <v>7.7843938921744735E-4</v>
      </c>
      <c r="BD359" s="246">
        <f>_xll.qlIndexFixing($BE$1,AZ359,,_xll.ohTrigger(Trigger,Trigger3M))</f>
        <v>7.7646181383059644E-4</v>
      </c>
    </row>
    <row r="360" spans="51:56" ht="11.25" customHeight="1" x14ac:dyDescent="0.25">
      <c r="AY360" s="100" t="s">
        <v>196</v>
      </c>
      <c r="AZ360" s="101">
        <f>_xll.qlInterestRateIndexFixingDate(Currency&amp;"ibor"&amp;Tenor,BA360,Trigger)</f>
        <v>42691</v>
      </c>
      <c r="BA360" s="101">
        <f>_xll.qlCalendarAdvance(Calendar,BA359,AY360,"f",,Trigger)</f>
        <v>42695</v>
      </c>
      <c r="BB360" s="101">
        <f>_xll.qlInterestRateIndexMaturity(Currency&amp;"ibor"&amp;Tenor,BA360,Trigger)</f>
        <v>42787</v>
      </c>
      <c r="BC360" s="246">
        <f>_xll.qlIndexFixing($AC$5,AZ360,TRUE,_xll.ohTrigger(Trigger,Trigger3M))</f>
        <v>7.8798009790029397E-4</v>
      </c>
      <c r="BD360" s="246">
        <f>_xll.qlIndexFixing($BE$1,AZ360,,_xll.ohTrigger(Trigger,Trigger3M))</f>
        <v>7.855718533295755E-4</v>
      </c>
    </row>
    <row r="361" spans="51:56" ht="11.25" customHeight="1" x14ac:dyDescent="0.25">
      <c r="AY361" s="100" t="s">
        <v>196</v>
      </c>
      <c r="AZ361" s="101">
        <f>_xll.qlInterestRateIndexFixingDate(Currency&amp;"ibor"&amp;Tenor,BA361,Trigger)</f>
        <v>42692</v>
      </c>
      <c r="BA361" s="101">
        <f>_xll.qlCalendarAdvance(Calendar,BA360,AY361,"f",,Trigger)</f>
        <v>42696</v>
      </c>
      <c r="BB361" s="101">
        <f>_xll.qlInterestRateIndexMaturity(Currency&amp;"ibor"&amp;Tenor,BA361,Trigger)</f>
        <v>42788</v>
      </c>
      <c r="BC361" s="246">
        <f>_xll.qlIndexFixing($AC$5,AZ361,TRUE,_xll.ohTrigger(Trigger,Trigger3M))</f>
        <v>7.9248722001495193E-4</v>
      </c>
      <c r="BD361" s="246">
        <f>_xll.qlIndexFixing($BE$1,AZ361,,_xll.ohTrigger(Trigger,Trigger3M))</f>
        <v>7.9012195019321032E-4</v>
      </c>
    </row>
    <row r="362" spans="51:56" ht="11.25" customHeight="1" x14ac:dyDescent="0.25">
      <c r="AY362" s="100" t="s">
        <v>196</v>
      </c>
      <c r="AZ362" s="101">
        <f>_xll.qlInterestRateIndexFixingDate(Currency&amp;"ibor"&amp;Tenor,BA362,Trigger)</f>
        <v>42695</v>
      </c>
      <c r="BA362" s="101">
        <f>_xll.qlCalendarAdvance(Calendar,BA361,AY362,"f",,Trigger)</f>
        <v>42697</v>
      </c>
      <c r="BB362" s="101">
        <f>_xll.qlInterestRateIndexMaturity(Currency&amp;"ibor"&amp;Tenor,BA362,Trigger)</f>
        <v>42789</v>
      </c>
      <c r="BC362" s="246">
        <f>_xll.qlIndexFixing($AC$5,AZ362,TRUE,_xll.ohTrigger(Trigger,Trigger3M))</f>
        <v>7.9700369362484019E-4</v>
      </c>
      <c r="BD362" s="246">
        <f>_xll.qlIndexFixing($BE$1,AZ362,,_xll.ohTrigger(Trigger,Trigger3M))</f>
        <v>7.9469037147100502E-4</v>
      </c>
    </row>
    <row r="363" spans="51:56" ht="11.25" customHeight="1" x14ac:dyDescent="0.25">
      <c r="AY363" s="100" t="s">
        <v>196</v>
      </c>
      <c r="AZ363" s="101">
        <f>_xll.qlInterestRateIndexFixingDate(Currency&amp;"ibor"&amp;Tenor,BA363,Trigger)</f>
        <v>42696</v>
      </c>
      <c r="BA363" s="101">
        <f>_xll.qlCalendarAdvance(Calendar,BA362,AY363,"f",,Trigger)</f>
        <v>42698</v>
      </c>
      <c r="BB363" s="101">
        <f>_xll.qlInterestRateIndexMaturity(Currency&amp;"ibor"&amp;Tenor,BA363,Trigger)</f>
        <v>42790</v>
      </c>
      <c r="BC363" s="246">
        <f>_xll.qlIndexFixing($AC$5,AZ363,TRUE,_xll.ohTrigger(Trigger,Trigger3M))</f>
        <v>8.0152951876123822E-4</v>
      </c>
      <c r="BD363" s="246">
        <f>_xll.qlIndexFixing($BE$1,AZ363,,_xll.ohTrigger(Trigger,Trigger3M))</f>
        <v>7.9927710176918654E-4</v>
      </c>
    </row>
    <row r="364" spans="51:56" ht="11.25" customHeight="1" x14ac:dyDescent="0.25">
      <c r="AY364" s="100" t="s">
        <v>196</v>
      </c>
      <c r="AZ364" s="101">
        <f>_xll.qlInterestRateIndexFixingDate(Currency&amp;"ibor"&amp;Tenor,BA364,Trigger)</f>
        <v>42697</v>
      </c>
      <c r="BA364" s="101">
        <f>_xll.qlCalendarAdvance(Calendar,BA363,AY364,"f",,Trigger)</f>
        <v>42699</v>
      </c>
      <c r="BB364" s="101">
        <f>_xll.qlInterestRateIndexMaturity(Currency&amp;"ibor"&amp;Tenor,BA364,Trigger)</f>
        <v>42793</v>
      </c>
      <c r="BC364" s="246">
        <f>_xll.qlIndexFixing($AC$5,AZ364,TRUE,_xll.ohTrigger(Trigger,Trigger3M))</f>
        <v>8.0965463602355298E-4</v>
      </c>
      <c r="BD364" s="246">
        <f>_xll.qlIndexFixing($BE$1,AZ364,,_xll.ohTrigger(Trigger,Trigger3M))</f>
        <v>8.0843855573091742E-4</v>
      </c>
    </row>
    <row r="365" spans="51:56" ht="11.25" customHeight="1" x14ac:dyDescent="0.25">
      <c r="AY365" s="100" t="s">
        <v>196</v>
      </c>
      <c r="AZ365" s="101">
        <f>_xll.qlInterestRateIndexFixingDate(Currency&amp;"ibor"&amp;Tenor,BA365,Trigger)</f>
        <v>42698</v>
      </c>
      <c r="BA365" s="101">
        <f>_xll.qlCalendarAdvance(Calendar,BA364,AY365,"f",,Trigger)</f>
        <v>42702</v>
      </c>
      <c r="BB365" s="101">
        <f>_xll.qlInterestRateIndexMaturity(Currency&amp;"ibor"&amp;Tenor,BA365,Trigger)</f>
        <v>42794</v>
      </c>
      <c r="BC365" s="246">
        <f>_xll.qlIndexFixing($AC$5,AZ365,TRUE,_xll.ohTrigger(Trigger,Trigger3M))</f>
        <v>8.1972633522705521E-4</v>
      </c>
      <c r="BD365" s="246">
        <f>_xll.qlIndexFixing($BE$1,AZ365,,_xll.ohTrigger(Trigger,Trigger3M))</f>
        <v>8.1780680524861E-4</v>
      </c>
    </row>
    <row r="366" spans="51:56" ht="11.25" customHeight="1" x14ac:dyDescent="0.25">
      <c r="AY366" s="100" t="s">
        <v>196</v>
      </c>
      <c r="AZ366" s="101">
        <f>_xll.qlInterestRateIndexFixingDate(Currency&amp;"ibor"&amp;Tenor,BA366,Trigger)</f>
        <v>42699</v>
      </c>
      <c r="BA366" s="101">
        <f>_xll.qlCalendarAdvance(Calendar,BA365,AY366,"f",,Trigger)</f>
        <v>42703</v>
      </c>
      <c r="BB366" s="101">
        <f>_xll.qlInterestRateIndexMaturity(Currency&amp;"ibor"&amp;Tenor,BA366,Trigger)</f>
        <v>42794</v>
      </c>
      <c r="BC366" s="246">
        <f>_xll.qlIndexFixing($AC$5,AZ366,TRUE,_xll.ohTrigger(Trigger,Trigger3M))</f>
        <v>8.2258307288246026E-4</v>
      </c>
      <c r="BD366" s="246">
        <f>_xll.qlIndexFixing($BE$1,AZ366,,_xll.ohTrigger(Trigger,Trigger3M))</f>
        <v>8.2018537775166835E-4</v>
      </c>
    </row>
    <row r="367" spans="51:56" ht="11.25" customHeight="1" x14ac:dyDescent="0.25">
      <c r="AY367" s="100" t="s">
        <v>196</v>
      </c>
      <c r="AZ367" s="101">
        <f>_xll.qlInterestRateIndexFixingDate(Currency&amp;"ibor"&amp;Tenor,BA367,Trigger)</f>
        <v>42702</v>
      </c>
      <c r="BA367" s="101">
        <f>_xll.qlCalendarAdvance(Calendar,BA366,AY367,"f",,Trigger)</f>
        <v>42704</v>
      </c>
      <c r="BB367" s="101">
        <f>_xll.qlInterestRateIndexMaturity(Currency&amp;"ibor"&amp;Tenor,BA367,Trigger)</f>
        <v>42794</v>
      </c>
      <c r="BC367" s="246">
        <f>_xll.qlIndexFixing($AC$5,AZ367,TRUE,_xll.ohTrigger(Trigger,Trigger3M))</f>
        <v>8.254877534046301E-4</v>
      </c>
      <c r="BD367" s="246">
        <f>_xll.qlIndexFixing($BE$1,AZ367,,_xll.ohTrigger(Trigger,Trigger3M))</f>
        <v>8.2257417939946009E-4</v>
      </c>
    </row>
    <row r="368" spans="51:56" ht="11.25" customHeight="1" x14ac:dyDescent="0.25">
      <c r="AY368" s="100" t="s">
        <v>196</v>
      </c>
      <c r="AZ368" s="101">
        <f>_xll.qlInterestRateIndexFixingDate(Currency&amp;"ibor"&amp;Tenor,BA368,Trigger)</f>
        <v>42703</v>
      </c>
      <c r="BA368" s="101">
        <f>_xll.qlCalendarAdvance(Calendar,BA367,AY368,"f",,Trigger)</f>
        <v>42705</v>
      </c>
      <c r="BB368" s="101">
        <f>_xll.qlInterestRateIndexMaturity(Currency&amp;"ibor"&amp;Tenor,BA368,Trigger)</f>
        <v>42795</v>
      </c>
      <c r="BC368" s="246">
        <f>_xll.qlIndexFixing($AC$5,AZ368,TRUE,_xll.ohTrigger(Trigger,Trigger3M))</f>
        <v>8.3013083531557896E-4</v>
      </c>
      <c r="BD368" s="246">
        <f>_xll.qlIndexFixing($BE$1,AZ368,,_xll.ohTrigger(Trigger,Trigger3M))</f>
        <v>8.2727067155818901E-4</v>
      </c>
    </row>
    <row r="369" spans="51:56" ht="11.25" customHeight="1" x14ac:dyDescent="0.25">
      <c r="AY369" s="100" t="s">
        <v>196</v>
      </c>
      <c r="AZ369" s="101">
        <f>_xll.qlInterestRateIndexFixingDate(Currency&amp;"ibor"&amp;Tenor,BA369,Trigger)</f>
        <v>42704</v>
      </c>
      <c r="BA369" s="101">
        <f>_xll.qlCalendarAdvance(Calendar,BA368,AY369,"f",,Trigger)</f>
        <v>42706</v>
      </c>
      <c r="BB369" s="101">
        <f>_xll.qlInterestRateIndexMaturity(Currency&amp;"ibor"&amp;Tenor,BA369,Trigger)</f>
        <v>42796</v>
      </c>
      <c r="BC369" s="246">
        <f>_xll.qlIndexFixing($AC$5,AZ369,TRUE,_xll.ohTrigger(Trigger,Trigger3M))</f>
        <v>8.3478347666332553E-4</v>
      </c>
      <c r="BD369" s="246">
        <f>_xll.qlIndexFixing($BE$1,AZ369,,_xll.ohTrigger(Trigger,Trigger3M))</f>
        <v>8.3198535617867719E-4</v>
      </c>
    </row>
    <row r="370" spans="51:56" ht="11.25" customHeight="1" x14ac:dyDescent="0.25">
      <c r="AY370" s="100" t="s">
        <v>196</v>
      </c>
      <c r="AZ370" s="101">
        <f>_xll.qlInterestRateIndexFixingDate(Currency&amp;"ibor"&amp;Tenor,BA370,Trigger)</f>
        <v>42705</v>
      </c>
      <c r="BA370" s="101">
        <f>_xll.qlCalendarAdvance(Calendar,BA369,AY370,"f",,Trigger)</f>
        <v>42709</v>
      </c>
      <c r="BB370" s="101">
        <f>_xll.qlInterestRateIndexMaturity(Currency&amp;"ibor"&amp;Tenor,BA370,Trigger)</f>
        <v>42800</v>
      </c>
      <c r="BC370" s="246">
        <f>_xll.qlIndexFixing($AC$5,AZ370,TRUE,_xll.ohTrigger(Trigger,Trigger3M))</f>
        <v>8.5036956140617103E-4</v>
      </c>
      <c r="BD370" s="246">
        <f>_xll.qlIndexFixing($BE$1,AZ370,,_xll.ohTrigger(Trigger,Trigger3M))</f>
        <v>8.4858177426850006E-4</v>
      </c>
    </row>
    <row r="371" spans="51:56" ht="11.25" customHeight="1" x14ac:dyDescent="0.25">
      <c r="AY371" s="100" t="s">
        <v>196</v>
      </c>
      <c r="AZ371" s="101">
        <f>_xll.qlInterestRateIndexFixingDate(Currency&amp;"ibor"&amp;Tenor,BA371,Trigger)</f>
        <v>42706</v>
      </c>
      <c r="BA371" s="101">
        <f>_xll.qlCalendarAdvance(Calendar,BA370,AY371,"f",,Trigger)</f>
        <v>42710</v>
      </c>
      <c r="BB371" s="101">
        <f>_xll.qlInterestRateIndexMaturity(Currency&amp;"ibor"&amp;Tenor,BA371,Trigger)</f>
        <v>42800</v>
      </c>
      <c r="BC371" s="246">
        <f>_xll.qlIndexFixing($AC$5,AZ371,TRUE,_xll.ohTrigger(Trigger,Trigger3M))</f>
        <v>8.5348963708398173E-4</v>
      </c>
      <c r="BD371" s="246">
        <f>_xll.qlIndexFixing($BE$1,AZ371,,_xll.ohTrigger(Trigger,Trigger3M))</f>
        <v>8.5102570450423798E-4</v>
      </c>
    </row>
    <row r="372" spans="51:56" ht="11.25" customHeight="1" x14ac:dyDescent="0.25">
      <c r="AY372" s="100" t="s">
        <v>196</v>
      </c>
      <c r="AZ372" s="101">
        <f>_xll.qlInterestRateIndexFixingDate(Currency&amp;"ibor"&amp;Tenor,BA372,Trigger)</f>
        <v>42709</v>
      </c>
      <c r="BA372" s="101">
        <f>_xll.qlCalendarAdvance(Calendar,BA371,AY372,"f",,Trigger)</f>
        <v>42711</v>
      </c>
      <c r="BB372" s="101">
        <f>_xll.qlInterestRateIndexMaturity(Currency&amp;"ibor"&amp;Tenor,BA372,Trigger)</f>
        <v>42801</v>
      </c>
      <c r="BC372" s="246">
        <f>_xll.qlIndexFixing($AC$5,AZ372,TRUE,_xll.ohTrigger(Trigger,Trigger3M))</f>
        <v>8.581900761139849E-4</v>
      </c>
      <c r="BD372" s="246">
        <f>_xll.qlIndexFixing($BE$1,AZ372,,_xll.ohTrigger(Trigger,Trigger3M))</f>
        <v>8.558311153539222E-4</v>
      </c>
    </row>
    <row r="373" spans="51:56" ht="11.25" customHeight="1" x14ac:dyDescent="0.25">
      <c r="AY373" s="100" t="s">
        <v>196</v>
      </c>
      <c r="AZ373" s="101">
        <f>_xll.qlInterestRateIndexFixingDate(Currency&amp;"ibor"&amp;Tenor,BA373,Trigger)</f>
        <v>42710</v>
      </c>
      <c r="BA373" s="101">
        <f>_xll.qlCalendarAdvance(Calendar,BA372,AY373,"f",,Trigger)</f>
        <v>42712</v>
      </c>
      <c r="BB373" s="101">
        <f>_xll.qlInterestRateIndexMaturity(Currency&amp;"ibor"&amp;Tenor,BA373,Trigger)</f>
        <v>42802</v>
      </c>
      <c r="BC373" s="246">
        <f>_xll.qlIndexFixing($AC$5,AZ373,TRUE,_xll.ohTrigger(Trigger,Trigger3M))</f>
        <v>8.6290007478151409E-4</v>
      </c>
      <c r="BD373" s="246">
        <f>_xll.qlIndexFixing($BE$1,AZ373,,_xll.ohTrigger(Trigger,Trigger3M))</f>
        <v>8.6065462423423611E-4</v>
      </c>
    </row>
    <row r="374" spans="51:56" ht="11.25" customHeight="1" x14ac:dyDescent="0.25">
      <c r="AY374" s="100" t="s">
        <v>196</v>
      </c>
      <c r="AZ374" s="101">
        <f>_xll.qlInterestRateIndexFixingDate(Currency&amp;"ibor"&amp;Tenor,BA374,Trigger)</f>
        <v>42711</v>
      </c>
      <c r="BA374" s="101">
        <f>_xll.qlCalendarAdvance(Calendar,BA373,AY374,"f",,Trigger)</f>
        <v>42713</v>
      </c>
      <c r="BB374" s="101">
        <f>_xll.qlInterestRateIndexMaturity(Currency&amp;"ibor"&amp;Tenor,BA374,Trigger)</f>
        <v>42803</v>
      </c>
      <c r="BC374" s="246">
        <f>_xll.qlIndexFixing($AC$5,AZ374,TRUE,_xll.ohTrigger(Trigger,Trigger3M))</f>
        <v>8.6761963312032009E-4</v>
      </c>
      <c r="BD374" s="246">
        <f>_xll.qlIndexFixing($BE$1,AZ374,,_xll.ohTrigger(Trigger,Trigger3M))</f>
        <v>8.6549621540843447E-4</v>
      </c>
    </row>
    <row r="375" spans="51:56" ht="11.25" customHeight="1" x14ac:dyDescent="0.25">
      <c r="AY375" s="100" t="s">
        <v>196</v>
      </c>
      <c r="AZ375" s="101">
        <f>_xll.qlInterestRateIndexFixingDate(Currency&amp;"ibor"&amp;Tenor,BA375,Trigger)</f>
        <v>42712</v>
      </c>
      <c r="BA375" s="101">
        <f>_xll.qlCalendarAdvance(Calendar,BA374,AY375,"f",,Trigger)</f>
        <v>42716</v>
      </c>
      <c r="BB375" s="101">
        <f>_xll.qlInterestRateIndexMaturity(Currency&amp;"ibor"&amp;Tenor,BA375,Trigger)</f>
        <v>42807</v>
      </c>
      <c r="BC375" s="246">
        <f>_xll.qlIndexFixing($AC$5,AZ375,TRUE,_xll.ohTrigger(Trigger,Trigger3M))</f>
        <v>8.8321731635914119E-4</v>
      </c>
      <c r="BD375" s="246">
        <f>_xll.qlIndexFixing($BE$1,AZ375,,_xll.ohTrigger(Trigger,Trigger3M))</f>
        <v>8.8253543996906416E-4</v>
      </c>
    </row>
    <row r="376" spans="51:56" ht="11.25" customHeight="1" x14ac:dyDescent="0.25">
      <c r="AY376" s="100" t="s">
        <v>196</v>
      </c>
      <c r="AZ376" s="101">
        <f>_xll.qlInterestRateIndexFixingDate(Currency&amp;"ibor"&amp;Tenor,BA376,Trigger)</f>
        <v>42713</v>
      </c>
      <c r="BA376" s="101">
        <f>_xll.qlCalendarAdvance(Calendar,BA375,AY376,"f",,Trigger)</f>
        <v>42717</v>
      </c>
      <c r="BB376" s="101">
        <f>_xll.qlInterestRateIndexMaturity(Currency&amp;"ibor"&amp;Tenor,BA376,Trigger)</f>
        <v>42807</v>
      </c>
      <c r="BC376" s="246">
        <f>_xll.qlIndexFixing($AC$5,AZ376,TRUE,_xll.ohTrigger(Trigger,Trigger3M))</f>
        <v>8.8659346386421589E-4</v>
      </c>
      <c r="BD376" s="246">
        <f>_xll.qlIndexFixing($BE$1,AZ376,,_xll.ohTrigger(Trigger,Trigger3M))</f>
        <v>8.8504308828429856E-4</v>
      </c>
    </row>
    <row r="377" spans="51:56" ht="11.25" customHeight="1" x14ac:dyDescent="0.25">
      <c r="AY377" s="100" t="s">
        <v>196</v>
      </c>
      <c r="AZ377" s="101">
        <f>_xll.qlInterestRateIndexFixingDate(Currency&amp;"ibor"&amp;Tenor,BA377,Trigger)</f>
        <v>42716</v>
      </c>
      <c r="BA377" s="101">
        <f>_xll.qlCalendarAdvance(Calendar,BA376,AY377,"f",,Trigger)</f>
        <v>42718</v>
      </c>
      <c r="BB377" s="101">
        <f>_xll.qlInterestRateIndexMaturity(Currency&amp;"ibor"&amp;Tenor,BA377,Trigger)</f>
        <v>42808</v>
      </c>
      <c r="BC377" s="246">
        <f>_xll.qlIndexFixing($AC$5,AZ377,TRUE,_xll.ohTrigger(Trigger,Trigger3M))</f>
        <v>8.9136082106744396E-4</v>
      </c>
      <c r="BD377" s="246">
        <f>_xll.qlIndexFixing($BE$1,AZ377,,_xll.ohTrigger(Trigger,Trigger3M))</f>
        <v>8.8997485486164152E-4</v>
      </c>
    </row>
    <row r="378" spans="51:56" ht="11.25" customHeight="1" x14ac:dyDescent="0.25">
      <c r="AY378" s="100" t="s">
        <v>196</v>
      </c>
      <c r="AZ378" s="101">
        <f>_xll.qlInterestRateIndexFixingDate(Currency&amp;"ibor"&amp;Tenor,BA378,Trigger)</f>
        <v>42717</v>
      </c>
      <c r="BA378" s="101">
        <f>_xll.qlCalendarAdvance(Calendar,BA377,AY378,"f",,Trigger)</f>
        <v>42719</v>
      </c>
      <c r="BB378" s="101">
        <f>_xll.qlInterestRateIndexMaturity(Currency&amp;"ibor"&amp;Tenor,BA378,Trigger)</f>
        <v>42809</v>
      </c>
      <c r="BC378" s="246">
        <f>_xll.qlIndexFixing($AC$5,AZ378,TRUE,_xll.ohTrigger(Trigger,Trigger3M))</f>
        <v>8.961377381453417E-4</v>
      </c>
      <c r="BD378" s="246">
        <f>_xll.qlIndexFixing($BE$1,AZ378,,_xll.ohTrigger(Trigger,Trigger3M))</f>
        <v>8.9492460930884477E-4</v>
      </c>
    </row>
    <row r="379" spans="51:56" ht="11.25" customHeight="1" x14ac:dyDescent="0.25">
      <c r="AY379" s="100" t="s">
        <v>196</v>
      </c>
      <c r="AZ379" s="101">
        <f>_xll.qlInterestRateIndexFixingDate(Currency&amp;"ibor"&amp;Tenor,BA379,Trigger)</f>
        <v>42718</v>
      </c>
      <c r="BA379" s="101">
        <f>_xll.qlCalendarAdvance(Calendar,BA378,AY379,"f",,Trigger)</f>
        <v>42720</v>
      </c>
      <c r="BB379" s="101">
        <f>_xll.qlInterestRateIndexMaturity(Currency&amp;"ibor"&amp;Tenor,BA379,Trigger)</f>
        <v>42810</v>
      </c>
      <c r="BC379" s="246">
        <f>_xll.qlIndexFixing($AC$5,AZ379,TRUE,_xll.ohTrigger(Trigger,Trigger3M))</f>
        <v>9.0092421513254806E-4</v>
      </c>
      <c r="BD379" s="246">
        <f>_xll.qlIndexFixing($BE$1,AZ379,,_xll.ohTrigger(Trigger,Trigger3M))</f>
        <v>8.9989233588827489E-4</v>
      </c>
    </row>
    <row r="380" spans="51:56" ht="11.25" customHeight="1" x14ac:dyDescent="0.25">
      <c r="AY380" s="100" t="s">
        <v>196</v>
      </c>
      <c r="AZ380" s="101">
        <f>_xll.qlInterestRateIndexFixingDate(Currency&amp;"ibor"&amp;Tenor,BA380,Trigger)</f>
        <v>42719</v>
      </c>
      <c r="BA380" s="101">
        <f>_xll.qlCalendarAdvance(Calendar,BA379,AY380,"f",,Trigger)</f>
        <v>42723</v>
      </c>
      <c r="BB380" s="101">
        <f>_xll.qlInterestRateIndexMaturity(Currency&amp;"ibor"&amp;Tenor,BA380,Trigger)</f>
        <v>42814</v>
      </c>
      <c r="BC380" s="246">
        <f>_xll.qlIndexFixing($AC$5,AZ380,TRUE,_xll.ohTrigger(Trigger,Trigger3M))</f>
        <v>9.1652835846404979E-4</v>
      </c>
      <c r="BD380" s="246">
        <f>_xll.qlIndexFixing($BE$1,AZ380,,_xll.ohTrigger(Trigger,Trigger3M))</f>
        <v>9.1737198399216634E-4</v>
      </c>
    </row>
    <row r="381" spans="51:56" ht="11.25" customHeight="1" x14ac:dyDescent="0.25">
      <c r="AY381" s="100" t="s">
        <v>196</v>
      </c>
      <c r="AZ381" s="101">
        <f>_xll.qlInterestRateIndexFixingDate(Currency&amp;"ibor"&amp;Tenor,BA381,Trigger)</f>
        <v>42720</v>
      </c>
      <c r="BA381" s="101">
        <f>_xll.qlCalendarAdvance(Calendar,BA380,AY381,"f",,Trigger)</f>
        <v>42724</v>
      </c>
      <c r="BB381" s="101">
        <f>_xll.qlInterestRateIndexMaturity(Currency&amp;"ibor"&amp;Tenor,BA381,Trigger)</f>
        <v>42814</v>
      </c>
      <c r="BC381" s="246">
        <f>_xll.qlIndexFixing($AC$5,AZ381,TRUE,_xll.ohTrigger(Trigger,Trigger3M))</f>
        <v>9.2016572286102161E-4</v>
      </c>
      <c r="BD381" s="246">
        <f>_xll.qlIndexFixing($BE$1,AZ381,,_xll.ohTrigger(Trigger,Trigger3M))</f>
        <v>9.1994264880224108E-4</v>
      </c>
    </row>
    <row r="382" spans="51:56" ht="11.25" customHeight="1" x14ac:dyDescent="0.25">
      <c r="AY382" s="100" t="s">
        <v>196</v>
      </c>
      <c r="AZ382" s="101">
        <f>_xll.qlInterestRateIndexFixingDate(Currency&amp;"ibor"&amp;Tenor,BA382,Trigger)</f>
        <v>42723</v>
      </c>
      <c r="BA382" s="101">
        <f>_xll.qlCalendarAdvance(Calendar,BA381,AY382,"f",,Trigger)</f>
        <v>42725</v>
      </c>
      <c r="BB382" s="101">
        <f>_xll.qlInterestRateIndexMaturity(Currency&amp;"ibor"&amp;Tenor,BA382,Trigger)</f>
        <v>42815</v>
      </c>
      <c r="BC382" s="246">
        <f>_xll.qlIndexFixing($AC$5,AZ382,TRUE,_xll.ohTrigger(Trigger,Trigger3M))</f>
        <v>9.2499999991080273E-4</v>
      </c>
      <c r="BD382" s="246">
        <f>_xll.qlIndexFixing($BE$1,AZ382,,_xll.ohTrigger(Trigger,Trigger3M))</f>
        <v>9.2499999999962057E-4</v>
      </c>
    </row>
    <row r="383" spans="51:56" ht="11.25" customHeight="1" x14ac:dyDescent="0.25">
      <c r="AY383" s="100" t="s">
        <v>196</v>
      </c>
      <c r="AZ383" s="101">
        <f>_xll.qlInterestRateIndexFixingDate(Currency&amp;"ibor"&amp;Tenor,BA383,Trigger)</f>
        <v>42724</v>
      </c>
      <c r="BA383" s="101">
        <f>_xll.qlCalendarAdvance(Calendar,BA382,AY383,"f",,Trigger)</f>
        <v>42726</v>
      </c>
      <c r="BB383" s="101">
        <f>_xll.qlInterestRateIndexMaturity(Currency&amp;"ibor"&amp;Tenor,BA383,Trigger)</f>
        <v>42816</v>
      </c>
      <c r="BC383" s="246">
        <f>_xll.qlIndexFixing($AC$5,AZ383,TRUE,_xll.ohTrigger(Trigger,Trigger3M))</f>
        <v>9.2996117736277029E-4</v>
      </c>
      <c r="BD383" s="246">
        <f>_xll.qlIndexFixing($BE$1,AZ383,,_xll.ohTrigger(Trigger,Trigger3M))</f>
        <v>9.300751854341982E-4</v>
      </c>
    </row>
    <row r="384" spans="51:56" ht="11.25" customHeight="1" x14ac:dyDescent="0.25">
      <c r="AY384" s="100" t="s">
        <v>196</v>
      </c>
      <c r="AZ384" s="101">
        <f>_xll.qlInterestRateIndexFixingDate(Currency&amp;"ibor"&amp;Tenor,BA384,Trigger)</f>
        <v>42725</v>
      </c>
      <c r="BA384" s="101">
        <f>_xll.qlCalendarAdvance(Calendar,BA383,AY384,"f",,Trigger)</f>
        <v>42727</v>
      </c>
      <c r="BB384" s="101">
        <f>_xll.qlInterestRateIndexMaturity(Currency&amp;"ibor"&amp;Tenor,BA384,Trigger)</f>
        <v>42817</v>
      </c>
      <c r="BC384" s="246">
        <f>_xll.qlIndexFixing($AC$5,AZ384,TRUE,_xll.ohTrigger(Trigger,Trigger3M))</f>
        <v>9.3493092443708292E-4</v>
      </c>
      <c r="BD384" s="246">
        <f>_xll.qlIndexFixing($BE$1,AZ384,,_xll.ohTrigger(Trigger,Trigger3M))</f>
        <v>9.3516797197423784E-4</v>
      </c>
    </row>
    <row r="385" spans="51:56" ht="11.25" customHeight="1" x14ac:dyDescent="0.25">
      <c r="AY385" s="100" t="s">
        <v>196</v>
      </c>
      <c r="AZ385" s="101">
        <f>_xll.qlInterestRateIndexFixingDate(Currency&amp;"ibor"&amp;Tenor,BA385,Trigger)</f>
        <v>42726</v>
      </c>
      <c r="BA385" s="101">
        <f>_xll.qlCalendarAdvance(Calendar,BA384,AY385,"f",,Trigger)</f>
        <v>42731</v>
      </c>
      <c r="BB385" s="101">
        <f>_xll.qlInterestRateIndexMaturity(Currency&amp;"ibor"&amp;Tenor,BA385,Trigger)</f>
        <v>42821</v>
      </c>
      <c r="BC385" s="246">
        <f>_xll.qlIndexFixing($AC$5,AZ385,TRUE,_xll.ohTrigger(Trigger,Trigger3M))</f>
        <v>9.5489560960260178E-4</v>
      </c>
      <c r="BD385" s="246">
        <f>_xll.qlIndexFixing($BE$1,AZ385,,_xll.ohTrigger(Trigger,Trigger3M))</f>
        <v>9.5570959698942914E-4</v>
      </c>
    </row>
    <row r="386" spans="51:56" ht="11.25" customHeight="1" x14ac:dyDescent="0.25">
      <c r="AY386" s="100" t="s">
        <v>196</v>
      </c>
      <c r="AZ386" s="101">
        <f>_xll.qlInterestRateIndexFixingDate(Currency&amp;"ibor"&amp;Tenor,BA386,Trigger)</f>
        <v>42727</v>
      </c>
      <c r="BA386" s="101">
        <f>_xll.qlCalendarAdvance(Calendar,BA385,AY386,"f",,Trigger)</f>
        <v>42732</v>
      </c>
      <c r="BB386" s="101">
        <f>_xll.qlInterestRateIndexMaturity(Currency&amp;"ibor"&amp;Tenor,BA386,Trigger)</f>
        <v>42822</v>
      </c>
      <c r="BC386" s="246">
        <f>_xll.qlIndexFixing($AC$5,AZ386,TRUE,_xll.ohTrigger(Trigger,Trigger3M))</f>
        <v>9.5990820527180887E-4</v>
      </c>
      <c r="BD386" s="246">
        <f>_xll.qlIndexFixing($BE$1,AZ386,,_xll.ohTrigger(Trigger,Trigger3M))</f>
        <v>9.6088623989043498E-4</v>
      </c>
    </row>
    <row r="387" spans="51:56" ht="11.25" customHeight="1" x14ac:dyDescent="0.25">
      <c r="AY387" s="100" t="s">
        <v>196</v>
      </c>
      <c r="AZ387" s="101">
        <f>_xll.qlInterestRateIndexFixingDate(Currency&amp;"ibor"&amp;Tenor,BA387,Trigger)</f>
        <v>42731</v>
      </c>
      <c r="BA387" s="101">
        <f>_xll.qlCalendarAdvance(Calendar,BA386,AY387,"f",,Trigger)</f>
        <v>42733</v>
      </c>
      <c r="BB387" s="101">
        <f>_xll.qlInterestRateIndexMaturity(Currency&amp;"ibor"&amp;Tenor,BA387,Trigger)</f>
        <v>42823</v>
      </c>
      <c r="BC387" s="246">
        <f>_xll.qlIndexFixing($AC$5,AZ387,TRUE,_xll.ohTrigger(Trigger,Trigger3M))</f>
        <v>9.6492937075520757E-4</v>
      </c>
      <c r="BD387" s="246">
        <f>_xll.qlIndexFixing($BE$1,AZ387,,_xll.ohTrigger(Trigger,Trigger3M))</f>
        <v>9.6607882422183877E-4</v>
      </c>
    </row>
    <row r="388" spans="51:56" ht="11.25" customHeight="1" x14ac:dyDescent="0.25">
      <c r="AY388" s="100" t="s">
        <v>196</v>
      </c>
      <c r="AZ388" s="101">
        <f>_xll.qlInterestRateIndexFixingDate(Currency&amp;"ibor"&amp;Tenor,BA388,Trigger)</f>
        <v>42732</v>
      </c>
      <c r="BA388" s="101">
        <f>_xll.qlCalendarAdvance(Calendar,BA387,AY388,"f",,Trigger)</f>
        <v>42734</v>
      </c>
      <c r="BB388" s="101">
        <f>_xll.qlInterestRateIndexMaturity(Currency&amp;"ibor"&amp;Tenor,BA388,Trigger)</f>
        <v>42825</v>
      </c>
      <c r="BC388" s="246">
        <f>_xll.qlIndexFixing($AC$5,AZ388,TRUE,_xll.ohTrigger(Trigger,Trigger3M))</f>
        <v>9.7356787469958202E-4</v>
      </c>
      <c r="BD388" s="246">
        <f>_xll.qlIndexFixing($BE$1,AZ388,,_xll.ohTrigger(Trigger,Trigger3M))</f>
        <v>9.7384235302009378E-4</v>
      </c>
    </row>
    <row r="389" spans="51:56" ht="11.25" customHeight="1" x14ac:dyDescent="0.25">
      <c r="AY389" s="100" t="s">
        <v>196</v>
      </c>
      <c r="AZ389" s="101">
        <f>_xll.qlInterestRateIndexFixingDate(Currency&amp;"ibor"&amp;Tenor,BA389,Trigger)</f>
        <v>42733</v>
      </c>
      <c r="BA389" s="101">
        <f>_xll.qlCalendarAdvance(Calendar,BA388,AY389,"f",,Trigger)</f>
        <v>42737</v>
      </c>
      <c r="BB389" s="101">
        <f>_xll.qlInterestRateIndexMaturity(Currency&amp;"ibor"&amp;Tenor,BA389,Trigger)</f>
        <v>42828</v>
      </c>
      <c r="BC389" s="246">
        <f>_xll.qlIndexFixing($AC$5,AZ389,TRUE,_xll.ohTrigger(Trigger,Trigger3M))</f>
        <v>9.8864206940524639E-4</v>
      </c>
      <c r="BD389" s="246">
        <f>_xll.qlIndexFixing($BE$1,AZ389,,_xll.ohTrigger(Trigger,Trigger3M))</f>
        <v>9.7295711871752929E-4</v>
      </c>
    </row>
    <row r="390" spans="51:56" ht="11.25" customHeight="1" x14ac:dyDescent="0.25">
      <c r="AY390" s="100" t="s">
        <v>196</v>
      </c>
      <c r="AZ390" s="101">
        <f>_xll.qlInterestRateIndexFixingDate(Currency&amp;"ibor"&amp;Tenor,BA390,Trigger)</f>
        <v>42734</v>
      </c>
      <c r="BA390" s="101">
        <f>_xll.qlCalendarAdvance(Calendar,BA389,AY390,"f",,Trigger)</f>
        <v>42738</v>
      </c>
      <c r="BB390" s="101">
        <f>_xll.qlInterestRateIndexMaturity(Currency&amp;"ibor"&amp;Tenor,BA390,Trigger)</f>
        <v>42828</v>
      </c>
      <c r="BC390" s="246">
        <f>_xll.qlIndexFixing($AC$5,AZ390,TRUE,_xll.ohTrigger(Trigger,Trigger3M))</f>
        <v>9.9016374653082551E-4</v>
      </c>
      <c r="BD390" s="246">
        <f>_xll.qlIndexFixing($BE$1,AZ390,,_xll.ohTrigger(Trigger,Trigger3M))</f>
        <v>9.7546701812589731E-4</v>
      </c>
    </row>
    <row r="391" spans="51:56" ht="11.25" customHeight="1" x14ac:dyDescent="0.25">
      <c r="AY391" s="100" t="s">
        <v>196</v>
      </c>
      <c r="AZ391" s="101">
        <f>_xll.qlInterestRateIndexFixingDate(Currency&amp;"ibor"&amp;Tenor,BA391,Trigger)</f>
        <v>42737</v>
      </c>
      <c r="BA391" s="101">
        <f>_xll.qlCalendarAdvance(Calendar,BA390,AY391,"f",,Trigger)</f>
        <v>42739</v>
      </c>
      <c r="BB391" s="101">
        <f>_xll.qlInterestRateIndexMaturity(Currency&amp;"ibor"&amp;Tenor,BA391,Trigger)</f>
        <v>42829</v>
      </c>
      <c r="BC391" s="246">
        <f>_xll.qlIndexFixing($AC$5,AZ391,TRUE,_xll.ohTrigger(Trigger,Trigger3M))</f>
        <v>9.9523633158504765E-4</v>
      </c>
      <c r="BD391" s="246">
        <f>_xll.qlIndexFixing($BE$1,AZ391,,_xll.ohTrigger(Trigger,Trigger3M))</f>
        <v>9.8074941983927744E-4</v>
      </c>
    </row>
    <row r="392" spans="51:56" ht="11.25" customHeight="1" x14ac:dyDescent="0.25">
      <c r="AY392" s="100" t="s">
        <v>196</v>
      </c>
      <c r="AZ392" s="101">
        <f>_xll.qlInterestRateIndexFixingDate(Currency&amp;"ibor"&amp;Tenor,BA392,Trigger)</f>
        <v>42738</v>
      </c>
      <c r="BA392" s="101">
        <f>_xll.qlCalendarAdvance(Calendar,BA391,AY392,"f",,Trigger)</f>
        <v>42740</v>
      </c>
      <c r="BB392" s="101">
        <f>_xll.qlInterestRateIndexMaturity(Currency&amp;"ibor"&amp;Tenor,BA392,Trigger)</f>
        <v>42830</v>
      </c>
      <c r="BC392" s="246">
        <f>_xll.qlIndexFixing($AC$5,AZ392,TRUE,_xll.ohTrigger(Trigger,Trigger3M))</f>
        <v>1.0003174866808351E-3</v>
      </c>
      <c r="BD392" s="246">
        <f>_xll.qlIndexFixing($BE$1,AZ392,,_xll.ohTrigger(Trigger,Trigger3M))</f>
        <v>9.8604582657468853E-4</v>
      </c>
    </row>
    <row r="393" spans="51:56" ht="11.25" customHeight="1" x14ac:dyDescent="0.25">
      <c r="AY393" s="100" t="s">
        <v>196</v>
      </c>
      <c r="AZ393" s="101">
        <f>_xll.qlInterestRateIndexFixingDate(Currency&amp;"ibor"&amp;Tenor,BA393,Trigger)</f>
        <v>42739</v>
      </c>
      <c r="BA393" s="101">
        <f>_xll.qlCalendarAdvance(Calendar,BA392,AY393,"f",,Trigger)</f>
        <v>42741</v>
      </c>
      <c r="BB393" s="101">
        <f>_xll.qlInterestRateIndexMaturity(Currency&amp;"ibor"&amp;Tenor,BA393,Trigger)</f>
        <v>42831</v>
      </c>
      <c r="BC393" s="246">
        <f>_xll.qlIndexFixing($AC$5,AZ393,TRUE,_xll.ohTrigger(Trigger,Trigger3M))</f>
        <v>1.0054072118510504E-3</v>
      </c>
      <c r="BD393" s="246">
        <f>_xll.qlIndexFixing($BE$1,AZ393,,_xll.ohTrigger(Trigger,Trigger3M))</f>
        <v>9.9135596170807361E-4</v>
      </c>
    </row>
    <row r="394" spans="51:56" ht="11.25" customHeight="1" x14ac:dyDescent="0.25">
      <c r="AY394" s="100" t="s">
        <v>196</v>
      </c>
      <c r="AZ394" s="101">
        <f>_xll.qlInterestRateIndexFixingDate(Currency&amp;"ibor"&amp;Tenor,BA394,Trigger)</f>
        <v>42740</v>
      </c>
      <c r="BA394" s="101">
        <f>_xll.qlCalendarAdvance(Calendar,BA393,AY394,"f",,Trigger)</f>
        <v>42744</v>
      </c>
      <c r="BB394" s="101">
        <f>_xll.qlInterestRateIndexMaturity(Currency&amp;"ibor"&amp;Tenor,BA394,Trigger)</f>
        <v>42835</v>
      </c>
      <c r="BC394" s="246">
        <f>_xll.qlIndexFixing($AC$5,AZ394,TRUE,_xll.ohTrigger(Trigger,Trigger3M))</f>
        <v>1.0241118489837688E-3</v>
      </c>
      <c r="BD394" s="246">
        <f>_xll.qlIndexFixing($BE$1,AZ394,,_xll.ohTrigger(Trigger,Trigger3M))</f>
        <v>1.0101588230807376E-3</v>
      </c>
    </row>
    <row r="395" spans="51:56" ht="11.25" customHeight="1" x14ac:dyDescent="0.25">
      <c r="AY395" s="100" t="s">
        <v>196</v>
      </c>
      <c r="AZ395" s="101">
        <f>_xll.qlInterestRateIndexFixingDate(Currency&amp;"ibor"&amp;Tenor,BA395,Trigger)</f>
        <v>42741</v>
      </c>
      <c r="BA395" s="101">
        <f>_xll.qlCalendarAdvance(Calendar,BA394,AY395,"f",,Trigger)</f>
        <v>42745</v>
      </c>
      <c r="BB395" s="101">
        <f>_xll.qlInterestRateIndexMaturity(Currency&amp;"ibor"&amp;Tenor,BA395,Trigger)</f>
        <v>42835</v>
      </c>
      <c r="BC395" s="246">
        <f>_xll.qlIndexFixing($AC$5,AZ395,TRUE,_xll.ohTrigger(Trigger,Trigger3M))</f>
        <v>1.0258518139334427E-3</v>
      </c>
      <c r="BD395" s="246">
        <f>_xll.qlIndexFixing($BE$1,AZ395,,_xll.ohTrigger(Trigger,Trigger3M))</f>
        <v>1.0127282536727122E-3</v>
      </c>
    </row>
    <row r="396" spans="51:56" ht="11.25" customHeight="1" x14ac:dyDescent="0.25">
      <c r="AY396" s="100" t="s">
        <v>196</v>
      </c>
      <c r="AZ396" s="101">
        <f>_xll.qlInterestRateIndexFixingDate(Currency&amp;"ibor"&amp;Tenor,BA396,Trigger)</f>
        <v>42744</v>
      </c>
      <c r="BA396" s="101">
        <f>_xll.qlCalendarAdvance(Calendar,BA395,AY396,"f",,Trigger)</f>
        <v>42746</v>
      </c>
      <c r="BB396" s="101">
        <f>_xll.qlInterestRateIndexMaturity(Currency&amp;"ibor"&amp;Tenor,BA396,Trigger)</f>
        <v>42836</v>
      </c>
      <c r="BC396" s="246">
        <f>_xll.qlIndexFixing($AC$5,AZ396,TRUE,_xll.ohTrigger(Trigger,Trigger3M))</f>
        <v>1.0309843899696247E-3</v>
      </c>
      <c r="BD396" s="246">
        <f>_xll.qlIndexFixing($BE$1,AZ396,,_xll.ohTrigger(Trigger,Trigger3M))</f>
        <v>1.0181028813729398E-3</v>
      </c>
    </row>
    <row r="397" spans="51:56" ht="11.25" customHeight="1" x14ac:dyDescent="0.25">
      <c r="AY397" s="100" t="s">
        <v>196</v>
      </c>
      <c r="AZ397" s="101">
        <f>_xll.qlInterestRateIndexFixingDate(Currency&amp;"ibor"&amp;Tenor,BA397,Trigger)</f>
        <v>42745</v>
      </c>
      <c r="BA397" s="101">
        <f>_xll.qlCalendarAdvance(Calendar,BA396,AY397,"f",,Trigger)</f>
        <v>42747</v>
      </c>
      <c r="BB397" s="101">
        <f>_xll.qlInterestRateIndexMaturity(Currency&amp;"ibor"&amp;Tenor,BA397,Trigger)</f>
        <v>42837</v>
      </c>
      <c r="BC397" s="246">
        <f>_xll.qlIndexFixing($AC$5,AZ397,TRUE,_xll.ohTrigger(Trigger,Trigger3M))</f>
        <v>1.0361255362756339E-3</v>
      </c>
      <c r="BD397" s="246">
        <f>_xll.qlIndexFixing($BE$1,AZ397,,_xll.ohTrigger(Trigger,Trigger3M))</f>
        <v>1.0234895776921604E-3</v>
      </c>
    </row>
    <row r="398" spans="51:56" ht="11.25" customHeight="1" x14ac:dyDescent="0.25">
      <c r="AY398" s="100" t="s">
        <v>196</v>
      </c>
      <c r="AZ398" s="101">
        <f>_xll.qlInterestRateIndexFixingDate(Currency&amp;"ibor"&amp;Tenor,BA398,Trigger)</f>
        <v>42746</v>
      </c>
      <c r="BA398" s="101">
        <f>_xll.qlCalendarAdvance(Calendar,BA397,AY398,"f",,Trigger)</f>
        <v>42748</v>
      </c>
      <c r="BB398" s="101">
        <f>_xll.qlInterestRateIndexMaturity(Currency&amp;"ibor"&amp;Tenor,BA398,Trigger)</f>
        <v>42838</v>
      </c>
      <c r="BC398" s="246">
        <f>_xll.qlIndexFixing($AC$5,AZ398,TRUE,_xll.ohTrigger(Trigger,Trigger3M))</f>
        <v>1.0412752528869973E-3</v>
      </c>
      <c r="BD398" s="246">
        <f>_xll.qlIndexFixing($BE$1,AZ398,,_xll.ohTrigger(Trigger,Trigger3M))</f>
        <v>1.028888065995659E-3</v>
      </c>
    </row>
    <row r="399" spans="51:56" ht="11.25" customHeight="1" x14ac:dyDescent="0.25">
      <c r="AY399" s="100" t="s">
        <v>196</v>
      </c>
      <c r="AZ399" s="101">
        <f>_xll.qlInterestRateIndexFixingDate(Currency&amp;"ibor"&amp;Tenor,BA399,Trigger)</f>
        <v>42747</v>
      </c>
      <c r="BA399" s="101">
        <f>_xll.qlCalendarAdvance(Calendar,BA398,AY399,"f",,Trigger)</f>
        <v>42751</v>
      </c>
      <c r="BB399" s="101">
        <f>_xll.qlInterestRateIndexMaturity(Currency&amp;"ibor"&amp;Tenor,BA399,Trigger)</f>
        <v>42843</v>
      </c>
      <c r="BC399" s="246">
        <f>_xll.qlIndexFixing($AC$5,AZ399,TRUE,_xll.ohTrigger(Trigger,Trigger3M))</f>
        <v>1.0631810621390863E-3</v>
      </c>
      <c r="BD399" s="246">
        <f>_xll.qlIndexFixing($BE$1,AZ399,,_xll.ohTrigger(Trigger,Trigger3M))</f>
        <v>1.0507859031980995E-3</v>
      </c>
    </row>
    <row r="400" spans="51:56" ht="11.25" customHeight="1" x14ac:dyDescent="0.25">
      <c r="AY400" s="100" t="s">
        <v>196</v>
      </c>
      <c r="AZ400" s="101">
        <f>_xll.qlInterestRateIndexFixingDate(Currency&amp;"ibor"&amp;Tenor,BA400,Trigger)</f>
        <v>42748</v>
      </c>
      <c r="BA400" s="101">
        <f>_xll.qlCalendarAdvance(Calendar,BA399,AY400,"f",,Trigger)</f>
        <v>42752</v>
      </c>
      <c r="BB400" s="101">
        <f>_xll.qlInterestRateIndexMaturity(Currency&amp;"ibor"&amp;Tenor,BA400,Trigger)</f>
        <v>42843</v>
      </c>
      <c r="BC400" s="246">
        <f>_xll.qlIndexFixing($AC$5,AZ400,TRUE,_xll.ohTrigger(Trigger,Trigger3M))</f>
        <v>1.0651573092688796E-3</v>
      </c>
      <c r="BD400" s="246">
        <f>_xll.qlIndexFixing($BE$1,AZ400,,_xll.ohTrigger(Trigger,Trigger3M))</f>
        <v>1.053413953173856E-3</v>
      </c>
    </row>
    <row r="401" spans="51:56" ht="11.25" customHeight="1" x14ac:dyDescent="0.25">
      <c r="AY401" s="100" t="s">
        <v>196</v>
      </c>
      <c r="AZ401" s="101">
        <f>_xll.qlInterestRateIndexFixingDate(Currency&amp;"ibor"&amp;Tenor,BA401,Trigger)</f>
        <v>42751</v>
      </c>
      <c r="BA401" s="101">
        <f>_xll.qlCalendarAdvance(Calendar,BA400,AY401,"f",,Trigger)</f>
        <v>42753</v>
      </c>
      <c r="BB401" s="101">
        <f>_xll.qlInterestRateIndexMaturity(Currency&amp;"ibor"&amp;Tenor,BA401,Trigger)</f>
        <v>42843</v>
      </c>
      <c r="BC401" s="246">
        <f>_xll.qlIndexFixing($AC$5,AZ401,TRUE,_xll.ohTrigger(Trigger,Trigger3M))</f>
        <v>1.0671523916743197E-3</v>
      </c>
      <c r="BD401" s="246">
        <f>_xll.qlIndexFixing($BE$1,AZ401,,_xll.ohTrigger(Trigger,Trigger3M))</f>
        <v>1.056047704978802E-3</v>
      </c>
    </row>
    <row r="402" spans="51:56" ht="11.25" customHeight="1" x14ac:dyDescent="0.25">
      <c r="AY402" s="100" t="s">
        <v>196</v>
      </c>
      <c r="AZ402" s="101">
        <f>_xll.qlInterestRateIndexFixingDate(Currency&amp;"ibor"&amp;Tenor,BA402,Trigger)</f>
        <v>42752</v>
      </c>
      <c r="BA402" s="101">
        <f>_xll.qlCalendarAdvance(Calendar,BA401,AY402,"f",,Trigger)</f>
        <v>42754</v>
      </c>
      <c r="BB402" s="101">
        <f>_xll.qlInterestRateIndexMaturity(Currency&amp;"ibor"&amp;Tenor,BA402,Trigger)</f>
        <v>42844</v>
      </c>
      <c r="BC402" s="246">
        <f>_xll.qlIndexFixing($AC$5,AZ402,TRUE,_xll.ohTrigger(Trigger,Trigger3M))</f>
        <v>1.072353530810588E-3</v>
      </c>
      <c r="BD402" s="246">
        <f>_xll.qlIndexFixing($BE$1,AZ402,,_xll.ohTrigger(Trigger,Trigger3M))</f>
        <v>1.0615111357861196E-3</v>
      </c>
    </row>
    <row r="403" spans="51:56" ht="11.25" customHeight="1" x14ac:dyDescent="0.25">
      <c r="AY403" s="100" t="s">
        <v>196</v>
      </c>
      <c r="AZ403" s="101">
        <f>_xll.qlInterestRateIndexFixingDate(Currency&amp;"ibor"&amp;Tenor,BA403,Trigger)</f>
        <v>42753</v>
      </c>
      <c r="BA403" s="101">
        <f>_xll.qlCalendarAdvance(Calendar,BA402,AY403,"f",,Trigger)</f>
        <v>42755</v>
      </c>
      <c r="BB403" s="101">
        <f>_xll.qlInterestRateIndexMaturity(Currency&amp;"ibor"&amp;Tenor,BA403,Trigger)</f>
        <v>42845</v>
      </c>
      <c r="BC403" s="246">
        <f>_xll.qlIndexFixing($AC$5,AZ403,TRUE,_xll.ohTrigger(Trigger,Trigger3M))</f>
        <v>1.0775632404840252E-3</v>
      </c>
      <c r="BD403" s="246">
        <f>_xll.qlIndexFixing($BE$1,AZ403,,_xll.ohTrigger(Trigger,Trigger3M))</f>
        <v>1.0669844220982938E-3</v>
      </c>
    </row>
    <row r="404" spans="51:56" ht="11.25" customHeight="1" x14ac:dyDescent="0.25">
      <c r="AY404" s="100" t="s">
        <v>196</v>
      </c>
      <c r="AZ404" s="101">
        <f>_xll.qlInterestRateIndexFixingDate(Currency&amp;"ibor"&amp;Tenor,BA404,Trigger)</f>
        <v>42754</v>
      </c>
      <c r="BA404" s="101">
        <f>_xll.qlCalendarAdvance(Calendar,BA403,AY404,"f",,Trigger)</f>
        <v>42758</v>
      </c>
      <c r="BB404" s="101">
        <f>_xll.qlInterestRateIndexMaturity(Currency&amp;"ibor"&amp;Tenor,BA404,Trigger)</f>
        <v>42849</v>
      </c>
      <c r="BC404" s="246">
        <f>_xll.qlIndexFixing($AC$5,AZ404,TRUE,_xll.ohTrigger(Trigger,Trigger3M))</f>
        <v>1.0962974127018807E-3</v>
      </c>
      <c r="BD404" s="246">
        <f>_xll.qlIndexFixing($BE$1,AZ404,,_xll.ohTrigger(Trigger,Trigger3M))</f>
        <v>1.0862920907656487E-3</v>
      </c>
    </row>
    <row r="405" spans="51:56" ht="11.25" customHeight="1" x14ac:dyDescent="0.25">
      <c r="AY405" s="100" t="s">
        <v>196</v>
      </c>
      <c r="AZ405" s="101">
        <f>_xll.qlInterestRateIndexFixingDate(Currency&amp;"ibor"&amp;Tenor,BA405,Trigger)</f>
        <v>42755</v>
      </c>
      <c r="BA405" s="101">
        <f>_xll.qlCalendarAdvance(Calendar,BA404,AY405,"f",,Trigger)</f>
        <v>42759</v>
      </c>
      <c r="BB405" s="101">
        <f>_xll.qlInterestRateIndexMaturity(Currency&amp;"ibor"&amp;Tenor,BA405,Trigger)</f>
        <v>42849</v>
      </c>
      <c r="BC405" s="246">
        <f>_xll.qlIndexFixing($AC$5,AZ405,TRUE,_xll.ohTrigger(Trigger,Trigger3M))</f>
        <v>1.0984877852209252E-3</v>
      </c>
      <c r="BD405" s="246">
        <f>_xll.qlIndexFixing($BE$1,AZ405,,_xll.ohTrigger(Trigger,Trigger3M))</f>
        <v>1.0889705894419066E-3</v>
      </c>
    </row>
    <row r="406" spans="51:56" ht="11.25" customHeight="1" x14ac:dyDescent="0.25">
      <c r="AY406" s="100" t="s">
        <v>196</v>
      </c>
      <c r="AZ406" s="101">
        <f>_xll.qlInterestRateIndexFixingDate(Currency&amp;"ibor"&amp;Tenor,BA406,Trigger)</f>
        <v>42758</v>
      </c>
      <c r="BA406" s="101">
        <f>_xll.qlCalendarAdvance(Calendar,BA405,AY406,"f",,Trigger)</f>
        <v>42760</v>
      </c>
      <c r="BB406" s="101">
        <f>_xll.qlInterestRateIndexMaturity(Currency&amp;"ibor"&amp;Tenor,BA406,Trigger)</f>
        <v>42850</v>
      </c>
      <c r="BC406" s="246">
        <f>_xll.qlIndexFixing($AC$5,AZ406,TRUE,_xll.ohTrigger(Trigger,Trigger3M))</f>
        <v>1.1037403480838037E-3</v>
      </c>
      <c r="BD406" s="246">
        <f>_xll.qlIndexFixing($BE$1,AZ406,,_xll.ohTrigger(Trigger,Trigger3M))</f>
        <v>1.0944890035551325E-3</v>
      </c>
    </row>
    <row r="407" spans="51:56" ht="11.25" customHeight="1" x14ac:dyDescent="0.25">
      <c r="AY407" s="100" t="s">
        <v>196</v>
      </c>
      <c r="AZ407" s="101">
        <f>_xll.qlInterestRateIndexFixingDate(Currency&amp;"ibor"&amp;Tenor,BA407,Trigger)</f>
        <v>42759</v>
      </c>
      <c r="BA407" s="101">
        <f>_xll.qlCalendarAdvance(Calendar,BA406,AY407,"f",,Trigger)</f>
        <v>42761</v>
      </c>
      <c r="BB407" s="101">
        <f>_xll.qlInterestRateIndexMaturity(Currency&amp;"ibor"&amp;Tenor,BA407,Trigger)</f>
        <v>42851</v>
      </c>
      <c r="BC407" s="246">
        <f>_xll.qlIndexFixing($AC$5,AZ407,TRUE,_xll.ohTrigger(Trigger,Trigger3M))</f>
        <v>1.1090014816854676E-3</v>
      </c>
      <c r="BD407" s="246">
        <f>_xll.qlIndexFixing($BE$1,AZ407,,_xll.ohTrigger(Trigger,Trigger3M))</f>
        <v>1.10001561327433E-3</v>
      </c>
    </row>
    <row r="408" spans="51:56" ht="11.25" customHeight="1" x14ac:dyDescent="0.25">
      <c r="AY408" s="100" t="s">
        <v>196</v>
      </c>
      <c r="AZ408" s="101">
        <f>_xll.qlInterestRateIndexFixingDate(Currency&amp;"ibor"&amp;Tenor,BA408,Trigger)</f>
        <v>42760</v>
      </c>
      <c r="BA408" s="101">
        <f>_xll.qlCalendarAdvance(Calendar,BA407,AY408,"f",,Trigger)</f>
        <v>42762</v>
      </c>
      <c r="BB408" s="101">
        <f>_xll.qlInterestRateIndexMaturity(Currency&amp;"ibor"&amp;Tenor,BA408,Trigger)</f>
        <v>42852</v>
      </c>
      <c r="BC408" s="246">
        <f>_xll.qlIndexFixing($AC$5,AZ408,TRUE,_xll.ohTrigger(Trigger,Trigger3M))</f>
        <v>1.1142711860605559E-3</v>
      </c>
      <c r="BD408" s="246">
        <f>_xll.qlIndexFixing($BE$1,AZ408,,_xll.ohTrigger(Trigger,Trigger3M))</f>
        <v>1.105550141945244E-3</v>
      </c>
    </row>
    <row r="409" spans="51:56" ht="11.25" customHeight="1" x14ac:dyDescent="0.25">
      <c r="AY409" s="100" t="s">
        <v>196</v>
      </c>
      <c r="AZ409" s="101">
        <f>_xll.qlInterestRateIndexFixingDate(Currency&amp;"ibor"&amp;Tenor,BA409,Trigger)</f>
        <v>42761</v>
      </c>
      <c r="BA409" s="101">
        <f>_xll.qlCalendarAdvance(Calendar,BA408,AY409,"f",,Trigger)</f>
        <v>42765</v>
      </c>
      <c r="BB409" s="101">
        <f>_xll.qlInterestRateIndexMaturity(Currency&amp;"ibor"&amp;Tenor,BA409,Trigger)</f>
        <v>42853</v>
      </c>
      <c r="BC409" s="246">
        <f>_xll.qlIndexFixing($AC$5,AZ409,TRUE,_xll.ohTrigger(Trigger,Trigger3M))</f>
        <v>1.1242757552205002E-3</v>
      </c>
      <c r="BD409" s="246">
        <f>_xll.qlIndexFixing($BE$1,AZ409,,_xll.ohTrigger(Trigger,Trigger3M))</f>
        <v>1.1165208468005333E-3</v>
      </c>
    </row>
    <row r="410" spans="51:56" ht="11.25" customHeight="1" x14ac:dyDescent="0.25">
      <c r="AY410" s="100" t="s">
        <v>196</v>
      </c>
      <c r="AZ410" s="101">
        <f>_xll.qlInterestRateIndexFixingDate(Currency&amp;"ibor"&amp;Tenor,BA410,Trigger)</f>
        <v>42762</v>
      </c>
      <c r="BA410" s="101">
        <f>_xll.qlCalendarAdvance(Calendar,BA409,AY410,"f",,Trigger)</f>
        <v>42766</v>
      </c>
      <c r="BB410" s="101">
        <f>_xll.qlInterestRateIndexMaturity(Currency&amp;"ibor"&amp;Tenor,BA410,Trigger)</f>
        <v>42853</v>
      </c>
      <c r="BC410" s="246">
        <f>_xll.qlIndexFixing($AC$5,AZ410,TRUE,_xll.ohTrigger(Trigger,Trigger3M))</f>
        <v>1.1266814729504364E-3</v>
      </c>
      <c r="BD410" s="246">
        <f>_xll.qlIndexFixing($BE$1,AZ410,,_xll.ohTrigger(Trigger,Trigger3M))</f>
        <v>1.1192430356838387E-3</v>
      </c>
    </row>
    <row r="411" spans="51:56" ht="11.25" customHeight="1" x14ac:dyDescent="0.25">
      <c r="AY411" s="100" t="s">
        <v>196</v>
      </c>
      <c r="AZ411" s="101">
        <f>_xll.qlInterestRateIndexFixingDate(Currency&amp;"ibor"&amp;Tenor,BA411,Trigger)</f>
        <v>42765</v>
      </c>
      <c r="BA411" s="101">
        <f>_xll.qlCalendarAdvance(Calendar,BA410,AY411,"f",,Trigger)</f>
        <v>42767</v>
      </c>
      <c r="BB411" s="101">
        <f>_xll.qlInterestRateIndexMaturity(Currency&amp;"ibor"&amp;Tenor,BA411,Trigger)</f>
        <v>42857</v>
      </c>
      <c r="BC411" s="246">
        <f>_xll.qlIndexFixing($AC$5,AZ411,TRUE,_xll.ohTrigger(Trigger,Trigger3M))</f>
        <v>1.1407482707115335E-3</v>
      </c>
      <c r="BD411" s="246">
        <f>_xll.qlIndexFixing($BE$1,AZ411,,_xll.ohTrigger(Trigger,Trigger3M))</f>
        <v>1.1333318865647257E-3</v>
      </c>
    </row>
    <row r="412" spans="51:56" ht="11.25" customHeight="1" x14ac:dyDescent="0.25">
      <c r="AY412" s="100" t="s">
        <v>196</v>
      </c>
      <c r="AZ412" s="101">
        <f>_xll.qlInterestRateIndexFixingDate(Currency&amp;"ibor"&amp;Tenor,BA412,Trigger)</f>
        <v>42766</v>
      </c>
      <c r="BA412" s="101">
        <f>_xll.qlCalendarAdvance(Calendar,BA411,AY412,"f",,Trigger)</f>
        <v>42768</v>
      </c>
      <c r="BB412" s="101">
        <f>_xll.qlInterestRateIndexMaturity(Currency&amp;"ibor"&amp;Tenor,BA412,Trigger)</f>
        <v>42857</v>
      </c>
      <c r="BC412" s="246">
        <f>_xll.qlIndexFixing($AC$5,AZ412,TRUE,_xll.ohTrigger(Trigger,Trigger3M))</f>
        <v>1.143234129514681E-3</v>
      </c>
      <c r="BD412" s="246">
        <f>_xll.qlIndexFixing($BE$1,AZ412,,_xll.ohTrigger(Trigger,Trigger3M))</f>
        <v>1.1360692386848314E-3</v>
      </c>
    </row>
    <row r="413" spans="51:56" ht="11.25" customHeight="1" x14ac:dyDescent="0.25">
      <c r="AY413" s="100" t="s">
        <v>196</v>
      </c>
      <c r="AZ413" s="101">
        <f>_xll.qlInterestRateIndexFixingDate(Currency&amp;"ibor"&amp;Tenor,BA413,Trigger)</f>
        <v>42767</v>
      </c>
      <c r="BA413" s="101">
        <f>_xll.qlCalendarAdvance(Calendar,BA412,AY413,"f",,Trigger)</f>
        <v>42769</v>
      </c>
      <c r="BB413" s="101">
        <f>_xll.qlInterestRateIndexMaturity(Currency&amp;"ibor"&amp;Tenor,BA413,Trigger)</f>
        <v>42858</v>
      </c>
      <c r="BC413" s="246">
        <f>_xll.qlIndexFixing($AC$5,AZ413,TRUE,_xll.ohTrigger(Trigger,Trigger3M))</f>
        <v>1.1485896455507173E-3</v>
      </c>
      <c r="BD413" s="246">
        <f>_xll.qlIndexFixing($BE$1,AZ413,,_xll.ohTrigger(Trigger,Trigger3M))</f>
        <v>1.1416515856865635E-3</v>
      </c>
    </row>
    <row r="414" spans="51:56" ht="11.25" customHeight="1" x14ac:dyDescent="0.25">
      <c r="AY414" s="100" t="s">
        <v>196</v>
      </c>
      <c r="AZ414" s="101">
        <f>_xll.qlInterestRateIndexFixingDate(Currency&amp;"ibor"&amp;Tenor,BA414,Trigger)</f>
        <v>42768</v>
      </c>
      <c r="BA414" s="101">
        <f>_xll.qlCalendarAdvance(Calendar,BA413,AY414,"f",,Trigger)</f>
        <v>42772</v>
      </c>
      <c r="BB414" s="101">
        <f>_xll.qlInterestRateIndexMaturity(Currency&amp;"ibor"&amp;Tenor,BA414,Trigger)</f>
        <v>42863</v>
      </c>
      <c r="BC414" s="246">
        <f>_xll.qlIndexFixing($AC$5,AZ414,TRUE,_xll.ohTrigger(Trigger,Trigger3M))</f>
        <v>1.1701443917786882E-3</v>
      </c>
      <c r="BD414" s="246">
        <f>_xll.qlIndexFixing($BE$1,AZ414,,_xll.ohTrigger(Trigger,Trigger3M))</f>
        <v>1.1641061953013624E-3</v>
      </c>
    </row>
    <row r="415" spans="51:56" ht="11.25" customHeight="1" x14ac:dyDescent="0.25">
      <c r="AY415" s="100" t="s">
        <v>196</v>
      </c>
      <c r="AZ415" s="101">
        <f>_xll.qlInterestRateIndexFixingDate(Currency&amp;"ibor"&amp;Tenor,BA415,Trigger)</f>
        <v>42769</v>
      </c>
      <c r="BA415" s="101">
        <f>_xll.qlCalendarAdvance(Calendar,BA414,AY415,"f",,Trigger)</f>
        <v>42773</v>
      </c>
      <c r="BB415" s="101">
        <f>_xll.qlInterestRateIndexMaturity(Currency&amp;"ibor"&amp;Tenor,BA415,Trigger)</f>
        <v>42863</v>
      </c>
      <c r="BC415" s="246">
        <f>_xll.qlIndexFixing($AC$5,AZ415,TRUE,_xll.ohTrigger(Trigger,Trigger3M))</f>
        <v>1.1728036149021293E-3</v>
      </c>
      <c r="BD415" s="246">
        <f>_xll.qlIndexFixing($BE$1,AZ415,,_xll.ohTrigger(Trigger,Trigger3M))</f>
        <v>1.1668734834398009E-3</v>
      </c>
    </row>
    <row r="416" spans="51:56" ht="11.25" customHeight="1" x14ac:dyDescent="0.25">
      <c r="AY416" s="100" t="s">
        <v>196</v>
      </c>
      <c r="AZ416" s="101">
        <f>_xll.qlInterestRateIndexFixingDate(Currency&amp;"ibor"&amp;Tenor,BA416,Trigger)</f>
        <v>42772</v>
      </c>
      <c r="BA416" s="101">
        <f>_xll.qlCalendarAdvance(Calendar,BA415,AY416,"f",,Trigger)</f>
        <v>42774</v>
      </c>
      <c r="BB416" s="101">
        <f>_xll.qlInterestRateIndexMaturity(Currency&amp;"ibor"&amp;Tenor,BA416,Trigger)</f>
        <v>42863</v>
      </c>
      <c r="BC416" s="246">
        <f>_xll.qlIndexFixing($AC$5,AZ416,TRUE,_xll.ohTrigger(Trigger,Trigger3M))</f>
        <v>1.1754972347914944E-3</v>
      </c>
      <c r="BD416" s="246">
        <f>_xll.qlIndexFixing($BE$1,AZ416,,_xll.ohTrigger(Trigger,Trigger3M))</f>
        <v>1.1696454535817839E-3</v>
      </c>
    </row>
    <row r="417" spans="51:56" ht="11.25" customHeight="1" x14ac:dyDescent="0.25">
      <c r="AY417" s="100" t="s">
        <v>196</v>
      </c>
      <c r="AZ417" s="101">
        <f>_xll.qlInterestRateIndexFixingDate(Currency&amp;"ibor"&amp;Tenor,BA417,Trigger)</f>
        <v>42773</v>
      </c>
      <c r="BA417" s="101">
        <f>_xll.qlCalendarAdvance(Calendar,BA416,AY417,"f",,Trigger)</f>
        <v>42775</v>
      </c>
      <c r="BB417" s="101">
        <f>_xll.qlInterestRateIndexMaturity(Currency&amp;"ibor"&amp;Tenor,BA417,Trigger)</f>
        <v>42864</v>
      </c>
      <c r="BC417" s="246">
        <f>_xll.qlIndexFixing($AC$5,AZ417,TRUE,_xll.ohTrigger(Trigger,Trigger3M))</f>
        <v>1.1809047546939124E-3</v>
      </c>
      <c r="BD417" s="246">
        <f>_xll.qlIndexFixing($BE$1,AZ417,,_xll.ohTrigger(Trigger,Trigger3M))</f>
        <v>1.1752586952869409E-3</v>
      </c>
    </row>
    <row r="418" spans="51:56" ht="11.25" customHeight="1" x14ac:dyDescent="0.25">
      <c r="AY418" s="100" t="s">
        <v>196</v>
      </c>
      <c r="AZ418" s="101">
        <f>_xll.qlInterestRateIndexFixingDate(Currency&amp;"ibor"&amp;Tenor,BA418,Trigger)</f>
        <v>42774</v>
      </c>
      <c r="BA418" s="101">
        <f>_xll.qlCalendarAdvance(Calendar,BA417,AY418,"f",,Trigger)</f>
        <v>42776</v>
      </c>
      <c r="BB418" s="101">
        <f>_xll.qlInterestRateIndexMaturity(Currency&amp;"ibor"&amp;Tenor,BA418,Trigger)</f>
        <v>42865</v>
      </c>
      <c r="BC418" s="246">
        <f>_xll.qlIndexFixing($AC$5,AZ418,TRUE,_xll.ohTrigger(Trigger,Trigger3M))</f>
        <v>1.1863209420289445E-3</v>
      </c>
      <c r="BD418" s="246">
        <f>_xll.qlIndexFixing($BE$1,AZ418,,_xll.ohTrigger(Trigger,Trigger3M))</f>
        <v>1.1808761068772091E-3</v>
      </c>
    </row>
    <row r="419" spans="51:56" ht="11.25" customHeight="1" x14ac:dyDescent="0.25">
      <c r="AY419" s="100" t="s">
        <v>196</v>
      </c>
      <c r="AZ419" s="101">
        <f>_xll.qlInterestRateIndexFixingDate(Currency&amp;"ibor"&amp;Tenor,BA419,Trigger)</f>
        <v>42775</v>
      </c>
      <c r="BA419" s="101">
        <f>_xll.qlCalendarAdvance(Calendar,BA418,AY419,"f",,Trigger)</f>
        <v>42779</v>
      </c>
      <c r="BB419" s="101">
        <f>_xll.qlInterestRateIndexMaturity(Currency&amp;"ibor"&amp;Tenor,BA419,Trigger)</f>
        <v>42870</v>
      </c>
      <c r="BC419" s="246">
        <f>_xll.qlIndexFixing($AC$5,AZ419,TRUE,_xll.ohTrigger(Trigger,Trigger3M))</f>
        <v>1.2076909410461769E-3</v>
      </c>
      <c r="BD419" s="246">
        <f>_xll.qlIndexFixing($BE$1,AZ419,,_xll.ohTrigger(Trigger,Trigger3M))</f>
        <v>1.2034089325489458E-3</v>
      </c>
    </row>
    <row r="420" spans="51:56" ht="11.25" customHeight="1" x14ac:dyDescent="0.25">
      <c r="AY420" s="100" t="s">
        <v>196</v>
      </c>
      <c r="AZ420" s="101">
        <f>_xll.qlInterestRateIndexFixingDate(Currency&amp;"ibor"&amp;Tenor,BA420,Trigger)</f>
        <v>42776</v>
      </c>
      <c r="BA420" s="101">
        <f>_xll.qlCalendarAdvance(Calendar,BA419,AY420,"f",,Trigger)</f>
        <v>42780</v>
      </c>
      <c r="BB420" s="101">
        <f>_xll.qlInterestRateIndexMaturity(Currency&amp;"ibor"&amp;Tenor,BA420,Trigger)</f>
        <v>42870</v>
      </c>
      <c r="BC420" s="246">
        <f>_xll.qlIndexFixing($AC$5,AZ420,TRUE,_xll.ohTrigger(Trigger,Trigger3M))</f>
        <v>1.2105915057940564E-3</v>
      </c>
      <c r="BD420" s="246">
        <f>_xll.qlIndexFixing($BE$1,AZ420,,_xll.ohTrigger(Trigger,Trigger3M))</f>
        <v>1.2062104035592824E-3</v>
      </c>
    </row>
    <row r="421" spans="51:56" ht="11.25" customHeight="1" x14ac:dyDescent="0.25">
      <c r="AY421" s="100" t="s">
        <v>196</v>
      </c>
      <c r="AZ421" s="101">
        <f>_xll.qlInterestRateIndexFixingDate(Currency&amp;"ibor"&amp;Tenor,BA421,Trigger)</f>
        <v>42779</v>
      </c>
      <c r="BA421" s="101">
        <f>_xll.qlCalendarAdvance(Calendar,BA420,AY421,"f",,Trigger)</f>
        <v>42781</v>
      </c>
      <c r="BB421" s="101">
        <f>_xll.qlInterestRateIndexMaturity(Currency&amp;"ibor"&amp;Tenor,BA421,Trigger)</f>
        <v>42870</v>
      </c>
      <c r="BC421" s="246">
        <f>_xll.qlIndexFixing($AC$5,AZ421,TRUE,_xll.ohTrigger(Trigger,Trigger3M))</f>
        <v>1.2135318914040377E-3</v>
      </c>
      <c r="BD421" s="246">
        <f>_xll.qlIndexFixing($BE$1,AZ421,,_xll.ohTrigger(Trigger,Trigger3M))</f>
        <v>1.2090159205743901E-3</v>
      </c>
    </row>
    <row r="422" spans="51:56" ht="11.25" customHeight="1" x14ac:dyDescent="0.25">
      <c r="AY422" s="100" t="s">
        <v>196</v>
      </c>
      <c r="AZ422" s="101">
        <f>_xll.qlInterestRateIndexFixingDate(Currency&amp;"ibor"&amp;Tenor,BA422,Trigger)</f>
        <v>42780</v>
      </c>
      <c r="BA422" s="101">
        <f>_xll.qlCalendarAdvance(Calendar,BA421,AY422,"f",,Trigger)</f>
        <v>42782</v>
      </c>
      <c r="BB422" s="101">
        <f>_xll.qlInterestRateIndexMaturity(Currency&amp;"ibor"&amp;Tenor,BA422,Trigger)</f>
        <v>42871</v>
      </c>
      <c r="BC422" s="246">
        <f>_xll.qlIndexFixing($AC$5,AZ422,TRUE,_xll.ohTrigger(Trigger,Trigger3M))</f>
        <v>1.2190000840649586E-3</v>
      </c>
      <c r="BD422" s="246">
        <f>_xll.qlIndexFixing($BE$1,AZ422,,_xll.ohTrigger(Trigger,Trigger3M))</f>
        <v>1.2146524759370683E-3</v>
      </c>
    </row>
    <row r="423" spans="51:56" ht="11.25" customHeight="1" x14ac:dyDescent="0.25">
      <c r="AY423" s="100" t="s">
        <v>196</v>
      </c>
      <c r="AZ423" s="101">
        <f>_xll.qlInterestRateIndexFixingDate(Currency&amp;"ibor"&amp;Tenor,BA423,Trigger)</f>
        <v>42781</v>
      </c>
      <c r="BA423" s="101">
        <f>_xll.qlCalendarAdvance(Calendar,BA422,AY423,"f",,Trigger)</f>
        <v>42783</v>
      </c>
      <c r="BB423" s="101">
        <f>_xll.qlInterestRateIndexMaturity(Currency&amp;"ibor"&amp;Tenor,BA423,Trigger)</f>
        <v>42872</v>
      </c>
      <c r="BC423" s="246">
        <f>_xll.qlIndexFixing($AC$5,AZ423,TRUE,_xll.ohTrigger(Trigger,Trigger3M))</f>
        <v>1.2244769444027925E-3</v>
      </c>
      <c r="BD423" s="246">
        <f>_xll.qlIndexFixing($BE$1,AZ423,,_xll.ohTrigger(Trigger,Trigger3M))</f>
        <v>1.2202912426580342E-3</v>
      </c>
    </row>
    <row r="424" spans="51:56" ht="11.25" customHeight="1" x14ac:dyDescent="0.25">
      <c r="AY424" s="100" t="s">
        <v>196</v>
      </c>
      <c r="AZ424" s="101">
        <f>_xll.qlInterestRateIndexFixingDate(Currency&amp;"ibor"&amp;Tenor,BA424,Trigger)</f>
        <v>42782</v>
      </c>
      <c r="BA424" s="101">
        <f>_xll.qlCalendarAdvance(Calendar,BA423,AY424,"f",,Trigger)</f>
        <v>42786</v>
      </c>
      <c r="BB424" s="101">
        <f>_xll.qlInterestRateIndexMaturity(Currency&amp;"ibor"&amp;Tenor,BA424,Trigger)</f>
        <v>42877</v>
      </c>
      <c r="BC424" s="246">
        <f>_xll.qlIndexFixing($AC$5,AZ424,TRUE,_xll.ohTrigger(Trigger,Trigger3M))</f>
        <v>1.2456528791789483E-3</v>
      </c>
      <c r="BD424" s="246">
        <f>_xll.qlIndexFixing($BE$1,AZ424,,_xll.ohTrigger(Trigger,Trigger3M))</f>
        <v>1.2428503171380489E-3</v>
      </c>
    </row>
    <row r="425" spans="51:56" ht="11.25" customHeight="1" x14ac:dyDescent="0.25">
      <c r="AY425" s="100" t="s">
        <v>196</v>
      </c>
      <c r="AZ425" s="101">
        <f>_xll.qlInterestRateIndexFixingDate(Currency&amp;"ibor"&amp;Tenor,BA425,Trigger)</f>
        <v>42783</v>
      </c>
      <c r="BA425" s="101">
        <f>_xll.qlCalendarAdvance(Calendar,BA424,AY425,"f",,Trigger)</f>
        <v>42787</v>
      </c>
      <c r="BB425" s="101">
        <f>_xll.qlInterestRateIndexMaturity(Currency&amp;"ibor"&amp;Tenor,BA425,Trigger)</f>
        <v>42877</v>
      </c>
      <c r="BC425" s="246">
        <f>_xll.qlIndexFixing($AC$5,AZ425,TRUE,_xll.ohTrigger(Trigger,Trigger3M))</f>
        <v>1.248799396534217E-3</v>
      </c>
      <c r="BD425" s="246">
        <f>_xll.qlIndexFixing($BE$1,AZ425,,_xll.ohTrigger(Trigger,Trigger3M))</f>
        <v>1.2456777724985102E-3</v>
      </c>
    </row>
    <row r="426" spans="51:56" ht="11.25" customHeight="1" x14ac:dyDescent="0.25">
      <c r="AY426" s="100" t="s">
        <v>196</v>
      </c>
      <c r="AZ426" s="101">
        <f>_xll.qlInterestRateIndexFixingDate(Currency&amp;"ibor"&amp;Tenor,BA426,Trigger)</f>
        <v>42786</v>
      </c>
      <c r="BA426" s="101">
        <f>_xll.qlCalendarAdvance(Calendar,BA425,AY426,"f",,Trigger)</f>
        <v>42788</v>
      </c>
      <c r="BB426" s="101">
        <f>_xll.qlInterestRateIndexMaturity(Currency&amp;"ibor"&amp;Tenor,BA426,Trigger)</f>
        <v>42877</v>
      </c>
      <c r="BC426" s="246">
        <f>_xll.qlIndexFixing($AC$5,AZ426,TRUE,_xll.ohTrigger(Trigger,Trigger3M))</f>
        <v>1.2519912624761379E-3</v>
      </c>
      <c r="BD426" s="246">
        <f>_xll.qlIndexFixing($BE$1,AZ426,,_xll.ohTrigger(Trigger,Trigger3M))</f>
        <v>1.2485084537354053E-3</v>
      </c>
    </row>
    <row r="427" spans="51:56" ht="11.25" customHeight="1" x14ac:dyDescent="0.25">
      <c r="AY427" s="100" t="s">
        <v>196</v>
      </c>
      <c r="AZ427" s="101">
        <f>_xll.qlInterestRateIndexFixingDate(Currency&amp;"ibor"&amp;Tenor,BA427,Trigger)</f>
        <v>42787</v>
      </c>
      <c r="BA427" s="101">
        <f>_xll.qlCalendarAdvance(Calendar,BA426,AY427,"f",,Trigger)</f>
        <v>42789</v>
      </c>
      <c r="BB427" s="101">
        <f>_xll.qlInterestRateIndexMaturity(Currency&amp;"ibor"&amp;Tenor,BA427,Trigger)</f>
        <v>42878</v>
      </c>
      <c r="BC427" s="246">
        <f>_xll.qlIndexFixing($AC$5,AZ427,TRUE,_xll.ohTrigger(Trigger,Trigger3M))</f>
        <v>1.2575201296164318E-3</v>
      </c>
      <c r="BD427" s="246">
        <f>_xll.qlIndexFixing($BE$1,AZ427,,_xll.ohTrigger(Trigger,Trigger3M))</f>
        <v>1.2541546128432984E-3</v>
      </c>
    </row>
    <row r="428" spans="51:56" ht="11.25" customHeight="1" x14ac:dyDescent="0.25">
      <c r="AY428" s="100" t="s">
        <v>196</v>
      </c>
      <c r="AZ428" s="101">
        <f>_xll.qlInterestRateIndexFixingDate(Currency&amp;"ibor"&amp;Tenor,BA428,Trigger)</f>
        <v>42788</v>
      </c>
      <c r="BA428" s="101">
        <f>_xll.qlCalendarAdvance(Calendar,BA427,AY428,"f",,Trigger)</f>
        <v>42790</v>
      </c>
      <c r="BB428" s="101">
        <f>_xll.qlInterestRateIndexMaturity(Currency&amp;"ibor"&amp;Tenor,BA428,Trigger)</f>
        <v>42879</v>
      </c>
      <c r="BC428" s="246">
        <f>_xll.qlIndexFixing($AC$5,AZ428,TRUE,_xll.ohTrigger(Trigger,Trigger3M))</f>
        <v>1.2630576646797344E-3</v>
      </c>
      <c r="BD428" s="246">
        <f>_xll.qlIndexFixing($BE$1,AZ428,,_xll.ohTrigger(Trigger,Trigger3M))</f>
        <v>1.2598010247063117E-3</v>
      </c>
    </row>
    <row r="429" spans="51:56" ht="11.25" customHeight="1" x14ac:dyDescent="0.25">
      <c r="AY429" s="100" t="s">
        <v>196</v>
      </c>
      <c r="AZ429" s="101">
        <f>_xll.qlInterestRateIndexFixingDate(Currency&amp;"ibor"&amp;Tenor,BA429,Trigger)</f>
        <v>42789</v>
      </c>
      <c r="BA429" s="101">
        <f>_xll.qlCalendarAdvance(Calendar,BA428,AY429,"f",,Trigger)</f>
        <v>42793</v>
      </c>
      <c r="BB429" s="101">
        <f>_xll.qlInterestRateIndexMaturity(Currency&amp;"ibor"&amp;Tenor,BA429,Trigger)</f>
        <v>42884</v>
      </c>
      <c r="BC429" s="246">
        <f>_xll.qlIndexFixing($AC$5,AZ429,TRUE,_xll.ohTrigger(Trigger,Trigger3M))</f>
        <v>1.2840302181243686E-3</v>
      </c>
      <c r="BD429" s="246">
        <f>_xll.qlIndexFixing($BE$1,AZ429,,_xll.ohTrigger(Trigger,Trigger3M))</f>
        <v>1.2823364874469004E-3</v>
      </c>
    </row>
    <row r="430" spans="51:56" ht="11.25" customHeight="1" x14ac:dyDescent="0.25">
      <c r="AY430" s="100" t="s">
        <v>196</v>
      </c>
      <c r="AZ430" s="101">
        <f>_xll.qlInterestRateIndexFixingDate(Currency&amp;"ibor"&amp;Tenor,BA430,Trigger)</f>
        <v>42790</v>
      </c>
      <c r="BA430" s="101">
        <f>_xll.qlCalendarAdvance(Calendar,BA429,AY430,"f",,Trigger)</f>
        <v>42794</v>
      </c>
      <c r="BB430" s="101">
        <f>_xll.qlInterestRateIndexMaturity(Currency&amp;"ibor"&amp;Tenor,BA430,Trigger)</f>
        <v>42886</v>
      </c>
      <c r="BC430" s="246">
        <f>_xll.qlIndexFixing($AC$5,AZ430,TRUE,_xll.ohTrigger(Trigger,Trigger3M))</f>
        <v>1.2916528465861425E-3</v>
      </c>
      <c r="BD430" s="246">
        <f>_xll.qlIndexFixing($BE$1,AZ430,,_xll.ohTrigger(Trigger,Trigger3M))</f>
        <v>1.2907681983905747E-3</v>
      </c>
    </row>
    <row r="431" spans="51:56" ht="11.25" customHeight="1" x14ac:dyDescent="0.25">
      <c r="AY431" s="100" t="s">
        <v>196</v>
      </c>
      <c r="AZ431" s="101">
        <f>_xll.qlInterestRateIndexFixingDate(Currency&amp;"ibor"&amp;Tenor,BA431,Trigger)</f>
        <v>42793</v>
      </c>
      <c r="BA431" s="101">
        <f>_xll.qlCalendarAdvance(Calendar,BA430,AY431,"f",,Trigger)</f>
        <v>42795</v>
      </c>
      <c r="BB431" s="101">
        <f>_xll.qlInterestRateIndexMaturity(Currency&amp;"ibor"&amp;Tenor,BA431,Trigger)</f>
        <v>42887</v>
      </c>
      <c r="BC431" s="246">
        <f>_xll.qlIndexFixing($AC$5,AZ431,TRUE,_xll.ohTrigger(Trigger,Trigger3M))</f>
        <v>1.2971506213693938E-3</v>
      </c>
      <c r="BD431" s="246">
        <f>_xll.qlIndexFixing($BE$1,AZ431,,_xll.ohTrigger(Trigger,Trigger3M))</f>
        <v>1.2964031216689954E-3</v>
      </c>
    </row>
    <row r="432" spans="51:56" ht="11.25" customHeight="1" x14ac:dyDescent="0.25">
      <c r="AY432" s="100" t="s">
        <v>196</v>
      </c>
      <c r="AZ432" s="101">
        <f>_xll.qlInterestRateIndexFixingDate(Currency&amp;"ibor"&amp;Tenor,BA432,Trigger)</f>
        <v>42794</v>
      </c>
      <c r="BA432" s="101">
        <f>_xll.qlCalendarAdvance(Calendar,BA431,AY432,"f",,Trigger)</f>
        <v>42796</v>
      </c>
      <c r="BB432" s="101">
        <f>_xll.qlInterestRateIndexMaturity(Currency&amp;"ibor"&amp;Tenor,BA432,Trigger)</f>
        <v>42888</v>
      </c>
      <c r="BC432" s="246">
        <f>_xll.qlIndexFixing($AC$5,AZ432,TRUE,_xll.ohTrigger(Trigger,Trigger3M))</f>
        <v>1.3026567820150843E-3</v>
      </c>
      <c r="BD432" s="246">
        <f>_xll.qlIndexFixing($BE$1,AZ432,,_xll.ohTrigger(Trigger,Trigger3M))</f>
        <v>1.3020364365757193E-3</v>
      </c>
    </row>
    <row r="433" spans="51:56" ht="11.25" customHeight="1" x14ac:dyDescent="0.25">
      <c r="AY433" s="100" t="s">
        <v>196</v>
      </c>
      <c r="AZ433" s="101">
        <f>_xll.qlInterestRateIndexFixingDate(Currency&amp;"ibor"&amp;Tenor,BA433,Trigger)</f>
        <v>42795</v>
      </c>
      <c r="BA433" s="101">
        <f>_xll.qlCalendarAdvance(Calendar,BA432,AY433,"f",,Trigger)</f>
        <v>42797</v>
      </c>
      <c r="BB433" s="101">
        <f>_xll.qlInterestRateIndexMaturity(Currency&amp;"ibor"&amp;Tenor,BA433,Trigger)</f>
        <v>42891</v>
      </c>
      <c r="BC433" s="246">
        <f>_xll.qlIndexFixing($AC$5,AZ433,TRUE,_xll.ohTrigger(Trigger,Trigger3M))</f>
        <v>1.3121883896099436E-3</v>
      </c>
      <c r="BD433" s="246">
        <f>_xll.qlIndexFixing($BE$1,AZ433,,_xll.ohTrigger(Trigger,Trigger3M))</f>
        <v>1.3132288415821818E-3</v>
      </c>
    </row>
    <row r="434" spans="51:56" ht="11.25" customHeight="1" x14ac:dyDescent="0.25">
      <c r="AY434" s="100" t="s">
        <v>196</v>
      </c>
      <c r="AZ434" s="101">
        <f>_xll.qlInterestRateIndexFixingDate(Currency&amp;"ibor"&amp;Tenor,BA434,Trigger)</f>
        <v>42796</v>
      </c>
      <c r="BA434" s="101">
        <f>_xll.qlCalendarAdvance(Calendar,BA433,AY434,"f",,Trigger)</f>
        <v>42800</v>
      </c>
      <c r="BB434" s="101">
        <f>_xll.qlInterestRateIndexMaturity(Currency&amp;"ibor"&amp;Tenor,BA434,Trigger)</f>
        <v>42892</v>
      </c>
      <c r="BC434" s="246">
        <f>_xll.qlIndexFixing($AC$5,AZ434,TRUE,_xll.ohTrigger(Trigger,Trigger3M))</f>
        <v>1.3247652839112529E-3</v>
      </c>
      <c r="BD434" s="246">
        <f>_xll.qlIndexFixing($BE$1,AZ434,,_xll.ohTrigger(Trigger,Trigger3M))</f>
        <v>1.3245481985363593E-3</v>
      </c>
    </row>
    <row r="435" spans="51:56" ht="11.25" customHeight="1" x14ac:dyDescent="0.25">
      <c r="AY435" s="100" t="s">
        <v>196</v>
      </c>
      <c r="AZ435" s="101">
        <f>_xll.qlInterestRateIndexFixingDate(Currency&amp;"ibor"&amp;Tenor,BA435,Trigger)</f>
        <v>42797</v>
      </c>
      <c r="BA435" s="101">
        <f>_xll.qlCalendarAdvance(Calendar,BA434,AY435,"f",,Trigger)</f>
        <v>42801</v>
      </c>
      <c r="BB435" s="101">
        <f>_xll.qlInterestRateIndexMaturity(Currency&amp;"ibor"&amp;Tenor,BA435,Trigger)</f>
        <v>42893</v>
      </c>
      <c r="BC435" s="246">
        <f>_xll.qlIndexFixing($AC$5,AZ435,TRUE,_xll.ohTrigger(Trigger,Trigger3M))</f>
        <v>1.3303133743921994E-3</v>
      </c>
      <c r="BD435" s="246">
        <f>_xll.qlIndexFixing($BE$1,AZ435,,_xll.ohTrigger(Trigger,Trigger3M))</f>
        <v>1.3301694111082967E-3</v>
      </c>
    </row>
    <row r="436" spans="51:56" ht="11.25" customHeight="1" x14ac:dyDescent="0.25">
      <c r="AY436" s="100" t="s">
        <v>196</v>
      </c>
      <c r="AZ436" s="101">
        <f>_xll.qlInterestRateIndexFixingDate(Currency&amp;"ibor"&amp;Tenor,BA436,Trigger)</f>
        <v>42800</v>
      </c>
      <c r="BA436" s="101">
        <f>_xll.qlCalendarAdvance(Calendar,BA435,AY436,"f",,Trigger)</f>
        <v>42802</v>
      </c>
      <c r="BB436" s="101">
        <f>_xll.qlInterestRateIndexMaturity(Currency&amp;"ibor"&amp;Tenor,BA436,Trigger)</f>
        <v>42894</v>
      </c>
      <c r="BC436" s="246">
        <f>_xll.qlIndexFixing($AC$5,AZ436,TRUE,_xll.ohTrigger(Trigger,Trigger3M))</f>
        <v>1.3358698509467206E-3</v>
      </c>
      <c r="BD436" s="246">
        <f>_xll.qlIndexFixing($BE$1,AZ436,,_xll.ohTrigger(Trigger,Trigger3M))</f>
        <v>1.3357873911095013E-3</v>
      </c>
    </row>
    <row r="437" spans="51:56" ht="11.25" customHeight="1" x14ac:dyDescent="0.25">
      <c r="AY437" s="100" t="s">
        <v>196</v>
      </c>
      <c r="AZ437" s="101">
        <f>_xll.qlInterestRateIndexFixingDate(Currency&amp;"ibor"&amp;Tenor,BA437,Trigger)</f>
        <v>42801</v>
      </c>
      <c r="BA437" s="101">
        <f>_xll.qlCalendarAdvance(Calendar,BA436,AY437,"f",,Trigger)</f>
        <v>42803</v>
      </c>
      <c r="BB437" s="101">
        <f>_xll.qlInterestRateIndexMaturity(Currency&amp;"ibor"&amp;Tenor,BA437,Trigger)</f>
        <v>42895</v>
      </c>
      <c r="BC437" s="246">
        <f>_xll.qlIndexFixing($AC$5,AZ437,TRUE,_xll.ohTrigger(Trigger,Trigger3M))</f>
        <v>1.3414347136104401E-3</v>
      </c>
      <c r="BD437" s="246">
        <f>_xll.qlIndexFixing($BE$1,AZ437,,_xll.ohTrigger(Trigger,Trigger3M))</f>
        <v>1.3414018678321691E-3</v>
      </c>
    </row>
    <row r="438" spans="51:56" ht="11.25" customHeight="1" x14ac:dyDescent="0.25">
      <c r="AY438" s="100" t="s">
        <v>196</v>
      </c>
      <c r="AZ438" s="101">
        <f>_xll.qlInterestRateIndexFixingDate(Currency&amp;"ibor"&amp;Tenor,BA438,Trigger)</f>
        <v>42802</v>
      </c>
      <c r="BA438" s="101">
        <f>_xll.qlCalendarAdvance(Calendar,BA437,AY438,"f",,Trigger)</f>
        <v>42804</v>
      </c>
      <c r="BB438" s="101">
        <f>_xll.qlInterestRateIndexMaturity(Currency&amp;"ibor"&amp;Tenor,BA438,Trigger)</f>
        <v>42898</v>
      </c>
      <c r="BC438" s="246">
        <f>_xll.qlIndexFixing($AC$5,AZ438,TRUE,_xll.ohTrigger(Trigger,Trigger3M))</f>
        <v>1.3506503768229503E-3</v>
      </c>
      <c r="BD438" s="246">
        <f>_xll.qlIndexFixing($BE$1,AZ438,,_xll.ohTrigger(Trigger,Trigger3M))</f>
        <v>1.3525289946051376E-3</v>
      </c>
    </row>
    <row r="439" spans="51:56" ht="11.25" customHeight="1" x14ac:dyDescent="0.25">
      <c r="AY439" s="100" t="s">
        <v>196</v>
      </c>
      <c r="AZ439" s="101">
        <f>_xll.qlInterestRateIndexFixingDate(Currency&amp;"ibor"&amp;Tenor,BA439,Trigger)</f>
        <v>42803</v>
      </c>
      <c r="BA439" s="101">
        <f>_xll.qlCalendarAdvance(Calendar,BA438,AY439,"f",,Trigger)</f>
        <v>42807</v>
      </c>
      <c r="BB439" s="101">
        <f>_xll.qlInterestRateIndexMaturity(Currency&amp;"ibor"&amp;Tenor,BA439,Trigger)</f>
        <v>42899</v>
      </c>
      <c r="BC439" s="246">
        <f>_xll.qlIndexFixing($AC$5,AZ439,TRUE,_xll.ohTrigger(Trigger,Trigger3M))</f>
        <v>1.3637780260775958E-3</v>
      </c>
      <c r="BD439" s="246">
        <f>_xll.qlIndexFixing($BE$1,AZ439,,_xll.ohTrigger(Trigger,Trigger3M))</f>
        <v>1.3638193277787853E-3</v>
      </c>
    </row>
    <row r="440" spans="51:56" ht="11.25" customHeight="1" x14ac:dyDescent="0.25">
      <c r="AY440" s="100" t="s">
        <v>196</v>
      </c>
      <c r="AZ440" s="101">
        <f>_xll.qlInterestRateIndexFixingDate(Currency&amp;"ibor"&amp;Tenor,BA440,Trigger)</f>
        <v>42804</v>
      </c>
      <c r="BA440" s="101">
        <f>_xll.qlCalendarAdvance(Calendar,BA439,AY440,"f",,Trigger)</f>
        <v>42808</v>
      </c>
      <c r="BB440" s="101">
        <f>_xll.qlInterestRateIndexMaturity(Currency&amp;"ibor"&amp;Tenor,BA440,Trigger)</f>
        <v>42900</v>
      </c>
      <c r="BC440" s="246">
        <f>_xll.qlIndexFixing($AC$5,AZ440,TRUE,_xll.ohTrigger(Trigger,Trigger3M))</f>
        <v>1.3693848198260067E-3</v>
      </c>
      <c r="BD440" s="246">
        <f>_xll.qlIndexFixing($BE$1,AZ440,,_xll.ohTrigger(Trigger,Trigger3M))</f>
        <v>1.3694122274752003E-3</v>
      </c>
    </row>
    <row r="441" spans="51:56" ht="11.25" customHeight="1" x14ac:dyDescent="0.25">
      <c r="AY441" s="100" t="s">
        <v>196</v>
      </c>
      <c r="AZ441" s="101">
        <f>_xll.qlInterestRateIndexFixingDate(Currency&amp;"ibor"&amp;Tenor,BA441,Trigger)</f>
        <v>42807</v>
      </c>
      <c r="BA441" s="101">
        <f>_xll.qlCalendarAdvance(Calendar,BA440,AY441,"f",,Trigger)</f>
        <v>42809</v>
      </c>
      <c r="BB441" s="101">
        <f>_xll.qlInterestRateIndexMaturity(Currency&amp;"ibor"&amp;Tenor,BA441,Trigger)</f>
        <v>42901</v>
      </c>
      <c r="BC441" s="246">
        <f>_xll.qlIndexFixing($AC$5,AZ441,TRUE,_xll.ohTrigger(Trigger,Trigger3M))</f>
        <v>1.3749999998999647E-3</v>
      </c>
      <c r="BD441" s="246">
        <f>_xll.qlIndexFixing($BE$1,AZ441,,_xll.ohTrigger(Trigger,Trigger3M))</f>
        <v>1.3749999996280084E-3</v>
      </c>
    </row>
    <row r="442" spans="51:56" ht="11.25" customHeight="1" x14ac:dyDescent="0.25">
      <c r="AY442" s="100" t="s">
        <v>196</v>
      </c>
      <c r="AZ442" s="101">
        <f>_xll.qlInterestRateIndexFixingDate(Currency&amp;"ibor"&amp;Tenor,BA442,Trigger)</f>
        <v>42808</v>
      </c>
      <c r="BA442" s="101">
        <f>_xll.qlCalendarAdvance(Calendar,BA441,AY442,"f",,Trigger)</f>
        <v>42810</v>
      </c>
      <c r="BB442" s="101">
        <f>_xll.qlInterestRateIndexMaturity(Currency&amp;"ibor"&amp;Tenor,BA442,Trigger)</f>
        <v>42902</v>
      </c>
      <c r="BC442" s="246">
        <f>_xll.qlIndexFixing($AC$5,AZ442,TRUE,_xll.ohTrigger(Trigger,Trigger3M))</f>
        <v>1.3827125312926292E-3</v>
      </c>
      <c r="BD442" s="246">
        <f>_xll.qlIndexFixing($BE$1,AZ442,,_xll.ohTrigger(Trigger,Trigger3M))</f>
        <v>1.3805824116858399E-3</v>
      </c>
    </row>
    <row r="443" spans="51:56" ht="11.25" customHeight="1" x14ac:dyDescent="0.25">
      <c r="AY443" s="100" t="s">
        <v>196</v>
      </c>
      <c r="AZ443" s="101">
        <f>_xll.qlInterestRateIndexFixingDate(Currency&amp;"ibor"&amp;Tenor,BA443,Trigger)</f>
        <v>42809</v>
      </c>
      <c r="BA443" s="101">
        <f>_xll.qlCalendarAdvance(Calendar,BA442,AY443,"f",,Trigger)</f>
        <v>42811</v>
      </c>
      <c r="BB443" s="101">
        <f>_xll.qlInterestRateIndexMaturity(Currency&amp;"ibor"&amp;Tenor,BA443,Trigger)</f>
        <v>42905</v>
      </c>
      <c r="BC443" s="246">
        <f>_xll.qlIndexFixing($AC$5,AZ443,TRUE,_xll.ohTrigger(Trigger,Trigger3M))</f>
        <v>1.3977269384336118E-3</v>
      </c>
      <c r="BD443" s="246">
        <f>_xll.qlIndexFixing($BE$1,AZ443,,_xll.ohTrigger(Trigger,Trigger3M))</f>
        <v>1.391630249422103E-3</v>
      </c>
    </row>
    <row r="444" spans="51:56" ht="11.25" customHeight="1" x14ac:dyDescent="0.25">
      <c r="AY444" s="100" t="s">
        <v>196</v>
      </c>
      <c r="AZ444" s="101">
        <f>_xll.qlInterestRateIndexFixingDate(Currency&amp;"ibor"&amp;Tenor,BA444,Trigger)</f>
        <v>42810</v>
      </c>
      <c r="BA444" s="101">
        <f>_xll.qlCalendarAdvance(Calendar,BA443,AY444,"f",,Trigger)</f>
        <v>42814</v>
      </c>
      <c r="BB444" s="101">
        <f>_xll.qlInterestRateIndexMaturity(Currency&amp;"ibor"&amp;Tenor,BA444,Trigger)</f>
        <v>42906</v>
      </c>
      <c r="BC444" s="246">
        <f>_xll.qlIndexFixing($AC$5,AZ444,TRUE,_xll.ohTrigger(Trigger,Trigger3M))</f>
        <v>1.4137048626599905E-3</v>
      </c>
      <c r="BD444" s="246">
        <f>_xll.qlIndexFixing($BE$1,AZ444,,_xll.ohTrigger(Trigger,Trigger3M))</f>
        <v>1.4028572427281169E-3</v>
      </c>
    </row>
    <row r="445" spans="51:56" ht="11.25" customHeight="1" x14ac:dyDescent="0.25">
      <c r="AY445" s="100" t="s">
        <v>196</v>
      </c>
      <c r="AZ445" s="101">
        <f>_xll.qlInterestRateIndexFixingDate(Currency&amp;"ibor"&amp;Tenor,BA445,Trigger)</f>
        <v>42811</v>
      </c>
      <c r="BA445" s="101">
        <f>_xll.qlCalendarAdvance(Calendar,BA444,AY445,"f",,Trigger)</f>
        <v>42815</v>
      </c>
      <c r="BB445" s="101">
        <f>_xll.qlInterestRateIndexMaturity(Currency&amp;"ibor"&amp;Tenor,BA445,Trigger)</f>
        <v>42907</v>
      </c>
      <c r="BC445" s="246">
        <f>_xll.qlIndexFixing($AC$5,AZ445,TRUE,_xll.ohTrigger(Trigger,Trigger3M))</f>
        <v>1.4214884973724087E-3</v>
      </c>
      <c r="BD445" s="246">
        <f>_xll.qlIndexFixing($BE$1,AZ445,,_xll.ohTrigger(Trigger,Trigger3M))</f>
        <v>1.4084120375400667E-3</v>
      </c>
    </row>
    <row r="446" spans="51:56" ht="11.25" customHeight="1" x14ac:dyDescent="0.25">
      <c r="AY446" s="100" t="s">
        <v>196</v>
      </c>
      <c r="AZ446" s="101">
        <f>_xll.qlInterestRateIndexFixingDate(Currency&amp;"ibor"&amp;Tenor,BA446,Trigger)</f>
        <v>42814</v>
      </c>
      <c r="BA446" s="101">
        <f>_xll.qlCalendarAdvance(Calendar,BA445,AY446,"f",,Trigger)</f>
        <v>42816</v>
      </c>
      <c r="BB446" s="101">
        <f>_xll.qlInterestRateIndexMaturity(Currency&amp;"ibor"&amp;Tenor,BA446,Trigger)</f>
        <v>42908</v>
      </c>
      <c r="BC446" s="246">
        <f>_xll.qlIndexFixing($AC$5,AZ446,TRUE,_xll.ohTrigger(Trigger,Trigger3M))</f>
        <v>1.4266429655073333E-3</v>
      </c>
      <c r="BD446" s="246">
        <f>_xll.qlIndexFixing($BE$1,AZ446,,_xll.ohTrigger(Trigger,Trigger3M))</f>
        <v>1.4139612288282847E-3</v>
      </c>
    </row>
    <row r="447" spans="51:56" ht="11.25" customHeight="1" x14ac:dyDescent="0.25">
      <c r="AY447" s="100" t="s">
        <v>196</v>
      </c>
      <c r="AZ447" s="101">
        <f>_xll.qlInterestRateIndexFixingDate(Currency&amp;"ibor"&amp;Tenor,BA447,Trigger)</f>
        <v>42815</v>
      </c>
      <c r="BA447" s="101">
        <f>_xll.qlCalendarAdvance(Calendar,BA446,AY447,"f",,Trigger)</f>
        <v>42817</v>
      </c>
      <c r="BB447" s="101">
        <f>_xll.qlInterestRateIndexMaturity(Currency&amp;"ibor"&amp;Tenor,BA447,Trigger)</f>
        <v>42909</v>
      </c>
      <c r="BC447" s="246">
        <f>_xll.qlIndexFixing($AC$5,AZ447,TRUE,_xll.ohTrigger(Trigger,Trigger3M))</f>
        <v>1.43180326746351E-3</v>
      </c>
      <c r="BD447" s="246">
        <f>_xll.qlIndexFixing($BE$1,AZ447,,_xll.ohTrigger(Trigger,Trigger3M))</f>
        <v>1.4195050004430971E-3</v>
      </c>
    </row>
    <row r="448" spans="51:56" ht="11.25" customHeight="1" x14ac:dyDescent="0.25">
      <c r="AY448" s="100" t="s">
        <v>196</v>
      </c>
      <c r="AZ448" s="101">
        <f>_xll.qlInterestRateIndexFixingDate(Currency&amp;"ibor"&amp;Tenor,BA448,Trigger)</f>
        <v>42816</v>
      </c>
      <c r="BA448" s="101">
        <f>_xll.qlCalendarAdvance(Calendar,BA447,AY448,"f",,Trigger)</f>
        <v>42818</v>
      </c>
      <c r="BB448" s="101">
        <f>_xll.qlInterestRateIndexMaturity(Currency&amp;"ibor"&amp;Tenor,BA448,Trigger)</f>
        <v>42912</v>
      </c>
      <c r="BC448" s="246">
        <f>_xll.qlIndexFixing($AC$5,AZ448,TRUE,_xll.ohTrigger(Trigger,Trigger3M))</f>
        <v>1.4437986975596527E-3</v>
      </c>
      <c r="BD448" s="246">
        <f>_xll.qlIndexFixing($BE$1,AZ448,,_xll.ohTrigger(Trigger,Trigger3M))</f>
        <v>1.4304854631732493E-3</v>
      </c>
    </row>
    <row r="449" spans="51:56" ht="11.25" customHeight="1" x14ac:dyDescent="0.25">
      <c r="AY449" s="100" t="s">
        <v>196</v>
      </c>
      <c r="AZ449" s="101">
        <f>_xll.qlInterestRateIndexFixingDate(Currency&amp;"ibor"&amp;Tenor,BA449,Trigger)</f>
        <v>42817</v>
      </c>
      <c r="BA449" s="101">
        <f>_xll.qlCalendarAdvance(Calendar,BA448,AY449,"f",,Trigger)</f>
        <v>42821</v>
      </c>
      <c r="BB449" s="101">
        <f>_xll.qlInterestRateIndexMaturity(Currency&amp;"ibor"&amp;Tenor,BA449,Trigger)</f>
        <v>42913</v>
      </c>
      <c r="BC449" s="246">
        <f>_xll.qlIndexFixing($AC$5,AZ449,TRUE,_xll.ohTrigger(Trigger,Trigger3M))</f>
        <v>1.4525028139629774E-3</v>
      </c>
      <c r="BD449" s="246">
        <f>_xll.qlIndexFixing($BE$1,AZ449,,_xll.ohTrigger(Trigger,Trigger3M))</f>
        <v>1.4416304695330025E-3</v>
      </c>
    </row>
    <row r="450" spans="51:56" ht="11.25" customHeight="1" x14ac:dyDescent="0.25">
      <c r="AY450" s="100" t="s">
        <v>196</v>
      </c>
      <c r="AZ450" s="101">
        <f>_xll.qlInterestRateIndexFixingDate(Currency&amp;"ibor"&amp;Tenor,BA450,Trigger)</f>
        <v>42818</v>
      </c>
      <c r="BA450" s="101">
        <f>_xll.qlCalendarAdvance(Calendar,BA449,AY450,"f",,Trigger)</f>
        <v>42822</v>
      </c>
      <c r="BB450" s="101">
        <f>_xll.qlInterestRateIndexMaturity(Currency&amp;"ibor"&amp;Tenor,BA450,Trigger)</f>
        <v>42914</v>
      </c>
      <c r="BC450" s="246">
        <f>_xll.qlIndexFixing($AC$5,AZ450,TRUE,_xll.ohTrigger(Trigger,Trigger3M))</f>
        <v>1.457692285372094E-3</v>
      </c>
      <c r="BD450" s="246">
        <f>_xll.qlIndexFixing($BE$1,AZ450,,_xll.ohTrigger(Trigger,Trigger3M))</f>
        <v>1.4471505773169199E-3</v>
      </c>
    </row>
    <row r="451" spans="51:56" ht="11.25" customHeight="1" x14ac:dyDescent="0.25">
      <c r="AY451" s="100" t="s">
        <v>196</v>
      </c>
      <c r="AZ451" s="101">
        <f>_xll.qlInterestRateIndexFixingDate(Currency&amp;"ibor"&amp;Tenor,BA451,Trigger)</f>
        <v>42821</v>
      </c>
      <c r="BA451" s="101">
        <f>_xll.qlCalendarAdvance(Calendar,BA450,AY451,"f",,Trigger)</f>
        <v>42823</v>
      </c>
      <c r="BB451" s="101">
        <f>_xll.qlInterestRateIndexMaturity(Currency&amp;"ibor"&amp;Tenor,BA451,Trigger)</f>
        <v>42915</v>
      </c>
      <c r="BC451" s="246">
        <f>_xll.qlIndexFixing($AC$5,AZ451,TRUE,_xll.ohTrigger(Trigger,Trigger3M))</f>
        <v>1.4628875907414822E-3</v>
      </c>
      <c r="BD451" s="246">
        <f>_xll.qlIndexFixing($BE$1,AZ451,,_xll.ohTrigger(Trigger,Trigger3M))</f>
        <v>1.4526666392510952E-3</v>
      </c>
    </row>
    <row r="452" spans="51:56" ht="11.25" customHeight="1" x14ac:dyDescent="0.25">
      <c r="AY452" s="100" t="s">
        <v>196</v>
      </c>
      <c r="AZ452" s="101">
        <f>_xll.qlInterestRateIndexFixingDate(Currency&amp;"ibor"&amp;Tenor,BA452,Trigger)</f>
        <v>42822</v>
      </c>
      <c r="BA452" s="101">
        <f>_xll.qlCalendarAdvance(Calendar,BA451,AY452,"f",,Trigger)</f>
        <v>42824</v>
      </c>
      <c r="BB452" s="101">
        <f>_xll.qlInterestRateIndexMaturity(Currency&amp;"ibor"&amp;Tenor,BA452,Trigger)</f>
        <v>42916</v>
      </c>
      <c r="BC452" s="246">
        <f>_xll.qlIndexFixing($AC$5,AZ452,TRUE,_xll.ohTrigger(Trigger,Trigger3M))</f>
        <v>1.4680887300937322E-3</v>
      </c>
      <c r="BD452" s="246">
        <f>_xll.qlIndexFixing($BE$1,AZ452,,_xll.ohTrigger(Trigger,Trigger3M))</f>
        <v>1.4581788843114969E-3</v>
      </c>
    </row>
    <row r="453" spans="51:56" ht="11.25" customHeight="1" x14ac:dyDescent="0.25">
      <c r="AY453" s="100" t="s">
        <v>196</v>
      </c>
      <c r="AZ453" s="101">
        <f>_xll.qlInterestRateIndexFixingDate(Currency&amp;"ibor"&amp;Tenor,BA453,Trigger)</f>
        <v>42823</v>
      </c>
      <c r="BA453" s="101">
        <f>_xll.qlCalendarAdvance(Calendar,BA452,AY453,"f",,Trigger)</f>
        <v>42825</v>
      </c>
      <c r="BB453" s="101">
        <f>_xll.qlInterestRateIndexMaturity(Currency&amp;"ibor"&amp;Tenor,BA453,Trigger)</f>
        <v>42916</v>
      </c>
      <c r="BC453" s="246">
        <f>_xll.qlIndexFixing($AC$5,AZ453,TRUE,_xll.ohTrigger(Trigger,Trigger3M))</f>
        <v>1.4699520721492246E-3</v>
      </c>
      <c r="BD453" s="246">
        <f>_xll.qlIndexFixing($BE$1,AZ453,,_xll.ohTrigger(Trigger,Trigger3M))</f>
        <v>1.4609723913551187E-3</v>
      </c>
    </row>
    <row r="454" spans="51:56" ht="11.25" customHeight="1" x14ac:dyDescent="0.25">
      <c r="AY454" s="100" t="s">
        <v>196</v>
      </c>
      <c r="AZ454" s="101">
        <f>_xll.qlInterestRateIndexFixingDate(Currency&amp;"ibor"&amp;Tenor,BA454,Trigger)</f>
        <v>42824</v>
      </c>
      <c r="BA454" s="101">
        <f>_xll.qlCalendarAdvance(Calendar,BA453,AY454,"f",,Trigger)</f>
        <v>42828</v>
      </c>
      <c r="BB454" s="101">
        <f>_xll.qlInterestRateIndexMaturity(Currency&amp;"ibor"&amp;Tenor,BA454,Trigger)</f>
        <v>42919</v>
      </c>
      <c r="BC454" s="246">
        <f>_xll.qlIndexFixing($AC$5,AZ454,TRUE,_xll.ohTrigger(Trigger,Trigger3M))</f>
        <v>1.4856623797631708E-3</v>
      </c>
      <c r="BD454" s="246">
        <f>_xll.qlIndexFixing($BE$1,AZ454,,_xll.ohTrigger(Trigger,Trigger3M))</f>
        <v>1.4774789441162441E-3</v>
      </c>
    </row>
    <row r="455" spans="51:56" ht="11.25" customHeight="1" x14ac:dyDescent="0.25">
      <c r="AY455" s="100" t="s">
        <v>196</v>
      </c>
      <c r="AZ455" s="101">
        <f>_xll.qlInterestRateIndexFixingDate(Currency&amp;"ibor"&amp;Tenor,BA455,Trigger)</f>
        <v>42825</v>
      </c>
      <c r="BA455" s="101">
        <f>_xll.qlCalendarAdvance(Calendar,BA454,AY455,"f",,Trigger)</f>
        <v>42829</v>
      </c>
      <c r="BB455" s="101">
        <f>_xll.qlInterestRateIndexMaturity(Currency&amp;"ibor"&amp;Tenor,BA455,Trigger)</f>
        <v>42920</v>
      </c>
      <c r="BC455" s="246">
        <f>_xll.qlIndexFixing($AC$5,AZ455,TRUE,_xll.ohTrigger(Trigger,Trigger3M))</f>
        <v>1.4909109450905794E-3</v>
      </c>
      <c r="BD455" s="246">
        <f>_xll.qlIndexFixing($BE$1,AZ455,,_xll.ohTrigger(Trigger,Trigger3M))</f>
        <v>1.4829751082141502E-3</v>
      </c>
    </row>
    <row r="456" spans="51:56" ht="11.25" customHeight="1" x14ac:dyDescent="0.25">
      <c r="AY456" s="100" t="s">
        <v>196</v>
      </c>
      <c r="AZ456" s="101">
        <f>_xll.qlInterestRateIndexFixingDate(Currency&amp;"ibor"&amp;Tenor,BA456,Trigger)</f>
        <v>42828</v>
      </c>
      <c r="BA456" s="101">
        <f>_xll.qlCalendarAdvance(Calendar,BA455,AY456,"f",,Trigger)</f>
        <v>42830</v>
      </c>
      <c r="BB456" s="101">
        <f>_xll.qlInterestRateIndexMaturity(Currency&amp;"ibor"&amp;Tenor,BA456,Trigger)</f>
        <v>42921</v>
      </c>
      <c r="BC456" s="246">
        <f>_xll.qlIndexFixing($AC$5,AZ456,TRUE,_xll.ohTrigger(Trigger,Trigger3M))</f>
        <v>1.496165408519336E-3</v>
      </c>
      <c r="BD456" s="246">
        <f>_xll.qlIndexFixing($BE$1,AZ456,,_xll.ohTrigger(Trigger,Trigger3M))</f>
        <v>1.4884686480622277E-3</v>
      </c>
    </row>
    <row r="457" spans="51:56" ht="11.25" customHeight="1" x14ac:dyDescent="0.25">
      <c r="AY457" s="100" t="s">
        <v>196</v>
      </c>
      <c r="AZ457" s="101">
        <f>_xll.qlInterestRateIndexFixingDate(Currency&amp;"ibor"&amp;Tenor,BA457,Trigger)</f>
        <v>42829</v>
      </c>
      <c r="BA457" s="101">
        <f>_xll.qlCalendarAdvance(Calendar,BA456,AY457,"f",,Trigger)</f>
        <v>42831</v>
      </c>
      <c r="BB457" s="101">
        <f>_xll.qlInterestRateIndexMaturity(Currency&amp;"ibor"&amp;Tenor,BA457,Trigger)</f>
        <v>42922</v>
      </c>
      <c r="BC457" s="246">
        <f>_xll.qlIndexFixing($AC$5,AZ457,TRUE,_xll.ohTrigger(Trigger,Trigger3M))</f>
        <v>1.5014257700714012E-3</v>
      </c>
      <c r="BD457" s="246">
        <f>_xll.qlIndexFixing($BE$1,AZ457,,_xll.ohTrigger(Trigger,Trigger3M))</f>
        <v>1.4939597951596922E-3</v>
      </c>
    </row>
    <row r="458" spans="51:56" ht="11.25" customHeight="1" x14ac:dyDescent="0.25">
      <c r="AY458" s="100" t="s">
        <v>196</v>
      </c>
      <c r="AZ458" s="101">
        <f>_xll.qlInterestRateIndexFixingDate(Currency&amp;"ibor"&amp;Tenor,BA458,Trigger)</f>
        <v>42830</v>
      </c>
      <c r="BA458" s="101">
        <f>_xll.qlCalendarAdvance(Calendar,BA457,AY458,"f",,Trigger)</f>
        <v>42832</v>
      </c>
      <c r="BB458" s="101">
        <f>_xll.qlInterestRateIndexMaturity(Currency&amp;"ibor"&amp;Tenor,BA458,Trigger)</f>
        <v>42923</v>
      </c>
      <c r="BC458" s="246">
        <f>_xll.qlIndexFixing($AC$5,AZ458,TRUE,_xll.ohTrigger(Trigger,Trigger3M))</f>
        <v>1.5066920297713703E-3</v>
      </c>
      <c r="BD458" s="246">
        <f>_xll.qlIndexFixing($BE$1,AZ458,,_xll.ohTrigger(Trigger,Trigger3M))</f>
        <v>1.4994487810075161E-3</v>
      </c>
    </row>
    <row r="459" spans="51:56" ht="11.25" customHeight="1" x14ac:dyDescent="0.25">
      <c r="AY459" s="100" t="s">
        <v>196</v>
      </c>
      <c r="AZ459" s="101">
        <f>_xll.qlInterestRateIndexFixingDate(Currency&amp;"ibor"&amp;Tenor,BA459,Trigger)</f>
        <v>42831</v>
      </c>
      <c r="BA459" s="101">
        <f>_xll.qlCalendarAdvance(Calendar,BA458,AY459,"f",,Trigger)</f>
        <v>42835</v>
      </c>
      <c r="BB459" s="101">
        <f>_xll.qlInterestRateIndexMaturity(Currency&amp;"ibor"&amp;Tenor,BA459,Trigger)</f>
        <v>42926</v>
      </c>
      <c r="BC459" s="246">
        <f>_xll.qlIndexFixing($AC$5,AZ459,TRUE,_xll.ohTrigger(Trigger,Trigger3M))</f>
        <v>1.522526197992362E-3</v>
      </c>
      <c r="BD459" s="246">
        <f>_xll.qlIndexFixing($BE$1,AZ459,,_xll.ohTrigger(Trigger,Trigger3M))</f>
        <v>1.5159050860716493E-3</v>
      </c>
    </row>
    <row r="460" spans="51:56" ht="11.25" customHeight="1" x14ac:dyDescent="0.25">
      <c r="AY460" s="100" t="s">
        <v>196</v>
      </c>
      <c r="AZ460" s="101">
        <f>_xll.qlInterestRateIndexFixingDate(Currency&amp;"ibor"&amp;Tenor,BA460,Trigger)</f>
        <v>42832</v>
      </c>
      <c r="BA460" s="101">
        <f>_xll.qlCalendarAdvance(Calendar,BA459,AY460,"f",,Trigger)</f>
        <v>42836</v>
      </c>
      <c r="BB460" s="101">
        <f>_xll.qlInterestRateIndexMaturity(Currency&amp;"ibor"&amp;Tenor,BA460,Trigger)</f>
        <v>42927</v>
      </c>
      <c r="BC460" s="246">
        <f>_xll.qlIndexFixing($AC$5,AZ460,TRUE,_xll.ohTrigger(Trigger,Trigger3M))</f>
        <v>1.5278160505176072E-3</v>
      </c>
      <c r="BD460" s="246">
        <f>_xll.qlIndexFixing($BE$1,AZ460,,_xll.ohTrigger(Trigger,Trigger3M))</f>
        <v>1.5213877419473221E-3</v>
      </c>
    </row>
    <row r="461" spans="51:56" ht="11.25" customHeight="1" x14ac:dyDescent="0.25">
      <c r="AY461" s="100" t="s">
        <v>196</v>
      </c>
      <c r="AZ461" s="101">
        <f>_xll.qlInterestRateIndexFixingDate(Currency&amp;"ibor"&amp;Tenor,BA461,Trigger)</f>
        <v>42835</v>
      </c>
      <c r="BA461" s="101">
        <f>_xll.qlCalendarAdvance(Calendar,BA460,AY461,"f",,Trigger)</f>
        <v>42837</v>
      </c>
      <c r="BB461" s="101">
        <f>_xll.qlInterestRateIndexMaturity(Currency&amp;"ibor"&amp;Tenor,BA461,Trigger)</f>
        <v>42928</v>
      </c>
      <c r="BC461" s="246">
        <f>_xll.qlIndexFixing($AC$5,AZ461,TRUE,_xll.ohTrigger(Trigger,Trigger3M))</f>
        <v>1.5331118013084644E-3</v>
      </c>
      <c r="BD461" s="246">
        <f>_xll.qlIndexFixing($BE$1,AZ461,,_xll.ohTrigger(Trigger,Trigger3M))</f>
        <v>1.5268693940931487E-3</v>
      </c>
    </row>
    <row r="462" spans="51:56" ht="11.25" customHeight="1" x14ac:dyDescent="0.25">
      <c r="AY462" s="100" t="s">
        <v>196</v>
      </c>
      <c r="AZ462" s="101">
        <f>_xll.qlInterestRateIndexFixingDate(Currency&amp;"ibor"&amp;Tenor,BA462,Trigger)</f>
        <v>42836</v>
      </c>
      <c r="BA462" s="101">
        <f>_xll.qlCalendarAdvance(Calendar,BA461,AY462,"f",,Trigger)</f>
        <v>42838</v>
      </c>
      <c r="BB462" s="101">
        <f>_xll.qlInterestRateIndexMaturity(Currency&amp;"ibor"&amp;Tenor,BA462,Trigger)</f>
        <v>42929</v>
      </c>
      <c r="BC462" s="246">
        <f>_xll.qlIndexFixing($AC$5,AZ462,TRUE,_xll.ohTrigger(Trigger,Trigger3M))</f>
        <v>1.538413450388651E-3</v>
      </c>
      <c r="BD462" s="246">
        <f>_xll.qlIndexFixing($BE$1,AZ462,,_xll.ohTrigger(Trigger,Trigger3M))</f>
        <v>1.5323502740188849E-3</v>
      </c>
    </row>
    <row r="463" spans="51:56" ht="11.25" customHeight="1" x14ac:dyDescent="0.25">
      <c r="AY463" s="100" t="s">
        <v>196</v>
      </c>
      <c r="AZ463" s="101">
        <f>_xll.qlInterestRateIndexFixingDate(Currency&amp;"ibor"&amp;Tenor,BA463,Trigger)</f>
        <v>42837</v>
      </c>
      <c r="BA463" s="101">
        <f>_xll.qlCalendarAdvance(Calendar,BA462,AY463,"f",,Trigger)</f>
        <v>42843</v>
      </c>
      <c r="BB463" s="101">
        <f>_xll.qlInterestRateIndexMaturity(Currency&amp;"ibor"&amp;Tenor,BA463,Trigger)</f>
        <v>42934</v>
      </c>
      <c r="BC463" s="246">
        <f>_xll.qlIndexFixing($AC$5,AZ463,TRUE,_xll.ohTrigger(Trigger,Trigger3M))</f>
        <v>1.5650101709552401E-3</v>
      </c>
      <c r="BD463" s="246">
        <f>_xll.qlIndexFixing($BE$1,AZ463,,_xll.ohTrigger(Trigger,Trigger3M))</f>
        <v>1.5597511932017452E-3</v>
      </c>
    </row>
    <row r="464" spans="51:56" ht="11.25" customHeight="1" x14ac:dyDescent="0.25">
      <c r="AY464" s="100" t="s">
        <v>196</v>
      </c>
      <c r="AZ464" s="101">
        <f>_xll.qlInterestRateIndexFixingDate(Currency&amp;"ibor"&amp;Tenor,BA464,Trigger)</f>
        <v>42838</v>
      </c>
      <c r="BA464" s="101">
        <f>_xll.qlCalendarAdvance(Calendar,BA463,AY464,"f",,Trigger)</f>
        <v>42844</v>
      </c>
      <c r="BB464" s="101">
        <f>_xll.qlInterestRateIndexMaturity(Currency&amp;"ibor"&amp;Tenor,BA464,Trigger)</f>
        <v>42935</v>
      </c>
      <c r="BC464" s="246">
        <f>_xll.qlIndexFixing($AC$5,AZ464,TRUE,_xll.ohTrigger(Trigger,Trigger3M))</f>
        <v>1.5703472102685883E-3</v>
      </c>
      <c r="BD464" s="246">
        <f>_xll.qlIndexFixing($BE$1,AZ464,,_xll.ohTrigger(Trigger,Trigger3M))</f>
        <v>1.5652323015416922E-3</v>
      </c>
    </row>
    <row r="465" spans="51:56" ht="11.25" customHeight="1" x14ac:dyDescent="0.25">
      <c r="AY465" s="100" t="s">
        <v>196</v>
      </c>
      <c r="AZ465" s="101">
        <f>_xll.qlInterestRateIndexFixingDate(Currency&amp;"ibor"&amp;Tenor,BA465,Trigger)</f>
        <v>42843</v>
      </c>
      <c r="BA465" s="101">
        <f>_xll.qlCalendarAdvance(Calendar,BA464,AY465,"f",,Trigger)</f>
        <v>42845</v>
      </c>
      <c r="BB465" s="101">
        <f>_xll.qlInterestRateIndexMaturity(Currency&amp;"ibor"&amp;Tenor,BA465,Trigger)</f>
        <v>42936</v>
      </c>
      <c r="BC465" s="246">
        <f>_xll.qlIndexFixing($AC$5,AZ465,TRUE,_xll.ohTrigger(Trigger,Trigger3M))</f>
        <v>1.5756901480372871E-3</v>
      </c>
      <c r="BD465" s="246">
        <f>_xll.qlIndexFixing($BE$1,AZ465,,_xll.ohTrigger(Trigger,Trigger3M))</f>
        <v>1.5707142582518045E-3</v>
      </c>
    </row>
    <row r="466" spans="51:56" ht="11.25" customHeight="1" x14ac:dyDescent="0.25">
      <c r="AY466" s="100" t="s">
        <v>196</v>
      </c>
      <c r="AZ466" s="101">
        <f>_xll.qlInterestRateIndexFixingDate(Currency&amp;"ibor"&amp;Tenor,BA466,Trigger)</f>
        <v>42844</v>
      </c>
      <c r="BA466" s="101">
        <f>_xll.qlCalendarAdvance(Calendar,BA465,AY466,"f",,Trigger)</f>
        <v>42846</v>
      </c>
      <c r="BB466" s="101">
        <f>_xll.qlInterestRateIndexMaturity(Currency&amp;"ibor"&amp;Tenor,BA466,Trigger)</f>
        <v>42937</v>
      </c>
      <c r="BC466" s="246">
        <f>_xll.qlIndexFixing($AC$5,AZ466,TRUE,_xll.ohTrigger(Trigger,Trigger3M))</f>
        <v>1.5810389842850537E-3</v>
      </c>
      <c r="BD466" s="246">
        <f>_xll.qlIndexFixing($BE$1,AZ466,,_xll.ohTrigger(Trigger,Trigger3M))</f>
        <v>1.5761972948523796E-3</v>
      </c>
    </row>
    <row r="467" spans="51:56" ht="11.25" customHeight="1" x14ac:dyDescent="0.25">
      <c r="AY467" s="100" t="s">
        <v>196</v>
      </c>
      <c r="AZ467" s="101">
        <f>_xll.qlInterestRateIndexFixingDate(Currency&amp;"ibor"&amp;Tenor,BA467,Trigger)</f>
        <v>42845</v>
      </c>
      <c r="BA467" s="101">
        <f>_xll.qlCalendarAdvance(Calendar,BA466,AY467,"f",,Trigger)</f>
        <v>42849</v>
      </c>
      <c r="BB467" s="101">
        <f>_xll.qlInterestRateIndexMaturity(Currency&amp;"ibor"&amp;Tenor,BA467,Trigger)</f>
        <v>42940</v>
      </c>
      <c r="BC467" s="246">
        <f>_xll.qlIndexFixing($AC$5,AZ467,TRUE,_xll.ohTrigger(Trigger,Trigger3M))</f>
        <v>1.5971208841434473E-3</v>
      </c>
      <c r="BD467" s="246">
        <f>_xll.qlIndexFixing($BE$1,AZ467,,_xll.ohTrigger(Trigger,Trigger3M))</f>
        <v>1.592655199193707E-3</v>
      </c>
    </row>
    <row r="468" spans="51:56" ht="11.25" customHeight="1" x14ac:dyDescent="0.25">
      <c r="AY468" s="100" t="s">
        <v>196</v>
      </c>
      <c r="AZ468" s="101">
        <f>_xll.qlInterestRateIndexFixingDate(Currency&amp;"ibor"&amp;Tenor,BA468,Trigger)</f>
        <v>42846</v>
      </c>
      <c r="BA468" s="101">
        <f>_xll.qlCalendarAdvance(Calendar,BA467,AY468,"f",,Trigger)</f>
        <v>42850</v>
      </c>
      <c r="BB468" s="101">
        <f>_xll.qlInterestRateIndexMaturity(Currency&amp;"ibor"&amp;Tenor,BA468,Trigger)</f>
        <v>42941</v>
      </c>
      <c r="BC468" s="246">
        <f>_xll.qlIndexFixing($AC$5,AZ468,TRUE,_xll.ohTrigger(Trigger,Trigger3M))</f>
        <v>1.6024933145481718E-3</v>
      </c>
      <c r="BD468" s="246">
        <f>_xll.qlIndexFixing($BE$1,AZ468,,_xll.ohTrigger(Trigger,Trigger3M))</f>
        <v>1.5981448705608644E-3</v>
      </c>
    </row>
    <row r="469" spans="51:56" ht="11.25" customHeight="1" x14ac:dyDescent="0.25">
      <c r="AY469" s="100" t="s">
        <v>196</v>
      </c>
      <c r="AZ469" s="101">
        <f>_xll.qlInterestRateIndexFixingDate(Currency&amp;"ibor"&amp;Tenor,BA469,Trigger)</f>
        <v>42849</v>
      </c>
      <c r="BA469" s="101">
        <f>_xll.qlCalendarAdvance(Calendar,BA468,AY469,"f",,Trigger)</f>
        <v>42851</v>
      </c>
      <c r="BB469" s="101">
        <f>_xll.qlInterestRateIndexMaturity(Currency&amp;"ibor"&amp;Tenor,BA469,Trigger)</f>
        <v>42942</v>
      </c>
      <c r="BC469" s="246">
        <f>_xll.qlIndexFixing($AC$5,AZ469,TRUE,_xll.ohTrigger(Trigger,Trigger3M))</f>
        <v>1.6078716435505506E-3</v>
      </c>
      <c r="BD469" s="246">
        <f>_xll.qlIndexFixing($BE$1,AZ469,,_xll.ohTrigger(Trigger,Trigger3M))</f>
        <v>1.6036367794278776E-3</v>
      </c>
    </row>
    <row r="470" spans="51:56" ht="11.25" customHeight="1" x14ac:dyDescent="0.25">
      <c r="AY470" s="100" t="s">
        <v>196</v>
      </c>
      <c r="AZ470" s="101">
        <f>_xll.qlInterestRateIndexFixingDate(Currency&amp;"ibor"&amp;Tenor,BA470,Trigger)</f>
        <v>42850</v>
      </c>
      <c r="BA470" s="101">
        <f>_xll.qlCalendarAdvance(Calendar,BA469,AY470,"f",,Trigger)</f>
        <v>42852</v>
      </c>
      <c r="BB470" s="101">
        <f>_xll.qlInterestRateIndexMaturity(Currency&amp;"ibor"&amp;Tenor,BA470,Trigger)</f>
        <v>42943</v>
      </c>
      <c r="BC470" s="246">
        <f>_xll.qlIndexFixing($AC$5,AZ470,TRUE,_xll.ohTrigger(Trigger,Trigger3M))</f>
        <v>1.6132558711769362E-3</v>
      </c>
      <c r="BD470" s="246">
        <f>_xll.qlIndexFixing($BE$1,AZ470,,_xll.ohTrigger(Trigger,Trigger3M))</f>
        <v>1.6091311573229496E-3</v>
      </c>
    </row>
    <row r="471" spans="51:56" ht="11.25" customHeight="1" x14ac:dyDescent="0.25">
      <c r="AY471" s="100" t="s">
        <v>196</v>
      </c>
      <c r="AZ471" s="101">
        <f>_xll.qlInterestRateIndexFixingDate(Currency&amp;"ibor"&amp;Tenor,BA471,Trigger)</f>
        <v>42851</v>
      </c>
      <c r="BA471" s="101">
        <f>_xll.qlCalendarAdvance(Calendar,BA470,AY471,"f",,Trigger)</f>
        <v>42853</v>
      </c>
      <c r="BB471" s="101">
        <f>_xll.qlInterestRateIndexMaturity(Currency&amp;"ibor"&amp;Tenor,BA471,Trigger)</f>
        <v>42947</v>
      </c>
      <c r="BC471" s="246">
        <f>_xll.qlIndexFixing($AC$5,AZ471,TRUE,_xll.ohTrigger(Trigger,Trigger3M))</f>
        <v>1.6270215346654245E-3</v>
      </c>
      <c r="BD471" s="246">
        <f>_xll.qlIndexFixing($BE$1,AZ471,,_xll.ohTrigger(Trigger,Trigger3M))</f>
        <v>1.6229635100818262E-3</v>
      </c>
    </row>
    <row r="472" spans="51:56" ht="11.25" customHeight="1" x14ac:dyDescent="0.25">
      <c r="AY472" s="100" t="s">
        <v>196</v>
      </c>
      <c r="AZ472" s="101">
        <f>_xll.qlInterestRateIndexFixingDate(Currency&amp;"ibor"&amp;Tenor,BA472,Trigger)</f>
        <v>42852</v>
      </c>
      <c r="BA472" s="101">
        <f>_xll.qlCalendarAdvance(Calendar,BA471,AY472,"f",,Trigger)</f>
        <v>42857</v>
      </c>
      <c r="BB472" s="101">
        <f>_xll.qlInterestRateIndexMaturity(Currency&amp;"ibor"&amp;Tenor,BA472,Trigger)</f>
        <v>42949</v>
      </c>
      <c r="BC472" s="246">
        <f>_xll.qlIndexFixing($AC$5,AZ472,TRUE,_xll.ohTrigger(Trigger,Trigger3M))</f>
        <v>1.6429993467789125E-3</v>
      </c>
      <c r="BD472" s="246">
        <f>_xll.qlIndexFixing($BE$1,AZ472,,_xll.ohTrigger(Trigger,Trigger3M))</f>
        <v>1.6394404245367868E-3</v>
      </c>
    </row>
    <row r="473" spans="51:56" ht="11.25" customHeight="1" x14ac:dyDescent="0.25">
      <c r="AY473" s="100" t="s">
        <v>196</v>
      </c>
      <c r="AZ473" s="101">
        <f>_xll.qlInterestRateIndexFixingDate(Currency&amp;"ibor"&amp;Tenor,BA473,Trigger)</f>
        <v>42853</v>
      </c>
      <c r="BA473" s="101">
        <f>_xll.qlCalendarAdvance(Calendar,BA472,AY473,"f",,Trigger)</f>
        <v>42858</v>
      </c>
      <c r="BB473" s="101">
        <f>_xll.qlInterestRateIndexMaturity(Currency&amp;"ibor"&amp;Tenor,BA473,Trigger)</f>
        <v>42950</v>
      </c>
      <c r="BC473" s="246">
        <f>_xll.qlIndexFixing($AC$5,AZ473,TRUE,_xll.ohTrigger(Trigger,Trigger3M))</f>
        <v>1.6483988555590031E-3</v>
      </c>
      <c r="BD473" s="246">
        <f>_xll.qlIndexFixing($BE$1,AZ473,,_xll.ohTrigger(Trigger,Trigger3M))</f>
        <v>1.6449591454109867E-3</v>
      </c>
    </row>
    <row r="474" spans="51:56" ht="11.25" customHeight="1" x14ac:dyDescent="0.25">
      <c r="AY474" s="100" t="s">
        <v>196</v>
      </c>
      <c r="AZ474" s="101">
        <f>_xll.qlInterestRateIndexFixingDate(Currency&amp;"ibor"&amp;Tenor,BA474,Trigger)</f>
        <v>42857</v>
      </c>
      <c r="BA474" s="101">
        <f>_xll.qlCalendarAdvance(Calendar,BA473,AY474,"f",,Trigger)</f>
        <v>42859</v>
      </c>
      <c r="BB474" s="101">
        <f>_xll.qlInterestRateIndexMaturity(Currency&amp;"ibor"&amp;Tenor,BA474,Trigger)</f>
        <v>42951</v>
      </c>
      <c r="BC474" s="246">
        <f>_xll.qlIndexFixing($AC$5,AZ474,TRUE,_xll.ohTrigger(Trigger,Trigger3M))</f>
        <v>1.653804199150858E-3</v>
      </c>
      <c r="BD474" s="246">
        <f>_xll.qlIndexFixing($BE$1,AZ474,,_xll.ohTrigger(Trigger,Trigger3M))</f>
        <v>1.6504820643583802E-3</v>
      </c>
    </row>
    <row r="475" spans="51:56" ht="11.25" customHeight="1" x14ac:dyDescent="0.25">
      <c r="AY475" s="100" t="s">
        <v>196</v>
      </c>
      <c r="AZ475" s="101">
        <f>_xll.qlInterestRateIndexFixingDate(Currency&amp;"ibor"&amp;Tenor,BA475,Trigger)</f>
        <v>42858</v>
      </c>
      <c r="BA475" s="101">
        <f>_xll.qlCalendarAdvance(Calendar,BA474,AY475,"f",,Trigger)</f>
        <v>42860</v>
      </c>
      <c r="BB475" s="101">
        <f>_xll.qlInterestRateIndexMaturity(Currency&amp;"ibor"&amp;Tenor,BA475,Trigger)</f>
        <v>42954</v>
      </c>
      <c r="BC475" s="246">
        <f>_xll.qlIndexFixing($AC$5,AZ475,TRUE,_xll.ohTrigger(Trigger,Trigger3M))</f>
        <v>1.6645055600800797E-3</v>
      </c>
      <c r="BD475" s="246">
        <f>_xll.qlIndexFixing($BE$1,AZ475,,_xll.ohTrigger(Trigger,Trigger3M))</f>
        <v>1.6616348092005132E-3</v>
      </c>
    </row>
    <row r="476" spans="51:56" ht="11.25" customHeight="1" x14ac:dyDescent="0.25">
      <c r="AY476" s="100" t="s">
        <v>196</v>
      </c>
      <c r="AZ476" s="101">
        <f>_xll.qlInterestRateIndexFixingDate(Currency&amp;"ibor"&amp;Tenor,BA476,Trigger)</f>
        <v>42859</v>
      </c>
      <c r="BA476" s="101">
        <f>_xll.qlCalendarAdvance(Calendar,BA475,AY476,"f",,Trigger)</f>
        <v>42863</v>
      </c>
      <c r="BB476" s="101">
        <f>_xll.qlInterestRateIndexMaturity(Currency&amp;"ibor"&amp;Tenor,BA476,Trigger)</f>
        <v>42955</v>
      </c>
      <c r="BC476" s="246">
        <f>_xll.qlIndexFixing($AC$5,AZ476,TRUE,_xll.ohTrigger(Trigger,Trigger3M))</f>
        <v>1.6754839221207489E-3</v>
      </c>
      <c r="BD476" s="246">
        <f>_xll.qlIndexFixing($BE$1,AZ476,,_xll.ohTrigger(Trigger,Trigger3M))</f>
        <v>1.6726203013498041E-3</v>
      </c>
    </row>
    <row r="477" spans="51:56" ht="11.25" customHeight="1" x14ac:dyDescent="0.25">
      <c r="AY477" s="100" t="s">
        <v>196</v>
      </c>
      <c r="AZ477" s="101">
        <f>_xll.qlInterestRateIndexFixingDate(Currency&amp;"ibor"&amp;Tenor,BA477,Trigger)</f>
        <v>42860</v>
      </c>
      <c r="BA477" s="101">
        <f>_xll.qlCalendarAdvance(Calendar,BA476,AY477,"f",,Trigger)</f>
        <v>42864</v>
      </c>
      <c r="BB477" s="101">
        <f>_xll.qlInterestRateIndexMaturity(Currency&amp;"ibor"&amp;Tenor,BA477,Trigger)</f>
        <v>42956</v>
      </c>
      <c r="BC477" s="246">
        <f>_xll.qlIndexFixing($AC$5,AZ477,TRUE,_xll.ohTrigger(Trigger,Trigger3M))</f>
        <v>1.6809184401354812E-3</v>
      </c>
      <c r="BD477" s="246">
        <f>_xll.qlIndexFixing($BE$1,AZ477,,_xll.ohTrigger(Trigger,Trigger3M))</f>
        <v>1.6781676460229874E-3</v>
      </c>
    </row>
    <row r="478" spans="51:56" ht="11.25" customHeight="1" x14ac:dyDescent="0.25">
      <c r="AY478" s="100" t="s">
        <v>196</v>
      </c>
      <c r="AZ478" s="101">
        <f>_xll.qlInterestRateIndexFixingDate(Currency&amp;"ibor"&amp;Tenor,BA478,Trigger)</f>
        <v>42863</v>
      </c>
      <c r="BA478" s="101">
        <f>_xll.qlCalendarAdvance(Calendar,BA477,AY478,"f",,Trigger)</f>
        <v>42865</v>
      </c>
      <c r="BB478" s="101">
        <f>_xll.qlInterestRateIndexMaturity(Currency&amp;"ibor"&amp;Tenor,BA478,Trigger)</f>
        <v>42957</v>
      </c>
      <c r="BC478" s="246">
        <f>_xll.qlIndexFixing($AC$5,AZ478,TRUE,_xll.ohTrigger(Trigger,Trigger3M))</f>
        <v>1.6863587931070791E-3</v>
      </c>
      <c r="BD478" s="246">
        <f>_xll.qlIndexFixing($BE$1,AZ478,,_xll.ohTrigger(Trigger,Trigger3M))</f>
        <v>1.6837205629205915E-3</v>
      </c>
    </row>
    <row r="479" spans="51:56" ht="11.25" customHeight="1" x14ac:dyDescent="0.25">
      <c r="AY479" s="100" t="s">
        <v>196</v>
      </c>
      <c r="AZ479" s="101">
        <f>_xll.qlInterestRateIndexFixingDate(Currency&amp;"ibor"&amp;Tenor,BA479,Trigger)</f>
        <v>42864</v>
      </c>
      <c r="BA479" s="101">
        <f>_xll.qlCalendarAdvance(Calendar,BA478,AY479,"f",,Trigger)</f>
        <v>42866</v>
      </c>
      <c r="BB479" s="101">
        <f>_xll.qlInterestRateIndexMaturity(Currency&amp;"ibor"&amp;Tenor,BA479,Trigger)</f>
        <v>42958</v>
      </c>
      <c r="BC479" s="246">
        <f>_xll.qlIndexFixing($AC$5,AZ479,TRUE,_xll.ohTrigger(Trigger,Trigger3M))</f>
        <v>1.6918049810607397E-3</v>
      </c>
      <c r="BD479" s="246">
        <f>_xll.qlIndexFixing($BE$1,AZ479,,_xll.ohTrigger(Trigger,Trigger3M))</f>
        <v>1.6892792810724554E-3</v>
      </c>
    </row>
    <row r="480" spans="51:56" ht="11.25" customHeight="1" x14ac:dyDescent="0.25">
      <c r="AY480" s="100" t="s">
        <v>196</v>
      </c>
      <c r="AZ480" s="101">
        <f>_xll.qlInterestRateIndexFixingDate(Currency&amp;"ibor"&amp;Tenor,BA480,Trigger)</f>
        <v>42865</v>
      </c>
      <c r="BA480" s="101">
        <f>_xll.qlCalendarAdvance(Calendar,BA479,AY480,"f",,Trigger)</f>
        <v>42867</v>
      </c>
      <c r="BB480" s="101">
        <f>_xll.qlInterestRateIndexMaturity(Currency&amp;"ibor"&amp;Tenor,BA480,Trigger)</f>
        <v>42961</v>
      </c>
      <c r="BC480" s="246">
        <f>_xll.qlIndexFixing($AC$5,AZ480,TRUE,_xll.ohTrigger(Trigger,Trigger3M))</f>
        <v>1.7022694238293672E-3</v>
      </c>
      <c r="BD480" s="246">
        <f>_xll.qlIndexFixing($BE$1,AZ480,,_xll.ohTrigger(Trigger,Trigger3M))</f>
        <v>1.7005440593925133E-3</v>
      </c>
    </row>
    <row r="481" spans="51:56" ht="11.25" customHeight="1" x14ac:dyDescent="0.25">
      <c r="AY481" s="100" t="s">
        <v>196</v>
      </c>
      <c r="AZ481" s="101">
        <f>_xll.qlInterestRateIndexFixingDate(Currency&amp;"ibor"&amp;Tenor,BA481,Trigger)</f>
        <v>42866</v>
      </c>
      <c r="BA481" s="101">
        <f>_xll.qlCalendarAdvance(Calendar,BA480,AY481,"f",,Trigger)</f>
        <v>42870</v>
      </c>
      <c r="BB481" s="101">
        <f>_xll.qlInterestRateIndexMaturity(Currency&amp;"ibor"&amp;Tenor,BA481,Trigger)</f>
        <v>42962</v>
      </c>
      <c r="BC481" s="246">
        <f>_xll.qlIndexFixing($AC$5,AZ481,TRUE,_xll.ohTrigger(Trigger,Trigger3M))</f>
        <v>1.7136480831782324E-3</v>
      </c>
      <c r="BD481" s="246">
        <f>_xll.qlIndexFixing($BE$1,AZ481,,_xll.ohTrigger(Trigger,Trigger3M))</f>
        <v>1.7115767468635901E-3</v>
      </c>
    </row>
    <row r="482" spans="51:56" ht="11.25" customHeight="1" x14ac:dyDescent="0.25">
      <c r="AY482" s="100" t="s">
        <v>196</v>
      </c>
      <c r="AZ482" s="101">
        <f>_xll.qlInterestRateIndexFixingDate(Currency&amp;"ibor"&amp;Tenor,BA482,Trigger)</f>
        <v>42867</v>
      </c>
      <c r="BA482" s="101">
        <f>_xll.qlCalendarAdvance(Calendar,BA481,AY482,"f",,Trigger)</f>
        <v>42871</v>
      </c>
      <c r="BB482" s="101">
        <f>_xll.qlInterestRateIndexMaturity(Currency&amp;"ibor"&amp;Tenor,BA482,Trigger)</f>
        <v>42963</v>
      </c>
      <c r="BC482" s="246">
        <f>_xll.qlIndexFixing($AC$5,AZ482,TRUE,_xll.ohTrigger(Trigger,Trigger3M))</f>
        <v>1.7191234464053946E-3</v>
      </c>
      <c r="BD482" s="246">
        <f>_xll.qlIndexFixing($BE$1,AZ482,,_xll.ohTrigger(Trigger,Trigger3M))</f>
        <v>1.7171679067803805E-3</v>
      </c>
    </row>
    <row r="483" spans="51:56" ht="11.25" customHeight="1" x14ac:dyDescent="0.25">
      <c r="AY483" s="100" t="s">
        <v>196</v>
      </c>
      <c r="AZ483" s="101">
        <f>_xll.qlInterestRateIndexFixingDate(Currency&amp;"ibor"&amp;Tenor,BA483,Trigger)</f>
        <v>42870</v>
      </c>
      <c r="BA483" s="101">
        <f>_xll.qlCalendarAdvance(Calendar,BA482,AY483,"f",,Trigger)</f>
        <v>42872</v>
      </c>
      <c r="BB483" s="101">
        <f>_xll.qlInterestRateIndexMaturity(Currency&amp;"ibor"&amp;Tenor,BA483,Trigger)</f>
        <v>42964</v>
      </c>
      <c r="BC483" s="246">
        <f>_xll.qlIndexFixing($AC$5,AZ483,TRUE,_xll.ohTrigger(Trigger,Trigger3M))</f>
        <v>1.7246046447605896E-3</v>
      </c>
      <c r="BD483" s="246">
        <f>_xll.qlIndexFixing($BE$1,AZ483,,_xll.ohTrigger(Trigger,Trigger3M))</f>
        <v>1.7227662421547903E-3</v>
      </c>
    </row>
    <row r="484" spans="51:56" ht="11.25" customHeight="1" x14ac:dyDescent="0.25">
      <c r="AY484" s="100" t="s">
        <v>196</v>
      </c>
      <c r="AZ484" s="101">
        <f>_xll.qlInterestRateIndexFixingDate(Currency&amp;"ibor"&amp;Tenor,BA484,Trigger)</f>
        <v>42871</v>
      </c>
      <c r="BA484" s="101">
        <f>_xll.qlCalendarAdvance(Calendar,BA483,AY484,"f",,Trigger)</f>
        <v>42873</v>
      </c>
      <c r="BB484" s="101">
        <f>_xll.qlInterestRateIndexMaturity(Currency&amp;"ibor"&amp;Tenor,BA484,Trigger)</f>
        <v>42965</v>
      </c>
      <c r="BC484" s="246">
        <f>_xll.qlIndexFixing($AC$5,AZ484,TRUE,_xll.ohTrigger(Trigger,Trigger3M))</f>
        <v>1.7300916782690147E-3</v>
      </c>
      <c r="BD484" s="246">
        <f>_xll.qlIndexFixing($BE$1,AZ484,,_xll.ohTrigger(Trigger,Trigger3M))</f>
        <v>1.72837198203056E-3</v>
      </c>
    </row>
    <row r="485" spans="51:56" ht="11.25" customHeight="1" x14ac:dyDescent="0.25">
      <c r="AY485" s="100" t="s">
        <v>196</v>
      </c>
      <c r="AZ485" s="101">
        <f>_xll.qlInterestRateIndexFixingDate(Currency&amp;"ibor"&amp;Tenor,BA485,Trigger)</f>
        <v>42872</v>
      </c>
      <c r="BA485" s="101">
        <f>_xll.qlCalendarAdvance(Calendar,BA484,AY485,"f",,Trigger)</f>
        <v>42874</v>
      </c>
      <c r="BB485" s="101">
        <f>_xll.qlInterestRateIndexMaturity(Currency&amp;"ibor"&amp;Tenor,BA485,Trigger)</f>
        <v>42968</v>
      </c>
      <c r="BC485" s="246">
        <f>_xll.qlIndexFixing($AC$5,AZ485,TRUE,_xll.ohTrigger(Trigger,Trigger3M))</f>
        <v>1.740313134181567E-3</v>
      </c>
      <c r="BD485" s="246">
        <f>_xll.qlIndexFixing($BE$1,AZ485,,_xll.ohTrigger(Trigger,Trigger3M))</f>
        <v>1.7397681474237169E-3</v>
      </c>
    </row>
    <row r="486" spans="51:56" ht="11.25" customHeight="1" x14ac:dyDescent="0.25">
      <c r="AY486" s="100" t="s">
        <v>196</v>
      </c>
      <c r="AZ486" s="101">
        <f>_xll.qlInterestRateIndexFixingDate(Currency&amp;"ibor"&amp;Tenor,BA486,Trigger)</f>
        <v>42873</v>
      </c>
      <c r="BA486" s="101">
        <f>_xll.qlCalendarAdvance(Calendar,BA485,AY486,"f",,Trigger)</f>
        <v>42877</v>
      </c>
      <c r="BB486" s="101">
        <f>_xll.qlInterestRateIndexMaturity(Currency&amp;"ibor"&amp;Tenor,BA486,Trigger)</f>
        <v>42969</v>
      </c>
      <c r="BC486" s="246">
        <f>_xll.qlIndexFixing($AC$5,AZ486,TRUE,_xll.ohTrigger(Trigger,Trigger3M))</f>
        <v>1.7520981643155025E-3</v>
      </c>
      <c r="BD486" s="246">
        <f>_xll.qlIndexFixing($BE$1,AZ486,,_xll.ohTrigger(Trigger,Trigger3M))</f>
        <v>1.7508735673516689E-3</v>
      </c>
    </row>
    <row r="487" spans="51:56" ht="11.25" customHeight="1" x14ac:dyDescent="0.25">
      <c r="AY487" s="100" t="s">
        <v>196</v>
      </c>
      <c r="AZ487" s="101">
        <f>_xll.qlInterestRateIndexFixingDate(Currency&amp;"ibor"&amp;Tenor,BA487,Trigger)</f>
        <v>42874</v>
      </c>
      <c r="BA487" s="101">
        <f>_xll.qlCalendarAdvance(Calendar,BA486,AY487,"f",,Trigger)</f>
        <v>42878</v>
      </c>
      <c r="BB487" s="101">
        <f>_xll.qlInterestRateIndexMaturity(Currency&amp;"ibor"&amp;Tenor,BA487,Trigger)</f>
        <v>42970</v>
      </c>
      <c r="BC487" s="246">
        <f>_xll.qlIndexFixing($AC$5,AZ487,TRUE,_xll.ohTrigger(Trigger,Trigger3M))</f>
        <v>1.7576143739550039E-3</v>
      </c>
      <c r="BD487" s="246">
        <f>_xll.qlIndexFixing($BE$1,AZ487,,_xll.ohTrigger(Trigger,Trigger3M))</f>
        <v>1.7565197653555905E-3</v>
      </c>
    </row>
    <row r="488" spans="51:56" ht="11.25" customHeight="1" x14ac:dyDescent="0.25">
      <c r="AY488" s="100" t="s">
        <v>196</v>
      </c>
      <c r="AZ488" s="101">
        <f>_xll.qlInterestRateIndexFixingDate(Currency&amp;"ibor"&amp;Tenor,BA488,Trigger)</f>
        <v>42877</v>
      </c>
      <c r="BA488" s="101">
        <f>_xll.qlCalendarAdvance(Calendar,BA487,AY488,"f",,Trigger)</f>
        <v>42879</v>
      </c>
      <c r="BB488" s="101">
        <f>_xll.qlInterestRateIndexMaturity(Currency&amp;"ibor"&amp;Tenor,BA488,Trigger)</f>
        <v>42971</v>
      </c>
      <c r="BC488" s="246">
        <f>_xll.qlIndexFixing($AC$5,AZ488,TRUE,_xll.ohTrigger(Trigger,Trigger3M))</f>
        <v>1.7631364188928369E-3</v>
      </c>
      <c r="BD488" s="246">
        <f>_xll.qlIndexFixing($BE$1,AZ488,,_xll.ohTrigger(Trigger,Trigger3M))</f>
        <v>1.7621747421215773E-3</v>
      </c>
    </row>
    <row r="489" spans="51:56" ht="11.25" customHeight="1" x14ac:dyDescent="0.25">
      <c r="AY489" s="100" t="s">
        <v>196</v>
      </c>
      <c r="AZ489" s="101">
        <f>_xll.qlInterestRateIndexFixingDate(Currency&amp;"ibor"&amp;Tenor,BA489,Trigger)</f>
        <v>42878</v>
      </c>
      <c r="BA489" s="101">
        <f>_xll.qlCalendarAdvance(Calendar,BA488,AY489,"f",,Trigger)</f>
        <v>42880</v>
      </c>
      <c r="BB489" s="101">
        <f>_xll.qlInterestRateIndexMaturity(Currency&amp;"ibor"&amp;Tenor,BA489,Trigger)</f>
        <v>42972</v>
      </c>
      <c r="BC489" s="246">
        <f>_xll.qlIndexFixing($AC$5,AZ489,TRUE,_xll.ohTrigger(Trigger,Trigger3M))</f>
        <v>1.7686642991568053E-3</v>
      </c>
      <c r="BD489" s="246">
        <f>_xll.qlIndexFixing($BE$1,AZ489,,_xll.ohTrigger(Trigger,Trigger3M))</f>
        <v>1.7678387266985829E-3</v>
      </c>
    </row>
    <row r="490" spans="51:56" ht="11.25" customHeight="1" x14ac:dyDescent="0.25">
      <c r="AY490" s="100" t="s">
        <v>196</v>
      </c>
      <c r="AZ490" s="101">
        <f>_xll.qlInterestRateIndexFixingDate(Currency&amp;"ibor"&amp;Tenor,BA490,Trigger)</f>
        <v>42879</v>
      </c>
      <c r="BA490" s="101">
        <f>_xll.qlCalendarAdvance(Calendar,BA489,AY490,"f",,Trigger)</f>
        <v>42881</v>
      </c>
      <c r="BB490" s="101">
        <f>_xll.qlInterestRateIndexMaturity(Currency&amp;"ibor"&amp;Tenor,BA490,Trigger)</f>
        <v>42975</v>
      </c>
      <c r="BC490" s="246">
        <f>_xll.qlIndexFixing($AC$5,AZ490,TRUE,_xll.ohTrigger(Trigger,Trigger3M))</f>
        <v>1.7786366994653356E-3</v>
      </c>
      <c r="BD490" s="246">
        <f>_xll.qlIndexFixing($BE$1,AZ490,,_xll.ohTrigger(Trigger,Trigger3M))</f>
        <v>1.779383963271063E-3</v>
      </c>
    </row>
    <row r="491" spans="51:56" ht="11.25" customHeight="1" x14ac:dyDescent="0.25">
      <c r="AY491" s="100" t="s">
        <v>196</v>
      </c>
      <c r="AZ491" s="101">
        <f>_xll.qlInterestRateIndexFixingDate(Currency&amp;"ibor"&amp;Tenor,BA491,Trigger)</f>
        <v>42880</v>
      </c>
      <c r="BA491" s="101">
        <f>_xll.qlCalendarAdvance(Calendar,BA490,AY491,"f",,Trigger)</f>
        <v>42884</v>
      </c>
      <c r="BB491" s="101">
        <f>_xll.qlInterestRateIndexMaturity(Currency&amp;"ibor"&amp;Tenor,BA491,Trigger)</f>
        <v>42976</v>
      </c>
      <c r="BC491" s="246">
        <f>_xll.qlIndexFixing($AC$5,AZ491,TRUE,_xll.ohTrigger(Trigger,Trigger3M))</f>
        <v>1.7908341739501729E-3</v>
      </c>
      <c r="BD491" s="246">
        <f>_xll.qlIndexFixing($BE$1,AZ491,,_xll.ohTrigger(Trigger,Trigger3M))</f>
        <v>1.7905893241306229E-3</v>
      </c>
    </row>
    <row r="492" spans="51:56" ht="11.25" customHeight="1" x14ac:dyDescent="0.25">
      <c r="AY492" s="100" t="s">
        <v>196</v>
      </c>
      <c r="AZ492" s="101">
        <f>_xll.qlInterestRateIndexFixingDate(Currency&amp;"ibor"&amp;Tenor,BA492,Trigger)</f>
        <v>42881</v>
      </c>
      <c r="BA492" s="101">
        <f>_xll.qlCalendarAdvance(Calendar,BA491,AY492,"f",,Trigger)</f>
        <v>42885</v>
      </c>
      <c r="BB492" s="101">
        <f>_xll.qlInterestRateIndexMaturity(Currency&amp;"ibor"&amp;Tenor,BA492,Trigger)</f>
        <v>42977</v>
      </c>
      <c r="BC492" s="246">
        <f>_xll.qlIndexFixing($AC$5,AZ492,TRUE,_xll.ohTrigger(Trigger,Trigger3M))</f>
        <v>1.7963912312080057E-3</v>
      </c>
      <c r="BD492" s="246">
        <f>_xll.qlIndexFixing($BE$1,AZ492,,_xll.ohTrigger(Trigger,Trigger3M))</f>
        <v>1.7963017835378654E-3</v>
      </c>
    </row>
    <row r="493" spans="51:56" ht="11.25" customHeight="1" x14ac:dyDescent="0.25">
      <c r="AY493" s="100" t="s">
        <v>196</v>
      </c>
      <c r="AZ493" s="101">
        <f>_xll.qlInterestRateIndexFixingDate(Currency&amp;"ibor"&amp;Tenor,BA493,Trigger)</f>
        <v>42884</v>
      </c>
      <c r="BA493" s="101">
        <f>_xll.qlCalendarAdvance(Calendar,BA492,AY493,"f",,Trigger)</f>
        <v>42886</v>
      </c>
      <c r="BB493" s="101">
        <f>_xll.qlInterestRateIndexMaturity(Currency&amp;"ibor"&amp;Tenor,BA493,Trigger)</f>
        <v>42978</v>
      </c>
      <c r="BC493" s="246">
        <f>_xll.qlIndexFixing($AC$5,AZ493,TRUE,_xll.ohTrigger(Trigger,Trigger3M))</f>
        <v>1.8019541239388127E-3</v>
      </c>
      <c r="BD493" s="246">
        <f>_xll.qlIndexFixing($BE$1,AZ493,,_xll.ohTrigger(Trigger,Trigger3M))</f>
        <v>1.802024625075915E-3</v>
      </c>
    </row>
    <row r="494" spans="51:56" ht="11.25" customHeight="1" x14ac:dyDescent="0.25">
      <c r="AY494" s="100" t="s">
        <v>196</v>
      </c>
      <c r="AZ494" s="101">
        <f>_xll.qlInterestRateIndexFixingDate(Currency&amp;"ibor"&amp;Tenor,BA494,Trigger)</f>
        <v>42885</v>
      </c>
      <c r="BA494" s="101">
        <f>_xll.qlCalendarAdvance(Calendar,BA493,AY494,"f",,Trigger)</f>
        <v>42887</v>
      </c>
      <c r="BB494" s="101">
        <f>_xll.qlInterestRateIndexMaturity(Currency&amp;"ibor"&amp;Tenor,BA494,Trigger)</f>
        <v>42979</v>
      </c>
      <c r="BC494" s="246">
        <f>_xll.qlIndexFixing($AC$5,AZ494,TRUE,_xll.ohTrigger(Trigger,Trigger3M))</f>
        <v>1.8075228521677916E-3</v>
      </c>
      <c r="BD494" s="246">
        <f>_xll.qlIndexFixing($BE$1,AZ494,,_xll.ohTrigger(Trigger,Trigger3M))</f>
        <v>1.8077580778032832E-3</v>
      </c>
    </row>
    <row r="495" spans="51:56" ht="11.25" customHeight="1" x14ac:dyDescent="0.25">
      <c r="AY495" s="100" t="s">
        <v>196</v>
      </c>
      <c r="AZ495" s="101">
        <f>_xll.qlInterestRateIndexFixingDate(Currency&amp;"ibor"&amp;Tenor,BA495,Trigger)</f>
        <v>42886</v>
      </c>
      <c r="BA495" s="101">
        <f>_xll.qlCalendarAdvance(Calendar,BA494,AY495,"f",,Trigger)</f>
        <v>42888</v>
      </c>
      <c r="BB495" s="101">
        <f>_xll.qlInterestRateIndexMaturity(Currency&amp;"ibor"&amp;Tenor,BA495,Trigger)</f>
        <v>42982</v>
      </c>
      <c r="BC495" s="246">
        <f>_xll.qlIndexFixing($AC$5,AZ495,TRUE,_xll.ohTrigger(Trigger,Trigger3M))</f>
        <v>1.8172401280688569E-3</v>
      </c>
      <c r="BD495" s="246">
        <f>_xll.qlIndexFixing($BE$1,AZ495,,_xll.ohTrigger(Trigger,Trigger3M))</f>
        <v>1.8194684001990725E-3</v>
      </c>
    </row>
    <row r="496" spans="51:56" ht="11.25" customHeight="1" x14ac:dyDescent="0.25">
      <c r="AY496" s="100" t="s">
        <v>196</v>
      </c>
      <c r="AZ496" s="101">
        <f>_xll.qlInterestRateIndexFixingDate(Currency&amp;"ibor"&amp;Tenor,BA496,Trigger)</f>
        <v>42887</v>
      </c>
      <c r="BA496" s="101">
        <f>_xll.qlCalendarAdvance(Calendar,BA495,AY496,"f",,Trigger)</f>
        <v>42891</v>
      </c>
      <c r="BB496" s="101">
        <f>_xll.qlInterestRateIndexMaturity(Currency&amp;"ibor"&amp;Tenor,BA496,Trigger)</f>
        <v>42983</v>
      </c>
      <c r="BC496" s="246">
        <f>_xll.qlIndexFixing($AC$5,AZ496,TRUE,_xll.ohTrigger(Trigger,Trigger3M))</f>
        <v>1.829856120562417E-3</v>
      </c>
      <c r="BD496" s="246">
        <f>_xll.qlIndexFixing($BE$1,AZ496,,_xll.ohTrigger(Trigger,Trigger3M))</f>
        <v>1.8308025818300369E-3</v>
      </c>
    </row>
    <row r="497" spans="51:56" ht="11.25" customHeight="1" x14ac:dyDescent="0.25">
      <c r="AY497" s="100" t="s">
        <v>196</v>
      </c>
      <c r="AZ497" s="101">
        <f>_xll.qlInterestRateIndexFixingDate(Currency&amp;"ibor"&amp;Tenor,BA497,Trigger)</f>
        <v>42888</v>
      </c>
      <c r="BA497" s="101">
        <f>_xll.qlCalendarAdvance(Calendar,BA496,AY497,"f",,Trigger)</f>
        <v>42892</v>
      </c>
      <c r="BB497" s="101">
        <f>_xll.qlInterestRateIndexMaturity(Currency&amp;"ibor"&amp;Tenor,BA497,Trigger)</f>
        <v>42984</v>
      </c>
      <c r="BC497" s="246">
        <f>_xll.qlIndexFixing($AC$5,AZ497,TRUE,_xll.ohTrigger(Trigger,Trigger3M))</f>
        <v>1.8354540266549992E-3</v>
      </c>
      <c r="BD497" s="246">
        <f>_xll.qlIndexFixing($BE$1,AZ497,,_xll.ohTrigger(Trigger,Trigger3M))</f>
        <v>1.8365925264329304E-3</v>
      </c>
    </row>
    <row r="498" spans="51:56" ht="11.25" customHeight="1" x14ac:dyDescent="0.25">
      <c r="AY498" s="100" t="s">
        <v>196</v>
      </c>
      <c r="AZ498" s="101">
        <f>_xll.qlInterestRateIndexFixingDate(Currency&amp;"ibor"&amp;Tenor,BA498,Trigger)</f>
        <v>42891</v>
      </c>
      <c r="BA498" s="101">
        <f>_xll.qlCalendarAdvance(Calendar,BA497,AY498,"f",,Trigger)</f>
        <v>42893</v>
      </c>
      <c r="BB498" s="101">
        <f>_xll.qlInterestRateIndexMaturity(Currency&amp;"ibor"&amp;Tenor,BA498,Trigger)</f>
        <v>42985</v>
      </c>
      <c r="BC498" s="246">
        <f>_xll.qlIndexFixing($AC$5,AZ498,TRUE,_xll.ohTrigger(Trigger,Trigger3M))</f>
        <v>1.8410577683960678E-3</v>
      </c>
      <c r="BD498" s="246">
        <f>_xll.qlIndexFixing($BE$1,AZ498,,_xll.ohTrigger(Trigger,Trigger3M))</f>
        <v>1.8423944566057517E-3</v>
      </c>
    </row>
    <row r="499" spans="51:56" ht="11.25" customHeight="1" x14ac:dyDescent="0.25">
      <c r="AY499" s="100" t="s">
        <v>196</v>
      </c>
      <c r="AZ499" s="101">
        <f>_xll.qlInterestRateIndexFixingDate(Currency&amp;"ibor"&amp;Tenor,BA499,Trigger)</f>
        <v>42892</v>
      </c>
      <c r="BA499" s="101">
        <f>_xll.qlCalendarAdvance(Calendar,BA498,AY499,"f",,Trigger)</f>
        <v>42894</v>
      </c>
      <c r="BB499" s="101">
        <f>_xll.qlInterestRateIndexMaturity(Currency&amp;"ibor"&amp;Tenor,BA499,Trigger)</f>
        <v>42986</v>
      </c>
      <c r="BC499" s="246">
        <f>_xll.qlIndexFixing($AC$5,AZ499,TRUE,_xll.ohTrigger(Trigger,Trigger3M))</f>
        <v>1.8466673458099507E-3</v>
      </c>
      <c r="BD499" s="246">
        <f>_xll.qlIndexFixing($BE$1,AZ499,,_xll.ohTrigger(Trigger,Trigger3M))</f>
        <v>1.8482086014174387E-3</v>
      </c>
    </row>
    <row r="500" spans="51:56" ht="11.25" customHeight="1" x14ac:dyDescent="0.25">
      <c r="AY500" s="100" t="s">
        <v>196</v>
      </c>
      <c r="AZ500" s="101">
        <f>_xll.qlInterestRateIndexFixingDate(Currency&amp;"ibor"&amp;Tenor,BA500,Trigger)</f>
        <v>42893</v>
      </c>
      <c r="BA500" s="101">
        <f>_xll.qlCalendarAdvance(Calendar,BA499,AY500,"f",,Trigger)</f>
        <v>42895</v>
      </c>
      <c r="BB500" s="101">
        <f>_xll.qlInterestRateIndexMaturity(Currency&amp;"ibor"&amp;Tenor,BA500,Trigger)</f>
        <v>42989</v>
      </c>
      <c r="BC500" s="246">
        <f>_xll.qlIndexFixing($AC$5,AZ500,TRUE,_xll.ohTrigger(Trigger,Trigger3M))</f>
        <v>1.8561234284449439E-3</v>
      </c>
      <c r="BD500" s="246">
        <f>_xll.qlIndexFixing($BE$1,AZ500,,_xll.ohTrigger(Trigger,Trigger3M))</f>
        <v>1.8600983548457393E-3</v>
      </c>
    </row>
    <row r="501" spans="51:56" ht="11.25" customHeight="1" x14ac:dyDescent="0.25">
      <c r="AY501" s="100" t="s">
        <v>196</v>
      </c>
      <c r="AZ501" s="101">
        <f>_xll.qlInterestRateIndexFixingDate(Currency&amp;"ibor"&amp;Tenor,BA501,Trigger)</f>
        <v>42894</v>
      </c>
      <c r="BA501" s="101">
        <f>_xll.qlCalendarAdvance(Calendar,BA500,AY501,"f",,Trigger)</f>
        <v>42898</v>
      </c>
      <c r="BB501" s="101">
        <f>_xll.qlInterestRateIndexMaturity(Currency&amp;"ibor"&amp;Tenor,BA501,Trigger)</f>
        <v>42990</v>
      </c>
      <c r="BC501" s="246">
        <f>_xll.qlIndexFixing($AC$5,AZ501,TRUE,_xll.ohTrigger(Trigger,Trigger3M))</f>
        <v>1.8691640126940975E-3</v>
      </c>
      <c r="BD501" s="246">
        <f>_xll.qlIndexFixing($BE$1,AZ501,,_xll.ohTrigger(Trigger,Trigger3M))</f>
        <v>1.8715919084750403E-3</v>
      </c>
    </row>
    <row r="502" spans="51:56" ht="11.25" customHeight="1" x14ac:dyDescent="0.25">
      <c r="AY502" s="100" t="s">
        <v>196</v>
      </c>
      <c r="AZ502" s="101">
        <f>_xll.qlInterestRateIndexFixingDate(Currency&amp;"ibor"&amp;Tenor,BA502,Trigger)</f>
        <v>42895</v>
      </c>
      <c r="BA502" s="101">
        <f>_xll.qlCalendarAdvance(Calendar,BA501,AY502,"f",,Trigger)</f>
        <v>42899</v>
      </c>
      <c r="BB502" s="101">
        <f>_xll.qlInterestRateIndexMaturity(Currency&amp;"ibor"&amp;Tenor,BA502,Trigger)</f>
        <v>42991</v>
      </c>
      <c r="BC502" s="246">
        <f>_xll.qlIndexFixing($AC$5,AZ502,TRUE,_xll.ohTrigger(Trigger,Trigger3M))</f>
        <v>1.8748027688482742E-3</v>
      </c>
      <c r="BD502" s="246">
        <f>_xll.qlIndexFixing($BE$1,AZ502,,_xll.ohTrigger(Trigger,Trigger3M))</f>
        <v>1.877470562561171E-3</v>
      </c>
    </row>
    <row r="503" spans="51:56" ht="11.25" customHeight="1" x14ac:dyDescent="0.25">
      <c r="AY503" s="100" t="s">
        <v>196</v>
      </c>
      <c r="AZ503" s="101">
        <f>_xll.qlInterestRateIndexFixingDate(Currency&amp;"ibor"&amp;Tenor,BA503,Trigger)</f>
        <v>42898</v>
      </c>
      <c r="BA503" s="101">
        <f>_xll.qlCalendarAdvance(Calendar,BA502,AY503,"f",,Trigger)</f>
        <v>42900</v>
      </c>
      <c r="BB503" s="101">
        <f>_xll.qlInterestRateIndexMaturity(Currency&amp;"ibor"&amp;Tenor,BA503,Trigger)</f>
        <v>42992</v>
      </c>
      <c r="BC503" s="246">
        <f>_xll.qlIndexFixing($AC$5,AZ503,TRUE,_xll.ohTrigger(Trigger,Trigger3M))</f>
        <v>1.8804473608255799E-3</v>
      </c>
      <c r="BD503" s="246">
        <f>_xll.qlIndexFixing($BE$1,AZ503,,_xll.ohTrigger(Trigger,Trigger3M))</f>
        <v>1.8833628057275979E-3</v>
      </c>
    </row>
    <row r="504" spans="51:56" ht="11.25" customHeight="1" x14ac:dyDescent="0.25">
      <c r="AY504" s="100" t="s">
        <v>196</v>
      </c>
      <c r="AZ504" s="101">
        <f>_xll.qlInterestRateIndexFixingDate(Currency&amp;"ibor"&amp;Tenor,BA504,Trigger)</f>
        <v>42899</v>
      </c>
      <c r="BA504" s="101">
        <f>_xll.qlCalendarAdvance(Calendar,BA503,AY504,"f",,Trigger)</f>
        <v>42901</v>
      </c>
      <c r="BB504" s="101">
        <f>_xll.qlInterestRateIndexMaturity(Currency&amp;"ibor"&amp;Tenor,BA504,Trigger)</f>
        <v>42993</v>
      </c>
      <c r="BC504" s="246">
        <f>_xll.qlIndexFixing($AC$5,AZ504,TRUE,_xll.ohTrigger(Trigger,Trigger3M))</f>
        <v>1.8860977886520807E-3</v>
      </c>
      <c r="BD504" s="246">
        <f>_xll.qlIndexFixing($BE$1,AZ504,,_xll.ohTrigger(Trigger,Trigger3M))</f>
        <v>1.8892688670545533E-3</v>
      </c>
    </row>
    <row r="505" spans="51:56" ht="11.25" customHeight="1" x14ac:dyDescent="0.25">
      <c r="AY505" s="100" t="s">
        <v>196</v>
      </c>
      <c r="AZ505" s="101">
        <f>_xll.qlInterestRateIndexFixingDate(Currency&amp;"ibor"&amp;Tenor,BA505,Trigger)</f>
        <v>42900</v>
      </c>
      <c r="BA505" s="101">
        <f>_xll.qlCalendarAdvance(Calendar,BA504,AY505,"f",,Trigger)</f>
        <v>42902</v>
      </c>
      <c r="BB505" s="101">
        <f>_xll.qlInterestRateIndexMaturity(Currency&amp;"ibor"&amp;Tenor,BA505,Trigger)</f>
        <v>42996</v>
      </c>
      <c r="BC505" s="246">
        <f>_xll.qlIndexFixing($AC$5,AZ505,TRUE,_xll.ohTrigger(Trigger,Trigger3M))</f>
        <v>1.893241800971206E-3</v>
      </c>
      <c r="BD505" s="246">
        <f>_xll.qlIndexFixing($BE$1,AZ505,,_xll.ohTrigger(Trigger,Trigger3M))</f>
        <v>1.9013506899621206E-3</v>
      </c>
    </row>
    <row r="506" spans="51:56" ht="11.25" customHeight="1" x14ac:dyDescent="0.25">
      <c r="AY506" s="100" t="s">
        <v>196</v>
      </c>
      <c r="AZ506" s="101">
        <f>_xll.qlInterestRateIndexFixingDate(Currency&amp;"ibor"&amp;Tenor,BA506,Trigger)</f>
        <v>42901</v>
      </c>
      <c r="BA506" s="101">
        <f>_xll.qlCalendarAdvance(Calendar,BA505,AY506,"f",,Trigger)</f>
        <v>42905</v>
      </c>
      <c r="BB506" s="101">
        <f>_xll.qlInterestRateIndexMaturity(Currency&amp;"ibor"&amp;Tenor,BA506,Trigger)</f>
        <v>42997</v>
      </c>
      <c r="BC506" s="246">
        <f>_xll.qlIndexFixing($AC$5,AZ506,TRUE,_xll.ohTrigger(Trigger,Trigger3M))</f>
        <v>1.9003659165043368E-3</v>
      </c>
      <c r="BD506" s="246">
        <f>_xll.qlIndexFixing($BE$1,AZ506,,_xll.ohTrigger(Trigger,Trigger3M))</f>
        <v>1.9130334327281374E-3</v>
      </c>
    </row>
    <row r="507" spans="51:56" ht="11.25" customHeight="1" x14ac:dyDescent="0.25">
      <c r="AY507" s="100" t="s">
        <v>196</v>
      </c>
      <c r="AZ507" s="101">
        <f>_xll.qlInterestRateIndexFixingDate(Currency&amp;"ibor"&amp;Tenor,BA507,Trigger)</f>
        <v>42902</v>
      </c>
      <c r="BA507" s="101">
        <f>_xll.qlCalendarAdvance(Calendar,BA506,AY507,"f",,Trigger)</f>
        <v>42906</v>
      </c>
      <c r="BB507" s="101">
        <f>_xll.qlInterestRateIndexMaturity(Currency&amp;"ibor"&amp;Tenor,BA507,Trigger)</f>
        <v>42998</v>
      </c>
      <c r="BC507" s="246">
        <f>_xll.qlIndexFixing($AC$5,AZ507,TRUE,_xll.ohTrigger(Trigger,Trigger3M))</f>
        <v>1.9039329565919889E-3</v>
      </c>
      <c r="BD507" s="246">
        <f>_xll.qlIndexFixing($BE$1,AZ507,,_xll.ohTrigger(Trigger,Trigger3M))</f>
        <v>1.9190096927271855E-3</v>
      </c>
    </row>
    <row r="508" spans="51:56" ht="11.25" customHeight="1" x14ac:dyDescent="0.25">
      <c r="AY508" s="100" t="s">
        <v>196</v>
      </c>
      <c r="AZ508" s="101">
        <f>_xll.qlInterestRateIndexFixingDate(Currency&amp;"ibor"&amp;Tenor,BA508,Trigger)</f>
        <v>42905</v>
      </c>
      <c r="BA508" s="101">
        <f>_xll.qlCalendarAdvance(Calendar,BA507,AY508,"f",,Trigger)</f>
        <v>42907</v>
      </c>
      <c r="BB508" s="101">
        <f>_xll.qlInterestRateIndexMaturity(Currency&amp;"ibor"&amp;Tenor,BA508,Trigger)</f>
        <v>42999</v>
      </c>
      <c r="BC508" s="246">
        <f>_xll.qlIndexFixing($AC$5,AZ508,TRUE,_xll.ohTrigger(Trigger,Trigger3M))</f>
        <v>1.9074999999309531E-3</v>
      </c>
      <c r="BD508" s="246">
        <f>_xll.qlIndexFixing($BE$1,AZ508,,_xll.ohTrigger(Trigger,Trigger3M))</f>
        <v>1.925000000285871E-3</v>
      </c>
    </row>
    <row r="509" spans="51:56" ht="11.25" customHeight="1" x14ac:dyDescent="0.25">
      <c r="AY509" s="100" t="s">
        <v>196</v>
      </c>
      <c r="AZ509" s="101">
        <f>_xll.qlInterestRateIndexFixingDate(Currency&amp;"ibor"&amp;Tenor,BA509,Trigger)</f>
        <v>42906</v>
      </c>
      <c r="BA509" s="101">
        <f>_xll.qlCalendarAdvance(Calendar,BA508,AY509,"f",,Trigger)</f>
        <v>42908</v>
      </c>
      <c r="BB509" s="101">
        <f>_xll.qlInterestRateIndexMaturity(Currency&amp;"ibor"&amp;Tenor,BA509,Trigger)</f>
        <v>43000</v>
      </c>
      <c r="BC509" s="246">
        <f>_xll.qlIndexFixing($AC$5,AZ509,TRUE,_xll.ohTrigger(Trigger,Trigger3M))</f>
        <v>1.9166792951522732E-3</v>
      </c>
      <c r="BD509" s="246">
        <f>_xll.qlIndexFixing($BE$1,AZ509,,_xll.ohTrigger(Trigger,Trigger3M))</f>
        <v>1.9310043552295507E-3</v>
      </c>
    </row>
    <row r="510" spans="51:56" ht="11.25" customHeight="1" x14ac:dyDescent="0.25">
      <c r="AY510" s="100" t="s">
        <v>196</v>
      </c>
      <c r="AZ510" s="101">
        <f>_xll.qlInterestRateIndexFixingDate(Currency&amp;"ibor"&amp;Tenor,BA510,Trigger)</f>
        <v>42907</v>
      </c>
      <c r="BA510" s="101">
        <f>_xll.qlCalendarAdvance(Calendar,BA509,AY510,"f",,Trigger)</f>
        <v>42909</v>
      </c>
      <c r="BB510" s="101">
        <f>_xll.qlInterestRateIndexMaturity(Currency&amp;"ibor"&amp;Tenor,BA510,Trigger)</f>
        <v>43003</v>
      </c>
      <c r="BC510" s="246">
        <f>_xll.qlIndexFixing($AC$5,AZ510,TRUE,_xll.ohTrigger(Trigger,Trigger3M))</f>
        <v>1.9402639239291329E-3</v>
      </c>
      <c r="BD510" s="246">
        <f>_xll.qlIndexFixing($BE$1,AZ510,,_xll.ohTrigger(Trigger,Trigger3M))</f>
        <v>1.9432832787123499E-3</v>
      </c>
    </row>
    <row r="511" spans="51:56" ht="11.25" customHeight="1" x14ac:dyDescent="0.25">
      <c r="AY511" s="100" t="s">
        <v>196</v>
      </c>
      <c r="AZ511" s="101">
        <f>_xll.qlInterestRateIndexFixingDate(Currency&amp;"ibor"&amp;Tenor,BA511,Trigger)</f>
        <v>42908</v>
      </c>
      <c r="BA511" s="101">
        <f>_xll.qlCalendarAdvance(Calendar,BA510,AY511,"f",,Trigger)</f>
        <v>42912</v>
      </c>
      <c r="BB511" s="101">
        <f>_xll.qlInterestRateIndexMaturity(Currency&amp;"ibor"&amp;Tenor,BA511,Trigger)</f>
        <v>43004</v>
      </c>
      <c r="BC511" s="246">
        <f>_xll.qlIndexFixing($AC$5,AZ511,TRUE,_xll.ohTrigger(Trigger,Trigger3M))</f>
        <v>1.9535344165504784E-3</v>
      </c>
      <c r="BD511" s="246">
        <f>_xll.qlIndexFixing($BE$1,AZ511,,_xll.ohTrigger(Trigger,Trigger3M))</f>
        <v>1.9551622236100587E-3</v>
      </c>
    </row>
    <row r="512" spans="51:56" ht="11.25" customHeight="1" x14ac:dyDescent="0.25">
      <c r="AY512" s="100" t="s">
        <v>196</v>
      </c>
      <c r="AZ512" s="101">
        <f>_xll.qlInterestRateIndexFixingDate(Currency&amp;"ibor"&amp;Tenor,BA512,Trigger)</f>
        <v>42909</v>
      </c>
      <c r="BA512" s="101">
        <f>_xll.qlCalendarAdvance(Calendar,BA511,AY512,"f",,Trigger)</f>
        <v>42913</v>
      </c>
      <c r="BB512" s="101">
        <f>_xll.qlInterestRateIndexMaturity(Currency&amp;"ibor"&amp;Tenor,BA512,Trigger)</f>
        <v>43005</v>
      </c>
      <c r="BC512" s="246">
        <f>_xll.qlIndexFixing($AC$5,AZ512,TRUE,_xll.ohTrigger(Trigger,Trigger3M))</f>
        <v>1.9627826825139596E-3</v>
      </c>
      <c r="BD512" s="246">
        <f>_xll.qlIndexFixing($BE$1,AZ512,,_xll.ohTrigger(Trigger,Trigger3M))</f>
        <v>1.961236795948246E-3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42916</v>
      </c>
      <c r="BA513" s="101">
        <f>_xll.qlCalendarAdvance(Calendar,BA512,AY513,"f",,Trigger)</f>
        <v>42920</v>
      </c>
      <c r="BB513" s="101">
        <f>_xll.qlInterestRateIndexMaturity(Currency&amp;"ibor"&amp;Tenor,BA513,Trigger)</f>
        <v>43012</v>
      </c>
      <c r="BC513" s="246">
        <f>_xll.qlIndexFixing($AC$5,AZ513,TRUE,_xll.ohTrigger(Trigger,Trigger3M))</f>
        <v>2.0279067940887074E-3</v>
      </c>
      <c r="BD513" s="246">
        <f>_xll.qlIndexFixing($BE$1,AZ513,,_xll.ohTrigger(Trigger,Trigger3M))</f>
        <v>2.0041518263071703E-3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42923</v>
      </c>
      <c r="BA514" s="101">
        <f>_xll.qlCalendarAdvance(Calendar,BA513,AY514,"f",,Trigger)</f>
        <v>42927</v>
      </c>
      <c r="BB514" s="101">
        <f>_xll.qlInterestRateIndexMaturity(Currency&amp;"ibor"&amp;Tenor,BA514,Trigger)</f>
        <v>43019</v>
      </c>
      <c r="BC514" s="246">
        <f>_xll.qlIndexFixing($AC$5,AZ514,TRUE,_xll.ohTrigger(Trigger,Trigger3M))</f>
        <v>2.093706866985155E-3</v>
      </c>
      <c r="BD514" s="246">
        <f>_xll.qlIndexFixing($BE$1,AZ514,,_xll.ohTrigger(Trigger,Trigger3M))</f>
        <v>2.0477543103748354E-3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42930</v>
      </c>
      <c r="BA515" s="101">
        <f>_xll.qlCalendarAdvance(Calendar,BA514,AY515,"f",,Trigger)</f>
        <v>42934</v>
      </c>
      <c r="BB515" s="101">
        <f>_xll.qlInterestRateIndexMaturity(Currency&amp;"ibor"&amp;Tenor,BA515,Trigger)</f>
        <v>43026</v>
      </c>
      <c r="BC515" s="246">
        <f>_xll.qlIndexFixing($AC$5,AZ515,TRUE,_xll.ohTrigger(Trigger,Trigger3M))</f>
        <v>2.1601829352491109E-3</v>
      </c>
      <c r="BD515" s="246">
        <f>_xll.qlIndexFixing($BE$1,AZ515,,_xll.ohTrigger(Trigger,Trigger3M))</f>
        <v>2.0920437748185644E-3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42937</v>
      </c>
      <c r="BA516" s="101">
        <f>_xll.qlCalendarAdvance(Calendar,BA515,AY516,"f",,Trigger)</f>
        <v>42941</v>
      </c>
      <c r="BB516" s="101">
        <f>_xll.qlInterestRateIndexMaturity(Currency&amp;"ibor"&amp;Tenor,BA516,Trigger)</f>
        <v>43033</v>
      </c>
      <c r="BC516" s="246">
        <f>_xll.qlIndexFixing($AC$5,AZ516,TRUE,_xll.ohTrigger(Trigger,Trigger3M))</f>
        <v>2.2273350332765404E-3</v>
      </c>
      <c r="BD516" s="246">
        <f>_xll.qlIndexFixing($BE$1,AZ516,,_xll.ohTrigger(Trigger,Trigger3M))</f>
        <v>2.1370197466480151E-3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42944</v>
      </c>
      <c r="BA517" s="101">
        <f>_xll.qlCalendarAdvance(Calendar,BA516,AY517,"f",,Trigger)</f>
        <v>42948</v>
      </c>
      <c r="BB517" s="101">
        <f>_xll.qlInterestRateIndexMaturity(Currency&amp;"ibor"&amp;Tenor,BA517,Trigger)</f>
        <v>43040</v>
      </c>
      <c r="BC517" s="246">
        <f>_xll.qlIndexFixing($AC$5,AZ517,TRUE,_xll.ohTrigger(Trigger,Trigger3M))</f>
        <v>2.2951631958144309E-3</v>
      </c>
      <c r="BD517" s="246">
        <f>_xll.qlIndexFixing($BE$1,AZ517,,_xll.ohTrigger(Trigger,Trigger3M))</f>
        <v>2.1826817532073594E-3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42951</v>
      </c>
      <c r="BA518" s="101">
        <f>_xll.qlCalendarAdvance(Calendar,BA517,AY518,"f",,Trigger)</f>
        <v>42955</v>
      </c>
      <c r="BB518" s="101">
        <f>_xll.qlInterestRateIndexMaturity(Currency&amp;"ibor"&amp;Tenor,BA518,Trigger)</f>
        <v>43047</v>
      </c>
      <c r="BC518" s="246">
        <f>_xll.qlIndexFixing($AC$5,AZ518,TRUE,_xll.ohTrigger(Trigger,Trigger3M))</f>
        <v>2.3636674579581877E-3</v>
      </c>
      <c r="BD518" s="246">
        <f>_xll.qlIndexFixing($BE$1,AZ518,,_xll.ohTrigger(Trigger,Trigger3M))</f>
        <v>2.2290293221848426E-3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42958</v>
      </c>
      <c r="BA519" s="101">
        <f>_xll.qlCalendarAdvance(Calendar,BA518,AY519,"f",,Trigger)</f>
        <v>42962</v>
      </c>
      <c r="BB519" s="101">
        <f>_xll.qlInterestRateIndexMaturity(Currency&amp;"ibor"&amp;Tenor,BA519,Trigger)</f>
        <v>43054</v>
      </c>
      <c r="BC519" s="246">
        <f>_xll.qlIndexFixing($AC$5,AZ519,TRUE,_xll.ohTrigger(Trigger,Trigger3M))</f>
        <v>2.4328478551542388E-3</v>
      </c>
      <c r="BD519" s="246">
        <f>_xll.qlIndexFixing($BE$1,AZ519,,_xll.ohTrigger(Trigger,Trigger3M))</f>
        <v>2.2760619815980114E-3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42965</v>
      </c>
      <c r="BA520" s="101">
        <f>_xll.qlCalendarAdvance(Calendar,BA519,AY520,"f",,Trigger)</f>
        <v>42969</v>
      </c>
      <c r="BB520" s="101">
        <f>_xll.qlInterestRateIndexMaturity(Currency&amp;"ibor"&amp;Tenor,BA520,Trigger)</f>
        <v>43061</v>
      </c>
      <c r="BC520" s="246">
        <f>_xll.qlIndexFixing($AC$5,AZ520,TRUE,_xll.ohTrigger(Trigger,Trigger3M))</f>
        <v>2.5027044232000359E-3</v>
      </c>
      <c r="BD520" s="246">
        <f>_xll.qlIndexFixing($BE$1,AZ520,,_xll.ohTrigger(Trigger,Trigger3M))</f>
        <v>2.3237792598041415E-3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42972</v>
      </c>
      <c r="BA521" s="101">
        <f>_xll.qlCalendarAdvance(Calendar,BA520,AY521,"f",,Trigger)</f>
        <v>42976</v>
      </c>
      <c r="BB521" s="101">
        <f>_xll.qlInterestRateIndexMaturity(Currency&amp;"ibor"&amp;Tenor,BA521,Trigger)</f>
        <v>43068</v>
      </c>
      <c r="BC521" s="246">
        <f>_xll.qlIndexFixing($AC$5,AZ521,TRUE,_xll.ohTrigger(Trigger,Trigger3M))</f>
        <v>2.5732371982423174E-3</v>
      </c>
      <c r="BD521" s="246">
        <f>_xll.qlIndexFixing($BE$1,AZ521,,_xll.ohTrigger(Trigger,Trigger3M))</f>
        <v>2.3721806854976289E-3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42979</v>
      </c>
      <c r="BA522" s="101">
        <f>_xll.qlCalendarAdvance(Calendar,BA521,AY522,"f",,Trigger)</f>
        <v>42983</v>
      </c>
      <c r="BB522" s="101">
        <f>_xll.qlInterestRateIndexMaturity(Currency&amp;"ibor"&amp;Tenor,BA522,Trigger)</f>
        <v>43074</v>
      </c>
      <c r="BC522" s="246">
        <f>_xll.qlIndexFixing($AC$5,AZ522,TRUE,_xll.ohTrigger(Trigger,Trigger3M))</f>
        <v>2.6410526599311688E-3</v>
      </c>
      <c r="BD522" s="246">
        <f>_xll.qlIndexFixing($BE$1,AZ522,,_xll.ohTrigger(Trigger,Trigger3M))</f>
        <v>2.4176228036347489E-3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42986</v>
      </c>
      <c r="BA523" s="101">
        <f>_xll.qlCalendarAdvance(Calendar,BA522,AY523,"f",,Trigger)</f>
        <v>42990</v>
      </c>
      <c r="BB523" s="101">
        <f>_xll.qlInterestRateIndexMaturity(Currency&amp;"ibor"&amp;Tenor,BA523,Trigger)</f>
        <v>43081</v>
      </c>
      <c r="BC523" s="246">
        <f>_xll.qlIndexFixing($AC$5,AZ523,TRUE,_xll.ohTrigger(Trigger,Trigger3M))</f>
        <v>2.713355383546888E-3</v>
      </c>
      <c r="BD523" s="246">
        <f>_xll.qlIndexFixing($BE$1,AZ523,,_xll.ohTrigger(Trigger,Trigger3M))</f>
        <v>2.4673420439709874E-3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42993</v>
      </c>
      <c r="BA524" s="101">
        <f>_xll.qlCalendarAdvance(Calendar,BA523,AY524,"f",,Trigger)</f>
        <v>42997</v>
      </c>
      <c r="BB524" s="101">
        <f>_xll.qlInterestRateIndexMaturity(Currency&amp;"ibor"&amp;Tenor,BA524,Trigger)</f>
        <v>43088</v>
      </c>
      <c r="BC524" s="246">
        <f>_xll.qlIndexFixing($AC$5,AZ524,TRUE,_xll.ohTrigger(Trigger,Trigger3M))</f>
        <v>2.7863418374086545E-3</v>
      </c>
      <c r="BD524" s="246">
        <f>_xll.qlIndexFixing($BE$1,AZ524,,_xll.ohTrigger(Trigger,Trigger3M))</f>
        <v>2.5177440133611769E-3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43000</v>
      </c>
      <c r="BA525" s="101">
        <f>_xll.qlCalendarAdvance(Calendar,BA524,AY525,"f",,Trigger)</f>
        <v>43004</v>
      </c>
      <c r="BB525" s="101">
        <f>_xll.qlInterestRateIndexMaturity(Currency&amp;"ibor"&amp;Tenor,BA525,Trigger)</f>
        <v>43096</v>
      </c>
      <c r="BC525" s="246">
        <f>_xll.qlIndexFixing($AC$5,AZ525,TRUE,_xll.ohTrigger(Trigger,Trigger3M))</f>
        <v>2.8339254079169231E-3</v>
      </c>
      <c r="BD525" s="246">
        <f>_xll.qlIndexFixing($BE$1,AZ525,,_xll.ohTrigger(Trigger,Trigger3M))</f>
        <v>2.5726119464875986E-3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43007</v>
      </c>
      <c r="BA526" s="101">
        <f>_xll.qlCalendarAdvance(Calendar,BA525,AY526,"f",,Trigger)</f>
        <v>43011</v>
      </c>
      <c r="BB526" s="101">
        <f>_xll.qlInterestRateIndexMaturity(Currency&amp;"ibor"&amp;Tenor,BA526,Trigger)</f>
        <v>43103</v>
      </c>
      <c r="BC526" s="246">
        <f>_xll.qlIndexFixing($AC$5,AZ526,TRUE,_xll.ohTrigger(Trigger,Trigger3M))</f>
        <v>2.8677722807170783E-3</v>
      </c>
      <c r="BD526" s="246">
        <f>_xll.qlIndexFixing($BE$1,AZ526,,_xll.ohTrigger(Trigger,Trigger3M))</f>
        <v>2.6243817114086246E-3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43014</v>
      </c>
      <c r="BA527" s="101">
        <f>_xll.qlCalendarAdvance(Calendar,BA526,AY527,"f",,Trigger)</f>
        <v>43018</v>
      </c>
      <c r="BB527" s="101">
        <f>_xll.qlInterestRateIndexMaturity(Currency&amp;"ibor"&amp;Tenor,BA527,Trigger)</f>
        <v>43110</v>
      </c>
      <c r="BC527" s="246">
        <f>_xll.qlIndexFixing($AC$5,AZ527,TRUE,_xll.ohTrigger(Trigger,Trigger3M))</f>
        <v>2.9016194460719093E-3</v>
      </c>
      <c r="BD527" s="246">
        <f>_xll.qlIndexFixing($BE$1,AZ527,,_xll.ohTrigger(Trigger,Trigger3M))</f>
        <v>2.6767552628278409E-3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43021</v>
      </c>
      <c r="BA528" s="101">
        <f>_xll.qlCalendarAdvance(Calendar,BA527,AY528,"f",,Trigger)</f>
        <v>43025</v>
      </c>
      <c r="BB528" s="101">
        <f>_xll.qlInterestRateIndexMaturity(Currency&amp;"ibor"&amp;Tenor,BA528,Trigger)</f>
        <v>43117</v>
      </c>
      <c r="BC528" s="246">
        <f>_xll.qlIndexFixing($AC$5,AZ528,TRUE,_xll.ohTrigger(Trigger,Trigger3M))</f>
        <v>2.9354669039857611E-3</v>
      </c>
      <c r="BD528" s="246">
        <f>_xll.qlIndexFixing($BE$1,AZ528,,_xll.ohTrigger(Trigger,Trigger3M))</f>
        <v>2.7296934295137718E-3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43028</v>
      </c>
      <c r="BA529" s="101">
        <f>_xll.qlCalendarAdvance(Calendar,BA528,AY529,"f",,Trigger)</f>
        <v>43032</v>
      </c>
      <c r="BB529" s="101">
        <f>_xll.qlInterestRateIndexMaturity(Currency&amp;"ibor"&amp;Tenor,BA529,Trigger)</f>
        <v>43124</v>
      </c>
      <c r="BC529" s="246">
        <f>_xll.qlIndexFixing($AC$5,AZ529,TRUE,_xll.ohTrigger(Trigger,Trigger3M))</f>
        <v>2.9693146544586329E-3</v>
      </c>
      <c r="BD529" s="246">
        <f>_xll.qlIndexFixing($BE$1,AZ529,,_xll.ohTrigger(Trigger,Trigger3M))</f>
        <v>2.7831570383694769E-3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43035</v>
      </c>
      <c r="BA530" s="101">
        <f>_xll.qlCalendarAdvance(Calendar,BA529,AY530,"f",,Trigger)</f>
        <v>43039</v>
      </c>
      <c r="BB530" s="101">
        <f>_xll.qlInterestRateIndexMaturity(Currency&amp;"ibor"&amp;Tenor,BA530,Trigger)</f>
        <v>43131</v>
      </c>
      <c r="BC530" s="246">
        <f>_xll.qlIndexFixing($AC$5,AZ530,TRUE,_xll.ohTrigger(Trigger,Trigger3M))</f>
        <v>3.0031626974957389E-3</v>
      </c>
      <c r="BD530" s="246">
        <f>_xll.qlIndexFixing($BE$1,AZ530,,_xll.ohTrigger(Trigger,Trigger3M))</f>
        <v>2.8371069143830257E-3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43042</v>
      </c>
      <c r="BA531" s="101">
        <f>_xll.qlCalendarAdvance(Calendar,BA530,AY531,"f",,Trigger)</f>
        <v>43046</v>
      </c>
      <c r="BB531" s="101">
        <f>_xll.qlInterestRateIndexMaturity(Currency&amp;"ibor"&amp;Tenor,BA531,Trigger)</f>
        <v>43138</v>
      </c>
      <c r="BC531" s="246">
        <f>_xll.qlIndexFixing($AC$5,AZ531,TRUE,_xll.ohTrigger(Trigger,Trigger3M))</f>
        <v>3.0370110330970785E-3</v>
      </c>
      <c r="BD531" s="246">
        <f>_xll.qlIndexFixing($BE$1,AZ531,,_xll.ohTrigger(Trigger,Trigger3M))</f>
        <v>2.8915038805701538E-3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43049</v>
      </c>
      <c r="BA532" s="101">
        <f>_xll.qlCalendarAdvance(Calendar,BA531,AY532,"f",,Trigger)</f>
        <v>43053</v>
      </c>
      <c r="BB532" s="101">
        <f>_xll.qlInterestRateIndexMaturity(Currency&amp;"ibor"&amp;Tenor,BA532,Trigger)</f>
        <v>43145</v>
      </c>
      <c r="BC532" s="246">
        <f>_xll.qlIndexFixing($AC$5,AZ532,TRUE,_xll.ohTrigger(Trigger,Trigger3M))</f>
        <v>3.070859661266996E-3</v>
      </c>
      <c r="BD532" s="246">
        <f>_xll.qlIndexFixing($BE$1,AZ532,,_xll.ohTrigger(Trigger,Trigger3M))</f>
        <v>2.9463087579325539E-3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43056</v>
      </c>
      <c r="BA533" s="101">
        <f>_xll.qlCalendarAdvance(Calendar,BA532,AY533,"f",,Trigger)</f>
        <v>43060</v>
      </c>
      <c r="BB533" s="101">
        <f>_xll.qlInterestRateIndexMaturity(Currency&amp;"ibor"&amp;Tenor,BA533,Trigger)</f>
        <v>43152</v>
      </c>
      <c r="BC533" s="246">
        <f>_xll.qlIndexFixing($AC$5,AZ533,TRUE,_xll.ohTrigger(Trigger,Trigger3M))</f>
        <v>3.1047085820072296E-3</v>
      </c>
      <c r="BD533" s="246">
        <f>_xll.qlIndexFixing($BE$1,AZ533,,_xll.ohTrigger(Trigger,Trigger3M))</f>
        <v>3.0014823654135664E-3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43063</v>
      </c>
      <c r="BA534" s="101">
        <f>_xll.qlCalendarAdvance(Calendar,BA533,AY534,"f",,Trigger)</f>
        <v>43067</v>
      </c>
      <c r="BB534" s="101">
        <f>_xll.qlInterestRateIndexMaturity(Currency&amp;"ibor"&amp;Tenor,BA534,Trigger)</f>
        <v>43159</v>
      </c>
      <c r="BC534" s="246">
        <f>_xll.qlIndexFixing($AC$5,AZ534,TRUE,_xll.ohTrigger(Trigger,Trigger3M))</f>
        <v>3.1385577953212543E-3</v>
      </c>
      <c r="BD534" s="246">
        <f>_xll.qlIndexFixing($BE$1,AZ534,,_xll.ohTrigger(Trigger,Trigger3M))</f>
        <v>3.0569855198616853E-3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43070</v>
      </c>
      <c r="BA535" s="101">
        <f>_xll.qlCalendarAdvance(Calendar,BA534,AY535,"f",,Trigger)</f>
        <v>43074</v>
      </c>
      <c r="BB535" s="101">
        <f>_xll.qlInterestRateIndexMaturity(Currency&amp;"ibor"&amp;Tenor,BA535,Trigger)</f>
        <v>43164</v>
      </c>
      <c r="BC535" s="246">
        <f>_xll.qlIndexFixing($AC$5,AZ535,TRUE,_xll.ohTrigger(Trigger,Trigger3M))</f>
        <v>3.1675437764180359E-3</v>
      </c>
      <c r="BD535" s="246">
        <f>_xll.qlIndexFixing($BE$1,AZ535,,_xll.ohTrigger(Trigger,Trigger3M))</f>
        <v>3.1047016708036779E-3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43077</v>
      </c>
      <c r="BA536" s="101">
        <f>_xll.qlCalendarAdvance(Calendar,BA535,AY536,"f",,Trigger)</f>
        <v>43081</v>
      </c>
      <c r="BB536" s="101">
        <f>_xll.qlInterestRateIndexMaturity(Currency&amp;"ibor"&amp;Tenor,BA536,Trigger)</f>
        <v>43171</v>
      </c>
      <c r="BC536" s="246">
        <f>_xll.qlIndexFixing($AC$5,AZ536,TRUE,_xll.ohTrigger(Trigger,Trigger3M))</f>
        <v>3.2013929344794079E-3</v>
      </c>
      <c r="BD536" s="246">
        <f>_xll.qlIndexFixing($BE$1,AZ536,,_xll.ohTrigger(Trigger,Trigger3M))</f>
        <v>3.1607202910555188E-3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43084</v>
      </c>
      <c r="BA537" s="101">
        <f>_xll.qlCalendarAdvance(Calendar,BA536,AY537,"f",,Trigger)</f>
        <v>43088</v>
      </c>
      <c r="BB537" s="101">
        <f>_xll.qlInterestRateIndexMaturity(Currency&amp;"ibor"&amp;Tenor,BA537,Trigger)</f>
        <v>43178</v>
      </c>
      <c r="BC537" s="246">
        <f>_xll.qlIndexFixing($AC$5,AZ537,TRUE,_xll.ohTrigger(Trigger,Trigger3M))</f>
        <v>3.2352423787544993E-3</v>
      </c>
      <c r="BD537" s="246">
        <f>_xll.qlIndexFixing($BE$1,AZ537,,_xll.ohTrigger(Trigger,Trigger3M))</f>
        <v>3.2169518690841059E-3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43090</v>
      </c>
      <c r="BA538" s="101">
        <f>_xll.qlCalendarAdvance(Calendar,BA537,AY538,"f",,Trigger)</f>
        <v>43096</v>
      </c>
      <c r="BB538" s="101">
        <f>_xll.qlInterestRateIndexMaturity(Currency&amp;"ibor"&amp;Tenor,BA538,Trigger)</f>
        <v>43186</v>
      </c>
      <c r="BC538" s="246">
        <f>_xll.qlIndexFixing($AC$5,AZ538,TRUE,_xll.ohTrigger(Trigger,Trigger3M))</f>
        <v>3.2739278083964152E-3</v>
      </c>
      <c r="BD538" s="246">
        <f>_xll.qlIndexFixing($BE$1,AZ538,,_xll.ohTrigger(Trigger,Trigger3M))</f>
        <v>3.2814427582223971E-3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43098</v>
      </c>
      <c r="BA539" s="101">
        <f>_xll.qlCalendarAdvance(Calendar,BA538,AY539,"f",,Trigger)</f>
        <v>43103</v>
      </c>
      <c r="BB539" s="101">
        <f>_xll.qlInterestRateIndexMaturity(Currency&amp;"ibor"&amp;Tenor,BA539,Trigger)</f>
        <v>43193</v>
      </c>
      <c r="BC539" s="246">
        <f>_xll.qlIndexFixing($AC$5,AZ539,TRUE,_xll.ohTrigger(Trigger,Trigger3M))</f>
        <v>3.3077778659977852E-3</v>
      </c>
      <c r="BD539" s="246">
        <f>_xll.qlIndexFixing($BE$1,AZ539,,_xll.ohTrigger(Trigger,Trigger3M))</f>
        <v>3.338113761091499E-3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43108</v>
      </c>
      <c r="BA540" s="101">
        <f>_xll.qlCalendarAdvance(Calendar,BA539,AY540,"f",,Trigger)</f>
        <v>43110</v>
      </c>
      <c r="BB540" s="101">
        <f>_xll.qlInterestRateIndexMaturity(Currency&amp;"ibor"&amp;Tenor,BA540,Trigger)</f>
        <v>43200</v>
      </c>
      <c r="BC540" s="246">
        <f>_xll.qlIndexFixing($AC$5,AZ540,TRUE,_xll.ohTrigger(Trigger,Trigger3M))</f>
        <v>3.3416282098208683E-3</v>
      </c>
      <c r="BD540" s="246">
        <f>_xll.qlIndexFixing($BE$1,AZ540,,_xll.ohTrigger(Trigger,Trigger3M))</f>
        <v>3.3950740841932614E-3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43115</v>
      </c>
      <c r="BA541" s="101">
        <f>_xll.qlCalendarAdvance(Calendar,BA540,AY541,"f",,Trigger)</f>
        <v>43117</v>
      </c>
      <c r="BB541" s="101">
        <f>_xll.qlInterestRateIndexMaturity(Currency&amp;"ibor"&amp;Tenor,BA541,Trigger)</f>
        <v>43207</v>
      </c>
      <c r="BC541" s="246">
        <f>_xll.qlIndexFixing($AC$5,AZ541,TRUE,_xll.ohTrigger(Trigger,Trigger3M))</f>
        <v>3.375478839869217E-3</v>
      </c>
      <c r="BD541" s="246">
        <f>_xll.qlIndexFixing($BE$1,AZ541,,_xll.ohTrigger(Trigger,Trigger3M))</f>
        <v>3.4523848066498886E-3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43122</v>
      </c>
      <c r="BA542" s="101">
        <f>_xll.qlCalendarAdvance(Calendar,BA541,AY542,"f",,Trigger)</f>
        <v>43124</v>
      </c>
      <c r="BB542" s="101">
        <f>_xll.qlInterestRateIndexMaturity(Currency&amp;"ibor"&amp;Tenor,BA542,Trigger)</f>
        <v>43214</v>
      </c>
      <c r="BC542" s="246">
        <f>_xll.qlIndexFixing($AC$5,AZ542,TRUE,_xll.ohTrigger(Trigger,Trigger3M))</f>
        <v>3.4093297561446079E-3</v>
      </c>
      <c r="BD542" s="246">
        <f>_xll.qlIndexFixing($BE$1,AZ542,,_xll.ohTrigger(Trigger,Trigger3M))</f>
        <v>3.5101070111585031E-3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43129</v>
      </c>
      <c r="BA543" s="101">
        <f>_xll.qlCalendarAdvance(Calendar,BA542,AY543,"f",,Trigger)</f>
        <v>43131</v>
      </c>
      <c r="BB543" s="101">
        <f>_xll.qlInterestRateIndexMaturity(Currency&amp;"ibor"&amp;Tenor,BA543,Trigger)</f>
        <v>43220</v>
      </c>
      <c r="BC543" s="246">
        <f>_xll.qlIndexFixing($AC$5,AZ543,TRUE,_xll.ohTrigger(Trigger,Trigger3M))</f>
        <v>3.4407465680385729E-3</v>
      </c>
      <c r="BD543" s="246">
        <f>_xll.qlIndexFixing($BE$1,AZ543,,_xll.ohTrigger(Trigger,Trigger3M))</f>
        <v>3.5640323171088595E-3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43136</v>
      </c>
      <c r="BA544" s="101">
        <f>_xll.qlCalendarAdvance(Calendar,BA543,AY544,"f",,Trigger)</f>
        <v>43138</v>
      </c>
      <c r="BB544" s="101">
        <f>_xll.qlInterestRateIndexMaturity(Currency&amp;"ibor"&amp;Tenor,BA544,Trigger)</f>
        <v>43227</v>
      </c>
      <c r="BC544" s="246">
        <f>_xll.qlIndexFixing($AC$5,AZ544,TRUE,_xll.ohTrigger(Trigger,Trigger3M))</f>
        <v>3.4745977113391641E-3</v>
      </c>
      <c r="BD544" s="246">
        <f>_xll.qlIndexFixing($BE$1,AZ544,,_xll.ohTrigger(Trigger,Trigger3M))</f>
        <v>3.6227060249606961E-3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43143</v>
      </c>
      <c r="BA545" s="101">
        <f>_xll.qlCalendarAdvance(Calendar,BA544,AY545,"f",,Trigger)</f>
        <v>43145</v>
      </c>
      <c r="BB545" s="101">
        <f>_xll.qlInterestRateIndexMaturity(Currency&amp;"ibor"&amp;Tenor,BA545,Trigger)</f>
        <v>43234</v>
      </c>
      <c r="BC545" s="246">
        <f>_xll.qlIndexFixing($AC$5,AZ545,TRUE,_xll.ohTrigger(Trigger,Trigger3M))</f>
        <v>3.5084491376915394E-3</v>
      </c>
      <c r="BD545" s="246">
        <f>_xll.qlIndexFixing($BE$1,AZ545,,_xll.ohTrigger(Trigger,Trigger3M))</f>
        <v>3.6819704481642229E-3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43150</v>
      </c>
      <c r="BA546" s="101">
        <f>_xll.qlCalendarAdvance(Calendar,BA545,AY546,"f",,Trigger)</f>
        <v>43152</v>
      </c>
      <c r="BB546" s="101">
        <f>_xll.qlInterestRateIndexMaturity(Currency&amp;"ibor"&amp;Tenor,BA546,Trigger)</f>
        <v>43241</v>
      </c>
      <c r="BC546" s="246">
        <f>_xll.qlIndexFixing($AC$5,AZ546,TRUE,_xll.ohTrigger(Trigger,Trigger3M))</f>
        <v>3.542300847097495E-3</v>
      </c>
      <c r="BD546" s="246">
        <f>_xll.qlIndexFixing($BE$1,AZ546,,_xll.ohTrigger(Trigger,Trigger3M))</f>
        <v>3.7418873693954935E-3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43157</v>
      </c>
      <c r="BA547" s="101">
        <f>_xll.qlCalendarAdvance(Calendar,BA546,AY547,"f",,Trigger)</f>
        <v>43159</v>
      </c>
      <c r="BB547" s="101">
        <f>_xll.qlInterestRateIndexMaturity(Currency&amp;"ibor"&amp;Tenor,BA547,Trigger)</f>
        <v>43251</v>
      </c>
      <c r="BC547" s="246">
        <f>_xll.qlIndexFixing($AC$5,AZ547,TRUE,_xll.ohTrigger(Trigger,Trigger3M))</f>
        <v>3.5834603628628532E-3</v>
      </c>
      <c r="BD547" s="246">
        <f>_xll.qlIndexFixing($BE$1,AZ547,,_xll.ohTrigger(Trigger,Trigger3M))</f>
        <v>3.8160676498164379E-3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43164</v>
      </c>
      <c r="BA548" s="101">
        <f>_xll.qlCalendarAdvance(Calendar,BA547,AY548,"f",,Trigger)</f>
        <v>43166</v>
      </c>
      <c r="BB548" s="101">
        <f>_xll.qlInterestRateIndexMaturity(Currency&amp;"ibor"&amp;Tenor,BA548,Trigger)</f>
        <v>43258</v>
      </c>
      <c r="BC548" s="246">
        <f>_xll.qlIndexFixing($AC$5,AZ548,TRUE,_xll.ohTrigger(Trigger,Trigger3M))</f>
        <v>3.6173137142650109E-3</v>
      </c>
      <c r="BD548" s="246">
        <f>_xll.qlIndexFixing($BE$1,AZ548,,_xll.ohTrigger(Trigger,Trigger3M))</f>
        <v>3.8776753504131344E-3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43171</v>
      </c>
      <c r="BA549" s="101">
        <f>_xll.qlCalendarAdvance(Calendar,BA548,AY549,"f",,Trigger)</f>
        <v>43173</v>
      </c>
      <c r="BB549" s="101">
        <f>_xll.qlInterestRateIndexMaturity(Currency&amp;"ibor"&amp;Tenor,BA549,Trigger)</f>
        <v>43265</v>
      </c>
      <c r="BC549" s="246">
        <f>_xll.qlIndexFixing($AC$5,AZ549,TRUE,_xll.ohTrigger(Trigger,Trigger3M))</f>
        <v>3.6511673582791905E-3</v>
      </c>
      <c r="BD549" s="246">
        <f>_xll.qlIndexFixing($BE$1,AZ549,,_xll.ohTrigger(Trigger,Trigger3M))</f>
        <v>3.9401247294333103E-3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43178</v>
      </c>
      <c r="BA550" s="101">
        <f>_xll.qlCalendarAdvance(Calendar,BA549,AY550,"f",,Trigger)</f>
        <v>43180</v>
      </c>
      <c r="BB550" s="101">
        <f>_xll.qlInterestRateIndexMaturity(Currency&amp;"ibor"&amp;Tenor,BA550,Trigger)</f>
        <v>43272</v>
      </c>
      <c r="BC550" s="246">
        <f>_xll.qlIndexFixing($AC$5,AZ550,TRUE,_xll.ohTrigger(Trigger,Trigger3M))</f>
        <v>3.6850212949071288E-3</v>
      </c>
      <c r="BD550" s="246">
        <f>_xll.qlIndexFixing($BE$1,AZ550,,_xll.ohTrigger(Trigger,Trigger3M))</f>
        <v>4.0034755468747853E-3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43185</v>
      </c>
      <c r="BA551" s="101">
        <f>_xll.qlCalendarAdvance(Calendar,BA550,AY551,"f",,Trigger)</f>
        <v>43187</v>
      </c>
      <c r="BB551" s="101">
        <f>_xll.qlInterestRateIndexMaturity(Currency&amp;"ibor"&amp;Tenor,BA551,Trigger)</f>
        <v>43279</v>
      </c>
      <c r="BC551" s="246">
        <f>_xll.qlIndexFixing($AC$5,AZ551,TRUE,_xll.ohTrigger(Trigger,Trigger3M))</f>
        <v>3.7188755241514336E-3</v>
      </c>
      <c r="BD551" s="246">
        <f>_xll.qlIndexFixing($BE$1,AZ551,,_xll.ohTrigger(Trigger,Trigger3M))</f>
        <v>4.0677728184643578E-3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43188</v>
      </c>
      <c r="BA552" s="101">
        <f>_xll.qlCalendarAdvance(Calendar,BA551,AY552,"f",,Trigger)</f>
        <v>43194</v>
      </c>
      <c r="BB552" s="101">
        <f>_xll.qlInterestRateIndexMaturity(Currency&amp;"ibor"&amp;Tenor,BA552,Trigger)</f>
        <v>43285</v>
      </c>
      <c r="BC552" s="246">
        <f>_xll.qlIndexFixing($AC$5,AZ552,TRUE,_xll.ohTrigger(Trigger,Trigger3M))</f>
        <v>3.7768070615250573E-3</v>
      </c>
      <c r="BD552" s="246">
        <f>_xll.qlIndexFixing($BE$1,AZ552,,_xll.ohTrigger(Trigger,Trigger3M))</f>
        <v>4.1281585058532489E-3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43199</v>
      </c>
      <c r="BA553" s="101">
        <f>_xll.qlCalendarAdvance(Calendar,BA552,AY553,"f",,Trigger)</f>
        <v>43201</v>
      </c>
      <c r="BB553" s="101">
        <f>_xll.qlInterestRateIndexMaturity(Currency&amp;"ibor"&amp;Tenor,BA553,Trigger)</f>
        <v>43292</v>
      </c>
      <c r="BC553" s="246">
        <f>_xll.qlIndexFixing($AC$5,AZ553,TRUE,_xll.ohTrigger(Trigger,Trigger3M))</f>
        <v>3.9042247991185339E-3</v>
      </c>
      <c r="BD553" s="246">
        <f>_xll.qlIndexFixing($BE$1,AZ553,,_xll.ohTrigger(Trigger,Trigger3M))</f>
        <v>4.1942671948035741E-3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43206</v>
      </c>
      <c r="BA554" s="101">
        <f>_xll.qlCalendarAdvance(Calendar,BA553,AY554,"f",,Trigger)</f>
        <v>43208</v>
      </c>
      <c r="BB554" s="101">
        <f>_xll.qlInterestRateIndexMaturity(Currency&amp;"ibor"&amp;Tenor,BA554,Trigger)</f>
        <v>43299</v>
      </c>
      <c r="BC554" s="246">
        <f>_xll.qlIndexFixing($AC$5,AZ554,TRUE,_xll.ohTrigger(Trigger,Trigger3M))</f>
        <v>4.0328278277166974E-3</v>
      </c>
      <c r="BD554" s="246">
        <f>_xll.qlIndexFixing($BE$1,AZ554,,_xll.ohTrigger(Trigger,Trigger3M))</f>
        <v>4.2612356996295404E-3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43213</v>
      </c>
      <c r="BA555" s="101">
        <f>_xll.qlCalendarAdvance(Calendar,BA554,AY555,"f",,Trigger)</f>
        <v>43215</v>
      </c>
      <c r="BB555" s="101">
        <f>_xll.qlInterestRateIndexMaturity(Currency&amp;"ibor"&amp;Tenor,BA555,Trigger)</f>
        <v>43306</v>
      </c>
      <c r="BC555" s="246">
        <f>_xll.qlIndexFixing($AC$5,AZ555,TRUE,_xll.ohTrigger(Trigger,Trigger3M))</f>
        <v>4.1626162625311245E-3</v>
      </c>
      <c r="BD555" s="246">
        <f>_xll.qlIndexFixing($BE$1,AZ555,,_xll.ohTrigger(Trigger,Trigger3M))</f>
        <v>4.3289917105650598E-3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43217</v>
      </c>
      <c r="BA556" s="101">
        <f>_xll.qlCalendarAdvance(Calendar,BA555,AY556,"f",,Trigger)</f>
        <v>43222</v>
      </c>
      <c r="BB556" s="101">
        <f>_xll.qlInterestRateIndexMaturity(Currency&amp;"ibor"&amp;Tenor,BA556,Trigger)</f>
        <v>43314</v>
      </c>
      <c r="BC556" s="246">
        <f>_xll.qlIndexFixing($AC$5,AZ556,TRUE,_xll.ohTrigger(Trigger,Trigger3M))</f>
        <v>4.305419241979011E-3</v>
      </c>
      <c r="BD556" s="246">
        <f>_xll.qlIndexFixing($BE$1,AZ556,,_xll.ohTrigger(Trigger,Trigger3M))</f>
        <v>4.4025157042111877E-3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43227</v>
      </c>
      <c r="BA557" s="101">
        <f>_xll.qlCalendarAdvance(Calendar,BA556,AY557,"f",,Trigger)</f>
        <v>43229</v>
      </c>
      <c r="BB557" s="101">
        <f>_xll.qlInterestRateIndexMaturity(Currency&amp;"ibor"&amp;Tenor,BA557,Trigger)</f>
        <v>43321</v>
      </c>
      <c r="BC557" s="246">
        <f>_xll.qlIndexFixing($AC$5,AZ557,TRUE,_xll.ohTrigger(Trigger,Trigger3M))</f>
        <v>4.4366792501738181E-3</v>
      </c>
      <c r="BD557" s="246">
        <f>_xll.qlIndexFixing($BE$1,AZ557,,_xll.ohTrigger(Trigger,Trigger3M))</f>
        <v>4.4716580830266211E-3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43234</v>
      </c>
      <c r="BA558" s="101">
        <f>_xll.qlCalendarAdvance(Calendar,BA557,AY558,"f",,Trigger)</f>
        <v>43236</v>
      </c>
      <c r="BB558" s="101">
        <f>_xll.qlInterestRateIndexMaturity(Currency&amp;"ibor"&amp;Tenor,BA558,Trigger)</f>
        <v>43328</v>
      </c>
      <c r="BC558" s="246">
        <f>_xll.qlIndexFixing($AC$5,AZ558,TRUE,_xll.ohTrigger(Trigger,Trigger3M))</f>
        <v>4.569112181547208E-3</v>
      </c>
      <c r="BD558" s="246">
        <f>_xll.qlIndexFixing($BE$1,AZ558,,_xll.ohTrigger(Trigger,Trigger3M))</f>
        <v>4.5413649662583095E-3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43241</v>
      </c>
      <c r="BA559" s="101">
        <f>_xll.qlCalendarAdvance(Calendar,BA558,AY559,"f",,Trigger)</f>
        <v>43243</v>
      </c>
      <c r="BB559" s="101">
        <f>_xll.qlInterestRateIndexMaturity(Currency&amp;"ibor"&amp;Tenor,BA559,Trigger)</f>
        <v>43335</v>
      </c>
      <c r="BC559" s="246">
        <f>_xll.qlIndexFixing($AC$5,AZ559,TRUE,_xll.ohTrigger(Trigger,Trigger3M))</f>
        <v>4.7027181547555702E-3</v>
      </c>
      <c r="BD559" s="246">
        <f>_xll.qlIndexFixing($BE$1,AZ559,,_xll.ohTrigger(Trigger,Trigger3M))</f>
        <v>4.6115648110763323E-3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43248</v>
      </c>
      <c r="BA560" s="101">
        <f>_xll.qlCalendarAdvance(Calendar,BA559,AY560,"f",,Trigger)</f>
        <v>43250</v>
      </c>
      <c r="BB560" s="101">
        <f>_xll.qlInterestRateIndexMaturity(Currency&amp;"ibor"&amp;Tenor,BA560,Trigger)</f>
        <v>43342</v>
      </c>
      <c r="BC560" s="246">
        <f>_xll.qlIndexFixing($AC$5,AZ560,TRUE,_xll.ohTrigger(Trigger,Trigger3M))</f>
        <v>4.8374972895074957E-3</v>
      </c>
      <c r="BD560" s="246">
        <f>_xll.qlIndexFixing($BE$1,AZ560,,_xll.ohTrigger(Trigger,Trigger3M))</f>
        <v>4.6821860697260119E-3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43255</v>
      </c>
      <c r="BA561" s="101">
        <f>_xll.qlCalendarAdvance(Calendar,BA560,AY561,"f",,Trigger)</f>
        <v>43257</v>
      </c>
      <c r="BB561" s="101">
        <f>_xll.qlInterestRateIndexMaturity(Currency&amp;"ibor"&amp;Tenor,BA561,Trigger)</f>
        <v>43349</v>
      </c>
      <c r="BC561" s="246">
        <f>_xll.qlIndexFixing($AC$5,AZ561,TRUE,_xll.ohTrigger(Trigger,Trigger3M))</f>
        <v>4.9734497065663822E-3</v>
      </c>
      <c r="BD561" s="246">
        <f>_xll.qlIndexFixing($BE$1,AZ561,,_xll.ohTrigger(Trigger,Trigger3M))</f>
        <v>4.7531571894445018E-3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43262</v>
      </c>
      <c r="BA562" s="101">
        <f>_xll.qlCalendarAdvance(Calendar,BA561,AY562,"f",,Trigger)</f>
        <v>43264</v>
      </c>
      <c r="BB562" s="101">
        <f>_xll.qlInterestRateIndexMaturity(Currency&amp;"ibor"&amp;Tenor,BA562,Trigger)</f>
        <v>43356</v>
      </c>
      <c r="BC562" s="246">
        <f>_xll.qlIndexFixing($AC$5,AZ562,TRUE,_xll.ohTrigger(Trigger,Trigger3M))</f>
        <v>5.1105755277495706E-3</v>
      </c>
      <c r="BD562" s="246">
        <f>_xll.qlIndexFixing($BE$1,AZ562,,_xll.ohTrigger(Trigger,Trigger3M))</f>
        <v>4.8244066123912816E-3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43269</v>
      </c>
      <c r="BA563" s="101">
        <f>_xll.qlCalendarAdvance(Calendar,BA562,AY563,"f",,Trigger)</f>
        <v>43271</v>
      </c>
      <c r="BB563" s="101">
        <f>_xll.qlInterestRateIndexMaturity(Currency&amp;"ibor"&amp;Tenor,BA563,Trigger)</f>
        <v>43363</v>
      </c>
      <c r="BC563" s="246">
        <f>_xll.qlIndexFixing($AC$5,AZ563,TRUE,_xll.ohTrigger(Trigger,Trigger3M))</f>
        <v>5.2488748759274683E-3</v>
      </c>
      <c r="BD563" s="246">
        <f>_xll.qlIndexFixing($BE$1,AZ563,,_xll.ohTrigger(Trigger,Trigger3M))</f>
        <v>4.8958627755908042E-3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43276</v>
      </c>
      <c r="BA564" s="101">
        <f>_xll.qlCalendarAdvance(Calendar,BA563,AY564,"f",,Trigger)</f>
        <v>43278</v>
      </c>
      <c r="BB564" s="101">
        <f>_xll.qlInterestRateIndexMaturity(Currency&amp;"ibor"&amp;Tenor,BA564,Trigger)</f>
        <v>43370</v>
      </c>
      <c r="BC564" s="246">
        <f>_xll.qlIndexFixing($AC$5,AZ564,TRUE,_xll.ohTrigger(Trigger,Trigger3M))</f>
        <v>5.3883478750279016E-3</v>
      </c>
      <c r="BD564" s="246">
        <f>_xll.qlIndexFixing($BE$1,AZ564,,_xll.ohTrigger(Trigger,Trigger3M))</f>
        <v>4.9674541108838451E-3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43283</v>
      </c>
      <c r="BA565" s="101">
        <f>_xll.qlCalendarAdvance(Calendar,BA564,AY565,"f",,Trigger)</f>
        <v>43285</v>
      </c>
      <c r="BB565" s="101">
        <f>_xll.qlInterestRateIndexMaturity(Currency&amp;"ibor"&amp;Tenor,BA565,Trigger)</f>
        <v>43377</v>
      </c>
      <c r="BC565" s="246">
        <f>_xll.qlIndexFixing($AC$5,AZ565,TRUE,_xll.ohTrigger(Trigger,Trigger3M))</f>
        <v>5.5027561126837037E-3</v>
      </c>
      <c r="BD565" s="246">
        <f>_xll.qlIndexFixing($BE$1,AZ565,,_xll.ohTrigger(Trigger,Trigger3M))</f>
        <v>5.039109323157113E-3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43290</v>
      </c>
      <c r="BA566" s="101">
        <f>_xll.qlCalendarAdvance(Calendar,BA565,AY566,"f",,Trigger)</f>
        <v>43292</v>
      </c>
      <c r="BB566" s="101">
        <f>_xll.qlInterestRateIndexMaturity(Currency&amp;"ibor"&amp;Tenor,BA566,Trigger)</f>
        <v>43384</v>
      </c>
      <c r="BC566" s="246">
        <f>_xll.qlIndexFixing($AC$5,AZ566,TRUE,_xll.ohTrigger(Trigger,Trigger3M))</f>
        <v>5.5519876359252816E-3</v>
      </c>
      <c r="BD566" s="246">
        <f>_xll.qlIndexFixing($BE$1,AZ566,,_xll.ohTrigger(Trigger,Trigger3M))</f>
        <v>5.1107813553714736E-3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43297</v>
      </c>
      <c r="BA567" s="101">
        <f>_xll.qlCalendarAdvance(Calendar,BA566,AY567,"f",,Trigger)</f>
        <v>43299</v>
      </c>
      <c r="BB567" s="101">
        <f>_xll.qlInterestRateIndexMaturity(Currency&amp;"ibor"&amp;Tenor,BA567,Trigger)</f>
        <v>43391</v>
      </c>
      <c r="BC567" s="246">
        <f>_xll.qlIndexFixing($AC$5,AZ567,TRUE,_xll.ohTrigger(Trigger,Trigger3M))</f>
        <v>5.6012197776973034E-3</v>
      </c>
      <c r="BD567" s="246">
        <f>_xll.qlIndexFixing($BE$1,AZ567,,_xll.ohTrigger(Trigger,Trigger3M))</f>
        <v>5.1824658605302502E-3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43304</v>
      </c>
      <c r="BA568" s="101">
        <f>_xll.qlCalendarAdvance(Calendar,BA567,AY568,"f",,Trigger)</f>
        <v>43306</v>
      </c>
      <c r="BB568" s="101">
        <f>_xll.qlInterestRateIndexMaturity(Currency&amp;"ibor"&amp;Tenor,BA568,Trigger)</f>
        <v>43398</v>
      </c>
      <c r="BC568" s="246">
        <f>_xll.qlIndexFixing($AC$5,AZ568,TRUE,_xll.ohTrigger(Trigger,Trigger3M))</f>
        <v>5.6504525380093274E-3</v>
      </c>
      <c r="BD568" s="246">
        <f>_xll.qlIndexFixing($BE$1,AZ568,,_xll.ohTrigger(Trigger,Trigger3M))</f>
        <v>5.2541628392711931E-3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43311</v>
      </c>
      <c r="BA569" s="101">
        <f>_xll.qlCalendarAdvance(Calendar,BA568,AY569,"f",,Trigger)</f>
        <v>43313</v>
      </c>
      <c r="BB569" s="101">
        <f>_xll.qlInterestRateIndexMaturity(Currency&amp;"ibor"&amp;Tenor,BA569,Trigger)</f>
        <v>43405</v>
      </c>
      <c r="BC569" s="246">
        <f>_xll.qlIndexFixing($AC$5,AZ569,TRUE,_xll.ohTrigger(Trigger,Trigger3M))</f>
        <v>5.6996859168674356E-3</v>
      </c>
      <c r="BD569" s="246">
        <f>_xll.qlIndexFixing($BE$1,AZ569,,_xll.ohTrigger(Trigger,Trigger3M))</f>
        <v>5.3258722922294487E-3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43318</v>
      </c>
      <c r="BA570" s="101">
        <f>_xll.qlCalendarAdvance(Calendar,BA569,AY570,"f",,Trigger)</f>
        <v>43320</v>
      </c>
      <c r="BB570" s="101">
        <f>_xll.qlInterestRateIndexMaturity(Currency&amp;"ibor"&amp;Tenor,BA570,Trigger)</f>
        <v>43412</v>
      </c>
      <c r="BC570" s="246">
        <f>_xll.qlIndexFixing($AC$5,AZ570,TRUE,_xll.ohTrigger(Trigger,Trigger3M))</f>
        <v>5.7489199142803154E-3</v>
      </c>
      <c r="BD570" s="246">
        <f>_xll.qlIndexFixing($BE$1,AZ570,,_xll.ohTrigger(Trigger,Trigger3M))</f>
        <v>5.3975942200427656E-3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43325</v>
      </c>
      <c r="BA571" s="101">
        <f>_xll.qlCalendarAdvance(Calendar,BA570,AY571,"f",,Trigger)</f>
        <v>43327</v>
      </c>
      <c r="BB571" s="101">
        <f>_xll.qlInterestRateIndexMaturity(Currency&amp;"ibor"&amp;Tenor,BA571,Trigger)</f>
        <v>43419</v>
      </c>
      <c r="BC571" s="246">
        <f>_xll.qlIndexFixing($AC$5,AZ571,TRUE,_xll.ohTrigger(Trigger,Trigger3M))</f>
        <v>5.7981545302557887E-3</v>
      </c>
      <c r="BD571" s="246">
        <f>_xll.qlIndexFixing($BE$1,AZ571,,_xll.ohTrigger(Trigger,Trigger3M))</f>
        <v>5.4693286233488949E-3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43332</v>
      </c>
      <c r="BA572" s="101">
        <f>_xll.qlCalendarAdvance(Calendar,BA571,AY572,"f",,Trigger)</f>
        <v>43334</v>
      </c>
      <c r="BB572" s="101">
        <f>_xll.qlInterestRateIndexMaturity(Currency&amp;"ibor"&amp;Tenor,BA572,Trigger)</f>
        <v>43426</v>
      </c>
      <c r="BC572" s="246">
        <f>_xll.qlIndexFixing($AC$5,AZ572,TRUE,_xll.ohTrigger(Trigger,Trigger3M))</f>
        <v>5.8473897648008049E-3</v>
      </c>
      <c r="BD572" s="246">
        <f>_xll.qlIndexFixing($BE$1,AZ572,,_xll.ohTrigger(Trigger,Trigger3M))</f>
        <v>5.5410755027847196E-3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43339</v>
      </c>
      <c r="BA573" s="101">
        <f>_xll.qlCalendarAdvance(Calendar,BA572,AY573,"f",,Trigger)</f>
        <v>43341</v>
      </c>
      <c r="BB573" s="101">
        <f>_xll.qlInterestRateIndexMaturity(Currency&amp;"ibor"&amp;Tenor,BA573,Trigger)</f>
        <v>43433</v>
      </c>
      <c r="BC573" s="246">
        <f>_xll.qlIndexFixing($AC$5,AZ573,TRUE,_xll.ohTrigger(Trigger,Trigger3M))</f>
        <v>5.8966256179231848E-3</v>
      </c>
      <c r="BD573" s="246">
        <f>_xll.qlIndexFixing($BE$1,AZ573,,_xll.ohTrigger(Trigger,Trigger3M))</f>
        <v>5.6128348589862508E-3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43346</v>
      </c>
      <c r="BA574" s="101">
        <f>_xll.qlCalendarAdvance(Calendar,BA573,AY574,"f",,Trigger)</f>
        <v>43348</v>
      </c>
      <c r="BB574" s="101">
        <f>_xll.qlInterestRateIndexMaturity(Currency&amp;"ibor"&amp;Tenor,BA574,Trigger)</f>
        <v>43439</v>
      </c>
      <c r="BC574" s="246">
        <f>_xll.qlIndexFixing($AC$5,AZ574,TRUE,_xll.ohTrigger(Trigger,Trigger3M))</f>
        <v>5.9422961596546772E-3</v>
      </c>
      <c r="BD574" s="246">
        <f>_xll.qlIndexFixing($BE$1,AZ574,,_xll.ohTrigger(Trigger,Trigger3M))</f>
        <v>5.6794332033404255E-3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43353</v>
      </c>
      <c r="BA575" s="101">
        <f>_xll.qlCalendarAdvance(Calendar,BA574,AY575,"f",,Trigger)</f>
        <v>43355</v>
      </c>
      <c r="BB575" s="101">
        <f>_xll.qlInterestRateIndexMaturity(Currency&amp;"ibor"&amp;Tenor,BA575,Trigger)</f>
        <v>43446</v>
      </c>
      <c r="BC575" s="246">
        <f>_xll.qlIndexFixing($AC$5,AZ575,TRUE,_xll.ohTrigger(Trigger,Trigger3M))</f>
        <v>5.9915323903006502E-3</v>
      </c>
      <c r="BD575" s="246">
        <f>_xll.qlIndexFixing($BE$1,AZ575,,_xll.ohTrigger(Trigger,Trigger3M))</f>
        <v>5.7512154848500304E-3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43360</v>
      </c>
      <c r="BA576" s="101">
        <f>_xll.qlCalendarAdvance(Calendar,BA575,AY576,"f",,Trigger)</f>
        <v>43362</v>
      </c>
      <c r="BB576" s="101">
        <f>_xll.qlInterestRateIndexMaturity(Currency&amp;"ibor"&amp;Tenor,BA576,Trigger)</f>
        <v>43453</v>
      </c>
      <c r="BC576" s="246">
        <f>_xll.qlIndexFixing($AC$5,AZ576,TRUE,_xll.ohTrigger(Trigger,Trigger3M))</f>
        <v>6.0407692328114668E-3</v>
      </c>
      <c r="BD576" s="246">
        <f>_xll.qlIndexFixing($BE$1,AZ576,,_xll.ohTrigger(Trigger,Trigger3M))</f>
        <v>5.8230102304992456E-3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43367</v>
      </c>
      <c r="BA577" s="101">
        <f>_xll.qlCalendarAdvance(Calendar,BA576,AY577,"f",,Trigger)</f>
        <v>43369</v>
      </c>
      <c r="BB577" s="101">
        <f>_xll.qlInterestRateIndexMaturity(Currency&amp;"ibor"&amp;Tenor,BA577,Trigger)</f>
        <v>43461</v>
      </c>
      <c r="BC577" s="246">
        <f>_xll.qlIndexFixing($AC$5,AZ577,TRUE,_xll.ohTrigger(Trigger,Trigger3M))</f>
        <v>6.093575216347946E-3</v>
      </c>
      <c r="BD577" s="246">
        <f>_xll.qlIndexFixing($BE$1,AZ577,,_xll.ohTrigger(Trigger,Trigger3M))</f>
        <v>5.8999970642053369E-3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43374</v>
      </c>
      <c r="BA578" s="101">
        <f>_xll.qlCalendarAdvance(Calendar,BA577,AY578,"f",,Trigger)</f>
        <v>43376</v>
      </c>
      <c r="BB578" s="101">
        <f>_xll.qlInterestRateIndexMaturity(Currency&amp;"ibor"&amp;Tenor,BA578,Trigger)</f>
        <v>43468</v>
      </c>
      <c r="BC578" s="246">
        <f>_xll.qlIndexFixing($AC$5,AZ578,TRUE,_xll.ohTrigger(Trigger,Trigger3M))</f>
        <v>6.1428141624761765E-3</v>
      </c>
      <c r="BD578" s="246">
        <f>_xll.qlIndexFixing($BE$1,AZ578,,_xll.ohTrigger(Trigger,Trigger3M))</f>
        <v>5.9718188138007987E-3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43381</v>
      </c>
      <c r="BA579" s="101">
        <f>_xll.qlCalendarAdvance(Calendar,BA578,AY579,"f",,Trigger)</f>
        <v>43383</v>
      </c>
      <c r="BB579" s="101">
        <f>_xll.qlInterestRateIndexMaturity(Currency&amp;"ibor"&amp;Tenor,BA579,Trigger)</f>
        <v>43475</v>
      </c>
      <c r="BC579" s="246">
        <f>_xll.qlIndexFixing($AC$5,AZ579,TRUE,_xll.ohTrigger(Trigger,Trigger3M))</f>
        <v>6.1920537272286899E-3</v>
      </c>
      <c r="BD579" s="246">
        <f>_xll.qlIndexFixing($BE$1,AZ579,,_xll.ohTrigger(Trigger,Trigger3M))</f>
        <v>6.0436530439893403E-3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43388</v>
      </c>
      <c r="BA580" s="101">
        <f>_xll.qlCalendarAdvance(Calendar,BA579,AY580,"f",,Trigger)</f>
        <v>43390</v>
      </c>
      <c r="BB580" s="101">
        <f>_xll.qlInterestRateIndexMaturity(Currency&amp;"ibor"&amp;Tenor,BA580,Trigger)</f>
        <v>43482</v>
      </c>
      <c r="BC580" s="246">
        <f>_xll.qlIndexFixing($AC$5,AZ580,TRUE,_xll.ohTrigger(Trigger,Trigger3M))</f>
        <v>6.2412939106133054E-3</v>
      </c>
      <c r="BD580" s="246">
        <f>_xll.qlIndexFixing($BE$1,AZ580,,_xll.ohTrigger(Trigger,Trigger3M))</f>
        <v>6.1154997554069765E-3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43395</v>
      </c>
      <c r="BA581" s="101">
        <f>_xll.qlCalendarAdvance(Calendar,BA580,AY581,"f",,Trigger)</f>
        <v>43397</v>
      </c>
      <c r="BB581" s="101">
        <f>_xll.qlInterestRateIndexMaturity(Currency&amp;"ibor"&amp;Tenor,BA581,Trigger)</f>
        <v>43489</v>
      </c>
      <c r="BC581" s="246">
        <f>_xll.qlIndexFixing($AC$5,AZ581,TRUE,_xll.ohTrigger(Trigger,Trigger3M))</f>
        <v>6.2905347126378424E-3</v>
      </c>
      <c r="BD581" s="246">
        <f>_xll.qlIndexFixing($BE$1,AZ581,,_xll.ohTrigger(Trigger,Trigger3M))</f>
        <v>6.1873589486931948E-3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43402</v>
      </c>
      <c r="BA582" s="101">
        <f>_xll.qlCalendarAdvance(Calendar,BA581,AY582,"f",,Trigger)</f>
        <v>43404</v>
      </c>
      <c r="BB582" s="101">
        <f>_xll.qlInterestRateIndexMaturity(Currency&amp;"ibor"&amp;Tenor,BA582,Trigger)</f>
        <v>43496</v>
      </c>
      <c r="BC582" s="246">
        <f>_xll.qlIndexFixing($AC$5,AZ582,TRUE,_xll.ohTrigger(Trigger,Trigger3M))</f>
        <v>6.3397761333109908E-3</v>
      </c>
      <c r="BD582" s="246">
        <f>_xll.qlIndexFixing($BE$1,AZ582,,_xll.ohTrigger(Trigger,Trigger3M))</f>
        <v>6.2592306244866145E-3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43409</v>
      </c>
      <c r="BA583" s="101">
        <f>_xll.qlCalendarAdvance(Calendar,BA582,AY583,"f",,Trigger)</f>
        <v>43411</v>
      </c>
      <c r="BB583" s="101">
        <f>_xll.qlInterestRateIndexMaturity(Currency&amp;"ibor"&amp;Tenor,BA583,Trigger)</f>
        <v>43503</v>
      </c>
      <c r="BC583" s="246">
        <f>_xll.qlIndexFixing($AC$5,AZ583,TRUE,_xll.ohTrigger(Trigger,Trigger3M))</f>
        <v>6.389018172638831E-3</v>
      </c>
      <c r="BD583" s="246">
        <f>_xll.qlIndexFixing($BE$1,AZ583,,_xll.ohTrigger(Trigger,Trigger3M))</f>
        <v>6.3311147834249869E-3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43416</v>
      </c>
      <c r="BA584" s="101">
        <f>_xll.qlCalendarAdvance(Calendar,BA583,AY584,"f",,Trigger)</f>
        <v>43418</v>
      </c>
      <c r="BB584" s="101">
        <f>_xll.qlInterestRateIndexMaturity(Currency&amp;"ibor"&amp;Tenor,BA584,Trigger)</f>
        <v>43510</v>
      </c>
      <c r="BC584" s="246">
        <f>_xll.qlIndexFixing($AC$5,AZ584,TRUE,_xll.ohTrigger(Trigger,Trigger3M))</f>
        <v>6.4382608306300529E-3</v>
      </c>
      <c r="BD584" s="246">
        <f>_xll.qlIndexFixing($BE$1,AZ584,,_xll.ohTrigger(Trigger,Trigger3M))</f>
        <v>6.403011426146063E-3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43423</v>
      </c>
      <c r="BA585" s="101">
        <f>_xll.qlCalendarAdvance(Calendar,BA584,AY585,"f",,Trigger)</f>
        <v>43425</v>
      </c>
      <c r="BB585" s="101">
        <f>_xll.qlInterestRateIndexMaturity(Currency&amp;"ibor"&amp;Tenor,BA585,Trigger)</f>
        <v>43517</v>
      </c>
      <c r="BC585" s="246">
        <f>_xll.qlIndexFixing($AC$5,AZ585,TRUE,_xll.ohTrigger(Trigger,Trigger3M))</f>
        <v>6.487504107292476E-3</v>
      </c>
      <c r="BD585" s="246">
        <f>_xll.qlIndexFixing($BE$1,AZ585,,_xll.ohTrigger(Trigger,Trigger3M))</f>
        <v>6.4749205532901987E-3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43430</v>
      </c>
      <c r="BA586" s="101">
        <f>_xll.qlCalendarAdvance(Calendar,BA585,AY586,"f",,Trigger)</f>
        <v>43432</v>
      </c>
      <c r="BB586" s="101">
        <f>_xll.qlInterestRateIndexMaturity(Currency&amp;"ibor"&amp;Tenor,BA586,Trigger)</f>
        <v>43524</v>
      </c>
      <c r="BC586" s="246">
        <f>_xll.qlIndexFixing($AC$5,AZ586,TRUE,_xll.ohTrigger(Trigger,Trigger3M))</f>
        <v>6.5367480026339202E-3</v>
      </c>
      <c r="BD586" s="246">
        <f>_xll.qlIndexFixing($BE$1,AZ586,,_xll.ohTrigger(Trigger,Trigger3M))</f>
        <v>6.5468421654942778E-3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43437</v>
      </c>
      <c r="BA587" s="101">
        <f>_xll.qlCalendarAdvance(Calendar,BA586,AY587,"f",,Trigger)</f>
        <v>43439</v>
      </c>
      <c r="BB587" s="101">
        <f>_xll.qlInterestRateIndexMaturity(Currency&amp;"ibor"&amp;Tenor,BA587,Trigger)</f>
        <v>43529</v>
      </c>
      <c r="BC587" s="246">
        <f>_xll.qlIndexFixing($AC$5,AZ587,TRUE,_xll.ohTrigger(Trigger,Trigger3M))</f>
        <v>6.5788373873205686E-3</v>
      </c>
      <c r="BD587" s="246">
        <f>_xll.qlIndexFixing($BE$1,AZ587,,_xll.ohTrigger(Trigger,Trigger3M))</f>
        <v>6.6083745011269457E-3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43444</v>
      </c>
      <c r="BA588" s="101">
        <f>_xll.qlCalendarAdvance(Calendar,BA587,AY588,"f",,Trigger)</f>
        <v>43446</v>
      </c>
      <c r="BB588" s="101">
        <f>_xll.qlInterestRateIndexMaturity(Currency&amp;"ibor"&amp;Tenor,BA588,Trigger)</f>
        <v>43536</v>
      </c>
      <c r="BC588" s="246">
        <f>_xll.qlIndexFixing($AC$5,AZ588,TRUE,_xll.ohTrigger(Trigger,Trigger3M))</f>
        <v>6.6280806265810455E-3</v>
      </c>
      <c r="BD588" s="246">
        <f>_xll.qlIndexFixing($BE$1,AZ588,,_xll.ohTrigger(Trigger,Trigger3M))</f>
        <v>6.6803166480564613E-3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43451</v>
      </c>
      <c r="BA589" s="101">
        <f>_xll.qlCalendarAdvance(Calendar,BA588,AY589,"f",,Trigger)</f>
        <v>43453</v>
      </c>
      <c r="BB589" s="101">
        <f>_xll.qlInterestRateIndexMaturity(Currency&amp;"ibor"&amp;Tenor,BA589,Trigger)</f>
        <v>43543</v>
      </c>
      <c r="BC589" s="246">
        <f>_xll.qlIndexFixing($AC$5,AZ589,TRUE,_xll.ohTrigger(Trigger,Trigger3M))</f>
        <v>6.6773244710720547E-3</v>
      </c>
      <c r="BD589" s="246">
        <f>_xll.qlIndexFixing($BE$1,AZ589,,_xll.ohTrigger(Trigger,Trigger3M))</f>
        <v>6.7522712526990603E-3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43455</v>
      </c>
      <c r="BA590" s="101">
        <f>_xll.qlCalendarAdvance(Calendar,BA589,AY590,"f",,Trigger)</f>
        <v>43461</v>
      </c>
      <c r="BB590" s="101">
        <f>_xll.qlInterestRateIndexMaturity(Currency&amp;"ibor"&amp;Tenor,BA590,Trigger)</f>
        <v>43551</v>
      </c>
      <c r="BC590" s="246">
        <f>_xll.qlIndexFixing($AC$5,AZ590,TRUE,_xll.ohTrigger(Trigger,Trigger3M))</f>
        <v>6.7336038915950525E-3</v>
      </c>
      <c r="BD590" s="246">
        <f>_xll.qlIndexFixing($BE$1,AZ590,,_xll.ohTrigger(Trigger,Trigger3M))</f>
        <v>6.8345203417194966E-3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43465</v>
      </c>
      <c r="BA591" s="101">
        <f>_xll.qlCalendarAdvance(Calendar,BA590,AY591,"f",,Trigger)</f>
        <v>43468</v>
      </c>
      <c r="BB591" s="101">
        <f>_xll.qlInterestRateIndexMaturity(Currency&amp;"ibor"&amp;Tenor,BA591,Trigger)</f>
        <v>43558</v>
      </c>
      <c r="BC591" s="246">
        <f>_xll.qlIndexFixing($AC$5,AZ591,TRUE,_xll.ohTrigger(Trigger,Trigger3M))</f>
        <v>6.7828490330290592E-3</v>
      </c>
      <c r="BD591" s="246">
        <f>_xll.qlIndexFixing($BE$1,AZ591,,_xll.ohTrigger(Trigger,Trigger3M))</f>
        <v>6.9065016435647664E-3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43473</v>
      </c>
      <c r="BA592" s="101">
        <f>_xll.qlCalendarAdvance(Calendar,BA591,AY592,"f",,Trigger)</f>
        <v>43475</v>
      </c>
      <c r="BB592" s="101">
        <f>_xll.qlInterestRateIndexMaturity(Currency&amp;"ibor"&amp;Tenor,BA592,Trigger)</f>
        <v>43565</v>
      </c>
      <c r="BC592" s="246">
        <f>_xll.qlIndexFixing($AC$5,AZ592,TRUE,_xll.ohTrigger(Trigger,Trigger3M))</f>
        <v>6.8320947797149145E-3</v>
      </c>
      <c r="BD592" s="246">
        <f>_xll.qlIndexFixing($BE$1,AZ592,,_xll.ohTrigger(Trigger,Trigger3M))</f>
        <v>6.9784954050859938E-3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43480</v>
      </c>
      <c r="BA593" s="101">
        <f>_xll.qlCalendarAdvance(Calendar,BA592,AY593,"f",,Trigger)</f>
        <v>43482</v>
      </c>
      <c r="BB593" s="101">
        <f>_xll.qlInterestRateIndexMaturity(Currency&amp;"ibor"&amp;Tenor,BA593,Trigger)</f>
        <v>43572</v>
      </c>
      <c r="BC593" s="246">
        <f>_xll.qlIndexFixing($AC$5,AZ593,TRUE,_xll.ohTrigger(Trigger,Trigger3M))</f>
        <v>6.8813411316597239E-3</v>
      </c>
      <c r="BD593" s="246">
        <f>_xll.qlIndexFixing($BE$1,AZ593,,_xll.ohTrigger(Trigger,Trigger3M))</f>
        <v>7.0505016269093446E-3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43487</v>
      </c>
      <c r="BA594" s="101">
        <f>_xll.qlCalendarAdvance(Calendar,BA593,AY594,"f",,Trigger)</f>
        <v>43489</v>
      </c>
      <c r="BB594" s="101">
        <f>_xll.qlInterestRateIndexMaturity(Currency&amp;"ibor"&amp;Tenor,BA594,Trigger)</f>
        <v>43579</v>
      </c>
      <c r="BC594" s="246">
        <f>_xll.qlIndexFixing($AC$5,AZ594,TRUE,_xll.ohTrigger(Trigger,Trigger3M))</f>
        <v>6.9305880888732574E-3</v>
      </c>
      <c r="BD594" s="246">
        <f>_xll.qlIndexFixing($BE$1,AZ594,,_xll.ohTrigger(Trigger,Trigger3M))</f>
        <v>7.1225203096600964E-3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43494</v>
      </c>
      <c r="BA595" s="101">
        <f>_xll.qlCalendarAdvance(Calendar,BA594,AY595,"f",,Trigger)</f>
        <v>43496</v>
      </c>
      <c r="BB595" s="101">
        <f>_xll.qlInterestRateIndexMaturity(Currency&amp;"ibor"&amp;Tenor,BA595,Trigger)</f>
        <v>43585</v>
      </c>
      <c r="BC595" s="246">
        <f>_xll.qlIndexFixing($AC$5,AZ595,TRUE,_xll.ohTrigger(Trigger,Trigger3M))</f>
        <v>6.9762503921008715E-3</v>
      </c>
      <c r="BD595" s="246">
        <f>_xll.qlIndexFixing($BE$1,AZ595,,_xll.ohTrigger(Trigger,Trigger3M))</f>
        <v>7.1893325143945995E-3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43501</v>
      </c>
      <c r="BA596" s="101">
        <f>_xll.qlCalendarAdvance(Calendar,BA595,AY596,"f",,Trigger)</f>
        <v>43503</v>
      </c>
      <c r="BB596" s="101">
        <f>_xll.qlInterestRateIndexMaturity(Currency&amp;"ibor"&amp;Tenor,BA596,Trigger)</f>
        <v>43592</v>
      </c>
      <c r="BC596" s="246">
        <f>_xll.qlIndexFixing($AC$5,AZ596,TRUE,_xll.ohTrigger(Trigger,Trigger3M))</f>
        <v>7.0254975597508077E-3</v>
      </c>
      <c r="BD596" s="246">
        <f>_xll.qlIndexFixing($BE$1,AZ596,,_xll.ohTrigger(Trigger,Trigger3M))</f>
        <v>7.2613737860447915E-3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43508</v>
      </c>
      <c r="BA597" s="101">
        <f>_xll.qlCalendarAdvance(Calendar,BA596,AY597,"f",,Trigger)</f>
        <v>43510</v>
      </c>
      <c r="BB597" s="101">
        <f>_xll.qlInterestRateIndexMaturity(Currency&amp;"ibor"&amp;Tenor,BA597,Trigger)</f>
        <v>43599</v>
      </c>
      <c r="BC597" s="246">
        <f>_xll.qlIndexFixing($AC$5,AZ597,TRUE,_xll.ohTrigger(Trigger,Trigger3M))</f>
        <v>7.0747453259511666E-3</v>
      </c>
      <c r="BD597" s="246">
        <f>_xll.qlIndexFixing($BE$1,AZ597,,_xll.ohTrigger(Trigger,Trigger3M))</f>
        <v>7.3334275058103311E-3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43515</v>
      </c>
      <c r="BA598" s="101">
        <f>_xll.qlCalendarAdvance(Calendar,BA597,AY598,"f",,Trigger)</f>
        <v>43517</v>
      </c>
      <c r="BB598" s="101">
        <f>_xll.qlInterestRateIndexMaturity(Currency&amp;"ibor"&amp;Tenor,BA598,Trigger)</f>
        <v>43606</v>
      </c>
      <c r="BC598" s="246">
        <f>_xll.qlIndexFixing($AC$5,AZ598,TRUE,_xll.ohTrigger(Trigger,Trigger3M))</f>
        <v>7.1239936907109289E-3</v>
      </c>
      <c r="BD598" s="246">
        <f>_xll.qlIndexFixing($BE$1,AZ598,,_xll.ohTrigger(Trigger,Trigger3M))</f>
        <v>7.4054936743073547E-3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43522</v>
      </c>
      <c r="BA599" s="101">
        <f>_xll.qlCalendarAdvance(Calendar,BA598,AY599,"f",,Trigger)</f>
        <v>43524</v>
      </c>
      <c r="BB599" s="101">
        <f>_xll.qlInterestRateIndexMaturity(Currency&amp;"ibor"&amp;Tenor,BA599,Trigger)</f>
        <v>43616</v>
      </c>
      <c r="BC599" s="246">
        <f>_xll.qlIndexFixing($AC$5,AZ599,TRUE,_xll.ohTrigger(Trigger,Trigger3M))</f>
        <v>7.1840109871569649E-3</v>
      </c>
      <c r="BD599" s="246">
        <f>_xll.qlIndexFixing($BE$1,AZ599,,_xll.ohTrigger(Trigger,Trigger3M))</f>
        <v>7.4932582863322852E-3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43529</v>
      </c>
      <c r="BA600" s="101">
        <f>_xll.qlCalendarAdvance(Calendar,BA599,AY600,"f",,Trigger)</f>
        <v>43531</v>
      </c>
      <c r="BB600" s="101">
        <f>_xll.qlInterestRateIndexMaturity(Currency&amp;"ibor"&amp;Tenor,BA600,Trigger)</f>
        <v>43623</v>
      </c>
      <c r="BC600" s="246">
        <f>_xll.qlIndexFixing($AC$5,AZ600,TRUE,_xll.ohTrigger(Trigger,Trigger3M))</f>
        <v>7.2332636332168194E-3</v>
      </c>
      <c r="BD600" s="246">
        <f>_xll.qlIndexFixing($BE$1,AZ600,,_xll.ohTrigger(Trigger,Trigger3M))</f>
        <v>7.5653565414366703E-3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43536</v>
      </c>
      <c r="BA601" s="101">
        <f>_xll.qlCalendarAdvance(Calendar,BA600,AY601,"f",,Trigger)</f>
        <v>43538</v>
      </c>
      <c r="BB601" s="101">
        <f>_xll.qlInterestRateIndexMaturity(Currency&amp;"ibor"&amp;Tenor,BA601,Trigger)</f>
        <v>43630</v>
      </c>
      <c r="BC601" s="246">
        <f>_xll.qlIndexFixing($AC$5,AZ601,TRUE,_xll.ohTrigger(Trigger,Trigger3M))</f>
        <v>7.2825168980729929E-3</v>
      </c>
      <c r="BD601" s="246">
        <f>_xll.qlIndexFixing($BE$1,AZ601,,_xll.ohTrigger(Trigger,Trigger3M))</f>
        <v>7.6374672912880321E-3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43543</v>
      </c>
      <c r="BA602" s="101">
        <f>_xll.qlCalendarAdvance(Calendar,BA601,AY602,"f",,Trigger)</f>
        <v>43545</v>
      </c>
      <c r="BB602" s="101">
        <f>_xll.qlInterestRateIndexMaturity(Currency&amp;"ibor"&amp;Tenor,BA602,Trigger)</f>
        <v>43637</v>
      </c>
      <c r="BC602" s="246">
        <f>_xll.qlIndexFixing($AC$5,AZ602,TRUE,_xll.ohTrigger(Trigger,Trigger3M))</f>
        <v>7.3317707817333053E-3</v>
      </c>
      <c r="BD602" s="246">
        <f>_xll.qlIndexFixing($BE$1,AZ602,,_xll.ohTrigger(Trigger,Trigger3M))</f>
        <v>7.7095905365284654E-3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43550</v>
      </c>
      <c r="BA603" s="101">
        <f>_xll.qlCalendarAdvance(Calendar,BA602,AY603,"f",,Trigger)</f>
        <v>43552</v>
      </c>
      <c r="BB603" s="101">
        <f>_xll.qlInterestRateIndexMaturity(Currency&amp;"ibor"&amp;Tenor,BA603,Trigger)</f>
        <v>43644</v>
      </c>
      <c r="BC603" s="246">
        <f>_xll.qlIndexFixing($AC$5,AZ603,TRUE,_xll.ohTrigger(Trigger,Trigger3M))</f>
        <v>7.3810252842055751E-3</v>
      </c>
      <c r="BD603" s="246">
        <f>_xll.qlIndexFixing($BE$1,AZ603,,_xll.ohTrigger(Trigger,Trigger3M))</f>
        <v>7.7817262777974579E-3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43557</v>
      </c>
      <c r="BA604" s="101">
        <f>_xll.qlCalendarAdvance(Calendar,BA603,AY604,"f",,Trigger)</f>
        <v>43559</v>
      </c>
      <c r="BB604" s="101">
        <f>_xll.qlInterestRateIndexMaturity(Currency&amp;"ibor"&amp;Tenor,BA604,Trigger)</f>
        <v>43650</v>
      </c>
      <c r="BC604" s="246">
        <f>_xll.qlIndexFixing($AC$5,AZ604,TRUE,_xll.ohTrigger(Trigger,Trigger3M))</f>
        <v>7.4457531679674215E-3</v>
      </c>
      <c r="BD604" s="246">
        <f>_xll.qlIndexFixing($BE$1,AZ604,,_xll.ohTrigger(Trigger,Trigger3M))</f>
        <v>7.8486333276754985E-3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43564</v>
      </c>
      <c r="BA605" s="101">
        <f>_xll.qlCalendarAdvance(Calendar,BA604,AY605,"f",,Trigger)</f>
        <v>43566</v>
      </c>
      <c r="BB605" s="101">
        <f>_xll.qlInterestRateIndexMaturity(Currency&amp;"ibor"&amp;Tenor,BA605,Trigger)</f>
        <v>43657</v>
      </c>
      <c r="BC605" s="246">
        <f>_xll.qlIndexFixing($AC$5,AZ605,TRUE,_xll.ohTrigger(Trigger,Trigger3M))</f>
        <v>7.5621561050088033E-3</v>
      </c>
      <c r="BD605" s="246">
        <f>_xll.qlIndexFixing($BE$1,AZ605,,_xll.ohTrigger(Trigger,Trigger3M))</f>
        <v>7.9207835845724085E-3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43571</v>
      </c>
      <c r="BA606" s="101">
        <f>_xll.qlCalendarAdvance(Calendar,BA605,AY606,"f",,Trigger)</f>
        <v>43573</v>
      </c>
      <c r="BB606" s="101">
        <f>_xll.qlInterestRateIndexMaturity(Currency&amp;"ibor"&amp;Tenor,BA606,Trigger)</f>
        <v>43664</v>
      </c>
      <c r="BC606" s="246">
        <f>_xll.qlIndexFixing($AC$5,AZ606,TRUE,_xll.ohTrigger(Trigger,Trigger3M))</f>
        <v>7.6792002544010919E-3</v>
      </c>
      <c r="BD606" s="246">
        <f>_xll.qlIndexFixing($BE$1,AZ606,,_xll.ohTrigger(Trigger,Trigger3M))</f>
        <v>7.9929169397330423E-3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43578</v>
      </c>
      <c r="BA607" s="101">
        <f>_xll.qlCalendarAdvance(Calendar,BA606,AY607,"f",,Trigger)</f>
        <v>43580</v>
      </c>
      <c r="BB607" s="101">
        <f>_xll.qlInterestRateIndexMaturity(Currency&amp;"ibor"&amp;Tenor,BA607,Trigger)</f>
        <v>43671</v>
      </c>
      <c r="BC607" s="246">
        <f>_xll.qlIndexFixing($AC$5,AZ607,TRUE,_xll.ohTrigger(Trigger,Trigger3M))</f>
        <v>7.7968856727434104E-3</v>
      </c>
      <c r="BD607" s="246">
        <f>_xll.qlIndexFixing($BE$1,AZ607,,_xll.ohTrigger(Trigger,Trigger3M))</f>
        <v>8.0650105370483095E-3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43584</v>
      </c>
      <c r="BA608" s="101">
        <f>_xll.qlCalendarAdvance(Calendar,BA607,AY608,"f",,Trigger)</f>
        <v>43587</v>
      </c>
      <c r="BB608" s="101">
        <f>_xll.qlInterestRateIndexMaturity(Currency&amp;"ibor"&amp;Tenor,BA608,Trigger)</f>
        <v>43679</v>
      </c>
      <c r="BC608" s="246">
        <f>_xll.qlIndexFixing($AC$5,AZ608,TRUE,_xll.ohTrigger(Trigger,Trigger3M))</f>
        <v>7.9254606910151223E-3</v>
      </c>
      <c r="BD608" s="246">
        <f>_xll.qlIndexFixing($BE$1,AZ608,,_xll.ohTrigger(Trigger,Trigger3M))</f>
        <v>8.1422651851743681E-3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43592</v>
      </c>
      <c r="BA609" s="101">
        <f>_xll.qlCalendarAdvance(Calendar,BA608,AY609,"f",,Trigger)</f>
        <v>43594</v>
      </c>
      <c r="BB609" s="101">
        <f>_xll.qlInterestRateIndexMaturity(Currency&amp;"ibor"&amp;Tenor,BA609,Trigger)</f>
        <v>43686</v>
      </c>
      <c r="BC609" s="246">
        <f>_xll.qlIndexFixing($AC$5,AZ609,TRUE,_xll.ohTrigger(Trigger,Trigger3M))</f>
        <v>8.0437641783667625E-3</v>
      </c>
      <c r="BD609" s="246">
        <f>_xll.qlIndexFixing($BE$1,AZ609,,_xll.ohTrigger(Trigger,Trigger3M))</f>
        <v>8.2142003837270151E-3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43599</v>
      </c>
      <c r="BA610" s="101">
        <f>_xll.qlCalendarAdvance(Calendar,BA609,AY610,"f",,Trigger)</f>
        <v>43601</v>
      </c>
      <c r="BB610" s="101">
        <f>_xll.qlInterestRateIndexMaturity(Currency&amp;"ibor"&amp;Tenor,BA610,Trigger)</f>
        <v>43693</v>
      </c>
      <c r="BC610" s="246">
        <f>_xll.qlIndexFixing($AC$5,AZ610,TRUE,_xll.ohTrigger(Trigger,Trigger3M))</f>
        <v>8.1627021875969215E-3</v>
      </c>
      <c r="BD610" s="246">
        <f>_xll.qlIndexFixing($BE$1,AZ610,,_xll.ohTrigger(Trigger,Trigger3M))</f>
        <v>8.2860253408575824E-3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43606</v>
      </c>
      <c r="BA611" s="101">
        <f>_xll.qlCalendarAdvance(Calendar,BA610,AY611,"f",,Trigger)</f>
        <v>43608</v>
      </c>
      <c r="BB611" s="101">
        <f>_xll.qlInterestRateIndexMaturity(Currency&amp;"ibor"&amp;Tenor,BA611,Trigger)</f>
        <v>43700</v>
      </c>
      <c r="BC611" s="246">
        <f>_xll.qlIndexFixing($AC$5,AZ611,TRUE,_xll.ohTrigger(Trigger,Trigger3M))</f>
        <v>8.2822747762282805E-3</v>
      </c>
      <c r="BD611" s="246">
        <f>_xll.qlIndexFixing($BE$1,AZ611,,_xll.ohTrigger(Trigger,Trigger3M))</f>
        <v>8.3577174415579471E-3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43613</v>
      </c>
      <c r="BA612" s="101">
        <f>_xll.qlCalendarAdvance(Calendar,BA611,AY612,"f",,Trigger)</f>
        <v>43615</v>
      </c>
      <c r="BB612" s="101">
        <f>_xll.qlInterestRateIndexMaturity(Currency&amp;"ibor"&amp;Tenor,BA612,Trigger)</f>
        <v>43707</v>
      </c>
      <c r="BC612" s="246">
        <f>_xll.qlIndexFixing($AC$5,AZ612,TRUE,_xll.ohTrigger(Trigger,Trigger3M))</f>
        <v>8.40248200209197E-3</v>
      </c>
      <c r="BD612" s="246">
        <f>_xll.qlIndexFixing($BE$1,AZ612,,_xll.ohTrigger(Trigger,Trigger3M))</f>
        <v>8.4292540691743387E-3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43620</v>
      </c>
      <c r="BA613" s="101">
        <f>_xll.qlCalendarAdvance(Calendar,BA612,AY613,"f",,Trigger)</f>
        <v>43622</v>
      </c>
      <c r="BB613" s="101">
        <f>_xll.qlInterestRateIndexMaturity(Currency&amp;"ibor"&amp;Tenor,BA613,Trigger)</f>
        <v>43714</v>
      </c>
      <c r="BC613" s="246">
        <f>_xll.qlIndexFixing($AC$5,AZ613,TRUE,_xll.ohTrigger(Trigger,Trigger3M))</f>
        <v>8.5233239233293099E-3</v>
      </c>
      <c r="BD613" s="246">
        <f>_xll.qlIndexFixing($BE$1,AZ613,,_xll.ohTrigger(Trigger,Trigger3M))</f>
        <v>8.5006126054247271E-3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43627</v>
      </c>
      <c r="BA614" s="101">
        <f>_xll.qlCalendarAdvance(Calendar,BA613,AY614,"f",,Trigger)</f>
        <v>43629</v>
      </c>
      <c r="BB614" s="101">
        <f>_xll.qlInterestRateIndexMaturity(Currency&amp;"ibor"&amp;Tenor,BA614,Trigger)</f>
        <v>43721</v>
      </c>
      <c r="BC614" s="246">
        <f>_xll.qlIndexFixing($AC$5,AZ614,TRUE,_xll.ohTrigger(Trigger,Trigger3M))</f>
        <v>8.6448005983865914E-3</v>
      </c>
      <c r="BD614" s="246">
        <f>_xll.qlIndexFixing($BE$1,AZ614,,_xll.ohTrigger(Trigger,Trigger3M))</f>
        <v>8.5717704304014274E-3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43634</v>
      </c>
      <c r="BA615" s="101">
        <f>_xll.qlCalendarAdvance(Calendar,BA614,AY615,"f",,Trigger)</f>
        <v>43636</v>
      </c>
      <c r="BB615" s="101">
        <f>_xll.qlInterestRateIndexMaturity(Currency&amp;"ibor"&amp;Tenor,BA615,Trigger)</f>
        <v>43728</v>
      </c>
      <c r="BC615" s="246">
        <f>_xll.qlIndexFixing($AC$5,AZ615,TRUE,_xll.ohTrigger(Trigger,Trigger3M))</f>
        <v>8.7669120860211589E-3</v>
      </c>
      <c r="BD615" s="246">
        <f>_xll.qlIndexFixing($BE$1,AZ615,,_xll.ohTrigger(Trigger,Trigger3M))</f>
        <v>8.6427049225823935E-3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43641</v>
      </c>
      <c r="BA616" s="101">
        <f>_xll.qlCalendarAdvance(Calendar,BA615,AY616,"f",,Trigger)</f>
        <v>43643</v>
      </c>
      <c r="BB616" s="101">
        <f>_xll.qlInterestRateIndexMaturity(Currency&amp;"ibor"&amp;Tenor,BA616,Trigger)</f>
        <v>43735</v>
      </c>
      <c r="BC616" s="246">
        <f>_xll.qlIndexFixing($AC$5,AZ616,TRUE,_xll.ohTrigger(Trigger,Trigger3M))</f>
        <v>8.8896584452970717E-3</v>
      </c>
      <c r="BD616" s="246">
        <f>_xll.qlIndexFixing($BE$1,AZ616,,_xll.ohTrigger(Trigger,Trigger3M))</f>
        <v>8.7133934588485944E-3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43648</v>
      </c>
      <c r="BA617" s="101">
        <f>_xll.qlCalendarAdvance(Calendar,BA616,AY617,"f",,Trigger)</f>
        <v>43650</v>
      </c>
      <c r="BB617" s="101">
        <f>_xll.qlInterestRateIndexMaturity(Currency&amp;"ibor"&amp;Tenor,BA617,Trigger)</f>
        <v>43742</v>
      </c>
      <c r="BC617" s="246">
        <f>_xll.qlIndexFixing($AC$5,AZ617,TRUE,_xll.ohTrigger(Trigger,Trigger3M))</f>
        <v>8.9941714988042831E-3</v>
      </c>
      <c r="BD617" s="246">
        <f>_xll.qlIndexFixing($BE$1,AZ617,,_xll.ohTrigger(Trigger,Trigger3M))</f>
        <v>8.7838135023884812E-3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43655</v>
      </c>
      <c r="BA618" s="101">
        <f>_xll.qlCalendarAdvance(Calendar,BA617,AY618,"f",,Trigger)</f>
        <v>43657</v>
      </c>
      <c r="BB618" s="101">
        <f>_xll.qlInterestRateIndexMaturity(Currency&amp;"ibor"&amp;Tenor,BA618,Trigger)</f>
        <v>43749</v>
      </c>
      <c r="BC618" s="246">
        <f>_xll.qlIndexFixing($AC$5,AZ618,TRUE,_xll.ohTrigger(Trigger,Trigger3M))</f>
        <v>9.0517412768211999E-3</v>
      </c>
      <c r="BD618" s="246">
        <f>_xll.qlIndexFixing($BE$1,AZ618,,_xll.ohTrigger(Trigger,Trigger3M))</f>
        <v>8.8539501729424236E-3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43662</v>
      </c>
      <c r="BA619" s="101">
        <f>_xll.qlCalendarAdvance(Calendar,BA618,AY619,"f",,Trigger)</f>
        <v>43664</v>
      </c>
      <c r="BB619" s="101">
        <f>_xll.qlInterestRateIndexMaturity(Currency&amp;"ibor"&amp;Tenor,BA619,Trigger)</f>
        <v>43756</v>
      </c>
      <c r="BC619" s="246">
        <f>_xll.qlIndexFixing($AC$5,AZ619,TRUE,_xll.ohTrigger(Trigger,Trigger3M))</f>
        <v>9.1093118998786735E-3</v>
      </c>
      <c r="BD619" s="246">
        <f>_xll.qlIndexFixing($BE$1,AZ619,,_xll.ohTrigger(Trigger,Trigger3M))</f>
        <v>8.9238020818299436E-3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43669</v>
      </c>
      <c r="BA620" s="101">
        <f>_xll.qlCalendarAdvance(Calendar,BA619,AY620,"f",,Trigger)</f>
        <v>43671</v>
      </c>
      <c r="BB620" s="101">
        <f>_xll.qlInterestRateIndexMaturity(Currency&amp;"ibor"&amp;Tenor,BA620,Trigger)</f>
        <v>43763</v>
      </c>
      <c r="BC620" s="246">
        <f>_xll.qlIndexFixing($AC$5,AZ620,TRUE,_xll.ohTrigger(Trigger,Trigger3M))</f>
        <v>9.1668833679888727E-3</v>
      </c>
      <c r="BD620" s="246">
        <f>_xll.qlIndexFixing($BE$1,AZ620,,_xll.ohTrigger(Trigger,Trigger3M))</f>
        <v>8.9933692137910779E-3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43676</v>
      </c>
      <c r="BA621" s="101">
        <f>_xll.qlCalendarAdvance(Calendar,BA620,AY621,"f",,Trigger)</f>
        <v>43678</v>
      </c>
      <c r="BB621" s="101">
        <f>_xll.qlInterestRateIndexMaturity(Currency&amp;"ibor"&amp;Tenor,BA621,Trigger)</f>
        <v>43770</v>
      </c>
      <c r="BC621" s="246">
        <f>_xll.qlIndexFixing($AC$5,AZ621,TRUE,_xll.ohTrigger(Trigger,Trigger3M))</f>
        <v>9.2244556811648271E-3</v>
      </c>
      <c r="BD621" s="246">
        <f>_xll.qlIndexFixing($BE$1,AZ621,,_xll.ohTrigger(Trigger,Trigger3M))</f>
        <v>9.0626515536292827E-3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43683</v>
      </c>
      <c r="BA622" s="101">
        <f>_xll.qlCalendarAdvance(Calendar,BA621,AY622,"f",,Trigger)</f>
        <v>43685</v>
      </c>
      <c r="BB622" s="101">
        <f>_xll.qlInterestRateIndexMaturity(Currency&amp;"ibor"&amp;Tenor,BA622,Trigger)</f>
        <v>43777</v>
      </c>
      <c r="BC622" s="246">
        <f>_xll.qlIndexFixing($AC$5,AZ622,TRUE,_xll.ohTrigger(Trigger,Trigger3M))</f>
        <v>9.2820288394169642E-3</v>
      </c>
      <c r="BD622" s="246">
        <f>_xll.qlIndexFixing($BE$1,AZ622,,_xll.ohTrigger(Trigger,Trigger3M))</f>
        <v>9.1316490862062335E-3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43690</v>
      </c>
      <c r="BA623" s="101">
        <f>_xll.qlCalendarAdvance(Calendar,BA622,AY623,"f",,Trigger)</f>
        <v>43692</v>
      </c>
      <c r="BB623" s="101">
        <f>_xll.qlInterestRateIndexMaturity(Currency&amp;"ibor"&amp;Tenor,BA623,Trigger)</f>
        <v>43784</v>
      </c>
      <c r="BC623" s="246">
        <f>_xll.qlIndexFixing($AC$5,AZ623,TRUE,_xll.ohTrigger(Trigger,Trigger3M))</f>
        <v>9.339602842759186E-3</v>
      </c>
      <c r="BD623" s="246">
        <f>_xll.qlIndexFixing($BE$1,AZ623,,_xll.ohTrigger(Trigger,Trigger3M))</f>
        <v>9.2003617964496413E-3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43697</v>
      </c>
      <c r="BA624" s="101">
        <f>_xll.qlCalendarAdvance(Calendar,BA623,AY624,"f",,Trigger)</f>
        <v>43699</v>
      </c>
      <c r="BB624" s="101">
        <f>_xll.qlInterestRateIndexMaturity(Currency&amp;"ibor"&amp;Tenor,BA624,Trigger)</f>
        <v>43791</v>
      </c>
      <c r="BC624" s="246">
        <f>_xll.qlIndexFixing($AC$5,AZ624,TRUE,_xll.ohTrigger(Trigger,Trigger3M))</f>
        <v>9.3971776912045273E-3</v>
      </c>
      <c r="BD624" s="246">
        <f>_xll.qlIndexFixing($BE$1,AZ624,,_xll.ohTrigger(Trigger,Trigger3M))</f>
        <v>9.268789669347164E-3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43704</v>
      </c>
      <c r="BA625" s="101">
        <f>_xll.qlCalendarAdvance(Calendar,BA624,AY625,"f",,Trigger)</f>
        <v>43706</v>
      </c>
      <c r="BB625" s="101">
        <f>_xll.qlInterestRateIndexMaturity(Currency&amp;"ibor"&amp;Tenor,BA625,Trigger)</f>
        <v>43798</v>
      </c>
      <c r="BC625" s="246">
        <f>_xll.qlIndexFixing($AC$5,AZ625,TRUE,_xll.ohTrigger(Trigger,Trigger3M))</f>
        <v>9.4547533847634119E-3</v>
      </c>
      <c r="BD625" s="246">
        <f>_xll.qlIndexFixing($BE$1,AZ625,,_xll.ohTrigger(Trigger,Trigger3M))</f>
        <v>9.3369326899490242E-3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43711</v>
      </c>
      <c r="BA626" s="101">
        <f>_xll.qlCalendarAdvance(Calendar,BA625,AY626,"f",,Trigger)</f>
        <v>43713</v>
      </c>
      <c r="BB626" s="101">
        <f>_xll.qlInterestRateIndexMaturity(Currency&amp;"ibor"&amp;Tenor,BA626,Trigger)</f>
        <v>43804</v>
      </c>
      <c r="BC626" s="246">
        <f>_xll.qlIndexFixing($AC$5,AZ626,TRUE,_xll.ohTrigger(Trigger,Trigger3M))</f>
        <v>9.5080918240357509E-3</v>
      </c>
      <c r="BD626" s="246">
        <f>_xll.qlIndexFixing($BE$1,AZ626,,_xll.ohTrigger(Trigger,Trigger3M))</f>
        <v>9.3998751698916444E-3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43718</v>
      </c>
      <c r="BA627" s="101">
        <f>_xll.qlCalendarAdvance(Calendar,BA626,AY627,"f",,Trigger)</f>
        <v>43720</v>
      </c>
      <c r="BB627" s="101">
        <f>_xll.qlInterestRateIndexMaturity(Currency&amp;"ibor"&amp;Tenor,BA627,Trigger)</f>
        <v>43811</v>
      </c>
      <c r="BC627" s="246">
        <f>_xll.qlIndexFixing($AC$5,AZ627,TRUE,_xll.ohTrigger(Trigger,Trigger3M))</f>
        <v>9.565667624049987E-3</v>
      </c>
      <c r="BD627" s="246">
        <f>_xll.qlIndexFixing($BE$1,AZ627,,_xll.ohTrigger(Trigger,Trigger3M))</f>
        <v>9.4674670221387633E-3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43725</v>
      </c>
      <c r="BA628" s="101">
        <f>_xll.qlCalendarAdvance(Calendar,BA627,AY628,"f",,Trigger)</f>
        <v>43727</v>
      </c>
      <c r="BB628" s="101">
        <f>_xll.qlInterestRateIndexMaturity(Currency&amp;"ibor"&amp;Tenor,BA628,Trigger)</f>
        <v>43818</v>
      </c>
      <c r="BC628" s="246">
        <f>_xll.qlIndexFixing($AC$5,AZ628,TRUE,_xll.ohTrigger(Trigger,Trigger3M))</f>
        <v>9.6232442600056485E-3</v>
      </c>
      <c r="BD628" s="246">
        <f>_xll.qlIndexFixing($BE$1,AZ628,,_xll.ohTrigger(Trigger,Trigger3M))</f>
        <v>9.5347739735374745E-3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43732</v>
      </c>
      <c r="BA629" s="101">
        <f>_xll.qlCalendarAdvance(Calendar,BA628,AY629,"f",,Trigger)</f>
        <v>43734</v>
      </c>
      <c r="BB629" s="101">
        <f>_xll.qlInterestRateIndexMaturity(Currency&amp;"ibor"&amp;Tenor,BA629,Trigger)</f>
        <v>43826</v>
      </c>
      <c r="BC629" s="246">
        <f>_xll.qlIndexFixing($AC$5,AZ629,TRUE,_xll.ohTrigger(Trigger,Trigger3M))</f>
        <v>9.6850646103933177E-3</v>
      </c>
      <c r="BD629" s="246">
        <f>_xll.qlIndexFixing($BE$1,AZ629,,_xll.ohTrigger(Trigger,Trigger3M))</f>
        <v>9.6066559525737789E-3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43739</v>
      </c>
      <c r="BA630" s="101">
        <f>_xll.qlCalendarAdvance(Calendar,BA629,AY630,"f",,Trigger)</f>
        <v>43741</v>
      </c>
      <c r="BB630" s="101">
        <f>_xll.qlInterestRateIndexMaturity(Currency&amp;"ibor"&amp;Tenor,BA630,Trigger)</f>
        <v>43833</v>
      </c>
      <c r="BC630" s="246">
        <f>_xll.qlIndexFixing($AC$5,AZ630,TRUE,_xll.ohTrigger(Trigger,Trigger3M))</f>
        <v>9.7426445297110753E-3</v>
      </c>
      <c r="BD630" s="246">
        <f>_xll.qlIndexFixing($BE$1,AZ630,,_xll.ohTrigger(Trigger,Trigger3M))</f>
        <v>9.6733744896227852E-3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43746</v>
      </c>
      <c r="BA631" s="101">
        <f>_xll.qlCalendarAdvance(Calendar,BA630,AY631,"f",,Trigger)</f>
        <v>43748</v>
      </c>
      <c r="BB631" s="101">
        <f>_xll.qlInterestRateIndexMaturity(Currency&amp;"ibor"&amp;Tenor,BA631,Trigger)</f>
        <v>43840</v>
      </c>
      <c r="BC631" s="246">
        <f>_xll.qlIndexFixing($AC$5,AZ631,TRUE,_xll.ohTrigger(Trigger,Trigger3M))</f>
        <v>9.8002252942188395E-3</v>
      </c>
      <c r="BD631" s="246">
        <f>_xll.qlIndexFixing($BE$1,AZ631,,_xll.ohTrigger(Trigger,Trigger3M))</f>
        <v>9.7398080859790112E-3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43753</v>
      </c>
      <c r="BA632" s="101">
        <f>_xll.qlCalendarAdvance(Calendar,BA631,AY632,"f",,Trigger)</f>
        <v>43755</v>
      </c>
      <c r="BB632" s="101">
        <f>_xll.qlInterestRateIndexMaturity(Currency&amp;"ibor"&amp;Tenor,BA632,Trigger)</f>
        <v>43847</v>
      </c>
      <c r="BC632" s="246">
        <f>_xll.qlIndexFixing($AC$5,AZ632,TRUE,_xll.ohTrigger(Trigger,Trigger3M))</f>
        <v>9.8578069039270341E-3</v>
      </c>
      <c r="BD632" s="246">
        <f>_xll.qlIndexFixing($BE$1,AZ632,,_xll.ohTrigger(Trigger,Trigger3M))</f>
        <v>9.8059567271297186E-3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43760</v>
      </c>
      <c r="BA633" s="101">
        <f>_xll.qlCalendarAdvance(Calendar,BA632,AY633,"f",,Trigger)</f>
        <v>43762</v>
      </c>
      <c r="BB633" s="101">
        <f>_xll.qlInterestRateIndexMaturity(Currency&amp;"ibor"&amp;Tenor,BA633,Trigger)</f>
        <v>43854</v>
      </c>
      <c r="BC633" s="246">
        <f>_xll.qlIndexFixing($AC$5,AZ633,TRUE,_xll.ohTrigger(Trigger,Trigger3M))</f>
        <v>9.9153893588495613E-3</v>
      </c>
      <c r="BD633" s="246">
        <f>_xll.qlIndexFixing($BE$1,AZ633,,_xll.ohTrigger(Trigger,Trigger3M))</f>
        <v>9.8718203986203831E-3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43767</v>
      </c>
      <c r="BA634" s="101">
        <f>_xll.qlCalendarAdvance(Calendar,BA633,AY634,"f",,Trigger)</f>
        <v>43769</v>
      </c>
      <c r="BB634" s="101">
        <f>_xll.qlInterestRateIndexMaturity(Currency&amp;"ibor"&amp;Tenor,BA634,Trigger)</f>
        <v>43861</v>
      </c>
      <c r="BC634" s="246">
        <f>_xll.qlIndexFixing($AC$5,AZ634,TRUE,_xll.ohTrigger(Trigger,Trigger3M))</f>
        <v>9.9729726589977176E-3</v>
      </c>
      <c r="BD634" s="246">
        <f>_xll.qlIndexFixing($BE$1,AZ634,,_xll.ohTrigger(Trigger,Trigger3M))</f>
        <v>9.937399086059907E-3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43774</v>
      </c>
      <c r="BA635" s="101">
        <f>_xll.qlCalendarAdvance(Calendar,BA634,AY635,"f",,Trigger)</f>
        <v>43776</v>
      </c>
      <c r="BB635" s="101">
        <f>_xll.qlInterestRateIndexMaturity(Currency&amp;"ibor"&amp;Tenor,BA635,Trigger)</f>
        <v>43868</v>
      </c>
      <c r="BC635" s="246">
        <f>_xll.qlIndexFixing($AC$5,AZ635,TRUE,_xll.ohTrigger(Trigger,Trigger3M))</f>
        <v>1.0030556804385403E-2</v>
      </c>
      <c r="BD635" s="246">
        <f>_xll.qlIndexFixing($BE$1,AZ635,,_xll.ohTrigger(Trigger,Trigger3M))</f>
        <v>1.0002692775119754E-2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43781</v>
      </c>
      <c r="BA636" s="101">
        <f>_xll.qlCalendarAdvance(Calendar,BA635,AY636,"f",,Trigger)</f>
        <v>43783</v>
      </c>
      <c r="BB636" s="101">
        <f>_xll.qlInterestRateIndexMaturity(Currency&amp;"ibor"&amp;Tenor,BA636,Trigger)</f>
        <v>43875</v>
      </c>
      <c r="BC636" s="246">
        <f>_xll.qlIndexFixing($AC$5,AZ636,TRUE,_xll.ohTrigger(Trigger,Trigger3M))</f>
        <v>1.0088141795023917E-2</v>
      </c>
      <c r="BD636" s="246">
        <f>_xll.qlIndexFixing($BE$1,AZ636,,_xll.ohTrigger(Trigger,Trigger3M))</f>
        <v>1.0067701451533941E-2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43788</v>
      </c>
      <c r="BA637" s="101">
        <f>_xll.qlCalendarAdvance(Calendar,BA636,AY637,"f",,Trigger)</f>
        <v>43790</v>
      </c>
      <c r="BB637" s="101">
        <f>_xll.qlInterestRateIndexMaturity(Currency&amp;"ibor"&amp;Tenor,BA637,Trigger)</f>
        <v>43882</v>
      </c>
      <c r="BC637" s="246">
        <f>_xll.qlIndexFixing($AC$5,AZ637,TRUE,_xll.ohTrigger(Trigger,Trigger3M))</f>
        <v>1.014572763092542E-2</v>
      </c>
      <c r="BD637" s="246">
        <f>_xll.qlIndexFixing($BE$1,AZ637,,_xll.ohTrigger(Trigger,Trigger3M))</f>
        <v>1.0132425101095573E-2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43795</v>
      </c>
      <c r="BA638" s="101">
        <f>_xll.qlCalendarAdvance(Calendar,BA637,AY638,"f",,Trigger)</f>
        <v>43797</v>
      </c>
      <c r="BB638" s="101">
        <f>_xll.qlInterestRateIndexMaturity(Currency&amp;"ibor"&amp;Tenor,BA638,Trigger)</f>
        <v>43889</v>
      </c>
      <c r="BC638" s="246">
        <f>_xll.qlIndexFixing($AC$5,AZ638,TRUE,_xll.ohTrigger(Trigger,Trigger3M))</f>
        <v>1.0203314312103815E-2</v>
      </c>
      <c r="BD638" s="246">
        <f>_xll.qlIndexFixing($BE$1,AZ638,,_xll.ohTrigger(Trigger,Trigger3M))</f>
        <v>1.0196863709664657E-2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43802</v>
      </c>
      <c r="BA639" s="101">
        <f>_xll.qlCalendarAdvance(Calendar,BA638,AY639,"f",,Trigger)</f>
        <v>43804</v>
      </c>
      <c r="BB639" s="101">
        <f>_xll.qlInterestRateIndexMaturity(Currency&amp;"ibor"&amp;Tenor,BA639,Trigger)</f>
        <v>43895</v>
      </c>
      <c r="BC639" s="246">
        <f>_xll.qlIndexFixing($AC$5,AZ639,TRUE,_xll.ohTrigger(Trigger,Trigger3M))</f>
        <v>1.0256642431185918E-2</v>
      </c>
      <c r="BD639" s="246">
        <f>_xll.qlIndexFixing($BE$1,AZ639,,_xll.ohTrigger(Trigger,Trigger3M))</f>
        <v>1.0256342866766055E-2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43809</v>
      </c>
      <c r="BA640" s="101">
        <f>_xll.qlCalendarAdvance(Calendar,BA639,AY640,"f",,Trigger)</f>
        <v>43811</v>
      </c>
      <c r="BB640" s="101">
        <f>_xll.qlInterestRateIndexMaturity(Currency&amp;"ibor"&amp;Tenor,BA640,Trigger)</f>
        <v>43902</v>
      </c>
      <c r="BC640" s="246">
        <f>_xll.qlIndexFixing($AC$5,AZ640,TRUE,_xll.ohTrigger(Trigger,Trigger3M))</f>
        <v>1.0314229099396168E-2</v>
      </c>
      <c r="BD640" s="246">
        <f>_xll.qlIndexFixing($BE$1,AZ640,,_xll.ohTrigger(Trigger,Trigger3M))</f>
        <v>1.032022989097761E-2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43816</v>
      </c>
      <c r="BA641" s="101">
        <f>_xll.qlCalendarAdvance(Calendar,BA640,AY641,"f",,Trigger)</f>
        <v>43818</v>
      </c>
      <c r="BB641" s="101">
        <f>_xll.qlInterestRateIndexMaturity(Currency&amp;"ibor"&amp;Tenor,BA641,Trigger)</f>
        <v>43909</v>
      </c>
      <c r="BC641" s="246">
        <f>_xll.qlIndexFixing($AC$5,AZ641,TRUE,_xll.ohTrigger(Trigger,Trigger3M))</f>
        <v>1.0371816603707715E-2</v>
      </c>
      <c r="BD641" s="246">
        <f>_xll.qlIndexFixing($BE$1,AZ641,,_xll.ohTrigger(Trigger,Trigger3M))</f>
        <v>1.0383831830036317E-2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43822</v>
      </c>
      <c r="BA642" s="101">
        <f>_xll.qlCalendarAdvance(Calendar,BA641,AY642,"f",,Trigger)</f>
        <v>43826</v>
      </c>
      <c r="BB642" s="101">
        <f>_xll.qlInterestRateIndexMaturity(Currency&amp;"ibor"&amp;Tenor,BA642,Trigger)</f>
        <v>43917</v>
      </c>
      <c r="BC642" s="246">
        <f>_xll.qlIndexFixing($AC$5,AZ642,TRUE,_xll.ohTrigger(Trigger,Trigger3M))</f>
        <v>1.0437631918159719E-2</v>
      </c>
      <c r="BD642" s="246">
        <f>_xll.qlIndexFixing($BE$1,AZ642,,_xll.ohTrigger(Trigger,Trigger3M))</f>
        <v>1.0456170658894788E-2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43830</v>
      </c>
      <c r="BA643" s="101">
        <f>_xll.qlCalendarAdvance(Calendar,BA642,AY643,"f",,Trigger)</f>
        <v>43833</v>
      </c>
      <c r="BB643" s="101">
        <f>_xll.qlInterestRateIndexMaturity(Currency&amp;"ibor"&amp;Tenor,BA643,Trigger)</f>
        <v>43924</v>
      </c>
      <c r="BC643" s="246">
        <f>_xll.qlIndexFixing($AC$5,AZ643,TRUE,_xll.ohTrigger(Trigger,Trigger3M))</f>
        <v>1.0495221214154552E-2</v>
      </c>
      <c r="BD643" s="246">
        <f>_xll.qlIndexFixing($BE$1,AZ643,,_xll.ohTrigger(Trigger,Trigger3M))</f>
        <v>1.0519161654982557E-2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43838</v>
      </c>
      <c r="BA644" s="101">
        <f>_xll.qlCalendarAdvance(Calendar,BA643,AY644,"f",,Trigger)</f>
        <v>43840</v>
      </c>
      <c r="BB644" s="101">
        <f>_xll.qlInterestRateIndexMaturity(Currency&amp;"ibor"&amp;Tenor,BA644,Trigger)</f>
        <v>43935</v>
      </c>
      <c r="BC644" s="246">
        <f>_xll.qlIndexFixing($AC$5,AZ644,TRUE,_xll.ohTrigger(Trigger,Trigger3M))</f>
        <v>1.056988590329448E-2</v>
      </c>
      <c r="BD644" s="246">
        <f>_xll.qlIndexFixing($BE$1,AZ644,,_xll.ohTrigger(Trigger,Trigger3M))</f>
        <v>1.0600173728920538E-2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43845</v>
      </c>
      <c r="BA645" s="101">
        <f>_xll.qlCalendarAdvance(Calendar,BA644,AY645,"f",,Trigger)</f>
        <v>43847</v>
      </c>
      <c r="BB645" s="101">
        <f>_xll.qlInterestRateIndexMaturity(Currency&amp;"ibor"&amp;Tenor,BA645,Trigger)</f>
        <v>43938</v>
      </c>
      <c r="BC645" s="246">
        <f>_xll.qlIndexFixing($AC$5,AZ645,TRUE,_xll.ohTrigger(Trigger,Trigger3M))</f>
        <v>1.0610402314570212E-2</v>
      </c>
      <c r="BD645" s="246">
        <f>_xll.qlIndexFixing($BE$1,AZ645,,_xll.ohTrigger(Trigger,Trigger3M))</f>
        <v>1.0644288249148965E-2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43852</v>
      </c>
      <c r="BA646" s="101">
        <f>_xll.qlCalendarAdvance(Calendar,BA645,AY646,"f",,Trigger)</f>
        <v>43854</v>
      </c>
      <c r="BB646" s="101">
        <f>_xll.qlInterestRateIndexMaturity(Currency&amp;"ibor"&amp;Tenor,BA646,Trigger)</f>
        <v>43945</v>
      </c>
      <c r="BC646" s="246">
        <f>_xll.qlIndexFixing($AC$5,AZ646,TRUE,_xll.ohTrigger(Trigger,Trigger3M))</f>
        <v>1.0667994119016512E-2</v>
      </c>
      <c r="BD646" s="246">
        <f>_xll.qlIndexFixing($BE$1,AZ646,,_xll.ohTrigger(Trigger,Trigger3M))</f>
        <v>1.0706423820180231E-2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43859</v>
      </c>
      <c r="BA647" s="101">
        <f>_xll.qlCalendarAdvance(Calendar,BA646,AY647,"f",,Trigger)</f>
        <v>43861</v>
      </c>
      <c r="BB647" s="101">
        <f>_xll.qlInterestRateIndexMaturity(Currency&amp;"ibor"&amp;Tenor,BA647,Trigger)</f>
        <v>43951</v>
      </c>
      <c r="BC647" s="246">
        <f>_xll.qlIndexFixing($AC$5,AZ647,TRUE,_xll.ohTrigger(Trigger,Trigger3M))</f>
        <v>1.0721313464721938E-2</v>
      </c>
      <c r="BD647" s="246">
        <f>_xll.qlIndexFixing($BE$1,AZ647,,_xll.ohTrigger(Trigger,Trigger3M))</f>
        <v>1.0763749062854266E-2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43866</v>
      </c>
      <c r="BA648" s="101">
        <f>_xll.qlCalendarAdvance(Calendar,BA647,AY648,"f",,Trigger)</f>
        <v>43868</v>
      </c>
      <c r="BB648" s="101">
        <f>_xll.qlInterestRateIndexMaturity(Currency&amp;"ibor"&amp;Tenor,BA648,Trigger)</f>
        <v>43958</v>
      </c>
      <c r="BC648" s="246">
        <f>_xll.qlIndexFixing($AC$5,AZ648,TRUE,_xll.ohTrigger(Trigger,Trigger3M))</f>
        <v>1.0778905164312569E-2</v>
      </c>
      <c r="BD648" s="246">
        <f>_xll.qlIndexFixing($BE$1,AZ648,,_xll.ohTrigger(Trigger,Trigger3M))</f>
        <v>1.0825332810406429E-2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43873</v>
      </c>
      <c r="BA649" s="101">
        <f>_xll.qlCalendarAdvance(Calendar,BA648,AY649,"f",,Trigger)</f>
        <v>43875</v>
      </c>
      <c r="BB649" s="101">
        <f>_xll.qlInterestRateIndexMaturity(Currency&amp;"ibor"&amp;Tenor,BA649,Trigger)</f>
        <v>43965</v>
      </c>
      <c r="BC649" s="246">
        <f>_xll.qlIndexFixing($AC$5,AZ649,TRUE,_xll.ohTrigger(Trigger,Trigger3M))</f>
        <v>1.0836497690887903E-2</v>
      </c>
      <c r="BD649" s="246">
        <f>_xll.qlIndexFixing($BE$1,AZ649,,_xll.ohTrigger(Trigger,Trigger3M))</f>
        <v>1.0886631361703536E-2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43880</v>
      </c>
      <c r="BA650" s="101">
        <f>_xll.qlCalendarAdvance(Calendar,BA649,AY650,"f",,Trigger)</f>
        <v>43882</v>
      </c>
      <c r="BB650" s="101">
        <f>_xll.qlInterestRateIndexMaturity(Currency&amp;"ibor"&amp;Tenor,BA650,Trigger)</f>
        <v>43972</v>
      </c>
      <c r="BC650" s="246">
        <f>_xll.qlIndexFixing($AC$5,AZ650,TRUE,_xll.ohTrigger(Trigger,Trigger3M))</f>
        <v>1.0894091044459486E-2</v>
      </c>
      <c r="BD650" s="246">
        <f>_xll.qlIndexFixing($BE$1,AZ650,,_xll.ohTrigger(Trigger,Trigger3M))</f>
        <v>1.0947644703640513E-2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43887</v>
      </c>
      <c r="BA651" s="101">
        <f>_xll.qlCalendarAdvance(Calendar,BA650,AY651,"f",,Trigger)</f>
        <v>43889</v>
      </c>
      <c r="BB651" s="101">
        <f>_xll.qlInterestRateIndexMaturity(Currency&amp;"ibor"&amp;Tenor,BA651,Trigger)</f>
        <v>43980</v>
      </c>
      <c r="BC651" s="246">
        <f>_xll.qlIndexFixing($AC$5,AZ651,TRUE,_xll.ohTrigger(Trigger,Trigger3M))</f>
        <v>1.0955965684107956E-2</v>
      </c>
      <c r="BD651" s="246">
        <f>_xll.qlIndexFixing($BE$1,AZ651,,_xll.ohTrigger(Trigger,Trigger3M))</f>
        <v>1.1012823879427404E-2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43894</v>
      </c>
      <c r="BA652" s="101">
        <f>_xll.qlCalendarAdvance(Calendar,BA651,AY652,"f",,Trigger)</f>
        <v>43896</v>
      </c>
      <c r="BB652" s="101">
        <f>_xll.qlInterestRateIndexMaturity(Currency&amp;"ibor"&amp;Tenor,BA652,Trigger)</f>
        <v>43990</v>
      </c>
      <c r="BC652" s="246">
        <f>_xll.qlIndexFixing($AC$5,AZ652,TRUE,_xll.ohTrigger(Trigger,Trigger3M))</f>
        <v>1.102641088026299E-2</v>
      </c>
      <c r="BD652" s="246">
        <f>_xll.qlIndexFixing($BE$1,AZ652,,_xll.ohTrigger(Trigger,Trigger3M))</f>
        <v>1.1086535774431071E-2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43901</v>
      </c>
      <c r="BA653" s="101">
        <f>_xll.qlCalendarAdvance(Calendar,BA652,AY653,"f",,Trigger)</f>
        <v>43903</v>
      </c>
      <c r="BB653" s="101">
        <f>_xll.qlInterestRateIndexMaturity(Currency&amp;"ibor"&amp;Tenor,BA653,Trigger)</f>
        <v>43997</v>
      </c>
      <c r="BC653" s="246">
        <f>_xll.qlIndexFixing($AC$5,AZ653,TRUE,_xll.ohTrigger(Trigger,Trigger3M))</f>
        <v>1.108401401628579E-2</v>
      </c>
      <c r="BD653" s="246">
        <f>_xll.qlIndexFixing($BE$1,AZ653,,_xll.ohTrigger(Trigger,Trigger3M))</f>
        <v>1.1146619315863448E-2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43908</v>
      </c>
      <c r="BA654" s="101">
        <f>_xll.qlCalendarAdvance(Calendar,BA653,AY654,"f",,Trigger)</f>
        <v>43910</v>
      </c>
      <c r="BB654" s="101">
        <f>_xll.qlInterestRateIndexMaturity(Currency&amp;"ibor"&amp;Tenor,BA654,Trigger)</f>
        <v>44004</v>
      </c>
      <c r="BC654" s="246">
        <f>_xll.qlIndexFixing($AC$5,AZ654,TRUE,_xll.ohTrigger(Trigger,Trigger3M))</f>
        <v>1.1141618016220937E-2</v>
      </c>
      <c r="BD654" s="246">
        <f>_xll.qlIndexFixing($BE$1,AZ654,,_xll.ohTrigger(Trigger,Trigger3M))</f>
        <v>1.120641759699704E-2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43915</v>
      </c>
      <c r="BA655" s="101">
        <f>_xll.qlCalendarAdvance(Calendar,BA654,AY655,"f",,Trigger)</f>
        <v>43917</v>
      </c>
      <c r="BB655" s="101">
        <f>_xll.qlInterestRateIndexMaturity(Currency&amp;"ibor"&amp;Tenor,BA655,Trigger)</f>
        <v>44011</v>
      </c>
      <c r="BC655" s="246">
        <f>_xll.qlIndexFixing($AC$5,AZ655,TRUE,_xll.ohTrigger(Trigger,Trigger3M))</f>
        <v>1.1199222880079485E-2</v>
      </c>
      <c r="BD655" s="246">
        <f>_xll.qlIndexFixing($BE$1,AZ655,,_xll.ohTrigger(Trigger,Trigger3M))</f>
        <v>1.1265930604479972E-2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43922</v>
      </c>
      <c r="BA656" s="101">
        <f>_xll.qlCalendarAdvance(Calendar,BA655,AY656,"f",,Trigger)</f>
        <v>43924</v>
      </c>
      <c r="BB656" s="101">
        <f>_xll.qlInterestRateIndexMaturity(Currency&amp;"ibor"&amp;Tenor,BA656,Trigger)</f>
        <v>44015</v>
      </c>
      <c r="BC656" s="246">
        <f>_xll.qlIndexFixing($AC$5,AZ656,TRUE,_xll.ohTrigger(Trigger,Trigger3M))</f>
        <v>1.1243604926294381E-2</v>
      </c>
      <c r="BD656" s="246">
        <f>_xll.qlIndexFixing($BE$1,AZ656,,_xll.ohTrigger(Trigger,Trigger3M))</f>
        <v>1.131209307643806E-2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43929</v>
      </c>
      <c r="BA657" s="101">
        <f>_xll.qlCalendarAdvance(Calendar,BA656,AY657,"f",,Trigger)</f>
        <v>43935</v>
      </c>
      <c r="BB657" s="101">
        <f>_xll.qlInterestRateIndexMaturity(Currency&amp;"ibor"&amp;Tenor,BA657,Trigger)</f>
        <v>44026</v>
      </c>
      <c r="BC657" s="246">
        <f>_xll.qlIndexFixing($AC$5,AZ657,TRUE,_xll.ohTrigger(Trigger,Trigger3M))</f>
        <v>1.1330210073010898E-2</v>
      </c>
      <c r="BD657" s="246">
        <f>_xll.qlIndexFixing($BE$1,AZ657,,_xll.ohTrigger(Trigger,Trigger3M))</f>
        <v>1.1404686876927021E-2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43938</v>
      </c>
      <c r="BA658" s="101">
        <f>_xll.qlCalendarAdvance(Calendar,BA657,AY658,"f",,Trigger)</f>
        <v>43942</v>
      </c>
      <c r="BB658" s="101">
        <f>_xll.qlInterestRateIndexMaturity(Currency&amp;"ibor"&amp;Tenor,BA658,Trigger)</f>
        <v>44033</v>
      </c>
      <c r="BC658" s="246">
        <f>_xll.qlIndexFixing($AC$5,AZ658,TRUE,_xll.ohTrigger(Trigger,Trigger3M))</f>
        <v>1.1385299101909951E-2</v>
      </c>
      <c r="BD658" s="246">
        <f>_xll.qlIndexFixing($BE$1,AZ658,,_xll.ohTrigger(Trigger,Trigger3M))</f>
        <v>1.1463268514452998E-2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43945</v>
      </c>
      <c r="BA659" s="101">
        <f>_xll.qlCalendarAdvance(Calendar,BA658,AY659,"f",,Trigger)</f>
        <v>43949</v>
      </c>
      <c r="BB659" s="101">
        <f>_xll.qlInterestRateIndexMaturity(Currency&amp;"ibor"&amp;Tenor,BA659,Trigger)</f>
        <v>44040</v>
      </c>
      <c r="BC659" s="246">
        <f>_xll.qlIndexFixing($AC$5,AZ659,TRUE,_xll.ohTrigger(Trigger,Trigger3M))</f>
        <v>1.1440369978734875E-2</v>
      </c>
      <c r="BD659" s="246">
        <f>_xll.qlIndexFixing($BE$1,AZ659,,_xll.ohTrigger(Trigger,Trigger3M))</f>
        <v>1.1521599658912687E-2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43951</v>
      </c>
      <c r="BA660" s="101">
        <f>_xll.qlCalendarAdvance(Calendar,BA659,AY660,"f",,Trigger)</f>
        <v>43956</v>
      </c>
      <c r="BB660" s="101">
        <f>_xll.qlInterestRateIndexMaturity(Currency&amp;"ibor"&amp;Tenor,BA660,Trigger)</f>
        <v>44048</v>
      </c>
      <c r="BC660" s="246">
        <f>_xll.qlIndexFixing($AC$5,AZ660,TRUE,_xll.ohTrigger(Trigger,Trigger3M))</f>
        <v>1.1499487687591599E-2</v>
      </c>
      <c r="BD660" s="246">
        <f>_xll.qlIndexFixing($BE$1,AZ660,,_xll.ohTrigger(Trigger,Trigger3M))</f>
        <v>1.1583983555974574E-2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43959</v>
      </c>
      <c r="BA661" s="101">
        <f>_xll.qlCalendarAdvance(Calendar,BA660,AY661,"f",,Trigger)</f>
        <v>43963</v>
      </c>
      <c r="BB661" s="101">
        <f>_xll.qlInterestRateIndexMaturity(Currency&amp;"ibor"&amp;Tenor,BA661,Trigger)</f>
        <v>44055</v>
      </c>
      <c r="BC661" s="246">
        <f>_xll.qlIndexFixing($AC$5,AZ661,TRUE,_xll.ohTrigger(Trigger,Trigger3M))</f>
        <v>1.1554549334779401E-2</v>
      </c>
      <c r="BD661" s="246">
        <f>_xll.qlIndexFixing($BE$1,AZ661,,_xll.ohTrigger(Trigger,Trigger3M))</f>
        <v>1.1641841352407563E-2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43966</v>
      </c>
      <c r="BA662" s="101">
        <f>_xll.qlCalendarAdvance(Calendar,BA661,AY662,"f",,Trigger)</f>
        <v>43970</v>
      </c>
      <c r="BB662" s="101">
        <f>_xll.qlInterestRateIndexMaturity(Currency&amp;"ibor"&amp;Tenor,BA662,Trigger)</f>
        <v>44062</v>
      </c>
      <c r="BC662" s="246">
        <f>_xll.qlIndexFixing($AC$5,AZ662,TRUE,_xll.ohTrigger(Trigger,Trigger3M))</f>
        <v>1.1609593041691851E-2</v>
      </c>
      <c r="BD662" s="246">
        <f>_xll.qlIndexFixing($BE$1,AZ662,,_xll.ohTrigger(Trigger,Trigger3M))</f>
        <v>1.169948814922625E-2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43973</v>
      </c>
      <c r="BA663" s="101">
        <f>_xll.qlCalendarAdvance(Calendar,BA662,AY663,"f",,Trigger)</f>
        <v>43977</v>
      </c>
      <c r="BB663" s="101">
        <f>_xll.qlInterestRateIndexMaturity(Currency&amp;"ibor"&amp;Tenor,BA663,Trigger)</f>
        <v>44069</v>
      </c>
      <c r="BC663" s="246">
        <f>_xll.qlIndexFixing($AC$5,AZ663,TRUE,_xll.ohTrigger(Trigger,Trigger3M))</f>
        <v>1.1664618807553049E-2</v>
      </c>
      <c r="BD663" s="246">
        <f>_xll.qlIndexFixing($BE$1,AZ663,,_xll.ohTrigger(Trigger,Trigger3M))</f>
        <v>1.1756936633898232E-2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43980</v>
      </c>
      <c r="BA664" s="101">
        <f>_xll.qlCalendarAdvance(Calendar,BA663,AY664,"f",,Trigger)</f>
        <v>43984</v>
      </c>
      <c r="BB664" s="101">
        <f>_xll.qlInterestRateIndexMaturity(Currency&amp;"ibor"&amp;Tenor,BA664,Trigger)</f>
        <v>44076</v>
      </c>
      <c r="BC664" s="246">
        <f>_xll.qlIndexFixing($AC$5,AZ664,TRUE,_xll.ohTrigger(Trigger,Trigger3M))</f>
        <v>1.1719626631585352E-2</v>
      </c>
      <c r="BD664" s="246">
        <f>_xll.qlIndexFixing($BE$1,AZ664,,_xll.ohTrigger(Trigger,Trigger3M))</f>
        <v>1.1814199494663535E-2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43987</v>
      </c>
      <c r="BA665" s="101">
        <f>_xll.qlCalendarAdvance(Calendar,BA664,AY665,"f",,Trigger)</f>
        <v>43991</v>
      </c>
      <c r="BB665" s="101">
        <f>_xll.qlInterestRateIndexMaturity(Currency&amp;"ibor"&amp;Tenor,BA665,Trigger)</f>
        <v>44083</v>
      </c>
      <c r="BC665" s="246">
        <f>_xll.qlIndexFixing($AC$5,AZ665,TRUE,_xll.ohTrigger(Trigger,Trigger3M))</f>
        <v>1.1774616513013732E-2</v>
      </c>
      <c r="BD665" s="246">
        <f>_xll.qlIndexFixing($BE$1,AZ665,,_xll.ohTrigger(Trigger,Trigger3M))</f>
        <v>1.1871289420531998E-2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43994</v>
      </c>
      <c r="BA666" s="101">
        <f>_xll.qlCalendarAdvance(Calendar,BA665,AY666,"f",,Trigger)</f>
        <v>43998</v>
      </c>
      <c r="BB666" s="101">
        <f>_xll.qlInterestRateIndexMaturity(Currency&amp;"ibor"&amp;Tenor,BA666,Trigger)</f>
        <v>44090</v>
      </c>
      <c r="BC666" s="246">
        <f>_xll.qlIndexFixing($AC$5,AZ666,TRUE,_xll.ohTrigger(Trigger,Trigger3M))</f>
        <v>1.1829588451062287E-2</v>
      </c>
      <c r="BD666" s="246">
        <f>_xll.qlIndexFixing($BE$1,AZ666,,_xll.ohTrigger(Trigger,Trigger3M))</f>
        <v>1.1928219101275468E-2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44001</v>
      </c>
      <c r="BA667" s="101">
        <f>_xll.qlCalendarAdvance(Calendar,BA666,AY667,"f",,Trigger)</f>
        <v>44005</v>
      </c>
      <c r="BB667" s="101">
        <f>_xll.qlInterestRateIndexMaturity(Currency&amp;"ibor"&amp;Tenor,BA667,Trigger)</f>
        <v>44097</v>
      </c>
      <c r="BC667" s="246">
        <f>_xll.qlIndexFixing($AC$5,AZ667,TRUE,_xll.ohTrigger(Trigger,Trigger3M))</f>
        <v>1.1884542444954247E-2</v>
      </c>
      <c r="BD667" s="246">
        <f>_xll.qlIndexFixing($BE$1,AZ667,,_xll.ohTrigger(Trigger,Trigger3M))</f>
        <v>1.1985001227424307E-2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44008</v>
      </c>
      <c r="BA668" s="101">
        <f>_xll.qlCalendarAdvance(Calendar,BA667,AY668,"f",,Trigger)</f>
        <v>44012</v>
      </c>
      <c r="BB668" s="101">
        <f>_xll.qlInterestRateIndexMaturity(Currency&amp;"ibor"&amp;Tenor,BA668,Trigger)</f>
        <v>44104</v>
      </c>
      <c r="BC668" s="246">
        <f>_xll.qlIndexFixing($AC$5,AZ668,TRUE,_xll.ohTrigger(Trigger,Trigger3M))</f>
        <v>1.1939478493916316E-2</v>
      </c>
      <c r="BD668" s="246">
        <f>_xll.qlIndexFixing($BE$1,AZ668,,_xll.ohTrigger(Trigger,Trigger3M))</f>
        <v>1.2041648490258718E-2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44015</v>
      </c>
      <c r="BA669" s="101">
        <f>_xll.qlCalendarAdvance(Calendar,BA668,AY669,"f",,Trigger)</f>
        <v>44019</v>
      </c>
      <c r="BB669" s="101">
        <f>_xll.qlInterestRateIndexMaturity(Currency&amp;"ibor"&amp;Tenor,BA669,Trigger)</f>
        <v>44111</v>
      </c>
      <c r="BC669" s="246">
        <f>_xll.qlIndexFixing($AC$5,AZ669,TRUE,_xll.ohTrigger(Trigger,Trigger3M))</f>
        <v>1.1996147752172731E-2</v>
      </c>
      <c r="BD669" s="246">
        <f>_xll.qlIndexFixing($BE$1,AZ669,,_xll.ohTrigger(Trigger,Trigger3M))</f>
        <v>1.2098172810557846E-2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44022</v>
      </c>
      <c r="BA670" s="101">
        <f>_xll.qlCalendarAdvance(Calendar,BA669,AY670,"f",,Trigger)</f>
        <v>44026</v>
      </c>
      <c r="BB670" s="101">
        <f>_xll.qlInterestRateIndexMaturity(Currency&amp;"ibor"&amp;Tenor,BA670,Trigger)</f>
        <v>44118</v>
      </c>
      <c r="BC670" s="246">
        <f>_xll.qlIndexFixing($AC$5,AZ670,TRUE,_xll.ohTrigger(Trigger,Trigger3M))</f>
        <v>1.2053515627398639E-2</v>
      </c>
      <c r="BD670" s="246">
        <f>_xll.qlIndexFixing($BE$1,AZ670,,_xll.ohTrigger(Trigger,Trigger3M))</f>
        <v>1.2154578532909858E-2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44029</v>
      </c>
      <c r="BA671" s="101">
        <f>_xll.qlCalendarAdvance(Calendar,BA670,AY671,"f",,Trigger)</f>
        <v>44033</v>
      </c>
      <c r="BB671" s="101">
        <f>_xll.qlInterestRateIndexMaturity(Currency&amp;"ibor"&amp;Tenor,BA671,Trigger)</f>
        <v>44125</v>
      </c>
      <c r="BC671" s="246">
        <f>_xll.qlIndexFixing($AC$5,AZ671,TRUE,_xll.ohTrigger(Trigger,Trigger3M))</f>
        <v>1.2110884341106005E-2</v>
      </c>
      <c r="BD671" s="246">
        <f>_xll.qlIndexFixing($BE$1,AZ671,,_xll.ohTrigger(Trigger,Trigger3M))</f>
        <v>1.2210865701541116E-2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44036</v>
      </c>
      <c r="BA672" s="101">
        <f>_xll.qlCalendarAdvance(Calendar,BA671,AY672,"f",,Trigger)</f>
        <v>44040</v>
      </c>
      <c r="BB672" s="101">
        <f>_xll.qlInterestRateIndexMaturity(Currency&amp;"ibor"&amp;Tenor,BA672,Trigger)</f>
        <v>44132</v>
      </c>
      <c r="BC672" s="246">
        <f>_xll.qlIndexFixing($AC$5,AZ672,TRUE,_xll.ohTrigger(Trigger,Trigger3M))</f>
        <v>1.2168253893306993E-2</v>
      </c>
      <c r="BD672" s="246">
        <f>_xll.qlIndexFixing($BE$1,AZ672,,_xll.ohTrigger(Trigger,Trigger3M))</f>
        <v>1.2267034311327026E-2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44043</v>
      </c>
      <c r="BA673" s="101">
        <f>_xll.qlCalendarAdvance(Calendar,BA672,AY673,"f",,Trigger)</f>
        <v>44047</v>
      </c>
      <c r="BB673" s="101">
        <f>_xll.qlInterestRateIndexMaturity(Currency&amp;"ibor"&amp;Tenor,BA673,Trigger)</f>
        <v>44139</v>
      </c>
      <c r="BC673" s="246">
        <f>_xll.qlIndexFixing($AC$5,AZ673,TRUE,_xll.ohTrigger(Trigger,Trigger3M))</f>
        <v>1.2225624284014637E-2</v>
      </c>
      <c r="BD673" s="246">
        <f>_xll.qlIndexFixing($BE$1,AZ673,,_xll.ohTrigger(Trigger,Trigger3M))</f>
        <v>1.2323084357155152E-2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44050</v>
      </c>
      <c r="BA674" s="101">
        <f>_xll.qlCalendarAdvance(Calendar,BA673,AY674,"f",,Trigger)</f>
        <v>44054</v>
      </c>
      <c r="BB674" s="101">
        <f>_xll.qlInterestRateIndexMaturity(Currency&amp;"ibor"&amp;Tenor,BA674,Trigger)</f>
        <v>44146</v>
      </c>
      <c r="BC674" s="246">
        <f>_xll.qlIndexFixing($AC$5,AZ674,TRUE,_xll.ohTrigger(Trigger,Trigger3M))</f>
        <v>1.2282995513240231E-2</v>
      </c>
      <c r="BD674" s="246">
        <f>_xll.qlIndexFixing($BE$1,AZ674,,_xll.ohTrigger(Trigger,Trigger3M))</f>
        <v>1.2379015833925229E-2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44057</v>
      </c>
      <c r="BA675" s="101">
        <f>_xll.qlCalendarAdvance(Calendar,BA674,AY675,"f",,Trigger)</f>
        <v>44061</v>
      </c>
      <c r="BB675" s="101">
        <f>_xll.qlInterestRateIndexMaturity(Currency&amp;"ibor"&amp;Tenor,BA675,Trigger)</f>
        <v>44153</v>
      </c>
      <c r="BC675" s="246">
        <f>_xll.qlIndexFixing($AC$5,AZ675,TRUE,_xll.ohTrigger(Trigger,Trigger3M))</f>
        <v>1.234036758099594E-2</v>
      </c>
      <c r="BD675" s="246">
        <f>_xll.qlIndexFixing($BE$1,AZ675,,_xll.ohTrigger(Trigger,Trigger3M))</f>
        <v>1.2434828736543939E-2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44064</v>
      </c>
      <c r="BA676" s="101">
        <f>_xll.qlCalendarAdvance(Calendar,BA675,AY676,"f",,Trigger)</f>
        <v>44068</v>
      </c>
      <c r="BB676" s="101">
        <f>_xll.qlInterestRateIndexMaturity(Currency&amp;"ibor"&amp;Tenor,BA676,Trigger)</f>
        <v>44160</v>
      </c>
      <c r="BC676" s="246">
        <f>_xll.qlIndexFixing($AC$5,AZ676,TRUE,_xll.ohTrigger(Trigger,Trigger3M))</f>
        <v>1.2397740487295666E-2</v>
      </c>
      <c r="BD676" s="246">
        <f>_xll.qlIndexFixing($BE$1,AZ676,,_xll.ohTrigger(Trigger,Trigger3M))</f>
        <v>1.2490523059930998E-2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44071</v>
      </c>
      <c r="BA677" s="101">
        <f>_xll.qlCalendarAdvance(Calendar,BA676,AY677,"f",,Trigger)</f>
        <v>44075</v>
      </c>
      <c r="BB677" s="101">
        <f>_xll.qlInterestRateIndexMaturity(Currency&amp;"ibor"&amp;Tenor,BA677,Trigger)</f>
        <v>44166</v>
      </c>
      <c r="BC677" s="246">
        <f>_xll.qlIndexFixing($AC$5,AZ677,TRUE,_xll.ohTrigger(Trigger,Trigger3M))</f>
        <v>1.2450800993804122E-2</v>
      </c>
      <c r="BD677" s="246">
        <f>_xll.qlIndexFixing($BE$1,AZ677,,_xll.ohTrigger(Trigger,Trigger3M))</f>
        <v>1.2541933367860905E-2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44078</v>
      </c>
      <c r="BA678" s="101">
        <f>_xll.qlCalendarAdvance(Calendar,BA677,AY678,"f",,Trigger)</f>
        <v>44082</v>
      </c>
      <c r="BB678" s="101">
        <f>_xll.qlInterestRateIndexMaturity(Currency&amp;"ibor"&amp;Tenor,BA678,Trigger)</f>
        <v>44173</v>
      </c>
      <c r="BC678" s="246">
        <f>_xll.qlIndexFixing($AC$5,AZ678,TRUE,_xll.ohTrigger(Trigger,Trigger3M))</f>
        <v>1.2508173531590209E-2</v>
      </c>
      <c r="BD678" s="246">
        <f>_xll.qlIndexFixing($BE$1,AZ678,,_xll.ohTrigger(Trigger,Trigger3M))</f>
        <v>1.2597397055167114E-2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44085</v>
      </c>
      <c r="BA679" s="101">
        <f>_xll.qlCalendarAdvance(Calendar,BA678,AY679,"f",,Trigger)</f>
        <v>44089</v>
      </c>
      <c r="BB679" s="101">
        <f>_xll.qlInterestRateIndexMaturity(Currency&amp;"ibor"&amp;Tenor,BA679,Trigger)</f>
        <v>44180</v>
      </c>
      <c r="BC679" s="246">
        <f>_xll.qlIndexFixing($AC$5,AZ679,TRUE,_xll.ohTrigger(Trigger,Trigger3M))</f>
        <v>1.2565546898811279E-2</v>
      </c>
      <c r="BD679" s="246">
        <f>_xll.qlIndexFixing($BE$1,AZ679,,_xll.ohTrigger(Trigger,Trigger3M))</f>
        <v>1.2652742144070136E-2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44092</v>
      </c>
      <c r="BA680" s="101">
        <f>_xll.qlCalendarAdvance(Calendar,BA679,AY680,"f",,Trigger)</f>
        <v>44096</v>
      </c>
      <c r="BB680" s="101">
        <f>_xll.qlInterestRateIndexMaturity(Currency&amp;"ibor"&amp;Tenor,BA680,Trigger)</f>
        <v>44187</v>
      </c>
      <c r="BC680" s="246">
        <f>_xll.qlIndexFixing($AC$5,AZ680,TRUE,_xll.ohTrigger(Trigger,Trigger3M))</f>
        <v>1.262292109547875E-2</v>
      </c>
      <c r="BD680" s="246">
        <f>_xll.qlIndexFixing($BE$1,AZ680,,_xll.ohTrigger(Trigger,Trigger3M))</f>
        <v>1.2707968629584948E-2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44099</v>
      </c>
      <c r="BA681" s="101">
        <f>_xll.qlCalendarAdvance(Calendar,BA680,AY681,"f",,Trigger)</f>
        <v>44103</v>
      </c>
      <c r="BB681" s="101">
        <f>_xll.qlInterestRateIndexMaturity(Currency&amp;"ibor"&amp;Tenor,BA681,Trigger)</f>
        <v>44194</v>
      </c>
      <c r="BC681" s="246">
        <f>_xll.qlIndexFixing($AC$5,AZ681,TRUE,_xll.ohTrigger(Trigger,Trigger3M))</f>
        <v>1.2680296121605801E-2</v>
      </c>
      <c r="BD681" s="246">
        <f>_xll.qlIndexFixing($BE$1,AZ681,,_xll.ohTrigger(Trigger,Trigger3M))</f>
        <v>1.2763076506737948E-2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44106</v>
      </c>
      <c r="BA682" s="101">
        <f>_xll.qlCalendarAdvance(Calendar,BA681,AY682,"f",,Trigger)</f>
        <v>44110</v>
      </c>
      <c r="BB682" s="101">
        <f>_xll.qlInterestRateIndexMaturity(Currency&amp;"ibor"&amp;Tenor,BA682,Trigger)</f>
        <v>44202</v>
      </c>
      <c r="BC682" s="246">
        <f>_xll.qlIndexFixing($AC$5,AZ682,TRUE,_xll.ohTrigger(Trigger,Trigger3M))</f>
        <v>1.2741995535173503E-2</v>
      </c>
      <c r="BD682" s="246">
        <f>_xll.qlIndexFixing($BE$1,AZ682,,_xll.ohTrigger(Trigger,Trigger3M))</f>
        <v>1.2822198553256895E-2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44113</v>
      </c>
      <c r="BA683" s="101">
        <f>_xll.qlCalendarAdvance(Calendar,BA682,AY683,"f",,Trigger)</f>
        <v>44117</v>
      </c>
      <c r="BB683" s="101">
        <f>_xll.qlInterestRateIndexMaturity(Currency&amp;"ibor"&amp;Tenor,BA683,Trigger)</f>
        <v>44209</v>
      </c>
      <c r="BC683" s="246">
        <f>_xll.qlIndexFixing($AC$5,AZ683,TRUE,_xll.ohTrigger(Trigger,Trigger3M))</f>
        <v>1.2799374311614995E-2</v>
      </c>
      <c r="BD683" s="246">
        <f>_xll.qlIndexFixing($BE$1,AZ683,,_xll.ohTrigger(Trigger,Trigger3M))</f>
        <v>1.2877062680678937E-2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44120</v>
      </c>
      <c r="BA684" s="101">
        <f>_xll.qlCalendarAdvance(Calendar,BA683,AY684,"f",,Trigger)</f>
        <v>44124</v>
      </c>
      <c r="BB684" s="101">
        <f>_xll.qlInterestRateIndexMaturity(Currency&amp;"ibor"&amp;Tenor,BA684,Trigger)</f>
        <v>44216</v>
      </c>
      <c r="BC684" s="246">
        <f>_xll.qlIndexFixing($AC$5,AZ684,TRUE,_xll.ohTrigger(Trigger,Trigger3M))</f>
        <v>1.2856753926696945E-2</v>
      </c>
      <c r="BD684" s="246">
        <f>_xll.qlIndexFixing($BE$1,AZ684,,_xll.ohTrigger(Trigger,Trigger3M))</f>
        <v>1.2931808188613702E-2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44127</v>
      </c>
      <c r="BA685" s="101">
        <f>_xll.qlCalendarAdvance(Calendar,BA684,AY685,"f",,Trigger)</f>
        <v>44131</v>
      </c>
      <c r="BB685" s="101">
        <f>_xll.qlInterestRateIndexMaturity(Currency&amp;"ibor"&amp;Tenor,BA685,Trigger)</f>
        <v>44223</v>
      </c>
      <c r="BC685" s="246">
        <f>_xll.qlIndexFixing($AC$5,AZ685,TRUE,_xll.ohTrigger(Trigger,Trigger3M))</f>
        <v>1.2914134380432391E-2</v>
      </c>
      <c r="BD685" s="246">
        <f>_xll.qlIndexFixing($BE$1,AZ685,,_xll.ohTrigger(Trigger,Trigger3M))</f>
        <v>1.2986435072077352E-2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44134</v>
      </c>
      <c r="BA686" s="101">
        <f>_xll.qlCalendarAdvance(Calendar,BA685,AY686,"f",,Trigger)</f>
        <v>44138</v>
      </c>
      <c r="BB686" s="101">
        <f>_xll.qlInterestRateIndexMaturity(Currency&amp;"ibor"&amp;Tenor,BA686,Trigger)</f>
        <v>44230</v>
      </c>
      <c r="BC686" s="246">
        <f>_xll.qlIndexFixing($AC$5,AZ686,TRUE,_xll.ohTrigger(Trigger,Trigger3M))</f>
        <v>1.2971515672833497E-2</v>
      </c>
      <c r="BD686" s="246">
        <f>_xll.qlIndexFixing($BE$1,AZ686,,_xll.ohTrigger(Trigger,Trigger3M))</f>
        <v>1.3040943326096472E-2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44141</v>
      </c>
      <c r="BA687" s="101">
        <f>_xll.qlCalendarAdvance(Calendar,BA686,AY687,"f",,Trigger)</f>
        <v>44145</v>
      </c>
      <c r="BB687" s="101">
        <f>_xll.qlInterestRateIndexMaturity(Currency&amp;"ibor"&amp;Tenor,BA687,Trigger)</f>
        <v>44237</v>
      </c>
      <c r="BC687" s="246">
        <f>_xll.qlIndexFixing($AC$5,AZ687,TRUE,_xll.ohTrigger(Trigger,Trigger3M))</f>
        <v>1.3028897803911555E-2</v>
      </c>
      <c r="BD687" s="246">
        <f>_xll.qlIndexFixing($BE$1,AZ687,,_xll.ohTrigger(Trigger,Trigger3M))</f>
        <v>1.3095332945709817E-2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44148</v>
      </c>
      <c r="BA688" s="101">
        <f>_xll.qlCalendarAdvance(Calendar,BA687,AY688,"f",,Trigger)</f>
        <v>44152</v>
      </c>
      <c r="BB688" s="101">
        <f>_xll.qlInterestRateIndexMaturity(Currency&amp;"ibor"&amp;Tenor,BA688,Trigger)</f>
        <v>44244</v>
      </c>
      <c r="BC688" s="246">
        <f>_xll.qlIndexFixing($AC$5,AZ688,TRUE,_xll.ohTrigger(Trigger,Trigger3M))</f>
        <v>1.30862807736796E-2</v>
      </c>
      <c r="BD688" s="246">
        <f>_xll.qlIndexFixing($BE$1,AZ688,,_xll.ohTrigger(Trigger,Trigger3M))</f>
        <v>1.3149603925965692E-2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44155</v>
      </c>
      <c r="BA689" s="101">
        <f>_xll.qlCalendarAdvance(Calendar,BA688,AY689,"f",,Trigger)</f>
        <v>44159</v>
      </c>
      <c r="BB689" s="101">
        <f>_xll.qlInterestRateIndexMaturity(Currency&amp;"ibor"&amp;Tenor,BA689,Trigger)</f>
        <v>44251</v>
      </c>
      <c r="BC689" s="246">
        <f>_xll.qlIndexFixing($AC$5,AZ689,TRUE,_xll.ohTrigger(Trigger,Trigger3M))</f>
        <v>1.3143664582150666E-2</v>
      </c>
      <c r="BD689" s="246">
        <f>_xll.qlIndexFixing($BE$1,AZ689,,_xll.ohTrigger(Trigger,Trigger3M))</f>
        <v>1.3203756261922833E-2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44162</v>
      </c>
      <c r="BA690" s="101">
        <f>_xll.qlCalendarAdvance(Calendar,BA689,AY690,"f",,Trigger)</f>
        <v>44166</v>
      </c>
      <c r="BB690" s="101">
        <f>_xll.qlInterestRateIndexMaturity(Currency&amp;"ibor"&amp;Tenor,BA690,Trigger)</f>
        <v>44256</v>
      </c>
      <c r="BC690" s="246">
        <f>_xll.qlIndexFixing($AC$5,AZ690,TRUE,_xll.ohTrigger(Trigger,Trigger3M))</f>
        <v>1.3192368449550074E-2</v>
      </c>
      <c r="BD690" s="246">
        <f>_xll.qlIndexFixing($BE$1,AZ690,,_xll.ohTrigger(Trigger,Trigger3M))</f>
        <v>1.3249627950222553E-2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44169</v>
      </c>
      <c r="BA691" s="101">
        <f>_xll.qlCalendarAdvance(Calendar,BA690,AY691,"f",,Trigger)</f>
        <v>44173</v>
      </c>
      <c r="BB691" s="101">
        <f>_xll.qlInterestRateIndexMaturity(Currency&amp;"ibor"&amp;Tenor,BA691,Trigger)</f>
        <v>44263</v>
      </c>
      <c r="BC691" s="246">
        <f>_xll.qlIndexFixing($AC$5,AZ691,TRUE,_xll.ohTrigger(Trigger,Trigger3M))</f>
        <v>1.3249749607773254E-2</v>
      </c>
      <c r="BD691" s="246">
        <f>_xll.qlIndexFixing($BE$1,AZ691,,_xll.ohTrigger(Trigger,Trigger3M))</f>
        <v>1.3303555962978386E-2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44176</v>
      </c>
      <c r="BA692" s="101">
        <f>_xll.qlCalendarAdvance(Calendar,BA691,AY692,"f",,Trigger)</f>
        <v>44180</v>
      </c>
      <c r="BB692" s="101">
        <f>_xll.qlInterestRateIndexMaturity(Currency&amp;"ibor"&amp;Tenor,BA692,Trigger)</f>
        <v>44270</v>
      </c>
      <c r="BC692" s="246">
        <f>_xll.qlIndexFixing($AC$5,AZ692,TRUE,_xll.ohTrigger(Trigger,Trigger3M))</f>
        <v>1.3307131586439702E-2</v>
      </c>
      <c r="BD692" s="246">
        <f>_xll.qlIndexFixing($BE$1,AZ692,,_xll.ohTrigger(Trigger,Trigger3M))</f>
        <v>1.335736531006404E-2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44183</v>
      </c>
      <c r="BA693" s="101">
        <f>_xll.qlCalendarAdvance(Calendar,BA692,AY693,"f",,Trigger)</f>
        <v>44187</v>
      </c>
      <c r="BB693" s="101">
        <f>_xll.qlInterestRateIndexMaturity(Currency&amp;"ibor"&amp;Tenor,BA693,Trigger)</f>
        <v>44277</v>
      </c>
      <c r="BC693" s="246">
        <f>_xll.qlIndexFixing($AC$5,AZ693,TRUE,_xll.ohTrigger(Trigger,Trigger3M))</f>
        <v>1.3364514385561854E-2</v>
      </c>
      <c r="BD693" s="246">
        <f>_xll.qlIndexFixing($BE$1,AZ693,,_xll.ohTrigger(Trigger,Trigger3M))</f>
        <v>1.341105598668868E-2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44189</v>
      </c>
      <c r="BA694" s="101">
        <f>_xll.qlCalendarAdvance(Calendar,BA693,AY694,"f",,Trigger)</f>
        <v>44194</v>
      </c>
      <c r="BB694" s="101">
        <f>_xll.qlInterestRateIndexMaturity(Currency&amp;"ibor"&amp;Tenor,BA694,Trigger)</f>
        <v>44284</v>
      </c>
      <c r="BC694" s="246">
        <f>_xll.qlIndexFixing($AC$5,AZ694,TRUE,_xll.ohTrigger(Trigger,Trigger3M))</f>
        <v>1.3421898005150368E-2</v>
      </c>
      <c r="BD694" s="246">
        <f>_xll.qlIndexFixing($BE$1,AZ694,,_xll.ohTrigger(Trigger,Trigger3M))</f>
        <v>1.3464627988069466E-2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44196</v>
      </c>
      <c r="BA695" s="101">
        <f>_xll.qlCalendarAdvance(Calendar,BA694,AY695,"f",,Trigger)</f>
        <v>44201</v>
      </c>
      <c r="BB695" s="101">
        <f>_xll.qlInterestRateIndexMaturity(Currency&amp;"ibor"&amp;Tenor,BA695,Trigger)</f>
        <v>44292</v>
      </c>
      <c r="BC695" s="246">
        <f>_xll.qlIndexFixing($AC$5,AZ695,TRUE,_xll.ohTrigger(Trigger,Trigger3M))</f>
        <v>1.3483633587281902E-2</v>
      </c>
      <c r="BD695" s="246">
        <f>_xll.qlIndexFixing($BE$1,AZ695,,_xll.ohTrigger(Trigger,Trigger3M))</f>
        <v>1.3522130149596082E-2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44204</v>
      </c>
      <c r="BA696" s="101">
        <f>_xll.qlCalendarAdvance(Calendar,BA695,AY696,"f",,Trigger)</f>
        <v>44208</v>
      </c>
      <c r="BB696" s="101">
        <f>_xll.qlInterestRateIndexMaturity(Currency&amp;"ibor"&amp;Tenor,BA696,Trigger)</f>
        <v>44298</v>
      </c>
      <c r="BC696" s="246">
        <f>_xll.qlIndexFixing($AC$5,AZ696,TRUE,_xll.ohTrigger(Trigger,Trigger3M))</f>
        <v>1.3536667705776217E-2</v>
      </c>
      <c r="BD696" s="246">
        <f>_xll.qlIndexFixing($BE$1,AZ696,,_xll.ohTrigger(Trigger,Trigger3M))</f>
        <v>1.3571415946025844E-2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44211</v>
      </c>
      <c r="BA697" s="101">
        <f>_xll.qlCalendarAdvance(Calendar,BA696,AY697,"f",,Trigger)</f>
        <v>44215</v>
      </c>
      <c r="BB697" s="101">
        <f>_xll.qlInterestRateIndexMaturity(Currency&amp;"ibor"&amp;Tenor,BA697,Trigger)</f>
        <v>44305</v>
      </c>
      <c r="BC697" s="246">
        <f>_xll.qlIndexFixing($AC$5,AZ697,TRUE,_xll.ohTrigger(Trigger,Trigger3M))</f>
        <v>1.3594053786836646E-2</v>
      </c>
      <c r="BD697" s="246">
        <f>_xll.qlIndexFixing($BE$1,AZ697,,_xll.ohTrigger(Trigger,Trigger3M))</f>
        <v>1.3624631893089045E-2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44218</v>
      </c>
      <c r="BA698" s="101">
        <f>_xll.qlCalendarAdvance(Calendar,BA697,AY698,"f",,Trigger)</f>
        <v>44222</v>
      </c>
      <c r="BB698" s="101">
        <f>_xll.qlInterestRateIndexMaturity(Currency&amp;"ibor"&amp;Tenor,BA698,Trigger)</f>
        <v>44312</v>
      </c>
      <c r="BC698" s="246">
        <f>_xll.qlIndexFixing($AC$5,AZ698,TRUE,_xll.ohTrigger(Trigger,Trigger3M))</f>
        <v>1.3651440688409622E-2</v>
      </c>
      <c r="BD698" s="246">
        <f>_xll.qlIndexFixing($BE$1,AZ698,,_xll.ohTrigger(Trigger,Trigger3M))</f>
        <v>1.3677729145886275E-2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44225</v>
      </c>
      <c r="BA699" s="101">
        <f>_xll.qlCalendarAdvance(Calendar,BA698,AY699,"f",,Trigger)</f>
        <v>44229</v>
      </c>
      <c r="BB699" s="101">
        <f>_xll.qlInterestRateIndexMaturity(Currency&amp;"ibor"&amp;Tenor,BA699,Trigger)</f>
        <v>44319</v>
      </c>
      <c r="BC699" s="246">
        <f>_xll.qlIndexFixing($AC$5,AZ699,TRUE,_xll.ohTrigger(Trigger,Trigger3M))</f>
        <v>1.3708828410509355E-2</v>
      </c>
      <c r="BD699" s="246">
        <f>_xll.qlIndexFixing($BE$1,AZ699,,_xll.ohTrigger(Trigger,Trigger3M))</f>
        <v>1.3730707699687983E-2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44232</v>
      </c>
      <c r="BA700" s="101">
        <f>_xll.qlCalendarAdvance(Calendar,BA699,AY700,"f",,Trigger)</f>
        <v>44236</v>
      </c>
      <c r="BB700" s="101">
        <f>_xll.qlInterestRateIndexMaturity(Currency&amp;"ibor"&amp;Tenor,BA700,Trigger)</f>
        <v>44326</v>
      </c>
      <c r="BC700" s="246">
        <f>_xll.qlIndexFixing($AC$5,AZ700,TRUE,_xll.ohTrigger(Trigger,Trigger3M))</f>
        <v>1.3766216953145616E-2</v>
      </c>
      <c r="BD700" s="246">
        <f>_xll.qlIndexFixing($BE$1,AZ700,,_xll.ohTrigger(Trigger,Trigger3M))</f>
        <v>1.3783567549774389E-2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44239</v>
      </c>
      <c r="BA701" s="101">
        <f>_xll.qlCalendarAdvance(Calendar,BA700,AY701,"f",,Trigger)</f>
        <v>44243</v>
      </c>
      <c r="BB701" s="101">
        <f>_xll.qlInterestRateIndexMaturity(Currency&amp;"ibor"&amp;Tenor,BA701,Trigger)</f>
        <v>44333</v>
      </c>
      <c r="BC701" s="246">
        <f>_xll.qlIndexFixing($AC$5,AZ701,TRUE,_xll.ohTrigger(Trigger,Trigger3M))</f>
        <v>1.3823606316330839E-2</v>
      </c>
      <c r="BD701" s="246">
        <f>_xll.qlIndexFixing($BE$1,AZ701,,_xll.ohTrigger(Trigger,Trigger3M))</f>
        <v>1.3836308691439037E-2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44246</v>
      </c>
      <c r="BA702" s="101">
        <f>_xll.qlCalendarAdvance(Calendar,BA701,AY702,"f",,Trigger)</f>
        <v>44250</v>
      </c>
      <c r="BB702" s="101">
        <f>_xll.qlInterestRateIndexMaturity(Currency&amp;"ibor"&amp;Tenor,BA702,Trigger)</f>
        <v>44340</v>
      </c>
      <c r="BC702" s="246">
        <f>_xll.qlIndexFixing($AC$5,AZ702,TRUE,_xll.ohTrigger(Trigger,Trigger3M))</f>
        <v>1.3880996500077458E-2</v>
      </c>
      <c r="BD702" s="246">
        <f>_xll.qlIndexFixing($BE$1,AZ702,,_xll.ohTrigger(Trigger,Trigger3M))</f>
        <v>1.3888931119981685E-2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44253</v>
      </c>
      <c r="BA703" s="101">
        <f>_xll.qlCalendarAdvance(Calendar,BA702,AY703,"f",,Trigger)</f>
        <v>44257</v>
      </c>
      <c r="BB703" s="101">
        <f>_xll.qlInterestRateIndexMaturity(Currency&amp;"ibor"&amp;Tenor,BA703,Trigger)</f>
        <v>44349</v>
      </c>
      <c r="BC703" s="246">
        <f>_xll.qlIndexFixing($AC$5,AZ703,TRUE,_xll.ohTrigger(Trigger,Trigger3M))</f>
        <v>1.3947125971322505E-2</v>
      </c>
      <c r="BD703" s="246">
        <f>_xll.qlIndexFixing($BE$1,AZ703,,_xll.ohTrigger(Trigger,Trigger3M))</f>
        <v>1.3949428572847606E-2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44260</v>
      </c>
      <c r="BA704" s="101">
        <f>_xll.qlCalendarAdvance(Calendar,BA703,AY704,"f",,Trigger)</f>
        <v>44264</v>
      </c>
      <c r="BB704" s="101">
        <f>_xll.qlInterestRateIndexMaturity(Currency&amp;"ibor"&amp;Tenor,BA704,Trigger)</f>
        <v>44356</v>
      </c>
      <c r="BC704" s="246">
        <f>_xll.qlIndexFixing($AC$5,AZ704,TRUE,_xll.ohTrigger(Trigger,Trigger3M))</f>
        <v>1.4004522361795098E-2</v>
      </c>
      <c r="BD704" s="246">
        <f>_xll.qlIndexFixing($BE$1,AZ704,,_xll.ohTrigger(Trigger,Trigger3M))</f>
        <v>1.4001800658768665E-2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44267</v>
      </c>
      <c r="BA705" s="101">
        <f>_xll.qlCalendarAdvance(Calendar,BA704,AY705,"f",,Trigger)</f>
        <v>44271</v>
      </c>
      <c r="BB705" s="101">
        <f>_xll.qlInterestRateIndexMaturity(Currency&amp;"ibor"&amp;Tenor,BA705,Trigger)</f>
        <v>44363</v>
      </c>
      <c r="BC705" s="246">
        <f>_xll.qlIndexFixing($AC$5,AZ705,TRUE,_xll.ohTrigger(Trigger,Trigger3M))</f>
        <v>1.4061919591167074E-2</v>
      </c>
      <c r="BD705" s="246">
        <f>_xll.qlIndexFixing($BE$1,AZ705,,_xll.ohTrigger(Trigger,Trigger3M))</f>
        <v>1.405405402280349E-2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44274</v>
      </c>
      <c r="BA706" s="101">
        <f>_xll.qlCalendarAdvance(Calendar,BA705,AY706,"f",,Trigger)</f>
        <v>44278</v>
      </c>
      <c r="BB706" s="101">
        <f>_xll.qlInterestRateIndexMaturity(Currency&amp;"ibor"&amp;Tenor,BA706,Trigger)</f>
        <v>44370</v>
      </c>
      <c r="BC706" s="246">
        <f>_xll.qlIndexFixing($AC$5,AZ706,TRUE,_xll.ohTrigger(Trigger,Trigger3M))</f>
        <v>1.4119317659449734E-2</v>
      </c>
      <c r="BD706" s="246">
        <f>_xll.qlIndexFixing($BE$1,AZ706,,_xll.ohTrigger(Trigger,Trigger3M))</f>
        <v>1.4106188660195014E-2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44281</v>
      </c>
      <c r="BA707" s="101">
        <f>_xll.qlCalendarAdvance(Calendar,BA706,AY707,"f",,Trigger)</f>
        <v>44285</v>
      </c>
      <c r="BB707" s="101">
        <f>_xll.qlInterestRateIndexMaturity(Currency&amp;"ibor"&amp;Tenor,BA707,Trigger)</f>
        <v>44377</v>
      </c>
      <c r="BC707" s="246">
        <f>_xll.qlIndexFixing($AC$5,AZ707,TRUE,_xll.ohTrigger(Trigger,Trigger3M))</f>
        <v>1.4176716566654366E-2</v>
      </c>
      <c r="BD707" s="246">
        <f>_xll.qlIndexFixing($BE$1,AZ707,,_xll.ohTrigger(Trigger,Trigger3M))</f>
        <v>1.4158204566196601E-2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44286</v>
      </c>
      <c r="BA708" s="101">
        <f>_xll.qlCalendarAdvance(Calendar,BA707,AY708,"f",,Trigger)</f>
        <v>44292</v>
      </c>
      <c r="BB708" s="101">
        <f>_xll.qlInterestRateIndexMaturity(Currency&amp;"ibor"&amp;Tenor,BA708,Trigger)</f>
        <v>44383</v>
      </c>
      <c r="BC708" s="246">
        <f>_xll.qlIndexFixing($AC$5,AZ708,TRUE,_xll.ohTrigger(Trigger,Trigger3M))</f>
        <v>1.4219437556785144E-2</v>
      </c>
      <c r="BD708" s="246">
        <f>_xll.qlIndexFixing($BE$1,AZ708,,_xll.ohTrigger(Trigger,Trigger3M))</f>
        <v>1.4206137387224286E-2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44295</v>
      </c>
      <c r="BA709" s="101">
        <f>_xll.qlCalendarAdvance(Calendar,BA708,AY709,"f",,Trigger)</f>
        <v>44299</v>
      </c>
      <c r="BB709" s="101">
        <f>_xll.qlInterestRateIndexMaturity(Currency&amp;"ibor"&amp;Tenor,BA709,Trigger)</f>
        <v>44390</v>
      </c>
      <c r="BC709" s="246">
        <f>_xll.qlIndexFixing($AC$5,AZ709,TRUE,_xll.ohTrigger(Trigger,Trigger3M))</f>
        <v>1.4258724041868277E-2</v>
      </c>
      <c r="BD709" s="246">
        <f>_xll.qlIndexFixing($BE$1,AZ709,,_xll.ohTrigger(Trigger,Trigger3M))</f>
        <v>1.4257922978042894E-2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44302</v>
      </c>
      <c r="BA710" s="101">
        <f>_xll.qlCalendarAdvance(Calendar,BA709,AY710,"f",,Trigger)</f>
        <v>44306</v>
      </c>
      <c r="BB710" s="101">
        <f>_xll.qlInterestRateIndexMaturity(Currency&amp;"ibor"&amp;Tenor,BA710,Trigger)</f>
        <v>44397</v>
      </c>
      <c r="BC710" s="246">
        <f>_xll.qlIndexFixing($AC$5,AZ710,TRUE,_xll.ohTrigger(Trigger,Trigger3M))</f>
        <v>1.4297896128629388E-2</v>
      </c>
      <c r="BD710" s="246">
        <f>_xll.qlIndexFixing($BE$1,AZ710,,_xll.ohTrigger(Trigger,Trigger3M))</f>
        <v>1.4309591667694953E-2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44309</v>
      </c>
      <c r="BA711" s="101">
        <f>_xll.qlCalendarAdvance(Calendar,BA710,AY711,"f",,Trigger)</f>
        <v>44313</v>
      </c>
      <c r="BB711" s="101">
        <f>_xll.qlInterestRateIndexMaturity(Currency&amp;"ibor"&amp;Tenor,BA711,Trigger)</f>
        <v>44404</v>
      </c>
      <c r="BC711" s="246">
        <f>_xll.qlIndexFixing($AC$5,AZ711,TRUE,_xll.ohTrigger(Trigger,Trigger3M))</f>
        <v>1.4336953813675144E-2</v>
      </c>
      <c r="BD711" s="246">
        <f>_xll.qlIndexFixing($BE$1,AZ711,,_xll.ohTrigger(Trigger,Trigger3M))</f>
        <v>1.4361144626821191E-2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44316</v>
      </c>
      <c r="BA712" s="101">
        <f>_xll.qlCalendarAdvance(Calendar,BA711,AY712,"f",,Trigger)</f>
        <v>44320</v>
      </c>
      <c r="BB712" s="101">
        <f>_xll.qlInterestRateIndexMaturity(Currency&amp;"ibor"&amp;Tenor,BA712,Trigger)</f>
        <v>44412</v>
      </c>
      <c r="BC712" s="246">
        <f>_xll.qlIndexFixing($AC$5,AZ712,TRUE,_xll.ohTrigger(Trigger,Trigger3M))</f>
        <v>1.4378573536696023E-2</v>
      </c>
      <c r="BD712" s="246">
        <f>_xll.qlIndexFixing($BE$1,AZ712,,_xll.ohTrigger(Trigger,Trigger3M))</f>
        <v>1.4416523259859109E-2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44323</v>
      </c>
      <c r="BA713" s="101">
        <f>_xll.qlCalendarAdvance(Calendar,BA712,AY713,"f",,Trigger)</f>
        <v>44327</v>
      </c>
      <c r="BB713" s="101">
        <f>_xll.qlInterestRateIndexMaturity(Currency&amp;"ibor"&amp;Tenor,BA713,Trigger)</f>
        <v>44419</v>
      </c>
      <c r="BC713" s="246">
        <f>_xll.qlIndexFixing($AC$5,AZ713,TRUE,_xll.ohTrigger(Trigger,Trigger3M))</f>
        <v>1.4417589632438913E-2</v>
      </c>
      <c r="BD713" s="246">
        <f>_xll.qlIndexFixing($BE$1,AZ713,,_xll.ohTrigger(Trigger,Trigger3M))</f>
        <v>1.4467842530983955E-2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44330</v>
      </c>
      <c r="BA714" s="101">
        <f>_xll.qlCalendarAdvance(Calendar,BA713,AY714,"f",,Trigger)</f>
        <v>44334</v>
      </c>
      <c r="BB714" s="101">
        <f>_xll.qlInterestRateIndexMaturity(Currency&amp;"ibor"&amp;Tenor,BA714,Trigger)</f>
        <v>44426</v>
      </c>
      <c r="BC714" s="246">
        <f>_xll.qlIndexFixing($AC$5,AZ714,TRUE,_xll.ohTrigger(Trigger,Trigger3M))</f>
        <v>1.4456492567318515E-2</v>
      </c>
      <c r="BD714" s="246">
        <f>_xll.qlIndexFixing($BE$1,AZ714,,_xll.ohTrigger(Trigger,Trigger3M))</f>
        <v>1.4519049681303117E-2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44337</v>
      </c>
      <c r="BA715" s="101">
        <f>_xll.qlCalendarAdvance(Calendar,BA714,AY715,"f",,Trigger)</f>
        <v>44341</v>
      </c>
      <c r="BB715" s="101">
        <f>_xll.qlInterestRateIndexMaturity(Currency&amp;"ibor"&amp;Tenor,BA715,Trigger)</f>
        <v>44433</v>
      </c>
      <c r="BC715" s="246">
        <f>_xll.qlIndexFixing($AC$5,AZ715,TRUE,_xll.ohTrigger(Trigger,Trigger3M))</f>
        <v>1.449528233796361E-2</v>
      </c>
      <c r="BD715" s="246">
        <f>_xll.qlIndexFixing($BE$1,AZ715,,_xll.ohTrigger(Trigger,Trigger3M))</f>
        <v>1.4570145868969302E-2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44344</v>
      </c>
      <c r="BA716" s="101">
        <f>_xll.qlCalendarAdvance(Calendar,BA715,AY716,"f",,Trigger)</f>
        <v>44348</v>
      </c>
      <c r="BB716" s="101">
        <f>_xll.qlInterestRateIndexMaturity(Currency&amp;"ibor"&amp;Tenor,BA716,Trigger)</f>
        <v>44440</v>
      </c>
      <c r="BC716" s="246">
        <f>_xll.qlIndexFixing($AC$5,AZ716,TRUE,_xll.ohTrigger(Trigger,Trigger3M))</f>
        <v>1.4533958941012544E-2</v>
      </c>
      <c r="BD716" s="246">
        <f>_xll.qlIndexFixing($BE$1,AZ716,,_xll.ohTrigger(Trigger,Trigger3M))</f>
        <v>1.4621132252209065E-2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44351</v>
      </c>
      <c r="BA717" s="101">
        <f>_xll.qlCalendarAdvance(Calendar,BA716,AY717,"f",,Trigger)</f>
        <v>44355</v>
      </c>
      <c r="BB717" s="101">
        <f>_xll.qlInterestRateIndexMaturity(Currency&amp;"ibor"&amp;Tenor,BA717,Trigger)</f>
        <v>44447</v>
      </c>
      <c r="BC717" s="246">
        <f>_xll.qlIndexFixing($AC$5,AZ717,TRUE,_xll.ohTrigger(Trigger,Trigger3M))</f>
        <v>1.4572522373115819E-2</v>
      </c>
      <c r="BD717" s="246">
        <f>_xll.qlIndexFixing($BE$1,AZ717,,_xll.ohTrigger(Trigger,Trigger3M))</f>
        <v>1.4672009989313261E-2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44358</v>
      </c>
      <c r="BA718" s="101">
        <f>_xll.qlCalendarAdvance(Calendar,BA717,AY718,"f",,Trigger)</f>
        <v>44362</v>
      </c>
      <c r="BB718" s="101">
        <f>_xll.qlInterestRateIndexMaturity(Currency&amp;"ibor"&amp;Tenor,BA718,Trigger)</f>
        <v>44454</v>
      </c>
      <c r="BC718" s="246">
        <f>_xll.qlIndexFixing($AC$5,AZ718,TRUE,_xll.ohTrigger(Trigger,Trigger3M))</f>
        <v>1.4610972630932629E-2</v>
      </c>
      <c r="BD718" s="246">
        <f>_xll.qlIndexFixing($BE$1,AZ718,,_xll.ohTrigger(Trigger,Trigger3M))</f>
        <v>1.4722780238648337E-2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44365</v>
      </c>
      <c r="BA719" s="101">
        <f>_xll.qlCalendarAdvance(Calendar,BA718,AY719,"f",,Trigger)</f>
        <v>44369</v>
      </c>
      <c r="BB719" s="101">
        <f>_xll.qlInterestRateIndexMaturity(Currency&amp;"ibor"&amp;Tenor,BA719,Trigger)</f>
        <v>44461</v>
      </c>
      <c r="BC719" s="246">
        <f>_xll.qlIndexFixing($AC$5,AZ719,TRUE,_xll.ohTrigger(Trigger,Trigger3M))</f>
        <v>1.4649309711130858E-2</v>
      </c>
      <c r="BD719" s="246">
        <f>_xll.qlIndexFixing($BE$1,AZ719,,_xll.ohTrigger(Trigger,Trigger3M))</f>
        <v>1.4773444158645037E-2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44372</v>
      </c>
      <c r="BA720" s="101">
        <f>_xll.qlCalendarAdvance(Calendar,BA719,AY720,"f",,Trigger)</f>
        <v>44376</v>
      </c>
      <c r="BB720" s="101">
        <f>_xll.qlInterestRateIndexMaturity(Currency&amp;"ibor"&amp;Tenor,BA720,Trigger)</f>
        <v>44468</v>
      </c>
      <c r="BC720" s="246">
        <f>_xll.qlIndexFixing($AC$5,AZ720,TRUE,_xll.ohTrigger(Trigger,Trigger3M))</f>
        <v>1.4687533610389684E-2</v>
      </c>
      <c r="BD720" s="246">
        <f>_xll.qlIndexFixing($BE$1,AZ720,,_xll.ohTrigger(Trigger,Trigger3M))</f>
        <v>1.4824002907804478E-2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44379</v>
      </c>
      <c r="BA721" s="101">
        <f>_xll.qlCalendarAdvance(Calendar,BA720,AY721,"f",,Trigger)</f>
        <v>44383</v>
      </c>
      <c r="BB721" s="101">
        <f>_xll.qlInterestRateIndexMaturity(Currency&amp;"ibor"&amp;Tenor,BA721,Trigger)</f>
        <v>44475</v>
      </c>
      <c r="BC721" s="246">
        <f>_xll.qlIndexFixing($AC$5,AZ721,TRUE,_xll.ohTrigger(Trigger,Trigger3M))</f>
        <v>1.4735831955636384E-2</v>
      </c>
      <c r="BD721" s="246">
        <f>_xll.qlIndexFixing($BE$1,AZ721,,_xll.ohTrigger(Trigger,Trigger3M))</f>
        <v>1.487445760854013E-2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44386</v>
      </c>
      <c r="BA722" s="101">
        <f>_xll.qlCalendarAdvance(Calendar,BA721,AY722,"f",,Trigger)</f>
        <v>44390</v>
      </c>
      <c r="BB722" s="101">
        <f>_xll.qlInterestRateIndexMaturity(Currency&amp;"ibor"&amp;Tenor,BA722,Trigger)</f>
        <v>44482</v>
      </c>
      <c r="BC722" s="246">
        <f>_xll.qlIndexFixing($AC$5,AZ722,TRUE,_xll.ohTrigger(Trigger,Trigger3M))</f>
        <v>1.4791747394883847E-2</v>
      </c>
      <c r="BD722" s="246">
        <f>_xll.qlIndexFixing($BE$1,AZ722,,_xll.ohTrigger(Trigger,Trigger3M))</f>
        <v>1.4924808776011213E-2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44393</v>
      </c>
      <c r="BA723" s="101">
        <f>_xll.qlCalendarAdvance(Calendar,BA722,AY723,"f",,Trigger)</f>
        <v>44397</v>
      </c>
      <c r="BB723" s="101">
        <f>_xll.qlInterestRateIndexMaturity(Currency&amp;"ibor"&amp;Tenor,BA723,Trigger)</f>
        <v>44489</v>
      </c>
      <c r="BC723" s="246">
        <f>_xll.qlIndexFixing($AC$5,AZ723,TRUE,_xll.ohTrigger(Trigger,Trigger3M))</f>
        <v>1.4847663630137179E-2</v>
      </c>
      <c r="BD723" s="246">
        <f>_xll.qlIndexFixing($BE$1,AZ723,,_xll.ohTrigger(Trigger,Trigger3M))</f>
        <v>1.4975056421475676E-2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44400</v>
      </c>
      <c r="BA724" s="101">
        <f>_xll.qlCalendarAdvance(Calendar,BA723,AY724,"f",,Trigger)</f>
        <v>44404</v>
      </c>
      <c r="BB724" s="101">
        <f>_xll.qlInterestRateIndexMaturity(Currency&amp;"ibor"&amp;Tenor,BA724,Trigger)</f>
        <v>44496</v>
      </c>
      <c r="BC724" s="246">
        <f>_xll.qlIndexFixing($AC$5,AZ724,TRUE,_xll.ohTrigger(Trigger,Trigger3M))</f>
        <v>1.4903580661408546E-2</v>
      </c>
      <c r="BD724" s="246">
        <f>_xll.qlIndexFixing($BE$1,AZ724,,_xll.ohTrigger(Trigger,Trigger3M))</f>
        <v>1.5025200540942798E-2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44407</v>
      </c>
      <c r="BA725" s="101">
        <f>_xll.qlCalendarAdvance(Calendar,BA724,AY725,"f",,Trigger)</f>
        <v>44411</v>
      </c>
      <c r="BB725" s="101">
        <f>_xll.qlInterestRateIndexMaturity(Currency&amp;"ibor"&amp;Tenor,BA725,Trigger)</f>
        <v>44503</v>
      </c>
      <c r="BC725" s="246">
        <f>_xll.qlIndexFixing($AC$5,AZ725,TRUE,_xll.ohTrigger(Trigger,Trigger3M))</f>
        <v>1.4959498488708372E-2</v>
      </c>
      <c r="BD725" s="246">
        <f>_xll.qlIndexFixing($BE$1,AZ725,,_xll.ohTrigger(Trigger,Trigger3M))</f>
        <v>1.507524113043055E-2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44414</v>
      </c>
      <c r="BA726" s="101">
        <f>_xll.qlCalendarAdvance(Calendar,BA725,AY726,"f",,Trigger)</f>
        <v>44418</v>
      </c>
      <c r="BB726" s="101">
        <f>_xll.qlInterestRateIndexMaturity(Currency&amp;"ibor"&amp;Tenor,BA726,Trigger)</f>
        <v>44510</v>
      </c>
      <c r="BC726" s="246">
        <f>_xll.qlIndexFixing($AC$5,AZ726,TRUE,_xll.ohTrigger(Trigger,Trigger3M))</f>
        <v>1.5015417112048825E-2</v>
      </c>
      <c r="BD726" s="246">
        <f>_xll.qlIndexFixing($BE$1,AZ726,,_xll.ohTrigger(Trigger,Trigger3M))</f>
        <v>1.5125178185969061E-2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44421</v>
      </c>
      <c r="BA727" s="101">
        <f>_xll.qlCalendarAdvance(Calendar,BA726,AY727,"f",,Trigger)</f>
        <v>44425</v>
      </c>
      <c r="BB727" s="101">
        <f>_xll.qlInterestRateIndexMaturity(Currency&amp;"ibor"&amp;Tenor,BA727,Trigger)</f>
        <v>44517</v>
      </c>
      <c r="BC727" s="246">
        <f>_xll.qlIndexFixing($AC$5,AZ727,TRUE,_xll.ohTrigger(Trigger,Trigger3M))</f>
        <v>1.5071336531440329E-2</v>
      </c>
      <c r="BD727" s="246">
        <f>_xll.qlIndexFixing($BE$1,AZ727,,_xll.ohTrigger(Trigger,Trigger3M))</f>
        <v>1.51750117035902E-2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44428</v>
      </c>
      <c r="BA728" s="101">
        <f>_xll.qlCalendarAdvance(Calendar,BA727,AY728,"f",,Trigger)</f>
        <v>44432</v>
      </c>
      <c r="BB728" s="101">
        <f>_xll.qlInterestRateIndexMaturity(Currency&amp;"ibor"&amp;Tenor,BA728,Trigger)</f>
        <v>44524</v>
      </c>
      <c r="BC728" s="246">
        <f>_xll.qlIndexFixing($AC$5,AZ728,TRUE,_xll.ohTrigger(Trigger,Trigger3M))</f>
        <v>1.5127256746894177E-2</v>
      </c>
      <c r="BD728" s="246">
        <f>_xll.qlIndexFixing($BE$1,AZ728,,_xll.ohTrigger(Trigger,Trigger3M))</f>
        <v>1.5224741679338875E-2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44435</v>
      </c>
      <c r="BA729" s="101">
        <f>_xll.qlCalendarAdvance(Calendar,BA728,AY729,"f",,Trigger)</f>
        <v>44439</v>
      </c>
      <c r="BB729" s="101">
        <f>_xll.qlInterestRateIndexMaturity(Currency&amp;"ibor"&amp;Tenor,BA729,Trigger)</f>
        <v>44530</v>
      </c>
      <c r="BC729" s="246">
        <f>_xll.qlIndexFixing($AC$5,AZ729,TRUE,_xll.ohTrigger(Trigger,Trigger3M))</f>
        <v>1.5178863780960717E-2</v>
      </c>
      <c r="BD729" s="246">
        <f>_xll.qlIndexFixing($BE$1,AZ729,,_xll.ohTrigger(Trigger,Trigger3M))</f>
        <v>1.5270519547290319E-2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44442</v>
      </c>
      <c r="BA730" s="101">
        <f>_xll.qlCalendarAdvance(Calendar,BA729,AY730,"f",,Trigger)</f>
        <v>44446</v>
      </c>
      <c r="BB730" s="101">
        <f>_xll.qlInterestRateIndexMaturity(Currency&amp;"ibor"&amp;Tenor,BA730,Trigger)</f>
        <v>44537</v>
      </c>
      <c r="BC730" s="246">
        <f>_xll.qlIndexFixing($AC$5,AZ730,TRUE,_xll.ohTrigger(Trigger,Trigger3M))</f>
        <v>1.5234783174088136E-2</v>
      </c>
      <c r="BD730" s="246">
        <f>_xll.qlIndexFixing($BE$1,AZ730,,_xll.ohTrigger(Trigger,Trigger3M))</f>
        <v>1.5320047723917526E-2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44449</v>
      </c>
      <c r="BA731" s="101">
        <f>_xll.qlCalendarAdvance(Calendar,BA730,AY731,"f",,Trigger)</f>
        <v>44453</v>
      </c>
      <c r="BB731" s="101">
        <f>_xll.qlInterestRateIndexMaturity(Currency&amp;"ibor"&amp;Tenor,BA731,Trigger)</f>
        <v>44544</v>
      </c>
      <c r="BC731" s="246">
        <f>_xll.qlIndexFixing($AC$5,AZ731,TRUE,_xll.ohTrigger(Trigger,Trigger3M))</f>
        <v>1.5290703354625252E-2</v>
      </c>
      <c r="BD731" s="246">
        <f>_xll.qlIndexFixing($BE$1,AZ731,,_xll.ohTrigger(Trigger,Trigger3M))</f>
        <v>1.5369472344755736E-2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44456</v>
      </c>
      <c r="BA732" s="101">
        <f>_xll.qlCalendarAdvance(Calendar,BA731,AY732,"f",,Trigger)</f>
        <v>44460</v>
      </c>
      <c r="BB732" s="101">
        <f>_xll.qlInterestRateIndexMaturity(Currency&amp;"ibor"&amp;Tenor,BA732,Trigger)</f>
        <v>44551</v>
      </c>
      <c r="BC732" s="246">
        <f>_xll.qlIndexFixing($AC$5,AZ732,TRUE,_xll.ohTrigger(Trigger,Trigger3M))</f>
        <v>1.5346624322583487E-2</v>
      </c>
      <c r="BD732" s="246">
        <f>_xll.qlIndexFixing($BE$1,AZ732,,_xll.ohTrigger(Trigger,Trigger3M))</f>
        <v>1.5418793405924974E-2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44463</v>
      </c>
      <c r="BA733" s="101">
        <f>_xll.qlCalendarAdvance(Calendar,BA732,AY733,"f",,Trigger)</f>
        <v>44467</v>
      </c>
      <c r="BB733" s="101">
        <f>_xll.qlInterestRateIndexMaturity(Currency&amp;"ibor"&amp;Tenor,BA733,Trigger)</f>
        <v>44558</v>
      </c>
      <c r="BC733" s="246">
        <f>_xll.qlIndexFixing($AC$5,AZ733,TRUE,_xll.ohTrigger(Trigger,Trigger3M))</f>
        <v>1.5402546077972501E-2</v>
      </c>
      <c r="BD733" s="246">
        <f>_xll.qlIndexFixing($BE$1,AZ733,,_xll.ohTrigger(Trigger,Trigger3M))</f>
        <v>1.546801090354878E-2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44470</v>
      </c>
      <c r="BA734" s="101">
        <f>_xll.qlCalendarAdvance(Calendar,BA733,AY734,"f",,Trigger)</f>
        <v>44474</v>
      </c>
      <c r="BB734" s="101">
        <f>_xll.qlInterestRateIndexMaturity(Currency&amp;"ibor"&amp;Tenor,BA734,Trigger)</f>
        <v>44566</v>
      </c>
      <c r="BC734" s="246">
        <f>_xll.qlIndexFixing($AC$5,AZ734,TRUE,_xll.ohTrigger(Trigger,Trigger3M))</f>
        <v>1.5462794757572991E-2</v>
      </c>
      <c r="BD734" s="246">
        <f>_xll.qlIndexFixing($BE$1,AZ734,,_xll.ohTrigger(Trigger,Trigger3M))</f>
        <v>1.5520946933968126E-2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44477</v>
      </c>
      <c r="BA735" s="101">
        <f>_xll.qlCalendarAdvance(Calendar,BA734,AY735,"f",,Trigger)</f>
        <v>44481</v>
      </c>
      <c r="BB735" s="101">
        <f>_xll.qlInterestRateIndexMaturity(Currency&amp;"ibor"&amp;Tenor,BA735,Trigger)</f>
        <v>44573</v>
      </c>
      <c r="BC735" s="246">
        <f>_xll.qlIndexFixing($AC$5,AZ735,TRUE,_xll.ohTrigger(Trigger,Trigger3M))</f>
        <v>1.5518720545783878E-2</v>
      </c>
      <c r="BD735" s="246">
        <f>_xll.qlIndexFixing($BE$1,AZ735,,_xll.ohTrigger(Trigger,Trigger3M))</f>
        <v>1.556995200651151E-2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44484</v>
      </c>
      <c r="BA736" s="101">
        <f>_xll.qlCalendarAdvance(Calendar,BA735,AY736,"f",,Trigger)</f>
        <v>44488</v>
      </c>
      <c r="BB736" s="101">
        <f>_xll.qlInterestRateIndexMaturity(Currency&amp;"ibor"&amp;Tenor,BA736,Trigger)</f>
        <v>44580</v>
      </c>
      <c r="BC736" s="246">
        <f>_xll.qlIndexFixing($AC$5,AZ736,TRUE,_xll.ohTrigger(Trigger,Trigger3M))</f>
        <v>1.5574647130148344E-2</v>
      </c>
      <c r="BD736" s="246">
        <f>_xll.qlIndexFixing($BE$1,AZ736,,_xll.ohTrigger(Trigger,Trigger3M))</f>
        <v>1.5618853505824903E-2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44491</v>
      </c>
      <c r="BA737" s="101">
        <f>_xll.qlCalendarAdvance(Calendar,BA736,AY737,"f",,Trigger)</f>
        <v>44495</v>
      </c>
      <c r="BB737" s="101">
        <f>_xll.qlInterestRateIndexMaturity(Currency&amp;"ibor"&amp;Tenor,BA737,Trigger)</f>
        <v>44587</v>
      </c>
      <c r="BC737" s="246">
        <f>_xll.qlIndexFixing($AC$5,AZ737,TRUE,_xll.ohTrigger(Trigger,Trigger3M))</f>
        <v>1.5630574510677682E-2</v>
      </c>
      <c r="BD737" s="246">
        <f>_xll.qlIndexFixing($BE$1,AZ737,,_xll.ohTrigger(Trigger,Trigger3M))</f>
        <v>1.5667651428023583E-2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44498</v>
      </c>
      <c r="BA738" s="101">
        <f>_xll.qlCalendarAdvance(Calendar,BA737,AY738,"f",,Trigger)</f>
        <v>44502</v>
      </c>
      <c r="BB738" s="101">
        <f>_xll.qlInterestRateIndexMaturity(Currency&amp;"ibor"&amp;Tenor,BA738,Trigger)</f>
        <v>44594</v>
      </c>
      <c r="BC738" s="246">
        <f>_xll.qlIndexFixing($AC$5,AZ738,TRUE,_xll.ohTrigger(Trigger,Trigger3M))</f>
        <v>1.568650268738319E-2</v>
      </c>
      <c r="BD738" s="246">
        <f>_xll.qlIndexFixing($BE$1,AZ738,,_xll.ohTrigger(Trigger,Trigger3M))</f>
        <v>1.5716345769234998E-2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44505</v>
      </c>
      <c r="BA739" s="101">
        <f>_xll.qlCalendarAdvance(Calendar,BA738,AY739,"f",,Trigger)</f>
        <v>44509</v>
      </c>
      <c r="BB739" s="101">
        <f>_xll.qlInterestRateIndexMaturity(Currency&amp;"ibor"&amp;Tenor,BA739,Trigger)</f>
        <v>44601</v>
      </c>
      <c r="BC739" s="246">
        <f>_xll.qlIndexFixing($AC$5,AZ739,TRUE,_xll.ohTrigger(Trigger,Trigger3M))</f>
        <v>1.5742431660276161E-2</v>
      </c>
      <c r="BD739" s="246">
        <f>_xll.qlIndexFixing($BE$1,AZ739,,_xll.ohTrigger(Trigger,Trigger3M))</f>
        <v>1.5764936525590939E-2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44512</v>
      </c>
      <c r="BA740" s="101">
        <f>_xll.qlCalendarAdvance(Calendar,BA739,AY740,"f",,Trigger)</f>
        <v>44516</v>
      </c>
      <c r="BB740" s="101">
        <f>_xll.qlInterestRateIndexMaturity(Currency&amp;"ibor"&amp;Tenor,BA740,Trigger)</f>
        <v>44608</v>
      </c>
      <c r="BC740" s="246">
        <f>_xll.qlIndexFixing($AC$5,AZ740,TRUE,_xll.ohTrigger(Trigger,Trigger3M))</f>
        <v>1.5798361429367025E-2</v>
      </c>
      <c r="BD740" s="246">
        <f>_xll.qlIndexFixing($BE$1,AZ740,,_xll.ohTrigger(Trigger,Trigger3M))</f>
        <v>1.5813423693234487E-2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44519</v>
      </c>
      <c r="BA741" s="101">
        <f>_xll.qlCalendarAdvance(Calendar,BA740,AY741,"f",,Trigger)</f>
        <v>44523</v>
      </c>
      <c r="BB741" s="101">
        <f>_xll.qlInterestRateIndexMaturity(Currency&amp;"ibor"&amp;Tenor,BA741,Trigger)</f>
        <v>44615</v>
      </c>
      <c r="BC741" s="246">
        <f>_xll.qlIndexFixing($AC$5,AZ741,TRUE,_xll.ohTrigger(Trigger,Trigger3M))</f>
        <v>1.5854291994668809E-2</v>
      </c>
      <c r="BD741" s="246">
        <f>_xll.qlIndexFixing($BE$1,AZ741,,_xll.ohTrigger(Trigger,Trigger3M))</f>
        <v>1.5861807268313946E-2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44526</v>
      </c>
      <c r="BA742" s="101">
        <f>_xll.qlCalendarAdvance(Calendar,BA741,AY742,"f",,Trigger)</f>
        <v>44530</v>
      </c>
      <c r="BB742" s="101">
        <f>_xll.qlInterestRateIndexMaturity(Currency&amp;"ibor"&amp;Tenor,BA742,Trigger)</f>
        <v>44620</v>
      </c>
      <c r="BC742" s="246">
        <f>_xll.qlIndexFixing($AC$5,AZ742,TRUE,_xll.ohTrigger(Trigger,Trigger3M))</f>
        <v>1.5901531635921451E-2</v>
      </c>
      <c r="BD742" s="246">
        <f>_xll.qlIndexFixing($BE$1,AZ742,,_xll.ohTrigger(Trigger,Trigger3M))</f>
        <v>1.5902527135089883E-2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44533</v>
      </c>
      <c r="BA743" s="101">
        <f>_xll.qlCalendarAdvance(Calendar,BA742,AY743,"f",,Trigger)</f>
        <v>44537</v>
      </c>
      <c r="BB743" s="101">
        <f>_xll.qlInterestRateIndexMaturity(Currency&amp;"ibor"&amp;Tenor,BA743,Trigger)</f>
        <v>44627</v>
      </c>
      <c r="BC743" s="246">
        <f>_xll.qlIndexFixing($AC$5,AZ743,TRUE,_xll.ohTrigger(Trigger,Trigger3M))</f>
        <v>1.5957458740148311E-2</v>
      </c>
      <c r="BD743" s="246">
        <f>_xll.qlIndexFixing($BE$1,AZ743,,_xll.ohTrigger(Trigger,Trigger3M))</f>
        <v>1.5950714058829973E-2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44540</v>
      </c>
      <c r="BA744" s="101">
        <f>_xll.qlCalendarAdvance(Calendar,BA743,AY744,"f",,Trigger)</f>
        <v>44544</v>
      </c>
      <c r="BB744" s="101">
        <f>_xll.qlInterestRateIndexMaturity(Currency&amp;"ibor"&amp;Tenor,BA744,Trigger)</f>
        <v>44634</v>
      </c>
      <c r="BC744" s="246">
        <f>_xll.qlIndexFixing($AC$5,AZ744,TRUE,_xll.ohTrigger(Trigger,Trigger3M))</f>
        <v>1.6013386623239256E-2</v>
      </c>
      <c r="BD744" s="246">
        <f>_xll.qlIndexFixing($BE$1,AZ744,,_xll.ohTrigger(Trigger,Trigger3M))</f>
        <v>1.5998797375392115E-2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44547</v>
      </c>
      <c r="BA745" s="101">
        <f>_xll.qlCalendarAdvance(Calendar,BA744,AY745,"f",,Trigger)</f>
        <v>44551</v>
      </c>
      <c r="BB745" s="101">
        <f>_xll.qlInterestRateIndexMaturity(Currency&amp;"ibor"&amp;Tenor,BA745,Trigger)</f>
        <v>44641</v>
      </c>
      <c r="BC745" s="246">
        <f>_xll.qlIndexFixing($AC$5,AZ745,TRUE,_xll.ohTrigger(Trigger,Trigger3M))</f>
        <v>1.6069315285204944E-2</v>
      </c>
      <c r="BD745" s="246">
        <f>_xll.qlIndexFixing($BE$1,AZ745,,_xll.ohTrigger(Trigger,Trigger3M))</f>
        <v>1.6046777081040631E-2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44554</v>
      </c>
      <c r="BA746" s="101">
        <f>_xll.qlCalendarAdvance(Calendar,BA745,AY746,"f",,Trigger)</f>
        <v>44558</v>
      </c>
      <c r="BB746" s="101">
        <f>_xll.qlInterestRateIndexMaturity(Currency&amp;"ibor"&amp;Tenor,BA746,Trigger)</f>
        <v>44648</v>
      </c>
      <c r="BC746" s="246">
        <f>_xll.qlIndexFixing($AC$5,AZ746,TRUE,_xll.ohTrigger(Trigger,Trigger3M))</f>
        <v>1.6125244726056032E-2</v>
      </c>
      <c r="BD746" s="246">
        <f>_xll.qlIndexFixing($BE$1,AZ746,,_xll.ohTrigger(Trigger,Trigger3M))</f>
        <v>1.6094653172048723E-2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44561</v>
      </c>
      <c r="BA747" s="101">
        <f>_xll.qlCalendarAdvance(Calendar,BA746,AY747,"f",,Trigger)</f>
        <v>44565</v>
      </c>
      <c r="BB747" s="101">
        <f>_xll.qlInterestRateIndexMaturity(Currency&amp;"ibor"&amp;Tenor,BA747,Trigger)</f>
        <v>44655</v>
      </c>
      <c r="BC747" s="246">
        <f>_xll.qlIndexFixing($AC$5,AZ747,TRUE,_xll.ohTrigger(Trigger,Trigger3M))</f>
        <v>1.6181174945803178E-2</v>
      </c>
      <c r="BD747" s="246">
        <f>_xll.qlIndexFixing($BE$1,AZ747,,_xll.ohTrigger(Trigger,Trigger3M))</f>
        <v>1.6142425644696701E-2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44568</v>
      </c>
      <c r="BA748" s="101">
        <f>_xll.qlCalendarAdvance(Calendar,BA747,AY748,"f",,Trigger)</f>
        <v>44572</v>
      </c>
      <c r="BB748" s="101">
        <f>_xll.qlInterestRateIndexMaturity(Currency&amp;"ibor"&amp;Tenor,BA748,Trigger)</f>
        <v>44662</v>
      </c>
      <c r="BC748" s="246">
        <f>_xll.qlIndexFixing($AC$5,AZ748,TRUE,_xll.ohTrigger(Trigger,Trigger3M))</f>
        <v>1.6237105944458818E-2</v>
      </c>
      <c r="BD748" s="246">
        <f>_xll.qlIndexFixing($BE$1,AZ748,,_xll.ohTrigger(Trigger,Trigger3M))</f>
        <v>1.6190094495273755E-2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44575</v>
      </c>
      <c r="BA749" s="101">
        <f>_xll.qlCalendarAdvance(Calendar,BA748,AY749,"f",,Trigger)</f>
        <v>44579</v>
      </c>
      <c r="BB749" s="101">
        <f>_xll.qlInterestRateIndexMaturity(Currency&amp;"ibor"&amp;Tenor,BA749,Trigger)</f>
        <v>44670</v>
      </c>
      <c r="BC749" s="246">
        <f>_xll.qlIndexFixing($AC$5,AZ749,TRUE,_xll.ohTrigger(Trigger,Trigger3M))</f>
        <v>1.6297401263960509E-2</v>
      </c>
      <c r="BD749" s="246">
        <f>_xll.qlIndexFixing($BE$1,AZ749,,_xll.ohTrigger(Trigger,Trigger3M))</f>
        <v>1.6241403094148576E-2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44582</v>
      </c>
      <c r="BA750" s="101">
        <f>_xll.qlCalendarAdvance(Calendar,BA749,AY750,"f",,Trigger)</f>
        <v>44586</v>
      </c>
      <c r="BB750" s="101">
        <f>_xll.qlInterestRateIndexMaturity(Currency&amp;"ibor"&amp;Tenor,BA750,Trigger)</f>
        <v>44676</v>
      </c>
      <c r="BC750" s="246">
        <f>_xll.qlIndexFixing($AC$5,AZ750,TRUE,_xll.ohTrigger(Trigger,Trigger3M))</f>
        <v>1.634897027853377E-2</v>
      </c>
      <c r="BD750" s="246">
        <f>_xll.qlIndexFixing($BE$1,AZ750,,_xll.ohTrigger(Trigger,Trigger3M))</f>
        <v>1.628512131540738E-2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44589</v>
      </c>
      <c r="BA751" s="101">
        <f>_xll.qlCalendarAdvance(Calendar,BA750,AY751,"f",,Trigger)</f>
        <v>44593</v>
      </c>
      <c r="BB751" s="101">
        <f>_xll.qlInterestRateIndexMaturity(Currency&amp;"ibor"&amp;Tenor,BA751,Trigger)</f>
        <v>44683</v>
      </c>
      <c r="BC751" s="246">
        <f>_xll.qlIndexFixing($AC$5,AZ751,TRUE,_xll.ohTrigger(Trigger,Trigger3M))</f>
        <v>1.6404903613976174E-2</v>
      </c>
      <c r="BD751" s="246">
        <f>_xll.qlIndexFixing($BE$1,AZ751,,_xll.ohTrigger(Trigger,Trigger3M))</f>
        <v>1.633247927758319E-2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44596</v>
      </c>
      <c r="BA752" s="101">
        <f>_xll.qlCalendarAdvance(Calendar,BA751,AY752,"f",,Trigger)</f>
        <v>44600</v>
      </c>
      <c r="BB752" s="101">
        <f>_xll.qlInterestRateIndexMaturity(Currency&amp;"ibor"&amp;Tenor,BA752,Trigger)</f>
        <v>44690</v>
      </c>
      <c r="BC752" s="246">
        <f>_xll.qlIndexFixing($AC$5,AZ752,TRUE,_xll.ohTrigger(Trigger,Trigger3M))</f>
        <v>1.6460837728368816E-2</v>
      </c>
      <c r="BD752" s="246">
        <f>_xll.qlIndexFixing($BE$1,AZ752,,_xll.ohTrigger(Trigger,Trigger3M))</f>
        <v>1.6379733602922109E-2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44603</v>
      </c>
      <c r="BA753" s="101">
        <f>_xll.qlCalendarAdvance(Calendar,BA752,AY753,"f",,Trigger)</f>
        <v>44607</v>
      </c>
      <c r="BB753" s="101">
        <f>_xll.qlInterestRateIndexMaturity(Currency&amp;"ibor"&amp;Tenor,BA753,Trigger)</f>
        <v>44697</v>
      </c>
      <c r="BC753" s="246">
        <f>_xll.qlIndexFixing($AC$5,AZ753,TRUE,_xll.ohTrigger(Trigger,Trigger3M))</f>
        <v>1.6516772621723241E-2</v>
      </c>
      <c r="BD753" s="246">
        <f>_xll.qlIndexFixing($BE$1,AZ753,,_xll.ohTrigger(Trigger,Trigger3M))</f>
        <v>1.6426884287755072E-2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44610</v>
      </c>
      <c r="BA754" s="101">
        <f>_xll.qlCalendarAdvance(Calendar,BA753,AY754,"f",,Trigger)</f>
        <v>44614</v>
      </c>
      <c r="BB754" s="101">
        <f>_xll.qlInterestRateIndexMaturity(Currency&amp;"ibor"&amp;Tenor,BA754,Trigger)</f>
        <v>44704</v>
      </c>
      <c r="BC754" s="246">
        <f>_xll.qlIndexFixing($AC$5,AZ754,TRUE,_xll.ohTrigger(Trigger,Trigger3M))</f>
        <v>1.6572708294050997E-2</v>
      </c>
      <c r="BD754" s="246">
        <f>_xll.qlIndexFixing($BE$1,AZ754,,_xll.ohTrigger(Trigger,Trigger3M))</f>
        <v>1.6473931328416569E-2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44617</v>
      </c>
      <c r="BA755" s="101">
        <f>_xll.qlCalendarAdvance(Calendar,BA754,AY755,"f",,Trigger)</f>
        <v>44621</v>
      </c>
      <c r="BB755" s="101">
        <f>_xll.qlInterestRateIndexMaturity(Currency&amp;"ibor"&amp;Tenor,BA755,Trigger)</f>
        <v>44713</v>
      </c>
      <c r="BC755" s="246">
        <f>_xll.qlIndexFixing($AC$5,AZ755,TRUE,_xll.ohTrigger(Trigger,Trigger3M))</f>
        <v>1.6637403517302689E-2</v>
      </c>
      <c r="BD755" s="246">
        <f>_xll.qlIndexFixing($BE$1,AZ755,,_xll.ohTrigger(Trigger,Trigger3M))</f>
        <v>1.6528297963743055E-2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44624</v>
      </c>
      <c r="BA756" s="101">
        <f>_xll.qlCalendarAdvance(Calendar,BA755,AY756,"f",,Trigger)</f>
        <v>44628</v>
      </c>
      <c r="BB756" s="101">
        <f>_xll.qlInterestRateIndexMaturity(Currency&amp;"ibor"&amp;Tenor,BA756,Trigger)</f>
        <v>44720</v>
      </c>
      <c r="BC756" s="246">
        <f>_xll.qlIndexFixing($AC$5,AZ756,TRUE,_xll.ohTrigger(Trigger,Trigger3M))</f>
        <v>1.6693346027115939E-2</v>
      </c>
      <c r="BD756" s="246">
        <f>_xll.qlIndexFixing($BE$1,AZ756,,_xll.ohTrigger(Trigger,Trigger3M))</f>
        <v>1.6575127193934058E-2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44631</v>
      </c>
      <c r="BA757" s="101">
        <f>_xll.qlCalendarAdvance(Calendar,BA756,AY757,"f",,Trigger)</f>
        <v>44635</v>
      </c>
      <c r="BB757" s="101">
        <f>_xll.qlInterestRateIndexMaturity(Currency&amp;"ibor"&amp;Tenor,BA757,Trigger)</f>
        <v>44727</v>
      </c>
      <c r="BC757" s="246">
        <f>_xll.qlIndexFixing($AC$5,AZ757,TRUE,_xll.ohTrigger(Trigger,Trigger3M))</f>
        <v>1.674928933332084E-2</v>
      </c>
      <c r="BD757" s="246">
        <f>_xll.qlIndexFixing($BE$1,AZ757,,_xll.ohTrigger(Trigger,Trigger3M))</f>
        <v>1.6621852771076313E-2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44638</v>
      </c>
      <c r="BA758" s="101">
        <f>_xll.qlCalendarAdvance(Calendar,BA757,AY758,"f",,Trigger)</f>
        <v>44642</v>
      </c>
      <c r="BB758" s="101">
        <f>_xll.qlInterestRateIndexMaturity(Currency&amp;"ibor"&amp;Tenor,BA758,Trigger)</f>
        <v>44734</v>
      </c>
      <c r="BC758" s="246">
        <f>_xll.qlIndexFixing($AC$5,AZ758,TRUE,_xll.ohTrigger(Trigger,Trigger3M))</f>
        <v>1.6805233435928681E-2</v>
      </c>
      <c r="BD758" s="246">
        <f>_xll.qlIndexFixing($BE$1,AZ758,,_xll.ohTrigger(Trigger,Trigger3M))</f>
        <v>1.6668474691455392E-2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44645</v>
      </c>
      <c r="BA759" s="101">
        <f>_xll.qlCalendarAdvance(Calendar,BA758,AY759,"f",,Trigger)</f>
        <v>44649</v>
      </c>
      <c r="BB759" s="101">
        <f>_xll.qlInterestRateIndexMaturity(Currency&amp;"ibor"&amp;Tenor,BA759,Trigger)</f>
        <v>44741</v>
      </c>
      <c r="BC759" s="246">
        <f>_xll.qlIndexFixing($AC$5,AZ759,TRUE,_xll.ohTrigger(Trigger,Trigger3M))</f>
        <v>1.6861178334951633E-2</v>
      </c>
      <c r="BD759" s="246">
        <f>_xll.qlIndexFixing($BE$1,AZ759,,_xll.ohTrigger(Trigger,Trigger3M))</f>
        <v>1.671499295137165E-2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44652</v>
      </c>
      <c r="BA760" s="101">
        <f>_xll.qlCalendarAdvance(Calendar,BA759,AY760,"f",,Trigger)</f>
        <v>44656</v>
      </c>
      <c r="BB760" s="101">
        <f>_xll.qlInterestRateIndexMaturity(Currency&amp;"ibor"&amp;Tenor,BA760,Trigger)</f>
        <v>44747</v>
      </c>
      <c r="BC760" s="246">
        <f>_xll.qlIndexFixing($AC$5,AZ760,TRUE,_xll.ohTrigger(Trigger,Trigger3M))</f>
        <v>1.6906605633901443E-2</v>
      </c>
      <c r="BD760" s="246">
        <f>_xll.qlIndexFixing($BE$1,AZ760,,_xll.ohTrigger(Trigger,Trigger3M))</f>
        <v>1.6757722379792044E-2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44659</v>
      </c>
      <c r="BA761" s="101">
        <f>_xll.qlCalendarAdvance(Calendar,BA760,AY761,"f",,Trigger)</f>
        <v>44663</v>
      </c>
      <c r="BB761" s="101">
        <f>_xll.qlInterestRateIndexMaturity(Currency&amp;"ibor"&amp;Tenor,BA761,Trigger)</f>
        <v>44754</v>
      </c>
      <c r="BC761" s="246">
        <f>_xll.qlIndexFixing($AC$5,AZ761,TRUE,_xll.ohTrigger(Trigger,Trigger3M))</f>
        <v>1.6919536419654362E-2</v>
      </c>
      <c r="BD761" s="246">
        <f>_xll.qlIndexFixing($BE$1,AZ761,,_xll.ohTrigger(Trigger,Trigger3M))</f>
        <v>1.6804034432014218E-2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44664</v>
      </c>
      <c r="BA762" s="101">
        <f>_xll.qlCalendarAdvance(Calendar,BA761,AY762,"f",,Trigger)</f>
        <v>44670</v>
      </c>
      <c r="BB762" s="101">
        <f>_xll.qlInterestRateIndexMaturity(Currency&amp;"ibor"&amp;Tenor,BA762,Trigger)</f>
        <v>44761</v>
      </c>
      <c r="BC762" s="246">
        <f>_xll.qlIndexFixing($AC$5,AZ762,TRUE,_xll.ohTrigger(Trigger,Trigger3M))</f>
        <v>1.6932232936293284E-2</v>
      </c>
      <c r="BD762" s="246">
        <f>_xll.qlIndexFixing($BE$1,AZ762,,_xll.ohTrigger(Trigger,Trigger3M))</f>
        <v>1.6850223818799026E-2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44673</v>
      </c>
      <c r="BA763" s="101">
        <f>_xll.qlCalendarAdvance(Calendar,BA762,AY763,"f",,Trigger)</f>
        <v>44677</v>
      </c>
      <c r="BB763" s="101">
        <f>_xll.qlInterestRateIndexMaturity(Currency&amp;"ibor"&amp;Tenor,BA763,Trigger)</f>
        <v>44768</v>
      </c>
      <c r="BC763" s="246">
        <f>_xll.qlIndexFixing($AC$5,AZ763,TRUE,_xll.ohTrigger(Trigger,Trigger3M))</f>
        <v>1.6944695181571216E-2</v>
      </c>
      <c r="BD763" s="246">
        <f>_xll.qlIndexFixing($BE$1,AZ763,,_xll.ohTrigger(Trigger,Trigger3M))</f>
        <v>1.6896273916795858E-2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44680</v>
      </c>
      <c r="BA764" s="101">
        <f>_xll.qlCalendarAdvance(Calendar,BA763,AY764,"f",,Trigger)</f>
        <v>44684</v>
      </c>
      <c r="BB764" s="101">
        <f>_xll.qlInterestRateIndexMaturity(Currency&amp;"ibor"&amp;Tenor,BA764,Trigger)</f>
        <v>44776</v>
      </c>
      <c r="BC764" s="246">
        <f>_xll.qlIndexFixing($AC$5,AZ764,TRUE,_xll.ohTrigger(Trigger,Trigger3M))</f>
        <v>1.6957073750397438E-2</v>
      </c>
      <c r="BD764" s="246">
        <f>_xll.qlIndexFixing($BE$1,AZ764,,_xll.ohTrigger(Trigger,Trigger3M))</f>
        <v>1.6945813537818561E-2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44687</v>
      </c>
      <c r="BA765" s="101">
        <f>_xll.qlCalendarAdvance(Calendar,BA764,AY765,"f",,Trigger)</f>
        <v>44691</v>
      </c>
      <c r="BB765" s="101">
        <f>_xll.qlInterestRateIndexMaturity(Currency&amp;"ibor"&amp;Tenor,BA765,Trigger)</f>
        <v>44783</v>
      </c>
      <c r="BC765" s="246">
        <f>_xll.qlIndexFixing($AC$5,AZ765,TRUE,_xll.ohTrigger(Trigger,Trigger3M))</f>
        <v>1.6969512643704117E-2</v>
      </c>
      <c r="BD765" s="246">
        <f>_xll.qlIndexFixing($BE$1,AZ765,,_xll.ohTrigger(Trigger,Trigger3M))</f>
        <v>1.6991520811757314E-2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44694</v>
      </c>
      <c r="BA766" s="101">
        <f>_xll.qlCalendarAdvance(Calendar,BA765,AY766,"f",,Trigger)</f>
        <v>44698</v>
      </c>
      <c r="BB766" s="101">
        <f>_xll.qlInterestRateIndexMaturity(Currency&amp;"ibor"&amp;Tenor,BA766,Trigger)</f>
        <v>44790</v>
      </c>
      <c r="BC766" s="246">
        <f>_xll.qlIndexFixing($AC$5,AZ766,TRUE,_xll.ohTrigger(Trigger,Trigger3M))</f>
        <v>1.6981719798269561E-2</v>
      </c>
      <c r="BD766" s="246">
        <f>_xll.qlIndexFixing($BE$1,AZ766,,_xll.ohTrigger(Trigger,Trigger3M))</f>
        <v>1.7037037499206868E-2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44701</v>
      </c>
      <c r="BA767" s="101">
        <f>_xll.qlCalendarAdvance(Calendar,BA766,AY767,"f",,Trigger)</f>
        <v>44705</v>
      </c>
      <c r="BB767" s="101">
        <f>_xll.qlInterestRateIndexMaturity(Currency&amp;"ibor"&amp;Tenor,BA767,Trigger)</f>
        <v>44797</v>
      </c>
      <c r="BC767" s="246">
        <f>_xll.qlIndexFixing($AC$5,AZ767,TRUE,_xll.ohTrigger(Trigger,Trigger3M))</f>
        <v>1.6993695211932881E-2</v>
      </c>
      <c r="BD767" s="246">
        <f>_xll.qlIndexFixing($BE$1,AZ767,,_xll.ohTrigger(Trigger,Trigger3M))</f>
        <v>1.7082347153569228E-2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44708</v>
      </c>
      <c r="BA768" s="101">
        <f>_xll.qlCalendarAdvance(Calendar,BA767,AY768,"f",,Trigger)</f>
        <v>44712</v>
      </c>
      <c r="BB768" s="101">
        <f>_xll.qlInterestRateIndexMaturity(Currency&amp;"ibor"&amp;Tenor,BA768,Trigger)</f>
        <v>44804</v>
      </c>
      <c r="BC768" s="246">
        <f>_xll.qlIndexFixing($AC$5,AZ768,TRUE,_xll.ohTrigger(Trigger,Trigger3M))</f>
        <v>1.7005438882575774E-2</v>
      </c>
      <c r="BD768" s="246">
        <f>_xll.qlIndexFixing($BE$1,AZ768,,_xll.ohTrigger(Trigger,Trigger3M))</f>
        <v>1.7127433327519152E-2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44715</v>
      </c>
      <c r="BA769" s="101">
        <f>_xll.qlCalendarAdvance(Calendar,BA768,AY769,"f",,Trigger)</f>
        <v>44719</v>
      </c>
      <c r="BB769" s="101">
        <f>_xll.qlInterestRateIndexMaturity(Currency&amp;"ibor"&amp;Tenor,BA769,Trigger)</f>
        <v>44811</v>
      </c>
      <c r="BC769" s="246">
        <f>_xll.qlIndexFixing($AC$5,AZ769,TRUE,_xll.ohTrigger(Trigger,Trigger3M))</f>
        <v>1.7016950808119907E-2</v>
      </c>
      <c r="BD769" s="246">
        <f>_xll.qlIndexFixing($BE$1,AZ769,,_xll.ohTrigger(Trigger,Trigger3M))</f>
        <v>1.7172279573013711E-2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44722</v>
      </c>
      <c r="BA770" s="101">
        <f>_xll.qlCalendarAdvance(Calendar,BA769,AY770,"f",,Trigger)</f>
        <v>44726</v>
      </c>
      <c r="BB770" s="101">
        <f>_xll.qlInterestRateIndexMaturity(Currency&amp;"ibor"&amp;Tenor,BA770,Trigger)</f>
        <v>44818</v>
      </c>
      <c r="BC770" s="246">
        <f>_xll.qlIndexFixing($AC$5,AZ770,TRUE,_xll.ohTrigger(Trigger,Trigger3M))</f>
        <v>1.7028230986529513E-2</v>
      </c>
      <c r="BD770" s="246">
        <f>_xll.qlIndexFixing($BE$1,AZ770,,_xll.ohTrigger(Trigger,Trigger3M))</f>
        <v>1.7216869441300981E-2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44729</v>
      </c>
      <c r="BA771" s="101">
        <f>_xll.qlCalendarAdvance(Calendar,BA770,AY771,"f",,Trigger)</f>
        <v>44733</v>
      </c>
      <c r="BB771" s="101">
        <f>_xll.qlInterestRateIndexMaturity(Currency&amp;"ibor"&amp;Tenor,BA771,Trigger)</f>
        <v>44825</v>
      </c>
      <c r="BC771" s="246">
        <f>_xll.qlIndexFixing($AC$5,AZ771,TRUE,_xll.ohTrigger(Trigger,Trigger3M))</f>
        <v>1.7039279415807931E-2</v>
      </c>
      <c r="BD771" s="246">
        <f>_xll.qlIndexFixing($BE$1,AZ771,,_xll.ohTrigger(Trigger,Trigger3M))</f>
        <v>1.7261186482933066E-2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44736</v>
      </c>
      <c r="BA772" s="101">
        <f>_xll.qlCalendarAdvance(Calendar,BA771,AY772,"f",,Trigger)</f>
        <v>44740</v>
      </c>
      <c r="BB772" s="101">
        <f>_xll.qlInterestRateIndexMaturity(Currency&amp;"ibor"&amp;Tenor,BA772,Trigger)</f>
        <v>44832</v>
      </c>
      <c r="BC772" s="246">
        <f>_xll.qlIndexFixing($AC$5,AZ772,TRUE,_xll.ohTrigger(Trigger,Trigger3M))</f>
        <v>1.7050096094000197E-2</v>
      </c>
      <c r="BD772" s="246">
        <f>_xll.qlIndexFixing($BE$1,AZ772,,_xll.ohTrigger(Trigger,Trigger3M))</f>
        <v>1.7305214247771334E-2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44743</v>
      </c>
      <c r="BA773" s="101">
        <f>_xll.qlCalendarAdvance(Calendar,BA772,AY773,"f",,Trigger)</f>
        <v>44747</v>
      </c>
      <c r="BB773" s="101">
        <f>_xll.qlInterestRateIndexMaturity(Currency&amp;"ibor"&amp;Tenor,BA773,Trigger)</f>
        <v>44839</v>
      </c>
      <c r="BC773" s="246">
        <f>_xll.qlIndexFixing($AC$5,AZ773,TRUE,_xll.ohTrigger(Trigger,Trigger3M))</f>
        <v>1.7066740487521905E-2</v>
      </c>
      <c r="BD773" s="246">
        <f>_xll.qlIndexFixing($BE$1,AZ773,,_xll.ohTrigger(Trigger,Trigger3M))</f>
        <v>1.7348936292995627E-2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44750</v>
      </c>
      <c r="BA774" s="101">
        <f>_xll.qlCalendarAdvance(Calendar,BA773,AY774,"f",,Trigger)</f>
        <v>44754</v>
      </c>
      <c r="BB774" s="101">
        <f>_xll.qlInterestRateIndexMaturity(Currency&amp;"ibor"&amp;Tenor,BA774,Trigger)</f>
        <v>44846</v>
      </c>
      <c r="BC774" s="246">
        <f>_xll.qlIndexFixing($AC$5,AZ774,TRUE,_xll.ohTrigger(Trigger,Trigger3M))</f>
        <v>1.7119642774707598E-2</v>
      </c>
      <c r="BD774" s="246">
        <f>_xll.qlIndexFixing($BE$1,AZ774,,_xll.ohTrigger(Trigger,Trigger3M))</f>
        <v>1.7392340233505173E-2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44757</v>
      </c>
      <c r="BA775" s="101">
        <f>_xll.qlCalendarAdvance(Calendar,BA774,AY775,"f",,Trigger)</f>
        <v>44761</v>
      </c>
      <c r="BB775" s="101">
        <f>_xll.qlInterestRateIndexMaturity(Currency&amp;"ibor"&amp;Tenor,BA775,Trigger)</f>
        <v>44853</v>
      </c>
      <c r="BC775" s="246">
        <f>_xll.qlIndexFixing($AC$5,AZ775,TRUE,_xll.ohTrigger(Trigger,Trigger3M))</f>
        <v>1.7172545773998446E-2</v>
      </c>
      <c r="BD775" s="246">
        <f>_xll.qlIndexFixing($BE$1,AZ775,,_xll.ohTrigger(Trigger,Trigger3M))</f>
        <v>1.7435424333121823E-2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44764</v>
      </c>
      <c r="BA776" s="101">
        <f>_xll.qlCalendarAdvance(Calendar,BA775,AY776,"f",,Trigger)</f>
        <v>44768</v>
      </c>
      <c r="BB776" s="101">
        <f>_xll.qlInterestRateIndexMaturity(Currency&amp;"ibor"&amp;Tenor,BA776,Trigger)</f>
        <v>44860</v>
      </c>
      <c r="BC776" s="246">
        <f>_xll.qlIndexFixing($AC$5,AZ776,TRUE,_xll.ohTrigger(Trigger,Trigger3M))</f>
        <v>1.7225449485404006E-2</v>
      </c>
      <c r="BD776" s="246">
        <f>_xll.qlIndexFixing($BE$1,AZ776,,_xll.ohTrigger(Trigger,Trigger3M))</f>
        <v>1.7478188581314863E-2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44771</v>
      </c>
      <c r="BA777" s="101">
        <f>_xll.qlCalendarAdvance(Calendar,BA776,AY777,"f",,Trigger)</f>
        <v>44775</v>
      </c>
      <c r="BB777" s="101">
        <f>_xll.qlInterestRateIndexMaturity(Currency&amp;"ibor"&amp;Tenor,BA777,Trigger)</f>
        <v>44867</v>
      </c>
      <c r="BC777" s="246">
        <f>_xll.qlIndexFixing($AC$5,AZ777,TRUE,_xll.ohTrigger(Trigger,Trigger3M))</f>
        <v>1.7278353908933841E-2</v>
      </c>
      <c r="BD777" s="246">
        <f>_xll.qlIndexFixing($BE$1,AZ777,,_xll.ohTrigger(Trigger,Trigger3M))</f>
        <v>1.7520632967633527E-2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44778</v>
      </c>
      <c r="BA778" s="101">
        <f>_xll.qlCalendarAdvance(Calendar,BA777,AY778,"f",,Trigger)</f>
        <v>44782</v>
      </c>
      <c r="BB778" s="101">
        <f>_xll.qlInterestRateIndexMaturity(Currency&amp;"ibor"&amp;Tenor,BA778,Trigger)</f>
        <v>44874</v>
      </c>
      <c r="BC778" s="246">
        <f>_xll.qlIndexFixing($AC$5,AZ778,TRUE,_xll.ohTrigger(Trigger,Trigger3M))</f>
        <v>1.7331259044597508E-2</v>
      </c>
      <c r="BD778" s="246">
        <f>_xll.qlIndexFixing($BE$1,AZ778,,_xll.ohTrigger(Trigger,Trigger3M))</f>
        <v>1.7562757481706975E-2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44785</v>
      </c>
      <c r="BA779" s="101">
        <f>_xll.qlCalendarAdvance(Calendar,BA778,AY779,"f",,Trigger)</f>
        <v>44789</v>
      </c>
      <c r="BB779" s="101">
        <f>_xll.qlInterestRateIndexMaturity(Currency&amp;"ibor"&amp;Tenor,BA779,Trigger)</f>
        <v>44881</v>
      </c>
      <c r="BC779" s="246">
        <f>_xll.qlIndexFixing($AC$5,AZ779,TRUE,_xll.ohTrigger(Trigger,Trigger3M))</f>
        <v>1.7384164892405431E-2</v>
      </c>
      <c r="BD779" s="246">
        <f>_xll.qlIndexFixing($BE$1,AZ779,,_xll.ohTrigger(Trigger,Trigger3M))</f>
        <v>1.7604562113239967E-2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44792</v>
      </c>
      <c r="BA780" s="101">
        <f>_xll.qlCalendarAdvance(Calendar,BA779,AY780,"f",,Trigger)</f>
        <v>44796</v>
      </c>
      <c r="BB780" s="101">
        <f>_xll.qlInterestRateIndexMaturity(Currency&amp;"ibor"&amp;Tenor,BA780,Trigger)</f>
        <v>44888</v>
      </c>
      <c r="BC780" s="246">
        <f>_xll.qlIndexFixing($AC$5,AZ780,TRUE,_xll.ohTrigger(Trigger,Trigger3M))</f>
        <v>1.7437071452365428E-2</v>
      </c>
      <c r="BD780" s="246">
        <f>_xll.qlIndexFixing($BE$1,AZ780,,_xll.ohTrigger(Trigger,Trigger3M))</f>
        <v>1.7646046852018066E-2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44799</v>
      </c>
      <c r="BA781" s="101">
        <f>_xll.qlCalendarAdvance(Calendar,BA780,AY781,"f",,Trigger)</f>
        <v>44803</v>
      </c>
      <c r="BB781" s="101">
        <f>_xll.qlInterestRateIndexMaturity(Currency&amp;"ibor"&amp;Tenor,BA781,Trigger)</f>
        <v>44895</v>
      </c>
      <c r="BC781" s="246">
        <f>_xll.qlIndexFixing($AC$5,AZ781,TRUE,_xll.ohTrigger(Trigger,Trigger3M))</f>
        <v>1.7489978724488799E-2</v>
      </c>
      <c r="BD781" s="246">
        <f>_xll.qlIndexFixing($BE$1,AZ781,,_xll.ohTrigger(Trigger,Trigger3M))</f>
        <v>1.7687211687900686E-2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44806</v>
      </c>
      <c r="BA782" s="101">
        <f>_xll.qlCalendarAdvance(Calendar,BA781,AY782,"f",,Trigger)</f>
        <v>44810</v>
      </c>
      <c r="BB782" s="101">
        <f>_xll.qlInterestRateIndexMaturity(Currency&amp;"ibor"&amp;Tenor,BA782,Trigger)</f>
        <v>44901</v>
      </c>
      <c r="BC782" s="246">
        <f>_xll.qlIndexFixing($AC$5,AZ782,TRUE,_xll.ohTrigger(Trigger,Trigger3M))</f>
        <v>1.7538680936854446E-2</v>
      </c>
      <c r="BD782" s="246">
        <f>_xll.qlIndexFixing($BE$1,AZ782,,_xll.ohTrigger(Trigger,Trigger3M))</f>
        <v>1.7724763874992382E-2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44813</v>
      </c>
      <c r="BA783" s="101">
        <f>_xll.qlCalendarAdvance(Calendar,BA782,AY783,"f",,Trigger)</f>
        <v>44817</v>
      </c>
      <c r="BB783" s="101">
        <f>_xll.qlInterestRateIndexMaturity(Currency&amp;"ibor"&amp;Tenor,BA783,Trigger)</f>
        <v>44908</v>
      </c>
      <c r="BC783" s="246">
        <f>_xll.qlIndexFixing($AC$5,AZ783,TRUE,_xll.ohTrigger(Trigger,Trigger3M))</f>
        <v>1.7591587006717983E-2</v>
      </c>
      <c r="BD783" s="246">
        <f>_xll.qlIndexFixing($BE$1,AZ783,,_xll.ohTrigger(Trigger,Trigger3M))</f>
        <v>1.7765309733310662E-2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44820</v>
      </c>
      <c r="BA784" s="101">
        <f>_xll.qlCalendarAdvance(Calendar,BA783,AY784,"f",,Trigger)</f>
        <v>44824</v>
      </c>
      <c r="BB784" s="101">
        <f>_xll.qlInterestRateIndexMaturity(Currency&amp;"ibor"&amp;Tenor,BA784,Trigger)</f>
        <v>44915</v>
      </c>
      <c r="BC784" s="246">
        <f>_xll.qlIndexFixing($AC$5,AZ784,TRUE,_xll.ohTrigger(Trigger,Trigger3M))</f>
        <v>1.7644493780996511E-2</v>
      </c>
      <c r="BD784" s="246">
        <f>_xll.qlIndexFixing($BE$1,AZ784,,_xll.ohTrigger(Trigger,Trigger3M))</f>
        <v>1.7805535670733893E-2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44827</v>
      </c>
      <c r="BA785" s="101">
        <f>_xll.qlCalendarAdvance(Calendar,BA784,AY785,"f",,Trigger)</f>
        <v>44831</v>
      </c>
      <c r="BB785" s="101">
        <f>_xll.qlInterestRateIndexMaturity(Currency&amp;"ibor"&amp;Tenor,BA785,Trigger)</f>
        <v>44922</v>
      </c>
      <c r="BC785" s="246">
        <f>_xll.qlIndexFixing($AC$5,AZ785,TRUE,_xll.ohTrigger(Trigger,Trigger3M))</f>
        <v>1.769740125969969E-2</v>
      </c>
      <c r="BD785" s="246">
        <f>_xll.qlIndexFixing($BE$1,AZ785,,_xll.ohTrigger(Trigger,Trigger3M))</f>
        <v>1.7845441677535347E-2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44834</v>
      </c>
      <c r="BA786" s="101">
        <f>_xll.qlCalendarAdvance(Calendar,BA785,AY786,"f",,Trigger)</f>
        <v>44838</v>
      </c>
      <c r="BB786" s="101">
        <f>_xll.qlInterestRateIndexMaturity(Currency&amp;"ibor"&amp;Tenor,BA786,Trigger)</f>
        <v>44930</v>
      </c>
      <c r="BC786" s="246">
        <f>_xll.qlIndexFixing($AC$5,AZ786,TRUE,_xll.ohTrigger(Trigger,Trigger3M))</f>
        <v>1.7754525767882053E-2</v>
      </c>
      <c r="BD786" s="246">
        <f>_xll.qlIndexFixing($BE$1,AZ786,,_xll.ohTrigger(Trigger,Trigger3M))</f>
        <v>1.7888236974548017E-2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44841</v>
      </c>
      <c r="BA787" s="101">
        <f>_xll.qlCalendarAdvance(Calendar,BA786,AY787,"f",,Trigger)</f>
        <v>44845</v>
      </c>
      <c r="BB787" s="101">
        <f>_xll.qlInterestRateIndexMaturity(Currency&amp;"ibor"&amp;Tenor,BA787,Trigger)</f>
        <v>44937</v>
      </c>
      <c r="BC787" s="246">
        <f>_xll.qlIndexFixing($AC$5,AZ787,TRUE,_xll.ohTrigger(Trigger,Trigger3M))</f>
        <v>1.7807437313182888E-2</v>
      </c>
      <c r="BD787" s="246">
        <f>_xll.qlIndexFixing($BE$1,AZ787,,_xll.ohTrigger(Trigger,Trigger3M))</f>
        <v>1.7927482184544562E-2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44848</v>
      </c>
      <c r="BA788" s="101">
        <f>_xll.qlCalendarAdvance(Calendar,BA787,AY788,"f",,Trigger)</f>
        <v>44852</v>
      </c>
      <c r="BB788" s="101">
        <f>_xll.qlInterestRateIndexMaturity(Currency&amp;"ibor"&amp;Tenor,BA788,Trigger)</f>
        <v>44944</v>
      </c>
      <c r="BC788" s="246">
        <f>_xll.qlIndexFixing($AC$5,AZ788,TRUE,_xll.ohTrigger(Trigger,Trigger3M))</f>
        <v>1.7860349570713998E-2</v>
      </c>
      <c r="BD788" s="246">
        <f>_xll.qlIndexFixing($BE$1,AZ788,,_xll.ohTrigger(Trigger,Trigger3M))</f>
        <v>1.7966407422867602E-2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44855</v>
      </c>
      <c r="BA789" s="101">
        <f>_xll.qlCalendarAdvance(Calendar,BA788,AY789,"f",,Trigger)</f>
        <v>44859</v>
      </c>
      <c r="BB789" s="101">
        <f>_xll.qlInterestRateIndexMaturity(Currency&amp;"ibor"&amp;Tenor,BA789,Trigger)</f>
        <v>44951</v>
      </c>
      <c r="BC789" s="246">
        <f>_xll.qlIndexFixing($AC$5,AZ789,TRUE,_xll.ohTrigger(Trigger,Trigger3M))</f>
        <v>1.791326254048407E-2</v>
      </c>
      <c r="BD789" s="246">
        <f>_xll.qlIndexFixing($BE$1,AZ789,,_xll.ohTrigger(Trigger,Trigger3M))</f>
        <v>1.8005012680006486E-2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44862</v>
      </c>
      <c r="BA790" s="101">
        <f>_xll.qlCalendarAdvance(Calendar,BA789,AY790,"f",,Trigger)</f>
        <v>44866</v>
      </c>
      <c r="BB790" s="101">
        <f>_xll.qlInterestRateIndexMaturity(Currency&amp;"ibor"&amp;Tenor,BA790,Trigger)</f>
        <v>44958</v>
      </c>
      <c r="BC790" s="246">
        <f>_xll.qlIndexFixing($AC$5,AZ790,TRUE,_xll.ohTrigger(Trigger,Trigger3M))</f>
        <v>1.7966176222503533E-2</v>
      </c>
      <c r="BD790" s="246">
        <f>_xll.qlIndexFixing($BE$1,AZ790,,_xll.ohTrigger(Trigger,Trigger3M))</f>
        <v>1.8043297946524414E-2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44869</v>
      </c>
      <c r="BA791" s="101">
        <f>_xll.qlCalendarAdvance(Calendar,BA790,AY791,"f",,Trigger)</f>
        <v>44873</v>
      </c>
      <c r="BB791" s="101">
        <f>_xll.qlInterestRateIndexMaturity(Currency&amp;"ibor"&amp;Tenor,BA791,Trigger)</f>
        <v>44965</v>
      </c>
      <c r="BC791" s="246">
        <f>_xll.qlIndexFixing($AC$5,AZ791,TRUE,_xll.ohTrigger(Trigger,Trigger3M))</f>
        <v>1.8019090616781072E-2</v>
      </c>
      <c r="BD791" s="246">
        <f>_xll.qlIndexFixing($BE$1,AZ791,,_xll.ohTrigger(Trigger,Trigger3M))</f>
        <v>1.8081263213066256E-2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44876</v>
      </c>
      <c r="BA792" s="101">
        <f>_xll.qlCalendarAdvance(Calendar,BA791,AY792,"f",,Trigger)</f>
        <v>44880</v>
      </c>
      <c r="BB792" s="101">
        <f>_xll.qlInterestRateIndexMaturity(Currency&amp;"ibor"&amp;Tenor,BA792,Trigger)</f>
        <v>44972</v>
      </c>
      <c r="BC792" s="246">
        <f>_xll.qlIndexFixing($AC$5,AZ792,TRUE,_xll.ohTrigger(Trigger,Trigger3M))</f>
        <v>1.8072005723327119E-2</v>
      </c>
      <c r="BD792" s="246">
        <f>_xll.qlIndexFixing($BE$1,AZ792,,_xll.ohTrigger(Trigger,Trigger3M))</f>
        <v>1.8118908470352486E-2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44883</v>
      </c>
      <c r="BA793" s="101">
        <f>_xll.qlCalendarAdvance(Calendar,BA792,AY793,"f",,Trigger)</f>
        <v>44887</v>
      </c>
      <c r="BB793" s="101">
        <f>_xll.qlInterestRateIndexMaturity(Currency&amp;"ibor"&amp;Tenor,BA793,Trigger)</f>
        <v>44979</v>
      </c>
      <c r="BC793" s="246">
        <f>_xll.qlIndexFixing($AC$5,AZ793,TRUE,_xll.ohTrigger(Trigger,Trigger3M))</f>
        <v>1.8124921542151229E-2</v>
      </c>
      <c r="BD793" s="246">
        <f>_xll.qlIndexFixing($BE$1,AZ793,,_xll.ohTrigger(Trigger,Trigger3M))</f>
        <v>1.8156233709181759E-2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44890</v>
      </c>
      <c r="BA794" s="101">
        <f>_xll.qlCalendarAdvance(Calendar,BA793,AY794,"f",,Trigger)</f>
        <v>44894</v>
      </c>
      <c r="BB794" s="101">
        <f>_xll.qlInterestRateIndexMaturity(Currency&amp;"ibor"&amp;Tenor,BA794,Trigger)</f>
        <v>44985</v>
      </c>
      <c r="BC794" s="246">
        <f>_xll.qlIndexFixing($AC$5,AZ794,TRUE,_xll.ohTrigger(Trigger,Trigger3M))</f>
        <v>1.8173600268683584E-2</v>
      </c>
      <c r="BD794" s="246">
        <f>_xll.qlIndexFixing($BE$1,AZ794,,_xll.ohTrigger(Trigger,Trigger3M))</f>
        <v>1.8190197294662199E-2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44897</v>
      </c>
      <c r="BA795" s="101">
        <f>_xll.qlCalendarAdvance(Calendar,BA794,AY795,"f",,Trigger)</f>
        <v>44901</v>
      </c>
      <c r="BB795" s="101">
        <f>_xll.qlInterestRateIndexMaturity(Currency&amp;"ibor"&amp;Tenor,BA795,Trigger)</f>
        <v>44991</v>
      </c>
      <c r="BC795" s="246">
        <f>_xll.qlIndexFixing($AC$5,AZ795,TRUE,_xll.ohTrigger(Trigger,Trigger3M))</f>
        <v>1.8222274668583616E-2</v>
      </c>
      <c r="BD795" s="246">
        <f>_xll.qlIndexFixing($BE$1,AZ795,,_xll.ohTrigger(Trigger,Trigger3M))</f>
        <v>1.8223880956354854E-2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44904</v>
      </c>
      <c r="BA796" s="101">
        <f>_xll.qlCalendarAdvance(Calendar,BA795,AY796,"f",,Trigger)</f>
        <v>44908</v>
      </c>
      <c r="BB796" s="101">
        <f>_xll.qlInterestRateIndexMaturity(Currency&amp;"ibor"&amp;Tenor,BA796,Trigger)</f>
        <v>44998</v>
      </c>
      <c r="BC796" s="246">
        <f>_xll.qlIndexFixing($AC$5,AZ796,TRUE,_xll.ohTrigger(Trigger,Trigger3M))</f>
        <v>1.8275187170101681E-2</v>
      </c>
      <c r="BD796" s="246">
        <f>_xll.qlIndexFixing($BE$1,AZ796,,_xll.ohTrigger(Trigger,Trigger3M))</f>
        <v>1.8260288126178637E-2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44911</v>
      </c>
      <c r="BA797" s="101">
        <f>_xll.qlCalendarAdvance(Calendar,BA796,AY797,"f",,Trigger)</f>
        <v>44915</v>
      </c>
      <c r="BB797" s="101">
        <f>_xll.qlInterestRateIndexMaturity(Currency&amp;"ibor"&amp;Tenor,BA797,Trigger)</f>
        <v>45005</v>
      </c>
      <c r="BC797" s="246">
        <f>_xll.qlIndexFixing($AC$5,AZ797,TRUE,_xll.ohTrigger(Trigger,Trigger3M))</f>
        <v>1.8328100368378841E-2</v>
      </c>
      <c r="BD797" s="246">
        <f>_xll.qlIndexFixing($BE$1,AZ797,,_xll.ohTrigger(Trigger,Trigger3M))</f>
        <v>1.8296375267908616E-2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44917</v>
      </c>
      <c r="BA798" s="101">
        <f>_xll.qlCalendarAdvance(Calendar,BA797,AY798,"f",,Trigger)</f>
        <v>44922</v>
      </c>
      <c r="BB798" s="101">
        <f>_xll.qlInterestRateIndexMaturity(Currency&amp;"ibor"&amp;Tenor,BA798,Trigger)</f>
        <v>45012</v>
      </c>
      <c r="BC798" s="246">
        <f>_xll.qlIndexFixing($AC$5,AZ798,TRUE,_xll.ohTrigger(Trigger,Trigger3M))</f>
        <v>1.8381014263423978E-2</v>
      </c>
      <c r="BD798" s="246">
        <f>_xll.qlIndexFixing($BE$1,AZ798,,_xll.ohTrigger(Trigger,Trigger3M))</f>
        <v>1.8332142372918803E-2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44925</v>
      </c>
      <c r="BA799" s="101">
        <f>_xll.qlCalendarAdvance(Calendar,BA798,AY799,"f",,Trigger)</f>
        <v>44929</v>
      </c>
      <c r="BB799" s="101">
        <f>_xll.qlInterestRateIndexMaturity(Currency&amp;"ibor"&amp;Tenor,BA799,Trigger)</f>
        <v>45019</v>
      </c>
      <c r="BC799" s="246">
        <f>_xll.qlIndexFixing($AC$5,AZ799,TRUE,_xll.ohTrigger(Trigger,Trigger3M))</f>
        <v>1.843392885524775E-2</v>
      </c>
      <c r="BD799" s="246">
        <f>_xll.qlIndexFixing($BE$1,AZ799,,_xll.ohTrigger(Trigger,Trigger3M))</f>
        <v>1.8367589432656928E-2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44932</v>
      </c>
      <c r="BA800" s="101">
        <f>_xll.qlCalendarAdvance(Calendar,BA799,AY800,"f",,Trigger)</f>
        <v>44936</v>
      </c>
      <c r="BB800" s="101">
        <f>_xll.qlInterestRateIndexMaturity(Currency&amp;"ibor"&amp;Tenor,BA800,Trigger)</f>
        <v>45027</v>
      </c>
      <c r="BC800" s="246">
        <f>_xll.qlIndexFixing($AC$5,AZ800,TRUE,_xll.ohTrigger(Trigger,Trigger3M))</f>
        <v>1.8491097977580986E-2</v>
      </c>
      <c r="BD800" s="246">
        <f>_xll.qlIndexFixing($BE$1,AZ800,,_xll.ohTrigger(Trigger,Trigger3M))</f>
        <v>1.8405633729422513E-2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44939</v>
      </c>
      <c r="BA801" s="101">
        <f>_xll.qlCalendarAdvance(Calendar,BA800,AY801,"f",,Trigger)</f>
        <v>44943</v>
      </c>
      <c r="BB801" s="101">
        <f>_xll.qlInterestRateIndexMaturity(Currency&amp;"ibor"&amp;Tenor,BA801,Trigger)</f>
        <v>45033</v>
      </c>
      <c r="BC801" s="246">
        <f>_xll.qlIndexFixing($AC$5,AZ801,TRUE,_xll.ohTrigger(Trigger,Trigger3M))</f>
        <v>1.8539760129262284E-2</v>
      </c>
      <c r="BD801" s="246">
        <f>_xll.qlIndexFixing($BE$1,AZ801,,_xll.ohTrigger(Trigger,Trigger3M))</f>
        <v>1.8437523382487164E-2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44946</v>
      </c>
      <c r="BA802" s="101">
        <f>_xll.qlCalendarAdvance(Calendar,BA801,AY802,"f",,Trigger)</f>
        <v>44950</v>
      </c>
      <c r="BB802" s="101">
        <f>_xll.qlInterestRateIndexMaturity(Currency&amp;"ibor"&amp;Tenor,BA802,Trigger)</f>
        <v>45040</v>
      </c>
      <c r="BC802" s="246">
        <f>_xll.qlIndexFixing($AC$5,AZ802,TRUE,_xll.ohTrigger(Trigger,Trigger3M))</f>
        <v>1.8592676811471698E-2</v>
      </c>
      <c r="BD802" s="246">
        <f>_xll.qlIndexFixing($BE$1,AZ802,,_xll.ohTrigger(Trigger,Trigger3M))</f>
        <v>1.8472010255861093E-2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44953</v>
      </c>
      <c r="BA803" s="101">
        <f>_xll.qlCalendarAdvance(Calendar,BA802,AY803,"f",,Trigger)</f>
        <v>44957</v>
      </c>
      <c r="BB803" s="101">
        <f>_xll.qlInterestRateIndexMaturity(Currency&amp;"ibor"&amp;Tenor,BA803,Trigger)</f>
        <v>45044</v>
      </c>
      <c r="BC803" s="246">
        <f>_xll.qlIndexFixing($AC$5,AZ803,TRUE,_xll.ohTrigger(Trigger,Trigger3M))</f>
        <v>1.8632810195206823E-2</v>
      </c>
      <c r="BD803" s="246">
        <f>_xll.qlIndexFixing($BE$1,AZ803,,_xll.ohTrigger(Trigger,Trigger3M))</f>
        <v>1.8497603573428709E-2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44960</v>
      </c>
      <c r="BA804" s="101">
        <f>_xll.qlCalendarAdvance(Calendar,BA803,AY804,"f",,Trigger)</f>
        <v>44964</v>
      </c>
      <c r="BB804" s="101">
        <f>_xll.qlInterestRateIndexMaturity(Currency&amp;"ibor"&amp;Tenor,BA804,Trigger)</f>
        <v>45054</v>
      </c>
      <c r="BC804" s="246">
        <f>_xll.qlIndexFixing($AC$5,AZ804,TRUE,_xll.ohTrigger(Trigger,Trigger3M))</f>
        <v>1.8698512266344558E-2</v>
      </c>
      <c r="BD804" s="246">
        <f>_xll.qlIndexFixing($BE$1,AZ804,,_xll.ohTrigger(Trigger,Trigger3M))</f>
        <v>1.854002375829289E-2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44967</v>
      </c>
      <c r="BA805" s="101">
        <f>_xll.qlCalendarAdvance(Calendar,BA804,AY805,"f",,Trigger)</f>
        <v>44971</v>
      </c>
      <c r="BB805" s="101">
        <f>_xll.qlInterestRateIndexMaturity(Currency&amp;"ibor"&amp;Tenor,BA805,Trigger)</f>
        <v>45061</v>
      </c>
      <c r="BC805" s="246">
        <f>_xll.qlIndexFixing($AC$5,AZ805,TRUE,_xll.ohTrigger(Trigger,Trigger3M))</f>
        <v>1.8751431039023991E-2</v>
      </c>
      <c r="BD805" s="246">
        <f>_xll.qlIndexFixing($BE$1,AZ805,,_xll.ohTrigger(Trigger,Trigger3M))</f>
        <v>1.8573550371089098E-2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44974</v>
      </c>
      <c r="BA806" s="101">
        <f>_xll.qlCalendarAdvance(Calendar,BA805,AY806,"f",,Trigger)</f>
        <v>44978</v>
      </c>
      <c r="BB806" s="101">
        <f>_xll.qlInterestRateIndexMaturity(Currency&amp;"ibor"&amp;Tenor,BA806,Trigger)</f>
        <v>45068</v>
      </c>
      <c r="BC806" s="246">
        <f>_xll.qlIndexFixing($AC$5,AZ806,TRUE,_xll.ohTrigger(Trigger,Trigger3M))</f>
        <v>1.8804350508546896E-2</v>
      </c>
      <c r="BD806" s="246">
        <f>_xll.qlIndexFixing($BE$1,AZ806,,_xll.ohTrigger(Trigger,Trigger3M))</f>
        <v>1.8606756880891417E-2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44981</v>
      </c>
      <c r="BA807" s="101">
        <f>_xll.qlCalendarAdvance(Calendar,BA806,AY807,"f",,Trigger)</f>
        <v>44985</v>
      </c>
      <c r="BB807" s="101">
        <f>_xll.qlInterestRateIndexMaturity(Currency&amp;"ibor"&amp;Tenor,BA807,Trigger)</f>
        <v>45077</v>
      </c>
      <c r="BC807" s="246">
        <f>_xll.qlIndexFixing($AC$5,AZ807,TRUE,_xll.ohTrigger(Trigger,Trigger3M))</f>
        <v>1.8865817800221056E-2</v>
      </c>
      <c r="BD807" s="246">
        <f>_xll.qlIndexFixing($BE$1,AZ807,,_xll.ohTrigger(Trigger,Trigger3M))</f>
        <v>1.8645180148712019E-2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44988</v>
      </c>
      <c r="BA808" s="101">
        <f>_xll.qlCalendarAdvance(Calendar,BA807,AY808,"f",,Trigger)</f>
        <v>44992</v>
      </c>
      <c r="BB808" s="101">
        <f>_xll.qlInterestRateIndexMaturity(Currency&amp;"ibor"&amp;Tenor,BA808,Trigger)</f>
        <v>45084</v>
      </c>
      <c r="BC808" s="246">
        <f>_xll.qlIndexFixing($AC$5,AZ808,TRUE,_xll.ohTrigger(Trigger,Trigger3M))</f>
        <v>1.8918744304362144E-2</v>
      </c>
      <c r="BD808" s="246">
        <f>_xll.qlIndexFixing($BE$1,AZ808,,_xll.ohTrigger(Trigger,Trigger3M))</f>
        <v>1.8677704059805903E-2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44995</v>
      </c>
      <c r="BA809" s="101">
        <f>_xll.qlCalendarAdvance(Calendar,BA808,AY809,"f",,Trigger)</f>
        <v>44999</v>
      </c>
      <c r="BB809" s="101">
        <f>_xll.qlInterestRateIndexMaturity(Currency&amp;"ibor"&amp;Tenor,BA809,Trigger)</f>
        <v>45091</v>
      </c>
      <c r="BC809" s="246">
        <f>_xll.qlIndexFixing($AC$5,AZ809,TRUE,_xll.ohTrigger(Trigger,Trigger3M))</f>
        <v>1.8971671520934218E-2</v>
      </c>
      <c r="BD809" s="246">
        <f>_xll.qlIndexFixing($BE$1,AZ809,,_xll.ohTrigger(Trigger,Trigger3M))</f>
        <v>1.8709907815866868E-2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45002</v>
      </c>
      <c r="BA810" s="101">
        <f>_xll.qlCalendarAdvance(Calendar,BA809,AY810,"f",,Trigger)</f>
        <v>45006</v>
      </c>
      <c r="BB810" s="101">
        <f>_xll.qlInterestRateIndexMaturity(Currency&amp;"ibor"&amp;Tenor,BA810,Trigger)</f>
        <v>45098</v>
      </c>
      <c r="BC810" s="246">
        <f>_xll.qlIndexFixing($AC$5,AZ810,TRUE,_xll.ohTrigger(Trigger,Trigger3M))</f>
        <v>1.9024599449946829E-2</v>
      </c>
      <c r="BD810" s="246">
        <f>_xll.qlIndexFixing($BE$1,AZ810,,_xll.ohTrigger(Trigger,Trigger3M))</f>
        <v>1.8741791409026425E-2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45009</v>
      </c>
      <c r="BA811" s="101">
        <f>_xll.qlCalendarAdvance(Calendar,BA810,AY811,"f",,Trigger)</f>
        <v>45013</v>
      </c>
      <c r="BB811" s="101">
        <f>_xll.qlInterestRateIndexMaturity(Currency&amp;"ibor"&amp;Tenor,BA811,Trigger)</f>
        <v>45105</v>
      </c>
      <c r="BC811" s="246">
        <f>_xll.qlIndexFixing($AC$5,AZ811,TRUE,_xll.ohTrigger(Trigger,Trigger3M))</f>
        <v>1.907752809141041E-2</v>
      </c>
      <c r="BD811" s="246">
        <f>_xll.qlIndexFixing($BE$1,AZ811,,_xll.ohTrigger(Trigger,Trigger3M))</f>
        <v>1.8773354831489068E-2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45016</v>
      </c>
      <c r="BA812" s="101">
        <f>_xll.qlCalendarAdvance(Calendar,BA811,AY812,"f",,Trigger)</f>
        <v>45020</v>
      </c>
      <c r="BB812" s="101">
        <f>_xll.qlInterestRateIndexMaturity(Currency&amp;"ibor"&amp;Tenor,BA812,Trigger)</f>
        <v>45111</v>
      </c>
      <c r="BC812" s="246">
        <f>_xll.qlIndexFixing($AC$5,AZ812,TRUE,_xll.ohTrigger(Trigger,Trigger3M))</f>
        <v>1.9114749979180862E-2</v>
      </c>
      <c r="BD812" s="246">
        <f>_xll.qlIndexFixing($BE$1,AZ812,,_xll.ohTrigger(Trigger,Trigger3M))</f>
        <v>1.8801936681004761E-2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45021</v>
      </c>
      <c r="BA813" s="101">
        <f>_xll.qlCalendarAdvance(Calendar,BA812,AY813,"f",,Trigger)</f>
        <v>45027</v>
      </c>
      <c r="BB813" s="101">
        <f>_xll.qlInterestRateIndexMaturity(Currency&amp;"ibor"&amp;Tenor,BA813,Trigger)</f>
        <v>45118</v>
      </c>
      <c r="BC813" s="246">
        <f>_xll.qlIndexFixing($AC$5,AZ813,TRUE,_xll.ohTrigger(Trigger,Trigger3M))</f>
        <v>1.9087521748289798E-2</v>
      </c>
      <c r="BD813" s="246">
        <f>_xll.qlIndexFixing($BE$1,AZ813,,_xll.ohTrigger(Trigger,Trigger3M))</f>
        <v>1.8832884519378507E-2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45030</v>
      </c>
      <c r="BA814" s="101">
        <f>_xll.qlCalendarAdvance(Calendar,BA813,AY814,"f",,Trigger)</f>
        <v>45034</v>
      </c>
      <c r="BB814" s="101">
        <f>_xll.qlInterestRateIndexMaturity(Currency&amp;"ibor"&amp;Tenor,BA814,Trigger)</f>
        <v>45125</v>
      </c>
      <c r="BC814" s="246">
        <f>_xll.qlIndexFixing($AC$5,AZ814,TRUE,_xll.ohTrigger(Trigger,Trigger3M))</f>
        <v>1.9059911238005541E-2</v>
      </c>
      <c r="BD814" s="246">
        <f>_xll.qlIndexFixing($BE$1,AZ814,,_xll.ohTrigger(Trigger,Trigger3M))</f>
        <v>1.8863528394291253E-2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45037</v>
      </c>
      <c r="BA815" s="101">
        <f>_xll.qlCalendarAdvance(Calendar,BA814,AY815,"f",,Trigger)</f>
        <v>45041</v>
      </c>
      <c r="BB815" s="101">
        <f>_xll.qlInterestRateIndexMaturity(Currency&amp;"ibor"&amp;Tenor,BA815,Trigger)</f>
        <v>45132</v>
      </c>
      <c r="BC815" s="246">
        <f>_xll.qlIndexFixing($AC$5,AZ815,TRUE,_xll.ohTrigger(Trigger,Trigger3M))</f>
        <v>1.903191845629534E-2</v>
      </c>
      <c r="BD815" s="246">
        <f>_xll.qlIndexFixing($BE$1,AZ815,,_xll.ohTrigger(Trigger,Trigger3M))</f>
        <v>1.8893882487356253E-2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45043</v>
      </c>
      <c r="BA816" s="101">
        <f>_xll.qlCalendarAdvance(Calendar,BA815,AY816,"f",,Trigger)</f>
        <v>45048</v>
      </c>
      <c r="BB816" s="101">
        <f>_xll.qlInterestRateIndexMaturity(Currency&amp;"ibor"&amp;Tenor,BA816,Trigger)</f>
        <v>45140</v>
      </c>
      <c r="BC816" s="246">
        <f>_xll.qlIndexFixing($AC$5,AZ816,TRUE,_xll.ohTrigger(Trigger,Trigger3M))</f>
        <v>1.8999939373162762E-2</v>
      </c>
      <c r="BD816" s="246">
        <f>_xll.qlIndexFixing($BE$1,AZ816,,_xll.ohTrigger(Trigger,Trigger3M))</f>
        <v>1.8926553252260891E-2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45051</v>
      </c>
      <c r="BA817" s="101">
        <f>_xll.qlCalendarAdvance(Calendar,BA816,AY817,"f",,Trigger)</f>
        <v>45055</v>
      </c>
      <c r="BB817" s="101">
        <f>_xll.qlInterestRateIndexMaturity(Currency&amp;"ibor"&amp;Tenor,BA817,Trigger)</f>
        <v>45147</v>
      </c>
      <c r="BC817" s="246">
        <f>_xll.qlIndexFixing($AC$5,AZ817,TRUE,_xll.ohTrigger(Trigger,Trigger3M))</f>
        <v>1.8972014438009822E-2</v>
      </c>
      <c r="BD817" s="246">
        <f>_xll.qlIndexFixing($BE$1,AZ817,,_xll.ohTrigger(Trigger,Trigger3M))</f>
        <v>1.8956356803996131E-2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45058</v>
      </c>
      <c r="BA818" s="101">
        <f>_xll.qlCalendarAdvance(Calendar,BA817,AY818,"f",,Trigger)</f>
        <v>45062</v>
      </c>
      <c r="BB818" s="101">
        <f>_xll.qlInterestRateIndexMaturity(Currency&amp;"ibor"&amp;Tenor,BA818,Trigger)</f>
        <v>45154</v>
      </c>
      <c r="BC818" s="246">
        <f>_xll.qlIndexFixing($AC$5,AZ818,TRUE,_xll.ohTrigger(Trigger,Trigger3M))</f>
        <v>1.8943711383765192E-2</v>
      </c>
      <c r="BD818" s="246">
        <f>_xll.qlIndexFixing($BE$1,AZ818,,_xll.ohTrigger(Trigger,Trigger3M))</f>
        <v>1.8985914322611402E-2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45065</v>
      </c>
      <c r="BA819" s="101">
        <f>_xll.qlCalendarAdvance(Calendar,BA818,AY819,"f",,Trigger)</f>
        <v>45069</v>
      </c>
      <c r="BB819" s="101">
        <f>_xll.qlInterestRateIndexMaturity(Currency&amp;"ibor"&amp;Tenor,BA819,Trigger)</f>
        <v>45161</v>
      </c>
      <c r="BC819" s="246">
        <f>_xll.qlIndexFixing($AC$5,AZ819,TRUE,_xll.ohTrigger(Trigger,Trigger3M))</f>
        <v>1.891503021859799E-2</v>
      </c>
      <c r="BD819" s="246">
        <f>_xll.qlIndexFixing($BE$1,AZ819,,_xll.ohTrigger(Trigger,Trigger3M))</f>
        <v>1.9015239838140369E-2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45072</v>
      </c>
      <c r="BA820" s="101">
        <f>_xll.qlCalendarAdvance(Calendar,BA819,AY820,"f",,Trigger)</f>
        <v>45076</v>
      </c>
      <c r="BB820" s="101">
        <f>_xll.qlInterestRateIndexMaturity(Currency&amp;"ibor"&amp;Tenor,BA820,Trigger)</f>
        <v>45168</v>
      </c>
      <c r="BC820" s="246">
        <f>_xll.qlIndexFixing($AC$5,AZ820,TRUE,_xll.ohTrigger(Trigger,Trigger3M))</f>
        <v>1.8885970950784203E-2</v>
      </c>
      <c r="BD820" s="246">
        <f>_xll.qlIndexFixing($BE$1,AZ820,,_xll.ohTrigger(Trigger,Trigger3M))</f>
        <v>1.9044347381078051E-2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45079</v>
      </c>
      <c r="BA821" s="101">
        <f>_xll.qlCalendarAdvance(Calendar,BA820,AY821,"f",,Trigger)</f>
        <v>45083</v>
      </c>
      <c r="BB821" s="101">
        <f>_xll.qlInterestRateIndexMaturity(Currency&amp;"ibor"&amp;Tenor,BA821,Trigger)</f>
        <v>45175</v>
      </c>
      <c r="BC821" s="246">
        <f>_xll.qlIndexFixing($AC$5,AZ821,TRUE,_xll.ohTrigger(Trigger,Trigger3M))</f>
        <v>1.8856533588710169E-2</v>
      </c>
      <c r="BD821" s="246">
        <f>_xll.qlIndexFixing($BE$1,AZ821,,_xll.ohTrigger(Trigger,Trigger3M))</f>
        <v>1.9073250982373901E-2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45086</v>
      </c>
      <c r="BA822" s="101">
        <f>_xll.qlCalendarAdvance(Calendar,BA821,AY822,"f",,Trigger)</f>
        <v>45090</v>
      </c>
      <c r="BB822" s="101">
        <f>_xll.qlInterestRateIndexMaturity(Currency&amp;"ibor"&amp;Tenor,BA822,Trigger)</f>
        <v>45182</v>
      </c>
      <c r="BC822" s="246">
        <f>_xll.qlIndexFixing($AC$5,AZ822,TRUE,_xll.ohTrigger(Trigger,Trigger3M))</f>
        <v>1.8826718140871699E-2</v>
      </c>
      <c r="BD822" s="246">
        <f>_xll.qlIndexFixing($BE$1,AZ822,,_xll.ohTrigger(Trigger,Trigger3M))</f>
        <v>1.9101964673420485E-2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45093</v>
      </c>
      <c r="BA823" s="101">
        <f>_xll.qlCalendarAdvance(Calendar,BA822,AY823,"f",,Trigger)</f>
        <v>45097</v>
      </c>
      <c r="BB823" s="101">
        <f>_xll.qlInterestRateIndexMaturity(Currency&amp;"ibor"&amp;Tenor,BA823,Trigger)</f>
        <v>45189</v>
      </c>
      <c r="BC823" s="246">
        <f>_xll.qlIndexFixing($AC$5,AZ823,TRUE,_xll.ohTrigger(Trigger,Trigger3M))</f>
        <v>1.8796524615874083E-2</v>
      </c>
      <c r="BD823" s="246">
        <f>_xll.qlIndexFixing($BE$1,AZ823,,_xll.ohTrigger(Trigger,Trigger3M))</f>
        <v>1.9130502486052629E-2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45100</v>
      </c>
      <c r="BA824" s="101">
        <f>_xll.qlCalendarAdvance(Calendar,BA823,AY824,"f",,Trigger)</f>
        <v>45104</v>
      </c>
      <c r="BB824" s="101">
        <f>_xll.qlInterestRateIndexMaturity(Currency&amp;"ibor"&amp;Tenor,BA824,Trigger)</f>
        <v>45196</v>
      </c>
      <c r="BC824" s="246">
        <f>_xll.qlIndexFixing($AC$5,AZ824,TRUE,_xll.ohTrigger(Trigger,Trigger3M))</f>
        <v>1.8765953022428616E-2</v>
      </c>
      <c r="BD824" s="246">
        <f>_xll.qlIndexFixing($BE$1,AZ824,,_xll.ohTrigger(Trigger,Trigger3M))</f>
        <v>1.9158878452536113E-2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45107</v>
      </c>
      <c r="BA825" s="101">
        <f>_xll.qlCalendarAdvance(Calendar,BA824,AY825,"f",,Trigger)</f>
        <v>45111</v>
      </c>
      <c r="BB825" s="101">
        <f>_xll.qlInterestRateIndexMaturity(Currency&amp;"ibor"&amp;Tenor,BA825,Trigger)</f>
        <v>45203</v>
      </c>
      <c r="BC825" s="246">
        <f>_xll.qlIndexFixing($AC$5,AZ825,TRUE,_xll.ohTrigger(Trigger,Trigger3M))</f>
        <v>1.8746298262471647E-2</v>
      </c>
      <c r="BD825" s="246">
        <f>_xll.qlIndexFixing($BE$1,AZ825,,_xll.ohTrigger(Trigger,Trigger3M))</f>
        <v>1.9187106598741843E-2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45114</v>
      </c>
      <c r="BA826" s="101">
        <f>_xll.qlCalendarAdvance(Calendar,BA825,AY826,"f",,Trigger)</f>
        <v>45118</v>
      </c>
      <c r="BB826" s="101">
        <f>_xll.qlInterestRateIndexMaturity(Currency&amp;"ibor"&amp;Tenor,BA826,Trigger)</f>
        <v>45210</v>
      </c>
      <c r="BC826" s="246">
        <f>_xll.qlIndexFixing($AC$5,AZ826,TRUE,_xll.ohTrigger(Trigger,Trigger3M))</f>
        <v>1.8794251172192945E-2</v>
      </c>
      <c r="BD826" s="246">
        <f>_xll.qlIndexFixing($BE$1,AZ826,,_xll.ohTrigger(Trigger,Trigger3M))</f>
        <v>1.921519748621971E-2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45121</v>
      </c>
      <c r="BA827" s="101">
        <f>_xll.qlCalendarAdvance(Calendar,BA826,AY827,"f",,Trigger)</f>
        <v>45125</v>
      </c>
      <c r="BB827" s="101">
        <f>_xll.qlInterestRateIndexMaturity(Currency&amp;"ibor"&amp;Tenor,BA827,Trigger)</f>
        <v>45217</v>
      </c>
      <c r="BC827" s="246">
        <f>_xll.qlIndexFixing($AC$5,AZ827,TRUE,_xll.ohTrigger(Trigger,Trigger3M))</f>
        <v>1.8842204666758591E-2</v>
      </c>
      <c r="BD827" s="246">
        <f>_xll.qlIndexFixing($BE$1,AZ827,,_xll.ohTrigger(Trigger,Trigger3M))</f>
        <v>1.9243152585234492E-2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45128</v>
      </c>
      <c r="BA828" s="101">
        <f>_xll.qlCalendarAdvance(Calendar,BA827,AY828,"f",,Trigger)</f>
        <v>45132</v>
      </c>
      <c r="BB828" s="101">
        <f>_xll.qlInterestRateIndexMaturity(Currency&amp;"ibor"&amp;Tenor,BA828,Trigger)</f>
        <v>45224</v>
      </c>
      <c r="BC828" s="246">
        <f>_xll.qlIndexFixing($AC$5,AZ828,TRUE,_xll.ohTrigger(Trigger,Trigger3M))</f>
        <v>1.8890158746173797E-2</v>
      </c>
      <c r="BD828" s="246">
        <f>_xll.qlIndexFixing($BE$1,AZ828,,_xll.ohTrigger(Trigger,Trigger3M))</f>
        <v>1.9270971892885038E-2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45135</v>
      </c>
      <c r="BA829" s="101">
        <f>_xll.qlCalendarAdvance(Calendar,BA828,AY829,"f",,Trigger)</f>
        <v>45139</v>
      </c>
      <c r="BB829" s="101">
        <f>_xll.qlInterestRateIndexMaturity(Currency&amp;"ibor"&amp;Tenor,BA829,Trigger)</f>
        <v>45231</v>
      </c>
      <c r="BC829" s="246">
        <f>_xll.qlIndexFixing($AC$5,AZ829,TRUE,_xll.ohTrigger(Trigger,Trigger3M))</f>
        <v>1.8938113410447252E-2</v>
      </c>
      <c r="BD829" s="246">
        <f>_xll.qlIndexFixing($BE$1,AZ829,,_xll.ohTrigger(Trigger,Trigger3M))</f>
        <v>1.9298655406288431E-2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45142</v>
      </c>
      <c r="BA830" s="101">
        <f>_xll.qlCalendarAdvance(Calendar,BA829,AY830,"f",,Trigger)</f>
        <v>45146</v>
      </c>
      <c r="BB830" s="101">
        <f>_xll.qlInterestRateIndexMaturity(Currency&amp;"ibor"&amp;Tenor,BA830,Trigger)</f>
        <v>45238</v>
      </c>
      <c r="BC830" s="246">
        <f>_xll.qlIndexFixing($AC$5,AZ830,TRUE,_xll.ohTrigger(Trigger,Trigger3M))</f>
        <v>1.8986068659585038E-2</v>
      </c>
      <c r="BD830" s="246">
        <f>_xll.qlIndexFixing($BE$1,AZ830,,_xll.ohTrigger(Trigger,Trigger3M))</f>
        <v>1.9326203122573923E-2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45149</v>
      </c>
      <c r="BA831" s="101">
        <f>_xll.qlCalendarAdvance(Calendar,BA830,AY831,"f",,Trigger)</f>
        <v>45153</v>
      </c>
      <c r="BB831" s="101">
        <f>_xll.qlInterestRateIndexMaturity(Currency&amp;"ibor"&amp;Tenor,BA831,Trigger)</f>
        <v>45245</v>
      </c>
      <c r="BC831" s="246">
        <f>_xll.qlIndexFixing($AC$5,AZ831,TRUE,_xll.ohTrigger(Trigger,Trigger3M))</f>
        <v>1.9034024493594974E-2</v>
      </c>
      <c r="BD831" s="246">
        <f>_xll.qlIndexFixing($BE$1,AZ831,,_xll.ohTrigger(Trigger,Trigger3M))</f>
        <v>1.9353615038882936E-2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45156</v>
      </c>
      <c r="BA832" s="101">
        <f>_xll.qlCalendarAdvance(Calendar,BA831,AY832,"f",,Trigger)</f>
        <v>45160</v>
      </c>
      <c r="BB832" s="101">
        <f>_xll.qlInterestRateIndexMaturity(Currency&amp;"ibor"&amp;Tenor,BA832,Trigger)</f>
        <v>45252</v>
      </c>
      <c r="BC832" s="246">
        <f>_xll.qlIndexFixing($AC$5,AZ832,TRUE,_xll.ohTrigger(Trigger,Trigger3M))</f>
        <v>1.9081980912484014E-2</v>
      </c>
      <c r="BD832" s="246">
        <f>_xll.qlIndexFixing($BE$1,AZ832,,_xll.ohTrigger(Trigger,Trigger3M))</f>
        <v>1.9380891152375134E-2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45163</v>
      </c>
      <c r="BA833" s="101">
        <f>_xll.qlCalendarAdvance(Calendar,BA832,AY833,"f",,Trigger)</f>
        <v>45167</v>
      </c>
      <c r="BB833" s="101">
        <f>_xll.qlInterestRateIndexMaturity(Currency&amp;"ibor"&amp;Tenor,BA833,Trigger)</f>
        <v>45259</v>
      </c>
      <c r="BC833" s="246">
        <f>_xll.qlIndexFixing($AC$5,AZ833,TRUE,_xll.ohTrigger(Trigger,Trigger3M))</f>
        <v>1.9129937916259103E-2</v>
      </c>
      <c r="BD833" s="246">
        <f>_xll.qlIndexFixing($BE$1,AZ833,,_xll.ohTrigger(Trigger,Trigger3M))</f>
        <v>1.940803146021973E-2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45170</v>
      </c>
      <c r="BA834" s="101">
        <f>_xll.qlCalendarAdvance(Calendar,BA833,AY834,"f",,Trigger)</f>
        <v>45174</v>
      </c>
      <c r="BB834" s="101">
        <f>_xll.qlInterestRateIndexMaturity(Currency&amp;"ibor"&amp;Tenor,BA834,Trigger)</f>
        <v>45265</v>
      </c>
      <c r="BC834" s="246">
        <f>_xll.qlIndexFixing($AC$5,AZ834,TRUE,_xll.ohTrigger(Trigger,Trigger3M))</f>
        <v>1.9173960145245066E-2</v>
      </c>
      <c r="BD834" s="246">
        <f>_xll.qlIndexFixing($BE$1,AZ834,,_xll.ohTrigger(Trigger,Trigger3M))</f>
        <v>1.943260909960139E-2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45177</v>
      </c>
      <c r="BA835" s="101">
        <f>_xll.qlCalendarAdvance(Calendar,BA834,AY835,"f",,Trigger)</f>
        <v>45181</v>
      </c>
      <c r="BB835" s="101">
        <f>_xll.qlInterestRateIndexMaturity(Currency&amp;"ibor"&amp;Tenor,BA835,Trigger)</f>
        <v>45272</v>
      </c>
      <c r="BC835" s="246">
        <f>_xll.qlIndexFixing($AC$5,AZ835,TRUE,_xll.ohTrigger(Trigger,Trigger3M))</f>
        <v>1.9221915725796936E-2</v>
      </c>
      <c r="BD835" s="246">
        <f>_xll.qlIndexFixing($BE$1,AZ835,,_xll.ohTrigger(Trigger,Trigger3M))</f>
        <v>1.945948604047823E-2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45184</v>
      </c>
      <c r="BA836" s="101">
        <f>_xll.qlCalendarAdvance(Calendar,BA835,AY836,"f",,Trigger)</f>
        <v>45188</v>
      </c>
      <c r="BB836" s="101">
        <f>_xll.qlInterestRateIndexMaturity(Currency&amp;"ibor"&amp;Tenor,BA836,Trigger)</f>
        <v>45279</v>
      </c>
      <c r="BC836" s="246">
        <f>_xll.qlIndexFixing($AC$5,AZ836,TRUE,_xll.ohTrigger(Trigger,Trigger3M))</f>
        <v>1.9269871884866258E-2</v>
      </c>
      <c r="BD836" s="246">
        <f>_xll.qlIndexFixing($BE$1,AZ836,,_xll.ohTrigger(Trigger,Trigger3M))</f>
        <v>1.9486227172841625E-2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45191</v>
      </c>
      <c r="BA837" s="101">
        <f>_xll.qlCalendarAdvance(Calendar,BA836,AY837,"f",,Trigger)</f>
        <v>45195</v>
      </c>
      <c r="BB837" s="101">
        <f>_xll.qlInterestRateIndexMaturity(Currency&amp;"ibor"&amp;Tenor,BA837,Trigger)</f>
        <v>45287</v>
      </c>
      <c r="BC837" s="246">
        <f>_xll.qlIndexFixing($AC$5,AZ837,TRUE,_xll.ohTrigger(Trigger,Trigger3M))</f>
        <v>1.9321771780366832E-2</v>
      </c>
      <c r="BD837" s="246">
        <f>_xll.qlIndexFixing($BE$1,AZ837,,_xll.ohTrigger(Trigger,Trigger3M))</f>
        <v>1.9515234579062648E-2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45198</v>
      </c>
      <c r="BA838" s="101">
        <f>_xll.qlCalendarAdvance(Calendar,BA837,AY838,"f",,Trigger)</f>
        <v>45202</v>
      </c>
      <c r="BB838" s="101">
        <f>_xll.qlInterestRateIndexMaturity(Currency&amp;"ibor"&amp;Tenor,BA838,Trigger)</f>
        <v>45294</v>
      </c>
      <c r="BC838" s="246">
        <f>_xll.qlIndexFixing($AC$5,AZ838,TRUE,_xll.ohTrigger(Trigger,Trigger3M))</f>
        <v>1.9369731708680796E-2</v>
      </c>
      <c r="BD838" s="246">
        <f>_xll.qlIndexFixing($BE$1,AZ838,,_xll.ohTrigger(Trigger,Trigger3M))</f>
        <v>1.9541695816741929E-2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45205</v>
      </c>
      <c r="BA839" s="101">
        <f>_xll.qlCalendarAdvance(Calendar,BA838,AY839,"f",,Trigger)</f>
        <v>45209</v>
      </c>
      <c r="BB839" s="101">
        <f>_xll.qlInterestRateIndexMaturity(Currency&amp;"ibor"&amp;Tenor,BA839,Trigger)</f>
        <v>45301</v>
      </c>
      <c r="BC839" s="246">
        <f>_xll.qlIndexFixing($AC$5,AZ839,TRUE,_xll.ohTrigger(Trigger,Trigger3M))</f>
        <v>1.9417692221923386E-2</v>
      </c>
      <c r="BD839" s="246">
        <f>_xll.qlIndexFixing($BE$1,AZ839,,_xll.ohTrigger(Trigger,Trigger3M))</f>
        <v>1.9568021232098255E-2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45212</v>
      </c>
      <c r="BA840" s="101">
        <f>_xll.qlCalendarAdvance(Calendar,BA839,AY840,"f",,Trigger)</f>
        <v>45216</v>
      </c>
      <c r="BB840" s="101">
        <f>_xll.qlInterestRateIndexMaturity(Currency&amp;"ibor"&amp;Tenor,BA840,Trigger)</f>
        <v>45308</v>
      </c>
      <c r="BC840" s="246">
        <f>_xll.qlIndexFixing($AC$5,AZ840,TRUE,_xll.ohTrigger(Trigger,Trigger3M))</f>
        <v>1.9465653320102423E-2</v>
      </c>
      <c r="BD840" s="246">
        <f>_xll.qlIndexFixing($BE$1,AZ840,,_xll.ohTrigger(Trigger,Trigger3M))</f>
        <v>1.9594210822403379E-2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45219</v>
      </c>
      <c r="BA841" s="101">
        <f>_xll.qlCalendarAdvance(Calendar,BA840,AY841,"f",,Trigger)</f>
        <v>45223</v>
      </c>
      <c r="BB841" s="101">
        <f>_xll.qlInterestRateIndexMaturity(Currency&amp;"ibor"&amp;Tenor,BA841,Trigger)</f>
        <v>45315</v>
      </c>
      <c r="BC841" s="246">
        <f>_xll.qlIndexFixing($AC$5,AZ841,TRUE,_xll.ohTrigger(Trigger,Trigger3M))</f>
        <v>1.9513615003224859E-2</v>
      </c>
      <c r="BD841" s="246">
        <f>_xll.qlIndexFixing($BE$1,AZ841,,_xll.ohTrigger(Trigger,Trigger3M))</f>
        <v>1.9620264584939467E-2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45226</v>
      </c>
      <c r="BA842" s="101">
        <f>_xll.qlCalendarAdvance(Calendar,BA841,AY842,"f",,Trigger)</f>
        <v>45230</v>
      </c>
      <c r="BB842" s="101">
        <f>_xll.qlInterestRateIndexMaturity(Currency&amp;"ibor"&amp;Tenor,BA842,Trigger)</f>
        <v>45322</v>
      </c>
      <c r="BC842" s="246">
        <f>_xll.qlIndexFixing($AC$5,AZ842,TRUE,_xll.ohTrigger(Trigger,Trigger3M))</f>
        <v>1.9561577271298512E-2</v>
      </c>
      <c r="BD842" s="246">
        <f>_xll.qlIndexFixing($BE$1,AZ842,,_xll.ohTrigger(Trigger,Trigger3M))</f>
        <v>1.9646182517006942E-2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45233</v>
      </c>
      <c r="BA843" s="101">
        <f>_xll.qlCalendarAdvance(Calendar,BA842,AY843,"f",,Trigger)</f>
        <v>45237</v>
      </c>
      <c r="BB843" s="101">
        <f>_xll.qlInterestRateIndexMaturity(Currency&amp;"ibor"&amp;Tenor,BA843,Trigger)</f>
        <v>45329</v>
      </c>
      <c r="BC843" s="246">
        <f>_xll.qlIndexFixing($AC$5,AZ843,TRUE,_xll.ohTrigger(Trigger,Trigger3M))</f>
        <v>1.9609540124328594E-2</v>
      </c>
      <c r="BD843" s="246">
        <f>_xll.qlIndexFixing($BE$1,AZ843,,_xll.ohTrigger(Trigger,Trigger3M))</f>
        <v>1.9671964615916655E-2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45240</v>
      </c>
      <c r="BA844" s="101">
        <f>_xll.qlCalendarAdvance(Calendar,BA843,AY844,"f",,Trigger)</f>
        <v>45244</v>
      </c>
      <c r="BB844" s="101">
        <f>_xll.qlInterestRateIndexMaturity(Currency&amp;"ibor"&amp;Tenor,BA844,Trigger)</f>
        <v>45336</v>
      </c>
      <c r="BC844" s="246">
        <f>_xll.qlIndexFixing($AC$5,AZ844,TRUE,_xll.ohTrigger(Trigger,Trigger3M))</f>
        <v>1.9657503562323798E-2</v>
      </c>
      <c r="BD844" s="246">
        <f>_xll.qlIndexFixing($BE$1,AZ844,,_xll.ohTrigger(Trigger,Trigger3M))</f>
        <v>1.9697610878993351E-2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45247</v>
      </c>
      <c r="BA845" s="101">
        <f>_xll.qlCalendarAdvance(Calendar,BA844,AY845,"f",,Trigger)</f>
        <v>45251</v>
      </c>
      <c r="BB845" s="101">
        <f>_xll.qlInterestRateIndexMaturity(Currency&amp;"ibor"&amp;Tenor,BA845,Trigger)</f>
        <v>45343</v>
      </c>
      <c r="BC845" s="246">
        <f>_xll.qlIndexFixing($AC$5,AZ845,TRUE,_xll.ohTrigger(Trigger,Trigger3M))</f>
        <v>1.9705467585290206E-2</v>
      </c>
      <c r="BD845" s="246">
        <f>_xll.qlIndexFixing($BE$1,AZ845,,_xll.ohTrigger(Trigger,Trigger3M))</f>
        <v>1.9723121303580025E-2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45254</v>
      </c>
      <c r="BA846" s="101">
        <f>_xll.qlCalendarAdvance(Calendar,BA845,AY846,"f",,Trigger)</f>
        <v>45258</v>
      </c>
      <c r="BB846" s="101">
        <f>_xll.qlInterestRateIndexMaturity(Currency&amp;"ibor"&amp;Tenor,BA846,Trigger)</f>
        <v>45350</v>
      </c>
      <c r="BC846" s="246">
        <f>_xll.qlIndexFixing($AC$5,AZ846,TRUE,_xll.ohTrigger(Trigger,Trigger3M))</f>
        <v>1.9753432193237372E-2</v>
      </c>
      <c r="BD846" s="246">
        <f>_xll.qlIndexFixing($BE$1,AZ846,,_xll.ohTrigger(Trigger,Trigger3M))</f>
        <v>1.97484958870301E-2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45261</v>
      </c>
      <c r="BA847" s="101">
        <f>_xll.qlCalendarAdvance(Calendar,BA846,AY847,"f",,Trigger)</f>
        <v>45265</v>
      </c>
      <c r="BB847" s="101">
        <f>_xll.qlInterestRateIndexMaturity(Currency&amp;"ibor"&amp;Tenor,BA847,Trigger)</f>
        <v>45356</v>
      </c>
      <c r="BC847" s="246">
        <f>_xll.qlIndexFixing($AC$5,AZ847,TRUE,_xll.ohTrigger(Trigger,Trigger3M))</f>
        <v>1.9797427818867005E-2</v>
      </c>
      <c r="BD847" s="246">
        <f>_xll.qlIndexFixing($BE$1,AZ847,,_xll.ohTrigger(Trigger,Trigger3M))</f>
        <v>1.9771415492428231E-2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45268</v>
      </c>
      <c r="BA848" s="101">
        <f>_xll.qlCalendarAdvance(Calendar,BA847,AY848,"f",,Trigger)</f>
        <v>45272</v>
      </c>
      <c r="BB848" s="101">
        <f>_xll.qlInterestRateIndexMaturity(Currency&amp;"ibor"&amp;Tenor,BA848,Trigger)</f>
        <v>45363</v>
      </c>
      <c r="BC848" s="246">
        <f>_xll.qlIndexFixing($AC$5,AZ848,TRUE,_xll.ohTrigger(Trigger,Trigger3M))</f>
        <v>1.9845390920705325E-2</v>
      </c>
      <c r="BD848" s="246">
        <f>_xll.qlIndexFixing($BE$1,AZ848,,_xll.ohTrigger(Trigger,Trigger3M))</f>
        <v>1.9796526712661969E-2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45275</v>
      </c>
      <c r="BA849" s="101">
        <f>_xll.qlCalendarAdvance(Calendar,BA848,AY849,"f",,Trigger)</f>
        <v>45279</v>
      </c>
      <c r="BB849" s="101">
        <f>_xll.qlInterestRateIndexMaturity(Currency&amp;"ibor"&amp;Tenor,BA849,Trigger)</f>
        <v>45370</v>
      </c>
      <c r="BC849" s="246">
        <f>_xll.qlIndexFixing($AC$5,AZ849,TRUE,_xll.ohTrigger(Trigger,Trigger3M))</f>
        <v>1.9893354601153334E-2</v>
      </c>
      <c r="BD849" s="246">
        <f>_xll.qlIndexFixing($BE$1,AZ849,,_xll.ohTrigger(Trigger,Trigger3M))</f>
        <v>1.9821502089809474E-2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45281</v>
      </c>
      <c r="BA850" s="101">
        <f>_xll.qlCalendarAdvance(Calendar,BA849,AY850,"f",,Trigger)</f>
        <v>45287</v>
      </c>
      <c r="BB850" s="101">
        <f>_xll.qlInterestRateIndexMaturity(Currency&amp;"ibor"&amp;Tenor,BA850,Trigger)</f>
        <v>45378</v>
      </c>
      <c r="BC850" s="246">
        <f>_xll.qlIndexFixing($AC$5,AZ850,TRUE,_xll.ohTrigger(Trigger,Trigger3M))</f>
        <v>1.9948170944461358E-2</v>
      </c>
      <c r="BD850" s="246">
        <f>_xll.qlIndexFixing($BE$1,AZ850,,_xll.ohTrigger(Trigger,Trigger3M))</f>
        <v>1.9849879036218848E-2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45289</v>
      </c>
      <c r="BA851" s="101">
        <f>_xll.qlCalendarAdvance(Calendar,BA850,AY851,"f",,Trigger)</f>
        <v>45294</v>
      </c>
      <c r="BB851" s="101">
        <f>_xll.qlInterestRateIndexMaturity(Currency&amp;"ibor"&amp;Tenor,BA851,Trigger)</f>
        <v>45385</v>
      </c>
      <c r="BC851" s="246">
        <f>_xll.qlIndexFixing($AC$5,AZ851,TRUE,_xll.ohTrigger(Trigger,Trigger3M))</f>
        <v>1.9996135864808976E-2</v>
      </c>
      <c r="BD851" s="246">
        <f>_xll.qlIndexFixing($BE$1,AZ851,,_xll.ohTrigger(Trigger,Trigger3M))</f>
        <v>1.987456331242959E-2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45299</v>
      </c>
      <c r="BA852" s="101">
        <f>_xll.qlCalendarAdvance(Calendar,BA851,AY852,"f",,Trigger)</f>
        <v>45301</v>
      </c>
      <c r="BB852" s="101">
        <f>_xll.qlInterestRateIndexMaturity(Currency&amp;"ibor"&amp;Tenor,BA852,Trigger)</f>
        <v>45392</v>
      </c>
      <c r="BC852" s="246">
        <f>_xll.qlIndexFixing($AC$5,AZ852,TRUE,_xll.ohTrigger(Trigger,Trigger3M))</f>
        <v>2.0044101363789122E-2</v>
      </c>
      <c r="BD852" s="246">
        <f>_xll.qlIndexFixing($BE$1,AZ852,,_xll.ohTrigger(Trigger,Trigger3M))</f>
        <v>1.9899111737549078E-2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45306</v>
      </c>
      <c r="BA853" s="101">
        <f>_xll.qlCalendarAdvance(Calendar,BA852,AY853,"f",,Trigger)</f>
        <v>45308</v>
      </c>
      <c r="BB853" s="101">
        <f>_xll.qlInterestRateIndexMaturity(Currency&amp;"ibor"&amp;Tenor,BA853,Trigger)</f>
        <v>45399</v>
      </c>
      <c r="BC853" s="246">
        <f>_xll.qlIndexFixing($AC$5,AZ853,TRUE,_xll.ohTrigger(Trigger,Trigger3M))</f>
        <v>2.0092067441407947E-2</v>
      </c>
      <c r="BD853" s="246">
        <f>_xll.qlIndexFixing($BE$1,AZ853,,_xll.ohTrigger(Trigger,Trigger3M))</f>
        <v>1.9923524309059765E-2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45313</v>
      </c>
      <c r="BA854" s="101">
        <f>_xll.qlCalendarAdvance(Calendar,BA853,AY854,"f",,Trigger)</f>
        <v>45315</v>
      </c>
      <c r="BB854" s="101">
        <f>_xll.qlInterestRateIndexMaturity(Currency&amp;"ibor"&amp;Tenor,BA854,Trigger)</f>
        <v>45406</v>
      </c>
      <c r="BC854" s="246">
        <f>_xll.qlIndexFixing($AC$5,AZ854,TRUE,_xll.ohTrigger(Trigger,Trigger3M))</f>
        <v>2.0140034097671591E-2</v>
      </c>
      <c r="BD854" s="246">
        <f>_xll.qlIndexFixing($BE$1,AZ854,,_xll.ohTrigger(Trigger,Trigger3M))</f>
        <v>1.99478010244564E-2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45320</v>
      </c>
      <c r="BA855" s="101">
        <f>_xll.qlCalendarAdvance(Calendar,BA854,AY855,"f",,Trigger)</f>
        <v>45322</v>
      </c>
      <c r="BB855" s="101">
        <f>_xll.qlInterestRateIndexMaturity(Currency&amp;"ibor"&amp;Tenor,BA855,Trigger)</f>
        <v>45412</v>
      </c>
      <c r="BC855" s="246">
        <f>_xll.qlIndexFixing($AC$5,AZ855,TRUE,_xll.ohTrigger(Trigger,Trigger3M))</f>
        <v>2.0184010195749558E-2</v>
      </c>
      <c r="BD855" s="246">
        <f>_xll.qlIndexFixing($BE$1,AZ855,,_xll.ohTrigger(Trigger,Trigger3M))</f>
        <v>1.9969690009199681E-2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45327</v>
      </c>
      <c r="BA856" s="101">
        <f>_xll.qlCalendarAdvance(Calendar,BA855,AY856,"f",,Trigger)</f>
        <v>45329</v>
      </c>
      <c r="BB856" s="101">
        <f>_xll.qlInterestRateIndexMaturity(Currency&amp;"ibor"&amp;Tenor,BA856,Trigger)</f>
        <v>45419</v>
      </c>
      <c r="BC856" s="246">
        <f>_xll.qlIndexFixing($AC$5,AZ856,TRUE,_xll.ohTrigger(Trigger,Trigger3M))</f>
        <v>2.0231975282254844E-2</v>
      </c>
      <c r="BD856" s="246">
        <f>_xll.qlIndexFixing($BE$1,AZ856,,_xll.ohTrigger(Trigger,Trigger3M))</f>
        <v>1.9993703379907579E-2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45334</v>
      </c>
      <c r="BA857" s="101">
        <f>_xll.qlCalendarAdvance(Calendar,BA856,AY857,"f",,Trigger)</f>
        <v>45336</v>
      </c>
      <c r="BB857" s="101">
        <f>_xll.qlInterestRateIndexMaturity(Currency&amp;"ibor"&amp;Tenor,BA857,Trigger)</f>
        <v>45426</v>
      </c>
      <c r="BC857" s="246">
        <f>_xll.qlIndexFixing($AC$5,AZ857,TRUE,_xll.ohTrigger(Trigger,Trigger3M))</f>
        <v>2.027994094103569E-2</v>
      </c>
      <c r="BD857" s="246">
        <f>_xll.qlIndexFixing($BE$1,AZ857,,_xll.ohTrigger(Trigger,Trigger3M))</f>
        <v>2.0017580893190612E-2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45341</v>
      </c>
      <c r="BA858" s="101">
        <f>_xll.qlCalendarAdvance(Calendar,BA857,AY858,"f",,Trigger)</f>
        <v>45343</v>
      </c>
      <c r="BB858" s="101">
        <f>_xll.qlInterestRateIndexMaturity(Currency&amp;"ibor"&amp;Tenor,BA858,Trigger)</f>
        <v>45433</v>
      </c>
      <c r="BC858" s="246">
        <f>_xll.qlIndexFixing($AC$5,AZ858,TRUE,_xll.ohTrigger(Trigger,Trigger3M))</f>
        <v>2.0327907172098314E-2</v>
      </c>
      <c r="BD858" s="246">
        <f>_xll.qlIndexFixing($BE$1,AZ858,,_xll.ohTrigger(Trigger,Trigger3M))</f>
        <v>2.0041322546623164E-2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45348</v>
      </c>
      <c r="BA859" s="101">
        <f>_xll.qlCalendarAdvance(Calendar,BA858,AY859,"f",,Trigger)</f>
        <v>45350</v>
      </c>
      <c r="BB859" s="101">
        <f>_xll.qlInterestRateIndexMaturity(Currency&amp;"ibor"&amp;Tenor,BA859,Trigger)</f>
        <v>45440</v>
      </c>
      <c r="BC859" s="246">
        <f>_xll.qlIndexFixing($AC$5,AZ859,TRUE,_xll.ohTrigger(Trigger,Trigger3M))</f>
        <v>2.0375873975448933E-2</v>
      </c>
      <c r="BD859" s="246">
        <f>_xll.qlIndexFixing($BE$1,AZ859,,_xll.ohTrigger(Trigger,Trigger3M))</f>
        <v>2.0064928337797383E-2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45355</v>
      </c>
      <c r="BA860" s="101">
        <f>_xll.qlCalendarAdvance(Calendar,BA859,AY860,"f",,Trigger)</f>
        <v>45357</v>
      </c>
      <c r="BB860" s="101">
        <f>_xll.qlInterestRateIndexMaturity(Currency&amp;"ibor"&amp;Tenor,BA860,Trigger)</f>
        <v>45449</v>
      </c>
      <c r="BC860" s="246">
        <f>_xll.qlIndexFixing($AC$5,AZ860,TRUE,_xll.ohTrigger(Trigger,Trigger3M))</f>
        <v>2.0431851435949458E-2</v>
      </c>
      <c r="BD860" s="246">
        <f>_xll.qlIndexFixing($BE$1,AZ860,,_xll.ohTrigger(Trigger,Trigger3M))</f>
        <v>2.0092817415502881E-2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45362</v>
      </c>
      <c r="BA861" s="101">
        <f>_xll.qlCalendarAdvance(Calendar,BA860,AY861,"f",,Trigger)</f>
        <v>45364</v>
      </c>
      <c r="BB861" s="101">
        <f>_xll.qlInterestRateIndexMaturity(Currency&amp;"ibor"&amp;Tenor,BA861,Trigger)</f>
        <v>45456</v>
      </c>
      <c r="BC861" s="246">
        <f>_xll.qlIndexFixing($AC$5,AZ861,TRUE,_xll.ohTrigger(Trigger,Trigger3M))</f>
        <v>2.0479824903020492E-2</v>
      </c>
      <c r="BD861" s="246">
        <f>_xll.qlIndexFixing($BE$1,AZ861,,_xll.ohTrigger(Trigger,Trigger3M))</f>
        <v>2.0116134662503924E-2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45369</v>
      </c>
      <c r="BA862" s="101">
        <f>_xll.qlCalendarAdvance(Calendar,BA861,AY862,"f",,Trigger)</f>
        <v>45371</v>
      </c>
      <c r="BB862" s="101">
        <f>_xll.qlInterestRateIndexMaturity(Currency&amp;"ibor"&amp;Tenor,BA862,Trigger)</f>
        <v>45463</v>
      </c>
      <c r="BC862" s="246">
        <f>_xll.qlIndexFixing($AC$5,AZ862,TRUE,_xll.ohTrigger(Trigger,Trigger3M))</f>
        <v>2.0527798955186107E-2</v>
      </c>
      <c r="BD862" s="246">
        <f>_xll.qlIndexFixing($BE$1,AZ862,,_xll.ohTrigger(Trigger,Trigger3M))</f>
        <v>2.0139316027607934E-2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45376</v>
      </c>
      <c r="BA863" s="101">
        <f>_xll.qlCalendarAdvance(Calendar,BA862,AY863,"f",,Trigger)</f>
        <v>45378</v>
      </c>
      <c r="BB863" s="101">
        <f>_xll.qlInterestRateIndexMaturity(Currency&amp;"ibor"&amp;Tenor,BA863,Trigger)</f>
        <v>45470</v>
      </c>
      <c r="BC863" s="246">
        <f>_xll.qlIndexFixing($AC$5,AZ863,TRUE,_xll.ohTrigger(Trigger,Trigger3M))</f>
        <v>2.0575773592453259E-2</v>
      </c>
      <c r="BD863" s="246">
        <f>_xll.qlIndexFixing($BE$1,AZ863,,_xll.ohTrigger(Trigger,Trigger3M))</f>
        <v>2.0162361508412475E-2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45379</v>
      </c>
      <c r="BA864" s="101">
        <f>_xll.qlCalendarAdvance(Calendar,BA863,AY864,"f",,Trigger)</f>
        <v>45385</v>
      </c>
      <c r="BB864" s="101">
        <f>_xll.qlInterestRateIndexMaturity(Currency&amp;"ibor"&amp;Tenor,BA864,Trigger)</f>
        <v>45476</v>
      </c>
      <c r="BC864" s="246">
        <f>_xll.qlIndexFixing($AC$5,AZ864,TRUE,_xll.ohTrigger(Trigger,Trigger3M))</f>
        <v>2.0606629949218757E-2</v>
      </c>
      <c r="BD864" s="246">
        <f>_xll.qlIndexFixing($BE$1,AZ864,,_xll.ohTrigger(Trigger,Trigger3M))</f>
        <v>2.0183095554690649E-2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45390</v>
      </c>
      <c r="BA865" s="101">
        <f>_xll.qlCalendarAdvance(Calendar,BA864,AY865,"f",,Trigger)</f>
        <v>45392</v>
      </c>
      <c r="BB865" s="101">
        <f>_xll.qlInterestRateIndexMaturity(Currency&amp;"ibor"&amp;Tenor,BA865,Trigger)</f>
        <v>45483</v>
      </c>
      <c r="BC865" s="246">
        <f>_xll.qlIndexFixing($AC$5,AZ865,TRUE,_xll.ohTrigger(Trigger,Trigger3M))</f>
        <v>2.0562662197191429E-2</v>
      </c>
      <c r="BD865" s="246">
        <f>_xll.qlIndexFixing($BE$1,AZ865,,_xll.ohTrigger(Trigger,Trigger3M))</f>
        <v>2.0205879490219215E-2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45397</v>
      </c>
      <c r="BA866" s="101">
        <f>_xll.qlCalendarAdvance(Calendar,BA865,AY866,"f",,Trigger)</f>
        <v>45399</v>
      </c>
      <c r="BB866" s="101">
        <f>_xll.qlInterestRateIndexMaturity(Currency&amp;"ibor"&amp;Tenor,BA866,Trigger)</f>
        <v>45490</v>
      </c>
      <c r="BC866" s="246">
        <f>_xll.qlIndexFixing($AC$5,AZ866,TRUE,_xll.ohTrigger(Trigger,Trigger3M))</f>
        <v>2.0518304770804508E-2</v>
      </c>
      <c r="BD866" s="246">
        <f>_xll.qlIndexFixing($BE$1,AZ866,,_xll.ohTrigger(Trigger,Trigger3M))</f>
        <v>2.022853581961816E-2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45404</v>
      </c>
      <c r="BA867" s="101">
        <f>_xll.qlCalendarAdvance(Calendar,BA866,AY867,"f",,Trigger)</f>
        <v>45406</v>
      </c>
      <c r="BB867" s="101">
        <f>_xll.qlInterestRateIndexMaturity(Currency&amp;"ibor"&amp;Tenor,BA867,Trigger)</f>
        <v>45497</v>
      </c>
      <c r="BC867" s="246">
        <f>_xll.qlIndexFixing($AC$5,AZ867,TRUE,_xll.ohTrigger(Trigger,Trigger3M))</f>
        <v>2.047355768311129E-2</v>
      </c>
      <c r="BD867" s="246">
        <f>_xll.qlIndexFixing($BE$1,AZ867,,_xll.ohTrigger(Trigger,Trigger3M))</f>
        <v>2.0251071784807079E-2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45411</v>
      </c>
      <c r="BA868" s="101">
        <f>_xll.qlCalendarAdvance(Calendar,BA867,AY868,"f",,Trigger)</f>
        <v>45414</v>
      </c>
      <c r="BB868" s="101">
        <f>_xll.qlInterestRateIndexMaturity(Currency&amp;"ibor"&amp;Tenor,BA868,Trigger)</f>
        <v>45506</v>
      </c>
      <c r="BC868" s="246">
        <f>_xll.qlIndexFixing($AC$5,AZ868,TRUE,_xll.ohTrigger(Trigger,Trigger3M))</f>
        <v>2.0417059685293823E-2</v>
      </c>
      <c r="BD868" s="246">
        <f>_xll.qlIndexFixing($BE$1,AZ868,,_xll.ohTrigger(Trigger,Trigger3M))</f>
        <v>2.0278838347535789E-2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45419</v>
      </c>
      <c r="BA869" s="101">
        <f>_xll.qlCalendarAdvance(Calendar,BA868,AY869,"f",,Trigger)</f>
        <v>45421</v>
      </c>
      <c r="BB869" s="101">
        <f>_xll.qlInterestRateIndexMaturity(Currency&amp;"ibor"&amp;Tenor,BA869,Trigger)</f>
        <v>45513</v>
      </c>
      <c r="BC869" s="246">
        <f>_xll.qlIndexFixing($AC$5,AZ869,TRUE,_xll.ohTrigger(Trigger,Trigger3M))</f>
        <v>2.0372436929058539E-2</v>
      </c>
      <c r="BD869" s="246">
        <f>_xll.qlIndexFixing($BE$1,AZ869,,_xll.ohTrigger(Trigger,Trigger3M))</f>
        <v>2.0301136389989118E-2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45426</v>
      </c>
      <c r="BA870" s="101">
        <f>_xll.qlCalendarAdvance(Calendar,BA869,AY870,"f",,Trigger)</f>
        <v>45428</v>
      </c>
      <c r="BB870" s="101">
        <f>_xll.qlInterestRateIndexMaturity(Currency&amp;"ibor"&amp;Tenor,BA870,Trigger)</f>
        <v>45520</v>
      </c>
      <c r="BC870" s="246">
        <f>_xll.qlIndexFixing($AC$5,AZ870,TRUE,_xll.ohTrigger(Trigger,Trigger3M))</f>
        <v>2.032742875627588E-2</v>
      </c>
      <c r="BD870" s="246">
        <f>_xll.qlIndexFixing($BE$1,AZ870,,_xll.ohTrigger(Trigger,Trigger3M))</f>
        <v>2.0323337432934893E-2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45433</v>
      </c>
      <c r="BA871" s="101">
        <f>_xll.qlCalendarAdvance(Calendar,BA870,AY871,"f",,Trigger)</f>
        <v>45435</v>
      </c>
      <c r="BB871" s="101">
        <f>_xll.qlInterestRateIndexMaturity(Currency&amp;"ibor"&amp;Tenor,BA871,Trigger)</f>
        <v>45527</v>
      </c>
      <c r="BC871" s="246">
        <f>_xll.qlIndexFixing($AC$5,AZ871,TRUE,_xll.ohTrigger(Trigger,Trigger3M))</f>
        <v>2.028203518018656E-2</v>
      </c>
      <c r="BD871" s="246">
        <f>_xll.qlIndexFixing($BE$1,AZ871,,_xll.ohTrigger(Trigger,Trigger3M))</f>
        <v>2.0345448640663143E-2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45440</v>
      </c>
      <c r="BA872" s="101">
        <f>_xll.qlCalendarAdvance(Calendar,BA871,AY872,"f",,Trigger)</f>
        <v>45442</v>
      </c>
      <c r="BB872" s="101">
        <f>_xll.qlInterestRateIndexMaturity(Currency&amp;"ibor"&amp;Tenor,BA872,Trigger)</f>
        <v>45534</v>
      </c>
      <c r="BC872" s="246">
        <f>_xll.qlIndexFixing($AC$5,AZ872,TRUE,_xll.ohTrigger(Trigger,Trigger3M))</f>
        <v>2.0236256214146854E-2</v>
      </c>
      <c r="BD872" s="246">
        <f>_xll.qlIndexFixing($BE$1,AZ872,,_xll.ohTrigger(Trigger,Trigger3M))</f>
        <v>2.0367477177636803E-2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45447</v>
      </c>
      <c r="BA873" s="101">
        <f>_xll.qlCalendarAdvance(Calendar,BA872,AY873,"f",,Trigger)</f>
        <v>45449</v>
      </c>
      <c r="BB873" s="101">
        <f>_xll.qlInterestRateIndexMaturity(Currency&amp;"ibor"&amp;Tenor,BA873,Trigger)</f>
        <v>45541</v>
      </c>
      <c r="BC873" s="246">
        <f>_xll.qlIndexFixing($AC$5,AZ873,TRUE,_xll.ohTrigger(Trigger,Trigger3M))</f>
        <v>2.0190091871625987E-2</v>
      </c>
      <c r="BD873" s="246">
        <f>_xll.qlIndexFixing($BE$1,AZ873,,_xll.ohTrigger(Trigger,Trigger3M))</f>
        <v>2.0389430208480417E-2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45454</v>
      </c>
      <c r="BA874" s="101">
        <f>_xll.qlCalendarAdvance(Calendar,BA873,AY874,"f",,Trigger)</f>
        <v>45456</v>
      </c>
      <c r="BB874" s="101">
        <f>_xll.qlInterestRateIndexMaturity(Currency&amp;"ibor"&amp;Tenor,BA874,Trigger)</f>
        <v>45548</v>
      </c>
      <c r="BC874" s="246">
        <f>_xll.qlIndexFixing($AC$5,AZ874,TRUE,_xll.ohTrigger(Trigger,Trigger3M))</f>
        <v>2.0143542166204398E-2</v>
      </c>
      <c r="BD874" s="246">
        <f>_xll.qlIndexFixing($BE$1,AZ874,,_xll.ohTrigger(Trigger,Trigger3M))</f>
        <v>2.0411314897982751E-2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45461</v>
      </c>
      <c r="BA875" s="101">
        <f>_xll.qlCalendarAdvance(Calendar,BA874,AY875,"f",,Trigger)</f>
        <v>45463</v>
      </c>
      <c r="BB875" s="101">
        <f>_xll.qlInterestRateIndexMaturity(Currency&amp;"ibor"&amp;Tenor,BA875,Trigger)</f>
        <v>45555</v>
      </c>
      <c r="BC875" s="246">
        <f>_xll.qlIndexFixing($AC$5,AZ875,TRUE,_xll.ohTrigger(Trigger,Trigger3M))</f>
        <v>2.0096607111577222E-2</v>
      </c>
      <c r="BD875" s="246">
        <f>_xll.qlIndexFixing($BE$1,AZ875,,_xll.ohTrigger(Trigger,Trigger3M))</f>
        <v>2.0433138411099387E-2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45468</v>
      </c>
      <c r="BA876" s="101">
        <f>_xll.qlCalendarAdvance(Calendar,BA875,AY876,"f",,Trigger)</f>
        <v>45470</v>
      </c>
      <c r="BB876" s="101">
        <f>_xll.qlInterestRateIndexMaturity(Currency&amp;"ibor"&amp;Tenor,BA876,Trigger)</f>
        <v>45562</v>
      </c>
      <c r="BC876" s="246">
        <f>_xll.qlIndexFixing($AC$5,AZ876,TRUE,_xll.ohTrigger(Trigger,Trigger3M))</f>
        <v>2.0049286721553414E-2</v>
      </c>
      <c r="BD876" s="246">
        <f>_xll.qlIndexFixing($BE$1,AZ876,,_xll.ohTrigger(Trigger,Trigger3M))</f>
        <v>2.0454907912945783E-2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45475</v>
      </c>
      <c r="BA877" s="101">
        <f>_xll.qlCalendarAdvance(Calendar,BA876,AY877,"f",,Trigger)</f>
        <v>45477</v>
      </c>
      <c r="BB877" s="101">
        <f>_xll.qlInterestRateIndexMaturity(Currency&amp;"ibor"&amp;Tenor,BA877,Trigger)</f>
        <v>45569</v>
      </c>
      <c r="BC877" s="246">
        <f>_xll.qlIndexFixing($AC$5,AZ877,TRUE,_xll.ohTrigger(Trigger,Trigger3M))</f>
        <v>2.0027506655460145E-2</v>
      </c>
      <c r="BD877" s="246">
        <f>_xll.qlIndexFixing($BE$1,AZ877,,_xll.ohTrigger(Trigger,Trigger3M))</f>
        <v>2.0476630540942162E-2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45482</v>
      </c>
      <c r="BA878" s="101">
        <f>_xll.qlCalendarAdvance(Calendar,BA877,AY878,"f",,Trigger)</f>
        <v>45484</v>
      </c>
      <c r="BB878" s="101">
        <f>_xll.qlInterestRateIndexMaturity(Currency&amp;"ibor"&amp;Tenor,BA878,Trigger)</f>
        <v>45576</v>
      </c>
      <c r="BC878" s="246">
        <f>_xll.qlIndexFixing($AC$5,AZ878,TRUE,_xll.ohTrigger(Trigger,Trigger3M))</f>
        <v>2.0070403391687641E-2</v>
      </c>
      <c r="BD878" s="246">
        <f>_xll.qlIndexFixing($BE$1,AZ878,,_xll.ohTrigger(Trigger,Trigger3M))</f>
        <v>2.049831100562657E-2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45489</v>
      </c>
      <c r="BA879" s="101">
        <f>_xll.qlCalendarAdvance(Calendar,BA878,AY879,"f",,Trigger)</f>
        <v>45491</v>
      </c>
      <c r="BB879" s="101">
        <f>_xll.qlInterestRateIndexMaturity(Currency&amp;"ibor"&amp;Tenor,BA879,Trigger)</f>
        <v>45583</v>
      </c>
      <c r="BC879" s="246">
        <f>_xll.qlIndexFixing($AC$5,AZ879,TRUE,_xll.ohTrigger(Trigger,Trigger3M))</f>
        <v>2.011330059577654E-2</v>
      </c>
      <c r="BD879" s="246">
        <f>_xll.qlIndexFixing($BE$1,AZ879,,_xll.ohTrigger(Trigger,Trigger3M))</f>
        <v>2.0519949741568774E-2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45496</v>
      </c>
      <c r="BA880" s="101">
        <f>_xll.qlCalendarAdvance(Calendar,BA879,AY880,"f",,Trigger)</f>
        <v>45498</v>
      </c>
      <c r="BB880" s="101">
        <f>_xll.qlInterestRateIndexMaturity(Currency&amp;"ibor"&amp;Tenor,BA880,Trigger)</f>
        <v>45590</v>
      </c>
      <c r="BC880" s="246">
        <f>_xll.qlIndexFixing($AC$5,AZ880,TRUE,_xll.ohTrigger(Trigger,Trigger3M))</f>
        <v>2.0156198267732055E-2</v>
      </c>
      <c r="BD880" s="246">
        <f>_xll.qlIndexFixing($BE$1,AZ880,,_xll.ohTrigger(Trigger,Trigger3M))</f>
        <v>2.0541546748078027E-2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45503</v>
      </c>
      <c r="BA881" s="101">
        <f>_xll.qlCalendarAdvance(Calendar,BA880,AY881,"f",,Trigger)</f>
        <v>45505</v>
      </c>
      <c r="BB881" s="101">
        <f>_xll.qlInterestRateIndexMaturity(Currency&amp;"ibor"&amp;Tenor,BA881,Trigger)</f>
        <v>45597</v>
      </c>
      <c r="BC881" s="246">
        <f>_xll.qlIndexFixing($AC$5,AZ881,TRUE,_xll.ohTrigger(Trigger,Trigger3M))</f>
        <v>2.019909640755679E-2</v>
      </c>
      <c r="BD881" s="246">
        <f>_xll.qlIndexFixing($BE$1,AZ881,,_xll.ohTrigger(Trigger,Trigger3M))</f>
        <v>2.0563102024466186E-2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45510</v>
      </c>
      <c r="BA882" s="101">
        <f>_xll.qlCalendarAdvance(Calendar,BA881,AY882,"f",,Trigger)</f>
        <v>45512</v>
      </c>
      <c r="BB882" s="101">
        <f>_xll.qlInterestRateIndexMaturity(Currency&amp;"ibor"&amp;Tenor,BA882,Trigger)</f>
        <v>45604</v>
      </c>
      <c r="BC882" s="246">
        <f>_xll.qlIndexFixing($AC$5,AZ882,TRUE,_xll.ohTrigger(Trigger,Trigger3M))</f>
        <v>2.0241995015259435E-2</v>
      </c>
      <c r="BD882" s="246">
        <f>_xll.qlIndexFixing($BE$1,AZ882,,_xll.ohTrigger(Trigger,Trigger3M))</f>
        <v>2.0584615570045966E-2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45517</v>
      </c>
      <c r="BA883" s="101">
        <f>_xll.qlCalendarAdvance(Calendar,BA882,AY883,"f",,Trigger)</f>
        <v>45519</v>
      </c>
      <c r="BB883" s="101">
        <f>_xll.qlInterestRateIndexMaturity(Currency&amp;"ibor"&amp;Tenor,BA883,Trigger)</f>
        <v>45611</v>
      </c>
      <c r="BC883" s="246">
        <f>_xll.qlIndexFixing($AC$5,AZ883,TRUE,_xll.ohTrigger(Trigger,Trigger3M))</f>
        <v>2.0284894090842599E-2</v>
      </c>
      <c r="BD883" s="246">
        <f>_xll.qlIndexFixing($BE$1,AZ883,,_xll.ohTrigger(Trigger,Trigger3M))</f>
        <v>2.0606087384131833E-2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45524</v>
      </c>
      <c r="BA884" s="101">
        <f>_xll.qlCalendarAdvance(Calendar,BA883,AY884,"f",,Trigger)</f>
        <v>45526</v>
      </c>
      <c r="BB884" s="101">
        <f>_xll.qlInterestRateIndexMaturity(Currency&amp;"ibor"&amp;Tenor,BA884,Trigger)</f>
        <v>45618</v>
      </c>
      <c r="BC884" s="246">
        <f>_xll.qlIndexFixing($AC$5,AZ884,TRUE,_xll.ohTrigger(Trigger,Trigger3M))</f>
        <v>2.032779363431236E-2</v>
      </c>
      <c r="BD884" s="246">
        <f>_xll.qlIndexFixing($BE$1,AZ884,,_xll.ohTrigger(Trigger,Trigger3M))</f>
        <v>2.0627517466039122E-2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45531</v>
      </c>
      <c r="BA885" s="101">
        <f>_xll.qlCalendarAdvance(Calendar,BA884,AY885,"f",,Trigger)</f>
        <v>45533</v>
      </c>
      <c r="BB885" s="101">
        <f>_xll.qlInterestRateIndexMaturity(Currency&amp;"ibor"&amp;Tenor,BA885,Trigger)</f>
        <v>45625</v>
      </c>
      <c r="BC885" s="246">
        <f>_xll.qlIndexFixing($AC$5,AZ885,TRUE,_xll.ohTrigger(Trigger,Trigger3M))</f>
        <v>2.0370693645673066E-2</v>
      </c>
      <c r="BD885" s="246">
        <f>_xll.qlIndexFixing($BE$1,AZ885,,_xll.ohTrigger(Trigger,Trigger3M))</f>
        <v>2.0648905815083156E-2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45538</v>
      </c>
      <c r="BA886" s="101">
        <f>_xll.qlCalendarAdvance(Calendar,BA885,AY886,"f",,Trigger)</f>
        <v>45540</v>
      </c>
      <c r="BB886" s="101">
        <f>_xll.qlInterestRateIndexMaturity(Currency&amp;"ibor"&amp;Tenor,BA886,Trigger)</f>
        <v>45631</v>
      </c>
      <c r="BC886" s="246">
        <f>_xll.qlIndexFixing($AC$5,AZ886,TRUE,_xll.ohTrigger(Trigger,Trigger3M))</f>
        <v>2.0409952206892568E-2</v>
      </c>
      <c r="BD886" s="246">
        <f>_xll.qlIndexFixing($BE$1,AZ886,,_xll.ohTrigger(Trigger,Trigger3M))</f>
        <v>2.0668143293275022E-2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45545</v>
      </c>
      <c r="BA887" s="101">
        <f>_xll.qlCalendarAdvance(Calendar,BA886,AY887,"f",,Trigger)</f>
        <v>45547</v>
      </c>
      <c r="BB887" s="101">
        <f>_xll.qlInterestRateIndexMaturity(Currency&amp;"ibor"&amp;Tenor,BA887,Trigger)</f>
        <v>45638</v>
      </c>
      <c r="BC887" s="246">
        <f>_xll.qlIndexFixing($AC$5,AZ887,TRUE,_xll.ohTrigger(Trigger,Trigger3M))</f>
        <v>2.0452850692171783E-2</v>
      </c>
      <c r="BD887" s="246">
        <f>_xll.qlIndexFixing($BE$1,AZ887,,_xll.ohTrigger(Trigger,Trigger3M))</f>
        <v>2.0689449934899681E-2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45552</v>
      </c>
      <c r="BA888" s="101">
        <f>_xll.qlCalendarAdvance(Calendar,BA887,AY888,"f",,Trigger)</f>
        <v>45554</v>
      </c>
      <c r="BB888" s="101">
        <f>_xll.qlInterestRateIndexMaturity(Currency&amp;"ibor"&amp;Tenor,BA888,Trigger)</f>
        <v>45645</v>
      </c>
      <c r="BC888" s="246">
        <f>_xll.qlIndexFixing($AC$5,AZ888,TRUE,_xll.ohTrigger(Trigger,Trigger3M))</f>
        <v>2.0495749640243883E-2</v>
      </c>
      <c r="BD888" s="246">
        <f>_xll.qlIndexFixing($BE$1,AZ888,,_xll.ohTrigger(Trigger,Trigger3M))</f>
        <v>2.0710714842807194E-2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45559</v>
      </c>
      <c r="BA889" s="101">
        <f>_xll.qlCalendarAdvance(Calendar,BA888,AY889,"f",,Trigger)</f>
        <v>45561</v>
      </c>
      <c r="BB889" s="101">
        <f>_xll.qlInterestRateIndexMaturity(Currency&amp;"ibor"&amp;Tenor,BA889,Trigger)</f>
        <v>45653</v>
      </c>
      <c r="BC889" s="246">
        <f>_xll.qlIndexFixing($AC$5,AZ889,TRUE,_xll.ohTrigger(Trigger,Trigger3M))</f>
        <v>2.0542298370134795E-2</v>
      </c>
      <c r="BD889" s="246">
        <f>_xll.qlIndexFixing($BE$1,AZ889,,_xll.ohTrigger(Trigger,Trigger3M))</f>
        <v>2.0734041869014182E-2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45566</v>
      </c>
      <c r="BA890" s="101">
        <f>_xll.qlCalendarAdvance(Calendar,BA889,AY890,"f",,Trigger)</f>
        <v>45568</v>
      </c>
      <c r="BB890" s="101">
        <f>_xll.qlInterestRateIndexMaturity(Currency&amp;"ibor"&amp;Tenor,BA890,Trigger)</f>
        <v>45660</v>
      </c>
      <c r="BC890" s="246">
        <f>_xll.qlIndexFixing($AC$5,AZ890,TRUE,_xll.ohTrigger(Trigger,Trigger3M))</f>
        <v>2.0585200721029286E-2</v>
      </c>
      <c r="BD890" s="246">
        <f>_xll.qlIndexFixing($BE$1,AZ890,,_xll.ohTrigger(Trigger,Trigger3M))</f>
        <v>2.0755221543543156E-2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45573</v>
      </c>
      <c r="BA891" s="101">
        <f>_xll.qlCalendarAdvance(Calendar,BA890,AY891,"f",,Trigger)</f>
        <v>45575</v>
      </c>
      <c r="BB891" s="101">
        <f>_xll.qlInterestRateIndexMaturity(Currency&amp;"ibor"&amp;Tenor,BA891,Trigger)</f>
        <v>45667</v>
      </c>
      <c r="BC891" s="246">
        <f>_xll.qlIndexFixing($AC$5,AZ891,TRUE,_xll.ohTrigger(Trigger,Trigger3M))</f>
        <v>2.0628103539846867E-2</v>
      </c>
      <c r="BD891" s="246">
        <f>_xll.qlIndexFixing($BE$1,AZ891,,_xll.ohTrigger(Trigger,Trigger3M))</f>
        <v>2.0776359481137353E-2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45580</v>
      </c>
      <c r="BA892" s="101">
        <f>_xll.qlCalendarAdvance(Calendar,BA891,AY892,"f",,Trigger)</f>
        <v>45582</v>
      </c>
      <c r="BB892" s="101">
        <f>_xll.qlInterestRateIndexMaturity(Currency&amp;"ibor"&amp;Tenor,BA892,Trigger)</f>
        <v>45674</v>
      </c>
      <c r="BC892" s="246">
        <f>_xll.qlIndexFixing($AC$5,AZ892,TRUE,_xll.ohTrigger(Trigger,Trigger3M))</f>
        <v>2.0671006826591013E-2</v>
      </c>
      <c r="BD892" s="246">
        <f>_xll.qlIndexFixing($BE$1,AZ892,,_xll.ohTrigger(Trigger,Trigger3M))</f>
        <v>2.07974556811234E-2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45587</v>
      </c>
      <c r="BA893" s="101">
        <f>_xll.qlCalendarAdvance(Calendar,BA892,AY893,"f",,Trigger)</f>
        <v>45589</v>
      </c>
      <c r="BB893" s="101">
        <f>_xll.qlInterestRateIndexMaturity(Currency&amp;"ibor"&amp;Tenor,BA893,Trigger)</f>
        <v>45681</v>
      </c>
      <c r="BC893" s="246">
        <f>_xll.qlIndexFixing($AC$5,AZ893,TRUE,_xll.ohTrigger(Trigger,Trigger3M))</f>
        <v>2.071391058126781E-2</v>
      </c>
      <c r="BD893" s="246">
        <f>_xll.qlIndexFixing($BE$1,AZ893,,_xll.ohTrigger(Trigger,Trigger3M))</f>
        <v>2.0818510142827918E-2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45594</v>
      </c>
      <c r="BA894" s="101">
        <f>_xll.qlCalendarAdvance(Calendar,BA893,AY894,"f",,Trigger)</f>
        <v>45596</v>
      </c>
      <c r="BB894" s="101">
        <f>_xll.qlInterestRateIndexMaturity(Currency&amp;"ibor"&amp;Tenor,BA894,Trigger)</f>
        <v>45688</v>
      </c>
      <c r="BC894" s="246">
        <f>_xll.qlIndexFixing($AC$5,AZ894,TRUE,_xll.ohTrigger(Trigger,Trigger3M))</f>
        <v>2.0756814803881602E-2</v>
      </c>
      <c r="BD894" s="246">
        <f>_xll.qlIndexFixing($BE$1,AZ894,,_xll.ohTrigger(Trigger,Trigger3M))</f>
        <v>2.0839522865578403E-2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45601</v>
      </c>
      <c r="BA895" s="101">
        <f>_xll.qlCalendarAdvance(Calendar,BA894,AY895,"f",,Trigger)</f>
        <v>45603</v>
      </c>
      <c r="BB895" s="101">
        <f>_xll.qlInterestRateIndexMaturity(Currency&amp;"ibor"&amp;Tenor,BA895,Trigger)</f>
        <v>45695</v>
      </c>
      <c r="BC895" s="246">
        <f>_xll.qlIndexFixing($AC$5,AZ895,TRUE,_xll.ohTrigger(Trigger,Trigger3M))</f>
        <v>2.0799719494438467E-2</v>
      </c>
      <c r="BD895" s="246">
        <f>_xll.qlIndexFixing($BE$1,AZ895,,_xll.ohTrigger(Trigger,Trigger3M))</f>
        <v>2.0860493848708434E-2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45608</v>
      </c>
      <c r="BA896" s="101">
        <f>_xll.qlCalendarAdvance(Calendar,BA895,AY896,"f",,Trigger)</f>
        <v>45610</v>
      </c>
      <c r="BB896" s="101">
        <f>_xll.qlInterestRateIndexMaturity(Currency&amp;"ibor"&amp;Tenor,BA896,Trigger)</f>
        <v>45702</v>
      </c>
      <c r="BC896" s="246">
        <f>_xll.qlIndexFixing($AC$5,AZ896,TRUE,_xll.ohTrigger(Trigger,Trigger3M))</f>
        <v>2.0842624652941885E-2</v>
      </c>
      <c r="BD896" s="246">
        <f>_xll.qlIndexFixing($BE$1,AZ896,,_xll.ohTrigger(Trigger,Trigger3M))</f>
        <v>2.0881423091545503E-2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45615</v>
      </c>
      <c r="BA897" s="101">
        <f>_xll.qlCalendarAdvance(Calendar,BA896,AY897,"f",,Trigger)</f>
        <v>45617</v>
      </c>
      <c r="BB897" s="101">
        <f>_xll.qlInterestRateIndexMaturity(Currency&amp;"ibor"&amp;Tenor,BA897,Trigger)</f>
        <v>45709</v>
      </c>
      <c r="BC897" s="246">
        <f>_xll.qlIndexFixing($AC$5,AZ897,TRUE,_xll.ohTrigger(Trigger,Trigger3M))</f>
        <v>2.0885530279398802E-2</v>
      </c>
      <c r="BD897" s="246">
        <f>_xll.qlIndexFixing($BE$1,AZ897,,_xll.ohTrigger(Trigger,Trigger3M))</f>
        <v>2.0902310593424928E-2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45622</v>
      </c>
      <c r="BA898" s="101">
        <f>_xll.qlCalendarAdvance(Calendar,BA897,AY898,"f",,Trigger)</f>
        <v>45624</v>
      </c>
      <c r="BB898" s="101">
        <f>_xll.qlInterestRateIndexMaturity(Currency&amp;"ibor"&amp;Tenor,BA898,Trigger)</f>
        <v>45716</v>
      </c>
      <c r="BC898" s="246">
        <f>_xll.qlIndexFixing($AC$5,AZ898,TRUE,_xll.ohTrigger(Trigger,Trigger3M))</f>
        <v>2.0928436373813569E-2</v>
      </c>
      <c r="BD898" s="246">
        <f>_xll.qlIndexFixing($BE$1,AZ898,,_xll.ohTrigger(Trigger,Trigger3M))</f>
        <v>2.092315635367941E-2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45629</v>
      </c>
      <c r="BA899" s="101">
        <f>_xll.qlCalendarAdvance(Calendar,BA898,AY899,"f",,Trigger)</f>
        <v>45631</v>
      </c>
      <c r="BB899" s="101">
        <f>_xll.qlInterestRateIndexMaturity(Currency&amp;"ibor"&amp;Tenor,BA899,Trigger)</f>
        <v>45721</v>
      </c>
      <c r="BC899" s="246">
        <f>_xll.qlIndexFixing($AC$5,AZ899,TRUE,_xll.ohTrigger(Trigger,Trigger3M))</f>
        <v>2.0963994675610387E-2</v>
      </c>
      <c r="BD899" s="246">
        <f>_xll.qlIndexFixing($BE$1,AZ899,,_xll.ohTrigger(Trigger,Trigger3M))</f>
        <v>2.0939787966602452E-2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45636</v>
      </c>
      <c r="BA900" s="101">
        <f>_xll.qlCalendarAdvance(Calendar,BA899,AY900,"f",,Trigger)</f>
        <v>45638</v>
      </c>
      <c r="BB900" s="101">
        <f>_xll.qlInterestRateIndexMaturity(Currency&amp;"ibor"&amp;Tenor,BA900,Trigger)</f>
        <v>45728</v>
      </c>
      <c r="BC900" s="246">
        <f>_xll.qlIndexFixing($AC$5,AZ900,TRUE,_xll.ohTrigger(Trigger,Trigger3M))</f>
        <v>2.100689665012645E-2</v>
      </c>
      <c r="BD900" s="246">
        <f>_xll.qlIndexFixing($BE$1,AZ900,,_xll.ohTrigger(Trigger,Trigger3M))</f>
        <v>2.0960553794237669E-2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45643</v>
      </c>
      <c r="BA901" s="101">
        <f>_xll.qlCalendarAdvance(Calendar,BA900,AY901,"f",,Trigger)</f>
        <v>45645</v>
      </c>
      <c r="BB901" s="101">
        <f>_xll.qlInterestRateIndexMaturity(Currency&amp;"ibor"&amp;Tenor,BA901,Trigger)</f>
        <v>45735</v>
      </c>
      <c r="BC901" s="246">
        <f>_xll.qlIndexFixing($AC$5,AZ901,TRUE,_xll.ohTrigger(Trigger,Trigger3M))</f>
        <v>2.1049799082388354E-2</v>
      </c>
      <c r="BD901" s="246">
        <f>_xll.qlIndexFixing($BE$1,AZ901,,_xll.ohTrigger(Trigger,Trigger3M))</f>
        <v>2.0981277880822269E-2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45649</v>
      </c>
      <c r="BA902" s="101">
        <f>_xll.qlCalendarAdvance(Calendar,BA901,AY902,"f",,Trigger)</f>
        <v>45653</v>
      </c>
      <c r="BB902" s="101">
        <f>_xll.qlInterestRateIndexMaturity(Currency&amp;"ibor"&amp;Tenor,BA902,Trigger)</f>
        <v>45743</v>
      </c>
      <c r="BC902" s="246">
        <f>_xll.qlIndexFixing($AC$5,AZ902,TRUE,_xll.ohTrigger(Trigger,Trigger3M))</f>
        <v>2.1098830994056073E-2</v>
      </c>
      <c r="BD902" s="246">
        <f>_xll.qlIndexFixing($BE$1,AZ902,,_xll.ohTrigger(Trigger,Trigger3M))</f>
        <v>2.1004911438884832E-2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45657</v>
      </c>
      <c r="BA903" s="101">
        <f>_xll.qlCalendarAdvance(Calendar,BA902,AY903,"f",,Trigger)</f>
        <v>45660</v>
      </c>
      <c r="BB903" s="101">
        <f>_xll.qlInterestRateIndexMaturity(Currency&amp;"ibor"&amp;Tenor,BA903,Trigger)</f>
        <v>45750</v>
      </c>
      <c r="BC903" s="246">
        <f>_xll.qlIndexFixing($AC$5,AZ903,TRUE,_xll.ohTrigger(Trigger,Trigger3M))</f>
        <v>2.1141734407218671E-2</v>
      </c>
      <c r="BD903" s="246">
        <f>_xll.qlIndexFixing($BE$1,AZ903,,_xll.ohTrigger(Trigger,Trigger3M))</f>
        <v>2.1025546078184298E-2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45665</v>
      </c>
      <c r="BA904" s="101">
        <f>_xll.qlCalendarAdvance(Calendar,BA903,AY904,"f",,Trigger)</f>
        <v>45667</v>
      </c>
      <c r="BB904" s="101">
        <f>_xll.qlInterestRateIndexMaturity(Currency&amp;"ibor"&amp;Tenor,BA904,Trigger)</f>
        <v>45757</v>
      </c>
      <c r="BC904" s="246">
        <f>_xll.qlIndexFixing($AC$5,AZ904,TRUE,_xll.ohTrigger(Trigger,Trigger3M))</f>
        <v>2.1184638278142209E-2</v>
      </c>
      <c r="BD904" s="246">
        <f>_xll.qlIndexFixing($BE$1,AZ904,,_xll.ohTrigger(Trigger,Trigger3M))</f>
        <v>2.1046138974404549E-2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45672</v>
      </c>
      <c r="BA905" s="101">
        <f>_xll.qlCalendarAdvance(Calendar,BA904,AY905,"f",,Trigger)</f>
        <v>45674</v>
      </c>
      <c r="BB905" s="101">
        <f>_xll.qlInterestRateIndexMaturity(Currency&amp;"ibor"&amp;Tenor,BA905,Trigger)</f>
        <v>45764</v>
      </c>
      <c r="BC905" s="246">
        <f>_xll.qlIndexFixing($AC$5,AZ905,TRUE,_xll.ohTrigger(Trigger,Trigger3M))</f>
        <v>2.1227542606831129E-2</v>
      </c>
      <c r="BD905" s="246">
        <f>_xll.qlIndexFixing($BE$1,AZ905,,_xll.ohTrigger(Trigger,Trigger3M))</f>
        <v>2.1066690126905208E-2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45679</v>
      </c>
      <c r="BA906" s="101">
        <f>_xll.qlCalendarAdvance(Calendar,BA905,AY906,"f",,Trigger)</f>
        <v>45681</v>
      </c>
      <c r="BB906" s="101">
        <f>_xll.qlInterestRateIndexMaturity(Currency&amp;"ibor"&amp;Tenor,BA906,Trigger)</f>
        <v>45771</v>
      </c>
      <c r="BC906" s="246">
        <f>_xll.qlIndexFixing($AC$5,AZ906,TRUE,_xll.ohTrigger(Trigger,Trigger3M))</f>
        <v>2.1270447393291647E-2</v>
      </c>
      <c r="BD906" s="246">
        <f>_xll.qlIndexFixing($BE$1,AZ906,,_xll.ohTrigger(Trigger,Trigger3M))</f>
        <v>2.1087199535043233E-2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45686</v>
      </c>
      <c r="BA907" s="101">
        <f>_xll.qlCalendarAdvance(Calendar,BA906,AY907,"f",,Trigger)</f>
        <v>45688</v>
      </c>
      <c r="BB907" s="101">
        <f>_xll.qlInterestRateIndexMaturity(Currency&amp;"ibor"&amp;Tenor,BA907,Trigger)</f>
        <v>45777</v>
      </c>
      <c r="BC907" s="246">
        <f>_xll.qlIndexFixing($AC$5,AZ907,TRUE,_xll.ohTrigger(Trigger,Trigger3M))</f>
        <v>2.1309658357707192E-2</v>
      </c>
      <c r="BD907" s="246">
        <f>_xll.qlIndexFixing($BE$1,AZ907,,_xll.ohTrigger(Trigger,Trigger3M))</f>
        <v>2.110559536259609E-2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45693</v>
      </c>
      <c r="BA908" s="101">
        <f>_xll.qlCalendarAdvance(Calendar,BA907,AY908,"f",,Trigger)</f>
        <v>45695</v>
      </c>
      <c r="BB908" s="101">
        <f>_xll.qlInterestRateIndexMaturity(Currency&amp;"ibor"&amp;Tenor,BA908,Trigger)</f>
        <v>45784</v>
      </c>
      <c r="BC908" s="246">
        <f>_xll.qlIndexFixing($AC$5,AZ908,TRUE,_xll.ohTrigger(Trigger,Trigger3M))</f>
        <v>2.1352561491487211E-2</v>
      </c>
      <c r="BD908" s="246">
        <f>_xll.qlIndexFixing($BE$1,AZ908,,_xll.ohTrigger(Trigger,Trigger3M))</f>
        <v>2.1126023066870288E-2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45700</v>
      </c>
      <c r="BA909" s="101">
        <f>_xll.qlCalendarAdvance(Calendar,BA908,AY909,"f",,Trigger)</f>
        <v>45702</v>
      </c>
      <c r="BB909" s="101">
        <f>_xll.qlInterestRateIndexMaturity(Currency&amp;"ibor"&amp;Tenor,BA909,Trigger)</f>
        <v>45791</v>
      </c>
      <c r="BC909" s="246">
        <f>_xll.qlIndexFixing($AC$5,AZ909,TRUE,_xll.ohTrigger(Trigger,Trigger3M))</f>
        <v>2.1395465077939737E-2</v>
      </c>
      <c r="BD909" s="246">
        <f>_xll.qlIndexFixing($BE$1,AZ909,,_xll.ohTrigger(Trigger,Trigger3M))</f>
        <v>2.1146409026205293E-2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45707</v>
      </c>
      <c r="BA910" s="101">
        <f>_xll.qlCalendarAdvance(Calendar,BA909,AY910,"f",,Trigger)</f>
        <v>45709</v>
      </c>
      <c r="BB910" s="101">
        <f>_xll.qlInterestRateIndexMaturity(Currency&amp;"ibor"&amp;Tenor,BA910,Trigger)</f>
        <v>45798</v>
      </c>
      <c r="BC910" s="246">
        <f>_xll.qlIndexFixing($AC$5,AZ910,TRUE,_xll.ohTrigger(Trigger,Trigger3M))</f>
        <v>2.1438369117067462E-2</v>
      </c>
      <c r="BD910" s="246">
        <f>_xll.qlIndexFixing($BE$1,AZ910,,_xll.ohTrigger(Trigger,Trigger3M))</f>
        <v>2.1166753239971497E-2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45714</v>
      </c>
      <c r="BA911" s="101">
        <f>_xll.qlCalendarAdvance(Calendar,BA910,AY911,"f",,Trigger)</f>
        <v>45716</v>
      </c>
      <c r="BB911" s="101">
        <f>_xll.qlInterestRateIndexMaturity(Currency&amp;"ibor"&amp;Tenor,BA911,Trigger)</f>
        <v>45807</v>
      </c>
      <c r="BC911" s="246">
        <f>_xll.qlIndexFixing($AC$5,AZ911,TRUE,_xll.ohTrigger(Trigger,Trigger3M))</f>
        <v>2.1488683168361035E-2</v>
      </c>
      <c r="BD911" s="246">
        <f>_xll.qlIndexFixing($BE$1,AZ911,,_xll.ohTrigger(Trigger,Trigger3M))</f>
        <v>2.1191184977872472E-2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45721</v>
      </c>
      <c r="BA912" s="101">
        <f>_xll.qlCalendarAdvance(Calendar,BA911,AY912,"f",,Trigger)</f>
        <v>45723</v>
      </c>
      <c r="BB912" s="101">
        <f>_xll.qlInterestRateIndexMaturity(Currency&amp;"ibor"&amp;Tenor,BA912,Trigger)</f>
        <v>45817</v>
      </c>
      <c r="BC912" s="246">
        <f>_xll.qlIndexFixing($AC$5,AZ912,TRUE,_xll.ohTrigger(Trigger,Trigger3M))</f>
        <v>2.1542718349852056E-2</v>
      </c>
      <c r="BD912" s="246">
        <f>_xll.qlIndexFixing($BE$1,AZ912,,_xll.ohTrigger(Trigger,Trigger3M))</f>
        <v>2.1217629963178965E-2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45728</v>
      </c>
      <c r="BA913" s="101">
        <f>_xll.qlCalendarAdvance(Calendar,BA912,AY913,"f",,Trigger)</f>
        <v>45730</v>
      </c>
      <c r="BB913" s="101">
        <f>_xll.qlInterestRateIndexMaturity(Currency&amp;"ibor"&amp;Tenor,BA913,Trigger)</f>
        <v>45824</v>
      </c>
      <c r="BC913" s="246">
        <f>_xll.qlIndexFixing($AC$5,AZ913,TRUE,_xll.ohTrigger(Trigger,Trigger3M))</f>
        <v>2.1585636724907639E-2</v>
      </c>
      <c r="BD913" s="246">
        <f>_xll.qlIndexFixing($BE$1,AZ913,,_xll.ohTrigger(Trigger,Trigger3M))</f>
        <v>2.1237839967545163E-2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45735</v>
      </c>
      <c r="BA914" s="101">
        <f>_xll.qlCalendarAdvance(Calendar,BA913,AY914,"f",,Trigger)</f>
        <v>45737</v>
      </c>
      <c r="BB914" s="101">
        <f>_xll.qlInterestRateIndexMaturity(Currency&amp;"ibor"&amp;Tenor,BA914,Trigger)</f>
        <v>45831</v>
      </c>
      <c r="BC914" s="246">
        <f>_xll.qlIndexFixing($AC$5,AZ914,TRUE,_xll.ohTrigger(Trigger,Trigger3M))</f>
        <v>2.162855557823596E-2</v>
      </c>
      <c r="BD914" s="246">
        <f>_xll.qlIndexFixing($BE$1,AZ914,,_xll.ohTrigger(Trigger,Trigger3M))</f>
        <v>2.1258008216965479E-2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45742</v>
      </c>
      <c r="BA915" s="101">
        <f>_xll.qlCalendarAdvance(Calendar,BA914,AY915,"f",,Trigger)</f>
        <v>45744</v>
      </c>
      <c r="BB915" s="101">
        <f>_xll.qlInterestRateIndexMaturity(Currency&amp;"ibor"&amp;Tenor,BA915,Trigger)</f>
        <v>45838</v>
      </c>
      <c r="BC915" s="246">
        <f>_xll.qlIndexFixing($AC$5,AZ915,TRUE,_xll.ohTrigger(Trigger,Trigger3M))</f>
        <v>2.1671474909842971E-2</v>
      </c>
      <c r="BD915" s="246">
        <f>_xll.qlIndexFixing($BE$1,AZ915,,_xll.ohTrigger(Trigger,Trigger3M))</f>
        <v>2.1278134710783412E-2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45749</v>
      </c>
      <c r="BA916" s="101">
        <f>_xll.qlCalendarAdvance(Calendar,BA915,AY916,"f",,Trigger)</f>
        <v>45751</v>
      </c>
      <c r="BB916" s="101">
        <f>_xll.qlInterestRateIndexMaturity(Currency&amp;"ibor"&amp;Tenor,BA916,Trigger)</f>
        <v>45842</v>
      </c>
      <c r="BC916" s="246">
        <f>_xll.qlIndexFixing($AC$5,AZ916,TRUE,_xll.ohTrigger(Trigger,Trigger3M))</f>
        <v>2.1677382210743855E-2</v>
      </c>
      <c r="BD916" s="246">
        <f>_xll.qlIndexFixing($BE$1,AZ916,,_xll.ohTrigger(Trigger,Trigger3M))</f>
        <v>2.1292053103002272E-2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45756</v>
      </c>
      <c r="BA917" s="101">
        <f>_xll.qlCalendarAdvance(Calendar,BA916,AY917,"f",,Trigger)</f>
        <v>45758</v>
      </c>
      <c r="BB917" s="101">
        <f>_xll.qlInterestRateIndexMaturity(Currency&amp;"ibor"&amp;Tenor,BA917,Trigger)</f>
        <v>45849</v>
      </c>
      <c r="BC917" s="246">
        <f>_xll.qlIndexFixing($AC$5,AZ917,TRUE,_xll.ohTrigger(Trigger,Trigger3M))</f>
        <v>2.1629575302065041E-2</v>
      </c>
      <c r="BD917" s="246">
        <f>_xll.qlIndexFixing($BE$1,AZ917,,_xll.ohTrigger(Trigger,Trigger3M))</f>
        <v>2.131209714824344E-2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45763</v>
      </c>
      <c r="BA918" s="101">
        <f>_xll.qlCalendarAdvance(Calendar,BA917,AY918,"f",,Trigger)</f>
        <v>45769</v>
      </c>
      <c r="BB918" s="101">
        <f>_xll.qlInterestRateIndexMaturity(Currency&amp;"ibor"&amp;Tenor,BA918,Trigger)</f>
        <v>45860</v>
      </c>
      <c r="BC918" s="246">
        <f>_xll.qlIndexFixing($AC$5,AZ918,TRUE,_xll.ohTrigger(Trigger,Trigger3M))</f>
        <v>2.1553751381922875E-2</v>
      </c>
      <c r="BD918" s="246">
        <f>_xll.qlIndexFixing($BE$1,AZ918,,_xll.ohTrigger(Trigger,Trigger3M))</f>
        <v>2.1343473680014449E-2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45772</v>
      </c>
      <c r="BA919" s="101">
        <f>_xll.qlCalendarAdvance(Calendar,BA918,AY919,"f",,Trigger)</f>
        <v>45776</v>
      </c>
      <c r="BB919" s="101">
        <f>_xll.qlInterestRateIndexMaturity(Currency&amp;"ibor"&amp;Tenor,BA919,Trigger)</f>
        <v>45867</v>
      </c>
      <c r="BC919" s="246">
        <f>_xll.qlIndexFixing($AC$5,AZ919,TRUE,_xll.ohTrigger(Trigger,Trigger3M))</f>
        <v>2.1505055138797097E-2</v>
      </c>
      <c r="BD919" s="246">
        <f>_xll.qlIndexFixing($BE$1,AZ919,,_xll.ohTrigger(Trigger,Trigger3M))</f>
        <v>2.1363344466899383E-2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45779</v>
      </c>
      <c r="BA920" s="101">
        <f>_xll.qlCalendarAdvance(Calendar,BA919,AY920,"f",,Trigger)</f>
        <v>45783</v>
      </c>
      <c r="BB920" s="101">
        <f>_xll.qlInterestRateIndexMaturity(Currency&amp;"ibor"&amp;Tenor,BA920,Trigger)</f>
        <v>45875</v>
      </c>
      <c r="BC920" s="246">
        <f>_xll.qlIndexFixing($AC$5,AZ920,TRUE,_xll.ohTrigger(Trigger,Trigger3M))</f>
        <v>2.1451514187953921E-2</v>
      </c>
      <c r="BD920" s="246">
        <f>_xll.qlIndexFixing($BE$1,AZ920,,_xll.ohTrigger(Trigger,Trigger3M))</f>
        <v>2.1385154391466519E-2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45786</v>
      </c>
      <c r="BA921" s="101">
        <f>_xll.qlCalendarAdvance(Calendar,BA920,AY921,"f",,Trigger)</f>
        <v>45790</v>
      </c>
      <c r="BB921" s="101">
        <f>_xll.qlInterestRateIndexMaturity(Currency&amp;"ibor"&amp;Tenor,BA921,Trigger)</f>
        <v>45882</v>
      </c>
      <c r="BC921" s="246">
        <f>_xll.qlIndexFixing($AC$5,AZ921,TRUE,_xll.ohTrigger(Trigger,Trigger3M))</f>
        <v>2.140307775890804E-2</v>
      </c>
      <c r="BD921" s="246">
        <f>_xll.qlIndexFixing($BE$1,AZ921,,_xll.ohTrigger(Trigger,Trigger3M))</f>
        <v>2.1404824495300092E-2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45793</v>
      </c>
      <c r="BA922" s="101">
        <f>_xll.qlCalendarAdvance(Calendar,BA921,AY922,"f",,Trigger)</f>
        <v>45797</v>
      </c>
      <c r="BB922" s="101">
        <f>_xll.qlInterestRateIndexMaturity(Currency&amp;"ibor"&amp;Tenor,BA922,Trigger)</f>
        <v>45889</v>
      </c>
      <c r="BC922" s="246">
        <f>_xll.qlIndexFixing($AC$5,AZ922,TRUE,_xll.ohTrigger(Trigger,Trigger3M))</f>
        <v>2.1354299254363801E-2</v>
      </c>
      <c r="BD922" s="246">
        <f>_xll.qlIndexFixing($BE$1,AZ922,,_xll.ohTrigger(Trigger,Trigger3M))</f>
        <v>2.1424379418841403E-2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45800</v>
      </c>
      <c r="BA923" s="101">
        <f>_xll.qlCalendarAdvance(Calendar,BA922,AY923,"f",,Trigger)</f>
        <v>45804</v>
      </c>
      <c r="BB923" s="101">
        <f>_xll.qlInterestRateIndexMaturity(Currency&amp;"ibor"&amp;Tenor,BA923,Trigger)</f>
        <v>45896</v>
      </c>
      <c r="BC923" s="246">
        <f>_xll.qlIndexFixing($AC$5,AZ923,TRUE,_xll.ohTrigger(Trigger,Trigger3M))</f>
        <v>2.1305178687058834E-2</v>
      </c>
      <c r="BD923" s="246">
        <f>_xll.qlIndexFixing($BE$1,AZ923,,_xll.ohTrigger(Trigger,Trigger3M))</f>
        <v>2.1443806923515954E-2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45807</v>
      </c>
      <c r="BA924" s="101">
        <f>_xll.qlCalendarAdvance(Calendar,BA923,AY924,"f",,Trigger)</f>
        <v>45811</v>
      </c>
      <c r="BB924" s="101">
        <f>_xll.qlInterestRateIndexMaturity(Currency&amp;"ibor"&amp;Tenor,BA924,Trigger)</f>
        <v>45903</v>
      </c>
      <c r="BC924" s="246">
        <f>_xll.qlIndexFixing($AC$5,AZ924,TRUE,_xll.ohTrigger(Trigger,Trigger3M))</f>
        <v>2.1255716069819408E-2</v>
      </c>
      <c r="BD924" s="246">
        <f>_xll.qlIndexFixing($BE$1,AZ924,,_xll.ohTrigger(Trigger,Trigger3M))</f>
        <v>2.1463094770523335E-2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45814</v>
      </c>
      <c r="BA925" s="101">
        <f>_xll.qlCalendarAdvance(Calendar,BA924,AY925,"f",,Trigger)</f>
        <v>45818</v>
      </c>
      <c r="BB925" s="101">
        <f>_xll.qlInterestRateIndexMaturity(Currency&amp;"ibor"&amp;Tenor,BA925,Trigger)</f>
        <v>45910</v>
      </c>
      <c r="BC925" s="246">
        <f>_xll.qlIndexFixing($AC$5,AZ925,TRUE,_xll.ohTrigger(Trigger,Trigger3M))</f>
        <v>2.120591141556127E-2</v>
      </c>
      <c r="BD925" s="246">
        <f>_xll.qlIndexFixing($BE$1,AZ925,,_xll.ohTrigger(Trigger,Trigger3M))</f>
        <v>2.148223072083115E-2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45821</v>
      </c>
      <c r="BA926" s="101">
        <f>_xll.qlCalendarAdvance(Calendar,BA925,AY926,"f",,Trigger)</f>
        <v>45825</v>
      </c>
      <c r="BB926" s="101">
        <f>_xll.qlInterestRateIndexMaturity(Currency&amp;"ibor"&amp;Tenor,BA926,Trigger)</f>
        <v>45917</v>
      </c>
      <c r="BC926" s="246">
        <f>_xll.qlIndexFixing($AC$5,AZ926,TRUE,_xll.ohTrigger(Trigger,Trigger3M))</f>
        <v>2.1155764737291412E-2</v>
      </c>
      <c r="BD926" s="246">
        <f>_xll.qlIndexFixing($BE$1,AZ926,,_xll.ohTrigger(Trigger,Trigger3M))</f>
        <v>2.1501202535188044E-2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45828</v>
      </c>
      <c r="BA927" s="101">
        <f>_xll.qlCalendarAdvance(Calendar,BA926,AY927,"f",,Trigger)</f>
        <v>45832</v>
      </c>
      <c r="BB927" s="101">
        <f>_xll.qlInterestRateIndexMaturity(Currency&amp;"ibor"&amp;Tenor,BA927,Trigger)</f>
        <v>45924</v>
      </c>
      <c r="BC927" s="246">
        <f>_xll.qlIndexFixing($AC$5,AZ927,TRUE,_xll.ohTrigger(Trigger,Trigger3M))</f>
        <v>2.110527604810284E-2</v>
      </c>
      <c r="BD927" s="246">
        <f>_xll.qlIndexFixing($BE$1,AZ927,,_xll.ohTrigger(Trigger,Trigger3M))</f>
        <v>2.1519997974128062E-2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45835</v>
      </c>
      <c r="BA928" s="101">
        <f>_xll.qlCalendarAdvance(Calendar,BA927,AY928,"f",,Trigger)</f>
        <v>45839</v>
      </c>
      <c r="BB928" s="101">
        <f>_xll.qlInterestRateIndexMaturity(Currency&amp;"ibor"&amp;Tenor,BA928,Trigger)</f>
        <v>45931</v>
      </c>
      <c r="BC928" s="246">
        <f>_xll.qlIndexFixing($AC$5,AZ928,TRUE,_xll.ohTrigger(Trigger,Trigger3M))</f>
        <v>2.1054445361181524E-2</v>
      </c>
      <c r="BD928" s="246">
        <f>_xll.qlIndexFixing($BE$1,AZ928,,_xll.ohTrigger(Trigger,Trigger3M))</f>
        <v>2.1538604797972361E-2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45842</v>
      </c>
      <c r="BA929" s="101">
        <f>_xll.qlCalendarAdvance(Calendar,BA928,AY929,"f",,Trigger)</f>
        <v>45846</v>
      </c>
      <c r="BB929" s="101">
        <f>_xll.qlInterestRateIndexMaturity(Currency&amp;"ibor"&amp;Tenor,BA929,Trigger)</f>
        <v>45938</v>
      </c>
      <c r="BC929" s="246">
        <f>_xll.qlIndexFixing($AC$5,AZ929,TRUE,_xll.ohTrigger(Trigger,Trigger3M))</f>
        <v>2.1080074016509916E-2</v>
      </c>
      <c r="BD929" s="246">
        <f>_xll.qlIndexFixing($BE$1,AZ929,,_xll.ohTrigger(Trigger,Trigger3M))</f>
        <v>2.1557012051206189E-2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45849</v>
      </c>
      <c r="BA930" s="101">
        <f>_xll.qlCalendarAdvance(Calendar,BA929,AY930,"f",,Trigger)</f>
        <v>45853</v>
      </c>
      <c r="BB930" s="101">
        <f>_xll.qlInterestRateIndexMaturity(Currency&amp;"ibor"&amp;Tenor,BA930,Trigger)</f>
        <v>45945</v>
      </c>
      <c r="BC930" s="246">
        <f>_xll.qlIndexFixing($AC$5,AZ930,TRUE,_xll.ohTrigger(Trigger,Trigger3M))</f>
        <v>2.1118478813982541E-2</v>
      </c>
      <c r="BD930" s="246">
        <f>_xll.qlIndexFixing($BE$1,AZ930,,_xll.ohTrigger(Trigger,Trigger3M))</f>
        <v>2.157521670441891E-2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45856</v>
      </c>
      <c r="BA931" s="101">
        <f>_xll.qlCalendarAdvance(Calendar,BA930,AY931,"f",,Trigger)</f>
        <v>45860</v>
      </c>
      <c r="BB931" s="101">
        <f>_xll.qlInterestRateIndexMaturity(Currency&amp;"ibor"&amp;Tenor,BA931,Trigger)</f>
        <v>45952</v>
      </c>
      <c r="BC931" s="246">
        <f>_xll.qlIndexFixing($AC$5,AZ931,TRUE,_xll.ohTrigger(Trigger,Trigger3M))</f>
        <v>2.1156883986361359E-2</v>
      </c>
      <c r="BD931" s="246">
        <f>_xll.qlIndexFixing($BE$1,AZ931,,_xll.ohTrigger(Trigger,Trigger3M))</f>
        <v>2.1593218748848834E-2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45863</v>
      </c>
      <c r="BA932" s="101">
        <f>_xll.qlCalendarAdvance(Calendar,BA931,AY932,"f",,Trigger)</f>
        <v>45867</v>
      </c>
      <c r="BB932" s="101">
        <f>_xll.qlInterestRateIndexMaturity(Currency&amp;"ibor"&amp;Tenor,BA932,Trigger)</f>
        <v>45959</v>
      </c>
      <c r="BC932" s="246">
        <f>_xll.qlIndexFixing($AC$5,AZ932,TRUE,_xll.ohTrigger(Trigger,Trigger3M))</f>
        <v>2.1195289533651584E-2</v>
      </c>
      <c r="BD932" s="246">
        <f>_xll.qlIndexFixing($BE$1,AZ932,,_xll.ohTrigger(Trigger,Trigger3M))</f>
        <v>2.1611018181715583E-2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45870</v>
      </c>
      <c r="BA933" s="101">
        <f>_xll.qlCalendarAdvance(Calendar,BA932,AY933,"f",,Trigger)</f>
        <v>45874</v>
      </c>
      <c r="BB933" s="101">
        <f>_xll.qlInterestRateIndexMaturity(Currency&amp;"ibor"&amp;Tenor,BA933,Trigger)</f>
        <v>45966</v>
      </c>
      <c r="BC933" s="246">
        <f>_xll.qlIndexFixing($AC$5,AZ933,TRUE,_xll.ohTrigger(Trigger,Trigger3M))</f>
        <v>2.1233695455854955E-2</v>
      </c>
      <c r="BD933" s="246">
        <f>_xll.qlIndexFixing($BE$1,AZ933,,_xll.ohTrigger(Trigger,Trigger3M))</f>
        <v>2.1628615000267439E-2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45877</v>
      </c>
      <c r="BA934" s="101">
        <f>_xll.qlCalendarAdvance(Calendar,BA933,AY934,"f",,Trigger)</f>
        <v>45881</v>
      </c>
      <c r="BB934" s="101">
        <f>_xll.qlInterestRateIndexMaturity(Currency&amp;"ibor"&amp;Tenor,BA934,Trigger)</f>
        <v>45973</v>
      </c>
      <c r="BC934" s="246">
        <f>_xll.qlIndexFixing($AC$5,AZ934,TRUE,_xll.ohTrigger(Trigger,Trigger3M))</f>
        <v>2.1272101752974941E-2</v>
      </c>
      <c r="BD934" s="246">
        <f>_xll.qlIndexFixing($BE$1,AZ934,,_xll.ohTrigger(Trigger,Trigger3M))</f>
        <v>2.1646009201787445E-2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45884</v>
      </c>
      <c r="BA935" s="101">
        <f>_xll.qlCalendarAdvance(Calendar,BA934,AY935,"f",,Trigger)</f>
        <v>45888</v>
      </c>
      <c r="BB935" s="101">
        <f>_xll.qlInterestRateIndexMaturity(Currency&amp;"ibor"&amp;Tenor,BA935,Trigger)</f>
        <v>45980</v>
      </c>
      <c r="BC935" s="246">
        <f>_xll.qlIndexFixing($AC$5,AZ935,TRUE,_xll.ohTrigger(Trigger,Trigger3M))</f>
        <v>2.1310508425016764E-2</v>
      </c>
      <c r="BD935" s="246">
        <f>_xll.qlIndexFixing($BE$1,AZ935,,_xll.ohTrigger(Trigger,Trigger3M))</f>
        <v>2.1663200783584715E-2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45891</v>
      </c>
      <c r="BA936" s="101">
        <f>_xll.qlCalendarAdvance(Calendar,BA935,AY936,"f",,Trigger)</f>
        <v>45895</v>
      </c>
      <c r="BB936" s="101">
        <f>_xll.qlInterestRateIndexMaturity(Currency&amp;"ibor"&amp;Tenor,BA936,Trigger)</f>
        <v>45987</v>
      </c>
      <c r="BC936" s="246">
        <f>_xll.qlIndexFixing($AC$5,AZ936,TRUE,_xll.ohTrigger(Trigger,Trigger3M))</f>
        <v>2.1348915471983025E-2</v>
      </c>
      <c r="BD936" s="246">
        <f>_xll.qlIndexFixing($BE$1,AZ936,,_xll.ohTrigger(Trigger,Trigger3M))</f>
        <v>2.1680189743005715E-2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45898</v>
      </c>
      <c r="BA937" s="101">
        <f>_xll.qlCalendarAdvance(Calendar,BA936,AY937,"f",,Trigger)</f>
        <v>45902</v>
      </c>
      <c r="BB937" s="101">
        <f>_xll.qlInterestRateIndexMaturity(Currency&amp;"ibor"&amp;Tenor,BA937,Trigger)</f>
        <v>45993</v>
      </c>
      <c r="BC937" s="246">
        <f>_xll.qlIndexFixing($AC$5,AZ937,TRUE,_xll.ohTrigger(Trigger,Trigger3M))</f>
        <v>2.1383945521318674E-2</v>
      </c>
      <c r="BD937" s="246">
        <f>_xll.qlIndexFixing($BE$1,AZ937,,_xll.ohTrigger(Trigger,Trigger3M))</f>
        <v>2.1695162771963272E-2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45905</v>
      </c>
      <c r="BA938" s="101">
        <f>_xll.qlCalendarAdvance(Calendar,BA937,AY938,"f",,Trigger)</f>
        <v>45909</v>
      </c>
      <c r="BB938" s="101">
        <f>_xll.qlInterestRateIndexMaturity(Currency&amp;"ibor"&amp;Tenor,BA938,Trigger)</f>
        <v>46000</v>
      </c>
      <c r="BC938" s="246">
        <f>_xll.qlIndexFixing($AC$5,AZ938,TRUE,_xll.ohTrigger(Trigger,Trigger3M))</f>
        <v>2.1422351014122241E-2</v>
      </c>
      <c r="BD938" s="246">
        <f>_xll.qlIndexFixing($BE$1,AZ938,,_xll.ohTrigger(Trigger,Trigger3M))</f>
        <v>2.1711759954505878E-2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45912</v>
      </c>
      <c r="BA939" s="101">
        <f>_xll.qlCalendarAdvance(Calendar,BA938,AY939,"f",,Trigger)</f>
        <v>45916</v>
      </c>
      <c r="BB939" s="101">
        <f>_xll.qlInterestRateIndexMaturity(Currency&amp;"ibor"&amp;Tenor,BA939,Trigger)</f>
        <v>46007</v>
      </c>
      <c r="BC939" s="246">
        <f>_xll.qlIndexFixing($AC$5,AZ939,TRUE,_xll.ohTrigger(Trigger,Trigger3M))</f>
        <v>2.146075687776499E-2</v>
      </c>
      <c r="BD939" s="246">
        <f>_xll.qlIndexFixing($BE$1,AZ939,,_xll.ohTrigger(Trigger,Trigger3M))</f>
        <v>2.1728154518505006E-2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45919</v>
      </c>
      <c r="BA940" s="101">
        <f>_xll.qlCalendarAdvance(Calendar,BA939,AY940,"f",,Trigger)</f>
        <v>45923</v>
      </c>
      <c r="BB940" s="101">
        <f>_xll.qlInterestRateIndexMaturity(Currency&amp;"ibor"&amp;Tenor,BA940,Trigger)</f>
        <v>46014</v>
      </c>
      <c r="BC940" s="246">
        <f>_xll.qlIndexFixing($AC$5,AZ940,TRUE,_xll.ohTrigger(Trigger,Trigger3M))</f>
        <v>2.1499163112248677E-2</v>
      </c>
      <c r="BD940" s="246">
        <f>_xll.qlIndexFixing($BE$1,AZ940,,_xll.ohTrigger(Trigger,Trigger3M))</f>
        <v>2.1744346461455399E-2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45926</v>
      </c>
      <c r="BA941" s="101">
        <f>_xll.qlCalendarAdvance(Calendar,BA940,AY941,"f",,Trigger)</f>
        <v>45930</v>
      </c>
      <c r="BB941" s="101">
        <f>_xll.qlInterestRateIndexMaturity(Currency&amp;"ibor"&amp;Tenor,BA941,Trigger)</f>
        <v>46022</v>
      </c>
      <c r="BC941" s="246">
        <f>_xll.qlIndexFixing($AC$5,AZ941,TRUE,_xll.ohTrigger(Trigger,Trigger3M))</f>
        <v>2.1540956330817328E-2</v>
      </c>
      <c r="BD941" s="246">
        <f>_xll.qlIndexFixing($BE$1,AZ941,,_xll.ohTrigger(Trigger,Trigger3M))</f>
        <v>2.1762095113657582E-2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45933</v>
      </c>
      <c r="BA942" s="101">
        <f>_xll.qlCalendarAdvance(Calendar,BA941,AY942,"f",,Trigger)</f>
        <v>45937</v>
      </c>
      <c r="BB942" s="101">
        <f>_xll.qlInterestRateIndexMaturity(Currency&amp;"ibor"&amp;Tenor,BA942,Trigger)</f>
        <v>46029</v>
      </c>
      <c r="BC942" s="246">
        <f>_xll.qlIndexFixing($AC$5,AZ942,TRUE,_xll.ohTrigger(Trigger,Trigger3M))</f>
        <v>2.1579365627409294E-2</v>
      </c>
      <c r="BD942" s="246">
        <f>_xll.qlIndexFixing($BE$1,AZ942,,_xll.ohTrigger(Trigger,Trigger3M))</f>
        <v>2.177786828477811E-2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45940</v>
      </c>
      <c r="BA943" s="101">
        <f>_xll.qlCalendarAdvance(Calendar,BA942,AY943,"f",,Trigger)</f>
        <v>45944</v>
      </c>
      <c r="BB943" s="101">
        <f>_xll.qlInterestRateIndexMaturity(Currency&amp;"ibor"&amp;Tenor,BA943,Trigger)</f>
        <v>46036</v>
      </c>
      <c r="BC943" s="246">
        <f>_xll.qlIndexFixing($AC$5,AZ943,TRUE,_xll.ohTrigger(Trigger,Trigger3M))</f>
        <v>2.1617775298951761E-2</v>
      </c>
      <c r="BD943" s="246">
        <f>_xll.qlIndexFixing($BE$1,AZ943,,_xll.ohTrigger(Trigger,Trigger3M))</f>
        <v>2.1793438815802632E-2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45947</v>
      </c>
      <c r="BA944" s="101">
        <f>_xll.qlCalendarAdvance(Calendar,BA943,AY944,"f",,Trigger)</f>
        <v>45951</v>
      </c>
      <c r="BB944" s="101">
        <f>_xll.qlInterestRateIndexMaturity(Currency&amp;"ibor"&amp;Tenor,BA944,Trigger)</f>
        <v>46043</v>
      </c>
      <c r="BC944" s="246">
        <f>_xll.qlIndexFixing($AC$5,AZ944,TRUE,_xll.ohTrigger(Trigger,Trigger3M))</f>
        <v>2.165618534544908E-2</v>
      </c>
      <c r="BD944" s="246">
        <f>_xll.qlIndexFixing($BE$1,AZ944,,_xll.ohTrigger(Trigger,Trigger3M))</f>
        <v>2.1808806704323509E-2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45954</v>
      </c>
      <c r="BA945" s="101">
        <f>_xll.qlCalendarAdvance(Calendar,BA944,AY945,"f",,Trigger)</f>
        <v>45958</v>
      </c>
      <c r="BB945" s="101">
        <f>_xll.qlInterestRateIndexMaturity(Currency&amp;"ibor"&amp;Tenor,BA945,Trigger)</f>
        <v>46050</v>
      </c>
      <c r="BC945" s="246">
        <f>_xll.qlIndexFixing($AC$5,AZ945,TRUE,_xll.ohTrigger(Trigger,Trigger3M))</f>
        <v>2.1694595766902986E-2</v>
      </c>
      <c r="BD945" s="246">
        <f>_xll.qlIndexFixing($BE$1,AZ945,,_xll.ohTrigger(Trigger,Trigger3M))</f>
        <v>2.1823971947966116E-2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45961</v>
      </c>
      <c r="BA946" s="101">
        <f>_xll.qlCalendarAdvance(Calendar,BA945,AY946,"f",,Trigger)</f>
        <v>45965</v>
      </c>
      <c r="BB946" s="101">
        <f>_xll.qlInterestRateIndexMaturity(Currency&amp;"ibor"&amp;Tenor,BA946,Trigger)</f>
        <v>46057</v>
      </c>
      <c r="BC946" s="246">
        <f>_xll.qlIndexFixing($AC$5,AZ946,TRUE,_xll.ohTrigger(Trigger,Trigger3M))</f>
        <v>2.1733006563318693E-2</v>
      </c>
      <c r="BD946" s="246">
        <f>_xll.qlIndexFixing($BE$1,AZ946,,_xll.ohTrigger(Trigger,Trigger3M))</f>
        <v>2.1838934544388847E-2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45968</v>
      </c>
      <c r="BA947" s="101">
        <f>_xll.qlCalendarAdvance(Calendar,BA946,AY947,"f",,Trigger)</f>
        <v>45972</v>
      </c>
      <c r="BB947" s="101">
        <f>_xll.qlInterestRateIndexMaturity(Currency&amp;"ibor"&amp;Tenor,BA947,Trigger)</f>
        <v>46064</v>
      </c>
      <c r="BC947" s="246">
        <f>_xll.qlIndexFixing($AC$5,AZ947,TRUE,_xll.ohTrigger(Trigger,Trigger3M))</f>
        <v>2.1771417734699677E-2</v>
      </c>
      <c r="BD947" s="246">
        <f>_xll.qlIndexFixing($BE$1,AZ947,,_xll.ohTrigger(Trigger,Trigger3M))</f>
        <v>2.1853694491276165E-2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45975</v>
      </c>
      <c r="BA948" s="101">
        <f>_xll.qlCalendarAdvance(Calendar,BA947,AY948,"f",,Trigger)</f>
        <v>45979</v>
      </c>
      <c r="BB948" s="101">
        <f>_xll.qlInterestRateIndexMaturity(Currency&amp;"ibor"&amp;Tenor,BA948,Trigger)</f>
        <v>46071</v>
      </c>
      <c r="BC948" s="246">
        <f>_xll.qlIndexFixing($AC$5,AZ948,TRUE,_xll.ohTrigger(Trigger,Trigger3M))</f>
        <v>2.1809829281049412E-2</v>
      </c>
      <c r="BD948" s="246">
        <f>_xll.qlIndexFixing($BE$1,AZ948,,_xll.ohTrigger(Trigger,Trigger3M))</f>
        <v>2.1868251786349897E-2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45982</v>
      </c>
      <c r="BA949" s="101">
        <f>_xll.qlCalendarAdvance(Calendar,BA948,AY949,"f",,Trigger)</f>
        <v>45986</v>
      </c>
      <c r="BB949" s="101">
        <f>_xll.qlInterestRateIndexMaturity(Currency&amp;"ibor"&amp;Tenor,BA949,Trigger)</f>
        <v>46078</v>
      </c>
      <c r="BC949" s="246">
        <f>_xll.qlIndexFixing($AC$5,AZ949,TRUE,_xll.ohTrigger(Trigger,Trigger3M))</f>
        <v>2.1848241202371374E-2</v>
      </c>
      <c r="BD949" s="246">
        <f>_xll.qlIndexFixing($BE$1,AZ949,,_xll.ohTrigger(Trigger,Trigger3M))</f>
        <v>2.1882606427360528E-2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45989</v>
      </c>
      <c r="BA950" s="101">
        <f>_xll.qlCalendarAdvance(Calendar,BA949,AY950,"f",,Trigger)</f>
        <v>45993</v>
      </c>
      <c r="BB950" s="101">
        <f>_xll.qlInterestRateIndexMaturity(Currency&amp;"ibor"&amp;Tenor,BA950,Trigger)</f>
        <v>46083</v>
      </c>
      <c r="BC950" s="246">
        <f>_xll.qlIndexFixing($AC$5,AZ950,TRUE,_xll.ohTrigger(Trigger,Trigger3M))</f>
        <v>2.1879838571031485E-2</v>
      </c>
      <c r="BD950" s="246">
        <f>_xll.qlIndexFixing($BE$1,AZ950,,_xll.ohTrigger(Trigger,Trigger3M))</f>
        <v>2.1893482762323835E-2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45996</v>
      </c>
      <c r="BA951" s="101">
        <f>_xll.qlCalendarAdvance(Calendar,BA950,AY951,"f",,Trigger)</f>
        <v>46000</v>
      </c>
      <c r="BB951" s="101">
        <f>_xll.qlInterestRateIndexMaturity(Currency&amp;"ibor"&amp;Tenor,BA951,Trigger)</f>
        <v>46090</v>
      </c>
      <c r="BC951" s="246">
        <f>_xll.qlIndexFixing($AC$5,AZ951,TRUE,_xll.ohTrigger(Trigger,Trigger3M))</f>
        <v>2.1918246528438878E-2</v>
      </c>
      <c r="BD951" s="246">
        <f>_xll.qlIndexFixing($BE$1,AZ951,,_xll.ohTrigger(Trigger,Trigger3M))</f>
        <v>2.1907459344163271E-2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46003</v>
      </c>
      <c r="BA952" s="101">
        <f>_xll.qlCalendarAdvance(Calendar,BA951,AY952,"f",,Trigger)</f>
        <v>46007</v>
      </c>
      <c r="BB952" s="101">
        <f>_xll.qlInterestRateIndexMaturity(Currency&amp;"ibor"&amp;Tenor,BA952,Trigger)</f>
        <v>46097</v>
      </c>
      <c r="BC952" s="246">
        <f>_xll.qlIndexFixing($AC$5,AZ952,TRUE,_xll.ohTrigger(Trigger,Trigger3M))</f>
        <v>2.1956654852632873E-2</v>
      </c>
      <c r="BD952" s="246">
        <f>_xll.qlIndexFixing($BE$1,AZ952,,_xll.ohTrigger(Trigger,Trigger3M))</f>
        <v>2.1921233289212694E-2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46010</v>
      </c>
      <c r="BA953" s="101">
        <f>_xll.qlCalendarAdvance(Calendar,BA952,AY953,"f",,Trigger)</f>
        <v>46014</v>
      </c>
      <c r="BB953" s="101">
        <f>_xll.qlInterestRateIndexMaturity(Currency&amp;"ibor"&amp;Tenor,BA953,Trigger)</f>
        <v>46104</v>
      </c>
      <c r="BC953" s="246">
        <f>_xll.qlIndexFixing($AC$5,AZ953,TRUE,_xll.ohTrigger(Trigger,Trigger3M))</f>
        <v>2.1995063543616133E-2</v>
      </c>
      <c r="BD953" s="246">
        <f>_xll.qlIndexFixing($BE$1,AZ953,,_xll.ohTrigger(Trigger,Trigger3M))</f>
        <v>2.19348045953911E-2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46015</v>
      </c>
      <c r="BA954" s="101">
        <f>_xll.qlCalendarAdvance(Calendar,BA953,AY954,"f",,Trigger)</f>
        <v>46021</v>
      </c>
      <c r="BB954" s="101">
        <f>_xll.qlInterestRateIndexMaturity(Currency&amp;"ibor"&amp;Tenor,BA954,Trigger)</f>
        <v>46111</v>
      </c>
      <c r="BC954" s="246">
        <f>_xll.qlIndexFixing($AC$5,AZ954,TRUE,_xll.ohTrigger(Trigger,Trigger3M))</f>
        <v>2.20334726013931E-2</v>
      </c>
      <c r="BD954" s="246">
        <f>_xll.qlIndexFixing($BE$1,AZ954,,_xll.ohTrigger(Trigger,Trigger3M))</f>
        <v>2.1948173260646797E-2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46024</v>
      </c>
      <c r="BA955" s="101">
        <f>_xll.qlCalendarAdvance(Calendar,BA954,AY955,"f",,Trigger)</f>
        <v>46028</v>
      </c>
      <c r="BB955" s="101">
        <f>_xll.qlInterestRateIndexMaturity(Currency&amp;"ibor"&amp;Tenor,BA955,Trigger)</f>
        <v>46119</v>
      </c>
      <c r="BC955" s="246">
        <f>_xll.qlIndexFixing($AC$5,AZ955,TRUE,_xll.ohTrigger(Trigger,Trigger3M))</f>
        <v>2.2075301132947599E-2</v>
      </c>
      <c r="BD955" s="246">
        <f>_xll.qlIndexFixing($BE$1,AZ955,,_xll.ohTrigger(Trigger,Trigger3M))</f>
        <v>2.1962909470481132E-2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46031</v>
      </c>
      <c r="BA956" s="101">
        <f>_xll.qlCalendarAdvance(Calendar,BA955,AY956,"f",,Trigger)</f>
        <v>46035</v>
      </c>
      <c r="BB956" s="101">
        <f>_xll.qlInterestRateIndexMaturity(Currency&amp;"ibor"&amp;Tenor,BA956,Trigger)</f>
        <v>46125</v>
      </c>
      <c r="BC956" s="246">
        <f>_xll.qlIndexFixing($AC$5,AZ956,TRUE,_xll.ohTrigger(Trigger,Trigger3M))</f>
        <v>2.2110291817342365E-2</v>
      </c>
      <c r="BD956" s="246">
        <f>_xll.qlIndexFixing($BE$1,AZ956,,_xll.ohTrigger(Trigger,Trigger3M))</f>
        <v>2.1974302660336065E-2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46038</v>
      </c>
      <c r="BA957" s="101">
        <f>_xll.qlCalendarAdvance(Calendar,BA956,AY957,"f",,Trigger)</f>
        <v>46042</v>
      </c>
      <c r="BB957" s="101">
        <f>_xll.qlInterestRateIndexMaturity(Currency&amp;"ibor"&amp;Tenor,BA957,Trigger)</f>
        <v>46132</v>
      </c>
      <c r="BC957" s="246">
        <f>_xll.qlIndexFixing($AC$5,AZ957,TRUE,_xll.ohTrigger(Trigger,Trigger3M))</f>
        <v>2.2148701975520879E-2</v>
      </c>
      <c r="BD957" s="246">
        <f>_xll.qlIndexFixing($BE$1,AZ957,,_xll.ohTrigger(Trigger,Trigger3M))</f>
        <v>2.1987063390818129E-2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46045</v>
      </c>
      <c r="BA958" s="101">
        <f>_xll.qlCalendarAdvance(Calendar,BA957,AY958,"f",,Trigger)</f>
        <v>46049</v>
      </c>
      <c r="BB958" s="101">
        <f>_xll.qlInterestRateIndexMaturity(Currency&amp;"ibor"&amp;Tenor,BA958,Trigger)</f>
        <v>46139</v>
      </c>
      <c r="BC958" s="246">
        <f>_xll.qlIndexFixing($AC$5,AZ958,TRUE,_xll.ohTrigger(Trigger,Trigger3M))</f>
        <v>2.2187112500507311E-2</v>
      </c>
      <c r="BD958" s="246">
        <f>_xll.qlIndexFixing($BE$1,AZ958,,_xll.ohTrigger(Trigger,Trigger3M))</f>
        <v>2.1999621472478026E-2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46052</v>
      </c>
      <c r="BA959" s="101">
        <f>_xll.qlCalendarAdvance(Calendar,BA958,AY959,"f",,Trigger)</f>
        <v>46056</v>
      </c>
      <c r="BB959" s="101">
        <f>_xll.qlInterestRateIndexMaturity(Currency&amp;"ibor"&amp;Tenor,BA959,Trigger)</f>
        <v>46146</v>
      </c>
      <c r="BC959" s="246">
        <f>_xll.qlIndexFixing($AC$5,AZ959,TRUE,_xll.ohTrigger(Trigger,Trigger3M))</f>
        <v>2.2225523392303437E-2</v>
      </c>
      <c r="BD959" s="246">
        <f>_xll.qlIndexFixing($BE$1,AZ959,,_xll.ohTrigger(Trigger,Trigger3M))</f>
        <v>2.2011976903415942E-2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46059</v>
      </c>
      <c r="BA960" s="101">
        <f>_xll.qlCalendarAdvance(Calendar,BA959,AY960,"f",,Trigger)</f>
        <v>46063</v>
      </c>
      <c r="BB960" s="101">
        <f>_xll.qlInterestRateIndexMaturity(Currency&amp;"ibor"&amp;Tenor,BA960,Trigger)</f>
        <v>46153</v>
      </c>
      <c r="BC960" s="246">
        <f>_xll.qlIndexFixing($AC$5,AZ960,TRUE,_xll.ohTrigger(Trigger,Trigger3M))</f>
        <v>2.2263934650915473E-2</v>
      </c>
      <c r="BD960" s="246">
        <f>_xll.qlIndexFixing($BE$1,AZ960,,_xll.ohTrigger(Trigger,Trigger3M))</f>
        <v>2.2024129681764926E-2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46066</v>
      </c>
      <c r="BA961" s="101">
        <f>_xll.qlCalendarAdvance(Calendar,BA960,AY961,"f",,Trigger)</f>
        <v>46070</v>
      </c>
      <c r="BB961" s="101">
        <f>_xll.qlInterestRateIndexMaturity(Currency&amp;"ibor"&amp;Tenor,BA961,Trigger)</f>
        <v>46160</v>
      </c>
      <c r="BC961" s="246">
        <f>_xll.qlIndexFixing($AC$5,AZ961,TRUE,_xll.ohTrigger(Trigger,Trigger3M))</f>
        <v>2.2302346276345197E-2</v>
      </c>
      <c r="BD961" s="246">
        <f>_xll.qlIndexFixing($BE$1,AZ961,,_xll.ohTrigger(Trigger,Trigger3M))</f>
        <v>2.2036079805686448E-2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46073</v>
      </c>
      <c r="BA962" s="101">
        <f>_xll.qlCalendarAdvance(Calendar,BA961,AY962,"f",,Trigger)</f>
        <v>46077</v>
      </c>
      <c r="BB962" s="101">
        <f>_xll.qlInterestRateIndexMaturity(Currency&amp;"ibor"&amp;Tenor,BA962,Trigger)</f>
        <v>46167</v>
      </c>
      <c r="BC962" s="246">
        <f>_xll.qlIndexFixing($AC$5,AZ962,TRUE,_xll.ohTrigger(Trigger,Trigger3M))</f>
        <v>2.2340758268596161E-2</v>
      </c>
      <c r="BD962" s="246">
        <f>_xll.qlIndexFixing($BE$1,AZ962,,_xll.ohTrigger(Trigger,Trigger3M))</f>
        <v>2.2047827273374843E-2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46080</v>
      </c>
      <c r="BA963" s="101">
        <f>_xll.qlCalendarAdvance(Calendar,BA962,AY963,"f",,Trigger)</f>
        <v>46084</v>
      </c>
      <c r="BB963" s="101">
        <f>_xll.qlInterestRateIndexMaturity(Currency&amp;"ibor"&amp;Tenor,BA963,Trigger)</f>
        <v>46176</v>
      </c>
      <c r="BC963" s="246">
        <f>_xll.qlIndexFixing($AC$5,AZ963,TRUE,_xll.ohTrigger(Trigger,Trigger3M))</f>
        <v>2.2386047475029744E-2</v>
      </c>
      <c r="BD963" s="246">
        <f>_xll.qlIndexFixing($BE$1,AZ963,,_xll.ohTrigger(Trigger,Trigger3M))</f>
        <v>2.2062291539558569E-2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46087</v>
      </c>
      <c r="BA964" s="101">
        <f>_xll.qlCalendarAdvance(Calendar,BA963,AY964,"f",,Trigger)</f>
        <v>46091</v>
      </c>
      <c r="BB964" s="101">
        <f>_xll.qlInterestRateIndexMaturity(Currency&amp;"ibor"&amp;Tenor,BA964,Trigger)</f>
        <v>46183</v>
      </c>
      <c r="BC964" s="246">
        <f>_xll.qlIndexFixing($AC$5,AZ964,TRUE,_xll.ohTrigger(Trigger,Trigger3M))</f>
        <v>2.2424465021377366E-2</v>
      </c>
      <c r="BD964" s="246">
        <f>_xll.qlIndexFixing($BE$1,AZ964,,_xll.ohTrigger(Trigger,Trigger3M))</f>
        <v>2.2073606120955592E-2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46094</v>
      </c>
      <c r="BA965" s="101">
        <f>_xll.qlCalendarAdvance(Calendar,BA964,AY965,"f",,Trigger)</f>
        <v>46098</v>
      </c>
      <c r="BB965" s="101">
        <f>_xll.qlInterestRateIndexMaturity(Currency&amp;"ibor"&amp;Tenor,BA965,Trigger)</f>
        <v>46190</v>
      </c>
      <c r="BC965" s="246">
        <f>_xll.qlIndexFixing($AC$5,AZ965,TRUE,_xll.ohTrigger(Trigger,Trigger3M))</f>
        <v>2.2462882942754565E-2</v>
      </c>
      <c r="BD965" s="246">
        <f>_xll.qlIndexFixing($BE$1,AZ965,,_xll.ohTrigger(Trigger,Trigger3M))</f>
        <v>2.208471801655577E-2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46101</v>
      </c>
      <c r="BA966" s="101">
        <f>_xll.qlCalendarAdvance(Calendar,BA965,AY966,"f",,Trigger)</f>
        <v>46105</v>
      </c>
      <c r="BB966" s="101">
        <f>_xll.qlInterestRateIndexMaturity(Currency&amp;"ibor"&amp;Tenor,BA966,Trigger)</f>
        <v>46197</v>
      </c>
      <c r="BC966" s="246">
        <f>_xll.qlIndexFixing($AC$5,AZ966,TRUE,_xll.ohTrigger(Trigger,Trigger3M))</f>
        <v>2.2501301239167416E-2</v>
      </c>
      <c r="BD966" s="246">
        <f>_xll.qlIndexFixing($BE$1,AZ966,,_xll.ohTrigger(Trigger,Trigger3M))</f>
        <v>2.2095627224637877E-2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46108</v>
      </c>
      <c r="BA967" s="101">
        <f>_xll.qlCalendarAdvance(Calendar,BA966,AY967,"f",,Trigger)</f>
        <v>46112</v>
      </c>
      <c r="BB967" s="101">
        <f>_xll.qlInterestRateIndexMaturity(Currency&amp;"ibor"&amp;Tenor,BA967,Trigger)</f>
        <v>46203</v>
      </c>
      <c r="BC967" s="246">
        <f>_xll.qlIndexFixing($AC$5,AZ967,TRUE,_xll.ohTrigger(Trigger,Trigger3M))</f>
        <v>2.2536271634563839E-2</v>
      </c>
      <c r="BD967" s="246">
        <f>_xll.qlIndexFixing($BE$1,AZ967,,_xll.ohTrigger(Trigger,Trigger3M))</f>
        <v>2.210492985643369E-2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46113</v>
      </c>
      <c r="BA968" s="101">
        <f>_xll.qlCalendarAdvance(Calendar,BA967,AY968,"f",,Trigger)</f>
        <v>46119</v>
      </c>
      <c r="BB968" s="101">
        <f>_xll.qlInterestRateIndexMaturity(Currency&amp;"ibor"&amp;Tenor,BA968,Trigger)</f>
        <v>46210</v>
      </c>
      <c r="BC968" s="246">
        <f>_xll.qlIndexFixing($AC$5,AZ968,TRUE,_xll.ohTrigger(Trigger,Trigger3M))</f>
        <v>2.2497072453110525E-2</v>
      </c>
      <c r="BD968" s="246">
        <f>_xll.qlIndexFixing($BE$1,AZ968,,_xll.ohTrigger(Trigger,Trigger3M))</f>
        <v>2.2115447518330267E-2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46122</v>
      </c>
      <c r="BA969" s="101">
        <f>_xll.qlCalendarAdvance(Calendar,BA968,AY969,"f",,Trigger)</f>
        <v>46126</v>
      </c>
      <c r="BB969" s="101">
        <f>_xll.qlInterestRateIndexMaturity(Currency&amp;"ibor"&amp;Tenor,BA969,Trigger)</f>
        <v>46217</v>
      </c>
      <c r="BC969" s="246">
        <f>_xll.qlIndexFixing($AC$5,AZ969,TRUE,_xll.ohTrigger(Trigger,Trigger3M))</f>
        <v>2.2426504114619994E-2</v>
      </c>
      <c r="BD969" s="246">
        <f>_xll.qlIndexFixing($BE$1,AZ969,,_xll.ohTrigger(Trigger,Trigger3M))</f>
        <v>2.2125762499978E-2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46129</v>
      </c>
      <c r="BA970" s="101">
        <f>_xll.qlCalendarAdvance(Calendar,BA969,AY970,"f",,Trigger)</f>
        <v>46133</v>
      </c>
      <c r="BB970" s="101">
        <f>_xll.qlInterestRateIndexMaturity(Currency&amp;"ibor"&amp;Tenor,BA970,Trigger)</f>
        <v>46224</v>
      </c>
      <c r="BC970" s="246">
        <f>_xll.qlIndexFixing($AC$5,AZ970,TRUE,_xll.ohTrigger(Trigger,Trigger3M))</f>
        <v>2.2355559089724319E-2</v>
      </c>
      <c r="BD970" s="246">
        <f>_xll.qlIndexFixing($BE$1,AZ970,,_xll.ohTrigger(Trigger,Trigger3M))</f>
        <v>2.2135874799799244E-2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46136</v>
      </c>
      <c r="BA971" s="101">
        <f>_xll.qlCalendarAdvance(Calendar,BA970,AY971,"f",,Trigger)</f>
        <v>46140</v>
      </c>
      <c r="BB971" s="101">
        <f>_xll.qlInterestRateIndexMaturity(Currency&amp;"ibor"&amp;Tenor,BA971,Trigger)</f>
        <v>46231</v>
      </c>
      <c r="BC971" s="246">
        <f>_xll.qlIndexFixing($AC$5,AZ971,TRUE,_xll.ohTrigger(Trigger,Trigger3M))</f>
        <v>2.2284237398619209E-2</v>
      </c>
      <c r="BD971" s="246">
        <f>_xll.qlIndexFixing($BE$1,AZ971,,_xll.ohTrigger(Trigger,Trigger3M))</f>
        <v>2.2145784416250619E-2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46142</v>
      </c>
      <c r="BA972" s="101">
        <f>_xll.qlCalendarAdvance(Calendar,BA971,AY972,"f",,Trigger)</f>
        <v>46147</v>
      </c>
      <c r="BB972" s="101">
        <f>_xll.qlInterestRateIndexMaturity(Currency&amp;"ibor"&amp;Tenor,BA972,Trigger)</f>
        <v>46239</v>
      </c>
      <c r="BC972" s="246">
        <f>_xll.qlIndexFixing($AC$5,AZ972,TRUE,_xll.ohTrigger(Trigger,Trigger3M))</f>
        <v>2.2205983129445266E-2</v>
      </c>
      <c r="BD972" s="246">
        <f>_xll.qlIndexFixing($BE$1,AZ972,,_xll.ohTrigger(Trigger,Trigger3M))</f>
        <v>2.2156825943096852E-2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46150</v>
      </c>
      <c r="BA973" s="101">
        <f>_xll.qlCalendarAdvance(Calendar,BA972,AY973,"f",,Trigger)</f>
        <v>46154</v>
      </c>
      <c r="BB973" s="101">
        <f>_xll.qlInterestRateIndexMaturity(Currency&amp;"ibor"&amp;Tenor,BA973,Trigger)</f>
        <v>46246</v>
      </c>
      <c r="BC973" s="246">
        <f>_xll.qlIndexFixing($AC$5,AZ973,TRUE,_xll.ohTrigger(Trigger,Trigger3M))</f>
        <v>2.2135051483725628E-2</v>
      </c>
      <c r="BD973" s="246">
        <f>_xll.qlIndexFixing($BE$1,AZ973,,_xll.ohTrigger(Trigger,Trigger3M))</f>
        <v>2.2166316293122695E-2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46157</v>
      </c>
      <c r="BA974" s="101">
        <f>_xll.qlCalendarAdvance(Calendar,BA973,AY974,"f",,Trigger)</f>
        <v>46161</v>
      </c>
      <c r="BB974" s="101">
        <f>_xll.qlInterestRateIndexMaturity(Currency&amp;"ibor"&amp;Tenor,BA974,Trigger)</f>
        <v>46253</v>
      </c>
      <c r="BC974" s="246">
        <f>_xll.qlIndexFixing($AC$5,AZ974,TRUE,_xll.ohTrigger(Trigger,Trigger3M))</f>
        <v>2.2063747291094411E-2</v>
      </c>
      <c r="BD974" s="246">
        <f>_xll.qlIndexFixing($BE$1,AZ974,,_xll.ohTrigger(Trigger,Trigger3M))</f>
        <v>2.2175603943022287E-2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46164</v>
      </c>
      <c r="BA975" s="101">
        <f>_xll.qlCalendarAdvance(Calendar,BA974,AY975,"f",,Trigger)</f>
        <v>46168</v>
      </c>
      <c r="BB975" s="101">
        <f>_xll.qlInterestRateIndexMaturity(Currency&amp;"ibor"&amp;Tenor,BA975,Trigger)</f>
        <v>46260</v>
      </c>
      <c r="BC975" s="246">
        <f>_xll.qlIndexFixing($AC$5,AZ975,TRUE,_xll.ohTrigger(Trigger,Trigger3M))</f>
        <v>2.1992070571850153E-2</v>
      </c>
      <c r="BD975" s="246">
        <f>_xll.qlIndexFixing($BE$1,AZ975,,_xll.ohTrigger(Trigger,Trigger3M))</f>
        <v>2.2184688891361128E-2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46171</v>
      </c>
      <c r="BA976" s="101">
        <f>_xll.qlCalendarAdvance(Calendar,BA975,AY976,"f",,Trigger)</f>
        <v>46175</v>
      </c>
      <c r="BB976" s="101">
        <f>_xll.qlInterestRateIndexMaturity(Currency&amp;"ibor"&amp;Tenor,BA976,Trigger)</f>
        <v>46267</v>
      </c>
      <c r="BC976" s="246">
        <f>_xll.qlIndexFixing($AC$5,AZ976,TRUE,_xll.ohTrigger(Trigger,Trigger3M))</f>
        <v>2.1920021346395674E-2</v>
      </c>
      <c r="BD976" s="246">
        <f>_xll.qlIndexFixing($BE$1,AZ976,,_xll.ohTrigger(Trigger,Trigger3M))</f>
        <v>2.2193571136735118E-2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46178</v>
      </c>
      <c r="BA977" s="101">
        <f>_xll.qlCalendarAdvance(Calendar,BA976,AY977,"f",,Trigger)</f>
        <v>46182</v>
      </c>
      <c r="BB977" s="101">
        <f>_xll.qlInterestRateIndexMaturity(Currency&amp;"ibor"&amp;Tenor,BA977,Trigger)</f>
        <v>46274</v>
      </c>
      <c r="BC977" s="246">
        <f>_xll.qlIndexFixing($AC$5,AZ977,TRUE,_xll.ohTrigger(Trigger,Trigger3M))</f>
        <v>2.1847599635238912E-2</v>
      </c>
      <c r="BD977" s="246">
        <f>_xll.qlIndexFixing($BE$1,AZ977,,_xll.ohTrigger(Trigger,Trigger3M))</f>
        <v>2.2202250677770579E-2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46185</v>
      </c>
      <c r="BA978" s="101">
        <f>_xll.qlCalendarAdvance(Calendar,BA977,AY978,"f",,Trigger)</f>
        <v>46189</v>
      </c>
      <c r="BB978" s="101">
        <f>_xll.qlInterestRateIndexMaturity(Currency&amp;"ibor"&amp;Tenor,BA978,Trigger)</f>
        <v>46281</v>
      </c>
      <c r="BC978" s="246">
        <f>_xll.qlIndexFixing($AC$5,AZ978,TRUE,_xll.ohTrigger(Trigger,Trigger3M))</f>
        <v>2.1774805458997286E-2</v>
      </c>
      <c r="BD978" s="246">
        <f>_xll.qlIndexFixing($BE$1,AZ978,,_xll.ohTrigger(Trigger,Trigger3M))</f>
        <v>2.2210727513128577E-2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46192</v>
      </c>
      <c r="BA979" s="101">
        <f>_xll.qlCalendarAdvance(Calendar,BA978,AY979,"f",,Trigger)</f>
        <v>46196</v>
      </c>
      <c r="BB979" s="101">
        <f>_xll.qlInterestRateIndexMaturity(Currency&amp;"ibor"&amp;Tenor,BA979,Trigger)</f>
        <v>46288</v>
      </c>
      <c r="BC979" s="246">
        <f>_xll.qlIndexFixing($AC$5,AZ979,TRUE,_xll.ohTrigger(Trigger,Trigger3M))</f>
        <v>2.1701638838390748E-2</v>
      </c>
      <c r="BD979" s="246">
        <f>_xll.qlIndexFixing($BE$1,AZ979,,_xll.ohTrigger(Trigger,Trigger3M))</f>
        <v>2.2219001641497121E-2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46199</v>
      </c>
      <c r="BA980" s="101">
        <f>_xll.qlCalendarAdvance(Calendar,BA979,AY980,"f",,Trigger)</f>
        <v>46203</v>
      </c>
      <c r="BB980" s="101">
        <f>_xll.qlInterestRateIndexMaturity(Currency&amp;"ibor"&amp;Tenor,BA980,Trigger)</f>
        <v>46295</v>
      </c>
      <c r="BC980" s="246">
        <f>_xll.qlIndexFixing($AC$5,AZ980,TRUE,_xll.ohTrigger(Trigger,Trigger3M))</f>
        <v>2.1628099794246115E-2</v>
      </c>
      <c r="BD980" s="246">
        <f>_xll.qlIndexFixing($BE$1,AZ980,,_xll.ohTrigger(Trigger,Trigger3M))</f>
        <v>2.2227073061598972E-2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46206</v>
      </c>
      <c r="BA981" s="101">
        <f>_xll.qlCalendarAdvance(Calendar,BA980,AY981,"f",,Trigger)</f>
        <v>46210</v>
      </c>
      <c r="BB981" s="101">
        <f>_xll.qlInterestRateIndexMaturity(Currency&amp;"ibor"&amp;Tenor,BA981,Trigger)</f>
        <v>46302</v>
      </c>
      <c r="BC981" s="246">
        <f>_xll.qlIndexFixing($AC$5,AZ981,TRUE,_xll.ohTrigger(Trigger,Trigger3M))</f>
        <v>2.1630946874592376E-2</v>
      </c>
      <c r="BD981" s="246">
        <f>_xll.qlIndexFixing($BE$1,AZ981,,_xll.ohTrigger(Trigger,Trigger3M))</f>
        <v>2.2234941772185563E-2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46213</v>
      </c>
      <c r="BA982" s="101">
        <f>_xll.qlCalendarAdvance(Calendar,BA981,AY982,"f",,Trigger)</f>
        <v>46217</v>
      </c>
      <c r="BB982" s="101">
        <f>_xll.qlInterestRateIndexMaturity(Currency&amp;"ibor"&amp;Tenor,BA982,Trigger)</f>
        <v>46309</v>
      </c>
      <c r="BC982" s="246">
        <f>_xll.qlIndexFixing($AC$5,AZ982,TRUE,_xll.ohTrigger(Trigger,Trigger3M))</f>
        <v>2.1664444411127401E-2</v>
      </c>
      <c r="BD982" s="246">
        <f>_xll.qlIndexFixing($BE$1,AZ982,,_xll.ohTrigger(Trigger,Trigger3M))</f>
        <v>2.2242607772040474E-2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46220</v>
      </c>
      <c r="BA983" s="101">
        <f>_xll.qlCalendarAdvance(Calendar,BA982,AY983,"f",,Trigger)</f>
        <v>46224</v>
      </c>
      <c r="BB983" s="101">
        <f>_xll.qlInterestRateIndexMaturity(Currency&amp;"ibor"&amp;Tenor,BA983,Trigger)</f>
        <v>46316</v>
      </c>
      <c r="BC983" s="246">
        <f>_xll.qlIndexFixing($AC$5,AZ983,TRUE,_xll.ohTrigger(Trigger,Trigger3M))</f>
        <v>2.1697942232841258E-2</v>
      </c>
      <c r="BD983" s="246">
        <f>_xll.qlIndexFixing($BE$1,AZ983,,_xll.ohTrigger(Trigger,Trigger3M))</f>
        <v>2.2250071059981173E-2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46227</v>
      </c>
      <c r="BA984" s="101">
        <f>_xll.qlCalendarAdvance(Calendar,BA983,AY984,"f",,Trigger)</f>
        <v>46231</v>
      </c>
      <c r="BB984" s="101">
        <f>_xll.qlInterestRateIndexMaturity(Currency&amp;"ibor"&amp;Tenor,BA984,Trigger)</f>
        <v>46323</v>
      </c>
      <c r="BC984" s="246">
        <f>_xll.qlIndexFixing($AC$5,AZ984,TRUE,_xll.ohTrigger(Trigger,Trigger3M))</f>
        <v>2.1731440339736563E-2</v>
      </c>
      <c r="BD984" s="246">
        <f>_xll.qlIndexFixing($BE$1,AZ984,,_xll.ohTrigger(Trigger,Trigger3M))</f>
        <v>2.2257331634852065E-2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46234</v>
      </c>
      <c r="BA985" s="101">
        <f>_xll.qlCalendarAdvance(Calendar,BA984,AY985,"f",,Trigger)</f>
        <v>46238</v>
      </c>
      <c r="BB985" s="101">
        <f>_xll.qlInterestRateIndexMaturity(Currency&amp;"ibor"&amp;Tenor,BA985,Trigger)</f>
        <v>46330</v>
      </c>
      <c r="BC985" s="246">
        <f>_xll.qlIndexFixing($AC$5,AZ985,TRUE,_xll.ohTrigger(Trigger,Trigger3M))</f>
        <v>2.1764938731815047E-2</v>
      </c>
      <c r="BD985" s="246">
        <f>_xll.qlIndexFixing($BE$1,AZ985,,_xll.ohTrigger(Trigger,Trigger3M))</f>
        <v>2.2264389495532305E-2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46241</v>
      </c>
      <c r="BA986" s="101">
        <f>_xll.qlCalendarAdvance(Calendar,BA985,AY986,"f",,Trigger)</f>
        <v>46245</v>
      </c>
      <c r="BB986" s="101">
        <f>_xll.qlInterestRateIndexMaturity(Currency&amp;"ibor"&amp;Tenor,BA986,Trigger)</f>
        <v>46337</v>
      </c>
      <c r="BC986" s="246">
        <f>_xll.qlIndexFixing($AC$5,AZ986,TRUE,_xll.ohTrigger(Trigger,Trigger3M))</f>
        <v>2.1798437409079319E-2</v>
      </c>
      <c r="BD986" s="246">
        <f>_xll.qlIndexFixing($BE$1,AZ986,,_xll.ohTrigger(Trigger,Trigger3M))</f>
        <v>2.2271244640929725E-2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46248</v>
      </c>
      <c r="BA987" s="101">
        <f>_xll.qlCalendarAdvance(Calendar,BA986,AY987,"f",,Trigger)</f>
        <v>46252</v>
      </c>
      <c r="BB987" s="101">
        <f>_xll.qlInterestRateIndexMaturity(Currency&amp;"ibor"&amp;Tenor,BA987,Trigger)</f>
        <v>46344</v>
      </c>
      <c r="BC987" s="246">
        <f>_xll.qlIndexFixing($AC$5,AZ987,TRUE,_xll.ohTrigger(Trigger,Trigger3M))</f>
        <v>2.1831936371531118E-2</v>
      </c>
      <c r="BD987" s="246">
        <f>_xll.qlIndexFixing($BE$1,AZ987,,_xll.ohTrigger(Trigger,Trigger3M))</f>
        <v>2.2277897069987777E-2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46255</v>
      </c>
      <c r="BA988" s="101">
        <f>_xll.qlCalendarAdvance(Calendar,BA987,AY988,"f",,Trigger)</f>
        <v>46259</v>
      </c>
      <c r="BB988" s="101">
        <f>_xll.qlInterestRateIndexMaturity(Currency&amp;"ibor"&amp;Tenor,BA988,Trigger)</f>
        <v>46351</v>
      </c>
      <c r="BC988" s="246">
        <f>_xll.qlIndexFixing($AC$5,AZ988,TRUE,_xll.ohTrigger(Trigger,Trigger3M))</f>
        <v>2.1865435619174787E-2</v>
      </c>
      <c r="BD988" s="246">
        <f>_xll.qlIndexFixing($BE$1,AZ988,,_xll.ohTrigger(Trigger,Trigger3M))</f>
        <v>2.2284346781675117E-2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46262</v>
      </c>
      <c r="BA989" s="101">
        <f>_xll.qlCalendarAdvance(Calendar,BA988,AY989,"f",,Trigger)</f>
        <v>46266</v>
      </c>
      <c r="BB989" s="101">
        <f>_xll.qlInterestRateIndexMaturity(Currency&amp;"ibor"&amp;Tenor,BA989,Trigger)</f>
        <v>46357</v>
      </c>
      <c r="BC989" s="246">
        <f>_xll.qlIndexFixing($AC$5,AZ989,TRUE,_xll.ohTrigger(Trigger,Trigger3M))</f>
        <v>2.1895877656189368E-2</v>
      </c>
      <c r="BD989" s="246">
        <f>_xll.qlIndexFixing($BE$1,AZ989,,_xll.ohTrigger(Trigger,Trigger3M))</f>
        <v>2.2289497079124847E-2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46269</v>
      </c>
      <c r="BA990" s="101">
        <f>_xll.qlCalendarAdvance(Calendar,BA989,AY990,"f",,Trigger)</f>
        <v>46273</v>
      </c>
      <c r="BB990" s="101">
        <f>_xll.qlInterestRateIndexMaturity(Currency&amp;"ibor"&amp;Tenor,BA990,Trigger)</f>
        <v>46364</v>
      </c>
      <c r="BC990" s="246">
        <f>_xll.qlIndexFixing($AC$5,AZ990,TRUE,_xll.ohTrigger(Trigger,Trigger3M))</f>
        <v>2.1929375420459918E-2</v>
      </c>
      <c r="BD990" s="246">
        <f>_xll.qlIndexFixing($BE$1,AZ990,,_xll.ohTrigger(Trigger,Trigger3M))</f>
        <v>2.2295555459031606E-2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46276</v>
      </c>
      <c r="BA991" s="101">
        <f>_xll.qlCalendarAdvance(Calendar,BA990,AY991,"f",,Trigger)</f>
        <v>46280</v>
      </c>
      <c r="BB991" s="101">
        <f>_xll.qlInterestRateIndexMaturity(Currency&amp;"ibor"&amp;Tenor,BA991,Trigger)</f>
        <v>46371</v>
      </c>
      <c r="BC991" s="246">
        <f>_xll.qlIndexFixing($AC$5,AZ991,TRUE,_xll.ohTrigger(Trigger,Trigger3M))</f>
        <v>2.196287346680988E-2</v>
      </c>
      <c r="BD991" s="246">
        <f>_xll.qlIndexFixing($BE$1,AZ991,,_xll.ohTrigger(Trigger,Trigger3M))</f>
        <v>2.2301411131158133E-2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46283</v>
      </c>
      <c r="BA992" s="101">
        <f>_xll.qlCalendarAdvance(Calendar,BA991,AY992,"f",,Trigger)</f>
        <v>46287</v>
      </c>
      <c r="BB992" s="101">
        <f>_xll.qlInterestRateIndexMaturity(Currency&amp;"ibor"&amp;Tenor,BA992,Trigger)</f>
        <v>46378</v>
      </c>
      <c r="BC992" s="246">
        <f>_xll.qlIndexFixing($AC$5,AZ992,TRUE,_xll.ohTrigger(Trigger,Trigger3M))</f>
        <v>2.1996371795243653E-2</v>
      </c>
      <c r="BD992" s="246">
        <f>_xll.qlIndexFixing($BE$1,AZ992,,_xll.ohTrigger(Trigger,Trigger3M))</f>
        <v>2.2307064094608444E-2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46290</v>
      </c>
      <c r="BA993" s="101">
        <f>_xll.qlCalendarAdvance(Calendar,BA992,AY993,"f",,Trigger)</f>
        <v>46294</v>
      </c>
      <c r="BB993" s="101">
        <f>_xll.qlInterestRateIndexMaturity(Currency&amp;"ibor"&amp;Tenor,BA993,Trigger)</f>
        <v>46385</v>
      </c>
      <c r="BC993" s="246">
        <f>_xll.qlIndexFixing($AC$5,AZ993,TRUE,_xll.ohTrigger(Trigger,Trigger3M))</f>
        <v>2.2029870405762108E-2</v>
      </c>
      <c r="BD993" s="246">
        <f>_xll.qlIndexFixing($BE$1,AZ993,,_xll.ohTrigger(Trigger,Trigger3M))</f>
        <v>2.2312514348520805E-2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46297</v>
      </c>
      <c r="BA994" s="101">
        <f>_xll.qlCalendarAdvance(Calendar,BA993,AY994,"f",,Trigger)</f>
        <v>46301</v>
      </c>
      <c r="BB994" s="101">
        <f>_xll.qlInterestRateIndexMaturity(Currency&amp;"ibor"&amp;Tenor,BA994,Trigger)</f>
        <v>46393</v>
      </c>
      <c r="BC994" s="246">
        <f>_xll.qlIndexFixing($AC$5,AZ994,TRUE,_xll.ohTrigger(Trigger,Trigger3M))</f>
        <v>2.206643709417468E-2</v>
      </c>
      <c r="BD994" s="246">
        <f>_xll.qlIndexFixing($BE$1,AZ994,,_xll.ohTrigger(Trigger,Trigger3M))</f>
        <v>2.2318787933422193E-2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46304</v>
      </c>
      <c r="BA995" s="101">
        <f>_xll.qlCalendarAdvance(Calendar,BA994,AY995,"f",,Trigger)</f>
        <v>46308</v>
      </c>
      <c r="BB995" s="101">
        <f>_xll.qlInterestRateIndexMaturity(Currency&amp;"ibor"&amp;Tenor,BA995,Trigger)</f>
        <v>46400</v>
      </c>
      <c r="BC995" s="246">
        <f>_xll.qlIndexFixing($AC$5,AZ995,TRUE,_xll.ohTrigger(Trigger,Trigger3M))</f>
        <v>2.2099938338220521E-2</v>
      </c>
      <c r="BD995" s="246">
        <f>_xll.qlIndexFixing($BE$1,AZ995,,_xll.ohTrigger(Trigger,Trigger3M))</f>
        <v>2.2323818597370215E-2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46311</v>
      </c>
      <c r="BA996" s="101">
        <f>_xll.qlCalendarAdvance(Calendar,BA995,AY996,"f",,Trigger)</f>
        <v>46315</v>
      </c>
      <c r="BB996" s="101">
        <f>_xll.qlInterestRateIndexMaturity(Currency&amp;"ibor"&amp;Tenor,BA996,Trigger)</f>
        <v>46407</v>
      </c>
      <c r="BC996" s="246">
        <f>_xll.qlIndexFixing($AC$5,AZ996,TRUE,_xll.ohTrigger(Trigger,Trigger3M))</f>
        <v>2.2133439867478219E-2</v>
      </c>
      <c r="BD996" s="246">
        <f>_xll.qlIndexFixing($BE$1,AZ996,,_xll.ohTrigger(Trigger,Trigger3M))</f>
        <v>2.2328646536852327E-2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46318</v>
      </c>
      <c r="BA997" s="101">
        <f>_xll.qlCalendarAdvance(Calendar,BA996,AY997,"f",,Trigger)</f>
        <v>46322</v>
      </c>
      <c r="BB997" s="101">
        <f>_xll.qlInterestRateIndexMaturity(Currency&amp;"ibor"&amp;Tenor,BA997,Trigger)</f>
        <v>46414</v>
      </c>
      <c r="BC997" s="246">
        <f>_xll.qlIndexFixing($AC$5,AZ997,TRUE,_xll.ohTrigger(Trigger,Trigger3M))</f>
        <v>2.2166941681946901E-2</v>
      </c>
      <c r="BD997" s="246">
        <f>_xll.qlIndexFixing($BE$1,AZ997,,_xll.ohTrigger(Trigger,Trigger3M))</f>
        <v>2.233327175112217E-2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46325</v>
      </c>
      <c r="BA998" s="101">
        <f>_xll.qlCalendarAdvance(Calendar,BA997,AY998,"f",,Trigger)</f>
        <v>46329</v>
      </c>
      <c r="BB998" s="101">
        <f>_xll.qlInterestRateIndexMaturity(Currency&amp;"ibor"&amp;Tenor,BA998,Trigger)</f>
        <v>46421</v>
      </c>
      <c r="BC998" s="246">
        <f>_xll.qlIndexFixing($AC$5,AZ998,TRUE,_xll.ohTrigger(Trigger,Trigger3M))</f>
        <v>2.220044378163091E-2</v>
      </c>
      <c r="BD998" s="246">
        <f>_xll.qlIndexFixing($BE$1,AZ998,,_xll.ohTrigger(Trigger,Trigger3M))</f>
        <v>2.2337694239464665E-2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46332</v>
      </c>
      <c r="BA999" s="101">
        <f>_xll.qlCalendarAdvance(Calendar,BA998,AY999,"f",,Trigger)</f>
        <v>46336</v>
      </c>
      <c r="BB999" s="101">
        <f>_xll.qlInterestRateIndexMaturity(Currency&amp;"ibor"&amp;Tenor,BA999,Trigger)</f>
        <v>46428</v>
      </c>
      <c r="BC999" s="246">
        <f>_xll.qlIndexFixing($AC$5,AZ999,TRUE,_xll.ohTrigger(Trigger,Trigger3M))</f>
        <v>2.2233946166532858E-2</v>
      </c>
      <c r="BD999" s="246">
        <f>_xll.qlIndexFixing($BE$1,AZ999,,_xll.ohTrigger(Trigger,Trigger3M))</f>
        <v>2.2341914001196877E-2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46339</v>
      </c>
      <c r="BA1000" s="101">
        <f>_xll.qlCalendarAdvance(Calendar,BA999,AY1000,"f",,Trigger)</f>
        <v>46343</v>
      </c>
      <c r="BB1000" s="101">
        <f>_xll.qlInterestRateIndexMaturity(Currency&amp;"ibor"&amp;Tenor,BA1000,Trigger)</f>
        <v>46435</v>
      </c>
      <c r="BC1000" s="246">
        <f>_xll.qlIndexFixing($AC$5,AZ1000,TRUE,_xll.ohTrigger(Trigger,Trigger3M))</f>
        <v>2.2267448836654481E-2</v>
      </c>
      <c r="BD1000" s="246">
        <f>_xll.qlIndexFixing($BE$1,AZ1000,,_xll.ohTrigger(Trigger,Trigger3M))</f>
        <v>2.2345931035667156E-2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46346</v>
      </c>
      <c r="BA1001" s="101">
        <f>_xll.qlCalendarAdvance(Calendar,BA1000,AY1001,"f",,Trigger)</f>
        <v>46350</v>
      </c>
      <c r="BB1001" s="101">
        <f>_xll.qlInterestRateIndexMaturity(Currency&amp;"ibor"&amp;Tenor,BA1001,Trigger)</f>
        <v>46442</v>
      </c>
      <c r="BC1001" s="246">
        <f>_xll.qlIndexFixing($AC$5,AZ1001,TRUE,_xll.ohTrigger(Trigger,Trigger3M))</f>
        <v>2.2300951791997516E-2</v>
      </c>
      <c r="BD1001" s="246">
        <f>_xll.qlIndexFixing($BE$1,AZ1001,,_xll.ohTrigger(Trigger,Trigger3M))</f>
        <v>2.2349745342252519E-2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46353</v>
      </c>
      <c r="BA1002" s="101">
        <f>_xll.qlCalendarAdvance(Calendar,BA1001,AY1002,"f",,Trigger)</f>
        <v>46357</v>
      </c>
      <c r="BB1002" s="101">
        <f>_xll.qlInterestRateIndexMaturity(Currency&amp;"ibor"&amp;Tenor,BA1002,Trigger)</f>
        <v>46447</v>
      </c>
      <c r="BC1002" s="246">
        <f>_xll.qlIndexFixing($AC$5,AZ1002,TRUE,_xll.ohTrigger(Trigger,Trigger3M))</f>
        <v>2.2328286482782289E-2</v>
      </c>
      <c r="BD1002" s="246">
        <f>_xll.qlIndexFixing($BE$1,AZ1002,,_xll.ohTrigger(Trigger,Trigger3M))</f>
        <v>2.2351530910898809E-2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46360</v>
      </c>
      <c r="BA1003" s="101">
        <f>_xll.qlCalendarAdvance(Calendar,BA1002,AY1003,"f",,Trigger)</f>
        <v>46364</v>
      </c>
      <c r="BB1003" s="101">
        <f>_xll.qlInterestRateIndexMaturity(Currency&amp;"ibor"&amp;Tenor,BA1003,Trigger)</f>
        <v>46454</v>
      </c>
      <c r="BC1003" s="246">
        <f>_xll.qlIndexFixing($AC$5,AZ1003,TRUE,_xll.ohTrigger(Trigger,Trigger3M))</f>
        <v>2.2361785820568691E-2</v>
      </c>
      <c r="BD1003" s="246">
        <f>_xll.qlIndexFixing($BE$1,AZ1003,,_xll.ohTrigger(Trigger,Trigger3M))</f>
        <v>2.2354968295650757E-2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46367</v>
      </c>
      <c r="BA1004" s="101">
        <f>_xll.qlCalendarAdvance(Calendar,BA1003,AY1004,"f",,Trigger)</f>
        <v>46371</v>
      </c>
      <c r="BB1004" s="101">
        <f>_xll.qlInterestRateIndexMaturity(Currency&amp;"ibor"&amp;Tenor,BA1004,Trigger)</f>
        <v>46461</v>
      </c>
      <c r="BC1004" s="246">
        <f>_xll.qlIndexFixing($AC$5,AZ1004,TRUE,_xll.ohTrigger(Trigger,Trigger3M))</f>
        <v>2.2395285437350587E-2</v>
      </c>
      <c r="BD1004" s="246">
        <f>_xll.qlIndexFixing($BE$1,AZ1004,,_xll.ohTrigger(Trigger,Trigger3M))</f>
        <v>2.2358202975959252E-2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46374</v>
      </c>
      <c r="BA1005" s="101">
        <f>_xll.qlCalendarAdvance(Calendar,BA1004,AY1005,"f",,Trigger)</f>
        <v>46378</v>
      </c>
      <c r="BB1005" s="101">
        <f>_xll.qlInterestRateIndexMaturity(Currency&amp;"ibor"&amp;Tenor,BA1005,Trigger)</f>
        <v>46468</v>
      </c>
      <c r="BC1005" s="246">
        <f>_xll.qlIndexFixing($AC$5,AZ1005,TRUE,_xll.ohTrigger(Trigger,Trigger3M))</f>
        <v>2.2428785333127976E-2</v>
      </c>
      <c r="BD1005" s="246">
        <f>_xll.qlIndexFixing($BE$1,AZ1005,,_xll.ohTrigger(Trigger,Trigger3M))</f>
        <v>2.2361234951335796E-2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46380</v>
      </c>
      <c r="BA1006" s="101">
        <f>_xll.qlCalendarAdvance(Calendar,BA1005,AY1006,"f",,Trigger)</f>
        <v>46385</v>
      </c>
      <c r="BB1006" s="101">
        <f>_xll.qlInterestRateIndexMaturity(Currency&amp;"ibor"&amp;Tenor,BA1006,Trigger)</f>
        <v>46476</v>
      </c>
      <c r="BC1006" s="246">
        <f>_xll.qlIndexFixing($AC$5,AZ1006,TRUE,_xll.ohTrigger(Trigger,Trigger3M))</f>
        <v>2.2465378013369678E-2</v>
      </c>
      <c r="BD1006" s="246">
        <f>_xll.qlIndexFixing($BE$1,AZ1006,,_xll.ohTrigger(Trigger,Trigger3M))</f>
        <v>2.2364920744489997E-2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46387</v>
      </c>
      <c r="BA1007" s="101">
        <f>_xll.qlCalendarAdvance(Calendar,BA1006,AY1007,"f",,Trigger)</f>
        <v>46392</v>
      </c>
      <c r="BB1007" s="101">
        <f>_xll.qlInterestRateIndexMaturity(Currency&amp;"ibor"&amp;Tenor,BA1007,Trigger)</f>
        <v>46482</v>
      </c>
      <c r="BC1007" s="246">
        <f>_xll.qlIndexFixing($AC$5,AZ1007,TRUE,_xll.ohTrigger(Trigger,Trigger3M))</f>
        <v>2.2495785961680781E-2</v>
      </c>
      <c r="BD1007" s="246">
        <f>_xll.qlIndexFixing($BE$1,AZ1007,,_xll.ohTrigger(Trigger,Trigger3M))</f>
        <v>2.2366690785488252E-2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46395</v>
      </c>
      <c r="BA1008" s="101">
        <f>_xll.qlCalendarAdvance(Calendar,BA1007,AY1008,"f",,Trigger)</f>
        <v>46399</v>
      </c>
      <c r="BB1008" s="101">
        <f>_xll.qlInterestRateIndexMaturity(Currency&amp;"ibor"&amp;Tenor,BA1008,Trigger)</f>
        <v>46489</v>
      </c>
      <c r="BC1008" s="246">
        <f>_xll.qlIndexFixing($AC$5,AZ1008,TRUE,_xll.ohTrigger(Trigger,Trigger3M))</f>
        <v>2.2529286694462414E-2</v>
      </c>
      <c r="BD1008" s="246">
        <f>_xll.qlIndexFixing($BE$1,AZ1008,,_xll.ohTrigger(Trigger,Trigger3M))</f>
        <v>2.2369114643439936E-2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46402</v>
      </c>
      <c r="BA1009" s="101">
        <f>_xll.qlCalendarAdvance(Calendar,BA1008,AY1009,"f",,Trigger)</f>
        <v>46406</v>
      </c>
      <c r="BB1009" s="101">
        <f>_xll.qlInterestRateIndexMaturity(Currency&amp;"ibor"&amp;Tenor,BA1009,Trigger)</f>
        <v>46496</v>
      </c>
      <c r="BC1009" s="246">
        <f>_xll.qlIndexFixing($AC$5,AZ1009,TRUE,_xll.ohTrigger(Trigger,Trigger3M))</f>
        <v>2.2562787706248422E-2</v>
      </c>
      <c r="BD1009" s="246">
        <f>_xll.qlIndexFixing($BE$1,AZ1009,,_xll.ohTrigger(Trigger,Trigger3M))</f>
        <v>2.2371335794810321E-2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46409</v>
      </c>
      <c r="BA1010" s="101">
        <f>_xll.qlCalendarAdvance(Calendar,BA1009,AY1010,"f",,Trigger)</f>
        <v>46413</v>
      </c>
      <c r="BB1010" s="101">
        <f>_xll.qlInterestRateIndexMaturity(Currency&amp;"ibor"&amp;Tenor,BA1010,Trigger)</f>
        <v>46503</v>
      </c>
      <c r="BC1010" s="246">
        <f>_xll.qlIndexFixing($AC$5,AZ1010,TRUE,_xll.ohTrigger(Trigger,Trigger3M))</f>
        <v>2.2596288997042357E-2</v>
      </c>
      <c r="BD1010" s="246">
        <f>_xll.qlIndexFixing($BE$1,AZ1010,,_xll.ohTrigger(Trigger,Trigger3M))</f>
        <v>2.23733542392619E-2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46416</v>
      </c>
      <c r="BA1011" s="101">
        <f>_xll.qlCalendarAdvance(Calendar,BA1010,AY1011,"f",,Trigger)</f>
        <v>46420</v>
      </c>
      <c r="BB1011" s="101">
        <f>_xll.qlInterestRateIndexMaturity(Currency&amp;"ibor"&amp;Tenor,BA1011,Trigger)</f>
        <v>46510</v>
      </c>
      <c r="BC1011" s="246">
        <f>_xll.qlIndexFixing($AC$5,AZ1011,TRUE,_xll.ohTrigger(Trigger,Trigger3M))</f>
        <v>2.2629790566846886E-2</v>
      </c>
      <c r="BD1011" s="246">
        <f>_xll.qlIndexFixing($BE$1,AZ1011,,_xll.ohTrigger(Trigger,Trigger3M))</f>
        <v>2.2375169976490916E-2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46423</v>
      </c>
      <c r="BA1012" s="101">
        <f>_xll.qlCalendarAdvance(Calendar,BA1011,AY1012,"f",,Trigger)</f>
        <v>46427</v>
      </c>
      <c r="BB1012" s="101">
        <f>_xll.qlInterestRateIndexMaturity(Currency&amp;"ibor"&amp;Tenor,BA1012,Trigger)</f>
        <v>46517</v>
      </c>
      <c r="BC1012" s="246">
        <f>_xll.qlIndexFixing($AC$5,AZ1012,TRUE,_xll.ohTrigger(Trigger,Trigger3M))</f>
        <v>2.2663292415663783E-2</v>
      </c>
      <c r="BD1012" s="246">
        <f>_xll.qlIndexFixing($BE$1,AZ1012,,_xll.ohTrigger(Trigger,Trigger3M))</f>
        <v>2.237678300622381E-2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46430</v>
      </c>
      <c r="BA1013" s="101">
        <f>_xll.qlCalendarAdvance(Calendar,BA1012,AY1013,"f",,Trigger)</f>
        <v>46434</v>
      </c>
      <c r="BB1013" s="101">
        <f>_xll.qlInterestRateIndexMaturity(Currency&amp;"ibor"&amp;Tenor,BA1013,Trigger)</f>
        <v>46524</v>
      </c>
      <c r="BC1013" s="246">
        <f>_xll.qlIndexFixing($AC$5,AZ1013,TRUE,_xll.ohTrigger(Trigger,Trigger3M))</f>
        <v>2.2696794543496601E-2</v>
      </c>
      <c r="BD1013" s="246">
        <f>_xll.qlIndexFixing($BE$1,AZ1013,,_xll.ohTrigger(Trigger,Trigger3M))</f>
        <v>2.2378193328214557E-2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46437</v>
      </c>
      <c r="BA1014" s="101">
        <f>_xll.qlCalendarAdvance(Calendar,BA1013,AY1014,"f",,Trigger)</f>
        <v>46441</v>
      </c>
      <c r="BB1014" s="101">
        <f>_xll.qlInterestRateIndexMaturity(Currency&amp;"ibor"&amp;Tenor,BA1014,Trigger)</f>
        <v>46531</v>
      </c>
      <c r="BC1014" s="246">
        <f>_xll.qlIndexFixing($AC$5,AZ1014,TRUE,_xll.ohTrigger(Trigger,Trigger3M))</f>
        <v>2.2730296950345341E-2</v>
      </c>
      <c r="BD1014" s="246">
        <f>_xll.qlIndexFixing($BE$1,AZ1014,,_xll.ohTrigger(Trigger,Trigger3M))</f>
        <v>2.237940094225177E-2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46444</v>
      </c>
      <c r="BA1015" s="101">
        <f>_xll.qlCalendarAdvance(Calendar,BA1014,AY1015,"f",,Trigger)</f>
        <v>46448</v>
      </c>
      <c r="BB1015" s="101">
        <f>_xll.qlInterestRateIndexMaturity(Currency&amp;"ibor"&amp;Tenor,BA1015,Trigger)</f>
        <v>46540</v>
      </c>
      <c r="BC1015" s="246">
        <f>_xll.qlIndexFixing($AC$5,AZ1015,TRUE,_xll.ohTrigger(Trigger,Trigger3M))</f>
        <v>2.2770023116513126E-2</v>
      </c>
      <c r="BD1015" s="246">
        <f>_xll.qlIndexFixing($BE$1,AZ1015,,_xll.ohTrigger(Trigger,Trigger3M))</f>
        <v>2.2381858933609954E-2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46451</v>
      </c>
      <c r="BA1016" s="101">
        <f>_xll.qlCalendarAdvance(Calendar,BA1015,AY1016,"f",,Trigger)</f>
        <v>46455</v>
      </c>
      <c r="BB1016" s="101">
        <f>_xll.qlInterestRateIndexMaturity(Currency&amp;"ibor"&amp;Tenor,BA1016,Trigger)</f>
        <v>46547</v>
      </c>
      <c r="BC1016" s="246">
        <f>_xll.qlIndexFixing($AC$5,AZ1016,TRUE,_xll.ohTrigger(Trigger,Trigger3M))</f>
        <v>2.2803530350482309E-2</v>
      </c>
      <c r="BD1016" s="246">
        <f>_xll.qlIndexFixing($BE$1,AZ1016,,_xll.ohTrigger(Trigger,Trigger3M))</f>
        <v>2.2382632268752832E-2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46458</v>
      </c>
      <c r="BA1017" s="101">
        <f>_xll.qlCalendarAdvance(Calendar,BA1016,AY1017,"f",,Trigger)</f>
        <v>46462</v>
      </c>
      <c r="BB1017" s="101">
        <f>_xll.qlInterestRateIndexMaturity(Currency&amp;"ibor"&amp;Tenor,BA1017,Trigger)</f>
        <v>46554</v>
      </c>
      <c r="BC1017" s="246">
        <f>_xll.qlIndexFixing($AC$5,AZ1017,TRUE,_xll.ohTrigger(Trigger,Trigger3M))</f>
        <v>2.283703786971374E-2</v>
      </c>
      <c r="BD1017" s="246">
        <f>_xll.qlIndexFixing($BE$1,AZ1017,,_xll.ohTrigger(Trigger,Trigger3M))</f>
        <v>2.2383202870338813E-2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46465</v>
      </c>
      <c r="BA1018" s="101">
        <f>_xll.qlCalendarAdvance(Calendar,BA1017,AY1018,"f",,Trigger)</f>
        <v>46469</v>
      </c>
      <c r="BB1018" s="101">
        <f>_xll.qlInterestRateIndexMaturity(Currency&amp;"ibor"&amp;Tenor,BA1018,Trigger)</f>
        <v>46561</v>
      </c>
      <c r="BC1018" s="246">
        <f>_xll.qlIndexFixing($AC$5,AZ1018,TRUE,_xll.ohTrigger(Trigger,Trigger3M))</f>
        <v>2.2870545674208289E-2</v>
      </c>
      <c r="BD1018" s="246">
        <f>_xll.qlIndexFixing($BE$1,AZ1018,,_xll.ohTrigger(Trigger,Trigger3M))</f>
        <v>2.2383570738281008E-2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46470</v>
      </c>
      <c r="BA1019" s="101">
        <f>_xll.qlCalendarAdvance(Calendar,BA1018,AY1019,"f",,Trigger)</f>
        <v>46476</v>
      </c>
      <c r="BB1019" s="101">
        <f>_xll.qlInterestRateIndexMaturity(Currency&amp;"ibor"&amp;Tenor,BA1019,Trigger)</f>
        <v>46568</v>
      </c>
      <c r="BC1019" s="246">
        <f>_xll.qlIndexFixing($AC$5,AZ1019,TRUE,_xll.ohTrigger(Trigger,Trigger3M))</f>
        <v>2.2904053763968559E-2</v>
      </c>
      <c r="BD1019" s="246">
        <f>_xll.qlIndexFixing($BE$1,AZ1019,,_xll.ohTrigger(Trigger,Trigger3M))</f>
        <v>2.2383735872523809E-2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46479</v>
      </c>
      <c r="BA1020" s="101">
        <f>_xll.qlCalendarAdvance(Calendar,BA1019,AY1020,"f",,Trigger)</f>
        <v>46483</v>
      </c>
      <c r="BB1020" s="101">
        <f>_xll.qlInterestRateIndexMaturity(Currency&amp;"ibor"&amp;Tenor,BA1020,Trigger)</f>
        <v>46574</v>
      </c>
      <c r="BC1020" s="246">
        <f>_xll.qlIndexFixing($AC$5,AZ1020,TRUE,_xll.ohTrigger(Trigger,Trigger3M))</f>
        <v>2.2863423259182575E-2</v>
      </c>
      <c r="BD1020" s="246">
        <f>_xll.qlIndexFixing($BE$1,AZ1020,,_xll.ohTrigger(Trigger,Trigger3M))</f>
        <v>2.2383045151139782E-2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46486</v>
      </c>
      <c r="BA1021" s="101">
        <f>_xll.qlCalendarAdvance(Calendar,BA1020,AY1021,"f",,Trigger)</f>
        <v>46490</v>
      </c>
      <c r="BB1021" s="101">
        <f>_xll.qlInterestRateIndexMaturity(Currency&amp;"ibor"&amp;Tenor,BA1021,Trigger)</f>
        <v>46581</v>
      </c>
      <c r="BC1021" s="246">
        <f>_xll.qlIndexFixing($AC$5,AZ1021,TRUE,_xll.ohTrigger(Trigger,Trigger3M))</f>
        <v>2.2772341241173034E-2</v>
      </c>
      <c r="BD1021" s="246">
        <f>_xll.qlIndexFixing($BE$1,AZ1021,,_xll.ohTrigger(Trigger,Trigger3M))</f>
        <v>2.2382828444849946E-2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46493</v>
      </c>
      <c r="BA1022" s="101">
        <f>_xll.qlCalendarAdvance(Calendar,BA1021,AY1022,"f",,Trigger)</f>
        <v>46497</v>
      </c>
      <c r="BB1022" s="101">
        <f>_xll.qlInterestRateIndexMaturity(Currency&amp;"ibor"&amp;Tenor,BA1022,Trigger)</f>
        <v>46588</v>
      </c>
      <c r="BC1022" s="246">
        <f>_xll.qlIndexFixing($AC$5,AZ1022,TRUE,_xll.ohTrigger(Trigger,Trigger3M))</f>
        <v>2.2680864907301777E-2</v>
      </c>
      <c r="BD1022" s="246">
        <f>_xll.qlIndexFixing($BE$1,AZ1022,,_xll.ohTrigger(Trigger,Trigger3M))</f>
        <v>2.2382432326574185E-2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46500</v>
      </c>
      <c r="BA1023" s="101">
        <f>_xll.qlCalendarAdvance(Calendar,BA1022,AY1023,"f",,Trigger)</f>
        <v>46504</v>
      </c>
      <c r="BB1023" s="101">
        <f>_xll.qlInterestRateIndexMaturity(Currency&amp;"ibor"&amp;Tenor,BA1023,Trigger)</f>
        <v>46595</v>
      </c>
      <c r="BC1023" s="246">
        <f>_xll.qlIndexFixing($AC$5,AZ1023,TRUE,_xll.ohTrigger(Trigger,Trigger3M))</f>
        <v>2.2588994284862128E-2</v>
      </c>
      <c r="BD1023" s="246">
        <f>_xll.qlIndexFixing($BE$1,AZ1023,,_xll.ohTrigger(Trigger,Trigger3M))</f>
        <v>2.2381871629446774E-2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46507</v>
      </c>
      <c r="BA1024" s="101">
        <f>_xll.qlCalendarAdvance(Calendar,BA1023,AY1024,"f",,Trigger)</f>
        <v>46511</v>
      </c>
      <c r="BB1024" s="101">
        <f>_xll.qlInterestRateIndexMaturity(Currency&amp;"ibor"&amp;Tenor,BA1024,Trigger)</f>
        <v>46603</v>
      </c>
      <c r="BC1024" s="246">
        <f>_xll.qlIndexFixing($AC$5,AZ1024,TRUE,_xll.ohTrigger(Trigger,Trigger3M))</f>
        <v>2.2488234230863331E-2</v>
      </c>
      <c r="BD1024" s="246">
        <f>_xll.qlIndexFixing($BE$1,AZ1024,,_xll.ohTrigger(Trigger,Trigger3M))</f>
        <v>2.2381776755633354E-2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46514</v>
      </c>
      <c r="BA1025" s="101">
        <f>_xll.qlCalendarAdvance(Calendar,BA1024,AY1025,"f",,Trigger)</f>
        <v>46518</v>
      </c>
      <c r="BB1025" s="101">
        <f>_xll.qlInterestRateIndexMaturity(Currency&amp;"ibor"&amp;Tenor,BA1025,Trigger)</f>
        <v>46610</v>
      </c>
      <c r="BC1025" s="246">
        <f>_xll.qlIndexFixing($AC$5,AZ1025,TRUE,_xll.ohTrigger(Trigger,Trigger3M))</f>
        <v>2.2396884941119501E-2</v>
      </c>
      <c r="BD1025" s="246">
        <f>_xll.qlIndexFixing($BE$1,AZ1025,,_xll.ohTrigger(Trigger,Trigger3M))</f>
        <v>2.2380925566685334E-2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46521</v>
      </c>
      <c r="BA1026" s="101">
        <f>_xll.qlCalendarAdvance(Calendar,BA1025,AY1026,"f",,Trigger)</f>
        <v>46525</v>
      </c>
      <c r="BB1026" s="101">
        <f>_xll.qlInterestRateIndexMaturity(Currency&amp;"ibor"&amp;Tenor,BA1026,Trigger)</f>
        <v>46617</v>
      </c>
      <c r="BC1026" s="246">
        <f>_xll.qlIndexFixing($AC$5,AZ1026,TRUE,_xll.ohTrigger(Trigger,Trigger3M))</f>
        <v>2.2305145692457472E-2</v>
      </c>
      <c r="BD1026" s="246">
        <f>_xll.qlIndexFixing($BE$1,AZ1026,,_xll.ohTrigger(Trigger,Trigger3M))</f>
        <v>2.2379955488696091E-2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46528</v>
      </c>
      <c r="BA1027" s="101">
        <f>_xll.qlCalendarAdvance(Calendar,BA1026,AY1027,"f",,Trigger)</f>
        <v>46532</v>
      </c>
      <c r="BB1027" s="101">
        <f>_xll.qlInterestRateIndexMaturity(Currency&amp;"ibor"&amp;Tenor,BA1027,Trigger)</f>
        <v>46624</v>
      </c>
      <c r="BC1027" s="246">
        <f>_xll.qlIndexFixing($AC$5,AZ1027,TRUE,_xll.ohTrigger(Trigger,Trigger3M))</f>
        <v>2.2213016512248392E-2</v>
      </c>
      <c r="BD1027" s="246">
        <f>_xll.qlIndexFixing($BE$1,AZ1027,,_xll.ohTrigger(Trigger,Trigger3M))</f>
        <v>2.2378881194500752E-2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46535</v>
      </c>
      <c r="BA1028" s="101">
        <f>_xll.qlCalendarAdvance(Calendar,BA1027,AY1028,"f",,Trigger)</f>
        <v>46539</v>
      </c>
      <c r="BB1028" s="101">
        <f>_xll.qlInterestRateIndexMaturity(Currency&amp;"ibor"&amp;Tenor,BA1028,Trigger)</f>
        <v>46631</v>
      </c>
      <c r="BC1028" s="246">
        <f>_xll.qlIndexFixing($AC$5,AZ1028,TRUE,_xll.ohTrigger(Trigger,Trigger3M))</f>
        <v>2.21204974279781E-2</v>
      </c>
      <c r="BD1028" s="246">
        <f>_xll.qlIndexFixing($BE$1,AZ1028,,_xll.ohTrigger(Trigger,Trigger3M))</f>
        <v>2.2377717356934432E-2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46542</v>
      </c>
      <c r="BA1029" s="101">
        <f>_xll.qlCalendarAdvance(Calendar,BA1028,AY1029,"f",,Trigger)</f>
        <v>46546</v>
      </c>
      <c r="BB1029" s="101">
        <f>_xll.qlInterestRateIndexMaturity(Currency&amp;"ibor"&amp;Tenor,BA1029,Trigger)</f>
        <v>46638</v>
      </c>
      <c r="BC1029" s="246">
        <f>_xll.qlIndexFixing($AC$5,AZ1029,TRUE,_xll.ohTrigger(Trigger,Trigger3M))</f>
        <v>2.2027588467247994E-2</v>
      </c>
      <c r="BD1029" s="246">
        <f>_xll.qlIndexFixing($BE$1,AZ1029,,_xll.ohTrigger(Trigger,Trigger3M))</f>
        <v>2.2376478648814875E-2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46549</v>
      </c>
      <c r="BA1030" s="101">
        <f>_xll.qlCalendarAdvance(Calendar,BA1029,AY1030,"f",,Trigger)</f>
        <v>46553</v>
      </c>
      <c r="BB1030" s="101">
        <f>_xll.qlInterestRateIndexMaturity(Currency&amp;"ibor"&amp;Tenor,BA1030,Trigger)</f>
        <v>46645</v>
      </c>
      <c r="BC1030" s="246">
        <f>_xll.qlIndexFixing($AC$5,AZ1030,TRUE,_xll.ohTrigger(Trigger,Trigger3M))</f>
        <v>2.1934289657777644E-2</v>
      </c>
      <c r="BD1030" s="246">
        <f>_xll.qlIndexFixing($BE$1,AZ1030,,_xll.ohTrigger(Trigger,Trigger3M))</f>
        <v>2.2375179742951137E-2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46556</v>
      </c>
      <c r="BA1031" s="101">
        <f>_xll.qlCalendarAdvance(Calendar,BA1030,AY1031,"f",,Trigger)</f>
        <v>46560</v>
      </c>
      <c r="BB1031" s="101">
        <f>_xll.qlInterestRateIndexMaturity(Currency&amp;"ibor"&amp;Tenor,BA1031,Trigger)</f>
        <v>46652</v>
      </c>
      <c r="BC1031" s="246">
        <f>_xll.qlIndexFixing($AC$5,AZ1031,TRUE,_xll.ohTrigger(Trigger,Trigger3M))</f>
        <v>2.1840601027399566E-2</v>
      </c>
      <c r="BD1031" s="246">
        <f>_xll.qlIndexFixing($BE$1,AZ1031,,_xll.ohTrigger(Trigger,Trigger3M))</f>
        <v>2.2373835312133161E-2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46563</v>
      </c>
      <c r="BA1032" s="101">
        <f>_xll.qlCalendarAdvance(Calendar,BA1031,AY1032,"f",,Trigger)</f>
        <v>46567</v>
      </c>
      <c r="BB1032" s="101">
        <f>_xll.qlInterestRateIndexMaturity(Currency&amp;"ibor"&amp;Tenor,BA1032,Trigger)</f>
        <v>46659</v>
      </c>
      <c r="BC1032" s="246">
        <f>_xll.qlIndexFixing($AC$5,AZ1032,TRUE,_xll.ohTrigger(Trigger,Trigger3M))</f>
        <v>2.1746522604062707E-2</v>
      </c>
      <c r="BD1032" s="246">
        <f>_xll.qlIndexFixing($BE$1,AZ1032,,_xll.ohTrigger(Trigger,Trigger3M))</f>
        <v>2.2372460029134372E-2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46570</v>
      </c>
      <c r="BA1033" s="101">
        <f>_xll.qlCalendarAdvance(Calendar,BA1032,AY1033,"f",,Trigger)</f>
        <v>46574</v>
      </c>
      <c r="BB1033" s="101">
        <f>_xll.qlInterestRateIndexMaturity(Currency&amp;"ibor"&amp;Tenor,BA1033,Trigger)</f>
        <v>46666</v>
      </c>
      <c r="BC1033" s="246">
        <f>_xll.qlIndexFixing($AC$5,AZ1033,TRUE,_xll.ohTrigger(Trigger,Trigger3M))</f>
        <v>2.172228158228412E-2</v>
      </c>
      <c r="BD1033" s="246">
        <f>_xll.qlIndexFixing($BE$1,AZ1033,,_xll.ohTrigger(Trigger,Trigger3M))</f>
        <v>2.2371068110414088E-2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46577</v>
      </c>
      <c r="BA1034" s="101">
        <f>_xll.qlCalendarAdvance(Calendar,BA1033,AY1034,"f",,Trigger)</f>
        <v>46581</v>
      </c>
      <c r="BB1034" s="101">
        <f>_xll.qlInterestRateIndexMaturity(Currency&amp;"ibor"&amp;Tenor,BA1034,Trigger)</f>
        <v>46673</v>
      </c>
      <c r="BC1034" s="246">
        <f>_xll.qlIndexFixing($AC$5,AZ1034,TRUE,_xll.ohTrigger(Trigger,Trigger3M))</f>
        <v>2.1750627577614218E-2</v>
      </c>
      <c r="BD1034" s="246">
        <f>_xll.qlIndexFixing($BE$1,AZ1034,,_xll.ohTrigger(Trigger,Trigger3M))</f>
        <v>2.2369666108092025E-2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46584</v>
      </c>
      <c r="BA1035" s="101">
        <f>_xll.qlCalendarAdvance(Calendar,BA1034,AY1035,"f",,Trigger)</f>
        <v>46588</v>
      </c>
      <c r="BB1035" s="101">
        <f>_xll.qlInterestRateIndexMaturity(Currency&amp;"ibor"&amp;Tenor,BA1035,Trigger)</f>
        <v>46680</v>
      </c>
      <c r="BC1035" s="246">
        <f>_xll.qlIndexFixing($AC$5,AZ1035,TRUE,_xll.ohTrigger(Trigger,Trigger3M))</f>
        <v>2.1778973777147929E-2</v>
      </c>
      <c r="BD1035" s="246">
        <f>_xll.qlIndexFixing($BE$1,AZ1035,,_xll.ohTrigger(Trigger,Trigger3M))</f>
        <v>2.236825421467593E-2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46591</v>
      </c>
      <c r="BA1036" s="101">
        <f>_xll.qlCalendarAdvance(Calendar,BA1035,AY1036,"f",,Trigger)</f>
        <v>46595</v>
      </c>
      <c r="BB1036" s="101">
        <f>_xll.qlInterestRateIndexMaturity(Currency&amp;"ibor"&amp;Tenor,BA1036,Trigger)</f>
        <v>46687</v>
      </c>
      <c r="BC1036" s="246">
        <f>_xll.qlIndexFixing($AC$5,AZ1036,TRUE,_xll.ohTrigger(Trigger,Trigger3M))</f>
        <v>2.1807320180886991E-2</v>
      </c>
      <c r="BD1036" s="246">
        <f>_xll.qlIndexFixing($BE$1,AZ1036,,_xll.ohTrigger(Trigger,Trigger3M))</f>
        <v>2.236683243017884E-2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46598</v>
      </c>
      <c r="BA1037" s="101">
        <f>_xll.qlCalendarAdvance(Calendar,BA1036,AY1037,"f",,Trigger)</f>
        <v>46602</v>
      </c>
      <c r="BB1037" s="101">
        <f>_xll.qlInterestRateIndexMaturity(Currency&amp;"ibor"&amp;Tenor,BA1037,Trigger)</f>
        <v>46694</v>
      </c>
      <c r="BC1037" s="246">
        <f>_xll.qlIndexFixing($AC$5,AZ1037,TRUE,_xll.ohTrigger(Trigger,Trigger3M))</f>
        <v>2.1835666788833134E-2</v>
      </c>
      <c r="BD1037" s="246">
        <f>_xll.qlIndexFixing($BE$1,AZ1037,,_xll.ohTrigger(Trigger,Trigger3M))</f>
        <v>2.2365400754611176E-2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46605</v>
      </c>
      <c r="BA1038" s="101">
        <f>_xll.qlCalendarAdvance(Calendar,BA1037,AY1038,"f",,Trigger)</f>
        <v>46609</v>
      </c>
      <c r="BB1038" s="101">
        <f>_xll.qlInterestRateIndexMaturity(Currency&amp;"ibor"&amp;Tenor,BA1038,Trigger)</f>
        <v>46701</v>
      </c>
      <c r="BC1038" s="246">
        <f>_xll.qlIndexFixing($AC$5,AZ1038,TRUE,_xll.ohTrigger(Trigger,Trigger3M))</f>
        <v>2.1864013600987237E-2</v>
      </c>
      <c r="BD1038" s="246">
        <f>_xll.qlIndexFixing($BE$1,AZ1038,,_xll.ohTrigger(Trigger,Trigger3M))</f>
        <v>2.23639591879825E-2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46612</v>
      </c>
      <c r="BA1039" s="101">
        <f>_xll.qlCalendarAdvance(Calendar,BA1038,AY1039,"f",,Trigger)</f>
        <v>46616</v>
      </c>
      <c r="BB1039" s="101">
        <f>_xll.qlInterestRateIndexMaturity(Currency&amp;"ibor"&amp;Tenor,BA1039,Trigger)</f>
        <v>46708</v>
      </c>
      <c r="BC1039" s="246">
        <f>_xll.qlIndexFixing($AC$5,AZ1039,TRUE,_xll.ohTrigger(Trigger,Trigger3M))</f>
        <v>2.1892360617351898E-2</v>
      </c>
      <c r="BD1039" s="246">
        <f>_xll.qlIndexFixing($BE$1,AZ1039,,_xll.ohTrigger(Trigger,Trigger3M))</f>
        <v>2.236250773030584E-2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46619</v>
      </c>
      <c r="BA1040" s="101">
        <f>_xll.qlCalendarAdvance(Calendar,BA1039,AY1040,"f",,Trigger)</f>
        <v>46623</v>
      </c>
      <c r="BB1040" s="101">
        <f>_xll.qlInterestRateIndexMaturity(Currency&amp;"ibor"&amp;Tenor,BA1040,Trigger)</f>
        <v>46715</v>
      </c>
      <c r="BC1040" s="246">
        <f>_xll.qlIndexFixing($AC$5,AZ1040,TRUE,_xll.ohTrigger(Trigger,Trigger3M))</f>
        <v>2.1920707837929727E-2</v>
      </c>
      <c r="BD1040" s="246">
        <f>_xll.qlIndexFixing($BE$1,AZ1040,,_xll.ohTrigger(Trigger,Trigger3M))</f>
        <v>2.2361046381589891E-2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46626</v>
      </c>
      <c r="BA1041" s="101">
        <f>_xll.qlCalendarAdvance(Calendar,BA1040,AY1041,"f",,Trigger)</f>
        <v>46630</v>
      </c>
      <c r="BB1041" s="101">
        <f>_xll.qlInterestRateIndexMaturity(Currency&amp;"ibor"&amp;Tenor,BA1041,Trigger)</f>
        <v>46721</v>
      </c>
      <c r="BC1041" s="246">
        <f>_xll.qlIndexFixing($AC$5,AZ1041,TRUE,_xll.ohTrigger(Trigger,Trigger3M))</f>
        <v>2.1946362711558091E-2</v>
      </c>
      <c r="BD1041" s="246">
        <f>_xll.qlIndexFixing($BE$1,AZ1041,,_xll.ohTrigger(Trigger,Trigger3M))</f>
        <v>2.2358989048338593E-2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46633</v>
      </c>
      <c r="BA1042" s="101">
        <f>_xll.qlCalendarAdvance(Calendar,BA1041,AY1042,"f",,Trigger)</f>
        <v>46637</v>
      </c>
      <c r="BB1042" s="101">
        <f>_xll.qlInterestRateIndexMaturity(Currency&amp;"ibor"&amp;Tenor,BA1042,Trigger)</f>
        <v>46728</v>
      </c>
      <c r="BC1042" s="246">
        <f>_xll.qlIndexFixing($AC$5,AZ1042,TRUE,_xll.ohTrigger(Trigger,Trigger3M))</f>
        <v>2.1974708601562545E-2</v>
      </c>
      <c r="BD1042" s="246">
        <f>_xll.qlIndexFixing($BE$1,AZ1042,,_xll.ohTrigger(Trigger,Trigger3M))</f>
        <v>2.2357508715761195E-2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46640</v>
      </c>
      <c r="BA1043" s="101">
        <f>_xll.qlCalendarAdvance(Calendar,BA1042,AY1043,"f",,Trigger)</f>
        <v>46644</v>
      </c>
      <c r="BB1043" s="101">
        <f>_xll.qlInterestRateIndexMaturity(Currency&amp;"ibor"&amp;Tenor,BA1043,Trigger)</f>
        <v>46735</v>
      </c>
      <c r="BC1043" s="246">
        <f>_xll.qlIndexFixing($AC$5,AZ1043,TRUE,_xll.ohTrigger(Trigger,Trigger3M))</f>
        <v>2.2003054693550482E-2</v>
      </c>
      <c r="BD1043" s="246">
        <f>_xll.qlIndexFixing($BE$1,AZ1043,,_xll.ohTrigger(Trigger,Trigger3M))</f>
        <v>2.2356018492784967E-2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46647</v>
      </c>
      <c r="BA1044" s="101">
        <f>_xll.qlCalendarAdvance(Calendar,BA1043,AY1044,"f",,Trigger)</f>
        <v>46651</v>
      </c>
      <c r="BB1044" s="101">
        <f>_xll.qlInterestRateIndexMaturity(Currency&amp;"ibor"&amp;Tenor,BA1044,Trigger)</f>
        <v>46742</v>
      </c>
      <c r="BC1044" s="246">
        <f>_xll.qlIndexFixing($AC$5,AZ1044,TRUE,_xll.ohTrigger(Trigger,Trigger3M))</f>
        <v>2.2031400987524541E-2</v>
      </c>
      <c r="BD1044" s="246">
        <f>_xll.qlIndexFixing($BE$1,AZ1044,,_xll.ohTrigger(Trigger,Trigger3M))</f>
        <v>2.2354518379419572E-2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46654</v>
      </c>
      <c r="BA1045" s="101">
        <f>_xll.qlCalendarAdvance(Calendar,BA1044,AY1045,"f",,Trigger)</f>
        <v>46658</v>
      </c>
      <c r="BB1045" s="101">
        <f>_xll.qlInterestRateIndexMaturity(Currency&amp;"ibor"&amp;Tenor,BA1045,Trigger)</f>
        <v>46749</v>
      </c>
      <c r="BC1045" s="246">
        <f>_xll.qlIndexFixing($AC$5,AZ1045,TRUE,_xll.ohTrigger(Trigger,Trigger3M))</f>
        <v>2.2059747483484719E-2</v>
      </c>
      <c r="BD1045" s="246">
        <f>_xll.qlIndexFixing($BE$1,AZ1045,,_xll.ohTrigger(Trigger,Trigger3M))</f>
        <v>2.2353008375677306E-2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46661</v>
      </c>
      <c r="BA1046" s="101">
        <f>_xll.qlCalendarAdvance(Calendar,BA1045,AY1046,"f",,Trigger)</f>
        <v>46665</v>
      </c>
      <c r="BB1046" s="101">
        <f>_xll.qlInterestRateIndexMaturity(Currency&amp;"ibor"&amp;Tenor,BA1046,Trigger)</f>
        <v>46757</v>
      </c>
      <c r="BC1046" s="246">
        <f>_xll.qlIndexFixing($AC$5,AZ1046,TRUE,_xll.ohTrigger(Trigger,Trigger3M))</f>
        <v>2.2090795449910598E-2</v>
      </c>
      <c r="BD1046" s="246">
        <f>_xll.qlIndexFixing($BE$1,AZ1046,,_xll.ohTrigger(Trigger,Trigger3M))</f>
        <v>2.235207057811029E-2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46668</v>
      </c>
      <c r="BA1047" s="101">
        <f>_xll.qlCalendarAdvance(Calendar,BA1046,AY1047,"f",,Trigger)</f>
        <v>46672</v>
      </c>
      <c r="BB1047" s="101">
        <f>_xll.qlInterestRateIndexMaturity(Currency&amp;"ibor"&amp;Tenor,BA1047,Trigger)</f>
        <v>46764</v>
      </c>
      <c r="BC1047" s="246">
        <f>_xll.qlIndexFixing($AC$5,AZ1047,TRUE,_xll.ohTrigger(Trigger,Trigger3M))</f>
        <v>2.2119144100008412E-2</v>
      </c>
      <c r="BD1047" s="246">
        <f>_xll.qlIndexFixing($BE$1,AZ1047,,_xll.ohTrigger(Trigger,Trigger3M))</f>
        <v>2.2350539992438172E-2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46675</v>
      </c>
      <c r="BA1048" s="101">
        <f>_xll.qlCalendarAdvance(Calendar,BA1047,AY1048,"f",,Trigger)</f>
        <v>46679</v>
      </c>
      <c r="BB1048" s="101">
        <f>_xll.qlInterestRateIndexMaturity(Currency&amp;"ibor"&amp;Tenor,BA1048,Trigger)</f>
        <v>46771</v>
      </c>
      <c r="BC1048" s="246">
        <f>_xll.qlIndexFixing($AC$5,AZ1048,TRUE,_xll.ohTrigger(Trigger,Trigger3M))</f>
        <v>2.2147492954329814E-2</v>
      </c>
      <c r="BD1048" s="246">
        <f>_xll.qlIndexFixing($BE$1,AZ1048,,_xll.ohTrigger(Trigger,Trigger3M))</f>
        <v>2.2348999515818861E-2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46682</v>
      </c>
      <c r="BA1049" s="101">
        <f>_xll.qlCalendarAdvance(Calendar,BA1048,AY1049,"f",,Trigger)</f>
        <v>46686</v>
      </c>
      <c r="BB1049" s="101">
        <f>_xll.qlInterestRateIndexMaturity(Currency&amp;"ibor"&amp;Tenor,BA1049,Trigger)</f>
        <v>46778</v>
      </c>
      <c r="BC1049" s="246">
        <f>_xll.qlIndexFixing($AC$5,AZ1049,TRUE,_xll.ohTrigger(Trigger,Trigger3M))</f>
        <v>2.2175842012875684E-2</v>
      </c>
      <c r="BD1049" s="246">
        <f>_xll.qlIndexFixing($BE$1,AZ1049,,_xll.ohTrigger(Trigger,Trigger3M))</f>
        <v>2.2347449148262789E-2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46689</v>
      </c>
      <c r="BA1050" s="101">
        <f>_xll.qlCalendarAdvance(Calendar,BA1049,AY1050,"f",,Trigger)</f>
        <v>46693</v>
      </c>
      <c r="BB1050" s="101">
        <f>_xll.qlInterestRateIndexMaturity(Currency&amp;"ibor"&amp;Tenor,BA1050,Trigger)</f>
        <v>46785</v>
      </c>
      <c r="BC1050" s="246">
        <f>_xll.qlIndexFixing($AC$5,AZ1050,TRUE,_xll.ohTrigger(Trigger,Trigger3M))</f>
        <v>2.2204191275647753E-2</v>
      </c>
      <c r="BD1050" s="246">
        <f>_xll.qlIndexFixing($BE$1,AZ1050,,_xll.ohTrigger(Trigger,Trigger3M))</f>
        <v>2.2345888889780376E-2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46696</v>
      </c>
      <c r="BA1051" s="101">
        <f>_xll.qlCalendarAdvance(Calendar,BA1050,AY1051,"f",,Trigger)</f>
        <v>46700</v>
      </c>
      <c r="BB1051" s="101">
        <f>_xll.qlInterestRateIndexMaturity(Currency&amp;"ibor"&amp;Tenor,BA1051,Trigger)</f>
        <v>46792</v>
      </c>
      <c r="BC1051" s="246">
        <f>_xll.qlIndexFixing($AC$5,AZ1051,TRUE,_xll.ohTrigger(Trigger,Trigger3M))</f>
        <v>2.2232540742647761E-2</v>
      </c>
      <c r="BD1051" s="246">
        <f>_xll.qlIndexFixing($BE$1,AZ1051,,_xll.ohTrigger(Trigger,Trigger3M))</f>
        <v>2.2344318740386393E-2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46703</v>
      </c>
      <c r="BA1052" s="101">
        <f>_xll.qlCalendarAdvance(Calendar,BA1051,AY1052,"f",,Trigger)</f>
        <v>46707</v>
      </c>
      <c r="BB1052" s="101">
        <f>_xll.qlInterestRateIndexMaturity(Currency&amp;"ibor"&amp;Tenor,BA1052,Trigger)</f>
        <v>46799</v>
      </c>
      <c r="BC1052" s="246">
        <f>_xll.qlIndexFixing($AC$5,AZ1052,TRUE,_xll.ohTrigger(Trigger,Trigger3M))</f>
        <v>2.2260890413877448E-2</v>
      </c>
      <c r="BD1052" s="246">
        <f>_xll.qlIndexFixing($BE$1,AZ1052,,_xll.ohTrigger(Trigger,Trigger3M))</f>
        <v>2.2342738700091271E-2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46710</v>
      </c>
      <c r="BA1053" s="101">
        <f>_xll.qlCalendarAdvance(Calendar,BA1052,AY1053,"f",,Trigger)</f>
        <v>46714</v>
      </c>
      <c r="BB1053" s="101">
        <f>_xll.qlInterestRateIndexMaturity(Currency&amp;"ibor"&amp;Tenor,BA1053,Trigger)</f>
        <v>46806</v>
      </c>
      <c r="BC1053" s="246">
        <f>_xll.qlIndexFixing($AC$5,AZ1053,TRUE,_xll.ohTrigger(Trigger,Trigger3M))</f>
        <v>2.228924028933681E-2</v>
      </c>
      <c r="BD1053" s="246">
        <f>_xll.qlIndexFixing($BE$1,AZ1053,,_xll.ohTrigger(Trigger,Trigger3M))</f>
        <v>2.2341148768906298E-2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46717</v>
      </c>
      <c r="BA1054" s="101">
        <f>_xll.qlCalendarAdvance(Calendar,BA1053,AY1054,"f",,Trigger)</f>
        <v>46721</v>
      </c>
      <c r="BB1054" s="101">
        <f>_xll.qlInterestRateIndexMaturity(Currency&amp;"ibor"&amp;Tenor,BA1054,Trigger)</f>
        <v>46812</v>
      </c>
      <c r="BC1054" s="246">
        <f>_xll.qlIndexFixing($AC$5,AZ1054,TRUE,_xll.ohTrigger(Trigger,Trigger3M))</f>
        <v>2.2314875036763493E-2</v>
      </c>
      <c r="BD1054" s="246">
        <f>_xll.qlIndexFixing($BE$1,AZ1054,,_xll.ohTrigger(Trigger,Trigger3M))</f>
        <v>2.2338973276905334E-2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46724</v>
      </c>
      <c r="BA1055" s="101">
        <f>_xll.qlCalendarAdvance(Calendar,BA1054,AY1055,"f",,Trigger)</f>
        <v>46728</v>
      </c>
      <c r="BB1055" s="101">
        <f>_xll.qlInterestRateIndexMaturity(Currency&amp;"ibor"&amp;Tenor,BA1055,Trigger)</f>
        <v>46819</v>
      </c>
      <c r="BC1055" s="246">
        <f>_xll.qlIndexFixing($AC$5,AZ1055,TRUE,_xll.ohTrigger(Trigger,Trigger3M))</f>
        <v>2.2343223552670079E-2</v>
      </c>
      <c r="BD1055" s="246">
        <f>_xll.qlIndexFixing($BE$1,AZ1055,,_xll.ohTrigger(Trigger,Trigger3M))</f>
        <v>2.2337364370022449E-2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46731</v>
      </c>
      <c r="BA1056" s="101">
        <f>_xll.qlCalendarAdvance(Calendar,BA1055,AY1056,"f",,Trigger)</f>
        <v>46735</v>
      </c>
      <c r="BB1056" s="101">
        <f>_xll.qlInterestRateIndexMaturity(Currency&amp;"ibor"&amp;Tenor,BA1056,Trigger)</f>
        <v>46826</v>
      </c>
      <c r="BC1056" s="246">
        <f>_xll.qlIndexFixing($AC$5,AZ1056,TRUE,_xll.ohTrigger(Trigger,Trigger3M))</f>
        <v>2.2371572270578597E-2</v>
      </c>
      <c r="BD1056" s="246">
        <f>_xll.qlIndexFixing($BE$1,AZ1056,,_xll.ohTrigger(Trigger,Trigger3M))</f>
        <v>2.233574557289094E-2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46738</v>
      </c>
      <c r="BA1057" s="101">
        <f>_xll.qlCalendarAdvance(Calendar,BA1056,AY1057,"f",,Trigger)</f>
        <v>46742</v>
      </c>
      <c r="BB1057" s="101">
        <f>_xll.qlInterestRateIndexMaturity(Currency&amp;"ibor"&amp;Tenor,BA1057,Trigger)</f>
        <v>46833</v>
      </c>
      <c r="BC1057" s="246">
        <f>_xll.qlIndexFixing($AC$5,AZ1057,TRUE,_xll.ohTrigger(Trigger,Trigger3M))</f>
        <v>2.2399921190490803E-2</v>
      </c>
      <c r="BD1057" s="246">
        <f>_xll.qlIndexFixing($BE$1,AZ1057,,_xll.ohTrigger(Trigger,Trigger3M))</f>
        <v>2.2334116885521355E-2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46745</v>
      </c>
      <c r="BA1058" s="101">
        <f>_xll.qlCalendarAdvance(Calendar,BA1057,AY1058,"f",,Trigger)</f>
        <v>46749</v>
      </c>
      <c r="BB1058" s="101">
        <f>_xll.qlInterestRateIndexMaturity(Currency&amp;"ibor"&amp;Tenor,BA1058,Trigger)</f>
        <v>46840</v>
      </c>
      <c r="BC1058" s="246">
        <f>_xll.qlIndexFixing($AC$5,AZ1058,TRUE,_xll.ohTrigger(Trigger,Trigger3M))</f>
        <v>2.2428270312408453E-2</v>
      </c>
      <c r="BD1058" s="246">
        <f>_xll.qlIndexFixing($BE$1,AZ1058,,_xll.ohTrigger(Trigger,Trigger3M))</f>
        <v>2.2332478307928623E-2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46752</v>
      </c>
      <c r="BA1059" s="101">
        <f>_xll.qlCalendarAdvance(Calendar,BA1058,AY1059,"f",,Trigger)</f>
        <v>46756</v>
      </c>
      <c r="BB1059" s="101">
        <f>_xll.qlInterestRateIndexMaturity(Currency&amp;"ibor"&amp;Tenor,BA1059,Trigger)</f>
        <v>46847</v>
      </c>
      <c r="BC1059" s="246">
        <f>_xll.qlIndexFixing($AC$5,AZ1059,TRUE,_xll.ohTrigger(Trigger,Trigger3M))</f>
        <v>2.245661963633331E-2</v>
      </c>
      <c r="BD1059" s="246">
        <f>_xll.qlIndexFixing($BE$1,AZ1059,,_xll.ohTrigger(Trigger,Trigger3M))</f>
        <v>2.2330829840121531E-2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46759</v>
      </c>
      <c r="BA1060" s="101">
        <f>_xll.qlCalendarAdvance(Calendar,BA1059,AY1060,"f",,Trigger)</f>
        <v>46763</v>
      </c>
      <c r="BB1060" s="101">
        <f>_xll.qlInterestRateIndexMaturity(Currency&amp;"ibor"&amp;Tenor,BA1060,Trigger)</f>
        <v>46854</v>
      </c>
      <c r="BC1060" s="246">
        <f>_xll.qlIndexFixing($AC$5,AZ1060,TRUE,_xll.ohTrigger(Trigger,Trigger3M))</f>
        <v>2.2484969162265365E-2</v>
      </c>
      <c r="BD1060" s="246">
        <f>_xll.qlIndexFixing($BE$1,AZ1060,,_xll.ohTrigger(Trigger,Trigger3M))</f>
        <v>2.2329171482114132E-2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46766</v>
      </c>
      <c r="BA1061" s="101">
        <f>_xll.qlCalendarAdvance(Calendar,BA1060,AY1061,"f",,Trigger)</f>
        <v>46770</v>
      </c>
      <c r="BB1061" s="101">
        <f>_xll.qlInterestRateIndexMaturity(Currency&amp;"ibor"&amp;Tenor,BA1061,Trigger)</f>
        <v>46861</v>
      </c>
      <c r="BC1061" s="246">
        <f>_xll.qlIndexFixing($AC$5,AZ1061,TRUE,_xll.ohTrigger(Trigger,Trigger3M))</f>
        <v>2.2513318890208137E-2</v>
      </c>
      <c r="BD1061" s="246">
        <f>_xll.qlIndexFixing($BE$1,AZ1061,,_xll.ohTrigger(Trigger,Trigger3M))</f>
        <v>2.232750323391872E-2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46773</v>
      </c>
      <c r="BA1062" s="101">
        <f>_xll.qlCalendarAdvance(Calendar,BA1061,AY1062,"f",,Trigger)</f>
        <v>46777</v>
      </c>
      <c r="BB1062" s="101">
        <f>_xll.qlInterestRateIndexMaturity(Currency&amp;"ibor"&amp;Tenor,BA1062,Trigger)</f>
        <v>46868</v>
      </c>
      <c r="BC1062" s="246">
        <f>_xll.qlIndexFixing($AC$5,AZ1062,TRUE,_xll.ohTrigger(Trigger,Trigger3M))</f>
        <v>2.2541668820160746E-2</v>
      </c>
      <c r="BD1062" s="246">
        <f>_xll.qlIndexFixing($BE$1,AZ1062,,_xll.ohTrigger(Trigger,Trigger3M))</f>
        <v>2.2325825095547598E-2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46780</v>
      </c>
      <c r="BA1063" s="101">
        <f>_xll.qlCalendarAdvance(Calendar,BA1062,AY1063,"f",,Trigger)</f>
        <v>46784</v>
      </c>
      <c r="BB1063" s="101">
        <f>_xll.qlInterestRateIndexMaturity(Currency&amp;"ibor"&amp;Tenor,BA1063,Trigger)</f>
        <v>46875</v>
      </c>
      <c r="BC1063" s="246">
        <f>_xll.qlIndexFixing($AC$5,AZ1063,TRUE,_xll.ohTrigger(Trigger,Trigger3M))</f>
        <v>2.257001895212846E-2</v>
      </c>
      <c r="BD1063" s="246">
        <f>_xll.qlIndexFixing($BE$1,AZ1063,,_xll.ohTrigger(Trigger,Trigger3M))</f>
        <v>2.2324137067013944E-2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46787</v>
      </c>
      <c r="BA1064" s="101">
        <f>_xll.qlCalendarAdvance(Calendar,BA1063,AY1064,"f",,Trigger)</f>
        <v>46791</v>
      </c>
      <c r="BB1064" s="101">
        <f>_xll.qlInterestRateIndexMaturity(Currency&amp;"ibor"&amp;Tenor,BA1064,Trigger)</f>
        <v>46881</v>
      </c>
      <c r="BC1064" s="246">
        <f>_xll.qlIndexFixing($AC$5,AZ1064,TRUE,_xll.ohTrigger(Trigger,Trigger3M))</f>
        <v>2.2595636457280577E-2</v>
      </c>
      <c r="BD1064" s="246">
        <f>_xll.qlIndexFixing($BE$1,AZ1064,,_xll.ohTrigger(Trigger,Trigger3M))</f>
        <v>2.2321871511975289E-2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46794</v>
      </c>
      <c r="BA1065" s="101">
        <f>_xll.qlCalendarAdvance(Calendar,BA1064,AY1065,"f",,Trigger)</f>
        <v>46798</v>
      </c>
      <c r="BB1065" s="101">
        <f>_xll.qlInterestRateIndexMaturity(Currency&amp;"ibor"&amp;Tenor,BA1065,Trigger)</f>
        <v>46888</v>
      </c>
      <c r="BC1065" s="246">
        <f>_xll.qlIndexFixing($AC$5,AZ1065,TRUE,_xll.ohTrigger(Trigger,Trigger3M))</f>
        <v>2.2623985203359176E-2</v>
      </c>
      <c r="BD1065" s="246">
        <f>_xll.qlIndexFixing($BE$1,AZ1065,,_xll.ohTrigger(Trigger,Trigger3M))</f>
        <v>2.2320164515137186E-2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46801</v>
      </c>
      <c r="BA1066" s="101">
        <f>_xll.qlCalendarAdvance(Calendar,BA1065,AY1066,"f",,Trigger)</f>
        <v>46805</v>
      </c>
      <c r="BB1066" s="101">
        <f>_xll.qlInterestRateIndexMaturity(Currency&amp;"ibor"&amp;Tenor,BA1066,Trigger)</f>
        <v>46895</v>
      </c>
      <c r="BC1066" s="246">
        <f>_xll.qlIndexFixing($AC$5,AZ1066,TRUE,_xll.ohTrigger(Trigger,Trigger3M))</f>
        <v>2.2652334149223741E-2</v>
      </c>
      <c r="BD1066" s="246">
        <f>_xll.qlIndexFixing($BE$1,AZ1066,,_xll.ohTrigger(Trigger,Trigger3M))</f>
        <v>2.2318447628776994E-2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46808</v>
      </c>
      <c r="BA1067" s="101">
        <f>_xll.qlCalendarAdvance(Calendar,BA1066,AY1067,"f",,Trigger)</f>
        <v>46812</v>
      </c>
      <c r="BB1067" s="101">
        <f>_xll.qlInterestRateIndexMaturity(Currency&amp;"ibor"&amp;Tenor,BA1067,Trigger)</f>
        <v>46904</v>
      </c>
      <c r="BC1067" s="246">
        <f>_xll.qlIndexFixing($AC$5,AZ1067,TRUE,_xll.ohTrigger(Trigger,Trigger3M))</f>
        <v>2.2686159990810143E-2</v>
      </c>
      <c r="BD1067" s="246">
        <f>_xll.qlIndexFixing($BE$1,AZ1067,,_xll.ohTrigger(Trigger,Trigger3M))</f>
        <v>2.2317851195786907E-2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46815</v>
      </c>
      <c r="BA1068" s="101">
        <f>_xll.qlCalendarAdvance(Calendar,BA1067,AY1068,"f",,Trigger)</f>
        <v>46819</v>
      </c>
      <c r="BB1068" s="101">
        <f>_xll.qlInterestRateIndexMaturity(Currency&amp;"ibor"&amp;Tenor,BA1068,Trigger)</f>
        <v>46911</v>
      </c>
      <c r="BC1068" s="246">
        <f>_xll.qlIndexFixing($AC$5,AZ1068,TRUE,_xll.ohTrigger(Trigger,Trigger3M))</f>
        <v>2.2714512929905804E-2</v>
      </c>
      <c r="BD1068" s="246">
        <f>_xll.qlIndexFixing($BE$1,AZ1068,,_xll.ohTrigger(Trigger,Trigger3M))</f>
        <v>2.2316112902742619E-2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46822</v>
      </c>
      <c r="BA1069" s="101">
        <f>_xll.qlCalendarAdvance(Calendar,BA1068,AY1069,"f",,Trigger)</f>
        <v>46826</v>
      </c>
      <c r="BB1069" s="101">
        <f>_xll.qlInterestRateIndexMaturity(Currency&amp;"ibor"&amp;Tenor,BA1069,Trigger)</f>
        <v>46918</v>
      </c>
      <c r="BC1069" s="246">
        <f>_xll.qlIndexFixing($AC$5,AZ1069,TRUE,_xll.ohTrigger(Trigger,Trigger3M))</f>
        <v>2.2742866073255472E-2</v>
      </c>
      <c r="BD1069" s="246">
        <f>_xll.qlIndexFixing($BE$1,AZ1069,,_xll.ohTrigger(Trigger,Trigger3M))</f>
        <v>2.2314364719008321E-2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46829</v>
      </c>
      <c r="BA1070" s="101">
        <f>_xll.qlCalendarAdvance(Calendar,BA1069,AY1070,"f",,Trigger)</f>
        <v>46833</v>
      </c>
      <c r="BB1070" s="101">
        <f>_xll.qlInterestRateIndexMaturity(Currency&amp;"ibor"&amp;Tenor,BA1070,Trigger)</f>
        <v>46925</v>
      </c>
      <c r="BC1070" s="246">
        <f>_xll.qlIndexFixing($AC$5,AZ1070,TRUE,_xll.ohTrigger(Trigger,Trigger3M))</f>
        <v>2.2771219420860883E-2</v>
      </c>
      <c r="BD1070" s="246">
        <f>_xll.qlIndexFixing($BE$1,AZ1070,,_xll.ohTrigger(Trigger,Trigger3M))</f>
        <v>2.2312606644601399E-2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46836</v>
      </c>
      <c r="BA1071" s="101">
        <f>_xll.qlCalendarAdvance(Calendar,BA1070,AY1071,"f",,Trigger)</f>
        <v>46840</v>
      </c>
      <c r="BB1071" s="101">
        <f>_xll.qlInterestRateIndexMaturity(Currency&amp;"ibor"&amp;Tenor,BA1071,Trigger)</f>
        <v>46932</v>
      </c>
      <c r="BC1071" s="246">
        <f>_xll.qlIndexFixing($AC$5,AZ1071,TRUE,_xll.ohTrigger(Trigger,Trigger3M))</f>
        <v>2.2799572972722906E-2</v>
      </c>
      <c r="BD1071" s="246">
        <f>_xll.qlIndexFixing($BE$1,AZ1071,,_xll.ohTrigger(Trigger,Trigger3M))</f>
        <v>2.2310838679530536E-2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46843</v>
      </c>
      <c r="BA1072" s="101">
        <f>_xll.qlCalendarAdvance(Calendar,BA1071,AY1072,"f",,Trigger)</f>
        <v>46847</v>
      </c>
      <c r="BB1072" s="101">
        <f>_xll.qlInterestRateIndexMaturity(Currency&amp;"ibor"&amp;Tenor,BA1072,Trigger)</f>
        <v>46938</v>
      </c>
      <c r="BC1072" s="246">
        <f>_xll.qlIndexFixing($AC$5,AZ1072,TRUE,_xll.ohTrigger(Trigger,Trigger3M))</f>
        <v>2.2808938291646211E-2</v>
      </c>
      <c r="BD1072" s="246">
        <f>_xll.qlIndexFixing($BE$1,AZ1072,,_xll.ohTrigger(Trigger,Trigger3M))</f>
        <v>2.2308499754964753E-2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46850</v>
      </c>
      <c r="BA1073" s="101">
        <f>_xll.qlCalendarAdvance(Calendar,BA1072,AY1073,"f",,Trigger)</f>
        <v>46854</v>
      </c>
      <c r="BB1073" s="101">
        <f>_xll.qlInterestRateIndexMaturity(Currency&amp;"ibor"&amp;Tenor,BA1073,Trigger)</f>
        <v>46945</v>
      </c>
      <c r="BC1073" s="246">
        <f>_xll.qlIndexFixing($AC$5,AZ1073,TRUE,_xll.ohTrigger(Trigger,Trigger3M))</f>
        <v>2.2723413454554305E-2</v>
      </c>
      <c r="BD1073" s="246">
        <f>_xll.qlIndexFixing($BE$1,AZ1073,,_xll.ohTrigger(Trigger,Trigger3M))</f>
        <v>2.230671282550321E-2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46855</v>
      </c>
      <c r="BA1074" s="101">
        <f>_xll.qlCalendarAdvance(Calendar,BA1073,AY1074,"f",,Trigger)</f>
        <v>46861</v>
      </c>
      <c r="BB1074" s="101">
        <f>_xll.qlInterestRateIndexMaturity(Currency&amp;"ibor"&amp;Tenor,BA1074,Trigger)</f>
        <v>46952</v>
      </c>
      <c r="BC1074" s="246">
        <f>_xll.qlIndexFixing($AC$5,AZ1074,TRUE,_xll.ohTrigger(Trigger,Trigger3M))</f>
        <v>2.2637555606177043E-2</v>
      </c>
      <c r="BD1074" s="246">
        <f>_xll.qlIndexFixing($BE$1,AZ1074,,_xll.ohTrigger(Trigger,Trigger3M))</f>
        <v>2.2304916006021438E-2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46864</v>
      </c>
      <c r="BA1075" s="101">
        <f>_xll.qlCalendarAdvance(Calendar,BA1074,AY1075,"f",,Trigger)</f>
        <v>46868</v>
      </c>
      <c r="BB1075" s="101">
        <f>_xll.qlInterestRateIndexMaturity(Currency&amp;"ibor"&amp;Tenor,BA1075,Trigger)</f>
        <v>46959</v>
      </c>
      <c r="BC1075" s="246">
        <f>_xll.qlIndexFixing($AC$5,AZ1075,TRUE,_xll.ohTrigger(Trigger,Trigger3M))</f>
        <v>2.2551364768151613E-2</v>
      </c>
      <c r="BD1075" s="246">
        <f>_xll.qlIndexFixing($BE$1,AZ1075,,_xll.ohTrigger(Trigger,Trigger3M))</f>
        <v>2.2303109296531728E-2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46870</v>
      </c>
      <c r="BA1076" s="101">
        <f>_xll.qlCalendarAdvance(Calendar,BA1075,AY1076,"f",,Trigger)</f>
        <v>46875</v>
      </c>
      <c r="BB1076" s="101">
        <f>_xll.qlInterestRateIndexMaturity(Currency&amp;"ibor"&amp;Tenor,BA1076,Trigger)</f>
        <v>46967</v>
      </c>
      <c r="BC1076" s="246">
        <f>_xll.qlIndexFixing($AC$5,AZ1076,TRUE,_xll.ohTrigger(Trigger,Trigger3M))</f>
        <v>2.2456455121753881E-2</v>
      </c>
      <c r="BD1076" s="246">
        <f>_xll.qlIndexFixing($BE$1,AZ1076,,_xll.ohTrigger(Trigger,Trigger3M))</f>
        <v>2.2301850494714975E-2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46878</v>
      </c>
      <c r="BA1077" s="101">
        <f>_xll.qlCalendarAdvance(Calendar,BA1076,AY1077,"f",,Trigger)</f>
        <v>46882</v>
      </c>
      <c r="BB1077" s="101">
        <f>_xll.qlInterestRateIndexMaturity(Currency&amp;"ibor"&amp;Tenor,BA1077,Trigger)</f>
        <v>46974</v>
      </c>
      <c r="BC1077" s="246">
        <f>_xll.qlIndexFixing($AC$5,AZ1077,TRUE,_xll.ohTrigger(Trigger,Trigger3M))</f>
        <v>2.2370798159860872E-2</v>
      </c>
      <c r="BD1077" s="246">
        <f>_xll.qlIndexFixing($BE$1,AZ1077,,_xll.ohTrigger(Trigger,Trigger3M))</f>
        <v>2.2300023185955017E-2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46885</v>
      </c>
      <c r="BA1078" s="101">
        <f>_xll.qlCalendarAdvance(Calendar,BA1077,AY1078,"f",,Trigger)</f>
        <v>46889</v>
      </c>
      <c r="BB1078" s="101">
        <f>_xll.qlInterestRateIndexMaturity(Currency&amp;"ibor"&amp;Tenor,BA1078,Trigger)</f>
        <v>46981</v>
      </c>
      <c r="BC1078" s="246">
        <f>_xll.qlIndexFixing($AC$5,AZ1078,TRUE,_xll.ohTrigger(Trigger,Trigger3M))</f>
        <v>2.2284811861329034E-2</v>
      </c>
      <c r="BD1078" s="246">
        <f>_xll.qlIndexFixing($BE$1,AZ1078,,_xll.ohTrigger(Trigger,Trigger3M))</f>
        <v>2.2298185986626695E-2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46892</v>
      </c>
      <c r="BA1079" s="101">
        <f>_xll.qlCalendarAdvance(Calendar,BA1078,AY1079,"f",,Trigger)</f>
        <v>46896</v>
      </c>
      <c r="BB1079" s="101">
        <f>_xll.qlInterestRateIndexMaturity(Currency&amp;"ibor"&amp;Tenor,BA1079,Trigger)</f>
        <v>46988</v>
      </c>
      <c r="BC1079" s="246">
        <f>_xll.qlIndexFixing($AC$5,AZ1079,TRUE,_xll.ohTrigger(Trigger,Trigger3M))</f>
        <v>2.2198496247827989E-2</v>
      </c>
      <c r="BD1079" s="246">
        <f>_xll.qlIndexFixing($BE$1,AZ1079,,_xll.ohTrigger(Trigger,Trigger3M))</f>
        <v>2.2296338896745649E-2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46899</v>
      </c>
      <c r="BA1080" s="101">
        <f>_xll.qlCalendarAdvance(Calendar,BA1079,AY1080,"f",,Trigger)</f>
        <v>46903</v>
      </c>
      <c r="BB1080" s="101">
        <f>_xll.qlInterestRateIndexMaturity(Currency&amp;"ibor"&amp;Tenor,BA1080,Trigger)</f>
        <v>46995</v>
      </c>
      <c r="BC1080" s="246">
        <f>_xll.qlIndexFixing($AC$5,AZ1080,TRUE,_xll.ohTrigger(Trigger,Trigger3M))</f>
        <v>2.2111851341109903E-2</v>
      </c>
      <c r="BD1080" s="246">
        <f>_xll.qlIndexFixing($BE$1,AZ1080,,_xll.ohTrigger(Trigger,Trigger3M))</f>
        <v>2.2294481916325781E-2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46906</v>
      </c>
      <c r="BA1081" s="101">
        <f>_xll.qlCalendarAdvance(Calendar,BA1080,AY1081,"f",,Trigger)</f>
        <v>46910</v>
      </c>
      <c r="BB1081" s="101">
        <f>_xll.qlInterestRateIndexMaturity(Currency&amp;"ibor"&amp;Tenor,BA1081,Trigger)</f>
        <v>47002</v>
      </c>
      <c r="BC1081" s="246">
        <f>_xll.qlIndexFixing($AC$5,AZ1081,TRUE,_xll.ohTrigger(Trigger,Trigger3M))</f>
        <v>2.2024877163007741E-2</v>
      </c>
      <c r="BD1081" s="246">
        <f>_xll.qlIndexFixing($BE$1,AZ1081,,_xll.ohTrigger(Trigger,Trigger3M))</f>
        <v>2.2292615045379254E-2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46913</v>
      </c>
      <c r="BA1082" s="101">
        <f>_xll.qlCalendarAdvance(Calendar,BA1081,AY1082,"f",,Trigger)</f>
        <v>46917</v>
      </c>
      <c r="BB1082" s="101">
        <f>_xll.qlInterestRateIndexMaturity(Currency&amp;"ibor"&amp;Tenor,BA1082,Trigger)</f>
        <v>47009</v>
      </c>
      <c r="BC1082" s="246">
        <f>_xll.qlIndexFixing($AC$5,AZ1082,TRUE,_xll.ohTrigger(Trigger,Trigger3M))</f>
        <v>2.1937573735439631E-2</v>
      </c>
      <c r="BD1082" s="246">
        <f>_xll.qlIndexFixing($BE$1,AZ1082,,_xll.ohTrigger(Trigger,Trigger3M))</f>
        <v>2.2290738283921707E-2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46920</v>
      </c>
      <c r="BA1083" s="101">
        <f>_xll.qlCalendarAdvance(Calendar,BA1082,AY1083,"f",,Trigger)</f>
        <v>46924</v>
      </c>
      <c r="BB1083" s="101">
        <f>_xll.qlInterestRateIndexMaturity(Currency&amp;"ibor"&amp;Tenor,BA1083,Trigger)</f>
        <v>47016</v>
      </c>
      <c r="BC1083" s="246">
        <f>_xll.qlIndexFixing($AC$5,AZ1083,TRUE,_xll.ohTrigger(Trigger,Trigger3M))</f>
        <v>2.1849941080404493E-2</v>
      </c>
      <c r="BD1083" s="246">
        <f>_xll.qlIndexFixing($BE$1,AZ1083,,_xll.ohTrigger(Trigger,Trigger3M))</f>
        <v>2.2288851631967043E-2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46927</v>
      </c>
      <c r="BA1084" s="101">
        <f>_xll.qlCalendarAdvance(Calendar,BA1083,AY1084,"f",,Trigger)</f>
        <v>46931</v>
      </c>
      <c r="BB1084" s="101">
        <f>_xll.qlInterestRateIndexMaturity(Currency&amp;"ibor"&amp;Tenor,BA1084,Trigger)</f>
        <v>47023</v>
      </c>
      <c r="BC1084" s="246">
        <f>_xll.qlIndexFixing($AC$5,AZ1084,TRUE,_xll.ohTrigger(Trigger,Trigger3M))</f>
        <v>2.1761979219985531E-2</v>
      </c>
      <c r="BD1084" s="246">
        <f>_xll.qlIndexFixing($BE$1,AZ1084,,_xll.ohTrigger(Trigger,Trigger3M))</f>
        <v>2.2286955089529166E-2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46934</v>
      </c>
      <c r="BA1085" s="101">
        <f>_xll.qlCalendarAdvance(Calendar,BA1084,AY1085,"f",,Trigger)</f>
        <v>46938</v>
      </c>
      <c r="BB1085" s="101">
        <f>_xll.qlInterestRateIndexMaturity(Currency&amp;"ibor"&amp;Tenor,BA1085,Trigger)</f>
        <v>47030</v>
      </c>
      <c r="BC1085" s="246">
        <f>_xll.qlIndexFixing($AC$5,AZ1085,TRUE,_xll.ohTrigger(Trigger,Trigger3M))</f>
        <v>2.1689748961475547E-2</v>
      </c>
      <c r="BD1085" s="246">
        <f>_xll.qlIndexFixing($BE$1,AZ1085,,_xll.ohTrigger(Trigger,Trigger3M))</f>
        <v>2.2285048656621974E-2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46941</v>
      </c>
      <c r="BA1086" s="101">
        <f>_xll.qlCalendarAdvance(Calendar,BA1085,AY1086,"f",,Trigger)</f>
        <v>46945</v>
      </c>
      <c r="BB1086" s="101">
        <f>_xll.qlInterestRateIndexMaturity(Currency&amp;"ibor"&amp;Tenor,BA1086,Trigger)</f>
        <v>47037</v>
      </c>
      <c r="BC1086" s="246">
        <f>_xll.qlIndexFixing($AC$5,AZ1086,TRUE,_xll.ohTrigger(Trigger,Trigger3M))</f>
        <v>2.171374242472307E-2</v>
      </c>
      <c r="BD1086" s="246">
        <f>_xll.qlIndexFixing($BE$1,AZ1086,,_xll.ohTrigger(Trigger,Trigger3M))</f>
        <v>2.2283132333262845E-2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46948</v>
      </c>
      <c r="BA1087" s="101">
        <f>_xll.qlCalendarAdvance(Calendar,BA1086,AY1087,"f",,Trigger)</f>
        <v>46952</v>
      </c>
      <c r="BB1087" s="101">
        <f>_xll.qlInterestRateIndexMaturity(Currency&amp;"ibor"&amp;Tenor,BA1087,Trigger)</f>
        <v>47044</v>
      </c>
      <c r="BC1087" s="246">
        <f>_xll.qlIndexFixing($AC$5,AZ1087,TRUE,_xll.ohTrigger(Trigger,Trigger3M))</f>
        <v>2.1737736034280513E-2</v>
      </c>
      <c r="BD1087" s="246">
        <f>_xll.qlIndexFixing($BE$1,AZ1087,,_xll.ohTrigger(Trigger,Trigger3M))</f>
        <v>2.2281206119461341E-2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46955</v>
      </c>
      <c r="BA1088" s="101">
        <f>_xll.qlCalendarAdvance(Calendar,BA1087,AY1088,"f",,Trigger)</f>
        <v>46959</v>
      </c>
      <c r="BB1088" s="101">
        <f>_xll.qlInterestRateIndexMaturity(Currency&amp;"ibor"&amp;Tenor,BA1088,Trigger)</f>
        <v>47051</v>
      </c>
      <c r="BC1088" s="246">
        <f>_xll.qlIndexFixing($AC$5,AZ1088,TRUE,_xll.ohTrigger(Trigger,Trigger3M))</f>
        <v>2.1761729790147007E-2</v>
      </c>
      <c r="BD1088" s="246">
        <f>_xll.qlIndexFixing($BE$1,AZ1088,,_xll.ohTrigger(Trigger,Trigger3M))</f>
        <v>2.2279270015235705E-2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46962</v>
      </c>
      <c r="BA1089" s="101">
        <f>_xll.qlCalendarAdvance(Calendar,BA1088,AY1089,"f",,Trigger)</f>
        <v>46966</v>
      </c>
      <c r="BB1089" s="101">
        <f>_xll.qlInterestRateIndexMaturity(Currency&amp;"ibor"&amp;Tenor,BA1089,Trigger)</f>
        <v>47058</v>
      </c>
      <c r="BC1089" s="246">
        <f>_xll.qlIndexFixing($AC$5,AZ1089,TRUE,_xll.ohTrigger(Trigger,Trigger3M))</f>
        <v>2.1785723692324292E-2</v>
      </c>
      <c r="BD1089" s="246">
        <f>_xll.qlIndexFixing($BE$1,AZ1089,,_xll.ohTrigger(Trigger,Trigger3M))</f>
        <v>2.2277324020598968E-2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46969</v>
      </c>
      <c r="BA1090" s="101">
        <f>_xll.qlCalendarAdvance(Calendar,BA1089,AY1090,"f",,Trigger)</f>
        <v>46973</v>
      </c>
      <c r="BB1090" s="101">
        <f>_xll.qlInterestRateIndexMaturity(Currency&amp;"ibor"&amp;Tenor,BA1090,Trigger)</f>
        <v>47065</v>
      </c>
      <c r="BC1090" s="246">
        <f>_xll.qlIndexFixing($AC$5,AZ1090,TRUE,_xll.ohTrigger(Trigger,Trigger3M))</f>
        <v>2.1809717740812366E-2</v>
      </c>
      <c r="BD1090" s="246">
        <f>_xll.qlIndexFixing($BE$1,AZ1090,,_xll.ohTrigger(Trigger,Trigger3M))</f>
        <v>2.2275368135565903E-2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46976</v>
      </c>
      <c r="BA1091" s="101">
        <f>_xll.qlCalendarAdvance(Calendar,BA1090,AY1091,"f",,Trigger)</f>
        <v>46980</v>
      </c>
      <c r="BB1091" s="101">
        <f>_xll.qlInterestRateIndexMaturity(Currency&amp;"ibor"&amp;Tenor,BA1091,Trigger)</f>
        <v>47072</v>
      </c>
      <c r="BC1091" s="246">
        <f>_xll.qlIndexFixing($AC$5,AZ1091,TRUE,_xll.ohTrigger(Trigger,Trigger3M))</f>
        <v>2.1833711935613835E-2</v>
      </c>
      <c r="BD1091" s="246">
        <f>_xll.qlIndexFixing($BE$1,AZ1091,,_xll.ohTrigger(Trigger,Trigger3M))</f>
        <v>2.2273402360152152E-2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46983</v>
      </c>
      <c r="BA1092" s="101">
        <f>_xll.qlCalendarAdvance(Calendar,BA1091,AY1092,"f",,Trigger)</f>
        <v>46987</v>
      </c>
      <c r="BB1092" s="101">
        <f>_xll.qlInterestRateIndexMaturity(Currency&amp;"ibor"&amp;Tenor,BA1092,Trigger)</f>
        <v>47079</v>
      </c>
      <c r="BC1092" s="246">
        <f>_xll.qlIndexFixing($AC$5,AZ1092,TRUE,_xll.ohTrigger(Trigger,Trigger3M))</f>
        <v>2.1857706276727833E-2</v>
      </c>
      <c r="BD1092" s="246">
        <f>_xll.qlIndexFixing($BE$1,AZ1092,,_xll.ohTrigger(Trigger,Trigger3M))</f>
        <v>2.2271426694371613E-2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46990</v>
      </c>
      <c r="BA1093" s="101">
        <f>_xll.qlCalendarAdvance(Calendar,BA1092,AY1093,"f",,Trigger)</f>
        <v>46994</v>
      </c>
      <c r="BB1093" s="101">
        <f>_xll.qlInterestRateIndexMaturity(Currency&amp;"ibor"&amp;Tenor,BA1093,Trigger)</f>
        <v>47086</v>
      </c>
      <c r="BC1093" s="246">
        <f>_xll.qlIndexFixing($AC$5,AZ1093,TRUE,_xll.ohTrigger(Trigger,Trigger3M))</f>
        <v>2.1881700764156964E-2</v>
      </c>
      <c r="BD1093" s="246">
        <f>_xll.qlIndexFixing($BE$1,AZ1093,,_xll.ohTrigger(Trigger,Trigger3M))</f>
        <v>2.2269441138238189E-2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46997</v>
      </c>
      <c r="BA1094" s="101">
        <f>_xll.qlCalendarAdvance(Calendar,BA1093,AY1094,"f",,Trigger)</f>
        <v>47001</v>
      </c>
      <c r="BB1094" s="101">
        <f>_xll.qlInterestRateIndexMaturity(Currency&amp;"ibor"&amp;Tenor,BA1094,Trigger)</f>
        <v>47092</v>
      </c>
      <c r="BC1094" s="246">
        <f>_xll.qlIndexFixing($AC$5,AZ1094,TRUE,_xll.ohTrigger(Trigger,Trigger3M))</f>
        <v>2.1903316376769535E-2</v>
      </c>
      <c r="BD1094" s="246">
        <f>_xll.qlIndexFixing($BE$1,AZ1094,,_xll.ohTrigger(Trigger,Trigger3M))</f>
        <v>2.2266902733228188E-2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47004</v>
      </c>
      <c r="BA1095" s="101">
        <f>_xll.qlCalendarAdvance(Calendar,BA1094,AY1095,"f",,Trigger)</f>
        <v>47008</v>
      </c>
      <c r="BB1095" s="101">
        <f>_xll.qlInterestRateIndexMaturity(Currency&amp;"ibor"&amp;Tenor,BA1095,Trigger)</f>
        <v>47099</v>
      </c>
      <c r="BC1095" s="246">
        <f>_xll.qlIndexFixing($AC$5,AZ1095,TRUE,_xll.ohTrigger(Trigger,Trigger3M))</f>
        <v>2.1927309689749912E-2</v>
      </c>
      <c r="BD1095" s="246">
        <f>_xll.qlIndexFixing($BE$1,AZ1095,,_xll.ohTrigger(Trigger,Trigger3M))</f>
        <v>2.2264898226523389E-2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47011</v>
      </c>
      <c r="BA1096" s="101">
        <f>_xll.qlCalendarAdvance(Calendar,BA1095,AY1096,"f",,Trigger)</f>
        <v>47015</v>
      </c>
      <c r="BB1096" s="101">
        <f>_xll.qlInterestRateIndexMaturity(Currency&amp;"ibor"&amp;Tenor,BA1096,Trigger)</f>
        <v>47106</v>
      </c>
      <c r="BC1096" s="246">
        <f>_xll.qlIndexFixing($AC$5,AZ1096,TRUE,_xll.ohTrigger(Trigger,Trigger3M))</f>
        <v>2.1951303147448809E-2</v>
      </c>
      <c r="BD1096" s="246">
        <f>_xll.qlIndexFixing($BE$1,AZ1096,,_xll.ohTrigger(Trigger,Trigger3M))</f>
        <v>2.2262883830108441E-2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47018</v>
      </c>
      <c r="BA1097" s="101">
        <f>_xll.qlCalendarAdvance(Calendar,BA1096,AY1097,"f",,Trigger)</f>
        <v>47022</v>
      </c>
      <c r="BB1097" s="101">
        <f>_xll.qlInterestRateIndexMaturity(Currency&amp;"ibor"&amp;Tenor,BA1097,Trigger)</f>
        <v>47114</v>
      </c>
      <c r="BC1097" s="246">
        <f>_xll.qlIndexFixing($AC$5,AZ1097,TRUE,_xll.ohTrigger(Trigger,Trigger3M))</f>
        <v>2.1977680177030043E-2</v>
      </c>
      <c r="BD1097" s="246">
        <f>_xll.qlIndexFixing($BE$1,AZ1097,,_xll.ohTrigger(Trigger,Trigger3M))</f>
        <v>2.2261400010494526E-2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47025</v>
      </c>
      <c r="BA1098" s="101">
        <f>_xll.qlCalendarAdvance(Calendar,BA1097,AY1098,"f",,Trigger)</f>
        <v>47029</v>
      </c>
      <c r="BB1098" s="101">
        <f>_xll.qlInterestRateIndexMaturity(Currency&amp;"ibor"&amp;Tenor,BA1098,Trigger)</f>
        <v>47121</v>
      </c>
      <c r="BC1098" s="246">
        <f>_xll.qlIndexFixing($AC$5,AZ1098,TRUE,_xll.ohTrigger(Trigger,Trigger3M))</f>
        <v>2.2001675396043533E-2</v>
      </c>
      <c r="BD1098" s="246">
        <f>_xll.qlIndexFixing($BE$1,AZ1098,,_xll.ohTrigger(Trigger,Trigger3M))</f>
        <v>2.2259365002831277E-2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47032</v>
      </c>
      <c r="BA1099" s="101">
        <f>_xll.qlCalendarAdvance(Calendar,BA1098,AY1099,"f",,Trigger)</f>
        <v>47036</v>
      </c>
      <c r="BB1099" s="101">
        <f>_xll.qlInterestRateIndexMaturity(Currency&amp;"ibor"&amp;Tenor,BA1099,Trigger)</f>
        <v>47128</v>
      </c>
      <c r="BC1099" s="246">
        <f>_xll.qlIndexFixing($AC$5,AZ1099,TRUE,_xll.ohTrigger(Trigger,Trigger3M))</f>
        <v>2.2025670761375633E-2</v>
      </c>
      <c r="BD1099" s="246">
        <f>_xll.qlIndexFixing($BE$1,AZ1099,,_xll.ohTrigger(Trigger,Trigger3M))</f>
        <v>2.2257320104905502E-2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47039</v>
      </c>
      <c r="BA1100" s="101">
        <f>_xll.qlCalendarAdvance(Calendar,BA1099,AY1100,"f",,Trigger)</f>
        <v>47043</v>
      </c>
      <c r="BB1100" s="101">
        <f>_xll.qlInterestRateIndexMaturity(Currency&amp;"ibor"&amp;Tenor,BA1100,Trigger)</f>
        <v>47135</v>
      </c>
      <c r="BC1100" s="246">
        <f>_xll.qlIndexFixing($AC$5,AZ1100,TRUE,_xll.ohTrigger(Trigger,Trigger3M))</f>
        <v>2.2049666273028949E-2</v>
      </c>
      <c r="BD1100" s="246">
        <f>_xll.qlIndexFixing($BE$1,AZ1100,,_xll.ohTrigger(Trigger,Trigger3M))</f>
        <v>2.2255265316735454E-2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47046</v>
      </c>
      <c r="BA1101" s="101">
        <f>_xll.qlCalendarAdvance(Calendar,BA1100,AY1101,"f",,Trigger)</f>
        <v>47050</v>
      </c>
      <c r="BB1101" s="101">
        <f>_xll.qlInterestRateIndexMaturity(Currency&amp;"ibor"&amp;Tenor,BA1101,Trigger)</f>
        <v>47142</v>
      </c>
      <c r="BC1101" s="246">
        <f>_xll.qlIndexFixing($AC$5,AZ1101,TRUE,_xll.ohTrigger(Trigger,Trigger3M))</f>
        <v>2.207366193100261E-2</v>
      </c>
      <c r="BD1101" s="246">
        <f>_xll.qlIndexFixing($BE$1,AZ1101,,_xll.ohTrigger(Trigger,Trigger3M))</f>
        <v>2.2253200638335031E-2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47053</v>
      </c>
      <c r="BA1102" s="101">
        <f>_xll.qlCalendarAdvance(Calendar,BA1101,AY1102,"f",,Trigger)</f>
        <v>47057</v>
      </c>
      <c r="BB1102" s="101">
        <f>_xll.qlInterestRateIndexMaturity(Currency&amp;"ibor"&amp;Tenor,BA1102,Trigger)</f>
        <v>47149</v>
      </c>
      <c r="BC1102" s="246">
        <f>_xll.qlIndexFixing($AC$5,AZ1102,TRUE,_xll.ohTrigger(Trigger,Trigger3M))</f>
        <v>2.2097657735299227E-2</v>
      </c>
      <c r="BD1102" s="246">
        <f>_xll.qlIndexFixing($BE$1,AZ1102,,_xll.ohTrigger(Trigger,Trigger3M))</f>
        <v>2.2251126069720743E-2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47060</v>
      </c>
      <c r="BA1103" s="101">
        <f>_xll.qlCalendarAdvance(Calendar,BA1102,AY1103,"f",,Trigger)</f>
        <v>47064</v>
      </c>
      <c r="BB1103" s="101">
        <f>_xll.qlInterestRateIndexMaturity(Currency&amp;"ibor"&amp;Tenor,BA1103,Trigger)</f>
        <v>47156</v>
      </c>
      <c r="BC1103" s="246">
        <f>_xll.qlIndexFixing($AC$5,AZ1103,TRUE,_xll.ohTrigger(Trigger,Trigger3M))</f>
        <v>2.2121653685918796E-2</v>
      </c>
      <c r="BD1103" s="246">
        <f>_xll.qlIndexFixing($BE$1,AZ1103,,_xll.ohTrigger(Trigger,Trigger3M))</f>
        <v>2.2249041610909098E-2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47067</v>
      </c>
      <c r="BA1104" s="101">
        <f>_xll.qlCalendarAdvance(Calendar,BA1103,AY1104,"f",,Trigger)</f>
        <v>47071</v>
      </c>
      <c r="BB1104" s="101">
        <f>_xll.qlInterestRateIndexMaturity(Currency&amp;"ibor"&amp;Tenor,BA1104,Trigger)</f>
        <v>47163</v>
      </c>
      <c r="BC1104" s="246">
        <f>_xll.qlIndexFixing($AC$5,AZ1104,TRUE,_xll.ohTrigger(Trigger,Trigger3M))</f>
        <v>2.2145649782862188E-2</v>
      </c>
      <c r="BD1104" s="246">
        <f>_xll.qlIndexFixing($BE$1,AZ1104,,_xll.ohTrigger(Trigger,Trigger3M))</f>
        <v>2.224694726191313E-2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47074</v>
      </c>
      <c r="BA1105" s="101">
        <f>_xll.qlCalendarAdvance(Calendar,BA1104,AY1105,"f",,Trigger)</f>
        <v>47078</v>
      </c>
      <c r="BB1105" s="101">
        <f>_xll.qlInterestRateIndexMaturity(Currency&amp;"ibor"&amp;Tenor,BA1105,Trigger)</f>
        <v>47170</v>
      </c>
      <c r="BC1105" s="246">
        <f>_xll.qlIndexFixing($AC$5,AZ1105,TRUE,_xll.ohTrigger(Trigger,Trigger3M))</f>
        <v>2.216964602613114E-2</v>
      </c>
      <c r="BD1105" s="246">
        <f>_xll.qlIndexFixing($BE$1,AZ1105,,_xll.ohTrigger(Trigger,Trigger3M))</f>
        <v>2.2244843022751086E-2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47081</v>
      </c>
      <c r="BA1106" s="101">
        <f>_xll.qlCalendarAdvance(Calendar,BA1105,AY1106,"f",,Trigger)</f>
        <v>47085</v>
      </c>
      <c r="BB1106" s="101">
        <f>_xll.qlInterestRateIndexMaturity(Currency&amp;"ibor"&amp;Tenor,BA1106,Trigger)</f>
        <v>47177</v>
      </c>
      <c r="BC1106" s="246">
        <f>_xll.qlIndexFixing($AC$5,AZ1106,TRUE,_xll.ohTrigger(Trigger,Trigger3M))</f>
        <v>2.2193642415725655E-2</v>
      </c>
      <c r="BD1106" s="246">
        <f>_xll.qlIndexFixing($BE$1,AZ1106,,_xll.ohTrigger(Trigger,Trigger3M))</f>
        <v>2.2242728893436862E-2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47088</v>
      </c>
      <c r="BA1107" s="101">
        <f>_xll.qlCalendarAdvance(Calendar,BA1106,AY1107,"f",,Trigger)</f>
        <v>47092</v>
      </c>
      <c r="BB1107" s="101">
        <f>_xll.qlInterestRateIndexMaturity(Currency&amp;"ibor"&amp;Tenor,BA1107,Trigger)</f>
        <v>47182</v>
      </c>
      <c r="BC1107" s="246">
        <f>_xll.qlIndexFixing($AC$5,AZ1107,TRUE,_xll.ohTrigger(Trigger,Trigger3M))</f>
        <v>2.2212842755608975E-2</v>
      </c>
      <c r="BD1107" s="246">
        <f>_xll.qlIndexFixing($BE$1,AZ1107,,_xll.ohTrigger(Trigger,Trigger3M))</f>
        <v>2.2239540574229721E-2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47095</v>
      </c>
      <c r="BA1108" s="101">
        <f>_xll.qlCalendarAdvance(Calendar,BA1107,AY1108,"f",,Trigger)</f>
        <v>47099</v>
      </c>
      <c r="BB1108" s="101">
        <f>_xll.qlInterestRateIndexMaturity(Currency&amp;"ibor"&amp;Tenor,BA1108,Trigger)</f>
        <v>47189</v>
      </c>
      <c r="BC1108" s="246">
        <f>_xll.qlIndexFixing($AC$5,AZ1108,TRUE,_xll.ohTrigger(Trigger,Trigger3M))</f>
        <v>2.2236836462437459E-2</v>
      </c>
      <c r="BD1108" s="246">
        <f>_xll.qlIndexFixing($BE$1,AZ1108,,_xll.ohTrigger(Trigger,Trigger3M))</f>
        <v>2.223740834025012E-2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47102</v>
      </c>
      <c r="BA1109" s="101">
        <f>_xll.qlCalendarAdvance(Calendar,BA1108,AY1109,"f",,Trigger)</f>
        <v>47106</v>
      </c>
      <c r="BB1109" s="101">
        <f>_xll.qlInterestRateIndexMaturity(Currency&amp;"ibor"&amp;Tenor,BA1109,Trigger)</f>
        <v>47196</v>
      </c>
      <c r="BC1109" s="246">
        <f>_xll.qlIndexFixing($AC$5,AZ1109,TRUE,_xll.ohTrigger(Trigger,Trigger3M))</f>
        <v>2.226083031239412E-2</v>
      </c>
      <c r="BD1109" s="246">
        <f>_xll.qlIndexFixing($BE$1,AZ1109,,_xll.ohTrigger(Trigger,Trigger3M))</f>
        <v>2.2235266217360383E-2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47108</v>
      </c>
      <c r="BA1110" s="101">
        <f>_xll.qlCalendarAdvance(Calendar,BA1109,AY1110,"f",,Trigger)</f>
        <v>47114</v>
      </c>
      <c r="BB1110" s="101">
        <f>_xll.qlInterestRateIndexMaturity(Currency&amp;"ibor"&amp;Tenor,BA1110,Trigger)</f>
        <v>47204</v>
      </c>
      <c r="BC1110" s="246">
        <f>_xll.qlIndexFixing($AC$5,AZ1110,TRUE,_xll.ohTrigger(Trigger,Trigger3M))</f>
        <v>2.2288252030464584E-2</v>
      </c>
      <c r="BD1110" s="246">
        <f>_xll.qlIndexFixing($BE$1,AZ1110,,_xll.ohTrigger(Trigger,Trigger3M))</f>
        <v>2.2232805968060987E-2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47116</v>
      </c>
      <c r="BA1111" s="101">
        <f>_xll.qlCalendarAdvance(Calendar,BA1110,AY1111,"f",,Trigger)</f>
        <v>47121</v>
      </c>
      <c r="BB1111" s="101">
        <f>_xll.qlInterestRateIndexMaturity(Currency&amp;"ibor"&amp;Tenor,BA1111,Trigger)</f>
        <v>47211</v>
      </c>
      <c r="BC1111" s="246">
        <f>_xll.qlIndexFixing($AC$5,AZ1111,TRUE,_xll.ohTrigger(Trigger,Trigger3M))</f>
        <v>2.2312246187131457E-2</v>
      </c>
      <c r="BD1111" s="246">
        <f>_xll.qlIndexFixing($BE$1,AZ1111,,_xll.ohTrigger(Trigger,Trigger3M))</f>
        <v>2.2230642654696986E-2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47126</v>
      </c>
      <c r="BA1112" s="101">
        <f>_xll.qlCalendarAdvance(Calendar,BA1111,AY1112,"f",,Trigger)</f>
        <v>47128</v>
      </c>
      <c r="BB1112" s="101">
        <f>_xll.qlInterestRateIndexMaturity(Currency&amp;"ibor"&amp;Tenor,BA1112,Trigger)</f>
        <v>47218</v>
      </c>
      <c r="BC1112" s="246">
        <f>_xll.qlIndexFixing($AC$5,AZ1112,TRUE,_xll.ohTrigger(Trigger,Trigger3M))</f>
        <v>2.2336240486930059E-2</v>
      </c>
      <c r="BD1112" s="246">
        <f>_xll.qlIndexFixing($BE$1,AZ1112,,_xll.ohTrigger(Trigger,Trigger3M))</f>
        <v>2.2228469452470812E-2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47133</v>
      </c>
      <c r="BA1113" s="101">
        <f>_xll.qlCalendarAdvance(Calendar,BA1112,AY1113,"f",,Trigger)</f>
        <v>47135</v>
      </c>
      <c r="BB1113" s="101">
        <f>_xll.qlInterestRateIndexMaturity(Currency&amp;"ibor"&amp;Tenor,BA1113,Trigger)</f>
        <v>47225</v>
      </c>
      <c r="BC1113" s="246">
        <f>_xll.qlIndexFixing($AC$5,AZ1113,TRUE,_xll.ohTrigger(Trigger,Trigger3M))</f>
        <v>2.2360234929862166E-2</v>
      </c>
      <c r="BD1113" s="246">
        <f>_xll.qlIndexFixing($BE$1,AZ1113,,_xll.ohTrigger(Trigger,Trigger3M))</f>
        <v>2.2226286361398451E-2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47140</v>
      </c>
      <c r="BA1114" s="101">
        <f>_xll.qlCalendarAdvance(Calendar,BA1113,AY1114,"f",,Trigger)</f>
        <v>47142</v>
      </c>
      <c r="BB1114" s="101">
        <f>_xll.qlInterestRateIndexMaturity(Currency&amp;"ibor"&amp;Tenor,BA1114,Trigger)</f>
        <v>47232</v>
      </c>
      <c r="BC1114" s="246">
        <f>_xll.qlIndexFixing($AC$5,AZ1114,TRUE,_xll.ohTrigger(Trigger,Trigger3M))</f>
        <v>2.2384229515927778E-2</v>
      </c>
      <c r="BD1114" s="246">
        <f>_xll.qlIndexFixing($BE$1,AZ1114,,_xll.ohTrigger(Trigger,Trigger3M))</f>
        <v>2.2224093381495891E-2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47147</v>
      </c>
      <c r="BA1115" s="101">
        <f>_xll.qlCalendarAdvance(Calendar,BA1114,AY1115,"f",,Trigger)</f>
        <v>47149</v>
      </c>
      <c r="BB1115" s="101">
        <f>_xll.qlInterestRateIndexMaturity(Currency&amp;"ibor"&amp;Tenor,BA1115,Trigger)</f>
        <v>47238</v>
      </c>
      <c r="BC1115" s="246">
        <f>_xll.qlIndexFixing($AC$5,AZ1115,TRUE,_xll.ohTrigger(Trigger,Trigger3M))</f>
        <v>2.2405814349884604E-2</v>
      </c>
      <c r="BD1115" s="246">
        <f>_xll.qlIndexFixing($BE$1,AZ1115,,_xll.ohTrigger(Trigger,Trigger3M))</f>
        <v>2.222136511408862E-2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47154</v>
      </c>
      <c r="BA1116" s="101">
        <f>_xll.qlCalendarAdvance(Calendar,BA1115,AY1116,"f",,Trigger)</f>
        <v>47156</v>
      </c>
      <c r="BB1116" s="101">
        <f>_xll.qlInterestRateIndexMaturity(Currency&amp;"ibor"&amp;Tenor,BA1116,Trigger)</f>
        <v>47245</v>
      </c>
      <c r="BC1116" s="246">
        <f>_xll.qlIndexFixing($AC$5,AZ1116,TRUE,_xll.ohTrigger(Trigger,Trigger3M))</f>
        <v>2.2429807721968349E-2</v>
      </c>
      <c r="BD1116" s="246">
        <f>_xll.qlIndexFixing($BE$1,AZ1116,,_xll.ohTrigger(Trigger,Trigger3M))</f>
        <v>2.2219153199071633E-2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47161</v>
      </c>
      <c r="BA1117" s="101">
        <f>_xll.qlCalendarAdvance(Calendar,BA1116,AY1117,"f",,Trigger)</f>
        <v>47163</v>
      </c>
      <c r="BB1117" s="101">
        <f>_xll.qlInterestRateIndexMaturity(Currency&amp;"ibor"&amp;Tenor,BA1117,Trigger)</f>
        <v>47252</v>
      </c>
      <c r="BC1117" s="246">
        <f>_xll.qlIndexFixing($AC$5,AZ1117,TRUE,_xll.ohTrigger(Trigger,Trigger3M))</f>
        <v>2.2453801235589217E-2</v>
      </c>
      <c r="BD1117" s="246">
        <f>_xll.qlIndexFixing($BE$1,AZ1117,,_xll.ohTrigger(Trigger,Trigger3M))</f>
        <v>2.2216931395866394E-2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47168</v>
      </c>
      <c r="BA1118" s="101">
        <f>_xll.qlCalendarAdvance(Calendar,BA1117,AY1118,"f",,Trigger)</f>
        <v>47170</v>
      </c>
      <c r="BB1118" s="101">
        <f>_xll.qlInterestRateIndexMaturity(Currency&amp;"ibor"&amp;Tenor,BA1118,Trigger)</f>
        <v>47259</v>
      </c>
      <c r="BC1118" s="246">
        <f>_xll.qlIndexFixing($AC$5,AZ1118,TRUE,_xll.ohTrigger(Trigger,Trigger3M))</f>
        <v>2.2477794890748103E-2</v>
      </c>
      <c r="BD1118" s="246">
        <f>_xll.qlIndexFixing($BE$1,AZ1118,,_xll.ohTrigger(Trigger,Trigger3M))</f>
        <v>2.2214699704490876E-2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47175</v>
      </c>
      <c r="BA1119" s="101">
        <f>_xll.qlCalendarAdvance(Calendar,BA1118,AY1119,"f",,Trigger)</f>
        <v>47177</v>
      </c>
      <c r="BB1119" s="101">
        <f>_xll.qlInterestRateIndexMaturity(Currency&amp;"ibor"&amp;Tenor,BA1119,Trigger)</f>
        <v>47269</v>
      </c>
      <c r="BC1119" s="246">
        <f>_xll.qlIndexFixing($AC$5,AZ1119,TRUE,_xll.ohTrigger(Trigger,Trigger3M))</f>
        <v>2.2509037135866293E-2</v>
      </c>
      <c r="BD1119" s="246">
        <f>_xll.qlIndexFixing($BE$1,AZ1119,,_xll.ohTrigger(Trigger,Trigger3M))</f>
        <v>2.2214024022931968E-2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47182</v>
      </c>
      <c r="BA1120" s="101">
        <f>_xll.qlCalendarAdvance(Calendar,BA1119,AY1120,"f",,Trigger)</f>
        <v>47184</v>
      </c>
      <c r="BB1120" s="101">
        <f>_xll.qlInterestRateIndexMaturity(Currency&amp;"ibor"&amp;Tenor,BA1120,Trigger)</f>
        <v>47276</v>
      </c>
      <c r="BC1120" s="246">
        <f>_xll.qlIndexFixing($AC$5,AZ1120,TRUE,_xll.ohTrigger(Trigger,Trigger3M))</f>
        <v>2.2533035595021851E-2</v>
      </c>
      <c r="BD1120" s="246">
        <f>_xll.qlIndexFixing($BE$1,AZ1120,,_xll.ohTrigger(Trigger,Trigger3M))</f>
        <v>2.2211770020364768E-2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47189</v>
      </c>
      <c r="BA1121" s="101">
        <f>_xll.qlCalendarAdvance(Calendar,BA1120,AY1121,"f",,Trigger)</f>
        <v>47191</v>
      </c>
      <c r="BB1121" s="101">
        <f>_xll.qlInterestRateIndexMaturity(Currency&amp;"ibor"&amp;Tenor,BA1121,Trigger)</f>
        <v>47283</v>
      </c>
      <c r="BC1121" s="246">
        <f>_xll.qlIndexFixing($AC$5,AZ1121,TRUE,_xll.ohTrigger(Trigger,Trigger3M))</f>
        <v>2.2557034200515132E-2</v>
      </c>
      <c r="BD1121" s="246">
        <f>_xll.qlIndexFixing($BE$1,AZ1121,,_xll.ohTrigger(Trigger,Trigger3M))</f>
        <v>2.2209506127897363E-2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47196</v>
      </c>
      <c r="BA1122" s="101">
        <f>_xll.qlCalendarAdvance(Calendar,BA1121,AY1122,"f",,Trigger)</f>
        <v>47198</v>
      </c>
      <c r="BB1122" s="101">
        <f>_xll.qlInterestRateIndexMaturity(Currency&amp;"ibor"&amp;Tenor,BA1122,Trigger)</f>
        <v>47290</v>
      </c>
      <c r="BC1122" s="246">
        <f>_xll.qlIndexFixing($AC$5,AZ1122,TRUE,_xll.ohTrigger(Trigger,Trigger3M))</f>
        <v>2.2581032952349613E-2</v>
      </c>
      <c r="BD1122" s="246">
        <f>_xll.qlIndexFixing($BE$1,AZ1122,,_xll.ohTrigger(Trigger,Trigger3M))</f>
        <v>2.2207232345542789E-2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47203</v>
      </c>
      <c r="BA1123" s="101">
        <f>_xll.qlCalendarAdvance(Calendar,BA1122,AY1123,"f",,Trigger)</f>
        <v>47205</v>
      </c>
      <c r="BB1123" s="101">
        <f>_xll.qlInterestRateIndexMaturity(Currency&amp;"ibor"&amp;Tenor,BA1123,Trigger)</f>
        <v>47297</v>
      </c>
      <c r="BC1123" s="246">
        <f>_xll.qlIndexFixing($AC$5,AZ1123,TRUE,_xll.ohTrigger(Trigger,Trigger3M))</f>
        <v>2.260503185052443E-2</v>
      </c>
      <c r="BD1123" s="246">
        <f>_xll.qlIndexFixing($BE$1,AZ1123,,_xll.ohTrigger(Trigger,Trigger3M))</f>
        <v>2.2204948673322768E-2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47206</v>
      </c>
      <c r="BA1124" s="101">
        <f>_xll.qlCalendarAdvance(Calendar,BA1123,AY1124,"f",,Trigger)</f>
        <v>47212</v>
      </c>
      <c r="BB1124" s="101">
        <f>_xll.qlInterestRateIndexMaturity(Currency&amp;"ibor"&amp;Tenor,BA1124,Trigger)</f>
        <v>47303</v>
      </c>
      <c r="BC1124" s="246">
        <f>_xll.qlIndexFixing($AC$5,AZ1124,TRUE,_xll.ohTrigger(Trigger,Trigger3M))</f>
        <v>2.2598179661390966E-2</v>
      </c>
      <c r="BD1124" s="246">
        <f>_xll.qlIndexFixing($BE$1,AZ1124,,_xll.ohTrigger(Trigger,Trigger3M))</f>
        <v>2.2202137435633821E-2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47217</v>
      </c>
      <c r="BA1125" s="101">
        <f>_xll.qlCalendarAdvance(Calendar,BA1124,AY1125,"f",,Trigger)</f>
        <v>47219</v>
      </c>
      <c r="BB1125" s="101">
        <f>_xll.qlInterestRateIndexMaturity(Currency&amp;"ibor"&amp;Tenor,BA1125,Trigger)</f>
        <v>47310</v>
      </c>
      <c r="BC1125" s="246">
        <f>_xll.qlIndexFixing($AC$5,AZ1125,TRUE,_xll.ohTrigger(Trigger,Trigger3M))</f>
        <v>2.2522507697772649E-2</v>
      </c>
      <c r="BD1125" s="246">
        <f>_xll.qlIndexFixing($BE$1,AZ1125,,_xll.ohTrigger(Trigger,Trigger3M))</f>
        <v>2.219983483175219E-2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47224</v>
      </c>
      <c r="BA1126" s="101">
        <f>_xll.qlCalendarAdvance(Calendar,BA1125,AY1126,"f",,Trigger)</f>
        <v>47226</v>
      </c>
      <c r="BB1126" s="101">
        <f>_xll.qlInterestRateIndexMaturity(Currency&amp;"ibor"&amp;Tenor,BA1126,Trigger)</f>
        <v>47317</v>
      </c>
      <c r="BC1126" s="246">
        <f>_xll.qlIndexFixing($AC$5,AZ1126,TRUE,_xll.ohTrigger(Trigger,Trigger3M))</f>
        <v>2.2446565020389959E-2</v>
      </c>
      <c r="BD1126" s="246">
        <f>_xll.qlIndexFixing($BE$1,AZ1126,,_xll.ohTrigger(Trigger,Trigger3M))</f>
        <v>2.2197522338647052E-2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47231</v>
      </c>
      <c r="BA1127" s="101">
        <f>_xll.qlCalendarAdvance(Calendar,BA1126,AY1127,"f",,Trigger)</f>
        <v>47233</v>
      </c>
      <c r="BB1127" s="101">
        <f>_xll.qlInterestRateIndexMaturity(Currency&amp;"ibor"&amp;Tenor,BA1127,Trigger)</f>
        <v>47324</v>
      </c>
      <c r="BC1127" s="246">
        <f>_xll.qlIndexFixing($AC$5,AZ1127,TRUE,_xll.ohTrigger(Trigger,Trigger3M))</f>
        <v>2.237035164480056E-2</v>
      </c>
      <c r="BD1127" s="246">
        <f>_xll.qlIndexFixing($BE$1,AZ1127,,_xll.ohTrigger(Trigger,Trigger3M))</f>
        <v>2.2195199956335978E-2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47235</v>
      </c>
      <c r="BA1128" s="101">
        <f>_xll.qlCalendarAdvance(Calendar,BA1127,AY1128,"f",,Trigger)</f>
        <v>47240</v>
      </c>
      <c r="BB1128" s="101">
        <f>_xll.qlInterestRateIndexMaturity(Currency&amp;"ibor"&amp;Tenor,BA1128,Trigger)</f>
        <v>47332</v>
      </c>
      <c r="BC1128" s="246">
        <f>_xll.qlIndexFixing($AC$5,AZ1128,TRUE,_xll.ohTrigger(Trigger,Trigger3M))</f>
        <v>2.2286709888278557E-2</v>
      </c>
      <c r="BD1128" s="246">
        <f>_xll.qlIndexFixing($BE$1,AZ1128,,_xll.ohTrigger(Trigger,Trigger3M))</f>
        <v>2.2193381964810039E-2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47245</v>
      </c>
      <c r="BA1129" s="101">
        <f>_xll.qlCalendarAdvance(Calendar,BA1128,AY1129,"f",,Trigger)</f>
        <v>47247</v>
      </c>
      <c r="BB1129" s="101">
        <f>_xll.qlInterestRateIndexMaturity(Currency&amp;"ibor"&amp;Tenor,BA1129,Trigger)</f>
        <v>47339</v>
      </c>
      <c r="BC1129" s="246">
        <f>_xll.qlIndexFixing($AC$5,AZ1129,TRUE,_xll.ohTrigger(Trigger,Trigger3M))</f>
        <v>2.2211007292321436E-2</v>
      </c>
      <c r="BD1129" s="246">
        <f>_xll.qlIndexFixing($BE$1,AZ1129,,_xll.ohTrigger(Trigger,Trigger3M))</f>
        <v>2.2191038953748347E-2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47252</v>
      </c>
      <c r="BA1130" s="101">
        <f>_xll.qlCalendarAdvance(Calendar,BA1129,AY1130,"f",,Trigger)</f>
        <v>47254</v>
      </c>
      <c r="BB1130" s="101">
        <f>_xll.qlInterestRateIndexMaturity(Currency&amp;"ibor"&amp;Tenor,BA1130,Trigger)</f>
        <v>47346</v>
      </c>
      <c r="BC1130" s="246">
        <f>_xll.qlIndexFixing($AC$5,AZ1130,TRUE,_xll.ohTrigger(Trigger,Trigger3M))</f>
        <v>2.2135036962423207E-2</v>
      </c>
      <c r="BD1130" s="246">
        <f>_xll.qlIndexFixing($BE$1,AZ1130,,_xll.ohTrigger(Trigger,Trigger3M))</f>
        <v>2.2188686052941116E-2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47259</v>
      </c>
      <c r="BA1131" s="101">
        <f>_xll.qlCalendarAdvance(Calendar,BA1130,AY1131,"f",,Trigger)</f>
        <v>47261</v>
      </c>
      <c r="BB1131" s="101">
        <f>_xll.qlInterestRateIndexMaturity(Currency&amp;"ibor"&amp;Tenor,BA1131,Trigger)</f>
        <v>47353</v>
      </c>
      <c r="BC1131" s="246">
        <f>_xll.qlIndexFixing($AC$5,AZ1131,TRUE,_xll.ohTrigger(Trigger,Trigger3M))</f>
        <v>2.2058798914147949E-2</v>
      </c>
      <c r="BD1131" s="246">
        <f>_xll.qlIndexFixing($BE$1,AZ1131,,_xll.ohTrigger(Trigger,Trigger3M))</f>
        <v>2.2186323262405716E-2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47266</v>
      </c>
      <c r="BA1132" s="101">
        <f>_xll.qlCalendarAdvance(Calendar,BA1131,AY1132,"f",,Trigger)</f>
        <v>47268</v>
      </c>
      <c r="BB1132" s="101">
        <f>_xll.qlInterestRateIndexMaturity(Currency&amp;"ibor"&amp;Tenor,BA1132,Trigger)</f>
        <v>47360</v>
      </c>
      <c r="BC1132" s="246">
        <f>_xll.qlIndexFixing($AC$5,AZ1132,TRUE,_xll.ohTrigger(Trigger,Trigger3M))</f>
        <v>2.198229316311099E-2</v>
      </c>
      <c r="BD1132" s="246">
        <f>_xll.qlIndexFixing($BE$1,AZ1132,,_xll.ohTrigger(Trigger,Trigger3M))</f>
        <v>2.2183950582159526E-2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47273</v>
      </c>
      <c r="BA1133" s="101">
        <f>_xll.qlCalendarAdvance(Calendar,BA1132,AY1133,"f",,Trigger)</f>
        <v>47275</v>
      </c>
      <c r="BB1133" s="101">
        <f>_xll.qlInterestRateIndexMaturity(Currency&amp;"ibor"&amp;Tenor,BA1133,Trigger)</f>
        <v>47367</v>
      </c>
      <c r="BC1133" s="246">
        <f>_xll.qlIndexFixing($AC$5,AZ1133,TRUE,_xll.ohTrigger(Trigger,Trigger3M))</f>
        <v>2.1905519724984147E-2</v>
      </c>
      <c r="BD1133" s="246">
        <f>_xll.qlIndexFixing($BE$1,AZ1133,,_xll.ohTrigger(Trigger,Trigger3M))</f>
        <v>2.2181568012223398E-2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47280</v>
      </c>
      <c r="BA1134" s="101">
        <f>_xll.qlCalendarAdvance(Calendar,BA1133,AY1134,"f",,Trigger)</f>
        <v>47282</v>
      </c>
      <c r="BB1134" s="101">
        <f>_xll.qlInterestRateIndexMaturity(Currency&amp;"ibor"&amp;Tenor,BA1134,Trigger)</f>
        <v>47374</v>
      </c>
      <c r="BC1134" s="246">
        <f>_xll.qlIndexFixing($AC$5,AZ1134,TRUE,_xll.ohTrigger(Trigger,Trigger3M))</f>
        <v>2.1828478615494841E-2</v>
      </c>
      <c r="BD1134" s="246">
        <f>_xll.qlIndexFixing($BE$1,AZ1134,,_xll.ohTrigger(Trigger,Trigger3M))</f>
        <v>2.2179175552612108E-2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47287</v>
      </c>
      <c r="BA1135" s="101">
        <f>_xll.qlCalendarAdvance(Calendar,BA1134,AY1135,"f",,Trigger)</f>
        <v>47289</v>
      </c>
      <c r="BB1135" s="101">
        <f>_xll.qlInterestRateIndexMaturity(Currency&amp;"ibor"&amp;Tenor,BA1135,Trigger)</f>
        <v>47381</v>
      </c>
      <c r="BC1135" s="246">
        <f>_xll.qlIndexFixing($AC$5,AZ1135,TRUE,_xll.ohTrigger(Trigger,Trigger3M))</f>
        <v>2.1751169850421748E-2</v>
      </c>
      <c r="BD1135" s="246">
        <f>_xll.qlIndexFixing($BE$1,AZ1135,,_xll.ohTrigger(Trigger,Trigger3M))</f>
        <v>2.2176773203343898E-2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47294</v>
      </c>
      <c r="BA1136" s="101">
        <f>_xll.qlCalendarAdvance(Calendar,BA1135,AY1136,"f",,Trigger)</f>
        <v>47296</v>
      </c>
      <c r="BB1136" s="101">
        <f>_xll.qlInterestRateIndexMaturity(Currency&amp;"ibor"&amp;Tenor,BA1136,Trigger)</f>
        <v>47388</v>
      </c>
      <c r="BC1136" s="246">
        <f>_xll.qlIndexFixing($AC$5,AZ1136,TRUE,_xll.ohTrigger(Trigger,Trigger3M))</f>
        <v>2.1673593445600898E-2</v>
      </c>
      <c r="BD1136" s="246">
        <f>_xll.qlIndexFixing($BE$1,AZ1136,,_xll.ohTrigger(Trigger,Trigger3M))</f>
        <v>2.2174360964439619E-2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47301</v>
      </c>
      <c r="BA1137" s="101">
        <f>_xll.qlCalendarAdvance(Calendar,BA1136,AY1137,"f",,Trigger)</f>
        <v>47303</v>
      </c>
      <c r="BB1137" s="101">
        <f>_xll.qlInterestRateIndexMaturity(Currency&amp;"ibor"&amp;Tenor,BA1137,Trigger)</f>
        <v>47395</v>
      </c>
      <c r="BC1137" s="246">
        <f>_xll.qlIndexFixing($AC$5,AZ1137,TRUE,_xll.ohTrigger(Trigger,Trigger3M))</f>
        <v>2.1623862305436704E-2</v>
      </c>
      <c r="BD1137" s="246">
        <f>_xll.qlIndexFixing($BE$1,AZ1137,,_xll.ohTrigger(Trigger,Trigger3M))</f>
        <v>2.2171938835914045E-2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47308</v>
      </c>
      <c r="BA1138" s="101">
        <f>_xll.qlCalendarAdvance(Calendar,BA1137,AY1138,"f",,Trigger)</f>
        <v>47310</v>
      </c>
      <c r="BB1138" s="101">
        <f>_xll.qlInterestRateIndexMaturity(Currency&amp;"ibor"&amp;Tenor,BA1138,Trigger)</f>
        <v>47402</v>
      </c>
      <c r="BC1138" s="246">
        <f>_xll.qlIndexFixing($AC$5,AZ1138,TRUE,_xll.ohTrigger(Trigger,Trigger3M))</f>
        <v>2.1644317878221898E-2</v>
      </c>
      <c r="BD1138" s="246">
        <f>_xll.qlIndexFixing($BE$1,AZ1138,,_xll.ohTrigger(Trigger,Trigger3M))</f>
        <v>2.2169506817788027E-2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47315</v>
      </c>
      <c r="BA1139" s="101">
        <f>_xll.qlCalendarAdvance(Calendar,BA1138,AY1139,"f",,Trigger)</f>
        <v>47317</v>
      </c>
      <c r="BB1139" s="101">
        <f>_xll.qlInterestRateIndexMaturity(Currency&amp;"ibor"&amp;Tenor,BA1139,Trigger)</f>
        <v>47409</v>
      </c>
      <c r="BC1139" s="246">
        <f>_xll.qlIndexFixing($AC$5,AZ1139,TRUE,_xll.ohTrigger(Trigger,Trigger3M))</f>
        <v>2.166477355735159E-2</v>
      </c>
      <c r="BD1139" s="246">
        <f>_xll.qlIndexFixing($BE$1,AZ1139,,_xll.ohTrigger(Trigger,Trigger3M))</f>
        <v>2.2167064910078076E-2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47322</v>
      </c>
      <c r="BA1140" s="101">
        <f>_xll.qlCalendarAdvance(Calendar,BA1139,AY1140,"f",,Trigger)</f>
        <v>47324</v>
      </c>
      <c r="BB1140" s="101">
        <f>_xll.qlInterestRateIndexMaturity(Currency&amp;"ibor"&amp;Tenor,BA1140,Trigger)</f>
        <v>47416</v>
      </c>
      <c r="BC1140" s="246">
        <f>_xll.qlIndexFixing($AC$5,AZ1140,TRUE,_xll.ohTrigger(Trigger,Trigger3M))</f>
        <v>2.1685229342825778E-2</v>
      </c>
      <c r="BD1140" s="246">
        <f>_xll.qlIndexFixing($BE$1,AZ1140,,_xll.ohTrigger(Trigger,Trigger3M))</f>
        <v>2.2164613112803308E-2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47329</v>
      </c>
      <c r="BA1141" s="101">
        <f>_xll.qlCalendarAdvance(Calendar,BA1140,AY1141,"f",,Trigger)</f>
        <v>47331</v>
      </c>
      <c r="BB1141" s="101">
        <f>_xll.qlInterestRateIndexMaturity(Currency&amp;"ibor"&amp;Tenor,BA1141,Trigger)</f>
        <v>47423</v>
      </c>
      <c r="BC1141" s="246">
        <f>_xll.qlIndexFixing($AC$5,AZ1141,TRUE,_xll.ohTrigger(Trigger,Trigger3M))</f>
        <v>2.1705685234645333E-2</v>
      </c>
      <c r="BD1141" s="246">
        <f>_xll.qlIndexFixing($BE$1,AZ1141,,_xll.ohTrigger(Trigger,Trigger3M))</f>
        <v>2.2162151425983701E-2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47336</v>
      </c>
      <c r="BA1142" s="101">
        <f>_xll.qlCalendarAdvance(Calendar,BA1141,AY1142,"f",,Trigger)</f>
        <v>47338</v>
      </c>
      <c r="BB1142" s="101">
        <f>_xll.qlInterestRateIndexMaturity(Currency&amp;"ibor"&amp;Tenor,BA1142,Trigger)</f>
        <v>47430</v>
      </c>
      <c r="BC1142" s="246">
        <f>_xll.qlIndexFixing($AC$5,AZ1142,TRUE,_xll.ohTrigger(Trigger,Trigger3M))</f>
        <v>2.1726141232811129E-2</v>
      </c>
      <c r="BD1142" s="246">
        <f>_xll.qlIndexFixing($BE$1,AZ1142,,_xll.ohTrigger(Trigger,Trigger3M))</f>
        <v>2.2159679849634899E-2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47343</v>
      </c>
      <c r="BA1143" s="101">
        <f>_xll.qlCalendarAdvance(Calendar,BA1142,AY1143,"f",,Trigger)</f>
        <v>47345</v>
      </c>
      <c r="BB1143" s="101">
        <f>_xll.qlInterestRateIndexMaturity(Currency&amp;"ibor"&amp;Tenor,BA1143,Trigger)</f>
        <v>47437</v>
      </c>
      <c r="BC1143" s="246">
        <f>_xll.qlIndexFixing($AC$5,AZ1143,TRUE,_xll.ohTrigger(Trigger,Trigger3M))</f>
        <v>2.1746597337324893E-2</v>
      </c>
      <c r="BD1143" s="246">
        <f>_xll.qlIndexFixing($BE$1,AZ1143,,_xll.ohTrigger(Trigger,Trigger3M))</f>
        <v>2.2157198383777756E-2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47350</v>
      </c>
      <c r="BA1144" s="101">
        <f>_xll.qlCalendarAdvance(Calendar,BA1143,AY1144,"f",,Trigger)</f>
        <v>47352</v>
      </c>
      <c r="BB1144" s="101">
        <f>_xll.qlInterestRateIndexMaturity(Currency&amp;"ibor"&amp;Tenor,BA1144,Trigger)</f>
        <v>47444</v>
      </c>
      <c r="BC1144" s="246">
        <f>_xll.qlIndexFixing($AC$5,AZ1144,TRUE,_xll.ohTrigger(Trigger,Trigger3M))</f>
        <v>2.1767053548184898E-2</v>
      </c>
      <c r="BD1144" s="246">
        <f>_xll.qlIndexFixing($BE$1,AZ1144,,_xll.ohTrigger(Trigger,Trigger3M))</f>
        <v>2.2154707028430518E-2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47357</v>
      </c>
      <c r="BA1145" s="101">
        <f>_xll.qlCalendarAdvance(Calendar,BA1144,AY1145,"f",,Trigger)</f>
        <v>47359</v>
      </c>
      <c r="BB1145" s="101">
        <f>_xll.qlInterestRateIndexMaturity(Currency&amp;"ibor"&amp;Tenor,BA1145,Trigger)</f>
        <v>47451</v>
      </c>
      <c r="BC1145" s="246">
        <f>_xll.qlIndexFixing($AC$5,AZ1145,TRUE,_xll.ohTrigger(Trigger,Trigger3M))</f>
        <v>2.1787509865392875E-2</v>
      </c>
      <c r="BD1145" s="246">
        <f>_xll.qlIndexFixing($BE$1,AZ1145,,_xll.ohTrigger(Trigger,Trigger3M))</f>
        <v>2.2152205783612294E-2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47364</v>
      </c>
      <c r="BA1146" s="101">
        <f>_xll.qlCalendarAdvance(Calendar,BA1145,AY1146,"f",,Trigger)</f>
        <v>47366</v>
      </c>
      <c r="BB1146" s="101">
        <f>_xll.qlInterestRateIndexMaturity(Currency&amp;"ibor"&amp;Tenor,BA1146,Trigger)</f>
        <v>47457</v>
      </c>
      <c r="BC1146" s="246">
        <f>_xll.qlIndexFixing($AC$5,AZ1146,TRUE,_xll.ohTrigger(Trigger,Trigger3M))</f>
        <v>2.1805845899494226E-2</v>
      </c>
      <c r="BD1146" s="246">
        <f>_xll.qlIndexFixing($BE$1,AZ1146,,_xll.ohTrigger(Trigger,Trigger3M))</f>
        <v>2.2149195766711635E-2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47371</v>
      </c>
      <c r="BA1147" s="101">
        <f>_xll.qlCalendarAdvance(Calendar,BA1146,AY1147,"f",,Trigger)</f>
        <v>47373</v>
      </c>
      <c r="BB1147" s="101">
        <f>_xll.qlInterestRateIndexMaturity(Currency&amp;"ibor"&amp;Tenor,BA1147,Trigger)</f>
        <v>47464</v>
      </c>
      <c r="BC1147" s="246">
        <f>_xll.qlIndexFixing($AC$5,AZ1147,TRUE,_xll.ohTrigger(Trigger,Trigger3M))</f>
        <v>2.1826301185577216E-2</v>
      </c>
      <c r="BD1147" s="246">
        <f>_xll.qlIndexFixing($BE$1,AZ1147,,_xll.ohTrigger(Trigger,Trigger3M))</f>
        <v>2.2146675604010693E-2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47378</v>
      </c>
      <c r="BA1148" s="101">
        <f>_xll.qlCalendarAdvance(Calendar,BA1147,AY1148,"f",,Trigger)</f>
        <v>47380</v>
      </c>
      <c r="BB1148" s="101">
        <f>_xll.qlInterestRateIndexMaturity(Currency&amp;"ibor"&amp;Tenor,BA1148,Trigger)</f>
        <v>47471</v>
      </c>
      <c r="BC1148" s="246">
        <f>_xll.qlIndexFixing($AC$5,AZ1148,TRUE,_xll.ohTrigger(Trigger,Trigger3M))</f>
        <v>2.1846756576846392E-2</v>
      </c>
      <c r="BD1148" s="246">
        <f>_xll.qlIndexFixing($BE$1,AZ1148,,_xll.ohTrigger(Trigger,Trigger3M))</f>
        <v>2.2144145552482411E-2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47385</v>
      </c>
      <c r="BA1149" s="101">
        <f>_xll.qlCalendarAdvance(Calendar,BA1148,AY1149,"f",,Trigger)</f>
        <v>47387</v>
      </c>
      <c r="BB1149" s="101">
        <f>_xll.qlInterestRateIndexMaturity(Currency&amp;"ibor"&amp;Tenor,BA1149,Trigger)</f>
        <v>47479</v>
      </c>
      <c r="BC1149" s="246">
        <f>_xll.qlIndexFixing($AC$5,AZ1149,TRUE,_xll.ohTrigger(Trigger,Trigger3M))</f>
        <v>2.1869336197715816E-2</v>
      </c>
      <c r="BD1149" s="246">
        <f>_xll.qlIndexFixing($BE$1,AZ1149,,_xll.ohTrigger(Trigger,Trigger3M))</f>
        <v>2.2142101909998865E-2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47392</v>
      </c>
      <c r="BA1150" s="101">
        <f>_xll.qlCalendarAdvance(Calendar,BA1149,AY1150,"f",,Trigger)</f>
        <v>47394</v>
      </c>
      <c r="BB1150" s="101">
        <f>_xll.qlInterestRateIndexMaturity(Currency&amp;"ibor"&amp;Tenor,BA1150,Trigger)</f>
        <v>47486</v>
      </c>
      <c r="BC1150" s="246">
        <f>_xll.qlIndexFixing($AC$5,AZ1150,TRUE,_xll.ohTrigger(Trigger,Trigger3M))</f>
        <v>2.1889793046671484E-2</v>
      </c>
      <c r="BD1150" s="246">
        <f>_xll.qlIndexFixing($BE$1,AZ1150,,_xll.ohTrigger(Trigger,Trigger3M))</f>
        <v>2.2139551218106384E-2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47399</v>
      </c>
      <c r="BA1151" s="101">
        <f>_xll.qlCalendarAdvance(Calendar,BA1150,AY1151,"f",,Trigger)</f>
        <v>47401</v>
      </c>
      <c r="BB1151" s="101">
        <f>_xll.qlInterestRateIndexMaturity(Currency&amp;"ibor"&amp;Tenor,BA1151,Trigger)</f>
        <v>47493</v>
      </c>
      <c r="BC1151" s="246">
        <f>_xll.qlIndexFixing($AC$5,AZ1151,TRUE,_xll.ohTrigger(Trigger,Trigger3M))</f>
        <v>2.1910250001978597E-2</v>
      </c>
      <c r="BD1151" s="246">
        <f>_xll.qlIndexFixing($BE$1,AZ1151,,_xll.ohTrigger(Trigger,Trigger3M))</f>
        <v>2.2136990636856743E-2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47406</v>
      </c>
      <c r="BA1152" s="101">
        <f>_xll.qlCalendarAdvance(Calendar,BA1151,AY1152,"f",,Trigger)</f>
        <v>47408</v>
      </c>
      <c r="BB1152" s="101">
        <f>_xll.qlInterestRateIndexMaturity(Currency&amp;"ibor"&amp;Tenor,BA1152,Trigger)</f>
        <v>47500</v>
      </c>
      <c r="BC1152" s="246">
        <f>_xll.qlIndexFixing($AC$5,AZ1152,TRUE,_xll.ohTrigger(Trigger,Trigger3M))</f>
        <v>2.1930707063637162E-2</v>
      </c>
      <c r="BD1152" s="246">
        <f>_xll.qlIndexFixing($BE$1,AZ1152,,_xll.ohTrigger(Trigger,Trigger3M))</f>
        <v>2.2134420166269056E-2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47413</v>
      </c>
      <c r="BA1153" s="101">
        <f>_xll.qlCalendarAdvance(Calendar,BA1152,AY1153,"f",,Trigger)</f>
        <v>47415</v>
      </c>
      <c r="BB1153" s="101">
        <f>_xll.qlInterestRateIndexMaturity(Currency&amp;"ibor"&amp;Tenor,BA1153,Trigger)</f>
        <v>47507</v>
      </c>
      <c r="BC1153" s="246">
        <f>_xll.qlIndexFixing($AC$5,AZ1153,TRUE,_xll.ohTrigger(Trigger,Trigger3M))</f>
        <v>2.1951164231648914E-2</v>
      </c>
      <c r="BD1153" s="246">
        <f>_xll.qlIndexFixing($BE$1,AZ1153,,_xll.ohTrigger(Trigger,Trigger3M))</f>
        <v>2.213183980636331E-2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47420</v>
      </c>
      <c r="BA1154" s="101">
        <f>_xll.qlCalendarAdvance(Calendar,BA1153,AY1154,"f",,Trigger)</f>
        <v>47422</v>
      </c>
      <c r="BB1154" s="101">
        <f>_xll.qlInterestRateIndexMaturity(Currency&amp;"ibor"&amp;Tenor,BA1154,Trigger)</f>
        <v>47514</v>
      </c>
      <c r="BC1154" s="246">
        <f>_xll.qlIndexFixing($AC$5,AZ1154,TRUE,_xll.ohTrigger(Trigger,Trigger3M))</f>
        <v>2.1971621506012118E-2</v>
      </c>
      <c r="BD1154" s="246">
        <f>_xll.qlIndexFixing($BE$1,AZ1154,,_xll.ohTrigger(Trigger,Trigger3M))</f>
        <v>2.2129249557157751E-2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47427</v>
      </c>
      <c r="BA1155" s="101">
        <f>_xll.qlCalendarAdvance(Calendar,BA1154,AY1155,"f",,Trigger)</f>
        <v>47429</v>
      </c>
      <c r="BB1155" s="101">
        <f>_xll.qlInterestRateIndexMaturity(Currency&amp;"ibor"&amp;Tenor,BA1155,Trigger)</f>
        <v>47521</v>
      </c>
      <c r="BC1155" s="246">
        <f>_xll.qlIndexFixing($AC$5,AZ1155,TRUE,_xll.ohTrigger(Trigger,Trigger3M))</f>
        <v>2.1992078886729376E-2</v>
      </c>
      <c r="BD1155" s="246">
        <f>_xll.qlIndexFixing($BE$1,AZ1155,,_xll.ohTrigger(Trigger,Trigger3M))</f>
        <v>2.212664941867323E-2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47434</v>
      </c>
      <c r="BA1156" s="101">
        <f>_xll.qlCalendarAdvance(Calendar,BA1155,AY1156,"f",,Trigger)</f>
        <v>47436</v>
      </c>
      <c r="BB1156" s="101">
        <f>_xll.qlInterestRateIndexMaturity(Currency&amp;"ibor"&amp;Tenor,BA1156,Trigger)</f>
        <v>47528</v>
      </c>
      <c r="BC1156" s="246">
        <f>_xll.qlIndexFixing($AC$5,AZ1156,TRUE,_xll.ohTrigger(Trigger,Trigger3M))</f>
        <v>2.2012536373800688E-2</v>
      </c>
      <c r="BD1156" s="246">
        <f>_xll.qlIndexFixing($BE$1,AZ1156,,_xll.ohTrigger(Trigger,Trigger3M))</f>
        <v>2.2124039390928864E-2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47441</v>
      </c>
      <c r="BA1157" s="101">
        <f>_xll.qlCalendarAdvance(Calendar,BA1156,AY1157,"f",,Trigger)</f>
        <v>47443</v>
      </c>
      <c r="BB1157" s="101">
        <f>_xll.qlInterestRateIndexMaturity(Currency&amp;"ibor"&amp;Tenor,BA1157,Trigger)</f>
        <v>47535</v>
      </c>
      <c r="BC1157" s="246">
        <f>_xll.qlIndexFixing($AC$5,AZ1157,TRUE,_xll.ohTrigger(Trigger,Trigger3M))</f>
        <v>2.2032993967226928E-2</v>
      </c>
      <c r="BD1157" s="246">
        <f>_xll.qlIndexFixing($BE$1,AZ1157,,_xll.ohTrigger(Trigger,Trigger3M))</f>
        <v>2.2121419473943766E-2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47448</v>
      </c>
      <c r="BA1158" s="101">
        <f>_xll.qlCalendarAdvance(Calendar,BA1157,AY1158,"f",,Trigger)</f>
        <v>47450</v>
      </c>
      <c r="BB1158" s="101">
        <f>_xll.qlInterestRateIndexMaturity(Currency&amp;"ibor"&amp;Tenor,BA1158,Trigger)</f>
        <v>47542</v>
      </c>
      <c r="BC1158" s="246">
        <f>_xll.qlIndexFixing($AC$5,AZ1158,TRUE,_xll.ohTrigger(Trigger,Trigger3M))</f>
        <v>2.2053451667007222E-2</v>
      </c>
      <c r="BD1158" s="246">
        <f>_xll.qlIndexFixing($BE$1,AZ1158,,_xll.ohTrigger(Trigger,Trigger3M))</f>
        <v>2.2118789667738791E-2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47455</v>
      </c>
      <c r="BA1159" s="101">
        <f>_xll.qlCalendarAdvance(Calendar,BA1158,AY1159,"f",,Trigger)</f>
        <v>47457</v>
      </c>
      <c r="BB1159" s="101">
        <f>_xll.qlInterestRateIndexMaturity(Currency&amp;"ibor"&amp;Tenor,BA1159,Trigger)</f>
        <v>47547</v>
      </c>
      <c r="BC1159" s="246">
        <f>_xll.qlIndexFixing($AC$5,AZ1159,TRUE,_xll.ohTrigger(Trigger,Trigger3M))</f>
        <v>2.2069636380254387E-2</v>
      </c>
      <c r="BD1159" s="246">
        <f>_xll.qlIndexFixing($BE$1,AZ1159,,_xll.ohTrigger(Trigger,Trigger3M))</f>
        <v>2.2115174621854194E-2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47462</v>
      </c>
      <c r="BA1160" s="101">
        <f>_xll.qlCalendarAdvance(Calendar,BA1159,AY1160,"f",,Trigger)</f>
        <v>47464</v>
      </c>
      <c r="BB1160" s="101">
        <f>_xll.qlInterestRateIndexMaturity(Currency&amp;"ibor"&amp;Tenor,BA1160,Trigger)</f>
        <v>47554</v>
      </c>
      <c r="BC1160" s="246">
        <f>_xll.qlIndexFixing($AC$5,AZ1160,TRUE,_xll.ohTrigger(Trigger,Trigger3M))</f>
        <v>2.2090091775120335E-2</v>
      </c>
      <c r="BD1160" s="246">
        <f>_xll.qlIndexFixing($BE$1,AZ1160,,_xll.ohTrigger(Trigger,Trigger3M))</f>
        <v>2.2112526774428432E-2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47469</v>
      </c>
      <c r="BA1161" s="101">
        <f>_xll.qlCalendarAdvance(Calendar,BA1160,AY1161,"f",,Trigger)</f>
        <v>47471</v>
      </c>
      <c r="BB1161" s="101">
        <f>_xll.qlInterestRateIndexMaturity(Currency&amp;"ibor"&amp;Tenor,BA1161,Trigger)</f>
        <v>47561</v>
      </c>
      <c r="BC1161" s="246">
        <f>_xll.qlIndexFixing($AC$5,AZ1161,TRUE,_xll.ohTrigger(Trigger,Trigger3M))</f>
        <v>2.2110547274018622E-2</v>
      </c>
      <c r="BD1161" s="246">
        <f>_xll.qlIndexFixing($BE$1,AZ1161,,_xll.ohTrigger(Trigger,Trigger3M))</f>
        <v>2.210986903901091E-2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47473</v>
      </c>
      <c r="BA1162" s="101">
        <f>_xll.qlCalendarAdvance(Calendar,BA1161,AY1162,"f",,Trigger)</f>
        <v>47479</v>
      </c>
      <c r="BB1162" s="101">
        <f>_xll.qlInterestRateIndexMaturity(Currency&amp;"ibor"&amp;Tenor,BA1162,Trigger)</f>
        <v>47569</v>
      </c>
      <c r="BC1162" s="246">
        <f>_xll.qlIndexFixing($AC$5,AZ1162,TRUE,_xll.ohTrigger(Trigger,Trigger3M))</f>
        <v>2.2133925114431463E-2</v>
      </c>
      <c r="BD1162" s="246">
        <f>_xll.qlIndexFixing($BE$1,AZ1162,,_xll.ohTrigger(Trigger,Trigger3M))</f>
        <v>2.2106819519387422E-2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47483</v>
      </c>
      <c r="BA1163" s="101">
        <f>_xll.qlCalendarAdvance(Calendar,BA1162,AY1163,"f",,Trigger)</f>
        <v>47486</v>
      </c>
      <c r="BB1163" s="101">
        <f>_xll.qlInterestRateIndexMaturity(Currency&amp;"ibor"&amp;Tenor,BA1163,Trigger)</f>
        <v>47576</v>
      </c>
      <c r="BC1163" s="246">
        <f>_xll.qlIndexFixing($AC$5,AZ1163,TRUE,_xll.ohTrigger(Trigger,Trigger3M))</f>
        <v>2.2154380836256315E-2</v>
      </c>
      <c r="BD1163" s="246">
        <f>_xll.qlIndexFixing($BE$1,AZ1163,,_xll.ohTrigger(Trigger,Trigger3M))</f>
        <v>2.2104140595484267E-2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47491</v>
      </c>
      <c r="BA1164" s="101">
        <f>_xll.qlCalendarAdvance(Calendar,BA1163,AY1164,"f",,Trigger)</f>
        <v>47493</v>
      </c>
      <c r="BB1164" s="101">
        <f>_xll.qlInterestRateIndexMaturity(Currency&amp;"ibor"&amp;Tenor,BA1164,Trigger)</f>
        <v>47583</v>
      </c>
      <c r="BC1164" s="246">
        <f>_xll.qlIndexFixing($AC$5,AZ1164,TRUE,_xll.ohTrigger(Trigger,Trigger3M))</f>
        <v>2.2174836662114394E-2</v>
      </c>
      <c r="BD1164" s="246">
        <f>_xll.qlIndexFixing($BE$1,AZ1164,,_xll.ohTrigger(Trigger,Trigger3M))</f>
        <v>2.2101451783651527E-2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47498</v>
      </c>
      <c r="BA1165" s="101">
        <f>_xll.qlCalendarAdvance(Calendar,BA1164,AY1165,"f",,Trigger)</f>
        <v>47500</v>
      </c>
      <c r="BB1165" s="101">
        <f>_xll.qlInterestRateIndexMaturity(Currency&amp;"ibor"&amp;Tenor,BA1165,Trigger)</f>
        <v>47590</v>
      </c>
      <c r="BC1165" s="246">
        <f>_xll.qlIndexFixing($AC$5,AZ1165,TRUE,_xll.ohTrigger(Trigger,Trigger3M))</f>
        <v>2.2195292592006588E-2</v>
      </c>
      <c r="BD1165" s="246">
        <f>_xll.qlIndexFixing($BE$1,AZ1165,,_xll.ohTrigger(Trigger,Trigger3M))</f>
        <v>2.2098753083909628E-2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47505</v>
      </c>
      <c r="BA1166" s="101">
        <f>_xll.qlCalendarAdvance(Calendar,BA1165,AY1166,"f",,Trigger)</f>
        <v>47507</v>
      </c>
      <c r="BB1166" s="101">
        <f>_xll.qlInterestRateIndexMaturity(Currency&amp;"ibor"&amp;Tenor,BA1166,Trigger)</f>
        <v>47597</v>
      </c>
      <c r="BC1166" s="246">
        <f>_xll.qlIndexFixing($AC$5,AZ1166,TRUE,_xll.ohTrigger(Trigger,Trigger3M))</f>
        <v>2.2215748625933784E-2</v>
      </c>
      <c r="BD1166" s="246">
        <f>_xll.qlIndexFixing($BE$1,AZ1166,,_xll.ohTrigger(Trigger,Trigger3M))</f>
        <v>2.2096044496278999E-2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47512</v>
      </c>
      <c r="BA1167" s="101">
        <f>_xll.qlCalendarAdvance(Calendar,BA1166,AY1167,"f",,Trigger)</f>
        <v>47514</v>
      </c>
      <c r="BB1167" s="101">
        <f>_xll.qlInterestRateIndexMaturity(Currency&amp;"ibor"&amp;Tenor,BA1167,Trigger)</f>
        <v>47603</v>
      </c>
      <c r="BC1167" s="246">
        <f>_xll.qlIndexFixing($AC$5,AZ1167,TRUE,_xll.ohTrigger(Trigger,Trigger3M))</f>
        <v>2.2234058246368704E-2</v>
      </c>
      <c r="BD1167" s="246">
        <f>_xll.qlIndexFixing($BE$1,AZ1167,,_xll.ohTrigger(Trigger,Trigger3M))</f>
        <v>2.209284533979252E-2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47519</v>
      </c>
      <c r="BA1168" s="101">
        <f>_xll.qlCalendarAdvance(Calendar,BA1167,AY1168,"f",,Trigger)</f>
        <v>47521</v>
      </c>
      <c r="BB1168" s="101">
        <f>_xll.qlInterestRateIndexMaturity(Currency&amp;"ibor"&amp;Tenor,BA1168,Trigger)</f>
        <v>47610</v>
      </c>
      <c r="BC1168" s="246">
        <f>_xll.qlIndexFixing($AC$5,AZ1168,TRUE,_xll.ohTrigger(Trigger,Trigger3M))</f>
        <v>2.225451322045268E-2</v>
      </c>
      <c r="BD1168" s="246">
        <f>_xll.qlIndexFixing($BE$1,AZ1168,,_xll.ohTrigger(Trigger,Trigger3M))</f>
        <v>2.2090117849638789E-2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47526</v>
      </c>
      <c r="BA1169" s="101">
        <f>_xll.qlCalendarAdvance(Calendar,BA1168,AY1169,"f",,Trigger)</f>
        <v>47528</v>
      </c>
      <c r="BB1169" s="101">
        <f>_xll.qlInterestRateIndexMaturity(Currency&amp;"ibor"&amp;Tenor,BA1169,Trigger)</f>
        <v>47617</v>
      </c>
      <c r="BC1169" s="246">
        <f>_xll.qlIndexFixing($AC$5,AZ1169,TRUE,_xll.ohTrigger(Trigger,Trigger3M))</f>
        <v>2.2274968297409874E-2</v>
      </c>
      <c r="BD1169" s="246">
        <f>_xll.qlIndexFixing($BE$1,AZ1169,,_xll.ohTrigger(Trigger,Trigger3M))</f>
        <v>2.2087380472237184E-2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47533</v>
      </c>
      <c r="BA1170" s="101">
        <f>_xll.qlCalendarAdvance(Calendar,BA1169,AY1170,"f",,Trigger)</f>
        <v>47535</v>
      </c>
      <c r="BB1170" s="101">
        <f>_xll.qlInterestRateIndexMaturity(Currency&amp;"ibor"&amp;Tenor,BA1170,Trigger)</f>
        <v>47624</v>
      </c>
      <c r="BC1170" s="246">
        <f>_xll.qlIndexFixing($AC$5,AZ1170,TRUE,_xll.ohTrigger(Trigger,Trigger3M))</f>
        <v>2.2295423477241179E-2</v>
      </c>
      <c r="BD1170" s="246">
        <f>_xll.qlIndexFixing($BE$1,AZ1170,,_xll.ohTrigger(Trigger,Trigger3M))</f>
        <v>2.2084633207610158E-2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47540</v>
      </c>
      <c r="BA1171" s="101">
        <f>_xll.qlCalendarAdvance(Calendar,BA1170,AY1171,"f",,Trigger)</f>
        <v>47542</v>
      </c>
      <c r="BB1171" s="101">
        <f>_xll.qlInterestRateIndexMaturity(Currency&amp;"ibor"&amp;Tenor,BA1171,Trigger)</f>
        <v>47634</v>
      </c>
      <c r="BC1171" s="246">
        <f>_xll.qlIndexFixing($AC$5,AZ1171,TRUE,_xll.ohTrigger(Trigger,Trigger3M))</f>
        <v>2.2322334177467564E-2</v>
      </c>
      <c r="BD1171" s="246">
        <f>_xll.qlIndexFixing($BE$1,AZ1171,,_xll.ohTrigger(Trigger,Trigger3M))</f>
        <v>2.2083307417825774E-2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47547</v>
      </c>
      <c r="BA1172" s="101">
        <f>_xll.qlCalendarAdvance(Calendar,BA1171,AY1172,"f",,Trigger)</f>
        <v>47549</v>
      </c>
      <c r="BB1172" s="101">
        <f>_xll.qlInterestRateIndexMaturity(Currency&amp;"ibor"&amp;Tenor,BA1172,Trigger)</f>
        <v>47641</v>
      </c>
      <c r="BC1172" s="246">
        <f>_xll.qlIndexFixing($AC$5,AZ1172,TRUE,_xll.ohTrigger(Trigger,Trigger3M))</f>
        <v>2.234279338147243E-2</v>
      </c>
      <c r="BD1172" s="246">
        <f>_xll.qlIndexFixing($BE$1,AZ1172,,_xll.ohTrigger(Trigger,Trigger3M))</f>
        <v>2.2080537751945652E-2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47554</v>
      </c>
      <c r="BA1173" s="101">
        <f>_xll.qlCalendarAdvance(Calendar,BA1172,AY1173,"f",,Trigger)</f>
        <v>47556</v>
      </c>
      <c r="BB1173" s="101">
        <f>_xll.qlInterestRateIndexMaturity(Currency&amp;"ibor"&amp;Tenor,BA1173,Trigger)</f>
        <v>47648</v>
      </c>
      <c r="BC1173" s="246">
        <f>_xll.qlIndexFixing($AC$5,AZ1173,TRUE,_xll.ohTrigger(Trigger,Trigger3M))</f>
        <v>2.236325269184004E-2</v>
      </c>
      <c r="BD1173" s="246">
        <f>_xll.qlIndexFixing($BE$1,AZ1173,,_xll.ohTrigger(Trigger,Trigger3M))</f>
        <v>2.2077758197152367E-2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47561</v>
      </c>
      <c r="BA1174" s="101">
        <f>_xll.qlCalendarAdvance(Calendar,BA1173,AY1174,"f",,Trigger)</f>
        <v>47563</v>
      </c>
      <c r="BB1174" s="101">
        <f>_xll.qlInterestRateIndexMaturity(Currency&amp;"ibor"&amp;Tenor,BA1174,Trigger)</f>
        <v>47655</v>
      </c>
      <c r="BC1174" s="246">
        <f>_xll.qlIndexFixing($AC$5,AZ1174,TRUE,_xll.ohTrigger(Trigger,Trigger3M))</f>
        <v>2.2383712108572134E-2</v>
      </c>
      <c r="BD1174" s="246">
        <f>_xll.qlIndexFixing($BE$1,AZ1174,,_xll.ohTrigger(Trigger,Trigger3M))</f>
        <v>2.2074968753468503E-2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47568</v>
      </c>
      <c r="BA1175" s="101">
        <f>_xll.qlCalendarAdvance(Calendar,BA1174,AY1175,"f",,Trigger)</f>
        <v>47570</v>
      </c>
      <c r="BB1175" s="101">
        <f>_xll.qlInterestRateIndexMaturity(Currency&amp;"ibor"&amp;Tenor,BA1175,Trigger)</f>
        <v>47662</v>
      </c>
      <c r="BC1175" s="246">
        <f>_xll.qlIndexFixing($AC$5,AZ1175,TRUE,_xll.ohTrigger(Trigger,Trigger3M))</f>
        <v>2.240417163166784E-2</v>
      </c>
      <c r="BD1175" s="246">
        <f>_xll.qlIndexFixing($BE$1,AZ1175,,_xll.ohTrigger(Trigger,Trigger3M))</f>
        <v>2.2072169420913178E-2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47575</v>
      </c>
      <c r="BA1176" s="101">
        <f>_xll.qlCalendarAdvance(Calendar,BA1175,AY1176,"f",,Trigger)</f>
        <v>47577</v>
      </c>
      <c r="BB1176" s="101">
        <f>_xll.qlInterestRateIndexMaturity(Currency&amp;"ibor"&amp;Tenor,BA1176,Trigger)</f>
        <v>47668</v>
      </c>
      <c r="BC1176" s="246">
        <f>_xll.qlIndexFixing($AC$5,AZ1176,TRUE,_xll.ohTrigger(Trigger,Trigger3M))</f>
        <v>2.2396763343531058E-2</v>
      </c>
      <c r="BD1176" s="246">
        <f>_xll.qlIndexFixing($BE$1,AZ1176,,_xll.ohTrigger(Trigger,Trigger3M))</f>
        <v>2.2068887514273206E-2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47582</v>
      </c>
      <c r="BA1177" s="101">
        <f>_xll.qlCalendarAdvance(Calendar,BA1176,AY1177,"f",,Trigger)</f>
        <v>47584</v>
      </c>
      <c r="BB1177" s="101">
        <f>_xll.qlInterestRateIndexMaturity(Currency&amp;"ibor"&amp;Tenor,BA1177,Trigger)</f>
        <v>47675</v>
      </c>
      <c r="BC1177" s="246">
        <f>_xll.qlIndexFixing($AC$5,AZ1177,TRUE,_xll.ohTrigger(Trigger,Trigger3M))</f>
        <v>2.2327091476854233E-2</v>
      </c>
      <c r="BD1177" s="246">
        <f>_xll.qlIndexFixing($BE$1,AZ1177,,_xll.ohTrigger(Trigger,Trigger3M))</f>
        <v>2.2066068114186623E-2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47589</v>
      </c>
      <c r="BA1178" s="101">
        <f>_xll.qlCalendarAdvance(Calendar,BA1177,AY1178,"f",,Trigger)</f>
        <v>47591</v>
      </c>
      <c r="BB1178" s="101">
        <f>_xll.qlInterestRateIndexMaturity(Currency&amp;"ibor"&amp;Tenor,BA1178,Trigger)</f>
        <v>47682</v>
      </c>
      <c r="BC1178" s="246">
        <f>_xll.qlIndexFixing($AC$5,AZ1178,TRUE,_xll.ohTrigger(Trigger,Trigger3M))</f>
        <v>2.2257191080431071E-2</v>
      </c>
      <c r="BD1178" s="246">
        <f>_xll.qlIndexFixing($BE$1,AZ1178,,_xll.ohTrigger(Trigger,Trigger3M))</f>
        <v>2.2063234537681761E-2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47596</v>
      </c>
      <c r="BA1179" s="101">
        <f>_xll.qlCalendarAdvance(Calendar,BA1178,AY1179,"f",,Trigger)</f>
        <v>47598</v>
      </c>
      <c r="BB1179" s="101">
        <f>_xll.qlInterestRateIndexMaturity(Currency&amp;"ibor"&amp;Tenor,BA1179,Trigger)</f>
        <v>47689</v>
      </c>
      <c r="BC1179" s="246">
        <f>_xll.qlIndexFixing($AC$5,AZ1179,TRUE,_xll.ohTrigger(Trigger,Trigger3M))</f>
        <v>2.2187062166351246E-2</v>
      </c>
      <c r="BD1179" s="246">
        <f>_xll.qlIndexFixing($BE$1,AZ1179,,_xll.ohTrigger(Trigger,Trigger3M))</f>
        <v>2.2060383449531137E-2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47602</v>
      </c>
      <c r="BA1180" s="101">
        <f>_xll.qlCalendarAdvance(Calendar,BA1179,AY1180,"f",,Trigger)</f>
        <v>47605</v>
      </c>
      <c r="BB1180" s="101">
        <f>_xll.qlInterestRateIndexMaturity(Currency&amp;"ibor"&amp;Tenor,BA1180,Trigger)</f>
        <v>47697</v>
      </c>
      <c r="BC1180" s="246">
        <f>_xll.qlIndexFixing($AC$5,AZ1180,TRUE,_xll.ohTrigger(Trigger,Trigger3M))</f>
        <v>2.2110205595358919E-2</v>
      </c>
      <c r="BD1180" s="246">
        <f>_xll.qlIndexFixing($BE$1,AZ1180,,_xll.ohTrigger(Trigger,Trigger3M))</f>
        <v>2.205797666750587E-2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47610</v>
      </c>
      <c r="BA1181" s="101">
        <f>_xll.qlCalendarAdvance(Calendar,BA1180,AY1181,"f",,Trigger)</f>
        <v>47612</v>
      </c>
      <c r="BB1181" s="101">
        <f>_xll.qlInterestRateIndexMaturity(Currency&amp;"ibor"&amp;Tenor,BA1181,Trigger)</f>
        <v>47704</v>
      </c>
      <c r="BC1181" s="246">
        <f>_xll.qlIndexFixing($AC$5,AZ1181,TRUE,_xll.ohTrigger(Trigger,Trigger3M))</f>
        <v>2.2040572671692661E-2</v>
      </c>
      <c r="BD1181" s="246">
        <f>_xll.qlIndexFixing($BE$1,AZ1181,,_xll.ohTrigger(Trigger,Trigger3M))</f>
        <v>2.205507779457808E-2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47617</v>
      </c>
      <c r="BA1182" s="101">
        <f>_xll.qlCalendarAdvance(Calendar,BA1181,AY1182,"f",,Trigger)</f>
        <v>47619</v>
      </c>
      <c r="BB1182" s="101">
        <f>_xll.qlInterestRateIndexMaturity(Currency&amp;"ibor"&amp;Tenor,BA1182,Trigger)</f>
        <v>47711</v>
      </c>
      <c r="BC1182" s="246">
        <f>_xll.qlIndexFixing($AC$5,AZ1182,TRUE,_xll.ohTrigger(Trigger,Trigger3M))</f>
        <v>2.1970713730178483E-2</v>
      </c>
      <c r="BD1182" s="246">
        <f>_xll.qlIndexFixing($BE$1,AZ1182,,_xll.ohTrigger(Trigger,Trigger3M))</f>
        <v>2.2052151123042527E-2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47624</v>
      </c>
      <c r="BA1183" s="101">
        <f>_xll.qlCalendarAdvance(Calendar,BA1182,AY1183,"f",,Trigger)</f>
        <v>47626</v>
      </c>
      <c r="BB1183" s="101">
        <f>_xll.qlInterestRateIndexMaturity(Currency&amp;"ibor"&amp;Tenor,BA1183,Trigger)</f>
        <v>47718</v>
      </c>
      <c r="BC1183" s="246">
        <f>_xll.qlIndexFixing($AC$5,AZ1183,TRUE,_xll.ohTrigger(Trigger,Trigger3M))</f>
        <v>2.1900628782894557E-2</v>
      </c>
      <c r="BD1183" s="246">
        <f>_xll.qlIndexFixing($BE$1,AZ1183,,_xll.ohTrigger(Trigger,Trigger3M))</f>
        <v>2.2049193353763461E-2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47631</v>
      </c>
      <c r="BA1184" s="101">
        <f>_xll.qlCalendarAdvance(Calendar,BA1183,AY1184,"f",,Trigger)</f>
        <v>47633</v>
      </c>
      <c r="BB1184" s="101">
        <f>_xll.qlInterestRateIndexMaturity(Currency&amp;"ibor"&amp;Tenor,BA1184,Trigger)</f>
        <v>47725</v>
      </c>
      <c r="BC1184" s="246">
        <f>_xll.qlIndexFixing($AC$5,AZ1184,TRUE,_xll.ohTrigger(Trigger,Trigger3M))</f>
        <v>2.1830317841964226E-2</v>
      </c>
      <c r="BD1184" s="246">
        <f>_xll.qlIndexFixing($BE$1,AZ1184,,_xll.ohTrigger(Trigger,Trigger3M))</f>
        <v>2.2046201187616434E-2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47638</v>
      </c>
      <c r="BA1185" s="101">
        <f>_xll.qlCalendarAdvance(Calendar,BA1184,AY1185,"f",,Trigger)</f>
        <v>47640</v>
      </c>
      <c r="BB1185" s="101">
        <f>_xll.qlInterestRateIndexMaturity(Currency&amp;"ibor"&amp;Tenor,BA1185,Trigger)</f>
        <v>47732</v>
      </c>
      <c r="BC1185" s="246">
        <f>_xll.qlIndexFixing($AC$5,AZ1185,TRUE,_xll.ohTrigger(Trigger,Trigger3M))</f>
        <v>2.1759780919545588E-2</v>
      </c>
      <c r="BD1185" s="246">
        <f>_xll.qlIndexFixing($BE$1,AZ1185,,_xll.ohTrigger(Trigger,Trigger3M))</f>
        <v>2.2043171325488286E-2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47645</v>
      </c>
      <c r="BA1186" s="101">
        <f>_xll.qlCalendarAdvance(Calendar,BA1185,AY1186,"f",,Trigger)</f>
        <v>47647</v>
      </c>
      <c r="BB1186" s="101">
        <f>_xll.qlInterestRateIndexMaturity(Currency&amp;"ibor"&amp;Tenor,BA1186,Trigger)</f>
        <v>47739</v>
      </c>
      <c r="BC1186" s="246">
        <f>_xll.qlIndexFixing($AC$5,AZ1186,TRUE,_xll.ohTrigger(Trigger,Trigger3M))</f>
        <v>2.1689018027836716E-2</v>
      </c>
      <c r="BD1186" s="246">
        <f>_xll.qlIndexFixing($BE$1,AZ1186,,_xll.ohTrigger(Trigger,Trigger3M))</f>
        <v>2.2040100468272816E-2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47652</v>
      </c>
      <c r="BA1187" s="101">
        <f>_xll.qlCalendarAdvance(Calendar,BA1186,AY1187,"f",,Trigger)</f>
        <v>47654</v>
      </c>
      <c r="BB1187" s="101">
        <f>_xll.qlInterestRateIndexMaturity(Currency&amp;"ibor"&amp;Tenor,BA1187,Trigger)</f>
        <v>47746</v>
      </c>
      <c r="BC1187" s="246">
        <f>_xll.qlIndexFixing($AC$5,AZ1187,TRUE,_xll.ohTrigger(Trigger,Trigger3M))</f>
        <v>2.1618029179074773E-2</v>
      </c>
      <c r="BD1187" s="246">
        <f>_xll.qlIndexFixing($BE$1,AZ1187,,_xll.ohTrigger(Trigger,Trigger3M))</f>
        <v>2.2036985316879455E-2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47659</v>
      </c>
      <c r="BA1188" s="101">
        <f>_xll.qlCalendarAdvance(Calendar,BA1187,AY1188,"f",,Trigger)</f>
        <v>47661</v>
      </c>
      <c r="BB1188" s="101">
        <f>_xll.qlInterestRateIndexMaturity(Currency&amp;"ibor"&amp;Tenor,BA1188,Trigger)</f>
        <v>47753</v>
      </c>
      <c r="BC1188" s="246">
        <f>_xll.qlIndexFixing($AC$5,AZ1188,TRUE,_xll.ohTrigger(Trigger,Trigger3M))</f>
        <v>2.1546814385534293E-2</v>
      </c>
      <c r="BD1188" s="246">
        <f>_xll.qlIndexFixing($BE$1,AZ1188,,_xll.ohTrigger(Trigger,Trigger3M))</f>
        <v>2.2033822572228929E-2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47666</v>
      </c>
      <c r="BA1189" s="101">
        <f>_xll.qlCalendarAdvance(Calendar,BA1188,AY1189,"f",,Trigger)</f>
        <v>47668</v>
      </c>
      <c r="BB1189" s="101">
        <f>_xll.qlInterestRateIndexMaturity(Currency&amp;"ibor"&amp;Tenor,BA1189,Trigger)</f>
        <v>47760</v>
      </c>
      <c r="BC1189" s="246">
        <f>_xll.qlIndexFixing($AC$5,AZ1189,TRUE,_xll.ohTrigger(Trigger,Trigger3M))</f>
        <v>2.1500799352314869E-2</v>
      </c>
      <c r="BD1189" s="246">
        <f>_xll.qlIndexFixing($BE$1,AZ1189,,_xll.ohTrigger(Trigger,Trigger3M))</f>
        <v>2.2030608948078664E-2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47673</v>
      </c>
      <c r="BA1190" s="101">
        <f>_xll.qlCalendarAdvance(Calendar,BA1189,AY1190,"f",,Trigger)</f>
        <v>47675</v>
      </c>
      <c r="BB1190" s="101">
        <f>_xll.qlInterestRateIndexMaturity(Currency&amp;"ibor"&amp;Tenor,BA1190,Trigger)</f>
        <v>47767</v>
      </c>
      <c r="BC1190" s="246">
        <f>_xll.qlIndexFixing($AC$5,AZ1190,TRUE,_xll.ohTrigger(Trigger,Trigger3M))</f>
        <v>2.1518267913265665E-2</v>
      </c>
      <c r="BD1190" s="246">
        <f>_xll.qlIndexFixing($BE$1,AZ1190,,_xll.ohTrigger(Trigger,Trigger3M))</f>
        <v>2.2027342275557481E-2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47680</v>
      </c>
      <c r="BA1191" s="101">
        <f>_xll.qlCalendarAdvance(Calendar,BA1190,AY1191,"f",,Trigger)</f>
        <v>47682</v>
      </c>
      <c r="BB1191" s="101">
        <f>_xll.qlInterestRateIndexMaturity(Currency&amp;"ibor"&amp;Tenor,BA1191,Trigger)</f>
        <v>47774</v>
      </c>
      <c r="BC1191" s="246">
        <f>_xll.qlIndexFixing($AC$5,AZ1191,TRUE,_xll.ohTrigger(Trigger,Trigger3M))</f>
        <v>2.153573655177355E-2</v>
      </c>
      <c r="BD1191" s="246">
        <f>_xll.qlIndexFixing($BE$1,AZ1191,,_xll.ohTrigger(Trigger,Trigger3M))</f>
        <v>2.2024022354413399E-2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47687</v>
      </c>
      <c r="BA1192" s="101">
        <f>_xll.qlCalendarAdvance(Calendar,BA1191,AY1192,"f",,Trigger)</f>
        <v>47689</v>
      </c>
      <c r="BB1192" s="101">
        <f>_xll.qlInterestRateIndexMaturity(Currency&amp;"ibor"&amp;Tenor,BA1192,Trigger)</f>
        <v>47781</v>
      </c>
      <c r="BC1192" s="246">
        <f>_xll.qlIndexFixing($AC$5,AZ1192,TRUE,_xll.ohTrigger(Trigger,Trigger3M))</f>
        <v>2.1553205267837657E-2</v>
      </c>
      <c r="BD1192" s="246">
        <f>_xll.qlIndexFixing($BE$1,AZ1192,,_xll.ohTrigger(Trigger,Trigger3M))</f>
        <v>2.2020649184776746E-2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47694</v>
      </c>
      <c r="BA1193" s="101">
        <f>_xll.qlCalendarAdvance(Calendar,BA1192,AY1193,"f",,Trigger)</f>
        <v>47696</v>
      </c>
      <c r="BB1193" s="101">
        <f>_xll.qlInterestRateIndexMaturity(Currency&amp;"ibor"&amp;Tenor,BA1193,Trigger)</f>
        <v>47788</v>
      </c>
      <c r="BC1193" s="246">
        <f>_xll.qlIndexFixing($AC$5,AZ1193,TRUE,_xll.ohTrigger(Trigger,Trigger3M))</f>
        <v>2.1570674061458857E-2</v>
      </c>
      <c r="BD1193" s="246">
        <f>_xll.qlIndexFixing($BE$1,AZ1193,,_xll.ohTrigger(Trigger,Trigger3M))</f>
        <v>2.2017222766787407E-2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47701</v>
      </c>
      <c r="BA1194" s="101">
        <f>_xll.qlCalendarAdvance(Calendar,BA1193,AY1194,"f",,Trigger)</f>
        <v>47703</v>
      </c>
      <c r="BB1194" s="101">
        <f>_xll.qlInterestRateIndexMaturity(Currency&amp;"ibor"&amp;Tenor,BA1194,Trigger)</f>
        <v>47795</v>
      </c>
      <c r="BC1194" s="246">
        <f>_xll.qlIndexFixing($AC$5,AZ1194,TRUE,_xll.ohTrigger(Trigger,Trigger3M))</f>
        <v>2.1588142932638884E-2</v>
      </c>
      <c r="BD1194" s="246">
        <f>_xll.qlIndexFixing($BE$1,AZ1194,,_xll.ohTrigger(Trigger,Trigger3M))</f>
        <v>2.2013743100583533E-2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47708</v>
      </c>
      <c r="BA1195" s="101">
        <f>_xll.qlCalendarAdvance(Calendar,BA1194,AY1195,"f",,Trigger)</f>
        <v>47710</v>
      </c>
      <c r="BB1195" s="101">
        <f>_xll.qlInterestRateIndexMaturity(Currency&amp;"ibor"&amp;Tenor,BA1195,Trigger)</f>
        <v>47802</v>
      </c>
      <c r="BC1195" s="246">
        <f>_xll.qlIndexFixing($AC$5,AZ1195,TRUE,_xll.ohTrigger(Trigger,Trigger3M))</f>
        <v>2.1605611881376871E-2</v>
      </c>
      <c r="BD1195" s="246">
        <f>_xll.qlIndexFixing($BE$1,AZ1195,,_xll.ohTrigger(Trigger,Trigger3M))</f>
        <v>2.2010210186307624E-2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47715</v>
      </c>
      <c r="BA1196" s="101">
        <f>_xll.qlCalendarAdvance(Calendar,BA1195,AY1196,"f",,Trigger)</f>
        <v>47717</v>
      </c>
      <c r="BB1196" s="101">
        <f>_xll.qlInterestRateIndexMaturity(Currency&amp;"ibor"&amp;Tenor,BA1196,Trigger)</f>
        <v>47809</v>
      </c>
      <c r="BC1196" s="246">
        <f>_xll.qlIndexFixing($AC$5,AZ1196,TRUE,_xll.ohTrigger(Trigger,Trigger3M))</f>
        <v>2.1623080907673689E-2</v>
      </c>
      <c r="BD1196" s="246">
        <f>_xll.qlIndexFixing($BE$1,AZ1196,,_xll.ohTrigger(Trigger,Trigger3M))</f>
        <v>2.2006624024102171E-2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47722</v>
      </c>
      <c r="BA1197" s="101">
        <f>_xll.qlCalendarAdvance(Calendar,BA1196,AY1197,"f",,Trigger)</f>
        <v>47724</v>
      </c>
      <c r="BB1197" s="101">
        <f>_xll.qlInterestRateIndexMaturity(Currency&amp;"ibor"&amp;Tenor,BA1197,Trigger)</f>
        <v>47816</v>
      </c>
      <c r="BC1197" s="246">
        <f>_xll.qlIndexFixing($AC$5,AZ1197,TRUE,_xll.ohTrigger(Trigger,Trigger3M))</f>
        <v>2.1640550011528467E-2</v>
      </c>
      <c r="BD1197" s="246">
        <f>_xll.qlIndexFixing($BE$1,AZ1197,,_xll.ohTrigger(Trigger,Trigger3M))</f>
        <v>2.2002984614111404E-2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47729</v>
      </c>
      <c r="BA1198" s="101">
        <f>_xll.qlCalendarAdvance(Calendar,BA1197,AY1198,"f",,Trigger)</f>
        <v>47731</v>
      </c>
      <c r="BB1198" s="101">
        <f>_xll.qlInterestRateIndexMaturity(Currency&amp;"ibor"&amp;Tenor,BA1198,Trigger)</f>
        <v>47822</v>
      </c>
      <c r="BC1198" s="246">
        <f>_xll.qlIndexFixing($AC$5,AZ1198,TRUE,_xll.ohTrigger(Trigger,Trigger3M))</f>
        <v>2.165612119237734E-2</v>
      </c>
      <c r="BD1198" s="246">
        <f>_xll.qlIndexFixing($BE$1,AZ1198,,_xll.ohTrigger(Trigger,Trigger3M))</f>
        <v>2.1998894844254688E-2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47736</v>
      </c>
      <c r="BA1199" s="101">
        <f>_xll.qlCalendarAdvance(Calendar,BA1198,AY1199,"f",,Trigger)</f>
        <v>47738</v>
      </c>
      <c r="BB1199" s="101">
        <f>_xll.qlInterestRateIndexMaturity(Currency&amp;"ibor"&amp;Tenor,BA1199,Trigger)</f>
        <v>47829</v>
      </c>
      <c r="BC1199" s="246">
        <f>_xll.qlIndexFixing($AC$5,AZ1199,TRUE,_xll.ohTrigger(Trigger,Trigger3M))</f>
        <v>2.1673589397409244E-2</v>
      </c>
      <c r="BD1199" s="246">
        <f>_xll.qlIndexFixing($BE$1,AZ1199,,_xll.ohTrigger(Trigger,Trigger3M))</f>
        <v>2.1995152970533921E-2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47743</v>
      </c>
      <c r="BA1200" s="101">
        <f>_xll.qlCalendarAdvance(Calendar,BA1199,AY1200,"f",,Trigger)</f>
        <v>47745</v>
      </c>
      <c r="BB1200" s="101">
        <f>_xll.qlInterestRateIndexMaturity(Currency&amp;"ibor"&amp;Tenor,BA1200,Trigger)</f>
        <v>47836</v>
      </c>
      <c r="BC1200" s="246">
        <f>_xll.qlIndexFixing($AC$5,AZ1200,TRUE,_xll.ohTrigger(Trigger,Trigger3M))</f>
        <v>2.1691057679152536E-2</v>
      </c>
      <c r="BD1200" s="246">
        <f>_xll.qlIndexFixing($BE$1,AZ1200,,_xll.ohTrigger(Trigger,Trigger3M))</f>
        <v>2.1991357852673511E-2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47750</v>
      </c>
      <c r="BA1201" s="101">
        <f>_xll.qlCalendarAdvance(Calendar,BA1200,AY1201,"f",,Trigger)</f>
        <v>47752</v>
      </c>
      <c r="BB1201" s="101">
        <f>_xll.qlInterestRateIndexMaturity(Currency&amp;"ibor"&amp;Tenor,BA1201,Trigger)</f>
        <v>47844</v>
      </c>
      <c r="BC1201" s="246">
        <f>_xll.qlIndexFixing($AC$5,AZ1201,TRUE,_xll.ohTrigger(Trigger,Trigger3M))</f>
        <v>2.1710427202543681E-2</v>
      </c>
      <c r="BD1201" s="246">
        <f>_xll.qlIndexFixing($BE$1,AZ1201,,_xll.ohTrigger(Trigger,Trigger3M))</f>
        <v>2.198789449930065E-2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47757</v>
      </c>
      <c r="BA1202" s="101">
        <f>_xll.qlCalendarAdvance(Calendar,BA1201,AY1202,"f",,Trigger)</f>
        <v>47759</v>
      </c>
      <c r="BB1202" s="101">
        <f>_xll.qlInterestRateIndexMaturity(Currency&amp;"ibor"&amp;Tenor,BA1202,Trigger)</f>
        <v>47851</v>
      </c>
      <c r="BC1202" s="246">
        <f>_xll.qlIndexFixing($AC$5,AZ1202,TRUE,_xll.ohTrigger(Trigger,Trigger3M))</f>
        <v>2.1727896694198685E-2</v>
      </c>
      <c r="BD1202" s="246">
        <f>_xll.qlIndexFixing($BE$1,AZ1202,,_xll.ohTrigger(Trigger,Trigger3M))</f>
        <v>2.1983988852651078E-2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47764</v>
      </c>
      <c r="BA1203" s="101">
        <f>_xll.qlCalendarAdvance(Calendar,BA1202,AY1203,"f",,Trigger)</f>
        <v>47766</v>
      </c>
      <c r="BB1203" s="101">
        <f>_xll.qlInterestRateIndexMaturity(Currency&amp;"ibor"&amp;Tenor,BA1203,Trigger)</f>
        <v>47858</v>
      </c>
      <c r="BC1203" s="246">
        <f>_xll.qlIndexFixing($AC$5,AZ1203,TRUE,_xll.ohTrigger(Trigger,Trigger3M))</f>
        <v>2.1745366263414258E-2</v>
      </c>
      <c r="BD1203" s="246">
        <f>_xll.qlIndexFixing($BE$1,AZ1203,,_xll.ohTrigger(Trigger,Trigger3M))</f>
        <v>2.198002995913546E-2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47771</v>
      </c>
      <c r="BA1204" s="101">
        <f>_xll.qlCalendarAdvance(Calendar,BA1203,AY1204,"f",,Trigger)</f>
        <v>47773</v>
      </c>
      <c r="BB1204" s="101">
        <f>_xll.qlInterestRateIndexMaturity(Currency&amp;"ibor"&amp;Tenor,BA1204,Trigger)</f>
        <v>47865</v>
      </c>
      <c r="BC1204" s="246">
        <f>_xll.qlIndexFixing($AC$5,AZ1204,TRUE,_xll.ohTrigger(Trigger,Trigger3M))</f>
        <v>2.176283591019126E-2</v>
      </c>
      <c r="BD1204" s="246">
        <f>_xll.qlIndexFixing($BE$1,AZ1204,,_xll.ohTrigger(Trigger,Trigger3M))</f>
        <v>2.1976017818916272E-2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47778</v>
      </c>
      <c r="BA1205" s="101">
        <f>_xll.qlCalendarAdvance(Calendar,BA1204,AY1205,"f",,Trigger)</f>
        <v>47780</v>
      </c>
      <c r="BB1205" s="101">
        <f>_xll.qlInterestRateIndexMaturity(Currency&amp;"ibor"&amp;Tenor,BA1205,Trigger)</f>
        <v>47872</v>
      </c>
      <c r="BC1205" s="246">
        <f>_xll.qlIndexFixing($AC$5,AZ1205,TRUE,_xll.ohTrigger(Trigger,Trigger3M))</f>
        <v>2.1780305634529703E-2</v>
      </c>
      <c r="BD1205" s="246">
        <f>_xll.qlIndexFixing($BE$1,AZ1205,,_xll.ohTrigger(Trigger,Trigger3M))</f>
        <v>2.1971952432155127E-2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47785</v>
      </c>
      <c r="BA1206" s="101">
        <f>_xll.qlCalendarAdvance(Calendar,BA1205,AY1206,"f",,Trigger)</f>
        <v>47787</v>
      </c>
      <c r="BB1206" s="101">
        <f>_xll.qlInterestRateIndexMaturity(Currency&amp;"ibor"&amp;Tenor,BA1206,Trigger)</f>
        <v>47879</v>
      </c>
      <c r="BC1206" s="246">
        <f>_xll.qlIndexFixing($AC$5,AZ1206,TRUE,_xll.ohTrigger(Trigger,Trigger3M))</f>
        <v>2.1797775436429578E-2</v>
      </c>
      <c r="BD1206" s="246">
        <f>_xll.qlIndexFixing($BE$1,AZ1206,,_xll.ohTrigger(Trigger,Trigger3M))</f>
        <v>2.1967833799018847E-2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47792</v>
      </c>
      <c r="BA1207" s="101">
        <f>_xll.qlCalendarAdvance(Calendar,BA1206,AY1207,"f",,Trigger)</f>
        <v>47794</v>
      </c>
      <c r="BB1207" s="101">
        <f>_xll.qlInterestRateIndexMaturity(Currency&amp;"ibor"&amp;Tenor,BA1207,Trigger)</f>
        <v>47886</v>
      </c>
      <c r="BC1207" s="246">
        <f>_xll.qlIndexFixing($AC$5,AZ1207,TRUE,_xll.ohTrigger(Trigger,Trigger3M))</f>
        <v>2.1815245315892628E-2</v>
      </c>
      <c r="BD1207" s="246">
        <f>_xll.qlIndexFixing($BE$1,AZ1207,,_xll.ohTrigger(Trigger,Trigger3M))</f>
        <v>2.196366191967165E-2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47799</v>
      </c>
      <c r="BA1208" s="101">
        <f>_xll.qlCalendarAdvance(Calendar,BA1207,AY1208,"f",,Trigger)</f>
        <v>47801</v>
      </c>
      <c r="BB1208" s="101">
        <f>_xll.qlInterestRateIndexMaturity(Currency&amp;"ibor"&amp;Tenor,BA1208,Trigger)</f>
        <v>47893</v>
      </c>
      <c r="BC1208" s="246">
        <f>_xll.qlIndexFixing($AC$5,AZ1208,TRUE,_xll.ohTrigger(Trigger,Trigger3M))</f>
        <v>2.1832715272917115E-2</v>
      </c>
      <c r="BD1208" s="246">
        <f>_xll.qlIndexFixing($BE$1,AZ1208,,_xll.ohTrigger(Trigger,Trigger3M))</f>
        <v>2.1959436794284699E-2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47806</v>
      </c>
      <c r="BA1209" s="101">
        <f>_xll.qlCalendarAdvance(Calendar,BA1208,AY1209,"f",,Trigger)</f>
        <v>47808</v>
      </c>
      <c r="BB1209" s="101">
        <f>_xll.qlInterestRateIndexMaturity(Currency&amp;"ibor"&amp;Tenor,BA1209,Trigger)</f>
        <v>47900</v>
      </c>
      <c r="BC1209" s="246">
        <f>_xll.qlIndexFixing($AC$5,AZ1209,TRUE,_xll.ohTrigger(Trigger,Trigger3M))</f>
        <v>2.1850185307506511E-2</v>
      </c>
      <c r="BD1209" s="246">
        <f>_xll.qlIndexFixing($BE$1,AZ1209,,_xll.ohTrigger(Trigger,Trigger3M))</f>
        <v>2.1955158423030034E-2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47813</v>
      </c>
      <c r="BA1210" s="101">
        <f>_xll.qlCalendarAdvance(Calendar,BA1209,AY1210,"f",,Trigger)</f>
        <v>47815</v>
      </c>
      <c r="BB1210" s="101">
        <f>_xll.qlInterestRateIndexMaturity(Currency&amp;"ibor"&amp;Tenor,BA1210,Trigger)</f>
        <v>47907</v>
      </c>
      <c r="BC1210" s="246">
        <f>_xll.qlIndexFixing($AC$5,AZ1210,TRUE,_xll.ohTrigger(Trigger,Trigger3M))</f>
        <v>2.1867655419657343E-2</v>
      </c>
      <c r="BD1210" s="246">
        <f>_xll.qlIndexFixing($BE$1,AZ1210,,_xll.ohTrigger(Trigger,Trigger3M))</f>
        <v>2.1950826806081427E-2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47820</v>
      </c>
      <c r="BA1211" s="101">
        <f>_xll.qlCalendarAdvance(Calendar,BA1210,AY1211,"f",,Trigger)</f>
        <v>47822</v>
      </c>
      <c r="BB1211" s="101">
        <f>_xll.qlInterestRateIndexMaturity(Currency&amp;"ibor"&amp;Tenor,BA1211,Trigger)</f>
        <v>47912</v>
      </c>
      <c r="BC1211" s="246">
        <f>_xll.qlIndexFixing($AC$5,AZ1211,TRUE,_xll.ohTrigger(Trigger,Trigger3M))</f>
        <v>2.1881302252007018E-2</v>
      </c>
      <c r="BD1211" s="246">
        <f>_xll.qlIndexFixing($BE$1,AZ1211,,_xll.ohTrigger(Trigger,Trigger3M))</f>
        <v>2.1945752658094619E-2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47827</v>
      </c>
      <c r="BA1212" s="101">
        <f>_xll.qlCalendarAdvance(Calendar,BA1211,AY1212,"f",,Trigger)</f>
        <v>47829</v>
      </c>
      <c r="BB1212" s="101">
        <f>_xll.qlInterestRateIndexMaturity(Currency&amp;"ibor"&amp;Tenor,BA1212,Trigger)</f>
        <v>47919</v>
      </c>
      <c r="BC1212" s="246">
        <f>_xll.qlIndexFixing($AC$5,AZ1212,TRUE,_xll.ohTrigger(Trigger,Trigger3M))</f>
        <v>2.1898770389545241E-2</v>
      </c>
      <c r="BD1212" s="246">
        <f>_xll.qlIndexFixing($BE$1,AZ1212,,_xll.ohTrigger(Trigger,Trigger3M))</f>
        <v>2.1941322695340659E-2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47834</v>
      </c>
      <c r="BA1213" s="101">
        <f>_xll.qlCalendarAdvance(Calendar,BA1212,AY1213,"f",,Trigger)</f>
        <v>47836</v>
      </c>
      <c r="BB1213" s="101">
        <f>_xll.qlInterestRateIndexMaturity(Currency&amp;"ibor"&amp;Tenor,BA1213,Trigger)</f>
        <v>47926</v>
      </c>
      <c r="BC1213" s="246">
        <f>_xll.qlIndexFixing($AC$5,AZ1213,TRUE,_xll.ohTrigger(Trigger,Trigger3M))</f>
        <v>2.1916238602953442E-2</v>
      </c>
      <c r="BD1213" s="246">
        <f>_xll.qlIndexFixing($BE$1,AZ1213,,_xll.ohTrigger(Trigger,Trigger3M))</f>
        <v>2.1936839493762683E-2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47840</v>
      </c>
      <c r="BA1214" s="101">
        <f>_xll.qlCalendarAdvance(Calendar,BA1213,AY1214,"f",,Trigger)</f>
        <v>47844</v>
      </c>
      <c r="BB1214" s="101">
        <f>_xll.qlInterestRateIndexMaturity(Currency&amp;"ibor"&amp;Tenor,BA1214,Trigger)</f>
        <v>47934</v>
      </c>
      <c r="BC1214" s="246">
        <f>_xll.qlIndexFixing($AC$5,AZ1214,TRUE,_xll.ohTrigger(Trigger,Trigger3M))</f>
        <v>2.1936202368320501E-2</v>
      </c>
      <c r="BD1214" s="246">
        <f>_xll.qlIndexFixing($BE$1,AZ1214,,_xll.ohTrigger(Trigger,Trigger3M))</f>
        <v>2.193165064464786E-2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47848</v>
      </c>
      <c r="BA1215" s="101">
        <f>_xll.qlCalendarAdvance(Calendar,BA1214,AY1215,"f",,Trigger)</f>
        <v>47851</v>
      </c>
      <c r="BB1215" s="101">
        <f>_xll.qlInterestRateIndexMaturity(Currency&amp;"ibor"&amp;Tenor,BA1215,Trigger)</f>
        <v>47941</v>
      </c>
      <c r="BC1215" s="246">
        <f>_xll.qlIndexFixing($AC$5,AZ1215,TRUE,_xll.ohTrigger(Trigger,Trigger3M))</f>
        <v>2.195367074430532E-2</v>
      </c>
      <c r="BD1215" s="246">
        <f>_xll.qlIndexFixing($BE$1,AZ1215,,_xll.ohTrigger(Trigger,Trigger3M))</f>
        <v>2.1927053360477622E-2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47856</v>
      </c>
      <c r="BA1216" s="101">
        <f>_xll.qlCalendarAdvance(Calendar,BA1215,AY1216,"f",,Trigger)</f>
        <v>47858</v>
      </c>
      <c r="BB1216" s="101">
        <f>_xll.qlInterestRateIndexMaturity(Currency&amp;"ibor"&amp;Tenor,BA1216,Trigger)</f>
        <v>47948</v>
      </c>
      <c r="BC1216" s="246">
        <f>_xll.qlIndexFixing($AC$5,AZ1216,TRUE,_xll.ohTrigger(Trigger,Trigger3M))</f>
        <v>2.1971139196160117E-2</v>
      </c>
      <c r="BD1216" s="246">
        <f>_xll.qlIndexFixing($BE$1,AZ1216,,_xll.ohTrigger(Trigger,Trigger3M))</f>
        <v>2.1922402838049138E-2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47863</v>
      </c>
      <c r="BA1217" s="101">
        <f>_xll.qlCalendarAdvance(Calendar,BA1216,AY1217,"f",,Trigger)</f>
        <v>47865</v>
      </c>
      <c r="BB1217" s="101">
        <f>_xll.qlInterestRateIndexMaturity(Currency&amp;"ibor"&amp;Tenor,BA1217,Trigger)</f>
        <v>47955</v>
      </c>
      <c r="BC1217" s="246">
        <f>_xll.qlIndexFixing($AC$5,AZ1217,TRUE,_xll.ohTrigger(Trigger,Trigger3M))</f>
        <v>2.198860772388489E-2</v>
      </c>
      <c r="BD1217" s="246">
        <f>_xll.qlIndexFixing($BE$1,AZ1217,,_xll.ohTrigger(Trigger,Trigger3M))</f>
        <v>2.1917699077548924E-2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47870</v>
      </c>
      <c r="BA1218" s="101">
        <f>_xll.qlCalendarAdvance(Calendar,BA1217,AY1218,"f",,Trigger)</f>
        <v>47872</v>
      </c>
      <c r="BB1218" s="101">
        <f>_xll.qlInterestRateIndexMaturity(Currency&amp;"ibor"&amp;Tenor,BA1218,Trigger)</f>
        <v>47962</v>
      </c>
      <c r="BC1218" s="246">
        <f>_xll.qlIndexFixing($AC$5,AZ1218,TRUE,_xll.ohTrigger(Trigger,Trigger3M))</f>
        <v>2.2006076327481416E-2</v>
      </c>
      <c r="BD1218" s="246">
        <f>_xll.qlIndexFixing($BE$1,AZ1218,,_xll.ohTrigger(Trigger,Trigger3M))</f>
        <v>2.1912942079161724E-2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47877</v>
      </c>
      <c r="BA1219" s="101">
        <f>_xll.qlCalendarAdvance(Calendar,BA1218,AY1219,"f",,Trigger)</f>
        <v>47879</v>
      </c>
      <c r="BB1219" s="101">
        <f>_xll.qlInterestRateIndexMaturity(Currency&amp;"ibor"&amp;Tenor,BA1219,Trigger)</f>
        <v>47968</v>
      </c>
      <c r="BC1219" s="246">
        <f>_xll.qlIndexFixing($AC$5,AZ1219,TRUE,_xll.ohTrigger(Trigger,Trigger3M))</f>
        <v>2.2021624902536042E-2</v>
      </c>
      <c r="BD1219" s="246">
        <f>_xll.qlIndexFixing($BE$1,AZ1219,,_xll.ohTrigger(Trigger,Trigger3M))</f>
        <v>2.1907819887063494E-2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47884</v>
      </c>
      <c r="BA1220" s="101">
        <f>_xll.qlCalendarAdvance(Calendar,BA1219,AY1220,"f",,Trigger)</f>
        <v>47886</v>
      </c>
      <c r="BB1220" s="101">
        <f>_xll.qlInterestRateIndexMaturity(Currency&amp;"ibor"&amp;Tenor,BA1220,Trigger)</f>
        <v>47975</v>
      </c>
      <c r="BC1220" s="246">
        <f>_xll.qlIndexFixing($AC$5,AZ1220,TRUE,_xll.ohTrigger(Trigger,Trigger3M))</f>
        <v>2.2039092586380125E-2</v>
      </c>
      <c r="BD1220" s="246">
        <f>_xll.qlIndexFixing($BE$1,AZ1220,,_xll.ohTrigger(Trigger,Trigger3M))</f>
        <v>2.1902960511032941E-2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47891</v>
      </c>
      <c r="BA1221" s="101">
        <f>_xll.qlCalendarAdvance(Calendar,BA1220,AY1221,"f",,Trigger)</f>
        <v>47893</v>
      </c>
      <c r="BB1221" s="101">
        <f>_xll.qlInterestRateIndexMaturity(Currency&amp;"ibor"&amp;Tenor,BA1221,Trigger)</f>
        <v>47982</v>
      </c>
      <c r="BC1221" s="246">
        <f>_xll.qlIndexFixing($AC$5,AZ1221,TRUE,_xll.ohTrigger(Trigger,Trigger3M))</f>
        <v>2.2056560345248239E-2</v>
      </c>
      <c r="BD1221" s="246">
        <f>_xll.qlIndexFixing($BE$1,AZ1221,,_xll.ohTrigger(Trigger,Trigger3M))</f>
        <v>2.1898047900839244E-2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47898</v>
      </c>
      <c r="BA1222" s="101">
        <f>_xll.qlCalendarAdvance(Calendar,BA1221,AY1222,"f",,Trigger)</f>
        <v>47900</v>
      </c>
      <c r="BB1222" s="101">
        <f>_xll.qlInterestRateIndexMaturity(Currency&amp;"ibor"&amp;Tenor,BA1222,Trigger)</f>
        <v>47989</v>
      </c>
      <c r="BC1222" s="246">
        <f>_xll.qlIndexFixing($AC$5,AZ1222,TRUE,_xll.ohTrigger(Trigger,Trigger3M))</f>
        <v>2.2074028179140386E-2</v>
      </c>
      <c r="BD1222" s="246">
        <f>_xll.qlIndexFixing($BE$1,AZ1222,,_xll.ohTrigger(Trigger,Trigger3M))</f>
        <v>2.1893082056675506E-2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47905</v>
      </c>
      <c r="BA1223" s="101">
        <f>_xll.qlCalendarAdvance(Calendar,BA1222,AY1223,"f",,Trigger)</f>
        <v>47907</v>
      </c>
      <c r="BB1223" s="101">
        <f>_xll.qlInterestRateIndexMaturity(Currency&amp;"ibor"&amp;Tenor,BA1223,Trigger)</f>
        <v>47998</v>
      </c>
      <c r="BC1223" s="246">
        <f>_xll.qlIndexFixing($AC$5,AZ1223,TRUE,_xll.ohTrigger(Trigger,Trigger3M))</f>
        <v>2.2095345059749003E-2</v>
      </c>
      <c r="BD1223" s="246">
        <f>_xll.qlIndexFixing($BE$1,AZ1223,,_xll.ohTrigger(Trigger,Trigger3M))</f>
        <v>2.1888653692478187E-2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47912</v>
      </c>
      <c r="BA1224" s="101">
        <f>_xll.qlCalendarAdvance(Calendar,BA1223,AY1224,"f",,Trigger)</f>
        <v>47914</v>
      </c>
      <c r="BB1224" s="101">
        <f>_xll.qlInterestRateIndexMaturity(Currency&amp;"ibor"&amp;Tenor,BA1224,Trigger)</f>
        <v>48008</v>
      </c>
      <c r="BC1224" s="246">
        <f>_xll.qlIndexFixing($AC$5,AZ1224,TRUE,_xll.ohTrigger(Trigger,Trigger3M))</f>
        <v>2.2118593233376133E-2</v>
      </c>
      <c r="BD1224" s="246">
        <f>_xll.qlIndexFixing($BE$1,AZ1224,,_xll.ohTrigger(Trigger,Trigger3M))</f>
        <v>2.1884444045243086E-2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47919</v>
      </c>
      <c r="BA1225" s="101">
        <f>_xll.qlCalendarAdvance(Calendar,BA1224,AY1225,"f",,Trigger)</f>
        <v>47921</v>
      </c>
      <c r="BB1225" s="101">
        <f>_xll.qlInterestRateIndexMaturity(Currency&amp;"ibor"&amp;Tenor,BA1225,Trigger)</f>
        <v>48015</v>
      </c>
      <c r="BC1225" s="246">
        <f>_xll.qlIndexFixing($AC$5,AZ1225,TRUE,_xll.ohTrigger(Trigger,Trigger3M))</f>
        <v>2.2136066672872306E-2</v>
      </c>
      <c r="BD1225" s="246">
        <f>_xll.qlIndexFixing($BE$1,AZ1225,,_xll.ohTrigger(Trigger,Trigger3M))</f>
        <v>2.1879297929234865E-2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47926</v>
      </c>
      <c r="BA1226" s="101">
        <f>_xll.qlCalendarAdvance(Calendar,BA1225,AY1226,"f",,Trigger)</f>
        <v>47928</v>
      </c>
      <c r="BB1226" s="101">
        <f>_xll.qlInterestRateIndexMaturity(Currency&amp;"ibor"&amp;Tenor,BA1226,Trigger)</f>
        <v>48022</v>
      </c>
      <c r="BC1226" s="246">
        <f>_xll.qlIndexFixing($AC$5,AZ1226,TRUE,_xll.ohTrigger(Trigger,Trigger3M))</f>
        <v>2.215354019163273E-2</v>
      </c>
      <c r="BD1226" s="246">
        <f>_xll.qlIndexFixing($BE$1,AZ1226,,_xll.ohTrigger(Trigger,Trigger3M))</f>
        <v>2.1874098564360053E-2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47933</v>
      </c>
      <c r="BA1227" s="101">
        <f>_xll.qlCalendarAdvance(Calendar,BA1226,AY1227,"f",,Trigger)</f>
        <v>47935</v>
      </c>
      <c r="BB1227" s="101">
        <f>_xll.qlInterestRateIndexMaturity(Currency&amp;"ibor"&amp;Tenor,BA1227,Trigger)</f>
        <v>48029</v>
      </c>
      <c r="BC1227" s="246">
        <f>_xll.qlIndexFixing($AC$5,AZ1227,TRUE,_xll.ohTrigger(Trigger,Trigger3M))</f>
        <v>2.2171013789659109E-2</v>
      </c>
      <c r="BD1227" s="246">
        <f>_xll.qlIndexFixing($BE$1,AZ1227,,_xll.ohTrigger(Trigger,Trigger3M))</f>
        <v>2.1868845950833795E-2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47940</v>
      </c>
      <c r="BA1228" s="101">
        <f>_xll.qlCalendarAdvance(Calendar,BA1227,AY1228,"f",,Trigger)</f>
        <v>47942</v>
      </c>
      <c r="BB1228" s="101">
        <f>_xll.qlInterestRateIndexMaturity(Currency&amp;"ibor"&amp;Tenor,BA1228,Trigger)</f>
        <v>48033</v>
      </c>
      <c r="BC1228" s="246">
        <f>_xll.qlIndexFixing($AC$5,AZ1228,TRUE,_xll.ohTrigger(Trigger,Trigger3M))</f>
        <v>2.2157468117883175E-2</v>
      </c>
      <c r="BD1228" s="246">
        <f>_xll.qlIndexFixing($BE$1,AZ1228,,_xll.ohTrigger(Trigger,Trigger3M))</f>
        <v>2.1862718636574879E-2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47947</v>
      </c>
      <c r="BA1229" s="101">
        <f>_xll.qlCalendarAdvance(Calendar,BA1228,AY1229,"f",,Trigger)</f>
        <v>47953</v>
      </c>
      <c r="BB1229" s="101">
        <f>_xll.qlInterestRateIndexMaturity(Currency&amp;"ibor"&amp;Tenor,BA1229,Trigger)</f>
        <v>48044</v>
      </c>
      <c r="BC1229" s="246">
        <f>_xll.qlIndexFixing($AC$5,AZ1229,TRUE,_xll.ohTrigger(Trigger,Trigger3M))</f>
        <v>2.2045859026038641E-2</v>
      </c>
      <c r="BD1229" s="246">
        <f>_xll.qlIndexFixing($BE$1,AZ1229,,_xll.ohTrigger(Trigger,Trigger3M))</f>
        <v>2.1854292731596305E-2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47956</v>
      </c>
      <c r="BA1230" s="101">
        <f>_xll.qlCalendarAdvance(Calendar,BA1229,AY1230,"f",,Trigger)</f>
        <v>47960</v>
      </c>
      <c r="BB1230" s="101">
        <f>_xll.qlInterestRateIndexMaturity(Currency&amp;"ibor"&amp;Tenor,BA1230,Trigger)</f>
        <v>48051</v>
      </c>
      <c r="BC1230" s="246">
        <f>_xll.qlIndexFixing($AC$5,AZ1230,TRUE,_xll.ohTrigger(Trigger,Trigger3M))</f>
        <v>2.1974564919006581E-2</v>
      </c>
      <c r="BD1230" s="246">
        <f>_xll.qlIndexFixing($BE$1,AZ1230,,_xll.ohTrigger(Trigger,Trigger3M))</f>
        <v>2.1848862342533051E-2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47963</v>
      </c>
      <c r="BA1231" s="101">
        <f>_xll.qlCalendarAdvance(Calendar,BA1230,AY1231,"f",,Trigger)</f>
        <v>47967</v>
      </c>
      <c r="BB1231" s="101">
        <f>_xll.qlInterestRateIndexMaturity(Currency&amp;"ibor"&amp;Tenor,BA1231,Trigger)</f>
        <v>48058</v>
      </c>
      <c r="BC1231" s="246">
        <f>_xll.qlIndexFixing($AC$5,AZ1231,TRUE,_xll.ohTrigger(Trigger,Trigger3M))</f>
        <v>2.1903060716975543E-2</v>
      </c>
      <c r="BD1231" s="246">
        <f>_xll.qlIndexFixing($BE$1,AZ1231,,_xll.ohTrigger(Trigger,Trigger3M))</f>
        <v>2.1843378715203251E-2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47970</v>
      </c>
      <c r="BA1232" s="101">
        <f>_xll.qlCalendarAdvance(Calendar,BA1231,AY1232,"f",,Trigger)</f>
        <v>47974</v>
      </c>
      <c r="BB1232" s="101">
        <f>_xll.qlInterestRateIndexMaturity(Currency&amp;"ibor"&amp;Tenor,BA1232,Trigger)</f>
        <v>48066</v>
      </c>
      <c r="BC1232" s="246">
        <f>_xll.qlIndexFixing($AC$5,AZ1232,TRUE,_xll.ohTrigger(Trigger,Trigger3M))</f>
        <v>2.1825322490800204E-2</v>
      </c>
      <c r="BD1232" s="246">
        <f>_xll.qlIndexFixing($BE$1,AZ1232,,_xll.ohTrigger(Trigger,Trigger3M))</f>
        <v>2.1838097159081665E-2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47977</v>
      </c>
      <c r="BA1233" s="101">
        <f>_xll.qlCalendarAdvance(Calendar,BA1232,AY1233,"f",,Trigger)</f>
        <v>47981</v>
      </c>
      <c r="BB1233" s="101">
        <f>_xll.qlInterestRateIndexMaturity(Currency&amp;"ibor"&amp;Tenor,BA1233,Trigger)</f>
        <v>48073</v>
      </c>
      <c r="BC1233" s="246">
        <f>_xll.qlIndexFixing($AC$5,AZ1233,TRUE,_xll.ohTrigger(Trigger,Trigger3M))</f>
        <v>2.1754335756665865E-2</v>
      </c>
      <c r="BD1233" s="246">
        <f>_xll.qlIndexFixing($BE$1,AZ1233,,_xll.ohTrigger(Trigger,Trigger3M))</f>
        <v>2.1832502914843382E-2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47984</v>
      </c>
      <c r="BA1234" s="101">
        <f>_xll.qlCalendarAdvance(Calendar,BA1233,AY1234,"f",,Trigger)</f>
        <v>47988</v>
      </c>
      <c r="BB1234" s="101">
        <f>_xll.qlInterestRateIndexMaturity(Currency&amp;"ibor"&amp;Tenor,BA1234,Trigger)</f>
        <v>48080</v>
      </c>
      <c r="BC1234" s="246">
        <f>_xll.qlIndexFixing($AC$5,AZ1234,TRUE,_xll.ohTrigger(Trigger,Trigger3M))</f>
        <v>2.1683141227018556E-2</v>
      </c>
      <c r="BD1234" s="246">
        <f>_xll.qlIndexFixing($BE$1,AZ1234,,_xll.ohTrigger(Trigger,Trigger3M))</f>
        <v>2.182685542989065E-2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47991</v>
      </c>
      <c r="BA1235" s="101">
        <f>_xll.qlCalendarAdvance(Calendar,BA1234,AY1235,"f",,Trigger)</f>
        <v>47995</v>
      </c>
      <c r="BB1235" s="101">
        <f>_xll.qlInterestRateIndexMaturity(Currency&amp;"ibor"&amp;Tenor,BA1235,Trigger)</f>
        <v>48087</v>
      </c>
      <c r="BC1235" s="246">
        <f>_xll.qlIndexFixing($AC$5,AZ1235,TRUE,_xll.ohTrigger(Trigger,Trigger3M))</f>
        <v>2.1611738913181397E-2</v>
      </c>
      <c r="BD1235" s="246">
        <f>_xll.qlIndexFixing($BE$1,AZ1235,,_xll.ohTrigger(Trigger,Trigger3M))</f>
        <v>2.182115470445025E-2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47998</v>
      </c>
      <c r="BA1236" s="101">
        <f>_xll.qlCalendarAdvance(Calendar,BA1235,AY1236,"f",,Trigger)</f>
        <v>48002</v>
      </c>
      <c r="BB1236" s="101">
        <f>_xll.qlInterestRateIndexMaturity(Currency&amp;"ibor"&amp;Tenor,BA1236,Trigger)</f>
        <v>48094</v>
      </c>
      <c r="BC1236" s="246">
        <f>_xll.qlIndexFixing($AC$5,AZ1236,TRUE,_xll.ohTrigger(Trigger,Trigger3M))</f>
        <v>2.1540128826515726E-2</v>
      </c>
      <c r="BD1236" s="246">
        <f>_xll.qlIndexFixing($BE$1,AZ1236,,_xll.ohTrigger(Trigger,Trigger3M))</f>
        <v>2.1815400738755906E-2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48005</v>
      </c>
      <c r="BA1237" s="101">
        <f>_xll.qlCalendarAdvance(Calendar,BA1236,AY1237,"f",,Trigger)</f>
        <v>48009</v>
      </c>
      <c r="BB1237" s="101">
        <f>_xll.qlInterestRateIndexMaturity(Currency&amp;"ibor"&amp;Tenor,BA1237,Trigger)</f>
        <v>48101</v>
      </c>
      <c r="BC1237" s="246">
        <f>_xll.qlIndexFixing($AC$5,AZ1237,TRUE,_xll.ohTrigger(Trigger,Trigger3M))</f>
        <v>2.1468310978412439E-2</v>
      </c>
      <c r="BD1237" s="246">
        <f>_xll.qlIndexFixing($BE$1,AZ1237,,_xll.ohTrigger(Trigger,Trigger3M))</f>
        <v>2.1809593533039604E-2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48012</v>
      </c>
      <c r="BA1238" s="101">
        <f>_xll.qlCalendarAdvance(Calendar,BA1237,AY1238,"f",,Trigger)</f>
        <v>48016</v>
      </c>
      <c r="BB1238" s="101">
        <f>_xll.qlInterestRateIndexMaturity(Currency&amp;"ibor"&amp;Tenor,BA1238,Trigger)</f>
        <v>48108</v>
      </c>
      <c r="BC1238" s="246">
        <f>_xll.qlIndexFixing($AC$5,AZ1238,TRUE,_xll.ohTrigger(Trigger,Trigger3M))</f>
        <v>2.1396285380294568E-2</v>
      </c>
      <c r="BD1238" s="246">
        <f>_xll.qlIndexFixing($BE$1,AZ1238,,_xll.ohTrigger(Trigger,Trigger3M))</f>
        <v>2.1803733087539415E-2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48019</v>
      </c>
      <c r="BA1239" s="101">
        <f>_xll.qlCalendarAdvance(Calendar,BA1238,AY1239,"f",,Trigger)</f>
        <v>48023</v>
      </c>
      <c r="BB1239" s="101">
        <f>_xll.qlInterestRateIndexMaturity(Currency&amp;"ibor"&amp;Tenor,BA1239,Trigger)</f>
        <v>48115</v>
      </c>
      <c r="BC1239" s="246">
        <f>_xll.qlIndexFixing($AC$5,AZ1239,TRUE,_xll.ohTrigger(Trigger,Trigger3M))</f>
        <v>2.1324052043619902E-2</v>
      </c>
      <c r="BD1239" s="246">
        <f>_xll.qlIndexFixing($BE$1,AZ1239,,_xll.ohTrigger(Trigger,Trigger3M))</f>
        <v>2.1797819402491675E-2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48026</v>
      </c>
      <c r="BA1240" s="101">
        <f>_xll.qlCalendarAdvance(Calendar,BA1239,AY1240,"f",,Trigger)</f>
        <v>48030</v>
      </c>
      <c r="BB1240" s="101">
        <f>_xll.qlInterestRateIndexMaturity(Currency&amp;"ibor"&amp;Tenor,BA1240,Trigger)</f>
        <v>48122</v>
      </c>
      <c r="BC1240" s="246">
        <f>_xll.qlIndexFixing($AC$5,AZ1240,TRUE,_xll.ohTrigger(Trigger,Trigger3M))</f>
        <v>2.1251610979880126E-2</v>
      </c>
      <c r="BD1240" s="246">
        <f>_xll.qlIndexFixing($BE$1,AZ1240,,_xll.ohTrigger(Trigger,Trigger3M))</f>
        <v>2.1791852478136191E-2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48033</v>
      </c>
      <c r="BA1241" s="101">
        <f>_xll.qlCalendarAdvance(Calendar,BA1240,AY1241,"f",,Trigger)</f>
        <v>48037</v>
      </c>
      <c r="BB1241" s="101">
        <f>_xll.qlInterestRateIndexMaturity(Currency&amp;"ibor"&amp;Tenor,BA1241,Trigger)</f>
        <v>48129</v>
      </c>
      <c r="BC1241" s="246">
        <f>_xll.qlIndexFixing($AC$5,AZ1241,TRUE,_xll.ohTrigger(Trigger,Trigger3M))</f>
        <v>2.1253862309142273E-2</v>
      </c>
      <c r="BD1241" s="246">
        <f>_xll.qlIndexFixing($BE$1,AZ1241,,_xll.ohTrigger(Trigger,Trigger3M))</f>
        <v>2.1785832314716244E-2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48040</v>
      </c>
      <c r="BA1242" s="101">
        <f>_xll.qlCalendarAdvance(Calendar,BA1241,AY1242,"f",,Trigger)</f>
        <v>48044</v>
      </c>
      <c r="BB1242" s="101">
        <f>_xll.qlInterestRateIndexMaturity(Currency&amp;"ibor"&amp;Tenor,BA1242,Trigger)</f>
        <v>48136</v>
      </c>
      <c r="BC1242" s="246">
        <f>_xll.qlIndexFixing($AC$5,AZ1242,TRUE,_xll.ohTrigger(Trigger,Trigger3M))</f>
        <v>2.1268582204457966E-2</v>
      </c>
      <c r="BD1242" s="246">
        <f>_xll.qlIndexFixing($BE$1,AZ1242,,_xll.ohTrigger(Trigger,Trigger3M))</f>
        <v>2.1779758912474249E-2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48047</v>
      </c>
      <c r="BA1243" s="101">
        <f>_xll.qlCalendarAdvance(Calendar,BA1242,AY1243,"f",,Trigger)</f>
        <v>48051</v>
      </c>
      <c r="BB1243" s="101">
        <f>_xll.qlInterestRateIndexMaturity(Currency&amp;"ibor"&amp;Tenor,BA1243,Trigger)</f>
        <v>48143</v>
      </c>
      <c r="BC1243" s="246">
        <f>_xll.qlIndexFixing($AC$5,AZ1243,TRUE,_xll.ohTrigger(Trigger,Trigger3M))</f>
        <v>2.1283302154846997E-2</v>
      </c>
      <c r="BD1243" s="246">
        <f>_xll.qlIndexFixing($BE$1,AZ1243,,_xll.ohTrigger(Trigger,Trigger3M))</f>
        <v>2.1773632271658707E-2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48054</v>
      </c>
      <c r="BA1244" s="101">
        <f>_xll.qlCalendarAdvance(Calendar,BA1243,AY1244,"f",,Trigger)</f>
        <v>48058</v>
      </c>
      <c r="BB1244" s="101">
        <f>_xll.qlInterestRateIndexMaturity(Currency&amp;"ibor"&amp;Tenor,BA1244,Trigger)</f>
        <v>48150</v>
      </c>
      <c r="BC1244" s="246">
        <f>_xll.qlIndexFixing($AC$5,AZ1244,TRUE,_xll.ohTrigger(Trigger,Trigger3M))</f>
        <v>2.1298022160309366E-2</v>
      </c>
      <c r="BD1244" s="246">
        <f>_xll.qlIndexFixing($BE$1,AZ1244,,_xll.ohTrigger(Trigger,Trigger3M))</f>
        <v>2.1767452392517241E-2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48061</v>
      </c>
      <c r="BA1245" s="101">
        <f>_xll.qlCalendarAdvance(Calendar,BA1244,AY1245,"f",,Trigger)</f>
        <v>48065</v>
      </c>
      <c r="BB1245" s="101">
        <f>_xll.qlInterestRateIndexMaturity(Currency&amp;"ibor"&amp;Tenor,BA1245,Trigger)</f>
        <v>48157</v>
      </c>
      <c r="BC1245" s="246">
        <f>_xll.qlIndexFixing($AC$5,AZ1245,TRUE,_xll.ohTrigger(Trigger,Trigger3M))</f>
        <v>2.1312742220845941E-2</v>
      </c>
      <c r="BD1245" s="246">
        <f>_xll.qlIndexFixing($BE$1,AZ1245,,_xll.ohTrigger(Trigger,Trigger3M))</f>
        <v>2.1761219275302696E-2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48068</v>
      </c>
      <c r="BA1246" s="101">
        <f>_xll.qlCalendarAdvance(Calendar,BA1245,AY1246,"f",,Trigger)</f>
        <v>48072</v>
      </c>
      <c r="BB1246" s="101">
        <f>_xll.qlInterestRateIndexMaturity(Currency&amp;"ibor"&amp;Tenor,BA1246,Trigger)</f>
        <v>48164</v>
      </c>
      <c r="BC1246" s="246">
        <f>_xll.qlIndexFixing($AC$5,AZ1246,TRUE,_xll.ohTrigger(Trigger,Trigger3M))</f>
        <v>2.1327462336457593E-2</v>
      </c>
      <c r="BD1246" s="246">
        <f>_xll.qlIndexFixing($BE$1,AZ1246,,_xll.ohTrigger(Trigger,Trigger3M))</f>
        <v>2.1754932920265306E-2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48075</v>
      </c>
      <c r="BA1247" s="101">
        <f>_xll.qlCalendarAdvance(Calendar,BA1246,AY1247,"f",,Trigger)</f>
        <v>48079</v>
      </c>
      <c r="BB1247" s="101">
        <f>_xll.qlInterestRateIndexMaturity(Currency&amp;"ibor"&amp;Tenor,BA1247,Trigger)</f>
        <v>48171</v>
      </c>
      <c r="BC1247" s="246">
        <f>_xll.qlIndexFixing($AC$5,AZ1247,TRUE,_xll.ohTrigger(Trigger,Trigger3M))</f>
        <v>2.1342182507142579E-2</v>
      </c>
      <c r="BD1247" s="246">
        <f>_xll.qlIndexFixing($BE$1,AZ1247,,_xll.ohTrigger(Trigger,Trigger3M))</f>
        <v>2.1748593327662255E-2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48082</v>
      </c>
      <c r="BA1248" s="101">
        <f>_xll.qlCalendarAdvance(Calendar,BA1247,AY1248,"f",,Trigger)</f>
        <v>48086</v>
      </c>
      <c r="BB1248" s="101">
        <f>_xll.qlInterestRateIndexMaturity(Currency&amp;"ibor"&amp;Tenor,BA1248,Trigger)</f>
        <v>48178</v>
      </c>
      <c r="BC1248" s="246">
        <f>_xll.qlIndexFixing($AC$5,AZ1248,TRUE,_xll.ohTrigger(Trigger,Trigger3M))</f>
        <v>2.1356902732902642E-2</v>
      </c>
      <c r="BD1248" s="246">
        <f>_xll.qlIndexFixing($BE$1,AZ1248,,_xll.ohTrigger(Trigger,Trigger3M))</f>
        <v>2.1742200497749858E-2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48089</v>
      </c>
      <c r="BA1249" s="101">
        <f>_xll.qlCalendarAdvance(Calendar,BA1248,AY1249,"f",,Trigger)</f>
        <v>48093</v>
      </c>
      <c r="BB1249" s="101">
        <f>_xll.qlInterestRateIndexMaturity(Currency&amp;"ibor"&amp;Tenor,BA1249,Trigger)</f>
        <v>48184</v>
      </c>
      <c r="BC1249" s="246">
        <f>_xll.qlIndexFixing($AC$5,AZ1249,TRUE,_xll.ohTrigger(Trigger,Trigger3M))</f>
        <v>2.1369938419962955E-2</v>
      </c>
      <c r="BD1249" s="246">
        <f>_xll.qlIndexFixing($BE$1,AZ1249,,_xll.ohTrigger(Trigger,Trigger3M))</f>
        <v>2.173556994114665E-2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48096</v>
      </c>
      <c r="BA1250" s="101">
        <f>_xll.qlCalendarAdvance(Calendar,BA1249,AY1250,"f",,Trigger)</f>
        <v>48100</v>
      </c>
      <c r="BB1250" s="101">
        <f>_xll.qlInterestRateIndexMaturity(Currency&amp;"ibor"&amp;Tenor,BA1250,Trigger)</f>
        <v>48191</v>
      </c>
      <c r="BC1250" s="246">
        <f>_xll.qlIndexFixing($AC$5,AZ1250,TRUE,_xll.ohTrigger(Trigger,Trigger3M))</f>
        <v>2.1384657880203519E-2</v>
      </c>
      <c r="BD1250" s="246">
        <f>_xll.qlIndexFixing($BE$1,AZ1250,,_xll.ohTrigger(Trigger,Trigger3M))</f>
        <v>2.1729074831034485E-2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48103</v>
      </c>
      <c r="BA1251" s="101">
        <f>_xll.qlCalendarAdvance(Calendar,BA1250,AY1251,"f",,Trigger)</f>
        <v>48107</v>
      </c>
      <c r="BB1251" s="101">
        <f>_xll.qlInterestRateIndexMaturity(Currency&amp;"ibor"&amp;Tenor,BA1251,Trigger)</f>
        <v>48198</v>
      </c>
      <c r="BC1251" s="246">
        <f>_xll.qlIndexFixing($AC$5,AZ1251,TRUE,_xll.ohTrigger(Trigger,Trigger3M))</f>
        <v>2.1399377394917433E-2</v>
      </c>
      <c r="BD1251" s="246">
        <f>_xll.qlIndexFixing($BE$1,AZ1251,,_xll.ohTrigger(Trigger,Trigger3M))</f>
        <v>2.1722526487466875E-2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48110</v>
      </c>
      <c r="BA1252" s="101">
        <f>_xll.qlCalendarAdvance(Calendar,BA1251,AY1252,"f",,Trigger)</f>
        <v>48114</v>
      </c>
      <c r="BB1252" s="101">
        <f>_xll.qlInterestRateIndexMaturity(Currency&amp;"ibor"&amp;Tenor,BA1252,Trigger)</f>
        <v>48205</v>
      </c>
      <c r="BC1252" s="246">
        <f>_xll.qlIndexFixing($AC$5,AZ1252,TRUE,_xll.ohTrigger(Trigger,Trigger3M))</f>
        <v>2.1414096964104699E-2</v>
      </c>
      <c r="BD1252" s="246">
        <f>_xll.qlIndexFixing($BE$1,AZ1252,,_xll.ohTrigger(Trigger,Trigger3M))</f>
        <v>2.171592491070734E-2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48117</v>
      </c>
      <c r="BA1253" s="101">
        <f>_xll.qlCalendarAdvance(Calendar,BA1252,AY1253,"f",,Trigger)</f>
        <v>48121</v>
      </c>
      <c r="BB1253" s="101">
        <f>_xll.qlInterestRateIndexMaturity(Currency&amp;"ibor"&amp;Tenor,BA1253,Trigger)</f>
        <v>48213</v>
      </c>
      <c r="BC1253" s="246">
        <f>_xll.qlIndexFixing($AC$5,AZ1253,TRUE,_xll.ohTrigger(Trigger,Trigger3M))</f>
        <v>2.1430504687823863E-2</v>
      </c>
      <c r="BD1253" s="246">
        <f>_xll.qlIndexFixing($BE$1,AZ1253,,_xll.ohTrigger(Trigger,Trigger3M))</f>
        <v>2.1709437797712575E-2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48124</v>
      </c>
      <c r="BA1254" s="101">
        <f>_xll.qlCalendarAdvance(Calendar,BA1253,AY1254,"f",,Trigger)</f>
        <v>48128</v>
      </c>
      <c r="BB1254" s="101">
        <f>_xll.qlInterestRateIndexMaturity(Currency&amp;"ibor"&amp;Tenor,BA1254,Trigger)</f>
        <v>48220</v>
      </c>
      <c r="BC1254" s="246">
        <f>_xll.qlIndexFixing($AC$5,AZ1254,TRUE,_xll.ohTrigger(Trigger,Trigger3M))</f>
        <v>2.1445225244035245E-2</v>
      </c>
      <c r="BD1254" s="246">
        <f>_xll.qlIndexFixing($BE$1,AZ1254,,_xll.ohTrigger(Trigger,Trigger3M))</f>
        <v>2.170272554947187E-2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48131</v>
      </c>
      <c r="BA1255" s="101">
        <f>_xll.qlCalendarAdvance(Calendar,BA1254,AY1255,"f",,Trigger)</f>
        <v>48135</v>
      </c>
      <c r="BB1255" s="101">
        <f>_xll.qlInterestRateIndexMaturity(Currency&amp;"ibor"&amp;Tenor,BA1255,Trigger)</f>
        <v>48227</v>
      </c>
      <c r="BC1255" s="246">
        <f>_xll.qlIndexFixing($AC$5,AZ1255,TRUE,_xll.ohTrigger(Trigger,Trigger3M))</f>
        <v>2.14599458553217E-2</v>
      </c>
      <c r="BD1255" s="246">
        <f>_xll.qlIndexFixing($BE$1,AZ1255,,_xll.ohTrigger(Trigger,Trigger3M))</f>
        <v>2.1695960065783813E-2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48138</v>
      </c>
      <c r="BA1256" s="101">
        <f>_xll.qlCalendarAdvance(Calendar,BA1255,AY1256,"f",,Trigger)</f>
        <v>48142</v>
      </c>
      <c r="BB1256" s="101">
        <f>_xll.qlInterestRateIndexMaturity(Currency&amp;"ibor"&amp;Tenor,BA1256,Trigger)</f>
        <v>48234</v>
      </c>
      <c r="BC1256" s="246">
        <f>_xll.qlIndexFixing($AC$5,AZ1256,TRUE,_xll.ohTrigger(Trigger,Trigger3M))</f>
        <v>2.1474666521684102E-2</v>
      </c>
      <c r="BD1256" s="246">
        <f>_xll.qlIndexFixing($BE$1,AZ1256,,_xll.ohTrigger(Trigger,Trigger3M))</f>
        <v>2.1689141346924699E-2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48145</v>
      </c>
      <c r="BA1257" s="101">
        <f>_xll.qlCalendarAdvance(Calendar,BA1256,AY1257,"f",,Trigger)</f>
        <v>48149</v>
      </c>
      <c r="BB1257" s="101">
        <f>_xll.qlInterestRateIndexMaturity(Currency&amp;"ibor"&amp;Tenor,BA1257,Trigger)</f>
        <v>48241</v>
      </c>
      <c r="BC1257" s="246">
        <f>_xll.qlIndexFixing($AC$5,AZ1257,TRUE,_xll.ohTrigger(Trigger,Trigger3M))</f>
        <v>2.1489387243123312E-2</v>
      </c>
      <c r="BD1257" s="246">
        <f>_xll.qlIndexFixing($BE$1,AZ1257,,_xll.ohTrigger(Trigger,Trigger3M))</f>
        <v>2.1682269393168228E-2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48152</v>
      </c>
      <c r="BA1258" s="101">
        <f>_xll.qlCalendarAdvance(Calendar,BA1257,AY1258,"f",,Trigger)</f>
        <v>48156</v>
      </c>
      <c r="BB1258" s="101">
        <f>_xll.qlInterestRateIndexMaturity(Currency&amp;"ibor"&amp;Tenor,BA1258,Trigger)</f>
        <v>48248</v>
      </c>
      <c r="BC1258" s="246">
        <f>_xll.qlIndexFixing($AC$5,AZ1258,TRUE,_xll.ohTrigger(Trigger,Trigger3M))</f>
        <v>2.1504108019638469E-2</v>
      </c>
      <c r="BD1258" s="246">
        <f>_xll.qlIndexFixing($BE$1,AZ1258,,_xll.ohTrigger(Trigger,Trigger3M))</f>
        <v>2.1675344204796776E-2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48159</v>
      </c>
      <c r="BA1259" s="101">
        <f>_xll.qlCalendarAdvance(Calendar,BA1258,AY1259,"f",,Trigger)</f>
        <v>48163</v>
      </c>
      <c r="BB1259" s="101">
        <f>_xll.qlInterestRateIndexMaturity(Currency&amp;"ibor"&amp;Tenor,BA1259,Trigger)</f>
        <v>48255</v>
      </c>
      <c r="BC1259" s="246">
        <f>_xll.qlIndexFixing($AC$5,AZ1259,TRUE,_xll.ohTrigger(Trigger,Trigger3M))</f>
        <v>2.1518828851231308E-2</v>
      </c>
      <c r="BD1259" s="246">
        <f>_xll.qlIndexFixing($BE$1,AZ1259,,_xll.ohTrigger(Trigger,Trigger3M))</f>
        <v>2.1668365782088389E-2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48166</v>
      </c>
      <c r="BA1260" s="101">
        <f>_xll.qlCalendarAdvance(Calendar,BA1259,AY1260,"f",,Trigger)</f>
        <v>48170</v>
      </c>
      <c r="BB1260" s="101">
        <f>_xll.qlInterestRateIndexMaturity(Currency&amp;"ibor"&amp;Tenor,BA1260,Trigger)</f>
        <v>48262</v>
      </c>
      <c r="BC1260" s="246">
        <f>_xll.qlIndexFixing($AC$5,AZ1260,TRUE,_xll.ohTrigger(Trigger,Trigger3M))</f>
        <v>2.1533549737900958E-2</v>
      </c>
      <c r="BD1260" s="246">
        <f>_xll.qlIndexFixing($BE$1,AZ1260,,_xll.ohTrigger(Trigger,Trigger3M))</f>
        <v>2.1661334125328922E-2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48173</v>
      </c>
      <c r="BA1261" s="101">
        <f>_xll.qlCalendarAdvance(Calendar,BA1260,AY1261,"f",,Trigger)</f>
        <v>48177</v>
      </c>
      <c r="BB1261" s="101">
        <f>_xll.qlInterestRateIndexMaturity(Currency&amp;"ibor"&amp;Tenor,BA1261,Trigger)</f>
        <v>48269</v>
      </c>
      <c r="BC1261" s="246">
        <f>_xll.qlIndexFixing($AC$5,AZ1261,TRUE,_xll.ohTrigger(Trigger,Trigger3M))</f>
        <v>2.1548270679646552E-2</v>
      </c>
      <c r="BD1261" s="246">
        <f>_xll.qlIndexFixing($BE$1,AZ1261,,_xll.ohTrigger(Trigger,Trigger3M))</f>
        <v>2.1654249234803361E-2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48180</v>
      </c>
      <c r="BA1262" s="101">
        <f>_xll.qlCalendarAdvance(Calendar,BA1261,AY1262,"f",,Trigger)</f>
        <v>48184</v>
      </c>
      <c r="BB1262" s="101">
        <f>_xll.qlInterestRateIndexMaturity(Currency&amp;"ibor"&amp;Tenor,BA1262,Trigger)</f>
        <v>48275</v>
      </c>
      <c r="BC1262" s="246">
        <f>_xll.qlIndexFixing($AC$5,AZ1262,TRUE,_xll.ohTrigger(Trigger,Trigger3M))</f>
        <v>2.1561295652058957E-2</v>
      </c>
      <c r="BD1262" s="246">
        <f>_xll.qlIndexFixing($BE$1,AZ1262,,_xll.ohTrigger(Trigger,Trigger3M))</f>
        <v>2.1646981376849627E-2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48187</v>
      </c>
      <c r="BA1263" s="101">
        <f>_xll.qlCalendarAdvance(Calendar,BA1262,AY1263,"f",,Trigger)</f>
        <v>48191</v>
      </c>
      <c r="BB1263" s="101">
        <f>_xll.qlInterestRateIndexMaturity(Currency&amp;"ibor"&amp;Tenor,BA1263,Trigger)</f>
        <v>48282</v>
      </c>
      <c r="BC1263" s="246">
        <f>_xll.qlIndexFixing($AC$5,AZ1263,TRUE,_xll.ohTrigger(Trigger,Trigger3M))</f>
        <v>2.1576015820467111E-2</v>
      </c>
      <c r="BD1263" s="246">
        <f>_xll.qlIndexFixing($BE$1,AZ1263,,_xll.ohTrigger(Trigger,Trigger3M))</f>
        <v>2.1639794252929445E-2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48194</v>
      </c>
      <c r="BA1264" s="101">
        <f>_xll.qlCalendarAdvance(Calendar,BA1263,AY1264,"f",,Trigger)</f>
        <v>48198</v>
      </c>
      <c r="BB1264" s="101">
        <f>_xll.qlInterestRateIndexMaturity(Currency&amp;"ibor"&amp;Tenor,BA1264,Trigger)</f>
        <v>48289</v>
      </c>
      <c r="BC1264" s="246">
        <f>_xll.qlIndexFixing($AC$5,AZ1264,TRUE,_xll.ohTrigger(Trigger,Trigger3M))</f>
        <v>2.1590736043351252E-2</v>
      </c>
      <c r="BD1264" s="246">
        <f>_xll.qlIndexFixing($BE$1,AZ1264,,_xll.ohTrigger(Trigger,Trigger3M))</f>
        <v>2.1632553899137767E-2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48201</v>
      </c>
      <c r="BA1265" s="101">
        <f>_xll.qlCalendarAdvance(Calendar,BA1264,AY1265,"f",,Trigger)</f>
        <v>48205</v>
      </c>
      <c r="BB1265" s="101">
        <f>_xll.qlInterestRateIndexMaturity(Currency&amp;"ibor"&amp;Tenor,BA1265,Trigger)</f>
        <v>48296</v>
      </c>
      <c r="BC1265" s="246">
        <f>_xll.qlIndexFixing($AC$5,AZ1265,TRUE,_xll.ohTrigger(Trigger,Trigger3M))</f>
        <v>2.1605456320711376E-2</v>
      </c>
      <c r="BD1265" s="246">
        <f>_xll.qlIndexFixing($BE$1,AZ1265,,_xll.ohTrigger(Trigger,Trigger3M))</f>
        <v>2.16252603157671E-2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48206</v>
      </c>
      <c r="BA1266" s="101">
        <f>_xll.qlCalendarAdvance(Calendar,BA1265,AY1266,"f",,Trigger)</f>
        <v>48212</v>
      </c>
      <c r="BB1266" s="101">
        <f>_xll.qlInterestRateIndexMaturity(Currency&amp;"ibor"&amp;Tenor,BA1266,Trigger)</f>
        <v>48303</v>
      </c>
      <c r="BC1266" s="246">
        <f>_xll.qlIndexFixing($AC$5,AZ1266,TRUE,_xll.ohTrigger(Trigger,Trigger3M))</f>
        <v>2.1620176652546605E-2</v>
      </c>
      <c r="BD1266" s="246">
        <f>_xll.qlIndexFixing($BE$1,AZ1266,,_xll.ohTrigger(Trigger,Trigger3M))</f>
        <v>2.1617913503106448E-2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48215</v>
      </c>
      <c r="BA1267" s="101">
        <f>_xll.qlCalendarAdvance(Calendar,BA1266,AY1267,"f",,Trigger)</f>
        <v>48219</v>
      </c>
      <c r="BB1267" s="101">
        <f>_xll.qlInterestRateIndexMaturity(Currency&amp;"ibor"&amp;Tenor,BA1267,Trigger)</f>
        <v>48310</v>
      </c>
      <c r="BC1267" s="246">
        <f>_xll.qlIndexFixing($AC$5,AZ1267,TRUE,_xll.ohTrigger(Trigger,Trigger3M))</f>
        <v>2.1634897038859575E-2</v>
      </c>
      <c r="BD1267" s="246">
        <f>_xll.qlIndexFixing($BE$1,AZ1267,,_xll.ohTrigger(Trigger,Trigger3M))</f>
        <v>2.161051346145447E-2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48222</v>
      </c>
      <c r="BA1268" s="101">
        <f>_xll.qlCalendarAdvance(Calendar,BA1267,AY1268,"f",,Trigger)</f>
        <v>48226</v>
      </c>
      <c r="BB1268" s="101">
        <f>_xll.qlInterestRateIndexMaturity(Currency&amp;"ibor"&amp;Tenor,BA1268,Trigger)</f>
        <v>48317</v>
      </c>
      <c r="BC1268" s="246">
        <f>_xll.qlIndexFixing($AC$5,AZ1268,TRUE,_xll.ohTrigger(Trigger,Trigger3M))</f>
        <v>2.1649617479648532E-2</v>
      </c>
      <c r="BD1268" s="246">
        <f>_xll.qlIndexFixing($BE$1,AZ1268,,_xll.ohTrigger(Trigger,Trigger3M))</f>
        <v>2.1603060191106315E-2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48229</v>
      </c>
      <c r="BA1269" s="101">
        <f>_xll.qlCalendarAdvance(Calendar,BA1268,AY1269,"f",,Trigger)</f>
        <v>48233</v>
      </c>
      <c r="BB1269" s="101">
        <f>_xll.qlInterestRateIndexMaturity(Currency&amp;"ibor"&amp;Tenor,BA1269,Trigger)</f>
        <v>48324</v>
      </c>
      <c r="BC1269" s="246">
        <f>_xll.qlIndexFixing($AC$5,AZ1269,TRUE,_xll.ohTrigger(Trigger,Trigger3M))</f>
        <v>2.1664337974914349E-2</v>
      </c>
      <c r="BD1269" s="246">
        <f>_xll.qlIndexFixing($BE$1,AZ1269,,_xll.ohTrigger(Trigger,Trigger3M))</f>
        <v>2.1595553692363281E-2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48236</v>
      </c>
      <c r="BA1270" s="101">
        <f>_xll.qlCalendarAdvance(Calendar,BA1269,AY1270,"f",,Trigger)</f>
        <v>48240</v>
      </c>
      <c r="BB1270" s="101">
        <f>_xll.qlInterestRateIndexMaturity(Currency&amp;"ibor"&amp;Tenor,BA1270,Trigger)</f>
        <v>48331</v>
      </c>
      <c r="BC1270" s="246">
        <f>_xll.qlIndexFixing($AC$5,AZ1270,TRUE,_xll.ohTrigger(Trigger,Trigger3M))</f>
        <v>2.1679058524657908E-2</v>
      </c>
      <c r="BD1270" s="246">
        <f>_xll.qlIndexFixing($BE$1,AZ1270,,_xll.ohTrigger(Trigger,Trigger3M))</f>
        <v>2.1587993965524032E-2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48243</v>
      </c>
      <c r="BA1271" s="101">
        <f>_xll.qlCalendarAdvance(Calendar,BA1270,AY1271,"f",,Trigger)</f>
        <v>48247</v>
      </c>
      <c r="BB1271" s="101">
        <f>_xll.qlInterestRateIndexMaturity(Currency&amp;"ibor"&amp;Tenor,BA1271,Trigger)</f>
        <v>48337</v>
      </c>
      <c r="BC1271" s="246">
        <f>_xll.qlIndexFixing($AC$5,AZ1271,TRUE,_xll.ohTrigger(Trigger,Trigger3M))</f>
        <v>2.1692075284162726E-2</v>
      </c>
      <c r="BD1271" s="246">
        <f>_xll.qlIndexFixing($BE$1,AZ1271,,_xll.ohTrigger(Trigger,Trigger3M))</f>
        <v>2.1580289082478998E-2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48250</v>
      </c>
      <c r="BA1272" s="101">
        <f>_xll.qlCalendarAdvance(Calendar,BA1271,AY1272,"f",,Trigger)</f>
        <v>48254</v>
      </c>
      <c r="BB1272" s="101">
        <f>_xll.qlInterestRateIndexMaturity(Currency&amp;"ibor"&amp;Tenor,BA1272,Trigger)</f>
        <v>48344</v>
      </c>
      <c r="BC1272" s="246">
        <f>_xll.qlIndexFixing($AC$5,AZ1272,TRUE,_xll.ohTrigger(Trigger,Trigger3M))</f>
        <v>2.1706795054090122E-2</v>
      </c>
      <c r="BD1272" s="246">
        <f>_xll.qlIndexFixing($BE$1,AZ1272,,_xll.ohTrigger(Trigger,Trigger3M))</f>
        <v>2.1572627160294289E-2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48257</v>
      </c>
      <c r="BA1273" s="101">
        <f>_xll.qlCalendarAdvance(Calendar,BA1272,AY1273,"f",,Trigger)</f>
        <v>48261</v>
      </c>
      <c r="BB1273" s="101">
        <f>_xll.qlInterestRateIndexMaturity(Currency&amp;"ibor"&amp;Tenor,BA1273,Trigger)</f>
        <v>48351</v>
      </c>
      <c r="BC1273" s="246">
        <f>_xll.qlIndexFixing($AC$5,AZ1273,TRUE,_xll.ohTrigger(Trigger,Trigger3M))</f>
        <v>2.1721514877890868E-2</v>
      </c>
      <c r="BD1273" s="246">
        <f>_xll.qlIndexFixing($BE$1,AZ1273,,_xll.ohTrigger(Trigger,Trigger3M))</f>
        <v>2.1564912013928073E-2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48264</v>
      </c>
      <c r="BA1274" s="101">
        <f>_xll.qlCalendarAdvance(Calendar,BA1273,AY1274,"f",,Trigger)</f>
        <v>48268</v>
      </c>
      <c r="BB1274" s="101">
        <f>_xll.qlInterestRateIndexMaturity(Currency&amp;"ibor"&amp;Tenor,BA1274,Trigger)</f>
        <v>48358</v>
      </c>
      <c r="BC1274" s="246">
        <f>_xll.qlIndexFixing($AC$5,AZ1274,TRUE,_xll.ohTrigger(Trigger,Trigger3M))</f>
        <v>2.1736234755568518E-2</v>
      </c>
      <c r="BD1274" s="246">
        <f>_xll.qlIndexFixing($BE$1,AZ1274,,_xll.ohTrigger(Trigger,Trigger3M))</f>
        <v>2.1557143643684995E-2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48271</v>
      </c>
      <c r="BA1275" s="101">
        <f>_xll.qlCalendarAdvance(Calendar,BA1274,AY1275,"f",,Trigger)</f>
        <v>48275</v>
      </c>
      <c r="BB1275" s="101">
        <f>_xll.qlInterestRateIndexMaturity(Currency&amp;"ibor"&amp;Tenor,BA1275,Trigger)</f>
        <v>48367</v>
      </c>
      <c r="BC1275" s="246">
        <f>_xll.qlIndexFixing($AC$5,AZ1275,TRUE,_xll.ohTrigger(Trigger,Trigger3M))</f>
        <v>2.1754369647316151E-2</v>
      </c>
      <c r="BD1275" s="246">
        <f>_xll.qlIndexFixing($BE$1,AZ1275,,_xll.ohTrigger(Trigger,Trigger3M))</f>
        <v>2.1549471386916683E-2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48278</v>
      </c>
      <c r="BA1276" s="101">
        <f>_xll.qlCalendarAdvance(Calendar,BA1275,AY1276,"f",,Trigger)</f>
        <v>48282</v>
      </c>
      <c r="BB1276" s="101">
        <f>_xll.qlInterestRateIndexMaturity(Currency&amp;"ibor"&amp;Tenor,BA1276,Trigger)</f>
        <v>48374</v>
      </c>
      <c r="BC1276" s="246">
        <f>_xll.qlIndexFixing($AC$5,AZ1276,TRUE,_xll.ohTrigger(Trigger,Trigger3M))</f>
        <v>2.1769091415243479E-2</v>
      </c>
      <c r="BD1276" s="246">
        <f>_xll.qlIndexFixing($BE$1,AZ1276,,_xll.ohTrigger(Trigger,Trigger3M))</f>
        <v>2.1541588025611194E-2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48285</v>
      </c>
      <c r="BA1277" s="101">
        <f>_xll.qlCalendarAdvance(Calendar,BA1276,AY1277,"f",,Trigger)</f>
        <v>48289</v>
      </c>
      <c r="BB1277" s="101">
        <f>_xll.qlInterestRateIndexMaturity(Currency&amp;"ibor"&amp;Tenor,BA1277,Trigger)</f>
        <v>48381</v>
      </c>
      <c r="BC1277" s="246">
        <f>_xll.qlIndexFixing($AC$5,AZ1277,TRUE,_xll.ohTrigger(Trigger,Trigger3M))</f>
        <v>2.178381323825283E-2</v>
      </c>
      <c r="BD1277" s="246">
        <f>_xll.qlIndexFixing($BE$1,AZ1277,,_xll.ohTrigger(Trigger,Trigger3M))</f>
        <v>2.1533651435400942E-2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48292</v>
      </c>
      <c r="BA1278" s="101">
        <f>_xll.qlCalendarAdvance(Calendar,BA1277,AY1278,"f",,Trigger)</f>
        <v>48296</v>
      </c>
      <c r="BB1278" s="101">
        <f>_xll.qlInterestRateIndexMaturity(Currency&amp;"ibor"&amp;Tenor,BA1278,Trigger)</f>
        <v>48388</v>
      </c>
      <c r="BC1278" s="246">
        <f>_xll.qlIndexFixing($AC$5,AZ1278,TRUE,_xll.ohTrigger(Trigger,Trigger3M))</f>
        <v>2.1798535116342468E-2</v>
      </c>
      <c r="BD1278" s="246">
        <f>_xll.qlIndexFixing($BE$1,AZ1278,,_xll.ohTrigger(Trigger,Trigger3M))</f>
        <v>2.1525661616606542E-2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48297</v>
      </c>
      <c r="BA1279" s="101">
        <f>_xll.qlCalendarAdvance(Calendar,BA1278,AY1279,"f",,Trigger)</f>
        <v>48303</v>
      </c>
      <c r="BB1279" s="101">
        <f>_xll.qlInterestRateIndexMaturity(Currency&amp;"ibor"&amp;Tenor,BA1279,Trigger)</f>
        <v>48395</v>
      </c>
      <c r="BC1279" s="246">
        <f>_xll.qlIndexFixing($AC$5,AZ1279,TRUE,_xll.ohTrigger(Trigger,Trigger3M))</f>
        <v>2.1813257049513268E-2</v>
      </c>
      <c r="BD1279" s="246">
        <f>_xll.qlIndexFixing($BE$1,AZ1279,,_xll.ohTrigger(Trigger,Trigger3M))</f>
        <v>2.1517618569552952E-2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48306</v>
      </c>
      <c r="BA1280" s="101">
        <f>_xll.qlCalendarAdvance(Calendar,BA1279,AY1280,"f",,Trigger)</f>
        <v>48310</v>
      </c>
      <c r="BB1280" s="101">
        <f>_xll.qlInterestRateIndexMaturity(Currency&amp;"ibor"&amp;Tenor,BA1280,Trigger)</f>
        <v>48401</v>
      </c>
      <c r="BC1280" s="246">
        <f>_xll.qlIndexFixing($AC$5,AZ1280,TRUE,_xll.ohTrigger(Trigger,Trigger3M))</f>
        <v>2.1775898174052736E-2</v>
      </c>
      <c r="BD1280" s="246">
        <f>_xll.qlIndexFixing($BE$1,AZ1280,,_xll.ohTrigger(Trigger,Trigger3M))</f>
        <v>2.1509469219760699E-2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48313</v>
      </c>
      <c r="BA1281" s="101">
        <f>_xll.qlCalendarAdvance(Calendar,BA1280,AY1281,"f",,Trigger)</f>
        <v>48317</v>
      </c>
      <c r="BB1281" s="101">
        <f>_xll.qlInterestRateIndexMaturity(Currency&amp;"ibor"&amp;Tenor,BA1281,Trigger)</f>
        <v>48408</v>
      </c>
      <c r="BC1281" s="246">
        <f>_xll.qlIndexFixing($AC$5,AZ1281,TRUE,_xll.ohTrigger(Trigger,Trigger3M))</f>
        <v>2.1702318886833181E-2</v>
      </c>
      <c r="BD1281" s="246">
        <f>_xll.qlIndexFixing($BE$1,AZ1281,,_xll.ohTrigger(Trigger,Trigger3M))</f>
        <v>2.1501324004384675E-2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48320</v>
      </c>
      <c r="BA1282" s="101">
        <f>_xll.qlCalendarAdvance(Calendar,BA1281,AY1282,"f",,Trigger)</f>
        <v>48324</v>
      </c>
      <c r="BB1282" s="101">
        <f>_xll.qlInterestRateIndexMaturity(Currency&amp;"ibor"&amp;Tenor,BA1282,Trigger)</f>
        <v>48415</v>
      </c>
      <c r="BC1282" s="246">
        <f>_xll.qlIndexFixing($AC$5,AZ1282,TRUE,_xll.ohTrigger(Trigger,Trigger3M))</f>
        <v>2.1628542443394363E-2</v>
      </c>
      <c r="BD1282" s="246">
        <f>_xll.qlIndexFixing($BE$1,AZ1282,,_xll.ohTrigger(Trigger,Trigger3M))</f>
        <v>2.1493125564694904E-2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48327</v>
      </c>
      <c r="BA1283" s="101">
        <f>_xll.qlCalendarAdvance(Calendar,BA1282,AY1283,"f",,Trigger)</f>
        <v>48331</v>
      </c>
      <c r="BB1283" s="101">
        <f>_xll.qlInterestRateIndexMaturity(Currency&amp;"ibor"&amp;Tenor,BA1283,Trigger)</f>
        <v>48422</v>
      </c>
      <c r="BC1283" s="246">
        <f>_xll.qlIndexFixing($AC$5,AZ1283,TRUE,_xll.ohTrigger(Trigger,Trigger3M))</f>
        <v>2.155456885475604E-2</v>
      </c>
      <c r="BD1283" s="246">
        <f>_xll.qlIndexFixing($BE$1,AZ1283,,_xll.ohTrigger(Trigger,Trigger3M))</f>
        <v>2.1484873901024309E-2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48334</v>
      </c>
      <c r="BA1284" s="101">
        <f>_xll.qlCalendarAdvance(Calendar,BA1283,AY1284,"f",,Trigger)</f>
        <v>48338</v>
      </c>
      <c r="BB1284" s="101">
        <f>_xll.qlInterestRateIndexMaturity(Currency&amp;"ibor"&amp;Tenor,BA1284,Trigger)</f>
        <v>48430</v>
      </c>
      <c r="BC1284" s="246">
        <f>_xll.qlIndexFixing($AC$5,AZ1284,TRUE,_xll.ohTrigger(Trigger,Trigger3M))</f>
        <v>2.147391155117017E-2</v>
      </c>
      <c r="BD1284" s="246">
        <f>_xll.qlIndexFixing($BE$1,AZ1284,,_xll.ohTrigger(Trigger,Trigger3M))</f>
        <v>2.1476604921900091E-2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48341</v>
      </c>
      <c r="BA1285" s="101">
        <f>_xll.qlCalendarAdvance(Calendar,BA1284,AY1285,"f",,Trigger)</f>
        <v>48345</v>
      </c>
      <c r="BB1285" s="101">
        <f>_xll.qlInterestRateIndexMaturity(Currency&amp;"ibor"&amp;Tenor,BA1285,Trigger)</f>
        <v>48437</v>
      </c>
      <c r="BC1285" s="246">
        <f>_xll.qlIndexFixing($AC$5,AZ1285,TRUE,_xll.ohTrigger(Trigger,Trigger3M))</f>
        <v>2.1400479760440381E-2</v>
      </c>
      <c r="BD1285" s="246">
        <f>_xll.qlIndexFixing($BE$1,AZ1285,,_xll.ohTrigger(Trigger,Trigger3M))</f>
        <v>2.1468242512223196E-2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48348</v>
      </c>
      <c r="BA1286" s="101">
        <f>_xll.qlCalendarAdvance(Calendar,BA1285,AY1286,"f",,Trigger)</f>
        <v>48352</v>
      </c>
      <c r="BB1286" s="101">
        <f>_xll.qlInterestRateIndexMaturity(Currency&amp;"ibor"&amp;Tenor,BA1286,Trigger)</f>
        <v>48444</v>
      </c>
      <c r="BC1286" s="246">
        <f>_xll.qlIndexFixing($AC$5,AZ1286,TRUE,_xll.ohTrigger(Trigger,Trigger3M))</f>
        <v>2.1326852984079471E-2</v>
      </c>
      <c r="BD1286" s="246">
        <f>_xll.qlIndexFixing($BE$1,AZ1286,,_xll.ohTrigger(Trigger,Trigger3M))</f>
        <v>2.1459826876617422E-2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48355</v>
      </c>
      <c r="BA1287" s="101">
        <f>_xll.qlCalendarAdvance(Calendar,BA1286,AY1287,"f",,Trigger)</f>
        <v>48359</v>
      </c>
      <c r="BB1287" s="101">
        <f>_xll.qlInterestRateIndexMaturity(Currency&amp;"ibor"&amp;Tenor,BA1287,Trigger)</f>
        <v>48451</v>
      </c>
      <c r="BC1287" s="246">
        <f>_xll.qlIndexFixing($AC$5,AZ1287,TRUE,_xll.ohTrigger(Trigger,Trigger3M))</f>
        <v>2.1253031233084734E-2</v>
      </c>
      <c r="BD1287" s="246">
        <f>_xll.qlIndexFixing($BE$1,AZ1287,,_xll.ohTrigger(Trigger,Trigger3M))</f>
        <v>2.1451358015425099E-2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48362</v>
      </c>
      <c r="BA1288" s="101">
        <f>_xll.qlCalendarAdvance(Calendar,BA1287,AY1288,"f",,Trigger)</f>
        <v>48366</v>
      </c>
      <c r="BB1288" s="101">
        <f>_xll.qlInterestRateIndexMaturity(Currency&amp;"ibor"&amp;Tenor,BA1288,Trigger)</f>
        <v>48458</v>
      </c>
      <c r="BC1288" s="246">
        <f>_xll.qlIndexFixing($AC$5,AZ1288,TRUE,_xll.ohTrigger(Trigger,Trigger3M))</f>
        <v>2.1179014518482128E-2</v>
      </c>
      <c r="BD1288" s="246">
        <f>_xll.qlIndexFixing($BE$1,AZ1288,,_xll.ohTrigger(Trigger,Trigger3M))</f>
        <v>2.1442835928990302E-2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48369</v>
      </c>
      <c r="BA1289" s="101">
        <f>_xll.qlCalendarAdvance(Calendar,BA1288,AY1289,"f",,Trigger)</f>
        <v>48373</v>
      </c>
      <c r="BB1289" s="101">
        <f>_xll.qlInterestRateIndexMaturity(Currency&amp;"ibor"&amp;Tenor,BA1289,Trigger)</f>
        <v>48465</v>
      </c>
      <c r="BC1289" s="246">
        <f>_xll.qlIndexFixing($AC$5,AZ1289,TRUE,_xll.ohTrigger(Trigger,Trigger3M))</f>
        <v>2.1104802851330637E-2</v>
      </c>
      <c r="BD1289" s="246">
        <f>_xll.qlIndexFixing($BE$1,AZ1289,,_xll.ohTrigger(Trigger,Trigger3M))</f>
        <v>2.143426061765797E-2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48376</v>
      </c>
      <c r="BA1290" s="101">
        <f>_xll.qlCalendarAdvance(Calendar,BA1289,AY1290,"f",,Trigger)</f>
        <v>48380</v>
      </c>
      <c r="BB1290" s="101">
        <f>_xll.qlInterestRateIndexMaturity(Currency&amp;"ibor"&amp;Tenor,BA1290,Trigger)</f>
        <v>48472</v>
      </c>
      <c r="BC1290" s="246">
        <f>_xll.qlIndexFixing($AC$5,AZ1290,TRUE,_xll.ohTrigger(Trigger,Trigger3M))</f>
        <v>2.1030396242710962E-2</v>
      </c>
      <c r="BD1290" s="246">
        <f>_xll.qlIndexFixing($BE$1,AZ1290,,_xll.ohTrigger(Trigger,Trigger3M))</f>
        <v>2.1425632081776523E-2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48383</v>
      </c>
      <c r="BA1291" s="101">
        <f>_xll.qlCalendarAdvance(Calendar,BA1290,AY1291,"f",,Trigger)</f>
        <v>48387</v>
      </c>
      <c r="BB1291" s="101">
        <f>_xll.qlInterestRateIndexMaturity(Currency&amp;"ibor"&amp;Tenor,BA1291,Trigger)</f>
        <v>48479</v>
      </c>
      <c r="BC1291" s="246">
        <f>_xll.qlIndexFixing($AC$5,AZ1291,TRUE,_xll.ohTrigger(Trigger,Trigger3M))</f>
        <v>2.0955794703740295E-2</v>
      </c>
      <c r="BD1291" s="246">
        <f>_xll.qlIndexFixing($BE$1,AZ1291,,_xll.ohTrigger(Trigger,Trigger3M))</f>
        <v>2.1416950321695247E-2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48390</v>
      </c>
      <c r="BA1292" s="101">
        <f>_xll.qlCalendarAdvance(Calendar,BA1291,AY1292,"f",,Trigger)</f>
        <v>48394</v>
      </c>
      <c r="BB1292" s="101">
        <f>_xll.qlInterestRateIndexMaturity(Currency&amp;"ibor"&amp;Tenor,BA1292,Trigger)</f>
        <v>48486</v>
      </c>
      <c r="BC1292" s="246">
        <f>_xll.qlIndexFixing($AC$5,AZ1292,TRUE,_xll.ohTrigger(Trigger,Trigger3M))</f>
        <v>2.0880998245559289E-2</v>
      </c>
      <c r="BD1292" s="246">
        <f>_xll.qlIndexFixing($BE$1,AZ1292,,_xll.ohTrigger(Trigger,Trigger3M))</f>
        <v>2.1408215337769508E-2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48397</v>
      </c>
      <c r="BA1293" s="101">
        <f>_xll.qlCalendarAdvance(Calendar,BA1292,AY1293,"f",,Trigger)</f>
        <v>48401</v>
      </c>
      <c r="BB1293" s="101">
        <f>_xll.qlInterestRateIndexMaturity(Currency&amp;"ibor"&amp;Tenor,BA1293,Trigger)</f>
        <v>48493</v>
      </c>
      <c r="BC1293" s="246">
        <f>_xll.qlIndexFixing($AC$5,AZ1293,TRUE,_xll.ohTrigger(Trigger,Trigger3M))</f>
        <v>2.0855818952172464E-2</v>
      </c>
      <c r="BD1293" s="246">
        <f>_xll.qlIndexFixing($BE$1,AZ1293,,_xll.ohTrigger(Trigger,Trigger3M))</f>
        <v>2.1399427130351201E-2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48404</v>
      </c>
      <c r="BA1294" s="101">
        <f>_xll.qlCalendarAdvance(Calendar,BA1293,AY1294,"f",,Trigger)</f>
        <v>48408</v>
      </c>
      <c r="BB1294" s="101">
        <f>_xll.qlInterestRateIndexMaturity(Currency&amp;"ibor"&amp;Tenor,BA1294,Trigger)</f>
        <v>48500</v>
      </c>
      <c r="BC1294" s="246">
        <f>_xll.qlIndexFixing($AC$5,AZ1294,TRUE,_xll.ohTrigger(Trigger,Trigger3M))</f>
        <v>2.0867956977968241E-2</v>
      </c>
      <c r="BD1294" s="246">
        <f>_xll.qlIndexFixing($BE$1,AZ1294,,_xll.ohTrigger(Trigger,Trigger3M))</f>
        <v>2.1390585699797428E-2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48411</v>
      </c>
      <c r="BA1295" s="101">
        <f>_xll.qlCalendarAdvance(Calendar,BA1294,AY1295,"f",,Trigger)</f>
        <v>48415</v>
      </c>
      <c r="BB1295" s="101">
        <f>_xll.qlInterestRateIndexMaturity(Currency&amp;"ibor"&amp;Tenor,BA1295,Trigger)</f>
        <v>48507</v>
      </c>
      <c r="BC1295" s="246">
        <f>_xll.qlIndexFixing($AC$5,AZ1295,TRUE,_xll.ohTrigger(Trigger,Trigger3M))</f>
        <v>2.0880095041216667E-2</v>
      </c>
      <c r="BD1295" s="246">
        <f>_xll.qlIndexFixing($BE$1,AZ1295,,_xll.ohTrigger(Trigger,Trigger3M))</f>
        <v>2.1381691046468771E-2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48418</v>
      </c>
      <c r="BA1296" s="101">
        <f>_xll.qlCalendarAdvance(Calendar,BA1295,AY1296,"f",,Trigger)</f>
        <v>48422</v>
      </c>
      <c r="BB1296" s="101">
        <f>_xll.qlInterestRateIndexMaturity(Currency&amp;"ibor"&amp;Tenor,BA1296,Trigger)</f>
        <v>48514</v>
      </c>
      <c r="BC1296" s="246">
        <f>_xll.qlIndexFixing($AC$5,AZ1296,TRUE,_xll.ohTrigger(Trigger,Trigger3M))</f>
        <v>2.0892233141916003E-2</v>
      </c>
      <c r="BD1296" s="246">
        <f>_xll.qlIndexFixing($BE$1,AZ1296,,_xll.ohTrigger(Trigger,Trigger3M))</f>
        <v>2.1372743170723209E-2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48425</v>
      </c>
      <c r="BA1297" s="101">
        <f>_xll.qlCalendarAdvance(Calendar,BA1296,AY1297,"f",,Trigger)</f>
        <v>48429</v>
      </c>
      <c r="BB1297" s="101">
        <f>_xll.qlInterestRateIndexMaturity(Currency&amp;"ibor"&amp;Tenor,BA1297,Trigger)</f>
        <v>48521</v>
      </c>
      <c r="BC1297" s="246">
        <f>_xll.qlIndexFixing($AC$5,AZ1297,TRUE,_xll.ohTrigger(Trigger,Trigger3M))</f>
        <v>2.0904371280067124E-2</v>
      </c>
      <c r="BD1297" s="246">
        <f>_xll.qlIndexFixing($BE$1,AZ1297,,_xll.ohTrigger(Trigger,Trigger3M))</f>
        <v>2.1363742072927398E-2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48432</v>
      </c>
      <c r="BA1298" s="101">
        <f>_xll.qlCalendarAdvance(Calendar,BA1297,AY1298,"f",,Trigger)</f>
        <v>48436</v>
      </c>
      <c r="BB1298" s="101">
        <f>_xll.qlInterestRateIndexMaturity(Currency&amp;"ibor"&amp;Tenor,BA1298,Trigger)</f>
        <v>48528</v>
      </c>
      <c r="BC1298" s="246">
        <f>_xll.qlIndexFixing($AC$5,AZ1298,TRUE,_xll.ohTrigger(Trigger,Trigger3M))</f>
        <v>2.0916509455671761E-2</v>
      </c>
      <c r="BD1298" s="246">
        <f>_xll.qlIndexFixing($BE$1,AZ1298,,_xll.ohTrigger(Trigger,Trigger3M))</f>
        <v>2.1354687753444533E-2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48439</v>
      </c>
      <c r="BA1299" s="101">
        <f>_xll.qlCalendarAdvance(Calendar,BA1298,AY1299,"f",,Trigger)</f>
        <v>48443</v>
      </c>
      <c r="BB1299" s="101">
        <f>_xll.qlInterestRateIndexMaturity(Currency&amp;"ibor"&amp;Tenor,BA1299,Trigger)</f>
        <v>48535</v>
      </c>
      <c r="BC1299" s="246">
        <f>_xll.qlIndexFixing($AC$5,AZ1299,TRUE,_xll.ohTrigger(Trigger,Trigger3M))</f>
        <v>2.0928647668727308E-2</v>
      </c>
      <c r="BD1299" s="246">
        <f>_xll.qlIndexFixing($BE$1,AZ1299,,_xll.ohTrigger(Trigger,Trigger3M))</f>
        <v>2.134558021264301E-2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48446</v>
      </c>
      <c r="BA1300" s="101">
        <f>_xll.qlCalendarAdvance(Calendar,BA1299,AY1300,"f",,Trigger)</f>
        <v>48450</v>
      </c>
      <c r="BB1300" s="101">
        <f>_xll.qlInterestRateIndexMaturity(Currency&amp;"ibor"&amp;Tenor,BA1300,Trigger)</f>
        <v>48542</v>
      </c>
      <c r="BC1300" s="246">
        <f>_xll.qlIndexFixing($AC$5,AZ1300,TRUE,_xll.ohTrigger(Trigger,Trigger3M))</f>
        <v>2.0940785919236374E-2</v>
      </c>
      <c r="BD1300" s="246">
        <f>_xll.qlIndexFixing($BE$1,AZ1300,,_xll.ohTrigger(Trigger,Trigger3M))</f>
        <v>2.1336419450891233E-2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48453</v>
      </c>
      <c r="BA1301" s="101">
        <f>_xll.qlCalendarAdvance(Calendar,BA1300,AY1301,"f",,Trigger)</f>
        <v>48457</v>
      </c>
      <c r="BB1301" s="101">
        <f>_xll.qlInterestRateIndexMaturity(Currency&amp;"ibor"&amp;Tenor,BA1301,Trigger)</f>
        <v>48548</v>
      </c>
      <c r="BC1301" s="246">
        <f>_xll.qlIndexFixing($AC$5,AZ1301,TRUE,_xll.ohTrigger(Trigger,Trigger3M))</f>
        <v>2.0951448575942271E-2</v>
      </c>
      <c r="BD1301" s="246">
        <f>_xll.qlIndexFixing($BE$1,AZ1301,,_xll.ohTrigger(Trigger,Trigger3M))</f>
        <v>2.1327243042070471E-2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48460</v>
      </c>
      <c r="BA1302" s="101">
        <f>_xll.qlCalendarAdvance(Calendar,BA1301,AY1302,"f",,Trigger)</f>
        <v>48464</v>
      </c>
      <c r="BB1302" s="101">
        <f>_xll.qlInterestRateIndexMaturity(Currency&amp;"ibor"&amp;Tenor,BA1302,Trigger)</f>
        <v>48555</v>
      </c>
      <c r="BC1302" s="246">
        <f>_xll.qlIndexFixing($AC$5,AZ1302,TRUE,_xll.ohTrigger(Trigger,Trigger3M))</f>
        <v>2.0963586193929878E-2</v>
      </c>
      <c r="BD1302" s="246">
        <f>_xll.qlIndexFixing($BE$1,AZ1302,,_xll.ohTrigger(Trigger,Trigger3M))</f>
        <v>2.1317980188125502E-2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48467</v>
      </c>
      <c r="BA1303" s="101">
        <f>_xll.qlCalendarAdvance(Calendar,BA1302,AY1303,"f",,Trigger)</f>
        <v>48471</v>
      </c>
      <c r="BB1303" s="101">
        <f>_xll.qlInterestRateIndexMaturity(Currency&amp;"ibor"&amp;Tenor,BA1303,Trigger)</f>
        <v>48562</v>
      </c>
      <c r="BC1303" s="246">
        <f>_xll.qlIndexFixing($AC$5,AZ1303,TRUE,_xll.ohTrigger(Trigger,Trigger3M))</f>
        <v>2.0975723848960383E-2</v>
      </c>
      <c r="BD1303" s="246">
        <f>_xll.qlIndexFixing($BE$1,AZ1303,,_xll.ohTrigger(Trigger,Trigger3M))</f>
        <v>2.1308664117231445E-2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48474</v>
      </c>
      <c r="BA1304" s="101">
        <f>_xll.qlCalendarAdvance(Calendar,BA1303,AY1304,"f",,Trigger)</f>
        <v>48478</v>
      </c>
      <c r="BB1304" s="101">
        <f>_xll.qlInterestRateIndexMaturity(Currency&amp;"ibor"&amp;Tenor,BA1304,Trigger)</f>
        <v>48569</v>
      </c>
      <c r="BC1304" s="246">
        <f>_xll.qlIndexFixing($AC$5,AZ1304,TRUE,_xll.ohTrigger(Trigger,Trigger3M))</f>
        <v>2.0987861541035539E-2</v>
      </c>
      <c r="BD1304" s="246">
        <f>_xll.qlIndexFixing($BE$1,AZ1304,,_xll.ohTrigger(Trigger,Trigger3M))</f>
        <v>2.1299294829763383E-2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48481</v>
      </c>
      <c r="BA1305" s="101">
        <f>_xll.qlCalendarAdvance(Calendar,BA1304,AY1305,"f",,Trigger)</f>
        <v>48485</v>
      </c>
      <c r="BB1305" s="101">
        <f>_xll.qlInterestRateIndexMaturity(Currency&amp;"ibor"&amp;Tenor,BA1305,Trigger)</f>
        <v>48576</v>
      </c>
      <c r="BC1305" s="246">
        <f>_xll.qlIndexFixing($AC$5,AZ1305,TRUE,_xll.ohTrigger(Trigger,Trigger3M))</f>
        <v>2.099999927015447E-2</v>
      </c>
      <c r="BD1305" s="246">
        <f>_xll.qlIndexFixing($BE$1,AZ1305,,_xll.ohTrigger(Trigger,Trigger3M))</f>
        <v>2.1289872326093768E-2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48488</v>
      </c>
      <c r="BA1306" s="101">
        <f>_xll.qlCalendarAdvance(Calendar,BA1305,AY1306,"f",,Trigger)</f>
        <v>48492</v>
      </c>
      <c r="BB1306" s="101">
        <f>_xll.qlInterestRateIndexMaturity(Currency&amp;"ibor"&amp;Tenor,BA1306,Trigger)</f>
        <v>48584</v>
      </c>
      <c r="BC1306" s="246">
        <f>_xll.qlIndexFixing($AC$5,AZ1306,TRUE,_xll.ohTrigger(Trigger,Trigger3M))</f>
        <v>2.1013616208792947E-2</v>
      </c>
      <c r="BD1306" s="246">
        <f>_xll.qlIndexFixing($BE$1,AZ1306,,_xll.ohTrigger(Trigger,Trigger3M))</f>
        <v>2.1280337261425787E-2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48495</v>
      </c>
      <c r="BA1307" s="101">
        <f>_xll.qlCalendarAdvance(Calendar,BA1306,AY1307,"f",,Trigger)</f>
        <v>48499</v>
      </c>
      <c r="BB1307" s="101">
        <f>_xll.qlInterestRateIndexMaturity(Currency&amp;"ibor"&amp;Tenor,BA1307,Trigger)</f>
        <v>48591</v>
      </c>
      <c r="BC1307" s="246">
        <f>_xll.qlIndexFixing($AC$5,AZ1307,TRUE,_xll.ohTrigger(Trigger,Trigger3M))</f>
        <v>2.1025754721472299E-2</v>
      </c>
      <c r="BD1307" s="246">
        <f>_xll.qlIndexFixing($BE$1,AZ1307,,_xll.ohTrigger(Trigger,Trigger3M))</f>
        <v>2.1270803963562485E-2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48502</v>
      </c>
      <c r="BA1308" s="101">
        <f>_xll.qlCalendarAdvance(Calendar,BA1307,AY1308,"f",,Trigger)</f>
        <v>48506</v>
      </c>
      <c r="BB1308" s="101">
        <f>_xll.qlInterestRateIndexMaturity(Currency&amp;"ibor"&amp;Tenor,BA1308,Trigger)</f>
        <v>48598</v>
      </c>
      <c r="BC1308" s="246">
        <f>_xll.qlIndexFixing($AC$5,AZ1308,TRUE,_xll.ohTrigger(Trigger,Trigger3M))</f>
        <v>2.1037893271604304E-2</v>
      </c>
      <c r="BD1308" s="246">
        <f>_xll.qlIndexFixing($BE$1,AZ1308,,_xll.ohTrigger(Trigger,Trigger3M))</f>
        <v>2.1261217447785627E-2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48509</v>
      </c>
      <c r="BA1309" s="101">
        <f>_xll.qlCalendarAdvance(Calendar,BA1308,AY1309,"f",,Trigger)</f>
        <v>48513</v>
      </c>
      <c r="BB1309" s="101">
        <f>_xll.qlInterestRateIndexMaturity(Currency&amp;"ibor"&amp;Tenor,BA1309,Trigger)</f>
        <v>48605</v>
      </c>
      <c r="BC1309" s="246">
        <f>_xll.qlIndexFixing($AC$5,AZ1309,TRUE,_xll.ohTrigger(Trigger,Trigger3M))</f>
        <v>2.1050031859188953E-2</v>
      </c>
      <c r="BD1309" s="246">
        <f>_xll.qlIndexFixing($BE$1,AZ1309,,_xll.ohTrigger(Trigger,Trigger3M))</f>
        <v>2.1251577714482734E-2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48516</v>
      </c>
      <c r="BA1310" s="101">
        <f>_xll.qlCalendarAdvance(Calendar,BA1309,AY1310,"f",,Trigger)</f>
        <v>48520</v>
      </c>
      <c r="BB1310" s="101">
        <f>_xll.qlInterestRateIndexMaturity(Currency&amp;"ibor"&amp;Tenor,BA1310,Trigger)</f>
        <v>48612</v>
      </c>
      <c r="BC1310" s="246">
        <f>_xll.qlIndexFixing($AC$5,AZ1310,TRUE,_xll.ohTrigger(Trigger,Trigger3M))</f>
        <v>2.1062170484227993E-2</v>
      </c>
      <c r="BD1310" s="246">
        <f>_xll.qlIndexFixing($BE$1,AZ1310,,_xll.ohTrigger(Trigger,Trigger3M))</f>
        <v>2.1241884764048268E-2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48523</v>
      </c>
      <c r="BA1311" s="101">
        <f>_xll.qlCalendarAdvance(Calendar,BA1310,AY1311,"f",,Trigger)</f>
        <v>48527</v>
      </c>
      <c r="BB1311" s="101">
        <f>_xll.qlInterestRateIndexMaturity(Currency&amp;"ibor"&amp;Tenor,BA1311,Trigger)</f>
        <v>48619</v>
      </c>
      <c r="BC1311" s="246">
        <f>_xll.qlIndexFixing($AC$5,AZ1311,TRUE,_xll.ohTrigger(Trigger,Trigger3M))</f>
        <v>2.1074309146720552E-2</v>
      </c>
      <c r="BD1311" s="246">
        <f>_xll.qlIndexFixing($BE$1,AZ1311,,_xll.ohTrigger(Trigger,Trigger3M))</f>
        <v>2.1232138596872351E-2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48530</v>
      </c>
      <c r="BA1312" s="101">
        <f>_xll.qlCalendarAdvance(Calendar,BA1311,AY1312,"f",,Trigger)</f>
        <v>48534</v>
      </c>
      <c r="BB1312" s="101">
        <f>_xll.qlInterestRateIndexMaturity(Currency&amp;"ibor"&amp;Tenor,BA1312,Trigger)</f>
        <v>48626</v>
      </c>
      <c r="BC1312" s="246">
        <f>_xll.qlIndexFixing($AC$5,AZ1312,TRUE,_xll.ohTrigger(Trigger,Trigger3M))</f>
        <v>2.108644784666576E-2</v>
      </c>
      <c r="BD1312" s="246">
        <f>_xll.qlIndexFixing($BE$1,AZ1312,,_xll.ohTrigger(Trigger,Trigger3M))</f>
        <v>2.1222339213352061E-2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48537</v>
      </c>
      <c r="BA1313" s="101">
        <f>_xll.qlCalendarAdvance(Calendar,BA1312,AY1313,"f",,Trigger)</f>
        <v>48541</v>
      </c>
      <c r="BB1313" s="101">
        <f>_xll.qlInterestRateIndexMaturity(Currency&amp;"ibor"&amp;Tenor,BA1313,Trigger)</f>
        <v>48633</v>
      </c>
      <c r="BC1313" s="246">
        <f>_xll.qlIndexFixing($AC$5,AZ1313,TRUE,_xll.ohTrigger(Trigger,Trigger3M))</f>
        <v>2.1098586584067092E-2</v>
      </c>
      <c r="BD1313" s="246">
        <f>_xll.qlIndexFixing($BE$1,AZ1313,,_xll.ohTrigger(Trigger,Trigger3M))</f>
        <v>2.1212486613885341E-2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48544</v>
      </c>
      <c r="BA1314" s="101">
        <f>_xll.qlCalendarAdvance(Calendar,BA1313,AY1314,"f",,Trigger)</f>
        <v>48548</v>
      </c>
      <c r="BB1314" s="101">
        <f>_xll.qlInterestRateIndexMaturity(Currency&amp;"ibor"&amp;Tenor,BA1314,Trigger)</f>
        <v>48638</v>
      </c>
      <c r="BC1314" s="246">
        <f>_xll.qlIndexFixing($AC$5,AZ1314,TRUE,_xll.ohTrigger(Trigger,Trigger3M))</f>
        <v>2.1107755765181757E-2</v>
      </c>
      <c r="BD1314" s="246">
        <f>_xll.qlIndexFixing($BE$1,AZ1314,,_xll.ohTrigger(Trigger,Trigger3M))</f>
        <v>2.1202769033688007E-2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48551</v>
      </c>
      <c r="BA1315" s="101">
        <f>_xll.qlCalendarAdvance(Calendar,BA1314,AY1315,"f",,Trigger)</f>
        <v>48555</v>
      </c>
      <c r="BB1315" s="101">
        <f>_xll.qlInterestRateIndexMaturity(Currency&amp;"ibor"&amp;Tenor,BA1315,Trigger)</f>
        <v>48645</v>
      </c>
      <c r="BC1315" s="246">
        <f>_xll.qlIndexFixing($AC$5,AZ1315,TRUE,_xll.ohTrigger(Trigger,Trigger3M))</f>
        <v>2.1119893152097724E-2</v>
      </c>
      <c r="BD1315" s="246">
        <f>_xll.qlIndexFixing($BE$1,AZ1315,,_xll.ohTrigger(Trigger,Trigger3M))</f>
        <v>2.1192818774399491E-2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48558</v>
      </c>
      <c r="BA1316" s="101">
        <f>_xll.qlCalendarAdvance(Calendar,BA1315,AY1316,"f",,Trigger)</f>
        <v>48562</v>
      </c>
      <c r="BB1316" s="101">
        <f>_xll.qlInterestRateIndexMaturity(Currency&amp;"ibor"&amp;Tenor,BA1316,Trigger)</f>
        <v>48652</v>
      </c>
      <c r="BC1316" s="246">
        <f>_xll.qlIndexFixing($AC$5,AZ1316,TRUE,_xll.ohTrigger(Trigger,Trigger3M))</f>
        <v>2.1132030575648386E-2</v>
      </c>
      <c r="BD1316" s="246">
        <f>_xll.qlIndexFixing($BE$1,AZ1316,,_xll.ohTrigger(Trigger,Trigger3M))</f>
        <v>2.1182815306010738E-2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48565</v>
      </c>
      <c r="BA1317" s="101">
        <f>_xll.qlCalendarAdvance(Calendar,BA1316,AY1317,"f",,Trigger)</f>
        <v>48569</v>
      </c>
      <c r="BB1317" s="101">
        <f>_xll.qlInterestRateIndexMaturity(Currency&amp;"ibor"&amp;Tenor,BA1317,Trigger)</f>
        <v>48659</v>
      </c>
      <c r="BC1317" s="246">
        <f>_xll.qlIndexFixing($AC$5,AZ1317,TRUE,_xll.ohTrigger(Trigger,Trigger3M))</f>
        <v>2.1144168035834632E-2</v>
      </c>
      <c r="BD1317" s="246">
        <f>_xll.qlIndexFixing($BE$1,AZ1317,,_xll.ohTrigger(Trigger,Trigger3M))</f>
        <v>2.1172758628918764E-2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48572</v>
      </c>
      <c r="BA1318" s="101">
        <f>_xll.qlCalendarAdvance(Calendar,BA1317,AY1318,"f",,Trigger)</f>
        <v>48576</v>
      </c>
      <c r="BB1318" s="101">
        <f>_xll.qlInterestRateIndexMaturity(Currency&amp;"ibor"&amp;Tenor,BA1318,Trigger)</f>
        <v>48666</v>
      </c>
      <c r="BC1318" s="246">
        <f>_xll.qlIndexFixing($AC$5,AZ1318,TRUE,_xll.ohTrigger(Trigger,Trigger3M))</f>
        <v>2.1156305532657349E-2</v>
      </c>
      <c r="BD1318" s="246">
        <f>_xll.qlIndexFixing($BE$1,AZ1318,,_xll.ohTrigger(Trigger,Trigger3M))</f>
        <v>2.1162648743523249E-2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48579</v>
      </c>
      <c r="BA1319" s="101">
        <f>_xll.qlCalendarAdvance(Calendar,BA1318,AY1319,"f",,Trigger)</f>
        <v>48583</v>
      </c>
      <c r="BB1319" s="101">
        <f>_xll.qlInterestRateIndexMaturity(Currency&amp;"ibor"&amp;Tenor,BA1319,Trigger)</f>
        <v>48673</v>
      </c>
      <c r="BC1319" s="246">
        <f>_xll.qlIndexFixing($AC$5,AZ1319,TRUE,_xll.ohTrigger(Trigger,Trigger3M))</f>
        <v>2.1168443066116538E-2</v>
      </c>
      <c r="BD1319" s="246">
        <f>_xll.qlIndexFixing($BE$1,AZ1319,,_xll.ohTrigger(Trigger,Trigger3M))</f>
        <v>2.1152485650226538E-2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48586</v>
      </c>
      <c r="BA1320" s="101">
        <f>_xll.qlCalendarAdvance(Calendar,BA1319,AY1320,"f",,Trigger)</f>
        <v>48590</v>
      </c>
      <c r="BB1320" s="101">
        <f>_xll.qlInterestRateIndexMaturity(Currency&amp;"ibor"&amp;Tenor,BA1320,Trigger)</f>
        <v>48680</v>
      </c>
      <c r="BC1320" s="246">
        <f>_xll.qlIndexFixing($AC$5,AZ1320,TRUE,_xll.ohTrigger(Trigger,Trigger3M))</f>
        <v>2.1180580636212198E-2</v>
      </c>
      <c r="BD1320" s="246">
        <f>_xll.qlIndexFixing($BE$1,AZ1320,,_xll.ohTrigger(Trigger,Trigger3M))</f>
        <v>2.1142269349429199E-2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48593</v>
      </c>
      <c r="BA1321" s="101">
        <f>_xll.qlCalendarAdvance(Calendar,BA1320,AY1321,"f",,Trigger)</f>
        <v>48597</v>
      </c>
      <c r="BB1321" s="101">
        <f>_xll.qlInterestRateIndexMaturity(Currency&amp;"ibor"&amp;Tenor,BA1321,Trigger)</f>
        <v>48688</v>
      </c>
      <c r="BC1321" s="246">
        <f>_xll.qlIndexFixing($AC$5,AZ1321,TRUE,_xll.ohTrigger(Trigger,Trigger3M))</f>
        <v>2.1194207974085385E-2</v>
      </c>
      <c r="BD1321" s="246">
        <f>_xll.qlIndexFixing($BE$1,AZ1321,,_xll.ohTrigger(Trigger,Trigger3M))</f>
        <v>2.1131875179503223E-2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48600</v>
      </c>
      <c r="BA1322" s="101">
        <f>_xll.qlCalendarAdvance(Calendar,BA1321,AY1322,"f",,Trigger)</f>
        <v>48604</v>
      </c>
      <c r="BB1322" s="101">
        <f>_xll.qlInterestRateIndexMaturity(Currency&amp;"ibor"&amp;Tenor,BA1322,Trigger)</f>
        <v>48694</v>
      </c>
      <c r="BC1322" s="246">
        <f>_xll.qlIndexFixing($AC$5,AZ1322,TRUE,_xll.ohTrigger(Trigger,Trigger3M))</f>
        <v>2.120485588631027E-2</v>
      </c>
      <c r="BD1322" s="246">
        <f>_xll.qlIndexFixing($BE$1,AZ1322,,_xll.ohTrigger(Trigger,Trigger3M))</f>
        <v>2.1121677126966887E-2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48607</v>
      </c>
      <c r="BA1323" s="101">
        <f>_xll.qlCalendarAdvance(Calendar,BA1322,AY1323,"f",,Trigger)</f>
        <v>48611</v>
      </c>
      <c r="BB1323" s="101">
        <f>_xll.qlInterestRateIndexMaturity(Currency&amp;"ibor"&amp;Tenor,BA1323,Trigger)</f>
        <v>48701</v>
      </c>
      <c r="BC1323" s="246">
        <f>_xll.qlIndexFixing($AC$5,AZ1323,TRUE,_xll.ohTrigger(Trigger,Trigger3M))</f>
        <v>2.1216993566314457E-2</v>
      </c>
      <c r="BD1323" s="246">
        <f>_xll.qlIndexFixing($BE$1,AZ1323,,_xll.ohTrigger(Trigger,Trigger3M))</f>
        <v>2.1111301206117261E-2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48614</v>
      </c>
      <c r="BA1324" s="101">
        <f>_xll.qlCalendarAdvance(Calendar,BA1323,AY1324,"f",,Trigger)</f>
        <v>48618</v>
      </c>
      <c r="BB1324" s="101">
        <f>_xll.qlInterestRateIndexMaturity(Currency&amp;"ibor"&amp;Tenor,BA1324,Trigger)</f>
        <v>48708</v>
      </c>
      <c r="BC1324" s="246">
        <f>_xll.qlIndexFixing($AC$5,AZ1324,TRUE,_xll.ohTrigger(Trigger,Trigger3M))</f>
        <v>2.1229131282955116E-2</v>
      </c>
      <c r="BD1324" s="246">
        <f>_xll.qlIndexFixing($BE$1,AZ1324,,_xll.ohTrigger(Trigger,Trigger3M))</f>
        <v>2.1100872079405697E-2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48621</v>
      </c>
      <c r="BA1325" s="101">
        <f>_xll.qlCalendarAdvance(Calendar,BA1324,AY1325,"f",,Trigger)</f>
        <v>48625</v>
      </c>
      <c r="BB1325" s="101">
        <f>_xll.qlInterestRateIndexMaturity(Currency&amp;"ibor"&amp;Tenor,BA1325,Trigger)</f>
        <v>48715</v>
      </c>
      <c r="BC1325" s="246">
        <f>_xll.qlIndexFixing($AC$5,AZ1325,TRUE,_xll.ohTrigger(Trigger,Trigger3M))</f>
        <v>2.1241269036233135E-2</v>
      </c>
      <c r="BD1325" s="246">
        <f>_xll.qlIndexFixing($BE$1,AZ1325,,_xll.ohTrigger(Trigger,Trigger3M))</f>
        <v>2.1090389747243421E-2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48628</v>
      </c>
      <c r="BA1326" s="101">
        <f>_xll.qlCalendarAdvance(Calendar,BA1325,AY1326,"f",,Trigger)</f>
        <v>48632</v>
      </c>
      <c r="BB1326" s="101">
        <f>_xll.qlInterestRateIndexMaturity(Currency&amp;"ibor"&amp;Tenor,BA1326,Trigger)</f>
        <v>48722</v>
      </c>
      <c r="BC1326" s="246">
        <f>_xll.qlIndexFixing($AC$5,AZ1326,TRUE,_xll.ohTrigger(Trigger,Trigger3M))</f>
        <v>2.1253406826146737E-2</v>
      </c>
      <c r="BD1326" s="246">
        <f>_xll.qlIndexFixing($BE$1,AZ1326,,_xll.ohTrigger(Trigger,Trigger3M))</f>
        <v>2.1079854210048765E-2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48635</v>
      </c>
      <c r="BA1327" s="101">
        <f>_xll.qlCalendarAdvance(Calendar,BA1326,AY1327,"f",,Trigger)</f>
        <v>48639</v>
      </c>
      <c r="BB1327" s="101">
        <f>_xll.qlInterestRateIndexMaturity(Currency&amp;"ibor"&amp;Tenor,BA1327,Trigger)</f>
        <v>48731</v>
      </c>
      <c r="BC1327" s="246">
        <f>_xll.qlIndexFixing($AC$5,AZ1327,TRUE,_xll.ohTrigger(Trigger,Trigger3M))</f>
        <v>2.1268532840392089E-2</v>
      </c>
      <c r="BD1327" s="246">
        <f>_xll.qlIndexFixing($BE$1,AZ1327,,_xll.ohTrigger(Trigger,Trigger3M))</f>
        <v>2.1068962774839689E-2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48642</v>
      </c>
      <c r="BA1328" s="101">
        <f>_xll.qlCalendarAdvance(Calendar,BA1327,AY1328,"f",,Trigger)</f>
        <v>48646</v>
      </c>
      <c r="BB1328" s="101">
        <f>_xll.qlInterestRateIndexMaturity(Currency&amp;"ibor"&amp;Tenor,BA1328,Trigger)</f>
        <v>48738</v>
      </c>
      <c r="BC1328" s="246">
        <f>_xll.qlIndexFixing($AC$5,AZ1328,TRUE,_xll.ohTrigger(Trigger,Trigger3M))</f>
        <v>2.1280672139613578E-2</v>
      </c>
      <c r="BD1328" s="246">
        <f>_xll.qlIndexFixing($BE$1,AZ1328,,_xll.ohTrigger(Trigger,Trigger3M))</f>
        <v>2.1058311985373654E-2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48649</v>
      </c>
      <c r="BA1329" s="101">
        <f>_xll.qlCalendarAdvance(Calendar,BA1328,AY1329,"f",,Trigger)</f>
        <v>48653</v>
      </c>
      <c r="BB1329" s="101">
        <f>_xll.qlInterestRateIndexMaturity(Currency&amp;"ibor"&amp;Tenor,BA1329,Trigger)</f>
        <v>48745</v>
      </c>
      <c r="BC1329" s="246">
        <f>_xll.qlIndexFixing($AC$5,AZ1329,TRUE,_xll.ohTrigger(Trigger,Trigger3M))</f>
        <v>2.1292811476292927E-2</v>
      </c>
      <c r="BD1329" s="246">
        <f>_xll.qlIndexFixing($BE$1,AZ1329,,_xll.ohTrigger(Trigger,Trigger3M))</f>
        <v>2.104760798661847E-2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48656</v>
      </c>
      <c r="BA1330" s="101">
        <f>_xll.qlCalendarAdvance(Calendar,BA1329,AY1330,"f",,Trigger)</f>
        <v>48660</v>
      </c>
      <c r="BB1330" s="101">
        <f>_xll.qlInterestRateIndexMaturity(Currency&amp;"ibor"&amp;Tenor,BA1330,Trigger)</f>
        <v>48752</v>
      </c>
      <c r="BC1330" s="246">
        <f>_xll.qlIndexFixing($AC$5,AZ1330,TRUE,_xll.ohTrigger(Trigger,Trigger3M))</f>
        <v>2.1304950850426666E-2</v>
      </c>
      <c r="BD1330" s="246">
        <f>_xll.qlIndexFixing($BE$1,AZ1330,,_xll.ohTrigger(Trigger,Trigger3M))</f>
        <v>2.1036850779010314E-2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48663</v>
      </c>
      <c r="BA1331" s="101">
        <f>_xll.qlCalendarAdvance(Calendar,BA1330,AY1331,"f",,Trigger)</f>
        <v>48667</v>
      </c>
      <c r="BB1331" s="101">
        <f>_xll.qlInterestRateIndexMaturity(Currency&amp;"ibor"&amp;Tenor,BA1331,Trigger)</f>
        <v>48759</v>
      </c>
      <c r="BC1331" s="246">
        <f>_xll.qlIndexFixing($AC$5,AZ1331,TRUE,_xll.ohTrigger(Trigger,Trigger3M))</f>
        <v>2.131709026201653E-2</v>
      </c>
      <c r="BD1331" s="246">
        <f>_xll.qlIndexFixing($BE$1,AZ1331,,_xll.ohTrigger(Trigger,Trigger3M))</f>
        <v>2.1026040362981877E-2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48670</v>
      </c>
      <c r="BA1332" s="101">
        <f>_xll.qlCalendarAdvance(Calendar,BA1331,AY1332,"f",,Trigger)</f>
        <v>48674</v>
      </c>
      <c r="BB1332" s="101">
        <f>_xll.qlInterestRateIndexMaturity(Currency&amp;"ibor"&amp;Tenor,BA1332,Trigger)</f>
        <v>48765</v>
      </c>
      <c r="BC1332" s="246">
        <f>_xll.qlIndexFixing($AC$5,AZ1332,TRUE,_xll.ohTrigger(Trigger,Trigger3M))</f>
        <v>2.1315086370976517E-2</v>
      </c>
      <c r="BD1332" s="246">
        <f>_xll.qlIndexFixing($BE$1,AZ1332,,_xll.ohTrigger(Trigger,Trigger3M))</f>
        <v>2.1015350436727993E-2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48677</v>
      </c>
      <c r="BA1333" s="101">
        <f>_xll.qlCalendarAdvance(Calendar,BA1332,AY1333,"f",,Trigger)</f>
        <v>48681</v>
      </c>
      <c r="BB1333" s="101">
        <f>_xll.qlInterestRateIndexMaturity(Currency&amp;"ibor"&amp;Tenor,BA1333,Trigger)</f>
        <v>48772</v>
      </c>
      <c r="BC1333" s="246">
        <f>_xll.qlIndexFixing($AC$5,AZ1333,TRUE,_xll.ohTrigger(Trigger,Trigger3M))</f>
        <v>2.1238599216390285E-2</v>
      </c>
      <c r="BD1333" s="246">
        <f>_xll.qlIndexFixing($BE$1,AZ1333,,_xll.ohTrigger(Trigger,Trigger3M))</f>
        <v>2.1004438040873364E-2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48682</v>
      </c>
      <c r="BA1334" s="101">
        <f>_xll.qlCalendarAdvance(Calendar,BA1333,AY1334,"f",,Trigger)</f>
        <v>48688</v>
      </c>
      <c r="BB1334" s="101">
        <f>_xll.qlInterestRateIndexMaturity(Currency&amp;"ibor"&amp;Tenor,BA1334,Trigger)</f>
        <v>48779</v>
      </c>
      <c r="BC1334" s="246">
        <f>_xll.qlIndexFixing($AC$5,AZ1334,TRUE,_xll.ohTrigger(Trigger,Trigger3M))</f>
        <v>2.1161925201700398E-2</v>
      </c>
      <c r="BD1334" s="246">
        <f>_xll.qlIndexFixing($BE$1,AZ1334,,_xll.ohTrigger(Trigger,Trigger3M))</f>
        <v>2.0993472440660018E-2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48691</v>
      </c>
      <c r="BA1335" s="101">
        <f>_xll.qlCalendarAdvance(Calendar,BA1334,AY1335,"f",,Trigger)</f>
        <v>48695</v>
      </c>
      <c r="BB1335" s="101">
        <f>_xll.qlInterestRateIndexMaturity(Currency&amp;"ibor"&amp;Tenor,BA1335,Trigger)</f>
        <v>48786</v>
      </c>
      <c r="BC1335" s="246">
        <f>_xll.qlIndexFixing($AC$5,AZ1335,TRUE,_xll.ohTrigger(Trigger,Trigger3M))</f>
        <v>2.1085064337769379E-2</v>
      </c>
      <c r="BD1335" s="246">
        <f>_xll.qlIndexFixing($BE$1,AZ1335,,_xll.ohTrigger(Trigger,Trigger3M))</f>
        <v>2.0982453636524522E-2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48698</v>
      </c>
      <c r="BA1336" s="101">
        <f>_xll.qlCalendarAdvance(Calendar,BA1335,AY1336,"f",,Trigger)</f>
        <v>48702</v>
      </c>
      <c r="BB1336" s="101">
        <f>_xll.qlInterestRateIndexMaturity(Currency&amp;"ibor"&amp;Tenor,BA1336,Trigger)</f>
        <v>48794</v>
      </c>
      <c r="BC1336" s="246">
        <f>_xll.qlIndexFixing($AC$5,AZ1336,TRUE,_xll.ohTrigger(Trigger,Trigger3M))</f>
        <v>2.1000880433359556E-2</v>
      </c>
      <c r="BD1336" s="246">
        <f>_xll.qlIndexFixing($BE$1,AZ1336,,_xll.ohTrigger(Trigger,Trigger3M))</f>
        <v>2.0971190172017908E-2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48705</v>
      </c>
      <c r="BA1337" s="101">
        <f>_xll.qlCalendarAdvance(Calendar,BA1336,AY1337,"f",,Trigger)</f>
        <v>48709</v>
      </c>
      <c r="BB1337" s="101">
        <f>_xll.qlInterestRateIndexMaturity(Currency&amp;"ibor"&amp;Tenor,BA1337,Trigger)</f>
        <v>48801</v>
      </c>
      <c r="BC1337" s="246">
        <f>_xll.qlIndexFixing($AC$5,AZ1337,TRUE,_xll.ohTrigger(Trigger,Trigger3M))</f>
        <v>2.0924586438680268E-2</v>
      </c>
      <c r="BD1337" s="246">
        <f>_xll.qlIndexFixing($BE$1,AZ1337,,_xll.ohTrigger(Trigger,Trigger3M))</f>
        <v>2.0960060514775138E-2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48712</v>
      </c>
      <c r="BA1338" s="101">
        <f>_xll.qlCalendarAdvance(Calendar,BA1337,AY1338,"f",,Trigger)</f>
        <v>48716</v>
      </c>
      <c r="BB1338" s="101">
        <f>_xll.qlInterestRateIndexMaturity(Currency&amp;"ibor"&amp;Tenor,BA1338,Trigger)</f>
        <v>48808</v>
      </c>
      <c r="BC1338" s="246">
        <f>_xll.qlIndexFixing($AC$5,AZ1338,TRUE,_xll.ohTrigger(Trigger,Trigger3M))</f>
        <v>2.0848107643634661E-2</v>
      </c>
      <c r="BD1338" s="246">
        <f>_xll.qlIndexFixing($BE$1,AZ1338,,_xll.ohTrigger(Trigger,Trigger3M))</f>
        <v>2.0948877652231333E-2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48719</v>
      </c>
      <c r="BA1339" s="101">
        <f>_xll.qlCalendarAdvance(Calendar,BA1338,AY1339,"f",,Trigger)</f>
        <v>48723</v>
      </c>
      <c r="BB1339" s="101">
        <f>_xll.qlInterestRateIndexMaturity(Currency&amp;"ibor"&amp;Tenor,BA1339,Trigger)</f>
        <v>48815</v>
      </c>
      <c r="BC1339" s="246">
        <f>_xll.qlIndexFixing($AC$5,AZ1339,TRUE,_xll.ohTrigger(Trigger,Trigger3M))</f>
        <v>2.0771444059056687E-2</v>
      </c>
      <c r="BD1339" s="246">
        <f>_xll.qlIndexFixing($BE$1,AZ1339,,_xll.ohTrigger(Trigger,Trigger3M))</f>
        <v>2.093764158484265E-2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48726</v>
      </c>
      <c r="BA1340" s="101">
        <f>_xll.qlCalendarAdvance(Calendar,BA1339,AY1340,"f",,Trigger)</f>
        <v>48730</v>
      </c>
      <c r="BB1340" s="101">
        <f>_xll.qlInterestRateIndexMaturity(Currency&amp;"ibor"&amp;Tenor,BA1340,Trigger)</f>
        <v>48822</v>
      </c>
      <c r="BC1340" s="246">
        <f>_xll.qlIndexFixing($AC$5,AZ1340,TRUE,_xll.ohTrigger(Trigger,Trigger3M))</f>
        <v>2.0694595695808084E-2</v>
      </c>
      <c r="BD1340" s="246">
        <f>_xll.qlIndexFixing($BE$1,AZ1340,,_xll.ohTrigger(Trigger,Trigger3M))</f>
        <v>2.092635231306177E-2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48733</v>
      </c>
      <c r="BA1341" s="101">
        <f>_xll.qlCalendarAdvance(Calendar,BA1340,AY1341,"f",,Trigger)</f>
        <v>48737</v>
      </c>
      <c r="BB1341" s="101">
        <f>_xll.qlInterestRateIndexMaturity(Currency&amp;"ibor"&amp;Tenor,BA1341,Trigger)</f>
        <v>48829</v>
      </c>
      <c r="BC1341" s="246">
        <f>_xll.qlIndexFixing($AC$5,AZ1341,TRUE,_xll.ohTrigger(Trigger,Trigger3M))</f>
        <v>2.0617562564776669E-2</v>
      </c>
      <c r="BD1341" s="246">
        <f>_xll.qlIndexFixing($BE$1,AZ1341,,_xll.ohTrigger(Trigger,Trigger3M))</f>
        <v>2.0915009837348328E-2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48740</v>
      </c>
      <c r="BA1342" s="101">
        <f>_xll.qlCalendarAdvance(Calendar,BA1341,AY1342,"f",,Trigger)</f>
        <v>48744</v>
      </c>
      <c r="BB1342" s="101">
        <f>_xll.qlInterestRateIndexMaturity(Currency&amp;"ibor"&amp;Tenor,BA1342,Trigger)</f>
        <v>48836</v>
      </c>
      <c r="BC1342" s="246">
        <f>_xll.qlIndexFixing($AC$5,AZ1342,TRUE,_xll.ohTrigger(Trigger,Trigger3M))</f>
        <v>2.0540344676876321E-2</v>
      </c>
      <c r="BD1342" s="246">
        <f>_xll.qlIndexFixing($BE$1,AZ1342,,_xll.ohTrigger(Trigger,Trigger3M))</f>
        <v>2.0903614158163688E-2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48747</v>
      </c>
      <c r="BA1343" s="101">
        <f>_xll.qlCalendarAdvance(Calendar,BA1342,AY1343,"f",,Trigger)</f>
        <v>48751</v>
      </c>
      <c r="BB1343" s="101">
        <f>_xll.qlInterestRateIndexMaturity(Currency&amp;"ibor"&amp;Tenor,BA1343,Trigger)</f>
        <v>48843</v>
      </c>
      <c r="BC1343" s="246">
        <f>_xll.qlIndexFixing($AC$5,AZ1343,TRUE,_xll.ohTrigger(Trigger,Trigger3M))</f>
        <v>2.0462942043046981E-2</v>
      </c>
      <c r="BD1343" s="246">
        <f>_xll.qlIndexFixing($BE$1,AZ1343,,_xll.ohTrigger(Trigger,Trigger3M))</f>
        <v>2.089216527596836E-2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48754</v>
      </c>
      <c r="BA1344" s="101">
        <f>_xll.qlCalendarAdvance(Calendar,BA1343,AY1344,"f",,Trigger)</f>
        <v>48758</v>
      </c>
      <c r="BB1344" s="101">
        <f>_xll.qlInterestRateIndexMaturity(Currency&amp;"ibor"&amp;Tenor,BA1344,Trigger)</f>
        <v>48850</v>
      </c>
      <c r="BC1344" s="246">
        <f>_xll.qlIndexFixing($AC$5,AZ1344,TRUE,_xll.ohTrigger(Trigger,Trigger3M))</f>
        <v>2.0385354674252058E-2</v>
      </c>
      <c r="BD1344" s="246">
        <f>_xll.qlIndexFixing($BE$1,AZ1344,,_xll.ohTrigger(Trigger,Trigger3M))</f>
        <v>2.0880663191228922E-2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48761</v>
      </c>
      <c r="BA1345" s="101">
        <f>_xll.qlCalendarAdvance(Calendar,BA1344,AY1345,"f",,Trigger)</f>
        <v>48765</v>
      </c>
      <c r="BB1345" s="101">
        <f>_xll.qlInterestRateIndexMaturity(Currency&amp;"ibor"&amp;Tenor,BA1345,Trigger)</f>
        <v>48857</v>
      </c>
      <c r="BC1345" s="246">
        <f>_xll.qlIndexFixing($AC$5,AZ1345,TRUE,_xll.ohTrigger(Trigger,Trigger3M))</f>
        <v>2.0320088251119119E-2</v>
      </c>
      <c r="BD1345" s="246">
        <f>_xll.qlIndexFixing($BE$1,AZ1345,,_xll.ohTrigger(Trigger,Trigger3M))</f>
        <v>2.0869107904411956E-2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48768</v>
      </c>
      <c r="BA1346" s="101">
        <f>_xll.qlCalendarAdvance(Calendar,BA1345,AY1346,"f",,Trigger)</f>
        <v>48772</v>
      </c>
      <c r="BB1346" s="101">
        <f>_xll.qlInterestRateIndexMaturity(Currency&amp;"ibor"&amp;Tenor,BA1346,Trigger)</f>
        <v>48864</v>
      </c>
      <c r="BC1346" s="246">
        <f>_xll.qlIndexFixing($AC$5,AZ1346,TRUE,_xll.ohTrigger(Trigger,Trigger3M))</f>
        <v>2.032977669492721E-2</v>
      </c>
      <c r="BD1346" s="246">
        <f>_xll.qlIndexFixing($BE$1,AZ1346,,_xll.ohTrigger(Trigger,Trigger3M))</f>
        <v>2.0857499415985786E-2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48775</v>
      </c>
      <c r="BA1347" s="101">
        <f>_xll.qlCalendarAdvance(Calendar,BA1346,AY1347,"f",,Trigger)</f>
        <v>48779</v>
      </c>
      <c r="BB1347" s="101">
        <f>_xll.qlInterestRateIndexMaturity(Currency&amp;"ibor"&amp;Tenor,BA1347,Trigger)</f>
        <v>48871</v>
      </c>
      <c r="BC1347" s="246">
        <f>_xll.qlIndexFixing($AC$5,AZ1347,TRUE,_xll.ohTrigger(Trigger,Trigger3M))</f>
        <v>2.0339465162599688E-2</v>
      </c>
      <c r="BD1347" s="246">
        <f>_xll.qlIndexFixing($BE$1,AZ1347,,_xll.ohTrigger(Trigger,Trigger3M))</f>
        <v>2.0845837726420468E-2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48782</v>
      </c>
      <c r="BA1348" s="101">
        <f>_xll.qlCalendarAdvance(Calendar,BA1347,AY1348,"f",,Trigger)</f>
        <v>48786</v>
      </c>
      <c r="BB1348" s="101">
        <f>_xll.qlInterestRateIndexMaturity(Currency&amp;"ibor"&amp;Tenor,BA1348,Trigger)</f>
        <v>48878</v>
      </c>
      <c r="BC1348" s="246">
        <f>_xll.qlIndexFixing($AC$5,AZ1348,TRUE,_xll.ohTrigger(Trigger,Trigger3M))</f>
        <v>2.0349153654133947E-2</v>
      </c>
      <c r="BD1348" s="246">
        <f>_xll.qlIndexFixing($BE$1,AZ1348,,_xll.ohTrigger(Trigger,Trigger3M))</f>
        <v>2.0834122836192147E-2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48789</v>
      </c>
      <c r="BA1349" s="101">
        <f>_xll.qlCalendarAdvance(Calendar,BA1348,AY1349,"f",,Trigger)</f>
        <v>48793</v>
      </c>
      <c r="BB1349" s="101">
        <f>_xll.qlInterestRateIndexMaturity(Currency&amp;"ibor"&amp;Tenor,BA1349,Trigger)</f>
        <v>48885</v>
      </c>
      <c r="BC1349" s="246">
        <f>_xll.qlIndexFixing($AC$5,AZ1349,TRUE,_xll.ohTrigger(Trigger,Trigger3M))</f>
        <v>2.0358842169535204E-2</v>
      </c>
      <c r="BD1349" s="246">
        <f>_xll.qlIndexFixing($BE$1,AZ1349,,_xll.ohTrigger(Trigger,Trigger3M))</f>
        <v>2.0822354745774353E-2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48796</v>
      </c>
      <c r="BA1350" s="101">
        <f>_xll.qlCalendarAdvance(Calendar,BA1349,AY1350,"f",,Trigger)</f>
        <v>48800</v>
      </c>
      <c r="BB1350" s="101">
        <f>_xll.qlInterestRateIndexMaturity(Currency&amp;"ibor"&amp;Tenor,BA1350,Trigger)</f>
        <v>48892</v>
      </c>
      <c r="BC1350" s="246">
        <f>_xll.qlIndexFixing($AC$5,AZ1350,TRUE,_xll.ohTrigger(Trigger,Trigger3M))</f>
        <v>2.0368530708798242E-2</v>
      </c>
      <c r="BD1350" s="246">
        <f>_xll.qlIndexFixing($BE$1,AZ1350,,_xll.ohTrigger(Trigger,Trigger3M))</f>
        <v>2.0810533455644098E-2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48803</v>
      </c>
      <c r="BA1351" s="101">
        <f>_xll.qlCalendarAdvance(Calendar,BA1350,AY1351,"f",,Trigger)</f>
        <v>48807</v>
      </c>
      <c r="BB1351" s="101">
        <f>_xll.qlInterestRateIndexMaturity(Currency&amp;"ibor"&amp;Tenor,BA1351,Trigger)</f>
        <v>48899</v>
      </c>
      <c r="BC1351" s="246">
        <f>_xll.qlIndexFixing($AC$5,AZ1351,TRUE,_xll.ohTrigger(Trigger,Trigger3M))</f>
        <v>2.0378219271926536E-2</v>
      </c>
      <c r="BD1351" s="246">
        <f>_xll.qlIndexFixing($BE$1,AZ1351,,_xll.ohTrigger(Trigger,Trigger3M))</f>
        <v>2.0798658966283606E-2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48810</v>
      </c>
      <c r="BA1352" s="101">
        <f>_xll.qlCalendarAdvance(Calendar,BA1351,AY1352,"f",,Trigger)</f>
        <v>48814</v>
      </c>
      <c r="BB1352" s="101">
        <f>_xll.qlInterestRateIndexMaturity(Currency&amp;"ibor"&amp;Tenor,BA1352,Trigger)</f>
        <v>48906</v>
      </c>
      <c r="BC1352" s="246">
        <f>_xll.qlIndexFixing($AC$5,AZ1352,TRUE,_xll.ohTrigger(Trigger,Trigger3M))</f>
        <v>2.0387907858920959E-2</v>
      </c>
      <c r="BD1352" s="246">
        <f>_xll.qlIndexFixing($BE$1,AZ1352,,_xll.ohTrigger(Trigger,Trigger3M))</f>
        <v>2.0786731278173362E-2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48817</v>
      </c>
      <c r="BA1353" s="101">
        <f>_xll.qlCalendarAdvance(Calendar,BA1352,AY1353,"f",,Trigger)</f>
        <v>48821</v>
      </c>
      <c r="BB1353" s="101">
        <f>_xll.qlInterestRateIndexMaturity(Currency&amp;"ibor"&amp;Tenor,BA1353,Trigger)</f>
        <v>48913</v>
      </c>
      <c r="BC1353" s="246">
        <f>_xll.qlIndexFixing($AC$5,AZ1353,TRUE,_xll.ohTrigger(Trigger,Trigger3M))</f>
        <v>2.0397596469777166E-2</v>
      </c>
      <c r="BD1353" s="246">
        <f>_xll.qlIndexFixing($BE$1,AZ1353,,_xll.ohTrigger(Trigger,Trigger3M))</f>
        <v>2.0774750391797322E-2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48824</v>
      </c>
      <c r="BA1354" s="101">
        <f>_xll.qlCalendarAdvance(Calendar,BA1353,AY1354,"f",,Trigger)</f>
        <v>48828</v>
      </c>
      <c r="BB1354" s="101">
        <f>_xll.qlInterestRateIndexMaturity(Currency&amp;"ibor"&amp;Tenor,BA1354,Trigger)</f>
        <v>48919</v>
      </c>
      <c r="BC1354" s="246">
        <f>_xll.qlIndexFixing($AC$5,AZ1354,TRUE,_xll.ohTrigger(Trigger,Trigger3M))</f>
        <v>2.0406015698385273E-2</v>
      </c>
      <c r="BD1354" s="246">
        <f>_xll.qlIndexFixing($BE$1,AZ1354,,_xll.ohTrigger(Trigger,Trigger3M))</f>
        <v>2.0762988214151224E-2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48831</v>
      </c>
      <c r="BA1355" s="101">
        <f>_xll.qlCalendarAdvance(Calendar,BA1354,AY1355,"f",,Trigger)</f>
        <v>48835</v>
      </c>
      <c r="BB1355" s="101">
        <f>_xll.qlInterestRateIndexMaturity(Currency&amp;"ibor"&amp;Tenor,BA1355,Trigger)</f>
        <v>48926</v>
      </c>
      <c r="BC1355" s="246">
        <f>_xll.qlIndexFixing($AC$5,AZ1355,TRUE,_xll.ohTrigger(Trigger,Trigger3M))</f>
        <v>2.0415703807377238E-2</v>
      </c>
      <c r="BD1355" s="246">
        <f>_xll.qlIndexFixing($BE$1,AZ1355,,_xll.ohTrigger(Trigger,Trigger3M))</f>
        <v>2.0750905427341457E-2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48838</v>
      </c>
      <c r="BA1356" s="101">
        <f>_xll.qlCalendarAdvance(Calendar,BA1355,AY1356,"f",,Trigger)</f>
        <v>48842</v>
      </c>
      <c r="BB1356" s="101">
        <f>_xll.qlInterestRateIndexMaturity(Currency&amp;"ibor"&amp;Tenor,BA1356,Trigger)</f>
        <v>48933</v>
      </c>
      <c r="BC1356" s="246">
        <f>_xll.qlIndexFixing($AC$5,AZ1356,TRUE,_xll.ohTrigger(Trigger,Trigger3M))</f>
        <v>2.0425391939974939E-2</v>
      </c>
      <c r="BD1356" s="246">
        <f>_xll.qlIndexFixing($BE$1,AZ1356,,_xll.ohTrigger(Trigger,Trigger3M))</f>
        <v>2.0738769446346807E-2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48845</v>
      </c>
      <c r="BA1357" s="101">
        <f>_xll.qlCalendarAdvance(Calendar,BA1356,AY1357,"f",,Trigger)</f>
        <v>48849</v>
      </c>
      <c r="BB1357" s="101">
        <f>_xll.qlInterestRateIndexMaturity(Currency&amp;"ibor"&amp;Tenor,BA1357,Trigger)</f>
        <v>48940</v>
      </c>
      <c r="BC1357" s="246">
        <f>_xll.qlIndexFixing($AC$5,AZ1357,TRUE,_xll.ohTrigger(Trigger,Trigger3M))</f>
        <v>2.0435080096175739E-2</v>
      </c>
      <c r="BD1357" s="246">
        <f>_xll.qlIndexFixing($BE$1,AZ1357,,_xll.ohTrigger(Trigger,Trigger3M))</f>
        <v>2.0726580271660071E-2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48852</v>
      </c>
      <c r="BA1358" s="101">
        <f>_xll.qlCalendarAdvance(Calendar,BA1357,AY1358,"f",,Trigger)</f>
        <v>48856</v>
      </c>
      <c r="BB1358" s="101">
        <f>_xll.qlInterestRateIndexMaturity(Currency&amp;"ibor"&amp;Tenor,BA1358,Trigger)</f>
        <v>48948</v>
      </c>
      <c r="BC1358" s="246">
        <f>_xll.qlIndexFixing($AC$5,AZ1358,TRUE,_xll.ohTrigger(Trigger,Trigger3M))</f>
        <v>2.0446039882030097E-2</v>
      </c>
      <c r="BD1358" s="246">
        <f>_xll.qlIndexFixing($BE$1,AZ1358,,_xll.ohTrigger(Trigger,Trigger3M))</f>
        <v>2.0714048003031345E-2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48859</v>
      </c>
      <c r="BA1359" s="101">
        <f>_xll.qlCalendarAdvance(Calendar,BA1358,AY1359,"f",,Trigger)</f>
        <v>48863</v>
      </c>
      <c r="BB1359" s="101">
        <f>_xll.qlInterestRateIndexMaturity(Currency&amp;"ibor"&amp;Tenor,BA1359,Trigger)</f>
        <v>48955</v>
      </c>
      <c r="BC1359" s="246">
        <f>_xll.qlIndexFixing($AC$5,AZ1359,TRUE,_xll.ohTrigger(Trigger,Trigger3M))</f>
        <v>2.0455728636075241E-2</v>
      </c>
      <c r="BD1359" s="246">
        <f>_xll.qlIndexFixing($BE$1,AZ1359,,_xll.ohTrigger(Trigger,Trigger3M))</f>
        <v>2.0701747937349711E-2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48866</v>
      </c>
      <c r="BA1360" s="101">
        <f>_xll.qlCalendarAdvance(Calendar,BA1359,AY1360,"f",,Trigger)</f>
        <v>48870</v>
      </c>
      <c r="BB1360" s="101">
        <f>_xll.qlInterestRateIndexMaturity(Currency&amp;"ibor"&amp;Tenor,BA1360,Trigger)</f>
        <v>48962</v>
      </c>
      <c r="BC1360" s="246">
        <f>_xll.qlIndexFixing($AC$5,AZ1360,TRUE,_xll.ohTrigger(Trigger,Trigger3M))</f>
        <v>2.0465417413984773E-2</v>
      </c>
      <c r="BD1360" s="246">
        <f>_xll.qlIndexFixing($BE$1,AZ1360,,_xll.ohTrigger(Trigger,Trigger3M))</f>
        <v>2.068939467685257E-2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48873</v>
      </c>
      <c r="BA1361" s="101">
        <f>_xll.qlCalendarAdvance(Calendar,BA1360,AY1361,"f",,Trigger)</f>
        <v>48877</v>
      </c>
      <c r="BB1361" s="101">
        <f>_xll.qlInterestRateIndexMaturity(Currency&amp;"ibor"&amp;Tenor,BA1361,Trigger)</f>
        <v>48969</v>
      </c>
      <c r="BC1361" s="246">
        <f>_xll.qlIndexFixing($AC$5,AZ1361,TRUE,_xll.ohTrigger(Trigger,Trigger3M))</f>
        <v>2.0475106215758695E-2</v>
      </c>
      <c r="BD1361" s="246">
        <f>_xll.qlIndexFixing($BE$1,AZ1361,,_xll.ohTrigger(Trigger,Trigger3M))</f>
        <v>2.0676988222040386E-2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48880</v>
      </c>
      <c r="BA1362" s="101">
        <f>_xll.qlCalendarAdvance(Calendar,BA1361,AY1362,"f",,Trigger)</f>
        <v>48884</v>
      </c>
      <c r="BB1362" s="101">
        <f>_xll.qlInterestRateIndexMaturity(Currency&amp;"ibor"&amp;Tenor,BA1362,Trigger)</f>
        <v>48976</v>
      </c>
      <c r="BC1362" s="246">
        <f>_xll.qlIndexFixing($AC$5,AZ1362,TRUE,_xll.ohTrigger(Trigger,Trigger3M))</f>
        <v>2.0484795041398742E-2</v>
      </c>
      <c r="BD1362" s="246">
        <f>_xll.qlIndexFixing($BE$1,AZ1362,,_xll.ohTrigger(Trigger,Trigger3M))</f>
        <v>2.0664528573416243E-2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48887</v>
      </c>
      <c r="BA1363" s="101">
        <f>_xll.qlCalendarAdvance(Calendar,BA1362,AY1363,"f",,Trigger)</f>
        <v>48891</v>
      </c>
      <c r="BB1363" s="101">
        <f>_xll.qlInterestRateIndexMaturity(Currency&amp;"ibor"&amp;Tenor,BA1363,Trigger)</f>
        <v>48983</v>
      </c>
      <c r="BC1363" s="246">
        <f>_xll.qlIndexFixing($AC$5,AZ1363,TRUE,_xll.ohTrigger(Trigger,Trigger3M))</f>
        <v>2.0494483890903178E-2</v>
      </c>
      <c r="BD1363" s="246">
        <f>_xll.qlIndexFixing($BE$1,AZ1363,,_xll.ohTrigger(Trigger,Trigger3M))</f>
        <v>2.0652015731488421E-2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48894</v>
      </c>
      <c r="BA1364" s="101">
        <f>_xll.qlCalendarAdvance(Calendar,BA1363,AY1364,"f",,Trigger)</f>
        <v>48898</v>
      </c>
      <c r="BB1364" s="101">
        <f>_xll.qlInterestRateIndexMaturity(Currency&amp;"ibor"&amp;Tenor,BA1364,Trigger)</f>
        <v>48990</v>
      </c>
      <c r="BC1364" s="246">
        <f>_xll.qlIndexFixing($AC$5,AZ1364,TRUE,_xll.ohTrigger(Trigger,Trigger3M))</f>
        <v>2.0504172764272001E-2</v>
      </c>
      <c r="BD1364" s="246">
        <f>_xll.qlIndexFixing($BE$1,AZ1364,,_xll.ohTrigger(Trigger,Trigger3M))</f>
        <v>2.0639449696761739E-2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48901</v>
      </c>
      <c r="BA1365" s="101">
        <f>_xll.qlCalendarAdvance(Calendar,BA1364,AY1365,"f",,Trigger)</f>
        <v>48905</v>
      </c>
      <c r="BB1365" s="101">
        <f>_xll.qlInterestRateIndexMaturity(Currency&amp;"ibor"&amp;Tenor,BA1365,Trigger)</f>
        <v>48997</v>
      </c>
      <c r="BC1365" s="246">
        <f>_xll.qlIndexFixing($AC$5,AZ1365,TRUE,_xll.ohTrigger(Trigger,Trigger3M))</f>
        <v>2.0513861661506951E-2</v>
      </c>
      <c r="BD1365" s="246">
        <f>_xll.qlIndexFixing($BE$1,AZ1365,,_xll.ohTrigger(Trigger,Trigger3M))</f>
        <v>2.0626830469747094E-2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48908</v>
      </c>
      <c r="BA1366" s="101">
        <f>_xll.qlCalendarAdvance(Calendar,BA1365,AY1366,"f",,Trigger)</f>
        <v>48912</v>
      </c>
      <c r="BB1366" s="101">
        <f>_xll.qlInterestRateIndexMaturity(Currency&amp;"ibor"&amp;Tenor,BA1366,Trigger)</f>
        <v>49003</v>
      </c>
      <c r="BC1366" s="246">
        <f>_xll.qlIndexFixing($AC$5,AZ1366,TRUE,_xll.ohTrigger(Trigger,Trigger3M))</f>
        <v>2.0522274564167116E-2</v>
      </c>
      <c r="BD1366" s="246">
        <f>_xll.qlIndexFixing($BE$1,AZ1366,,_xll.ohTrigger(Trigger,Trigger3M))</f>
        <v>2.0614484064633062E-2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48915</v>
      </c>
      <c r="BA1367" s="101">
        <f>_xll.qlCalendarAdvance(Calendar,BA1366,AY1367,"f",,Trigger)</f>
        <v>48919</v>
      </c>
      <c r="BB1367" s="101">
        <f>_xll.qlInterestRateIndexMaturity(Currency&amp;"ibor"&amp;Tenor,BA1367,Trigger)</f>
        <v>49009</v>
      </c>
      <c r="BC1367" s="246">
        <f>_xll.qlIndexFixing($AC$5,AZ1367,TRUE,_xll.ohTrigger(Trigger,Trigger3M))</f>
        <v>2.0530686486277538E-2</v>
      </c>
      <c r="BD1367" s="246">
        <f>_xll.qlIndexFixing($BE$1,AZ1367,,_xll.ohTrigger(Trigger,Trigger3M))</f>
        <v>2.0602093075241079E-2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48922</v>
      </c>
      <c r="BA1368" s="101">
        <f>_xll.qlCalendarAdvance(Calendar,BA1367,AY1368,"f",,Trigger)</f>
        <v>48926</v>
      </c>
      <c r="BB1368" s="101">
        <f>_xll.qlInterestRateIndexMaturity(Currency&amp;"ibor"&amp;Tenor,BA1368,Trigger)</f>
        <v>49016</v>
      </c>
      <c r="BC1368" s="246">
        <f>_xll.qlIndexFixing($AC$5,AZ1368,TRUE,_xll.ohTrigger(Trigger,Trigger3M))</f>
        <v>2.0540374349210744E-2</v>
      </c>
      <c r="BD1368" s="246">
        <f>_xll.qlIndexFixing($BE$1,AZ1368,,_xll.ohTrigger(Trigger,Trigger3M))</f>
        <v>2.0589323330494125E-2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48929</v>
      </c>
      <c r="BA1369" s="101">
        <f>_xll.qlCalendarAdvance(Calendar,BA1368,AY1369,"f",,Trigger)</f>
        <v>48933</v>
      </c>
      <c r="BB1369" s="101">
        <f>_xll.qlInterestRateIndexMaturity(Currency&amp;"ibor"&amp;Tenor,BA1369,Trigger)</f>
        <v>49023</v>
      </c>
      <c r="BC1369" s="246">
        <f>_xll.qlIndexFixing($AC$5,AZ1369,TRUE,_xll.ohTrigger(Trigger,Trigger3M))</f>
        <v>2.0550062235487943E-2</v>
      </c>
      <c r="BD1369" s="246">
        <f>_xll.qlIndexFixing($BE$1,AZ1369,,_xll.ohTrigger(Trigger,Trigger3M))</f>
        <v>2.0576500400611764E-2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48935</v>
      </c>
      <c r="BA1370" s="101">
        <f>_xll.qlCalendarAdvance(Calendar,BA1369,AY1370,"f",,Trigger)</f>
        <v>48940</v>
      </c>
      <c r="BB1370" s="101">
        <f>_xll.qlInterestRateIndexMaturity(Currency&amp;"ibor"&amp;Tenor,BA1370,Trigger)</f>
        <v>49030</v>
      </c>
      <c r="BC1370" s="246">
        <f>_xll.qlIndexFixing($AC$5,AZ1370,TRUE,_xll.ohTrigger(Trigger,Trigger3M))</f>
        <v>2.0559750145109135E-2</v>
      </c>
      <c r="BD1370" s="246">
        <f>_xll.qlIndexFixing($BE$1,AZ1370,,_xll.ohTrigger(Trigger,Trigger3M))</f>
        <v>2.0563624286099369E-2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48943</v>
      </c>
      <c r="BA1371" s="101">
        <f>_xll.qlCalendarAdvance(Calendar,BA1370,AY1371,"f",,Trigger)</f>
        <v>48947</v>
      </c>
      <c r="BB1371" s="101">
        <f>_xll.qlInterestRateIndexMaturity(Currency&amp;"ibor"&amp;Tenor,BA1371,Trigger)</f>
        <v>49037</v>
      </c>
      <c r="BC1371" s="246">
        <f>_xll.qlIndexFixing($AC$5,AZ1371,TRUE,_xll.ohTrigger(Trigger,Trigger3M))</f>
        <v>2.056943807807432E-2</v>
      </c>
      <c r="BD1371" s="246">
        <f>_xll.qlIndexFixing($BE$1,AZ1371,,_xll.ohTrigger(Trigger,Trigger3M))</f>
        <v>2.0550694987471196E-2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48950</v>
      </c>
      <c r="BA1372" s="101">
        <f>_xll.qlCalendarAdvance(Calendar,BA1371,AY1372,"f",,Trigger)</f>
        <v>48954</v>
      </c>
      <c r="BB1372" s="101">
        <f>_xll.qlInterestRateIndexMaturity(Currency&amp;"ibor"&amp;Tenor,BA1372,Trigger)</f>
        <v>49045</v>
      </c>
      <c r="BC1372" s="246">
        <f>_xll.qlIndexFixing($AC$5,AZ1372,TRUE,_xll.ohTrigger(Trigger,Trigger3M))</f>
        <v>2.0580405271692061E-2</v>
      </c>
      <c r="BD1372" s="246">
        <f>_xll.qlIndexFixing($BE$1,AZ1372,,_xll.ohTrigger(Trigger,Trigger3M))</f>
        <v>2.0537359745765933E-2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48957</v>
      </c>
      <c r="BA1373" s="101">
        <f>_xll.qlCalendarAdvance(Calendar,BA1372,AY1373,"f",,Trigger)</f>
        <v>48961</v>
      </c>
      <c r="BB1373" s="101">
        <f>_xll.qlInterestRateIndexMaturity(Currency&amp;"ibor"&amp;Tenor,BA1373,Trigger)</f>
        <v>49051</v>
      </c>
      <c r="BC1373" s="246">
        <f>_xll.qlIndexFixing($AC$5,AZ1373,TRUE,_xll.ohTrigger(Trigger,Trigger3M))</f>
        <v>2.0588814014035783E-2</v>
      </c>
      <c r="BD1373" s="246">
        <f>_xll.qlIndexFixing($BE$1,AZ1373,,_xll.ohTrigger(Trigger,Trigger3M))</f>
        <v>2.0524676839918321E-2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48964</v>
      </c>
      <c r="BA1374" s="101">
        <f>_xll.qlCalendarAdvance(Calendar,BA1373,AY1374,"f",,Trigger)</f>
        <v>48968</v>
      </c>
      <c r="BB1374" s="101">
        <f>_xll.qlInterestRateIndexMaturity(Currency&amp;"ibor"&amp;Tenor,BA1374,Trigger)</f>
        <v>49058</v>
      </c>
      <c r="BC1374" s="246">
        <f>_xll.qlIndexFixing($AC$5,AZ1374,TRUE,_xll.ohTrigger(Trigger,Trigger3M))</f>
        <v>2.0598502017032949E-2</v>
      </c>
      <c r="BD1374" s="246">
        <f>_xll.qlIndexFixing($BE$1,AZ1374,,_xll.ohTrigger(Trigger,Trigger3M))</f>
        <v>2.0511587992028346E-2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48971</v>
      </c>
      <c r="BA1375" s="101">
        <f>_xll.qlCalendarAdvance(Calendar,BA1374,AY1375,"f",,Trigger)</f>
        <v>48975</v>
      </c>
      <c r="BB1375" s="101">
        <f>_xll.qlInterestRateIndexMaturity(Currency&amp;"ibor"&amp;Tenor,BA1375,Trigger)</f>
        <v>49062</v>
      </c>
      <c r="BC1375" s="246">
        <f>_xll.qlIndexFixing($AC$5,AZ1375,TRUE,_xll.ohTrigger(Trigger,Trigger3M))</f>
        <v>2.0604347950495164E-2</v>
      </c>
      <c r="BD1375" s="246">
        <f>_xll.qlIndexFixing($BE$1,AZ1375,,_xll.ohTrigger(Trigger,Trigger3M))</f>
        <v>2.0499542442449226E-2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48978</v>
      </c>
      <c r="BA1376" s="101">
        <f>_xll.qlCalendarAdvance(Calendar,BA1375,AY1376,"f",,Trigger)</f>
        <v>48982</v>
      </c>
      <c r="BB1376" s="101">
        <f>_xll.qlInterestRateIndexMaturity(Currency&amp;"ibor"&amp;Tenor,BA1376,Trigger)</f>
        <v>49072</v>
      </c>
      <c r="BC1376" s="246">
        <f>_xll.qlIndexFixing($AC$5,AZ1376,TRUE,_xll.ohTrigger(Trigger,Trigger3M))</f>
        <v>2.0617878093060149E-2</v>
      </c>
      <c r="BD1376" s="246">
        <f>_xll.qlIndexFixing($BE$1,AZ1376,,_xll.ohTrigger(Trigger,Trigger3M))</f>
        <v>2.0485250750616579E-2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48985</v>
      </c>
      <c r="BA1377" s="101">
        <f>_xll.qlCalendarAdvance(Calendar,BA1376,AY1377,"f",,Trigger)</f>
        <v>48989</v>
      </c>
      <c r="BB1377" s="101">
        <f>_xll.qlInterestRateIndexMaturity(Currency&amp;"ibor"&amp;Tenor,BA1377,Trigger)</f>
        <v>49079</v>
      </c>
      <c r="BC1377" s="246">
        <f>_xll.qlIndexFixing($AC$5,AZ1377,TRUE,_xll.ohTrigger(Trigger,Trigger3M))</f>
        <v>2.0627566166090183E-2</v>
      </c>
      <c r="BD1377" s="246">
        <f>_xll.qlIndexFixing($BE$1,AZ1377,,_xll.ohTrigger(Trigger,Trigger3M))</f>
        <v>2.0472002358140173E-2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48992</v>
      </c>
      <c r="BA1378" s="101">
        <f>_xll.qlCalendarAdvance(Calendar,BA1377,AY1378,"f",,Trigger)</f>
        <v>48996</v>
      </c>
      <c r="BB1378" s="101">
        <f>_xll.qlInterestRateIndexMaturity(Currency&amp;"ibor"&amp;Tenor,BA1378,Trigger)</f>
        <v>49086</v>
      </c>
      <c r="BC1378" s="246">
        <f>_xll.qlIndexFixing($AC$5,AZ1378,TRUE,_xll.ohTrigger(Trigger,Trigger3M))</f>
        <v>2.0637254262464211E-2</v>
      </c>
      <c r="BD1378" s="246">
        <f>_xll.qlIndexFixing($BE$1,AZ1378,,_xll.ohTrigger(Trigger,Trigger3M))</f>
        <v>2.045870078518508E-2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48999</v>
      </c>
      <c r="BA1379" s="101">
        <f>_xll.qlCalendarAdvance(Calendar,BA1378,AY1379,"f",,Trigger)</f>
        <v>49003</v>
      </c>
      <c r="BB1379" s="101">
        <f>_xll.qlInterestRateIndexMaturity(Currency&amp;"ibor"&amp;Tenor,BA1379,Trigger)</f>
        <v>49095</v>
      </c>
      <c r="BC1379" s="246">
        <f>_xll.qlIndexFixing($AC$5,AZ1379,TRUE,_xll.ohTrigger(Trigger,Trigger3M))</f>
        <v>2.0649508728656136E-2</v>
      </c>
      <c r="BD1379" s="246">
        <f>_xll.qlIndexFixing($BE$1,AZ1379,,_xll.ohTrigger(Trigger,Trigger3M))</f>
        <v>2.0444576392095643E-2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49006</v>
      </c>
      <c r="BA1380" s="101">
        <f>_xll.qlCalendarAdvance(Calendar,BA1379,AY1380,"f",,Trigger)</f>
        <v>49010</v>
      </c>
      <c r="BB1380" s="101">
        <f>_xll.qlInterestRateIndexMaturity(Currency&amp;"ibor"&amp;Tenor,BA1380,Trigger)</f>
        <v>49102</v>
      </c>
      <c r="BC1380" s="246">
        <f>_xll.qlIndexFixing($AC$5,AZ1380,TRUE,_xll.ohTrigger(Trigger,Trigger3M))</f>
        <v>2.0659197983875163E-2</v>
      </c>
      <c r="BD1380" s="246">
        <f>_xll.qlIndexFixing($BE$1,AZ1380,,_xll.ohTrigger(Trigger,Trigger3M))</f>
        <v>2.0431159343436592E-2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49013</v>
      </c>
      <c r="BA1381" s="101">
        <f>_xll.qlCalendarAdvance(Calendar,BA1380,AY1381,"f",,Trigger)</f>
        <v>49017</v>
      </c>
      <c r="BB1381" s="101">
        <f>_xll.qlInterestRateIndexMaturity(Currency&amp;"ibor"&amp;Tenor,BA1381,Trigger)</f>
        <v>49109</v>
      </c>
      <c r="BC1381" s="246">
        <f>_xll.qlIndexFixing($AC$5,AZ1381,TRUE,_xll.ohTrigger(Trigger,Trigger3M))</f>
        <v>2.0668887262958579E-2</v>
      </c>
      <c r="BD1381" s="246">
        <f>_xll.qlIndexFixing($BE$1,AZ1381,,_xll.ohTrigger(Trigger,Trigger3M))</f>
        <v>2.0417689110943684E-2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49020</v>
      </c>
      <c r="BA1382" s="101">
        <f>_xll.qlCalendarAdvance(Calendar,BA1381,AY1382,"f",,Trigger)</f>
        <v>49024</v>
      </c>
      <c r="BB1382" s="101">
        <f>_xll.qlInterestRateIndexMaturity(Currency&amp;"ibor"&amp;Tenor,BA1382,Trigger)</f>
        <v>49116</v>
      </c>
      <c r="BC1382" s="246">
        <f>_xll.qlIndexFixing($AC$5,AZ1382,TRUE,_xll.ohTrigger(Trigger,Trigger3M))</f>
        <v>2.067857656590899E-2</v>
      </c>
      <c r="BD1382" s="246">
        <f>_xll.qlIndexFixing($BE$1,AZ1382,,_xll.ohTrigger(Trigger,Trigger3M))</f>
        <v>2.0404165695164306E-2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49027</v>
      </c>
      <c r="BA1383" s="101">
        <f>_xll.qlCalendarAdvance(Calendar,BA1382,AY1383,"f",,Trigger)</f>
        <v>49031</v>
      </c>
      <c r="BB1383" s="101">
        <f>_xll.qlInterestRateIndexMaturity(Currency&amp;"ibor"&amp;Tenor,BA1383,Trigger)</f>
        <v>49123</v>
      </c>
      <c r="BC1383" s="246">
        <f>_xll.qlIndexFixing($AC$5,AZ1383,TRUE,_xll.ohTrigger(Trigger,Trigger3M))</f>
        <v>2.0688265892724662E-2</v>
      </c>
      <c r="BD1383" s="246">
        <f>_xll.qlIndexFixing($BE$1,AZ1383,,_xll.ohTrigger(Trigger,Trigger3M))</f>
        <v>2.0390589096646716E-2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49034</v>
      </c>
      <c r="BA1384" s="101">
        <f>_xll.qlCalendarAdvance(Calendar,BA1383,AY1384,"f",,Trigger)</f>
        <v>49038</v>
      </c>
      <c r="BB1384" s="101">
        <f>_xll.qlInterestRateIndexMaturity(Currency&amp;"ibor"&amp;Tenor,BA1384,Trigger)</f>
        <v>49129</v>
      </c>
      <c r="BC1384" s="246">
        <f>_xll.qlIndexFixing($AC$5,AZ1384,TRUE,_xll.ohTrigger(Trigger,Trigger3M))</f>
        <v>2.0683916223783093E-2</v>
      </c>
      <c r="BD1384" s="246">
        <f>_xll.qlIndexFixing($BE$1,AZ1384,,_xll.ohTrigger(Trigger,Trigger3M))</f>
        <v>2.037736717712977E-2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49039</v>
      </c>
      <c r="BA1385" s="101">
        <f>_xll.qlCalendarAdvance(Calendar,BA1384,AY1385,"f",,Trigger)</f>
        <v>49045</v>
      </c>
      <c r="BB1385" s="101">
        <f>_xll.qlInterestRateIndexMaturity(Currency&amp;"ibor"&amp;Tenor,BA1385,Trigger)</f>
        <v>49136</v>
      </c>
      <c r="BC1385" s="246">
        <f>_xll.qlIndexFixing($AC$5,AZ1385,TRUE,_xll.ohTrigger(Trigger,Trigger3M))</f>
        <v>2.0604232006776343E-2</v>
      </c>
      <c r="BD1385" s="246">
        <f>_xll.qlIndexFixing($BE$1,AZ1385,,_xll.ohTrigger(Trigger,Trigger3M))</f>
        <v>2.0363688785455063E-2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49048</v>
      </c>
      <c r="BA1386" s="101">
        <f>_xll.qlCalendarAdvance(Calendar,BA1385,AY1386,"f",,Trigger)</f>
        <v>49052</v>
      </c>
      <c r="BB1386" s="101">
        <f>_xll.qlInterestRateIndexMaturity(Currency&amp;"ibor"&amp;Tenor,BA1386,Trigger)</f>
        <v>49143</v>
      </c>
      <c r="BC1386" s="246">
        <f>_xll.qlIndexFixing($AC$5,AZ1386,TRUE,_xll.ohTrigger(Trigger,Trigger3M))</f>
        <v>2.0524369411928745E-2</v>
      </c>
      <c r="BD1386" s="246">
        <f>_xll.qlIndexFixing($BE$1,AZ1386,,_xll.ohTrigger(Trigger,Trigger3M))</f>
        <v>2.0349957215146118E-2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49055</v>
      </c>
      <c r="BA1387" s="101">
        <f>_xll.qlCalendarAdvance(Calendar,BA1386,AY1387,"f",,Trigger)</f>
        <v>49059</v>
      </c>
      <c r="BB1387" s="101">
        <f>_xll.qlInterestRateIndexMaturity(Currency&amp;"ibor"&amp;Tenor,BA1387,Trigger)</f>
        <v>49150</v>
      </c>
      <c r="BC1387" s="246">
        <f>_xll.qlIndexFixing($AC$5,AZ1387,TRUE,_xll.ohTrigger(Trigger,Trigger3M))</f>
        <v>2.044432845005275E-2</v>
      </c>
      <c r="BD1387" s="246">
        <f>_xll.qlIndexFixing($BE$1,AZ1387,,_xll.ohTrigger(Trigger,Trigger3M))</f>
        <v>2.0336172466748421E-2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49061</v>
      </c>
      <c r="BA1388" s="101">
        <f>_xll.qlCalendarAdvance(Calendar,BA1387,AY1388,"f",,Trigger)</f>
        <v>49066</v>
      </c>
      <c r="BB1388" s="101">
        <f>_xll.qlInterestRateIndexMaturity(Currency&amp;"ibor"&amp;Tenor,BA1388,Trigger)</f>
        <v>49158</v>
      </c>
      <c r="BC1388" s="246">
        <f>_xll.qlIndexFixing($AC$5,AZ1388,TRUE,_xll.ohTrigger(Trigger,Trigger3M))</f>
        <v>2.0356692820259252E-2</v>
      </c>
      <c r="BD1388" s="246">
        <f>_xll.qlIndexFixing($BE$1,AZ1388,,_xll.ohTrigger(Trigger,Trigger3M))</f>
        <v>2.0321908382342251E-2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49069</v>
      </c>
      <c r="BA1389" s="101">
        <f>_xll.qlCalendarAdvance(Calendar,BA1388,AY1389,"f",,Trigger)</f>
        <v>49073</v>
      </c>
      <c r="BB1389" s="101">
        <f>_xll.qlInterestRateIndexMaturity(Currency&amp;"ibor"&amp;Tenor,BA1389,Trigger)</f>
        <v>49165</v>
      </c>
      <c r="BC1389" s="246">
        <f>_xll.qlIndexFixing($AC$5,AZ1389,TRUE,_xll.ohTrigger(Trigger,Trigger3M))</f>
        <v>2.0277244595936401E-2</v>
      </c>
      <c r="BD1389" s="246">
        <f>_xll.qlIndexFixing($BE$1,AZ1389,,_xll.ohTrigger(Trigger,Trigger3M))</f>
        <v>2.0308012699041717E-2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49076</v>
      </c>
      <c r="BA1390" s="101">
        <f>_xll.qlCalendarAdvance(Calendar,BA1389,AY1390,"f",,Trigger)</f>
        <v>49080</v>
      </c>
      <c r="BB1390" s="101">
        <f>_xll.qlInterestRateIndexMaturity(Currency&amp;"ibor"&amp;Tenor,BA1390,Trigger)</f>
        <v>49172</v>
      </c>
      <c r="BC1390" s="246">
        <f>_xll.qlIndexFixing($AC$5,AZ1390,TRUE,_xll.ohTrigger(Trigger,Trigger3M))</f>
        <v>2.0197619962750376E-2</v>
      </c>
      <c r="BD1390" s="246">
        <f>_xll.qlIndexFixing($BE$1,AZ1390,,_xll.ohTrigger(Trigger,Trigger3M))</f>
        <v>2.0294063836905064E-2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49083</v>
      </c>
      <c r="BA1391" s="101">
        <f>_xll.qlCalendarAdvance(Calendar,BA1390,AY1391,"f",,Trigger)</f>
        <v>49087</v>
      </c>
      <c r="BB1391" s="101">
        <f>_xll.qlInterestRateIndexMaturity(Currency&amp;"ibor"&amp;Tenor,BA1391,Trigger)</f>
        <v>49179</v>
      </c>
      <c r="BC1391" s="246">
        <f>_xll.qlIndexFixing($AC$5,AZ1391,TRUE,_xll.ohTrigger(Trigger,Trigger3M))</f>
        <v>2.0117818931479518E-2</v>
      </c>
      <c r="BD1391" s="246">
        <f>_xll.qlIndexFixing($BE$1,AZ1391,,_xll.ohTrigger(Trigger,Trigger3M))</f>
        <v>2.0280061796498796E-2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49090</v>
      </c>
      <c r="BA1392" s="101">
        <f>_xll.qlCalendarAdvance(Calendar,BA1391,AY1392,"f",,Trigger)</f>
        <v>49094</v>
      </c>
      <c r="BB1392" s="101">
        <f>_xll.qlInterestRateIndexMaturity(Currency&amp;"ibor"&amp;Tenor,BA1392,Trigger)</f>
        <v>49186</v>
      </c>
      <c r="BC1392" s="246">
        <f>_xll.qlIndexFixing($AC$5,AZ1392,TRUE,_xll.ohTrigger(Trigger,Trigger3M))</f>
        <v>2.0037841512925619E-2</v>
      </c>
      <c r="BD1392" s="246">
        <f>_xll.qlIndexFixing($BE$1,AZ1392,,_xll.ohTrigger(Trigger,Trigger3M))</f>
        <v>2.026600657839029E-2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49097</v>
      </c>
      <c r="BA1393" s="101">
        <f>_xll.qlCalendarAdvance(Calendar,BA1392,AY1393,"f",,Trigger)</f>
        <v>49101</v>
      </c>
      <c r="BB1393" s="101">
        <f>_xll.qlInterestRateIndexMaturity(Currency&amp;"ibor"&amp;Tenor,BA1393,Trigger)</f>
        <v>49193</v>
      </c>
      <c r="BC1393" s="246">
        <f>_xll.qlIndexFixing($AC$5,AZ1393,TRUE,_xll.ohTrigger(Trigger,Trigger3M))</f>
        <v>1.995768771791654E-2</v>
      </c>
      <c r="BD1393" s="246">
        <f>_xll.qlIndexFixing($BE$1,AZ1393,,_xll.ohTrigger(Trigger,Trigger3M))</f>
        <v>2.0251898183151255E-2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49104</v>
      </c>
      <c r="BA1394" s="101">
        <f>_xll.qlCalendarAdvance(Calendar,BA1393,AY1394,"f",,Trigger)</f>
        <v>49108</v>
      </c>
      <c r="BB1394" s="101">
        <f>_xll.qlInterestRateIndexMaturity(Currency&amp;"ibor"&amp;Tenor,BA1394,Trigger)</f>
        <v>49200</v>
      </c>
      <c r="BC1394" s="246">
        <f>_xll.qlIndexFixing($AC$5,AZ1394,TRUE,_xll.ohTrigger(Trigger,Trigger3M))</f>
        <v>1.9877357557300128E-2</v>
      </c>
      <c r="BD1394" s="246">
        <f>_xll.qlIndexFixing($BE$1,AZ1394,,_xll.ohTrigger(Trigger,Trigger3M))</f>
        <v>2.0237736611354282E-2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49111</v>
      </c>
      <c r="BA1395" s="101">
        <f>_xll.qlCalendarAdvance(Calendar,BA1394,AY1395,"f",,Trigger)</f>
        <v>49115</v>
      </c>
      <c r="BB1395" s="101">
        <f>_xll.qlInterestRateIndexMaturity(Currency&amp;"ibor"&amp;Tenor,BA1395,Trigger)</f>
        <v>49207</v>
      </c>
      <c r="BC1395" s="246">
        <f>_xll.qlIndexFixing($AC$5,AZ1395,TRUE,_xll.ohTrigger(Trigger,Trigger3M))</f>
        <v>1.9796851041952026E-2</v>
      </c>
      <c r="BD1395" s="246">
        <f>_xll.qlIndexFixing($BE$1,AZ1395,,_xll.ohTrigger(Trigger,Trigger3M))</f>
        <v>2.0223521863571958E-2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49118</v>
      </c>
      <c r="BA1396" s="101">
        <f>_xll.qlCalendarAdvance(Calendar,BA1395,AY1396,"f",,Trigger)</f>
        <v>49122</v>
      </c>
      <c r="BB1396" s="101">
        <f>_xll.qlInterestRateIndexMaturity(Currency&amp;"ibor"&amp;Tenor,BA1396,Trigger)</f>
        <v>49214</v>
      </c>
      <c r="BC1396" s="246">
        <f>_xll.qlIndexFixing($AC$5,AZ1396,TRUE,_xll.ohTrigger(Trigger,Trigger3M))</f>
        <v>1.9716168182766999E-2</v>
      </c>
      <c r="BD1396" s="246">
        <f>_xll.qlIndexFixing($BE$1,AZ1396,,_xll.ohTrigger(Trigger,Trigger3M))</f>
        <v>2.0209253940384683E-2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49125</v>
      </c>
      <c r="BA1397" s="101">
        <f>_xll.qlCalendarAdvance(Calendar,BA1396,AY1397,"f",,Trigger)</f>
        <v>49129</v>
      </c>
      <c r="BB1397" s="101">
        <f>_xll.qlInterestRateIndexMaturity(Currency&amp;"ibor"&amp;Tenor,BA1397,Trigger)</f>
        <v>49221</v>
      </c>
      <c r="BC1397" s="246">
        <f>_xll.qlIndexFixing($AC$5,AZ1397,TRUE,_xll.ohTrigger(Trigger,Trigger3M))</f>
        <v>1.9647920741463487E-2</v>
      </c>
      <c r="BD1397" s="246">
        <f>_xll.qlIndexFixing($BE$1,AZ1397,,_xll.ohTrigger(Trigger,Trigger3M))</f>
        <v>2.019493284236765E-2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49132</v>
      </c>
      <c r="BA1398" s="101">
        <f>_xll.qlCalendarAdvance(Calendar,BA1397,AY1398,"f",,Trigger)</f>
        <v>49136</v>
      </c>
      <c r="BB1398" s="101">
        <f>_xll.qlInterestRateIndexMaturity(Currency&amp;"ibor"&amp;Tenor,BA1398,Trigger)</f>
        <v>49228</v>
      </c>
      <c r="BC1398" s="246">
        <f>_xll.qlIndexFixing($AC$5,AZ1398,TRUE,_xll.ohTrigger(Trigger,Trigger3M))</f>
        <v>1.9655268244451258E-2</v>
      </c>
      <c r="BD1398" s="246">
        <f>_xll.qlIndexFixing($BE$1,AZ1398,,_xll.ohTrigger(Trigger,Trigger3M))</f>
        <v>2.0180558570106477E-2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49139</v>
      </c>
      <c r="BA1399" s="101">
        <f>_xll.qlCalendarAdvance(Calendar,BA1398,AY1399,"f",,Trigger)</f>
        <v>49143</v>
      </c>
      <c r="BB1399" s="101">
        <f>_xll.qlInterestRateIndexMaturity(Currency&amp;"ibor"&amp;Tenor,BA1399,Trigger)</f>
        <v>49235</v>
      </c>
      <c r="BC1399" s="246">
        <f>_xll.qlIndexFixing($AC$5,AZ1399,TRUE,_xll.ohTrigger(Trigger,Trigger3M))</f>
        <v>1.9662615761165441E-2</v>
      </c>
      <c r="BD1399" s="246">
        <f>_xll.qlIndexFixing($BE$1,AZ1399,,_xll.ohTrigger(Trigger,Trigger3M))</f>
        <v>2.0166131124179837E-2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49146</v>
      </c>
      <c r="BA1400" s="101">
        <f>_xll.qlCalendarAdvance(Calendar,BA1399,AY1400,"f",,Trigger)</f>
        <v>49150</v>
      </c>
      <c r="BB1400" s="101">
        <f>_xll.qlInterestRateIndexMaturity(Currency&amp;"ibor"&amp;Tenor,BA1400,Trigger)</f>
        <v>49242</v>
      </c>
      <c r="BC1400" s="246">
        <f>_xll.qlIndexFixing($AC$5,AZ1400,TRUE,_xll.ohTrigger(Trigger,Trigger3M))</f>
        <v>1.9669963291606904E-2</v>
      </c>
      <c r="BD1400" s="246">
        <f>_xll.qlIndexFixing($BE$1,AZ1400,,_xll.ohTrigger(Trigger,Trigger3M))</f>
        <v>2.0151650505176821E-2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49153</v>
      </c>
      <c r="BA1401" s="101">
        <f>_xll.qlCalendarAdvance(Calendar,BA1400,AY1401,"f",,Trigger)</f>
        <v>49157</v>
      </c>
      <c r="BB1401" s="101">
        <f>_xll.qlInterestRateIndexMaturity(Currency&amp;"ibor"&amp;Tenor,BA1401,Trigger)</f>
        <v>49249</v>
      </c>
      <c r="BC1401" s="246">
        <f>_xll.qlIndexFixing($AC$5,AZ1401,TRUE,_xll.ohTrigger(Trigger,Trigger3M))</f>
        <v>1.9677310835776514E-2</v>
      </c>
      <c r="BD1401" s="246">
        <f>_xll.qlIndexFixing($BE$1,AZ1401,,_xll.ohTrigger(Trigger,Trigger3M))</f>
        <v>2.0137116713683043E-2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49160</v>
      </c>
      <c r="BA1402" s="101">
        <f>_xll.qlCalendarAdvance(Calendar,BA1401,AY1402,"f",,Trigger)</f>
        <v>49164</v>
      </c>
      <c r="BB1402" s="101">
        <f>_xll.qlInterestRateIndexMaturity(Currency&amp;"ibor"&amp;Tenor,BA1402,Trigger)</f>
        <v>49256</v>
      </c>
      <c r="BC1402" s="246">
        <f>_xll.qlIndexFixing($AC$5,AZ1402,TRUE,_xll.ohTrigger(Trigger,Trigger3M))</f>
        <v>1.9684658393673404E-2</v>
      </c>
      <c r="BD1402" s="246">
        <f>_xll.qlIndexFixing($BE$1,AZ1402,,_xll.ohTrigger(Trigger,Trigger3M))</f>
        <v>2.0122529750289341E-2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49167</v>
      </c>
      <c r="BA1403" s="101">
        <f>_xll.qlCalendarAdvance(Calendar,BA1402,AY1403,"f",,Trigger)</f>
        <v>49171</v>
      </c>
      <c r="BB1403" s="101">
        <f>_xll.qlInterestRateIndexMaturity(Currency&amp;"ibor"&amp;Tenor,BA1403,Trigger)</f>
        <v>49263</v>
      </c>
      <c r="BC1403" s="246">
        <f>_xll.qlIndexFixing($AC$5,AZ1403,TRUE,_xll.ohTrigger(Trigger,Trigger3M))</f>
        <v>1.9692005965297577E-2</v>
      </c>
      <c r="BD1403" s="246">
        <f>_xll.qlIndexFixing($BE$1,AZ1403,,_xll.ohTrigger(Trigger,Trigger3M))</f>
        <v>2.0107889615588279E-2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49174</v>
      </c>
      <c r="BA1404" s="101">
        <f>_xll.qlCalendarAdvance(Calendar,BA1403,AY1404,"f",,Trigger)</f>
        <v>49178</v>
      </c>
      <c r="BB1404" s="101">
        <f>_xll.qlInterestRateIndexMaturity(Currency&amp;"ibor"&amp;Tenor,BA1404,Trigger)</f>
        <v>49270</v>
      </c>
      <c r="BC1404" s="246">
        <f>_xll.qlIndexFixing($AC$5,AZ1404,TRUE,_xll.ohTrigger(Trigger,Trigger3M))</f>
        <v>1.9699353550649026E-2</v>
      </c>
      <c r="BD1404" s="246">
        <f>_xll.qlIndexFixing($BE$1,AZ1404,,_xll.ohTrigger(Trigger,Trigger3M))</f>
        <v>2.0093196310171563E-2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49181</v>
      </c>
      <c r="BA1405" s="101">
        <f>_xll.qlCalendarAdvance(Calendar,BA1404,AY1405,"f",,Trigger)</f>
        <v>49185</v>
      </c>
      <c r="BB1405" s="101">
        <f>_xll.qlInterestRateIndexMaturity(Currency&amp;"ibor"&amp;Tenor,BA1405,Trigger)</f>
        <v>49277</v>
      </c>
      <c r="BC1405" s="246">
        <f>_xll.qlIndexFixing($AC$5,AZ1405,TRUE,_xll.ohTrigger(Trigger,Trigger3M))</f>
        <v>1.9706701149729496E-2</v>
      </c>
      <c r="BD1405" s="246">
        <f>_xll.qlIndexFixing($BE$1,AZ1405,,_xll.ohTrigger(Trigger,Trigger3M))</f>
        <v>2.0078449834637843E-2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49188</v>
      </c>
      <c r="BA1406" s="101">
        <f>_xll.qlCalendarAdvance(Calendar,BA1405,AY1406,"f",,Trigger)</f>
        <v>49192</v>
      </c>
      <c r="BB1406" s="101">
        <f>_xll.qlInterestRateIndexMaturity(Currency&amp;"ibor"&amp;Tenor,BA1406,Trigger)</f>
        <v>49283</v>
      </c>
      <c r="BC1406" s="246">
        <f>_xll.qlIndexFixing($AC$5,AZ1406,TRUE,_xll.ohTrigger(Trigger,Trigger3M))</f>
        <v>1.9712985092339774E-2</v>
      </c>
      <c r="BD1406" s="246">
        <f>_xll.qlIndexFixing($BE$1,AZ1406,,_xll.ohTrigger(Trigger,Trigger3M))</f>
        <v>2.0064159159630071E-2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49195</v>
      </c>
      <c r="BA1407" s="101">
        <f>_xll.qlCalendarAdvance(Calendar,BA1406,AY1407,"f",,Trigger)</f>
        <v>49199</v>
      </c>
      <c r="BB1407" s="101">
        <f>_xll.qlInterestRateIndexMaturity(Currency&amp;"ibor"&amp;Tenor,BA1407,Trigger)</f>
        <v>49290</v>
      </c>
      <c r="BC1407" s="246">
        <f>_xll.qlIndexFixing($AC$5,AZ1407,TRUE,_xll.ohTrigger(Trigger,Trigger3M))</f>
        <v>1.9720332316485779E-2</v>
      </c>
      <c r="BD1407" s="246">
        <f>_xll.qlIndexFixing($BE$1,AZ1407,,_xll.ohTrigger(Trigger,Trigger3M))</f>
        <v>2.0049310968558675E-2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49202</v>
      </c>
      <c r="BA1408" s="101">
        <f>_xll.qlCalendarAdvance(Calendar,BA1407,AY1408,"f",,Trigger)</f>
        <v>49206</v>
      </c>
      <c r="BB1408" s="101">
        <f>_xll.qlInterestRateIndexMaturity(Currency&amp;"ibor"&amp;Tenor,BA1408,Trigger)</f>
        <v>49297</v>
      </c>
      <c r="BC1408" s="246">
        <f>_xll.qlIndexFixing($AC$5,AZ1408,TRUE,_xll.ohTrigger(Trigger,Trigger3M))</f>
        <v>1.9727679554209492E-2</v>
      </c>
      <c r="BD1408" s="246">
        <f>_xll.qlIndexFixing($BE$1,AZ1408,,_xll.ohTrigger(Trigger,Trigger3M))</f>
        <v>2.0034409611471515E-2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49209</v>
      </c>
      <c r="BA1409" s="101">
        <f>_xll.qlCalendarAdvance(Calendar,BA1408,AY1409,"f",,Trigger)</f>
        <v>49213</v>
      </c>
      <c r="BB1409" s="101">
        <f>_xll.qlInterestRateIndexMaturity(Currency&amp;"ibor"&amp;Tenor,BA1409,Trigger)</f>
        <v>49305</v>
      </c>
      <c r="BC1409" s="246">
        <f>_xll.qlIndexFixing($AC$5,AZ1409,TRUE,_xll.ohTrigger(Trigger,Trigger3M))</f>
        <v>1.9736091683323308E-2</v>
      </c>
      <c r="BD1409" s="246">
        <f>_xll.qlIndexFixing($BE$1,AZ1409,,_xll.ohTrigger(Trigger,Trigger3M))</f>
        <v>2.0018932243328531E-2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49216</v>
      </c>
      <c r="BA1410" s="101">
        <f>_xll.qlCalendarAdvance(Calendar,BA1409,AY1410,"f",,Trigger)</f>
        <v>49220</v>
      </c>
      <c r="BB1410" s="101">
        <f>_xll.qlInterestRateIndexMaturity(Currency&amp;"ibor"&amp;Tenor,BA1410,Trigger)</f>
        <v>49312</v>
      </c>
      <c r="BC1410" s="246">
        <f>_xll.qlIndexFixing($AC$5,AZ1410,TRUE,_xll.ohTrigger(Trigger,Trigger3M))</f>
        <v>1.9743439351041045E-2</v>
      </c>
      <c r="BD1410" s="246">
        <f>_xll.qlIndexFixing($BE$1,AZ1410,,_xll.ohTrigger(Trigger,Trigger3M))</f>
        <v>2.0003919926226049E-2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49223</v>
      </c>
      <c r="BA1411" s="101">
        <f>_xll.qlCalendarAdvance(Calendar,BA1410,AY1411,"f",,Trigger)</f>
        <v>49227</v>
      </c>
      <c r="BB1411" s="101">
        <f>_xll.qlInterestRateIndexMaturity(Currency&amp;"ibor"&amp;Tenor,BA1411,Trigger)</f>
        <v>49319</v>
      </c>
      <c r="BC1411" s="246">
        <f>_xll.qlIndexFixing($AC$5,AZ1411,TRUE,_xll.ohTrigger(Trigger,Trigger3M))</f>
        <v>1.9750787032486065E-2</v>
      </c>
      <c r="BD1411" s="246">
        <f>_xll.qlIndexFixing($BE$1,AZ1411,,_xll.ohTrigger(Trigger,Trigger3M))</f>
        <v>1.9988854442629753E-2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49230</v>
      </c>
      <c r="BA1412" s="101">
        <f>_xll.qlCalendarAdvance(Calendar,BA1411,AY1412,"f",,Trigger)</f>
        <v>49234</v>
      </c>
      <c r="BB1412" s="101">
        <f>_xll.qlInterestRateIndexMaturity(Currency&amp;"ibor"&amp;Tenor,BA1412,Trigger)</f>
        <v>49326</v>
      </c>
      <c r="BC1412" s="246">
        <f>_xll.qlIndexFixing($AC$5,AZ1412,TRUE,_xll.ohTrigger(Trigger,Trigger3M))</f>
        <v>1.9758134727660102E-2</v>
      </c>
      <c r="BD1412" s="246">
        <f>_xll.qlIndexFixing($BE$1,AZ1412,,_xll.ohTrigger(Trigger,Trigger3M))</f>
        <v>1.9973735793149587E-2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49237</v>
      </c>
      <c r="BA1413" s="101">
        <f>_xll.qlCalendarAdvance(Calendar,BA1412,AY1413,"f",,Trigger)</f>
        <v>49241</v>
      </c>
      <c r="BB1413" s="101">
        <f>_xll.qlInterestRateIndexMaturity(Currency&amp;"ibor"&amp;Tenor,BA1413,Trigger)</f>
        <v>49333</v>
      </c>
      <c r="BC1413" s="246">
        <f>_xll.qlIndexFixing($AC$5,AZ1413,TRUE,_xll.ohTrigger(Trigger,Trigger3M))</f>
        <v>1.9765482436560552E-2</v>
      </c>
      <c r="BD1413" s="246">
        <f>_xll.qlIndexFixing($BE$1,AZ1413,,_xll.ohTrigger(Trigger,Trigger3M))</f>
        <v>1.9958563978400713E-2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49244</v>
      </c>
      <c r="BA1414" s="101">
        <f>_xll.qlCalendarAdvance(Calendar,BA1413,AY1414,"f",,Trigger)</f>
        <v>49248</v>
      </c>
      <c r="BB1414" s="101">
        <f>_xll.qlInterestRateIndexMaturity(Currency&amp;"ibor"&amp;Tenor,BA1414,Trigger)</f>
        <v>49340</v>
      </c>
      <c r="BC1414" s="246">
        <f>_xll.qlIndexFixing($AC$5,AZ1414,TRUE,_xll.ohTrigger(Trigger,Trigger3M))</f>
        <v>1.9772830159190017E-2</v>
      </c>
      <c r="BD1414" s="246">
        <f>_xll.qlIndexFixing($BE$1,AZ1414,,_xll.ohTrigger(Trigger,Trigger3M))</f>
        <v>1.9943338998996554E-2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49251</v>
      </c>
      <c r="BA1415" s="101">
        <f>_xll.qlCalendarAdvance(Calendar,BA1414,AY1415,"f",,Trigger)</f>
        <v>49255</v>
      </c>
      <c r="BB1415" s="101">
        <f>_xll.qlInterestRateIndexMaturity(Currency&amp;"ibor"&amp;Tenor,BA1415,Trigger)</f>
        <v>49347</v>
      </c>
      <c r="BC1415" s="246">
        <f>_xll.qlIndexFixing($AC$5,AZ1415,TRUE,_xll.ohTrigger(Trigger,Trigger3M))</f>
        <v>1.9780177895545894E-2</v>
      </c>
      <c r="BD1415" s="246">
        <f>_xll.qlIndexFixing($BE$1,AZ1415,,_xll.ohTrigger(Trigger,Trigger3M))</f>
        <v>1.9928060855557476E-2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49258</v>
      </c>
      <c r="BA1416" s="101">
        <f>_xll.qlCalendarAdvance(Calendar,BA1415,AY1416,"f",,Trigger)</f>
        <v>49262</v>
      </c>
      <c r="BB1416" s="101">
        <f>_xll.qlInterestRateIndexMaturity(Currency&amp;"ibor"&amp;Tenor,BA1416,Trigger)</f>
        <v>49354</v>
      </c>
      <c r="BC1416" s="246">
        <f>_xll.qlIndexFixing($AC$5,AZ1416,TRUE,_xll.ohTrigger(Trigger,Trigger3M))</f>
        <v>1.9787525645630792E-2</v>
      </c>
      <c r="BD1416" s="246">
        <f>_xll.qlIndexFixing($BE$1,AZ1416,,_xll.ohTrigger(Trigger,Trigger3M))</f>
        <v>1.9912729548701255E-2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49265</v>
      </c>
      <c r="BA1417" s="101">
        <f>_xll.qlCalendarAdvance(Calendar,BA1416,AY1417,"f",,Trigger)</f>
        <v>49269</v>
      </c>
      <c r="BB1417" s="101">
        <f>_xll.qlInterestRateIndexMaturity(Currency&amp;"ibor"&amp;Tenor,BA1417,Trigger)</f>
        <v>49361</v>
      </c>
      <c r="BC1417" s="246">
        <f>_xll.qlIndexFixing($AC$5,AZ1417,TRUE,_xll.ohTrigger(Trigger,Trigger3M))</f>
        <v>1.9794873409443834E-2</v>
      </c>
      <c r="BD1417" s="246">
        <f>_xll.qlIndexFixing($BE$1,AZ1417,,_xll.ohTrigger(Trigger,Trigger3M))</f>
        <v>1.9897345079052605E-2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49272</v>
      </c>
      <c r="BA1418" s="101">
        <f>_xll.qlCalendarAdvance(Calendar,BA1417,AY1418,"f",,Trigger)</f>
        <v>49276</v>
      </c>
      <c r="BB1418" s="101">
        <f>_xll.qlInterestRateIndexMaturity(Currency&amp;"ibor"&amp;Tenor,BA1418,Trigger)</f>
        <v>49368</v>
      </c>
      <c r="BC1418" s="246">
        <f>_xll.qlIndexFixing($AC$5,AZ1418,TRUE,_xll.ohTrigger(Trigger,Trigger3M))</f>
        <v>1.9802221186984159E-2</v>
      </c>
      <c r="BD1418" s="246">
        <f>_xll.qlIndexFixing($BE$1,AZ1418,,_xll.ohTrigger(Trigger,Trigger3M))</f>
        <v>1.9881907447233636E-2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49279</v>
      </c>
      <c r="BA1419" s="101">
        <f>_xll.qlCalendarAdvance(Calendar,BA1418,AY1419,"f",,Trigger)</f>
        <v>49283</v>
      </c>
      <c r="BB1419" s="101">
        <f>_xll.qlInterestRateIndexMaturity(Currency&amp;"ibor"&amp;Tenor,BA1419,Trigger)</f>
        <v>49373</v>
      </c>
      <c r="BC1419" s="246">
        <f>_xll.qlIndexFixing($AC$5,AZ1419,TRUE,_xll.ohTrigger(Trigger,Trigger3M))</f>
        <v>1.9807431229961203E-2</v>
      </c>
      <c r="BD1419" s="246">
        <f>_xll.qlIndexFixing($BE$1,AZ1419,,_xll.ohTrigger(Trigger,Trigger3M))</f>
        <v>1.986755467957213E-2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49286</v>
      </c>
      <c r="BA1420" s="101">
        <f>_xll.qlCalendarAdvance(Calendar,BA1419,AY1420,"f",,Trigger)</f>
        <v>49290</v>
      </c>
      <c r="BB1420" s="101">
        <f>_xll.qlInterestRateIndexMaturity(Currency&amp;"ibor"&amp;Tenor,BA1420,Trigger)</f>
        <v>49380</v>
      </c>
      <c r="BC1420" s="246">
        <f>_xll.qlIndexFixing($AC$5,AZ1420,TRUE,_xll.ohTrigger(Trigger,Trigger3M))</f>
        <v>1.981477822632538E-2</v>
      </c>
      <c r="BD1420" s="246">
        <f>_xll.qlIndexFixing($BE$1,AZ1420,,_xll.ohTrigger(Trigger,Trigger3M))</f>
        <v>1.9852020029433426E-2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49293</v>
      </c>
      <c r="BA1421" s="101">
        <f>_xll.qlCalendarAdvance(Calendar,BA1420,AY1421,"f",,Trigger)</f>
        <v>49297</v>
      </c>
      <c r="BB1421" s="101">
        <f>_xll.qlInterestRateIndexMaturity(Currency&amp;"ibor"&amp;Tenor,BA1421,Trigger)</f>
        <v>49387</v>
      </c>
      <c r="BC1421" s="246">
        <f>_xll.qlIndexFixing($AC$5,AZ1421,TRUE,_xll.ohTrigger(Trigger,Trigger3M))</f>
        <v>1.9822125236117927E-2</v>
      </c>
      <c r="BD1421" s="246">
        <f>_xll.qlIndexFixing($BE$1,AZ1421,,_xll.ohTrigger(Trigger,Trigger3M))</f>
        <v>1.9836432223430123E-2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49299</v>
      </c>
      <c r="BA1422" s="101">
        <f>_xll.qlCalendarAdvance(Calendar,BA1421,AY1422,"f",,Trigger)</f>
        <v>49305</v>
      </c>
      <c r="BB1422" s="101">
        <f>_xll.qlInterestRateIndexMaturity(Currency&amp;"ibor"&amp;Tenor,BA1422,Trigger)</f>
        <v>49395</v>
      </c>
      <c r="BC1422" s="246">
        <f>_xll.qlIndexFixing($AC$5,AZ1422,TRUE,_xll.ohTrigger(Trigger,Trigger3M))</f>
        <v>1.9830521835180193E-2</v>
      </c>
      <c r="BD1422" s="246">
        <f>_xll.qlIndexFixing($BE$1,AZ1422,,_xll.ohTrigger(Trigger,Trigger3M))</f>
        <v>1.9818552499977216E-2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49307</v>
      </c>
      <c r="BA1423" s="101">
        <f>_xll.qlCalendarAdvance(Calendar,BA1422,AY1423,"f",,Trigger)</f>
        <v>49312</v>
      </c>
      <c r="BB1423" s="101">
        <f>_xll.qlInterestRateIndexMaturity(Currency&amp;"ibor"&amp;Tenor,BA1423,Trigger)</f>
        <v>49402</v>
      </c>
      <c r="BC1423" s="246">
        <f>_xll.qlIndexFixing($AC$5,AZ1423,TRUE,_xll.ohTrigger(Trigger,Trigger3M))</f>
        <v>1.9837868873747055E-2</v>
      </c>
      <c r="BD1423" s="246">
        <f>_xll.qlIndexFixing($BE$1,AZ1423,,_xll.ohTrigger(Trigger,Trigger3M))</f>
        <v>1.9802850790635596E-2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49317</v>
      </c>
      <c r="BA1424" s="101">
        <f>_xll.qlCalendarAdvance(Calendar,BA1423,AY1424,"f",,Trigger)</f>
        <v>49319</v>
      </c>
      <c r="BB1424" s="101">
        <f>_xll.qlInterestRateIndexMaturity(Currency&amp;"ibor"&amp;Tenor,BA1424,Trigger)</f>
        <v>49409</v>
      </c>
      <c r="BC1424" s="246">
        <f>_xll.qlIndexFixing($AC$5,AZ1424,TRUE,_xll.ohTrigger(Trigger,Trigger3M))</f>
        <v>1.9845215925742288E-2</v>
      </c>
      <c r="BD1424" s="246">
        <f>_xll.qlIndexFixing($BE$1,AZ1424,,_xll.ohTrigger(Trigger,Trigger3M))</f>
        <v>1.9787095927383369E-2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49324</v>
      </c>
      <c r="BA1425" s="101">
        <f>_xll.qlCalendarAdvance(Calendar,BA1424,AY1425,"f",,Trigger)</f>
        <v>49326</v>
      </c>
      <c r="BB1425" s="101">
        <f>_xll.qlInterestRateIndexMaturity(Currency&amp;"ibor"&amp;Tenor,BA1425,Trigger)</f>
        <v>49416</v>
      </c>
      <c r="BC1425" s="246">
        <f>_xll.qlIndexFixing($AC$5,AZ1425,TRUE,_xll.ohTrigger(Trigger,Trigger3M))</f>
        <v>1.9852562991165001E-2</v>
      </c>
      <c r="BD1425" s="246">
        <f>_xll.qlIndexFixing($BE$1,AZ1425,,_xll.ohTrigger(Trigger,Trigger3M))</f>
        <v>1.9771287910843149E-2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49331</v>
      </c>
      <c r="BA1426" s="101">
        <f>_xll.qlCalendarAdvance(Calendar,BA1425,AY1426,"f",,Trigger)</f>
        <v>49333</v>
      </c>
      <c r="BB1426" s="101">
        <f>_xll.qlInterestRateIndexMaturity(Currency&amp;"ibor"&amp;Tenor,BA1426,Trigger)</f>
        <v>49423</v>
      </c>
      <c r="BC1426" s="246">
        <f>_xll.qlIndexFixing($AC$5,AZ1426,TRUE,_xll.ohTrigger(Trigger,Trigger3M))</f>
        <v>1.9859910070016085E-2</v>
      </c>
      <c r="BD1426" s="246">
        <f>_xll.qlIndexFixing($BE$1,AZ1426,,_xll.ohTrigger(Trigger,Trigger3M))</f>
        <v>1.9755426741642879E-2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49338</v>
      </c>
      <c r="BA1427" s="101">
        <f>_xll.qlCalendarAdvance(Calendar,BA1426,AY1427,"f",,Trigger)</f>
        <v>49340</v>
      </c>
      <c r="BB1427" s="101">
        <f>_xll.qlInterestRateIndexMaturity(Currency&amp;"ibor"&amp;Tenor,BA1427,Trigger)</f>
        <v>49429</v>
      </c>
      <c r="BC1427" s="246">
        <f>_xll.qlIndexFixing($AC$5,AZ1427,TRUE,_xll.ohTrigger(Trigger,Trigger3M))</f>
        <v>1.9866185108418026E-2</v>
      </c>
      <c r="BD1427" s="246">
        <f>_xll.qlIndexFixing($BE$1,AZ1427,,_xll.ohTrigger(Trigger,Trigger3M))</f>
        <v>1.9740118677071841E-2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49345</v>
      </c>
      <c r="BA1428" s="101">
        <f>_xll.qlCalendarAdvance(Calendar,BA1427,AY1428,"f",,Trigger)</f>
        <v>49347</v>
      </c>
      <c r="BB1428" s="101">
        <f>_xll.qlInterestRateIndexMaturity(Currency&amp;"ibor"&amp;Tenor,BA1428,Trigger)</f>
        <v>49436</v>
      </c>
      <c r="BC1428" s="246">
        <f>_xll.qlIndexFixing($AC$5,AZ1428,TRUE,_xll.ohTrigger(Trigger,Trigger3M))</f>
        <v>1.9873531808654057E-2</v>
      </c>
      <c r="BD1428" s="246">
        <f>_xll.qlIndexFixing($BE$1,AZ1428,,_xll.ohTrigger(Trigger,Trigger3M))</f>
        <v>1.9724155873760755E-2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49352</v>
      </c>
      <c r="BA1429" s="101">
        <f>_xll.qlCalendarAdvance(Calendar,BA1428,AY1429,"f",,Trigger)</f>
        <v>49354</v>
      </c>
      <c r="BB1429" s="101">
        <f>_xll.qlInterestRateIndexMaturity(Currency&amp;"ibor"&amp;Tenor,BA1429,Trigger)</f>
        <v>49443</v>
      </c>
      <c r="BC1429" s="246">
        <f>_xll.qlIndexFixing($AC$5,AZ1429,TRUE,_xll.ohTrigger(Trigger,Trigger3M))</f>
        <v>1.9880878522169354E-2</v>
      </c>
      <c r="BD1429" s="246">
        <f>_xll.qlIndexFixing($BE$1,AZ1429,,_xll.ohTrigger(Trigger,Trigger3M))</f>
        <v>1.9708139921838761E-2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49359</v>
      </c>
      <c r="BA1430" s="101">
        <f>_xll.qlCalendarAdvance(Calendar,BA1429,AY1430,"f",,Trigger)</f>
        <v>49361</v>
      </c>
      <c r="BB1430" s="101">
        <f>_xll.qlInterestRateIndexMaturity(Currency&amp;"ibor"&amp;Tenor,BA1430,Trigger)</f>
        <v>49450</v>
      </c>
      <c r="BC1430" s="246">
        <f>_xll.qlIndexFixing($AC$5,AZ1430,TRUE,_xll.ohTrigger(Trigger,Trigger3M))</f>
        <v>1.9888225248961222E-2</v>
      </c>
      <c r="BD1430" s="246">
        <f>_xll.qlIndexFixing($BE$1,AZ1430,,_xll.ohTrigger(Trigger,Trigger3M))</f>
        <v>1.9692070821933676E-2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49366</v>
      </c>
      <c r="BA1431" s="101">
        <f>_xll.qlCalendarAdvance(Calendar,BA1430,AY1431,"f",,Trigger)</f>
        <v>49368</v>
      </c>
      <c r="BB1431" s="101">
        <f>_xll.qlInterestRateIndexMaturity(Currency&amp;"ibor"&amp;Tenor,BA1431,Trigger)</f>
        <v>49460</v>
      </c>
      <c r="BC1431" s="246">
        <f>_xll.qlIndexFixing($AC$5,AZ1431,TRUE,_xll.ohTrigger(Trigger,Trigger3M))</f>
        <v>1.9898793253386102E-2</v>
      </c>
      <c r="BD1431" s="246">
        <f>_xll.qlIndexFixing($BE$1,AZ1431,,_xll.ohTrigger(Trigger,Trigger3M))</f>
        <v>1.9674072327645283E-2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49373</v>
      </c>
      <c r="BA1432" s="101">
        <f>_xll.qlCalendarAdvance(Calendar,BA1431,AY1432,"f",,Trigger)</f>
        <v>49375</v>
      </c>
      <c r="BB1432" s="101">
        <f>_xll.qlInterestRateIndexMaturity(Currency&amp;"ibor"&amp;Tenor,BA1432,Trigger)</f>
        <v>49467</v>
      </c>
      <c r="BC1432" s="246">
        <f>_xll.qlIndexFixing($AC$5,AZ1432,TRUE,_xll.ohTrigger(Trigger,Trigger3M))</f>
        <v>1.9906141225080682E-2</v>
      </c>
      <c r="BD1432" s="246">
        <f>_xll.qlIndexFixing($BE$1,AZ1432,,_xll.ohTrigger(Trigger,Trigger3M))</f>
        <v>1.9657882898955471E-2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49380</v>
      </c>
      <c r="BA1433" s="101">
        <f>_xll.qlCalendarAdvance(Calendar,BA1432,AY1433,"f",,Trigger)</f>
        <v>49382</v>
      </c>
      <c r="BB1433" s="101">
        <f>_xll.qlInterestRateIndexMaturity(Currency&amp;"ibor"&amp;Tenor,BA1433,Trigger)</f>
        <v>49474</v>
      </c>
      <c r="BC1433" s="246">
        <f>_xll.qlIndexFixing($AC$5,AZ1433,TRUE,_xll.ohTrigger(Trigger,Trigger3M))</f>
        <v>1.9913489210505151E-2</v>
      </c>
      <c r="BD1433" s="246">
        <f>_xll.qlIndexFixing($BE$1,AZ1433,,_xll.ohTrigger(Trigger,Trigger3M))</f>
        <v>1.9641640317811914E-2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49387</v>
      </c>
      <c r="BA1434" s="101">
        <f>_xll.qlCalendarAdvance(Calendar,BA1433,AY1434,"f",,Trigger)</f>
        <v>49389</v>
      </c>
      <c r="BB1434" s="101">
        <f>_xll.qlInterestRateIndexMaturity(Currency&amp;"ibor"&amp;Tenor,BA1434,Trigger)</f>
        <v>49481</v>
      </c>
      <c r="BC1434" s="246">
        <f>_xll.qlIndexFixing($AC$5,AZ1434,TRUE,_xll.ohTrigger(Trigger,Trigger3M))</f>
        <v>1.9920837209656903E-2</v>
      </c>
      <c r="BD1434" s="246">
        <f>_xll.qlIndexFixing($BE$1,AZ1434,,_xll.ohTrigger(Trigger,Trigger3M))</f>
        <v>1.9625344584877566E-2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49390</v>
      </c>
      <c r="BA1435" s="101">
        <f>_xll.qlCalendarAdvance(Calendar,BA1434,AY1435,"f",,Trigger)</f>
        <v>49396</v>
      </c>
      <c r="BB1435" s="101">
        <f>_xll.qlInterestRateIndexMaturity(Currency&amp;"ibor"&amp;Tenor,BA1435,Trigger)</f>
        <v>49488</v>
      </c>
      <c r="BC1435" s="246">
        <f>_xll.qlIndexFixing($AC$5,AZ1435,TRUE,_xll.ohTrigger(Trigger,Trigger3M))</f>
        <v>1.992818522253767E-2</v>
      </c>
      <c r="BD1435" s="246">
        <f>_xll.qlIndexFixing($BE$1,AZ1435,,_xll.ohTrigger(Trigger,Trigger3M))</f>
        <v>1.9608995700810154E-2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49401</v>
      </c>
      <c r="BA1436" s="101">
        <f>_xll.qlCalendarAdvance(Calendar,BA1435,AY1436,"f",,Trigger)</f>
        <v>49403</v>
      </c>
      <c r="BB1436" s="101">
        <f>_xll.qlInterestRateIndexMaturity(Currency&amp;"ibor"&amp;Tenor,BA1436,Trigger)</f>
        <v>49494</v>
      </c>
      <c r="BC1436" s="246">
        <f>_xll.qlIndexFixing($AC$5,AZ1436,TRUE,_xll.ohTrigger(Trigger,Trigger3M))</f>
        <v>1.9909802187524885E-2</v>
      </c>
      <c r="BD1436" s="246">
        <f>_xll.qlIndexFixing($BE$1,AZ1436,,_xll.ohTrigger(Trigger,Trigger3M))</f>
        <v>1.9593243002154512E-2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49408</v>
      </c>
      <c r="BA1437" s="101">
        <f>_xll.qlCalendarAdvance(Calendar,BA1436,AY1437,"f",,Trigger)</f>
        <v>49410</v>
      </c>
      <c r="BB1437" s="101">
        <f>_xll.qlInterestRateIndexMaturity(Currency&amp;"ibor"&amp;Tenor,BA1437,Trigger)</f>
        <v>49501</v>
      </c>
      <c r="BC1437" s="246">
        <f>_xll.qlIndexFixing($AC$5,AZ1437,TRUE,_xll.ohTrigger(Trigger,Trigger3M))</f>
        <v>1.9830751377023406E-2</v>
      </c>
      <c r="BD1437" s="246">
        <f>_xll.qlIndexFixing($BE$1,AZ1437,,_xll.ohTrigger(Trigger,Trigger3M))</f>
        <v>1.9576795860649081E-2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49415</v>
      </c>
      <c r="BA1438" s="101">
        <f>_xll.qlCalendarAdvance(Calendar,BA1437,AY1438,"f",,Trigger)</f>
        <v>49417</v>
      </c>
      <c r="BB1438" s="101">
        <f>_xll.qlInterestRateIndexMaturity(Currency&amp;"ibor"&amp;Tenor,BA1438,Trigger)</f>
        <v>49508</v>
      </c>
      <c r="BC1438" s="246">
        <f>_xll.qlIndexFixing($AC$5,AZ1438,TRUE,_xll.ohTrigger(Trigger,Trigger3M))</f>
        <v>1.975153685531382E-2</v>
      </c>
      <c r="BD1438" s="246">
        <f>_xll.qlIndexFixing($BE$1,AZ1438,,_xll.ohTrigger(Trigger,Trigger3M))</f>
        <v>1.956030787978626E-2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49422</v>
      </c>
      <c r="BA1439" s="101">
        <f>_xll.qlCalendarAdvance(Calendar,BA1438,AY1439,"f",,Trigger)</f>
        <v>49424</v>
      </c>
      <c r="BB1439" s="101">
        <f>_xll.qlInterestRateIndexMaturity(Currency&amp;"ibor"&amp;Tenor,BA1439,Trigger)</f>
        <v>49515</v>
      </c>
      <c r="BC1439" s="246">
        <f>_xll.qlIndexFixing($AC$5,AZ1439,TRUE,_xll.ohTrigger(Trigger,Trigger3M))</f>
        <v>1.9672158632244953E-2</v>
      </c>
      <c r="BD1439" s="246">
        <f>_xll.qlIndexFixing($BE$1,AZ1439,,_xll.ohTrigger(Trigger,Trigger3M))</f>
        <v>1.9543788632704815E-2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49426</v>
      </c>
      <c r="BA1440" s="101">
        <f>_xll.qlCalendarAdvance(Calendar,BA1439,AY1440,"f",,Trigger)</f>
        <v>49431</v>
      </c>
      <c r="BB1440" s="101">
        <f>_xll.qlInterestRateIndexMaturity(Currency&amp;"ibor"&amp;Tenor,BA1440,Trigger)</f>
        <v>49523</v>
      </c>
      <c r="BC1440" s="246">
        <f>_xll.qlIndexFixing($AC$5,AZ1440,TRUE,_xll.ohTrigger(Trigger,Trigger3M))</f>
        <v>1.9585417296897358E-2</v>
      </c>
      <c r="BD1440" s="246">
        <f>_xll.qlIndexFixing($BE$1,AZ1440,,_xll.ohTrigger(Trigger,Trigger3M))</f>
        <v>1.952659110798512E-2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49436</v>
      </c>
      <c r="BA1441" s="101">
        <f>_xll.qlCalendarAdvance(Calendar,BA1440,AY1441,"f",,Trigger)</f>
        <v>49438</v>
      </c>
      <c r="BB1441" s="101">
        <f>_xll.qlInterestRateIndexMaturity(Currency&amp;"ibor"&amp;Tenor,BA1441,Trigger)</f>
        <v>49530</v>
      </c>
      <c r="BC1441" s="246">
        <f>_xll.qlIndexFixing($AC$5,AZ1441,TRUE,_xll.ohTrigger(Trigger,Trigger3M))</f>
        <v>1.9506630446855064E-2</v>
      </c>
      <c r="BD1441" s="246">
        <f>_xll.qlIndexFixing($BE$1,AZ1441,,_xll.ohTrigger(Trigger,Trigger3M))</f>
        <v>1.9510038730102867E-2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49443</v>
      </c>
      <c r="BA1442" s="101">
        <f>_xll.qlCalendarAdvance(Calendar,BA1441,AY1442,"f",,Trigger)</f>
        <v>49445</v>
      </c>
      <c r="BB1442" s="101">
        <f>_xll.qlInterestRateIndexMaturity(Currency&amp;"ibor"&amp;Tenor,BA1442,Trigger)</f>
        <v>49537</v>
      </c>
      <c r="BC1442" s="246">
        <f>_xll.qlIndexFixing($AC$5,AZ1442,TRUE,_xll.ohTrigger(Trigger,Trigger3M))</f>
        <v>1.942768169341947E-2</v>
      </c>
      <c r="BD1442" s="246">
        <f>_xll.qlIndexFixing($BE$1,AZ1442,,_xll.ohTrigger(Trigger,Trigger3M))</f>
        <v>1.9493484607782979E-2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49450</v>
      </c>
      <c r="BA1443" s="101">
        <f>_xll.qlCalendarAdvance(Calendar,BA1442,AY1443,"f",,Trigger)</f>
        <v>49452</v>
      </c>
      <c r="BB1443" s="101">
        <f>_xll.qlInterestRateIndexMaturity(Currency&amp;"ibor"&amp;Tenor,BA1443,Trigger)</f>
        <v>49544</v>
      </c>
      <c r="BC1443" s="246">
        <f>_xll.qlIndexFixing($AC$5,AZ1443,TRUE,_xll.ohTrigger(Trigger,Trigger3M))</f>
        <v>1.9348571046402724E-2</v>
      </c>
      <c r="BD1443" s="246">
        <f>_xll.qlIndexFixing($BE$1,AZ1443,,_xll.ohTrigger(Trigger,Trigger3M))</f>
        <v>1.947693820998498E-2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49457</v>
      </c>
      <c r="BA1444" s="101">
        <f>_xll.qlCalendarAdvance(Calendar,BA1443,AY1444,"f",,Trigger)</f>
        <v>49459</v>
      </c>
      <c r="BB1444" s="101">
        <f>_xll.qlInterestRateIndexMaturity(Currency&amp;"ibor"&amp;Tenor,BA1444,Trigger)</f>
        <v>49551</v>
      </c>
      <c r="BC1444" s="246">
        <f>_xll.qlIndexFixing($AC$5,AZ1444,TRUE,_xll.ohTrigger(Trigger,Trigger3M))</f>
        <v>1.9269298515640441E-2</v>
      </c>
      <c r="BD1444" s="246">
        <f>_xll.qlIndexFixing($BE$1,AZ1444,,_xll.ohTrigger(Trigger,Trigger3M))</f>
        <v>1.9460409005498103E-2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49464</v>
      </c>
      <c r="BA1445" s="101">
        <f>_xll.qlCalendarAdvance(Calendar,BA1444,AY1445,"f",,Trigger)</f>
        <v>49466</v>
      </c>
      <c r="BB1445" s="101">
        <f>_xll.qlInterestRateIndexMaturity(Currency&amp;"ibor"&amp;Tenor,BA1445,Trigger)</f>
        <v>49558</v>
      </c>
      <c r="BC1445" s="246">
        <f>_xll.qlIndexFixing($AC$5,AZ1445,TRUE,_xll.ohTrigger(Trigger,Trigger3M))</f>
        <v>1.9189864110985604E-2</v>
      </c>
      <c r="BD1445" s="246">
        <f>_xll.qlIndexFixing($BE$1,AZ1445,,_xll.ohTrigger(Trigger,Trigger3M))</f>
        <v>1.9443906462961267E-2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49471</v>
      </c>
      <c r="BA1446" s="101">
        <f>_xll.qlCalendarAdvance(Calendar,BA1445,AY1446,"f",,Trigger)</f>
        <v>49473</v>
      </c>
      <c r="BB1446" s="101">
        <f>_xll.qlInterestRateIndexMaturity(Currency&amp;"ibor"&amp;Tenor,BA1446,Trigger)</f>
        <v>49565</v>
      </c>
      <c r="BC1446" s="246">
        <f>_xll.qlIndexFixing($AC$5,AZ1446,TRUE,_xll.ohTrigger(Trigger,Trigger3M))</f>
        <v>1.9110267842314666E-2</v>
      </c>
      <c r="BD1446" s="246">
        <f>_xll.qlIndexFixing($BE$1,AZ1446,,_xll.ohTrigger(Trigger,Trigger3M))</f>
        <v>1.9427440050850037E-2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49478</v>
      </c>
      <c r="BA1447" s="101">
        <f>_xll.qlCalendarAdvance(Calendar,BA1446,AY1447,"f",,Trigger)</f>
        <v>49480</v>
      </c>
      <c r="BB1447" s="101">
        <f>_xll.qlInterestRateIndexMaturity(Currency&amp;"ibor"&amp;Tenor,BA1447,Trigger)</f>
        <v>49572</v>
      </c>
      <c r="BC1447" s="246">
        <f>_xll.qlIndexFixing($AC$5,AZ1447,TRUE,_xll.ohTrigger(Trigger,Trigger3M))</f>
        <v>1.903050971952058E-2</v>
      </c>
      <c r="BD1447" s="246">
        <f>_xll.qlIndexFixing($BE$1,AZ1447,,_xll.ohTrigger(Trigger,Trigger3M))</f>
        <v>1.9411019237485325E-2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49485</v>
      </c>
      <c r="BA1448" s="101">
        <f>_xll.qlCalendarAdvance(Calendar,BA1447,AY1448,"f",,Trigger)</f>
        <v>49487</v>
      </c>
      <c r="BB1448" s="101">
        <f>_xll.qlInterestRateIndexMaturity(Currency&amp;"ibor"&amp;Tenor,BA1448,Trigger)</f>
        <v>49579</v>
      </c>
      <c r="BC1448" s="246">
        <f>_xll.qlIndexFixing($AC$5,AZ1448,TRUE,_xll.ohTrigger(Trigger,Trigger3M))</f>
        <v>1.8950589752518024E-2</v>
      </c>
      <c r="BD1448" s="246">
        <f>_xll.qlIndexFixing($BE$1,AZ1448,,_xll.ohTrigger(Trigger,Trigger3M))</f>
        <v>1.9394653491028171E-2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49492</v>
      </c>
      <c r="BA1449" s="101">
        <f>_xll.qlCalendarAdvance(Calendar,BA1448,AY1449,"f",,Trigger)</f>
        <v>49494</v>
      </c>
      <c r="BB1449" s="101">
        <f>_xll.qlInterestRateIndexMaturity(Currency&amp;"ibor"&amp;Tenor,BA1449,Trigger)</f>
        <v>49586</v>
      </c>
      <c r="BC1449" s="246">
        <f>_xll.qlIndexFixing($AC$5,AZ1449,TRUE,_xll.ohTrigger(Trigger,Trigger3M))</f>
        <v>1.8894890053631788E-2</v>
      </c>
      <c r="BD1449" s="246">
        <f>_xll.qlIndexFixing($BE$1,AZ1449,,_xll.ohTrigger(Trigger,Trigger3M))</f>
        <v>1.9378352242679607E-2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49499</v>
      </c>
      <c r="BA1450" s="101">
        <f>_xll.qlCalendarAdvance(Calendar,BA1449,AY1450,"f",,Trigger)</f>
        <v>49501</v>
      </c>
      <c r="BB1450" s="101">
        <f>_xll.qlInterestRateIndexMaturity(Currency&amp;"ibor"&amp;Tenor,BA1450,Trigger)</f>
        <v>49593</v>
      </c>
      <c r="BC1450" s="246">
        <f>_xll.qlIndexFixing($AC$5,AZ1450,TRUE,_xll.ohTrigger(Trigger,Trigger3M))</f>
        <v>1.8900087819214081E-2</v>
      </c>
      <c r="BD1450" s="246">
        <f>_xll.qlIndexFixing($BE$1,AZ1450,,_xll.ohTrigger(Trigger,Trigger3M))</f>
        <v>1.9362121716656432E-2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49506</v>
      </c>
      <c r="BA1451" s="101">
        <f>_xll.qlCalendarAdvance(Calendar,BA1450,AY1451,"f",,Trigger)</f>
        <v>49508</v>
      </c>
      <c r="BB1451" s="101">
        <f>_xll.qlInterestRateIndexMaturity(Currency&amp;"ibor"&amp;Tenor,BA1451,Trigger)</f>
        <v>49600</v>
      </c>
      <c r="BC1451" s="246">
        <f>_xll.qlIndexFixing($AC$5,AZ1451,TRUE,_xll.ohTrigger(Trigger,Trigger3M))</f>
        <v>1.8905285591668264E-2</v>
      </c>
      <c r="BD1451" s="246">
        <f>_xll.qlIndexFixing($BE$1,AZ1451,,_xll.ohTrigger(Trigger,Trigger3M))</f>
        <v>1.9345962487194956E-2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49513</v>
      </c>
      <c r="BA1452" s="101">
        <f>_xll.qlCalendarAdvance(Calendar,BA1451,AY1452,"f",,Trigger)</f>
        <v>49515</v>
      </c>
      <c r="BB1452" s="101">
        <f>_xll.qlInterestRateIndexMaturity(Currency&amp;"ibor"&amp;Tenor,BA1452,Trigger)</f>
        <v>49607</v>
      </c>
      <c r="BC1452" s="246">
        <f>_xll.qlIndexFixing($AC$5,AZ1452,TRUE,_xll.ohTrigger(Trigger,Trigger3M))</f>
        <v>1.8910483370992607E-2</v>
      </c>
      <c r="BD1452" s="246">
        <f>_xll.qlIndexFixing($BE$1,AZ1452,,_xll.ohTrigger(Trigger,Trigger3M))</f>
        <v>1.9329874553416747E-2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49520</v>
      </c>
      <c r="BA1453" s="101">
        <f>_xll.qlCalendarAdvance(Calendar,BA1452,AY1453,"f",,Trigger)</f>
        <v>49522</v>
      </c>
      <c r="BB1453" s="101">
        <f>_xll.qlInterestRateIndexMaturity(Currency&amp;"ibor"&amp;Tenor,BA1453,Trigger)</f>
        <v>49614</v>
      </c>
      <c r="BC1453" s="246">
        <f>_xll.qlIndexFixing($AC$5,AZ1453,TRUE,_xll.ohTrigger(Trigger,Trigger3M))</f>
        <v>1.8915681157188845E-2</v>
      </c>
      <c r="BD1453" s="246">
        <f>_xll.qlIndexFixing($BE$1,AZ1453,,_xll.ohTrigger(Trigger,Trigger3M))</f>
        <v>1.9313857914445121E-2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49527</v>
      </c>
      <c r="BA1454" s="101">
        <f>_xll.qlCalendarAdvance(Calendar,BA1453,AY1454,"f",,Trigger)</f>
        <v>49529</v>
      </c>
      <c r="BB1454" s="101">
        <f>_xll.qlInterestRateIndexMaturity(Currency&amp;"ibor"&amp;Tenor,BA1454,Trigger)</f>
        <v>49621</v>
      </c>
      <c r="BC1454" s="246">
        <f>_xll.qlIndexFixing($AC$5,AZ1454,TRUE,_xll.ohTrigger(Trigger,Trigger3M))</f>
        <v>1.8920878950256105E-2</v>
      </c>
      <c r="BD1454" s="246">
        <f>_xll.qlIndexFixing($BE$1,AZ1454,,_xll.ohTrigger(Trigger,Trigger3M))</f>
        <v>1.929791256941207E-2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49534</v>
      </c>
      <c r="BA1455" s="101">
        <f>_xll.qlCalendarAdvance(Calendar,BA1454,AY1455,"f",,Trigger)</f>
        <v>49536</v>
      </c>
      <c r="BB1455" s="101">
        <f>_xll.qlInterestRateIndexMaturity(Currency&amp;"ibor"&amp;Tenor,BA1455,Trigger)</f>
        <v>49628</v>
      </c>
      <c r="BC1455" s="246">
        <f>_xll.qlIndexFixing($AC$5,AZ1455,TRUE,_xll.ohTrigger(Trigger,Trigger3M))</f>
        <v>1.8926076750193525E-2</v>
      </c>
      <c r="BD1455" s="246">
        <f>_xll.qlIndexFixing($BE$1,AZ1455,,_xll.ohTrigger(Trigger,Trigger3M))</f>
        <v>1.9282038517449602E-2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49541</v>
      </c>
      <c r="BA1456" s="101">
        <f>_xll.qlCalendarAdvance(Calendar,BA1455,AY1456,"f",,Trigger)</f>
        <v>49543</v>
      </c>
      <c r="BB1456" s="101">
        <f>_xll.qlInterestRateIndexMaturity(Currency&amp;"ibor"&amp;Tenor,BA1456,Trigger)</f>
        <v>49635</v>
      </c>
      <c r="BC1456" s="246">
        <f>_xll.qlIndexFixing($AC$5,AZ1456,TRUE,_xll.ohTrigger(Trigger,Trigger3M))</f>
        <v>1.8931274557002838E-2</v>
      </c>
      <c r="BD1456" s="246">
        <f>_xll.qlIndexFixing($BE$1,AZ1456,,_xll.ohTrigger(Trigger,Trigger3M))</f>
        <v>1.9266235757695788E-2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49548</v>
      </c>
      <c r="BA1457" s="101">
        <f>_xll.qlCalendarAdvance(Calendar,BA1456,AY1457,"f",,Trigger)</f>
        <v>49550</v>
      </c>
      <c r="BB1457" s="101">
        <f>_xll.qlInterestRateIndexMaturity(Currency&amp;"ibor"&amp;Tenor,BA1457,Trigger)</f>
        <v>49642</v>
      </c>
      <c r="BC1457" s="246">
        <f>_xll.qlIndexFixing($AC$5,AZ1457,TRUE,_xll.ohTrigger(Trigger,Trigger3M))</f>
        <v>1.8936472370683174E-2</v>
      </c>
      <c r="BD1457" s="246">
        <f>_xll.qlIndexFixing($BE$1,AZ1457,,_xll.ohTrigger(Trigger,Trigger3M))</f>
        <v>1.9250504289290451E-2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49555</v>
      </c>
      <c r="BA1458" s="101">
        <f>_xll.qlCalendarAdvance(Calendar,BA1457,AY1458,"f",,Trigger)</f>
        <v>49557</v>
      </c>
      <c r="BB1458" s="101">
        <f>_xll.qlInterestRateIndexMaturity(Currency&amp;"ibor"&amp;Tenor,BA1458,Trigger)</f>
        <v>49648</v>
      </c>
      <c r="BC1458" s="246">
        <f>_xll.qlIndexFixing($AC$5,AZ1458,TRUE,_xll.ohTrigger(Trigger,Trigger3M))</f>
        <v>1.8940801433324234E-2</v>
      </c>
      <c r="BD1458" s="246">
        <f>_xll.qlIndexFixing($BE$1,AZ1458,,_xll.ohTrigger(Trigger,Trigger3M))</f>
        <v>1.9235436177509873E-2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49562</v>
      </c>
      <c r="BA1459" s="101">
        <f>_xll.qlCalendarAdvance(Calendar,BA1458,AY1459,"f",,Trigger)</f>
        <v>49564</v>
      </c>
      <c r="BB1459" s="101">
        <f>_xll.qlInterestRateIndexMaturity(Currency&amp;"ibor"&amp;Tenor,BA1459,Trigger)</f>
        <v>49655</v>
      </c>
      <c r="BC1459" s="246">
        <f>_xll.qlIndexFixing($AC$5,AZ1459,TRUE,_xll.ohTrigger(Trigger,Trigger3M))</f>
        <v>1.8945998987404549E-2</v>
      </c>
      <c r="BD1459" s="246">
        <f>_xll.qlIndexFixing($BE$1,AZ1459,,_xll.ohTrigger(Trigger,Trigger3M))</f>
        <v>1.9219843028033184E-2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49569</v>
      </c>
      <c r="BA1460" s="101">
        <f>_xll.qlCalendarAdvance(Calendar,BA1459,AY1460,"f",,Trigger)</f>
        <v>49571</v>
      </c>
      <c r="BB1460" s="101">
        <f>_xll.qlInterestRateIndexMaturity(Currency&amp;"ibor"&amp;Tenor,BA1460,Trigger)</f>
        <v>49662</v>
      </c>
      <c r="BC1460" s="246">
        <f>_xll.qlIndexFixing($AC$5,AZ1460,TRUE,_xll.ohTrigger(Trigger,Trigger3M))</f>
        <v>1.8951196548279429E-2</v>
      </c>
      <c r="BD1460" s="246">
        <f>_xll.qlIndexFixing($BE$1,AZ1460,,_xll.ohTrigger(Trigger,Trigger3M))</f>
        <v>1.9204321162945875E-2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49576</v>
      </c>
      <c r="BA1461" s="101">
        <f>_xll.qlCalendarAdvance(Calendar,BA1460,AY1461,"f",,Trigger)</f>
        <v>49578</v>
      </c>
      <c r="BB1461" s="101">
        <f>_xll.qlInterestRateIndexMaturity(Currency&amp;"ibor"&amp;Tenor,BA1461,Trigger)</f>
        <v>49670</v>
      </c>
      <c r="BC1461" s="246">
        <f>_xll.qlIndexFixing($AC$5,AZ1461,TRUE,_xll.ohTrigger(Trigger,Trigger3M))</f>
        <v>1.8957263694117391E-2</v>
      </c>
      <c r="BD1461" s="246">
        <f>_xll.qlIndexFixing($BE$1,AZ1461,,_xll.ohTrigger(Trigger,Trigger3M))</f>
        <v>1.9188291312117939E-2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49583</v>
      </c>
      <c r="BA1462" s="101">
        <f>_xll.qlCalendarAdvance(Calendar,BA1461,AY1462,"f",,Trigger)</f>
        <v>49585</v>
      </c>
      <c r="BB1462" s="101">
        <f>_xll.qlInterestRateIndexMaturity(Currency&amp;"ibor"&amp;Tenor,BA1462,Trigger)</f>
        <v>49677</v>
      </c>
      <c r="BC1462" s="246">
        <f>_xll.qlIndexFixing($AC$5,AZ1462,TRUE,_xll.ohTrigger(Trigger,Trigger3M))</f>
        <v>1.8962461542153725E-2</v>
      </c>
      <c r="BD1462" s="246">
        <f>_xll.qlIndexFixing($BE$1,AZ1462,,_xll.ohTrigger(Trigger,Trigger3M))</f>
        <v>1.9172916287708661E-2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49590</v>
      </c>
      <c r="BA1463" s="101">
        <f>_xll.qlCalendarAdvance(Calendar,BA1462,AY1463,"f",,Trigger)</f>
        <v>49592</v>
      </c>
      <c r="BB1463" s="101">
        <f>_xll.qlInterestRateIndexMaturity(Currency&amp;"ibor"&amp;Tenor,BA1463,Trigger)</f>
        <v>49684</v>
      </c>
      <c r="BC1463" s="246">
        <f>_xll.qlIndexFixing($AC$5,AZ1463,TRUE,_xll.ohTrigger(Trigger,Trigger3M))</f>
        <v>1.8967659397061087E-2</v>
      </c>
      <c r="BD1463" s="246">
        <f>_xll.qlIndexFixing($BE$1,AZ1463,,_xll.ohTrigger(Trigger,Trigger3M))</f>
        <v>1.9157612549576264E-2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49597</v>
      </c>
      <c r="BA1464" s="101">
        <f>_xll.qlCalendarAdvance(Calendar,BA1463,AY1464,"f",,Trigger)</f>
        <v>49599</v>
      </c>
      <c r="BB1464" s="101">
        <f>_xll.qlInterestRateIndexMaturity(Currency&amp;"ibor"&amp;Tenor,BA1464,Trigger)</f>
        <v>49691</v>
      </c>
      <c r="BC1464" s="246">
        <f>_xll.qlIndexFixing($AC$5,AZ1464,TRUE,_xll.ohTrigger(Trigger,Trigger3M))</f>
        <v>1.8972857258840341E-2</v>
      </c>
      <c r="BD1464" s="246">
        <f>_xll.qlIndexFixing($BE$1,AZ1464,,_xll.ohTrigger(Trigger,Trigger3M))</f>
        <v>1.9142380096888373E-2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49604</v>
      </c>
      <c r="BA1465" s="101">
        <f>_xll.qlCalendarAdvance(Calendar,BA1464,AY1465,"f",,Trigger)</f>
        <v>49606</v>
      </c>
      <c r="BB1465" s="101">
        <f>_xll.qlInterestRateIndexMaturity(Currency&amp;"ibor"&amp;Tenor,BA1465,Trigger)</f>
        <v>49698</v>
      </c>
      <c r="BC1465" s="246">
        <f>_xll.qlIndexFixing($AC$5,AZ1465,TRUE,_xll.ohTrigger(Trigger,Trigger3M))</f>
        <v>1.8978055127489752E-2</v>
      </c>
      <c r="BD1465" s="246">
        <f>_xll.qlIndexFixing($BE$1,AZ1465,,_xll.ohTrigger(Trigger,Trigger3M))</f>
        <v>1.9127218928817819E-2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49611</v>
      </c>
      <c r="BA1466" s="101">
        <f>_xll.qlCalendarAdvance(Calendar,BA1465,AY1466,"f",,Trigger)</f>
        <v>49613</v>
      </c>
      <c r="BB1466" s="101">
        <f>_xll.qlInterestRateIndexMaturity(Currency&amp;"ibor"&amp;Tenor,BA1466,Trigger)</f>
        <v>49705</v>
      </c>
      <c r="BC1466" s="246">
        <f>_xll.qlIndexFixing($AC$5,AZ1466,TRUE,_xll.ohTrigger(Trigger,Trigger3M))</f>
        <v>1.8983253003011926E-2</v>
      </c>
      <c r="BD1466" s="246">
        <f>_xll.qlIndexFixing($BE$1,AZ1466,,_xll.ohTrigger(Trigger,Trigger3M))</f>
        <v>1.911212904453918E-2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49618</v>
      </c>
      <c r="BA1467" s="101">
        <f>_xll.qlCalendarAdvance(Calendar,BA1466,AY1467,"f",,Trigger)</f>
        <v>49620</v>
      </c>
      <c r="BB1467" s="101">
        <f>_xll.qlInterestRateIndexMaturity(Currency&amp;"ibor"&amp;Tenor,BA1467,Trigger)</f>
        <v>49712</v>
      </c>
      <c r="BC1467" s="246">
        <f>_xll.qlIndexFixing($AC$5,AZ1467,TRUE,_xll.ohTrigger(Trigger,Trigger3M))</f>
        <v>1.8988450885403386E-2</v>
      </c>
      <c r="BD1467" s="246">
        <f>_xll.qlIndexFixing($BE$1,AZ1467,,_xll.ohTrigger(Trigger,Trigger3M))</f>
        <v>1.9097110443233978E-2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49625</v>
      </c>
      <c r="BA1468" s="101">
        <f>_xll.qlCalendarAdvance(Calendar,BA1467,AY1468,"f",,Trigger)</f>
        <v>49627</v>
      </c>
      <c r="BB1468" s="101">
        <f>_xll.qlInterestRateIndexMaturity(Currency&amp;"ibor"&amp;Tenor,BA1468,Trigger)</f>
        <v>49719</v>
      </c>
      <c r="BC1468" s="246">
        <f>_xll.qlIndexFixing($AC$5,AZ1468,TRUE,_xll.ohTrigger(Trigger,Trigger3M))</f>
        <v>1.8993648774667613E-2</v>
      </c>
      <c r="BD1468" s="246">
        <f>_xll.qlIndexFixing($BE$1,AZ1468,,_xll.ohTrigger(Trigger,Trigger3M))</f>
        <v>1.9082163124083736E-2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49632</v>
      </c>
      <c r="BA1469" s="101">
        <f>_xll.qlCalendarAdvance(Calendar,BA1468,AY1469,"f",,Trigger)</f>
        <v>49634</v>
      </c>
      <c r="BB1469" s="101">
        <f>_xll.qlInterestRateIndexMaturity(Currency&amp;"ibor"&amp;Tenor,BA1469,Trigger)</f>
        <v>49726</v>
      </c>
      <c r="BC1469" s="246">
        <f>_xll.qlIndexFixing($AC$5,AZ1469,TRUE,_xll.ohTrigger(Trigger,Trigger3M))</f>
        <v>1.8998846670802864E-2</v>
      </c>
      <c r="BD1469" s="246">
        <f>_xll.qlIndexFixing($BE$1,AZ1469,,_xll.ohTrigger(Trigger,Trigger3M))</f>
        <v>1.90672870862778E-2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49639</v>
      </c>
      <c r="BA1470" s="101">
        <f>_xll.qlCalendarAdvance(Calendar,BA1469,AY1470,"f",,Trigger)</f>
        <v>49641</v>
      </c>
      <c r="BB1470" s="101">
        <f>_xll.qlInterestRateIndexMaturity(Currency&amp;"ibor"&amp;Tenor,BA1470,Trigger)</f>
        <v>49733</v>
      </c>
      <c r="BC1470" s="246">
        <f>_xll.qlIndexFixing($AC$5,AZ1470,TRUE,_xll.ohTrigger(Trigger,Trigger3M))</f>
        <v>1.900404457380914E-2</v>
      </c>
      <c r="BD1470" s="246">
        <f>_xll.qlIndexFixing($BE$1,AZ1470,,_xll.ohTrigger(Trigger,Trigger3M))</f>
        <v>1.905248232900638E-2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49646</v>
      </c>
      <c r="BA1471" s="101">
        <f>_xll.qlCalendarAdvance(Calendar,BA1470,AY1471,"f",,Trigger)</f>
        <v>49648</v>
      </c>
      <c r="BB1471" s="101">
        <f>_xll.qlInterestRateIndexMaturity(Currency&amp;"ibor"&amp;Tenor,BA1471,Trigger)</f>
        <v>49739</v>
      </c>
      <c r="BC1471" s="246">
        <f>_xll.qlIndexFixing($AC$5,AZ1471,TRUE,_xll.ohTrigger(Trigger,Trigger3M))</f>
        <v>1.9008370166458576E-2</v>
      </c>
      <c r="BD1471" s="246">
        <f>_xll.qlIndexFixing($BE$1,AZ1471,,_xll.ohTrigger(Trigger,Trigger3M))</f>
        <v>1.903828518077659E-2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49653</v>
      </c>
      <c r="BA1472" s="101">
        <f>_xll.qlCalendarAdvance(Calendar,BA1471,AY1472,"f",,Trigger)</f>
        <v>49655</v>
      </c>
      <c r="BB1472" s="101">
        <f>_xll.qlInterestRateIndexMaturity(Currency&amp;"ibor"&amp;Tenor,BA1472,Trigger)</f>
        <v>49746</v>
      </c>
      <c r="BC1472" s="246">
        <f>_xll.qlIndexFixing($AC$5,AZ1472,TRUE,_xll.ohTrigger(Trigger,Trigger3M))</f>
        <v>1.901356780888756E-2</v>
      </c>
      <c r="BD1472" s="246">
        <f>_xll.qlIndexFixing($BE$1,AZ1472,,_xll.ohTrigger(Trigger,Trigger3M))</f>
        <v>1.902361866436908E-2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49660</v>
      </c>
      <c r="BA1473" s="101">
        <f>_xll.qlCalendarAdvance(Calendar,BA1472,AY1473,"f",,Trigger)</f>
        <v>49662</v>
      </c>
      <c r="BB1473" s="101">
        <f>_xll.qlInterestRateIndexMaturity(Currency&amp;"ibor"&amp;Tenor,BA1473,Trigger)</f>
        <v>49753</v>
      </c>
      <c r="BC1473" s="246">
        <f>_xll.qlIndexFixing($AC$5,AZ1473,TRUE,_xll.ohTrigger(Trigger,Trigger3M))</f>
        <v>1.9018765458114623E-2</v>
      </c>
      <c r="BD1473" s="246">
        <f>_xll.qlIndexFixing($BE$1,AZ1473,,_xll.ohTrigger(Trigger,Trigger3M))</f>
        <v>1.9009023421802024E-2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49664</v>
      </c>
      <c r="BA1474" s="101">
        <f>_xll.qlCalendarAdvance(Calendar,BA1473,AY1474,"f",,Trigger)</f>
        <v>49670</v>
      </c>
      <c r="BB1474" s="101">
        <f>_xll.qlInterestRateIndexMaturity(Currency&amp;"ibor"&amp;Tenor,BA1474,Trigger)</f>
        <v>49761</v>
      </c>
      <c r="BC1474" s="246">
        <f>_xll.qlIndexFixing($AC$5,AZ1474,TRUE,_xll.ohTrigger(Trigger,Trigger3M))</f>
        <v>1.9024705636980339E-2</v>
      </c>
      <c r="BD1474" s="246">
        <f>_xll.qlIndexFixing($BE$1,AZ1474,,_xll.ohTrigger(Trigger,Trigger3M))</f>
        <v>1.8992430417666486E-2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49674</v>
      </c>
      <c r="BA1475" s="101">
        <f>_xll.qlCalendarAdvance(Calendar,BA1474,AY1475,"f",,Trigger)</f>
        <v>49677</v>
      </c>
      <c r="BB1475" s="101">
        <f>_xll.qlInterestRateIndexMaturity(Currency&amp;"ibor"&amp;Tenor,BA1475,Trigger)</f>
        <v>49768</v>
      </c>
      <c r="BC1475" s="246">
        <f>_xll.qlIndexFixing($AC$5,AZ1475,TRUE,_xll.ohTrigger(Trigger,Trigger3M))</f>
        <v>1.9029903300770694E-2</v>
      </c>
      <c r="BD1475" s="246">
        <f>_xll.qlIndexFixing($BE$1,AZ1475,,_xll.ohTrigger(Trigger,Trigger3M))</f>
        <v>1.8977987902119034E-2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49682</v>
      </c>
      <c r="BA1476" s="101">
        <f>_xll.qlCalendarAdvance(Calendar,BA1475,AY1476,"f",,Trigger)</f>
        <v>49684</v>
      </c>
      <c r="BB1476" s="101">
        <f>_xll.qlInterestRateIndexMaturity(Currency&amp;"ibor"&amp;Tenor,BA1476,Trigger)</f>
        <v>49775</v>
      </c>
      <c r="BC1476" s="246">
        <f>_xll.qlIndexFixing($AC$5,AZ1476,TRUE,_xll.ohTrigger(Trigger,Trigger3M))</f>
        <v>1.9035100971356494E-2</v>
      </c>
      <c r="BD1476" s="246">
        <f>_xll.qlIndexFixing($BE$1,AZ1476,,_xll.ohTrigger(Trigger,Trigger3M))</f>
        <v>1.8963616657956858E-2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49689</v>
      </c>
      <c r="BA1477" s="101">
        <f>_xll.qlCalendarAdvance(Calendar,BA1476,AY1477,"f",,Trigger)</f>
        <v>49691</v>
      </c>
      <c r="BB1477" s="101">
        <f>_xll.qlInterestRateIndexMaturity(Currency&amp;"ibor"&amp;Tenor,BA1477,Trigger)</f>
        <v>49782</v>
      </c>
      <c r="BC1477" s="246">
        <f>_xll.qlIndexFixing($AC$5,AZ1477,TRUE,_xll.ohTrigger(Trigger,Trigger3M))</f>
        <v>1.9040298648738619E-2</v>
      </c>
      <c r="BD1477" s="246">
        <f>_xll.qlIndexFixing($BE$1,AZ1477,,_xll.ohTrigger(Trigger,Trigger3M))</f>
        <v>1.8949316684410463E-2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49696</v>
      </c>
      <c r="BA1478" s="101">
        <f>_xll.qlCalendarAdvance(Calendar,BA1477,AY1478,"f",,Trigger)</f>
        <v>49698</v>
      </c>
      <c r="BB1478" s="101">
        <f>_xll.qlInterestRateIndexMaturity(Currency&amp;"ibor"&amp;Tenor,BA1478,Trigger)</f>
        <v>49789</v>
      </c>
      <c r="BC1478" s="246">
        <f>_xll.qlIndexFixing($AC$5,AZ1478,TRUE,_xll.ohTrigger(Trigger,Trigger3M))</f>
        <v>1.9045496332916183E-2</v>
      </c>
      <c r="BD1478" s="246">
        <f>_xll.qlIndexFixing($BE$1,AZ1478,,_xll.ohTrigger(Trigger,Trigger3M))</f>
        <v>1.8935087980708601E-2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49703</v>
      </c>
      <c r="BA1479" s="101">
        <f>_xll.qlCalendarAdvance(Calendar,BA1478,AY1479,"f",,Trigger)</f>
        <v>49705</v>
      </c>
      <c r="BB1479" s="101">
        <f>_xll.qlInterestRateIndexMaturity(Currency&amp;"ibor"&amp;Tenor,BA1479,Trigger)</f>
        <v>49795</v>
      </c>
      <c r="BC1479" s="246">
        <f>_xll.qlIndexFixing($AC$5,AZ1479,TRUE,_xll.ohTrigger(Trigger,Trigger3M))</f>
        <v>1.9049819527693579E-2</v>
      </c>
      <c r="BD1479" s="246">
        <f>_xll.qlIndexFixing($BE$1,AZ1479,,_xll.ohTrigger(Trigger,Trigger3M))</f>
        <v>1.8921431989329385E-2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49710</v>
      </c>
      <c r="BA1480" s="101">
        <f>_xll.qlCalendarAdvance(Calendar,BA1479,AY1480,"f",,Trigger)</f>
        <v>49712</v>
      </c>
      <c r="BB1480" s="101">
        <f>_xll.qlInterestRateIndexMaturity(Currency&amp;"ibor"&amp;Tenor,BA1480,Trigger)</f>
        <v>49802</v>
      </c>
      <c r="BC1480" s="246">
        <f>_xll.qlIndexFixing($AC$5,AZ1480,TRUE,_xll.ohTrigger(Trigger,Trigger3M))</f>
        <v>1.9055016950559001E-2</v>
      </c>
      <c r="BD1480" s="246">
        <f>_xll.qlIndexFixing($BE$1,AZ1480,,_xll.ohTrigger(Trigger,Trigger3M))</f>
        <v>1.8907341471086525E-2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49717</v>
      </c>
      <c r="BA1481" s="101">
        <f>_xll.qlCalendarAdvance(Calendar,BA1480,AY1481,"f",,Trigger)</f>
        <v>49719</v>
      </c>
      <c r="BB1481" s="101">
        <f>_xll.qlInterestRateIndexMaturity(Currency&amp;"ibor"&amp;Tenor,BA1481,Trigger)</f>
        <v>49809</v>
      </c>
      <c r="BC1481" s="246">
        <f>_xll.qlIndexFixing($AC$5,AZ1481,TRUE,_xll.ohTrigger(Trigger,Trigger3M))</f>
        <v>1.9060214380147933E-2</v>
      </c>
      <c r="BD1481" s="246">
        <f>_xll.qlIndexFixing($BE$1,AZ1481,,_xll.ohTrigger(Trigger,Trigger3M))</f>
        <v>1.8893322216178454E-2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49724</v>
      </c>
      <c r="BA1482" s="101">
        <f>_xll.qlCalendarAdvance(Calendar,BA1481,AY1482,"f",,Trigger)</f>
        <v>49726</v>
      </c>
      <c r="BB1482" s="101">
        <f>_xll.qlInterestRateIndexMaturity(Currency&amp;"ibor"&amp;Tenor,BA1482,Trigger)</f>
        <v>49816</v>
      </c>
      <c r="BC1482" s="246">
        <f>_xll.qlIndexFixing($AC$5,AZ1482,TRUE,_xll.ohTrigger(Trigger,Trigger3M))</f>
        <v>1.9065411816455935E-2</v>
      </c>
      <c r="BD1482" s="246">
        <f>_xll.qlIndexFixing($BE$1,AZ1482,,_xll.ohTrigger(Trigger,Trigger3M))</f>
        <v>1.8879374223860879E-2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49731</v>
      </c>
      <c r="BA1483" s="101">
        <f>_xll.qlCalendarAdvance(Calendar,BA1482,AY1483,"f",,Trigger)</f>
        <v>49733</v>
      </c>
      <c r="BB1483" s="101">
        <f>_xll.qlInterestRateIndexMaturity(Currency&amp;"ibor"&amp;Tenor,BA1483,Trigger)</f>
        <v>49823</v>
      </c>
      <c r="BC1483" s="246">
        <f>_xll.qlIndexFixing($AC$5,AZ1483,TRUE,_xll.ohTrigger(Trigger,Trigger3M))</f>
        <v>1.9070609259486559E-2</v>
      </c>
      <c r="BD1483" s="246">
        <f>_xll.qlIndexFixing($BE$1,AZ1483,,_xll.ohTrigger(Trigger,Trigger3M))</f>
        <v>1.8865497493392169E-2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49738</v>
      </c>
      <c r="BA1484" s="101">
        <f>_xll.qlCalendarAdvance(Calendar,BA1483,AY1484,"f",,Trigger)</f>
        <v>49740</v>
      </c>
      <c r="BB1484" s="101">
        <f>_xll.qlInterestRateIndexMaturity(Currency&amp;"ibor"&amp;Tenor,BA1484,Trigger)</f>
        <v>49832</v>
      </c>
      <c r="BC1484" s="246">
        <f>_xll.qlIndexFixing($AC$5,AZ1484,TRUE,_xll.ohTrigger(Trigger,Trigger3M))</f>
        <v>1.9077558509263865E-2</v>
      </c>
      <c r="BD1484" s="246">
        <f>_xll.qlIndexFixing($BE$1,AZ1484,,_xll.ohTrigger(Trigger,Trigger3M))</f>
        <v>1.8850733141617962E-2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49745</v>
      </c>
      <c r="BA1485" s="101">
        <f>_xll.qlCalendarAdvance(Calendar,BA1484,AY1485,"f",,Trigger)</f>
        <v>49747</v>
      </c>
      <c r="BB1485" s="101">
        <f>_xll.qlInterestRateIndexMaturity(Currency&amp;"ibor"&amp;Tenor,BA1485,Trigger)</f>
        <v>49839</v>
      </c>
      <c r="BC1485" s="246">
        <f>_xll.qlIndexFixing($AC$5,AZ1485,TRUE,_xll.ohTrigger(Trigger,Trigger3M))</f>
        <v>1.908275651632169E-2</v>
      </c>
      <c r="BD1485" s="246">
        <f>_xll.qlIndexFixing($BE$1,AZ1485,,_xll.ohTrigger(Trigger,Trigger3M))</f>
        <v>1.8837007679183525E-2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49752</v>
      </c>
      <c r="BA1486" s="101">
        <f>_xll.qlCalendarAdvance(Calendar,BA1485,AY1486,"f",,Trigger)</f>
        <v>49754</v>
      </c>
      <c r="BB1486" s="101">
        <f>_xll.qlInterestRateIndexMaturity(Currency&amp;"ibor"&amp;Tenor,BA1486,Trigger)</f>
        <v>49846</v>
      </c>
      <c r="BC1486" s="246">
        <f>_xll.qlIndexFixing($AC$5,AZ1486,TRUE,_xll.ohTrigger(Trigger,Trigger3M))</f>
        <v>1.9087954530251409E-2</v>
      </c>
      <c r="BD1486" s="246">
        <f>_xll.qlIndexFixing($BE$1,AZ1486,,_xll.ohTrigger(Trigger,Trigger3M))</f>
        <v>1.8823353484769267E-2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49759</v>
      </c>
      <c r="BA1487" s="101">
        <f>_xll.qlCalendarAdvance(Calendar,BA1486,AY1487,"f",,Trigger)</f>
        <v>49761</v>
      </c>
      <c r="BB1487" s="101">
        <f>_xll.qlInterestRateIndexMaturity(Currency&amp;"ibor"&amp;Tenor,BA1487,Trigger)</f>
        <v>49853</v>
      </c>
      <c r="BC1487" s="246">
        <f>_xll.qlIndexFixing($AC$5,AZ1487,TRUE,_xll.ohTrigger(Trigger,Trigger3M))</f>
        <v>1.9093152551052157E-2</v>
      </c>
      <c r="BD1487" s="246">
        <f>_xll.qlIndexFixing($BE$1,AZ1487,,_xll.ohTrigger(Trigger,Trigger3M))</f>
        <v>1.8809770557629703E-2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49766</v>
      </c>
      <c r="BA1488" s="101">
        <f>_xll.qlCalendarAdvance(Calendar,BA1487,AY1488,"f",,Trigger)</f>
        <v>49768</v>
      </c>
      <c r="BB1488" s="101">
        <f>_xll.qlInterestRateIndexMaturity(Currency&amp;"ibor"&amp;Tenor,BA1488,Trigger)</f>
        <v>49859</v>
      </c>
      <c r="BC1488" s="246">
        <f>_xll.qlIndexFixing($AC$5,AZ1488,TRUE,_xll.ohTrigger(Trigger,Trigger3M))</f>
        <v>1.90877038437204E-2</v>
      </c>
      <c r="BD1488" s="246">
        <f>_xll.qlIndexFixing($BE$1,AZ1488,,_xll.ohTrigger(Trigger,Trigger3M))</f>
        <v>1.87967206187791E-2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49773</v>
      </c>
      <c r="BA1489" s="101">
        <f>_xll.qlCalendarAdvance(Calendar,BA1488,AY1489,"f",,Trigger)</f>
        <v>49775</v>
      </c>
      <c r="BB1489" s="101">
        <f>_xll.qlInterestRateIndexMaturity(Currency&amp;"ibor"&amp;Tenor,BA1489,Trigger)</f>
        <v>49866</v>
      </c>
      <c r="BC1489" s="246">
        <f>_xll.qlIndexFixing($AC$5,AZ1489,TRUE,_xll.ohTrigger(Trigger,Trigger3M))</f>
        <v>1.9024442947393333E-2</v>
      </c>
      <c r="BD1489" s="246">
        <f>_xll.qlIndexFixing($BE$1,AZ1489,,_xll.ohTrigger(Trigger,Trigger3M))</f>
        <v>1.8783275833729431E-2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49780</v>
      </c>
      <c r="BA1490" s="101">
        <f>_xll.qlCalendarAdvance(Calendar,BA1489,AY1490,"f",,Trigger)</f>
        <v>49782</v>
      </c>
      <c r="BB1490" s="101">
        <f>_xll.qlInterestRateIndexMaturity(Currency&amp;"ibor"&amp;Tenor,BA1490,Trigger)</f>
        <v>49873</v>
      </c>
      <c r="BC1490" s="246">
        <f>_xll.qlIndexFixing($AC$5,AZ1490,TRUE,_xll.ohTrigger(Trigger,Trigger3M))</f>
        <v>1.8961058298962313E-2</v>
      </c>
      <c r="BD1490" s="246">
        <f>_xll.qlIndexFixing($BE$1,AZ1490,,_xll.ohTrigger(Trigger,Trigger3M))</f>
        <v>1.8769902309598682E-2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49787</v>
      </c>
      <c r="BA1491" s="101">
        <f>_xll.qlCalendarAdvance(Calendar,BA1490,AY1491,"f",,Trigger)</f>
        <v>49789</v>
      </c>
      <c r="BB1491" s="101">
        <f>_xll.qlInterestRateIndexMaturity(Currency&amp;"ibor"&amp;Tenor,BA1491,Trigger)</f>
        <v>49880</v>
      </c>
      <c r="BC1491" s="246">
        <f>_xll.qlIndexFixing($AC$5,AZ1491,TRUE,_xll.ohTrigger(Trigger,Trigger3M))</f>
        <v>1.8897549904379508E-2</v>
      </c>
      <c r="BD1491" s="246">
        <f>_xll.qlIndexFixing($BE$1,AZ1491,,_xll.ohTrigger(Trigger,Trigger3M))</f>
        <v>1.8756600045665674E-2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49794</v>
      </c>
      <c r="BA1492" s="101">
        <f>_xll.qlCalendarAdvance(Calendar,BA1491,AY1492,"f",,Trigger)</f>
        <v>49797</v>
      </c>
      <c r="BB1492" s="101">
        <f>_xll.qlInterestRateIndexMaturity(Currency&amp;"ibor"&amp;Tenor,BA1492,Trigger)</f>
        <v>49891</v>
      </c>
      <c r="BC1492" s="246">
        <f>_xll.qlIndexFixing($AC$5,AZ1492,TRUE,_xll.ohTrigger(Trigger,Trigger3M))</f>
        <v>1.8808190260423765E-2</v>
      </c>
      <c r="BD1492" s="246">
        <f>_xll.qlIndexFixing($BE$1,AZ1492,,_xll.ohTrigger(Trigger,Trigger3M))</f>
        <v>1.8740155410020994E-2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49802</v>
      </c>
      <c r="BA1493" s="101">
        <f>_xll.qlCalendarAdvance(Calendar,BA1492,AY1493,"f",,Trigger)</f>
        <v>49804</v>
      </c>
      <c r="BB1493" s="101">
        <f>_xll.qlInterestRateIndexMaturity(Currency&amp;"ibor"&amp;Tenor,BA1493,Trigger)</f>
        <v>49898</v>
      </c>
      <c r="BC1493" s="246">
        <f>_xll.qlIndexFixing($AC$5,AZ1493,TRUE,_xll.ohTrigger(Trigger,Trigger3M))</f>
        <v>1.8746556799112989E-2</v>
      </c>
      <c r="BD1493" s="246">
        <f>_xll.qlIndexFixing($BE$1,AZ1493,,_xll.ohTrigger(Trigger,Trigger3M))</f>
        <v>1.8727019068027241E-2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49809</v>
      </c>
      <c r="BA1494" s="101">
        <f>_xll.qlCalendarAdvance(Calendar,BA1493,AY1494,"f",,Trigger)</f>
        <v>49811</v>
      </c>
      <c r="BB1494" s="101">
        <f>_xll.qlInterestRateIndexMaturity(Currency&amp;"ibor"&amp;Tenor,BA1494,Trigger)</f>
        <v>49905</v>
      </c>
      <c r="BC1494" s="246">
        <f>_xll.qlIndexFixing($AC$5,AZ1494,TRUE,_xll.ohTrigger(Trigger,Trigger3M))</f>
        <v>1.8684803537327141E-2</v>
      </c>
      <c r="BD1494" s="246">
        <f>_xll.qlIndexFixing($BE$1,AZ1494,,_xll.ohTrigger(Trigger,Trigger3M))</f>
        <v>1.8713953996365249E-2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49816</v>
      </c>
      <c r="BA1495" s="101">
        <f>_xll.qlCalendarAdvance(Calendar,BA1494,AY1495,"f",,Trigger)</f>
        <v>49818</v>
      </c>
      <c r="BB1495" s="101">
        <f>_xll.qlInterestRateIndexMaturity(Currency&amp;"ibor"&amp;Tenor,BA1495,Trigger)</f>
        <v>49912</v>
      </c>
      <c r="BC1495" s="246">
        <f>_xll.qlIndexFixing($AC$5,AZ1495,TRUE,_xll.ohTrigger(Trigger,Trigger3M))</f>
        <v>1.8622930480864986E-2</v>
      </c>
      <c r="BD1495" s="246">
        <f>_xll.qlIndexFixing($BE$1,AZ1495,,_xll.ohTrigger(Trigger,Trigger3M))</f>
        <v>1.8700960194309647E-2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49823</v>
      </c>
      <c r="BA1496" s="101">
        <f>_xll.qlCalendarAdvance(Calendar,BA1495,AY1496,"f",,Trigger)</f>
        <v>49825</v>
      </c>
      <c r="BB1496" s="101">
        <f>_xll.qlInterestRateIndexMaturity(Currency&amp;"ibor"&amp;Tenor,BA1496,Trigger)</f>
        <v>49916</v>
      </c>
      <c r="BC1496" s="246">
        <f>_xll.qlIndexFixing($AC$5,AZ1496,TRUE,_xll.ohTrigger(Trigger,Trigger3M))</f>
        <v>1.8568980844280134E-2</v>
      </c>
      <c r="BD1496" s="246">
        <f>_xll.qlIndexFixing($BE$1,AZ1496,,_xll.ohTrigger(Trigger,Trigger3M))</f>
        <v>1.8689313996133574E-2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49830</v>
      </c>
      <c r="BA1497" s="101">
        <f>_xll.qlCalendarAdvance(Calendar,BA1496,AY1497,"f",,Trigger)</f>
        <v>49832</v>
      </c>
      <c r="BB1497" s="101">
        <f>_xll.qlInterestRateIndexMaturity(Currency&amp;"ibor"&amp;Tenor,BA1497,Trigger)</f>
        <v>49926</v>
      </c>
      <c r="BC1497" s="246">
        <f>_xll.qlIndexFixing($AC$5,AZ1497,TRUE,_xll.ohTrigger(Trigger,Trigger3M))</f>
        <v>1.8498825007164647E-2</v>
      </c>
      <c r="BD1497" s="246">
        <f>_xll.qlIndexFixing($BE$1,AZ1497,,_xll.ohTrigger(Trigger,Trigger3M))</f>
        <v>1.8675186396135648E-2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49837</v>
      </c>
      <c r="BA1498" s="101">
        <f>_xll.qlCalendarAdvance(Calendar,BA1497,AY1498,"f",,Trigger)</f>
        <v>49839</v>
      </c>
      <c r="BB1498" s="101">
        <f>_xll.qlInterestRateIndexMaturity(Currency&amp;"ibor"&amp;Tenor,BA1498,Trigger)</f>
        <v>49933</v>
      </c>
      <c r="BC1498" s="246">
        <f>_xll.qlIndexFixing($AC$5,AZ1498,TRUE,_xll.ohTrigger(Trigger,Trigger3M))</f>
        <v>1.8436592601579267E-2</v>
      </c>
      <c r="BD1498" s="246">
        <f>_xll.qlIndexFixing($BE$1,AZ1498,,_xll.ohTrigger(Trigger,Trigger3M))</f>
        <v>1.8662406398584356E-2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49844</v>
      </c>
      <c r="BA1499" s="101">
        <f>_xll.qlCalendarAdvance(Calendar,BA1498,AY1499,"f",,Trigger)</f>
        <v>49846</v>
      </c>
      <c r="BB1499" s="101">
        <f>_xll.qlInterestRateIndexMaturity(Currency&amp;"ibor"&amp;Tenor,BA1499,Trigger)</f>
        <v>49940</v>
      </c>
      <c r="BC1499" s="246">
        <f>_xll.qlIndexFixing($AC$5,AZ1499,TRUE,_xll.ohTrigger(Trigger,Trigger3M))</f>
        <v>1.8374240424625748E-2</v>
      </c>
      <c r="BD1499" s="246">
        <f>_xll.qlIndexFixing($BE$1,AZ1499,,_xll.ohTrigger(Trigger,Trigger3M))</f>
        <v>1.8649697667778763E-2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49851</v>
      </c>
      <c r="BA1500" s="101">
        <f>_xll.qlCalendarAdvance(Calendar,BA1499,AY1500,"f",,Trigger)</f>
        <v>49853</v>
      </c>
      <c r="BB1500" s="101">
        <f>_xll.qlInterestRateIndexMaturity(Currency&amp;"ibor"&amp;Tenor,BA1500,Trigger)</f>
        <v>49947</v>
      </c>
      <c r="BC1500" s="246">
        <f>_xll.qlIndexFixing($AC$5,AZ1500,TRUE,_xll.ohTrigger(Trigger,Trigger3M))</f>
        <v>1.8311768482155575E-2</v>
      </c>
      <c r="BD1500" s="246">
        <f>_xll.qlIndexFixing($BE$1,AZ1500,,_xll.ohTrigger(Trigger,Trigger3M))</f>
        <v>1.8637060203009644E-2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49858</v>
      </c>
      <c r="BA1501" s="101">
        <f>_xll.qlCalendarAdvance(Calendar,BA1500,AY1501,"f",,Trigger)</f>
        <v>49860</v>
      </c>
      <c r="BB1501" s="101">
        <f>_xll.qlInterestRateIndexMaturity(Currency&amp;"ibor"&amp;Tenor,BA1501,Trigger)</f>
        <v>49954</v>
      </c>
      <c r="BC1501" s="246">
        <f>_xll.qlIndexFixing($AC$5,AZ1501,TRUE,_xll.ohTrigger(Trigger,Trigger3M))</f>
        <v>1.8268093952124764E-2</v>
      </c>
      <c r="BD1501" s="246">
        <f>_xll.qlIndexFixing($BE$1,AZ1501,,_xll.ohTrigger(Trigger,Trigger3M))</f>
        <v>1.862449400357799E-2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49865</v>
      </c>
      <c r="BA1502" s="101">
        <f>_xll.qlCalendarAdvance(Calendar,BA1501,AY1502,"f",,Trigger)</f>
        <v>49867</v>
      </c>
      <c r="BB1502" s="101">
        <f>_xll.qlInterestRateIndexMaturity(Currency&amp;"ibor"&amp;Tenor,BA1502,Trigger)</f>
        <v>49961</v>
      </c>
      <c r="BC1502" s="246">
        <f>_xll.qlIndexFixing($AC$5,AZ1502,TRUE,_xll.ohTrigger(Trigger,Trigger3M))</f>
        <v>1.8271669584340608E-2</v>
      </c>
      <c r="BD1502" s="246">
        <f>_xll.qlIndexFixing($BE$1,AZ1502,,_xll.ohTrigger(Trigger,Trigger3M))</f>
        <v>1.8611999068783077E-2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49872</v>
      </c>
      <c r="BA1503" s="101">
        <f>_xll.qlCalendarAdvance(Calendar,BA1502,AY1503,"f",,Trigger)</f>
        <v>49874</v>
      </c>
      <c r="BB1503" s="101">
        <f>_xll.qlInterestRateIndexMaturity(Currency&amp;"ibor"&amp;Tenor,BA1503,Trigger)</f>
        <v>49968</v>
      </c>
      <c r="BC1503" s="246">
        <f>_xll.qlIndexFixing($AC$5,AZ1503,TRUE,_xll.ohTrigger(Trigger,Trigger3M))</f>
        <v>1.8275245219881452E-2</v>
      </c>
      <c r="BD1503" s="246">
        <f>_xll.qlIndexFixing($BE$1,AZ1503,,_xll.ohTrigger(Trigger,Trigger3M))</f>
        <v>1.8599575397933547E-2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49879</v>
      </c>
      <c r="BA1504" s="101">
        <f>_xll.qlCalendarAdvance(Calendar,BA1503,AY1504,"f",,Trigger)</f>
        <v>49881</v>
      </c>
      <c r="BB1504" s="101">
        <f>_xll.qlInterestRateIndexMaturity(Currency&amp;"ibor"&amp;Tenor,BA1504,Trigger)</f>
        <v>49975</v>
      </c>
      <c r="BC1504" s="246">
        <f>_xll.qlIndexFixing($AC$5,AZ1504,TRUE,_xll.ohTrigger(Trigger,Trigger3M))</f>
        <v>1.8278820858743047E-2</v>
      </c>
      <c r="BD1504" s="246">
        <f>_xll.qlIndexFixing($BE$1,AZ1504,,_xll.ohTrigger(Trigger,Trigger3M))</f>
        <v>1.8587222990338041E-2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49886</v>
      </c>
      <c r="BA1505" s="101">
        <f>_xll.qlCalendarAdvance(Calendar,BA1504,AY1505,"f",,Trigger)</f>
        <v>49888</v>
      </c>
      <c r="BB1505" s="101">
        <f>_xll.qlInterestRateIndexMaturity(Currency&amp;"ibor"&amp;Tenor,BA1505,Trigger)</f>
        <v>49982</v>
      </c>
      <c r="BC1505" s="246">
        <f>_xll.qlIndexFixing($AC$5,AZ1505,TRUE,_xll.ohTrigger(Trigger,Trigger3M))</f>
        <v>1.8282396500927937E-2</v>
      </c>
      <c r="BD1505" s="246">
        <f>_xll.qlIndexFixing($BE$1,AZ1505,,_xll.ohTrigger(Trigger,Trigger3M))</f>
        <v>1.8574941845311995E-2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49893</v>
      </c>
      <c r="BA1506" s="101">
        <f>_xll.qlCalendarAdvance(Calendar,BA1505,AY1506,"f",,Trigger)</f>
        <v>49895</v>
      </c>
      <c r="BB1506" s="101">
        <f>_xll.qlInterestRateIndexMaturity(Currency&amp;"ibor"&amp;Tenor,BA1506,Trigger)</f>
        <v>49989</v>
      </c>
      <c r="BC1506" s="246">
        <f>_xll.qlIndexFixing($AC$5,AZ1506,TRUE,_xll.ohTrigger(Trigger,Trigger3M))</f>
        <v>1.8285972146435278E-2</v>
      </c>
      <c r="BD1506" s="246">
        <f>_xll.qlIndexFixing($BE$1,AZ1506,,_xll.ohTrigger(Trigger,Trigger3M))</f>
        <v>1.8562731962171706E-2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49900</v>
      </c>
      <c r="BA1507" s="101">
        <f>_xll.qlCalendarAdvance(Calendar,BA1506,AY1507,"f",,Trigger)</f>
        <v>49902</v>
      </c>
      <c r="BB1507" s="101">
        <f>_xll.qlInterestRateIndexMaturity(Currency&amp;"ibor"&amp;Tenor,BA1507,Trigger)</f>
        <v>49996</v>
      </c>
      <c r="BC1507" s="246">
        <f>_xll.qlIndexFixing($AC$5,AZ1507,TRUE,_xll.ohTrigger(Trigger,Trigger3M))</f>
        <v>1.8289547795265069E-2</v>
      </c>
      <c r="BD1507" s="246">
        <f>_xll.qlIndexFixing($BE$1,AZ1507,,_xll.ohTrigger(Trigger,Trigger3M))</f>
        <v>1.8550593340240264E-2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49907</v>
      </c>
      <c r="BA1508" s="101">
        <f>_xll.qlCalendarAdvance(Calendar,BA1507,AY1508,"f",,Trigger)</f>
        <v>49909</v>
      </c>
      <c r="BB1508" s="101">
        <f>_xll.qlInterestRateIndexMaturity(Currency&amp;"ibor"&amp;Tenor,BA1508,Trigger)</f>
        <v>50003</v>
      </c>
      <c r="BC1508" s="246">
        <f>_xll.qlIndexFixing($AC$5,AZ1508,TRUE,_xll.ohTrigger(Trigger,Trigger3M))</f>
        <v>1.8293123447417306E-2</v>
      </c>
      <c r="BD1508" s="246">
        <f>_xll.qlIndexFixing($BE$1,AZ1508,,_xll.ohTrigger(Trigger,Trigger3M))</f>
        <v>1.8538525978843316E-2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49914</v>
      </c>
      <c r="BA1509" s="101">
        <f>_xll.qlCalendarAdvance(Calendar,BA1508,AY1509,"f",,Trigger)</f>
        <v>49916</v>
      </c>
      <c r="BB1509" s="101">
        <f>_xll.qlInterestRateIndexMaturity(Currency&amp;"ibor"&amp;Tenor,BA1509,Trigger)</f>
        <v>50007</v>
      </c>
      <c r="BC1509" s="246">
        <f>_xll.qlIndexFixing($AC$5,AZ1509,TRUE,_xll.ohTrigger(Trigger,Trigger3M))</f>
        <v>1.8294540422269419E-2</v>
      </c>
      <c r="BD1509" s="246">
        <f>_xll.qlIndexFixing($BE$1,AZ1509,,_xll.ohTrigger(Trigger,Trigger3M))</f>
        <v>1.8527632708577987E-2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49921</v>
      </c>
      <c r="BA1510" s="101">
        <f>_xll.qlCalendarAdvance(Calendar,BA1509,AY1510,"f",,Trigger)</f>
        <v>49923</v>
      </c>
      <c r="BB1510" s="101">
        <f>_xll.qlInterestRateIndexMaturity(Currency&amp;"ibor"&amp;Tenor,BA1510,Trigger)</f>
        <v>50014</v>
      </c>
      <c r="BC1510" s="246">
        <f>_xll.qlIndexFixing($AC$5,AZ1510,TRUE,_xll.ohTrigger(Trigger,Trigger3M))</f>
        <v>1.8298115536474098E-2</v>
      </c>
      <c r="BD1510" s="246">
        <f>_xll.qlIndexFixing($BE$1,AZ1510,,_xll.ohTrigger(Trigger,Trigger3M))</f>
        <v>1.8515694435055709E-2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49928</v>
      </c>
      <c r="BA1511" s="101">
        <f>_xll.qlCalendarAdvance(Calendar,BA1510,AY1511,"f",,Trigger)</f>
        <v>49930</v>
      </c>
      <c r="BB1511" s="101">
        <f>_xll.qlInterestRateIndexMaturity(Currency&amp;"ibor"&amp;Tenor,BA1511,Trigger)</f>
        <v>50021</v>
      </c>
      <c r="BC1511" s="246">
        <f>_xll.qlIndexFixing($AC$5,AZ1511,TRUE,_xll.ohTrigger(Trigger,Trigger3M))</f>
        <v>1.8301690653895544E-2</v>
      </c>
      <c r="BD1511" s="246">
        <f>_xll.qlIndexFixing($BE$1,AZ1511,,_xll.ohTrigger(Trigger,Trigger3M))</f>
        <v>1.8503827408066501E-2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49935</v>
      </c>
      <c r="BA1512" s="101">
        <f>_xll.qlCalendarAdvance(Calendar,BA1511,AY1512,"f",,Trigger)</f>
        <v>49937</v>
      </c>
      <c r="BB1512" s="101">
        <f>_xll.qlInterestRateIndexMaturity(Currency&amp;"ibor"&amp;Tenor,BA1512,Trigger)</f>
        <v>50028</v>
      </c>
      <c r="BC1512" s="246">
        <f>_xll.qlIndexFixing($AC$5,AZ1512,TRUE,_xll.ohTrigger(Trigger,Trigger3M))</f>
        <v>1.8305265774533761E-2</v>
      </c>
      <c r="BD1512" s="246">
        <f>_xll.qlIndexFixing($BE$1,AZ1512,,_xll.ohTrigger(Trigger,Trigger3M))</f>
        <v>1.849203162697351E-2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49942</v>
      </c>
      <c r="BA1513" s="101">
        <f>_xll.qlCalendarAdvance(Calendar,BA1512,AY1513,"f",,Trigger)</f>
        <v>49944</v>
      </c>
      <c r="BB1513" s="101">
        <f>_xll.qlInterestRateIndexMaturity(Currency&amp;"ibor"&amp;Tenor,BA1513,Trigger)</f>
        <v>50038</v>
      </c>
      <c r="BC1513" s="246">
        <f>_xll.qlIndexFixing($AC$5,AZ1513,TRUE,_xll.ohTrigger(Trigger,Trigger3M))</f>
        <v>1.8311001758016927E-2</v>
      </c>
      <c r="BD1513" s="246">
        <f>_xll.qlIndexFixing($BE$1,AZ1513,,_xll.ohTrigger(Trigger,Trigger3M))</f>
        <v>1.8479258056559329E-2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49949</v>
      </c>
      <c r="BA1514" s="101">
        <f>_xll.qlCalendarAdvance(Calendar,BA1513,AY1514,"f",,Trigger)</f>
        <v>49951</v>
      </c>
      <c r="BB1514" s="101">
        <f>_xll.qlInterestRateIndexMaturity(Currency&amp;"ibor"&amp;Tenor,BA1514,Trigger)</f>
        <v>50045</v>
      </c>
      <c r="BC1514" s="246">
        <f>_xll.qlIndexFixing($AC$5,AZ1514,TRUE,_xll.ohTrigger(Trigger,Trigger3M))</f>
        <v>1.8314577430104707E-2</v>
      </c>
      <c r="BD1514" s="246">
        <f>_xll.qlIndexFixing($BE$1,AZ1514,,_xll.ohTrigger(Trigger,Trigger3M))</f>
        <v>1.846761824443411E-2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49956</v>
      </c>
      <c r="BA1515" s="101">
        <f>_xll.qlCalendarAdvance(Calendar,BA1514,AY1515,"f",,Trigger)</f>
        <v>49958</v>
      </c>
      <c r="BB1515" s="101">
        <f>_xll.qlInterestRateIndexMaturity(Currency&amp;"ibor"&amp;Tenor,BA1515,Trigger)</f>
        <v>50052</v>
      </c>
      <c r="BC1515" s="246">
        <f>_xll.qlIndexFixing($AC$5,AZ1515,TRUE,_xll.ohTrigger(Trigger,Trigger3M))</f>
        <v>1.8318153105514087E-2</v>
      </c>
      <c r="BD1515" s="246">
        <f>_xll.qlIndexFixing($BE$1,AZ1515,,_xll.ohTrigger(Trigger,Trigger3M))</f>
        <v>1.8456049688236862E-2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49963</v>
      </c>
      <c r="BA1516" s="101">
        <f>_xll.qlCalendarAdvance(Calendar,BA1515,AY1516,"f",,Trigger)</f>
        <v>49965</v>
      </c>
      <c r="BB1516" s="101">
        <f>_xll.qlInterestRateIndexMaturity(Currency&amp;"ibor"&amp;Tenor,BA1516,Trigger)</f>
        <v>50059</v>
      </c>
      <c r="BC1516" s="246">
        <f>_xll.qlIndexFixing($AC$5,AZ1516,TRUE,_xll.ohTrigger(Trigger,Trigger3M))</f>
        <v>1.8321728784245914E-2</v>
      </c>
      <c r="BD1516" s="246">
        <f>_xll.qlIndexFixing($BE$1,AZ1516,,_xll.ohTrigger(Trigger,Trigger3M))</f>
        <v>1.8444552387322989E-2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49970</v>
      </c>
      <c r="BA1517" s="101">
        <f>_xll.qlCalendarAdvance(Calendar,BA1516,AY1517,"f",,Trigger)</f>
        <v>49972</v>
      </c>
      <c r="BB1517" s="101">
        <f>_xll.qlInterestRateIndexMaturity(Currency&amp;"ibor"&amp;Tenor,BA1517,Trigger)</f>
        <v>50066</v>
      </c>
      <c r="BC1517" s="246">
        <f>_xll.qlIndexFixing($AC$5,AZ1517,TRUE,_xll.ohTrigger(Trigger,Trigger3M))</f>
        <v>1.832530446630189E-2</v>
      </c>
      <c r="BD1517" s="246">
        <f>_xll.qlIndexFixing($BE$1,AZ1517,,_xll.ohTrigger(Trigger,Trigger3M))</f>
        <v>1.8433126341055553E-2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49977</v>
      </c>
      <c r="BA1518" s="101">
        <f>_xll.qlCalendarAdvance(Calendar,BA1517,AY1518,"f",,Trigger)</f>
        <v>49979</v>
      </c>
      <c r="BB1518" s="101">
        <f>_xll.qlInterestRateIndexMaturity(Currency&amp;"ibor"&amp;Tenor,BA1518,Trigger)</f>
        <v>50070</v>
      </c>
      <c r="BC1518" s="246">
        <f>_xll.qlIndexFixing($AC$5,AZ1518,TRUE,_xll.ohTrigger(Trigger,Trigger3M))</f>
        <v>1.8326716565891445E-2</v>
      </c>
      <c r="BD1518" s="246">
        <f>_xll.qlIndexFixing($BE$1,AZ1518,,_xll.ohTrigger(Trigger,Trigger3M))</f>
        <v>1.8422753068969348E-2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49984</v>
      </c>
      <c r="BA1519" s="101">
        <f>_xll.qlCalendarAdvance(Calendar,BA1518,AY1519,"f",,Trigger)</f>
        <v>49986</v>
      </c>
      <c r="BB1519" s="101">
        <f>_xll.qlInterestRateIndexMaturity(Currency&amp;"ibor"&amp;Tenor,BA1519,Trigger)</f>
        <v>50080</v>
      </c>
      <c r="BC1519" s="246">
        <f>_xll.qlIndexFixing($AC$5,AZ1519,TRUE,_xll.ohTrigger(Trigger,Trigger3M))</f>
        <v>1.8332455840378639E-2</v>
      </c>
      <c r="BD1519" s="246">
        <f>_xll.qlIndexFixing($BE$1,AZ1519,,_xll.ohTrigger(Trigger,Trigger3M))</f>
        <v>1.8410488009924154E-2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49991</v>
      </c>
      <c r="BA1520" s="101">
        <f>_xll.qlCalendarAdvance(Calendar,BA1519,AY1520,"f",,Trigger)</f>
        <v>49993</v>
      </c>
      <c r="BB1520" s="101">
        <f>_xll.qlInterestRateIndexMaturity(Currency&amp;"ibor"&amp;Tenor,BA1520,Trigger)</f>
        <v>50087</v>
      </c>
      <c r="BC1520" s="246">
        <f>_xll.qlIndexFixing($AC$5,AZ1520,TRUE,_xll.ohTrigger(Trigger,Trigger3M))</f>
        <v>1.8336031532401112E-2</v>
      </c>
      <c r="BD1520" s="246">
        <f>_xll.qlIndexFixing($BE$1,AZ1520,,_xll.ohTrigger(Trigger,Trigger3M))</f>
        <v>1.8399275723803322E-2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49998</v>
      </c>
      <c r="BA1521" s="101">
        <f>_xll.qlCalendarAdvance(Calendar,BA1520,AY1521,"f",,Trigger)</f>
        <v>50000</v>
      </c>
      <c r="BB1521" s="101">
        <f>_xll.qlInterestRateIndexMaturity(Currency&amp;"ibor"&amp;Tenor,BA1521,Trigger)</f>
        <v>50094</v>
      </c>
      <c r="BC1521" s="246">
        <f>_xll.qlIndexFixing($AC$5,AZ1521,TRUE,_xll.ohTrigger(Trigger,Trigger3M))</f>
        <v>1.8339607227746885E-2</v>
      </c>
      <c r="BD1521" s="246">
        <f>_xll.qlIndexFixing($BE$1,AZ1521,,_xll.ohTrigger(Trigger,Trigger3M))</f>
        <v>1.8388134689813495E-2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50005</v>
      </c>
      <c r="BA1522" s="101">
        <f>_xll.qlCalendarAdvance(Calendar,BA1521,AY1522,"f",,Trigger)</f>
        <v>50007</v>
      </c>
      <c r="BB1522" s="101">
        <f>_xll.qlInterestRateIndexMaturity(Currency&amp;"ibor"&amp;Tenor,BA1522,Trigger)</f>
        <v>50098</v>
      </c>
      <c r="BC1522" s="246">
        <f>_xll.qlIndexFixing($AC$5,AZ1522,TRUE,_xll.ohTrigger(Trigger,Trigger3M))</f>
        <v>1.8341017157783652E-2</v>
      </c>
      <c r="BD1522" s="246">
        <f>_xll.qlIndexFixing($BE$1,AZ1522,,_xll.ohTrigger(Trigger,Trigger3M))</f>
        <v>1.8377992202666227E-2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50012</v>
      </c>
      <c r="BA1523" s="101">
        <f>_xll.qlCalendarAdvance(Calendar,BA1522,AY1523,"f",,Trigger)</f>
        <v>50014</v>
      </c>
      <c r="BB1523" s="101">
        <f>_xll.qlInterestRateIndexMaturity(Currency&amp;"ibor"&amp;Tenor,BA1523,Trigger)</f>
        <v>50104</v>
      </c>
      <c r="BC1523" s="246">
        <f>_xll.qlIndexFixing($AC$5,AZ1523,TRUE,_xll.ohTrigger(Trigger,Trigger3M))</f>
        <v>1.8343870292542697E-2</v>
      </c>
      <c r="BD1523" s="246">
        <f>_xll.qlIndexFixing($BE$1,AZ1523,,_xll.ohTrigger(Trigger,Trigger3M))</f>
        <v>1.8367285498884556E-2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50019</v>
      </c>
      <c r="BA1524" s="101">
        <f>_xll.qlCalendarAdvance(Calendar,BA1523,AY1524,"f",,Trigger)</f>
        <v>50021</v>
      </c>
      <c r="BB1524" s="101">
        <f>_xll.qlInterestRateIndexMaturity(Currency&amp;"ibor"&amp;Tenor,BA1524,Trigger)</f>
        <v>50111</v>
      </c>
      <c r="BC1524" s="246">
        <f>_xll.qlIndexFixing($AC$5,AZ1524,TRUE,_xll.ohTrigger(Trigger,Trigger3M))</f>
        <v>1.8347445269773388E-2</v>
      </c>
      <c r="BD1524" s="246">
        <f>_xll.qlIndexFixing($BE$1,AZ1524,,_xll.ohTrigger(Trigger,Trigger3M))</f>
        <v>1.8356340088759637E-2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50026</v>
      </c>
      <c r="BA1525" s="101">
        <f>_xll.qlCalendarAdvance(Calendar,BA1524,AY1525,"f",,Trigger)</f>
        <v>50028</v>
      </c>
      <c r="BB1525" s="101">
        <f>_xll.qlInterestRateIndexMaturity(Currency&amp;"ibor"&amp;Tenor,BA1525,Trigger)</f>
        <v>50118</v>
      </c>
      <c r="BC1525" s="246">
        <f>_xll.qlIndexFixing($AC$5,AZ1525,TRUE,_xll.ohTrigger(Trigger,Trigger3M))</f>
        <v>1.8351020250181982E-2</v>
      </c>
      <c r="BD1525" s="246">
        <f>_xll.qlIndexFixing($BE$1,AZ1525,,_xll.ohTrigger(Trigger,Trigger3M))</f>
        <v>1.8345465912672942E-2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50032</v>
      </c>
      <c r="BA1526" s="101">
        <f>_xll.qlCalendarAdvance(Calendar,BA1525,AY1526,"f",,Trigger)</f>
        <v>50038</v>
      </c>
      <c r="BB1526" s="101">
        <f>_xll.qlInterestRateIndexMaturity(Currency&amp;"ibor"&amp;Tenor,BA1526,Trigger)</f>
        <v>50129</v>
      </c>
      <c r="BC1526" s="246">
        <f>_xll.qlIndexFixing($AC$5,AZ1526,TRUE,_xll.ohTrigger(Trigger,Trigger3M))</f>
        <v>1.8356850015972124E-2</v>
      </c>
      <c r="BD1526" s="246">
        <f>_xll.qlIndexFixing($BE$1,AZ1526,,_xll.ohTrigger(Trigger,Trigger3M))</f>
        <v>1.8329765082570101E-2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50040</v>
      </c>
      <c r="BA1527" s="101">
        <f>_xll.qlCalendarAdvance(Calendar,BA1526,AY1527,"f",,Trigger)</f>
        <v>50045</v>
      </c>
      <c r="BB1527" s="101">
        <f>_xll.qlInterestRateIndexMaturity(Currency&amp;"ibor"&amp;Tenor,BA1527,Trigger)</f>
        <v>50137</v>
      </c>
      <c r="BC1527" s="246">
        <f>_xll.qlIndexFixing($AC$5,AZ1527,TRUE,_xll.ohTrigger(Trigger,Trigger3M))</f>
        <v>1.836114805561808E-2</v>
      </c>
      <c r="BD1527" s="246">
        <f>_xll.qlIndexFixing($BE$1,AZ1527,,_xll.ohTrigger(Trigger,Trigger3M))</f>
        <v>1.831878355378453E-2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50048</v>
      </c>
      <c r="BA1528" s="101">
        <f>_xll.qlCalendarAdvance(Calendar,BA1527,AY1528,"f",,Trigger)</f>
        <v>50052</v>
      </c>
      <c r="BB1528" s="101">
        <f>_xll.qlInterestRateIndexMaturity(Currency&amp;"ibor"&amp;Tenor,BA1528,Trigger)</f>
        <v>50143</v>
      </c>
      <c r="BC1528" s="246">
        <f>_xll.qlIndexFixing($AC$5,AZ1528,TRUE,_xll.ohTrigger(Trigger,Trigger3M))</f>
        <v>1.8364000359700223E-2</v>
      </c>
      <c r="BD1528" s="246">
        <f>_xll.qlIndexFixing($BE$1,AZ1528,,_xll.ohTrigger(Trigger,Trigger3M))</f>
        <v>1.8308443045052532E-2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50055</v>
      </c>
      <c r="BA1529" s="101">
        <f>_xll.qlCalendarAdvance(Calendar,BA1528,AY1529,"f",,Trigger)</f>
        <v>50059</v>
      </c>
      <c r="BB1529" s="101">
        <f>_xll.qlInterestRateIndexMaturity(Currency&amp;"ibor"&amp;Tenor,BA1529,Trigger)</f>
        <v>50150</v>
      </c>
      <c r="BC1529" s="246">
        <f>_xll.qlIndexFixing($AC$5,AZ1529,TRUE,_xll.ohTrigger(Trigger,Trigger3M))</f>
        <v>1.8367575536388549E-2</v>
      </c>
      <c r="BD1529" s="246">
        <f>_xll.qlIndexFixing($BE$1,AZ1529,,_xll.ohTrigger(Trigger,Trigger3M))</f>
        <v>1.8297888879668246E-2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50062</v>
      </c>
      <c r="BA1530" s="101">
        <f>_xll.qlCalendarAdvance(Calendar,BA1529,AY1530,"f",,Trigger)</f>
        <v>50066</v>
      </c>
      <c r="BB1530" s="101">
        <f>_xll.qlInterestRateIndexMaturity(Currency&amp;"ibor"&amp;Tenor,BA1530,Trigger)</f>
        <v>50157</v>
      </c>
      <c r="BC1530" s="246">
        <f>_xll.qlIndexFixing($AC$5,AZ1530,TRUE,_xll.ohTrigger(Trigger,Trigger3M))</f>
        <v>1.8371150716291883E-2</v>
      </c>
      <c r="BD1530" s="246">
        <f>_xll.qlIndexFixing($BE$1,AZ1530,,_xll.ohTrigger(Trigger,Trigger3M))</f>
        <v>1.8287405949107719E-2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50069</v>
      </c>
      <c r="BA1531" s="101">
        <f>_xll.qlCalendarAdvance(Calendar,BA1530,AY1531,"f",,Trigger)</f>
        <v>50073</v>
      </c>
      <c r="BB1531" s="101">
        <f>_xll.qlInterestRateIndexMaturity(Currency&amp;"ibor"&amp;Tenor,BA1531,Trigger)</f>
        <v>50164</v>
      </c>
      <c r="BC1531" s="246">
        <f>_xll.qlIndexFixing($AC$5,AZ1531,TRUE,_xll.ohTrigger(Trigger,Trigger3M))</f>
        <v>1.8374725899411984E-2</v>
      </c>
      <c r="BD1531" s="246">
        <f>_xll.qlIndexFixing($BE$1,AZ1531,,_xll.ohTrigger(Trigger,Trigger3M))</f>
        <v>1.8276994252806995E-2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50076</v>
      </c>
      <c r="BA1532" s="101">
        <f>_xll.qlCalendarAdvance(Calendar,BA1531,AY1532,"f",,Trigger)</f>
        <v>50080</v>
      </c>
      <c r="BB1532" s="101">
        <f>_xll.qlInterestRateIndexMaturity(Currency&amp;"ibor"&amp;Tenor,BA1532,Trigger)</f>
        <v>50171</v>
      </c>
      <c r="BC1532" s="246">
        <f>_xll.qlIndexFixing($AC$5,AZ1532,TRUE,_xll.ohTrigger(Trigger,Trigger3M))</f>
        <v>1.8378301085747974E-2</v>
      </c>
      <c r="BD1532" s="246">
        <f>_xll.qlIndexFixing($BE$1,AZ1532,,_xll.ohTrigger(Trigger,Trigger3M))</f>
        <v>1.8266653790208292E-2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50083</v>
      </c>
      <c r="BA1533" s="101">
        <f>_xll.qlCalendarAdvance(Calendar,BA1532,AY1533,"f",,Trigger)</f>
        <v>50087</v>
      </c>
      <c r="BB1533" s="101">
        <f>_xll.qlInterestRateIndexMaturity(Currency&amp;"ibor"&amp;Tenor,BA1533,Trigger)</f>
        <v>50178</v>
      </c>
      <c r="BC1533" s="246">
        <f>_xll.qlIndexFixing($AC$5,AZ1533,TRUE,_xll.ohTrigger(Trigger,Trigger3M))</f>
        <v>1.8381876275299858E-2</v>
      </c>
      <c r="BD1533" s="246">
        <f>_xll.qlIndexFixing($BE$1,AZ1533,,_xll.ohTrigger(Trigger,Trigger3M))</f>
        <v>1.8256384560754679E-2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50090</v>
      </c>
      <c r="BA1534" s="101">
        <f>_xll.qlCalendarAdvance(Calendar,BA1533,AY1534,"f",,Trigger)</f>
        <v>50094</v>
      </c>
      <c r="BB1534" s="101">
        <f>_xll.qlInterestRateIndexMaturity(Currency&amp;"ibor"&amp;Tenor,BA1534,Trigger)</f>
        <v>50185</v>
      </c>
      <c r="BC1534" s="246">
        <f>_xll.qlIndexFixing($AC$5,AZ1534,TRUE,_xll.ohTrigger(Trigger,Trigger3M))</f>
        <v>1.8385451468067627E-2</v>
      </c>
      <c r="BD1534" s="246">
        <f>_xll.qlIndexFixing($BE$1,AZ1534,,_xll.ohTrigger(Trigger,Trigger3M))</f>
        <v>1.82461865638954E-2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50097</v>
      </c>
      <c r="BA1535" s="101">
        <f>_xll.qlCalendarAdvance(Calendar,BA1534,AY1535,"f",,Trigger)</f>
        <v>50101</v>
      </c>
      <c r="BB1535" s="101">
        <f>_xll.qlInterestRateIndexMaturity(Currency&amp;"ibor"&amp;Tenor,BA1535,Trigger)</f>
        <v>50193</v>
      </c>
      <c r="BC1535" s="246">
        <f>_xll.qlIndexFixing($AC$5,AZ1535,TRUE,_xll.ohTrigger(Trigger,Trigger3M))</f>
        <v>1.8389750991801991E-2</v>
      </c>
      <c r="BD1535" s="246">
        <f>_xll.qlIndexFixing($BE$1,AZ1535,,_xll.ohTrigger(Trigger,Trigger3M))</f>
        <v>1.8235811409165241E-2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50104</v>
      </c>
      <c r="BA1536" s="101">
        <f>_xll.qlCalendarAdvance(Calendar,BA1535,AY1536,"f",,Trigger)</f>
        <v>50108</v>
      </c>
      <c r="BB1536" s="101">
        <f>_xll.qlInterestRateIndexMaturity(Currency&amp;"ibor"&amp;Tenor,BA1536,Trigger)</f>
        <v>50200</v>
      </c>
      <c r="BC1536" s="246">
        <f>_xll.qlIndexFixing($AC$5,AZ1536,TRUE,_xll.ohTrigger(Trigger,Trigger3M))</f>
        <v>1.8393326373457079E-2</v>
      </c>
      <c r="BD1536" s="246">
        <f>_xll.qlIndexFixing($BE$1,AZ1536,,_xll.ohTrigger(Trigger,Trigger3M))</f>
        <v>1.8225760455971164E-2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50111</v>
      </c>
      <c r="BA1537" s="101">
        <f>_xll.qlCalendarAdvance(Calendar,BA1536,AY1537,"f",,Trigger)</f>
        <v>50115</v>
      </c>
      <c r="BB1537" s="101">
        <f>_xll.qlInterestRateIndexMaturity(Currency&amp;"ibor"&amp;Tenor,BA1537,Trigger)</f>
        <v>50207</v>
      </c>
      <c r="BC1537" s="246">
        <f>_xll.qlIndexFixing($AC$5,AZ1537,TRUE,_xll.ohTrigger(Trigger,Trigger3M))</f>
        <v>1.839690175836348E-2</v>
      </c>
      <c r="BD1537" s="246">
        <f>_xll.qlIndexFixing($BE$1,AZ1537,,_xll.ohTrigger(Trigger,Trigger3M))</f>
        <v>1.8215780737573409E-2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50118</v>
      </c>
      <c r="BA1538" s="101">
        <f>_xll.qlCalendarAdvance(Calendar,BA1537,AY1538,"f",,Trigger)</f>
        <v>50122</v>
      </c>
      <c r="BB1538" s="101">
        <f>_xll.qlInterestRateIndexMaturity(Currency&amp;"ibor"&amp;Tenor,BA1538,Trigger)</f>
        <v>50214</v>
      </c>
      <c r="BC1538" s="246">
        <f>_xll.qlIndexFixing($AC$5,AZ1538,TRUE,_xll.ohTrigger(Trigger,Trigger3M))</f>
        <v>1.8400477146521196E-2</v>
      </c>
      <c r="BD1538" s="246">
        <f>_xll.qlIndexFixing($BE$1,AZ1538,,_xll.ohTrigger(Trigger,Trigger3M))</f>
        <v>1.820587225343067E-2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50125</v>
      </c>
      <c r="BA1539" s="101">
        <f>_xll.qlCalendarAdvance(Calendar,BA1538,AY1539,"f",,Trigger)</f>
        <v>50129</v>
      </c>
      <c r="BB1539" s="101">
        <f>_xll.qlInterestRateIndexMaturity(Currency&amp;"ibor"&amp;Tenor,BA1539,Trigger)</f>
        <v>50221</v>
      </c>
      <c r="BC1539" s="246">
        <f>_xll.qlIndexFixing($AC$5,AZ1539,TRUE,_xll.ohTrigger(Trigger,Trigger3M))</f>
        <v>1.8404052537931957E-2</v>
      </c>
      <c r="BD1539" s="246">
        <f>_xll.qlIndexFixing($BE$1,AZ1539,,_xll.ohTrigger(Trigger,Trigger3M))</f>
        <v>1.8196035003004249E-2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50131</v>
      </c>
      <c r="BA1540" s="101">
        <f>_xll.qlCalendarAdvance(Calendar,BA1539,AY1540,"f",,Trigger)</f>
        <v>50137</v>
      </c>
      <c r="BB1540" s="101">
        <f>_xll.qlInterestRateIndexMaturity(Currency&amp;"ibor"&amp;Tenor,BA1540,Trigger)</f>
        <v>50228</v>
      </c>
      <c r="BC1540" s="246">
        <f>_xll.qlIndexFixing($AC$5,AZ1540,TRUE,_xll.ohTrigger(Trigger,Trigger3M))</f>
        <v>1.8372829668036109E-2</v>
      </c>
      <c r="BD1540" s="246">
        <f>_xll.qlIndexFixing($BE$1,AZ1540,,_xll.ohTrigger(Trigger,Trigger3M))</f>
        <v>1.8185104449562711E-2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50140</v>
      </c>
      <c r="BA1541" s="101">
        <f>_xll.qlCalendarAdvance(Calendar,BA1540,AY1541,"f",,Trigger)</f>
        <v>50144</v>
      </c>
      <c r="BB1541" s="101">
        <f>_xll.qlInterestRateIndexMaturity(Currency&amp;"ibor"&amp;Tenor,BA1541,Trigger)</f>
        <v>50235</v>
      </c>
      <c r="BC1541" s="246">
        <f>_xll.qlIndexFixing($AC$5,AZ1541,TRUE,_xll.ohTrigger(Trigger,Trigger3M))</f>
        <v>1.8327915801540254E-2</v>
      </c>
      <c r="BD1541" s="246">
        <f>_xll.qlIndexFixing($BE$1,AZ1541,,_xll.ohTrigger(Trigger,Trigger3M))</f>
        <v>1.8175415241225953E-2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50147</v>
      </c>
      <c r="BA1542" s="101">
        <f>_xll.qlCalendarAdvance(Calendar,BA1541,AY1542,"f",,Trigger)</f>
        <v>50151</v>
      </c>
      <c r="BB1542" s="101">
        <f>_xll.qlInterestRateIndexMaturity(Currency&amp;"ibor"&amp;Tenor,BA1542,Trigger)</f>
        <v>50242</v>
      </c>
      <c r="BC1542" s="246">
        <f>_xll.qlIndexFixing($AC$5,AZ1542,TRUE,_xll.ohTrigger(Trigger,Trigger3M))</f>
        <v>1.8282918167632927E-2</v>
      </c>
      <c r="BD1542" s="246">
        <f>_xll.qlIndexFixing($BE$1,AZ1542,,_xll.ohTrigger(Trigger,Trigger3M))</f>
        <v>1.816579726113008E-2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50154</v>
      </c>
      <c r="BA1543" s="101">
        <f>_xll.qlCalendarAdvance(Calendar,BA1542,AY1543,"f",,Trigger)</f>
        <v>50158</v>
      </c>
      <c r="BB1543" s="101">
        <f>_xll.qlInterestRateIndexMaturity(Currency&amp;"ibor"&amp;Tenor,BA1543,Trigger)</f>
        <v>50249</v>
      </c>
      <c r="BC1543" s="246">
        <f>_xll.qlIndexFixing($AC$5,AZ1543,TRUE,_xll.ohTrigger(Trigger,Trigger3M))</f>
        <v>1.8237836769171629E-2</v>
      </c>
      <c r="BD1543" s="246">
        <f>_xll.qlIndexFixing($BE$1,AZ1543,,_xll.ohTrigger(Trigger,Trigger3M))</f>
        <v>1.8156250508757708E-2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50160</v>
      </c>
      <c r="BA1544" s="101">
        <f>_xll.qlCalendarAdvance(Calendar,BA1543,AY1544,"f",,Trigger)</f>
        <v>50165</v>
      </c>
      <c r="BB1544" s="101">
        <f>_xll.qlInterestRateIndexMaturity(Currency&amp;"ibor"&amp;Tenor,BA1544,Trigger)</f>
        <v>50257</v>
      </c>
      <c r="BC1544" s="246">
        <f>_xll.qlIndexFixing($AC$5,AZ1544,TRUE,_xll.ohTrigger(Trigger,Trigger3M))</f>
        <v>1.8188981305508587E-2</v>
      </c>
      <c r="BD1544" s="246">
        <f>_xll.qlIndexFixing($BE$1,AZ1544,,_xll.ohTrigger(Trigger,Trigger3M))</f>
        <v>1.814656861139357E-2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50168</v>
      </c>
      <c r="BA1545" s="101">
        <f>_xll.qlCalendarAdvance(Calendar,BA1544,AY1545,"f",,Trigger)</f>
        <v>50172</v>
      </c>
      <c r="BB1545" s="101">
        <f>_xll.qlInterestRateIndexMaturity(Currency&amp;"ibor"&amp;Tenor,BA1545,Trigger)</f>
        <v>50264</v>
      </c>
      <c r="BC1545" s="246">
        <f>_xll.qlIndexFixing($AC$5,AZ1545,TRUE,_xll.ohTrigger(Trigger,Trigger3M))</f>
        <v>1.814424896496385E-2</v>
      </c>
      <c r="BD1545" s="246">
        <f>_xll.qlIndexFixing($BE$1,AZ1545,,_xll.ohTrigger(Trigger,Trigger3M))</f>
        <v>1.8137168927927206E-2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50175</v>
      </c>
      <c r="BA1546" s="101">
        <f>_xll.qlCalendarAdvance(Calendar,BA1545,AY1546,"f",,Trigger)</f>
        <v>50179</v>
      </c>
      <c r="BB1546" s="101">
        <f>_xll.qlInterestRateIndexMaturity(Currency&amp;"ibor"&amp;Tenor,BA1546,Trigger)</f>
        <v>50271</v>
      </c>
      <c r="BC1546" s="246">
        <f>_xll.qlIndexFixing($AC$5,AZ1546,TRUE,_xll.ohTrigger(Trigger,Trigger3M))</f>
        <v>1.8099433774153333E-2</v>
      </c>
      <c r="BD1546" s="246">
        <f>_xll.qlIndexFixing($BE$1,AZ1546,,_xll.ohTrigger(Trigger,Trigger3M))</f>
        <v>1.8127840474442755E-2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50182</v>
      </c>
      <c r="BA1547" s="101">
        <f>_xll.qlCalendarAdvance(Calendar,BA1546,AY1547,"f",,Trigger)</f>
        <v>50186</v>
      </c>
      <c r="BB1547" s="101">
        <f>_xll.qlInterestRateIndexMaturity(Currency&amp;"ibor"&amp;Tenor,BA1547,Trigger)</f>
        <v>50278</v>
      </c>
      <c r="BC1547" s="246">
        <f>_xll.qlIndexFixing($AC$5,AZ1547,TRUE,_xll.ohTrigger(Trigger,Trigger3M))</f>
        <v>1.8054535735921719E-2</v>
      </c>
      <c r="BD1547" s="246">
        <f>_xll.qlIndexFixing($BE$1,AZ1547,,_xll.ohTrigger(Trigger,Trigger3M))</f>
        <v>1.8118583250434531E-2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50189</v>
      </c>
      <c r="BA1548" s="101">
        <f>_xll.qlCalendarAdvance(Calendar,BA1547,AY1548,"f",,Trigger)</f>
        <v>50193</v>
      </c>
      <c r="BB1548" s="101">
        <f>_xll.qlInterestRateIndexMaturity(Currency&amp;"ibor"&amp;Tenor,BA1548,Trigger)</f>
        <v>50285</v>
      </c>
      <c r="BC1548" s="246">
        <f>_xll.qlIndexFixing($AC$5,AZ1548,TRUE,_xll.ohTrigger(Trigger,Trigger3M))</f>
        <v>1.8009554853118899E-2</v>
      </c>
      <c r="BD1548" s="246">
        <f>_xll.qlIndexFixing($BE$1,AZ1548,,_xll.ohTrigger(Trigger,Trigger3M))</f>
        <v>1.8109397255397727E-2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50196</v>
      </c>
      <c r="BA1549" s="101">
        <f>_xll.qlCalendarAdvance(Calendar,BA1548,AY1549,"f",,Trigger)</f>
        <v>50200</v>
      </c>
      <c r="BB1549" s="101">
        <f>_xll.qlInterestRateIndexMaturity(Currency&amp;"ibor"&amp;Tenor,BA1549,Trigger)</f>
        <v>50292</v>
      </c>
      <c r="BC1549" s="246">
        <f>_xll.qlIndexFixing($AC$5,AZ1549,TRUE,_xll.ohTrigger(Trigger,Trigger3M))</f>
        <v>1.7964491128600855E-2</v>
      </c>
      <c r="BD1549" s="246">
        <f>_xll.qlIndexFixing($BE$1,AZ1549,,_xll.ohTrigger(Trigger,Trigger3M))</f>
        <v>1.8100282488834475E-2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50203</v>
      </c>
      <c r="BA1550" s="101">
        <f>_xll.qlCalendarAdvance(Calendar,BA1549,AY1550,"f",,Trigger)</f>
        <v>50207</v>
      </c>
      <c r="BB1550" s="101">
        <f>_xll.qlInterestRateIndexMaturity(Currency&amp;"ibor"&amp;Tenor,BA1550,Trigger)</f>
        <v>50299</v>
      </c>
      <c r="BC1550" s="246">
        <f>_xll.qlIndexFixing($AC$5,AZ1550,TRUE,_xll.ohTrigger(Trigger,Trigger3M))</f>
        <v>1.7919344565227906E-2</v>
      </c>
      <c r="BD1550" s="246">
        <f>_xll.qlIndexFixing($BE$1,AZ1550,,_xll.ohTrigger(Trigger,Trigger3M))</f>
        <v>1.8091238950249524E-2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50210</v>
      </c>
      <c r="BA1551" s="101">
        <f>_xll.qlCalendarAdvance(Calendar,BA1550,AY1551,"f",,Trigger)</f>
        <v>50214</v>
      </c>
      <c r="BB1551" s="101">
        <f>_xll.qlInterestRateIndexMaturity(Currency&amp;"ibor"&amp;Tenor,BA1551,Trigger)</f>
        <v>50306</v>
      </c>
      <c r="BC1551" s="246">
        <f>_xll.qlIndexFixing($AC$5,AZ1551,TRUE,_xll.ohTrigger(Trigger,Trigger3M))</f>
        <v>1.7874115165865585E-2</v>
      </c>
      <c r="BD1551" s="246">
        <f>_xll.qlIndexFixing($BE$1,AZ1551,,_xll.ohTrigger(Trigger,Trigger3M))</f>
        <v>1.8082266639151086E-2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50217</v>
      </c>
      <c r="BA1552" s="101">
        <f>_xll.qlCalendarAdvance(Calendar,BA1551,AY1552,"f",,Trigger)</f>
        <v>50221</v>
      </c>
      <c r="BB1552" s="101">
        <f>_xll.qlInterestRateIndexMaturity(Currency&amp;"ibor"&amp;Tenor,BA1552,Trigger)</f>
        <v>50313</v>
      </c>
      <c r="BC1552" s="246">
        <f>_xll.qlIndexFixing($AC$5,AZ1552,TRUE,_xll.ohTrigger(Trigger,Trigger3M))</f>
        <v>1.782880293338724E-2</v>
      </c>
      <c r="BD1552" s="246">
        <f>_xll.qlIndexFixing($BE$1,AZ1552,,_xll.ohTrigger(Trigger,Trigger3M))</f>
        <v>1.8073365555050864E-2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50224</v>
      </c>
      <c r="BA1553" s="101">
        <f>_xll.qlCalendarAdvance(Calendar,BA1552,AY1553,"f",,Trigger)</f>
        <v>50228</v>
      </c>
      <c r="BB1553" s="101">
        <f>_xll.qlInterestRateIndexMaturity(Currency&amp;"ibor"&amp;Tenor,BA1553,Trigger)</f>
        <v>50320</v>
      </c>
      <c r="BC1553" s="246">
        <f>_xll.qlIndexFixing($AC$5,AZ1553,TRUE,_xll.ohTrigger(Trigger,Trigger3M))</f>
        <v>1.7817612337994292E-2</v>
      </c>
      <c r="BD1553" s="246">
        <f>_xll.qlIndexFixing($BE$1,AZ1553,,_xll.ohTrigger(Trigger,Trigger3M))</f>
        <v>1.8064535697465762E-2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50231</v>
      </c>
      <c r="BA1554" s="101">
        <f>_xll.qlCalendarAdvance(Calendar,BA1553,AY1554,"f",,Trigger)</f>
        <v>50235</v>
      </c>
      <c r="BB1554" s="101">
        <f>_xll.qlInterestRateIndexMaturity(Currency&amp;"ibor"&amp;Tenor,BA1554,Trigger)</f>
        <v>50327</v>
      </c>
      <c r="BC1554" s="246">
        <f>_xll.qlIndexFixing($AC$5,AZ1554,TRUE,_xll.ohTrigger(Trigger,Trigger3M))</f>
        <v>1.7820091698157556E-2</v>
      </c>
      <c r="BD1554" s="246">
        <f>_xll.qlIndexFixing($BE$1,AZ1554,,_xll.ohTrigger(Trigger,Trigger3M))</f>
        <v>1.8055777065915296E-2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50238</v>
      </c>
      <c r="BA1555" s="101">
        <f>_xll.qlCalendarAdvance(Calendar,BA1554,AY1555,"f",,Trigger)</f>
        <v>50242</v>
      </c>
      <c r="BB1555" s="101">
        <f>_xll.qlInterestRateIndexMaturity(Currency&amp;"ibor"&amp;Tenor,BA1555,Trigger)</f>
        <v>50334</v>
      </c>
      <c r="BC1555" s="246">
        <f>_xll.qlIndexFixing($AC$5,AZ1555,TRUE,_xll.ohTrigger(Trigger,Trigger3M))</f>
        <v>1.7822571059883916E-2</v>
      </c>
      <c r="BD1555" s="246">
        <f>_xll.qlIndexFixing($BE$1,AZ1555,,_xll.ohTrigger(Trigger,Trigger3M))</f>
        <v>1.8047089659925061E-2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50245</v>
      </c>
      <c r="BA1556" s="101">
        <f>_xll.qlCalendarAdvance(Calendar,BA1555,AY1556,"f",,Trigger)</f>
        <v>50249</v>
      </c>
      <c r="BB1556" s="101">
        <f>_xll.qlInterestRateIndexMaturity(Currency&amp;"ibor"&amp;Tenor,BA1556,Trigger)</f>
        <v>50341</v>
      </c>
      <c r="BC1556" s="246">
        <f>_xll.qlIndexFixing($AC$5,AZ1556,TRUE,_xll.ohTrigger(Trigger,Trigger3M))</f>
        <v>1.7825050423175115E-2</v>
      </c>
      <c r="BD1556" s="246">
        <f>_xll.qlIndexFixing($BE$1,AZ1556,,_xll.ohTrigger(Trigger,Trigger3M))</f>
        <v>1.8038473479021527E-2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50252</v>
      </c>
      <c r="BA1557" s="101">
        <f>_xll.qlCalendarAdvance(Calendar,BA1556,AY1557,"f",,Trigger)</f>
        <v>50256</v>
      </c>
      <c r="BB1557" s="101">
        <f>_xll.qlInterestRateIndexMaturity(Currency&amp;"ibor"&amp;Tenor,BA1557,Trigger)</f>
        <v>50348</v>
      </c>
      <c r="BC1557" s="246">
        <f>_xll.qlIndexFixing($AC$5,AZ1557,TRUE,_xll.ohTrigger(Trigger,Trigger3M))</f>
        <v>1.7827529788030278E-2</v>
      </c>
      <c r="BD1557" s="246">
        <f>_xll.qlIndexFixing($BE$1,AZ1557,,_xll.ohTrigger(Trigger,Trigger3M))</f>
        <v>1.8029928522736369E-2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50259</v>
      </c>
      <c r="BA1558" s="101">
        <f>_xll.qlCalendarAdvance(Calendar,BA1557,AY1558,"f",,Trigger)</f>
        <v>50263</v>
      </c>
      <c r="BB1558" s="101">
        <f>_xll.qlInterestRateIndexMaturity(Currency&amp;"ibor"&amp;Tenor,BA1558,Trigger)</f>
        <v>50355</v>
      </c>
      <c r="BC1558" s="246">
        <f>_xll.qlIndexFixing($AC$5,AZ1558,TRUE,_xll.ohTrigger(Trigger,Trigger3M))</f>
        <v>1.7830009154447667E-2</v>
      </c>
      <c r="BD1558" s="246">
        <f>_xll.qlIndexFixing($BE$1,AZ1558,,_xll.ohTrigger(Trigger,Trigger3M))</f>
        <v>1.8021454790606479E-2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50266</v>
      </c>
      <c r="BA1559" s="101">
        <f>_xll.qlCalendarAdvance(Calendar,BA1558,AY1559,"f",,Trigger)</f>
        <v>50270</v>
      </c>
      <c r="BB1559" s="101">
        <f>_xll.qlInterestRateIndexMaturity(Currency&amp;"ibor"&amp;Tenor,BA1559,Trigger)</f>
        <v>50362</v>
      </c>
      <c r="BC1559" s="246">
        <f>_xll.qlIndexFixing($AC$5,AZ1559,TRUE,_xll.ohTrigger(Trigger,Trigger3M))</f>
        <v>1.7832488522430762E-2</v>
      </c>
      <c r="BD1559" s="246">
        <f>_xll.qlIndexFixing($BE$1,AZ1559,,_xll.ohTrigger(Trigger,Trigger3M))</f>
        <v>1.8013052282169619E-2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50273</v>
      </c>
      <c r="BA1560" s="101">
        <f>_xll.qlCalendarAdvance(Calendar,BA1559,AY1560,"f",,Trigger)</f>
        <v>50277</v>
      </c>
      <c r="BB1560" s="101">
        <f>_xll.qlInterestRateIndexMaturity(Currency&amp;"ibor"&amp;Tenor,BA1560,Trigger)</f>
        <v>50369</v>
      </c>
      <c r="BC1560" s="246">
        <f>_xll.qlIndexFixing($AC$5,AZ1560,TRUE,_xll.ohTrigger(Trigger,Trigger3M))</f>
        <v>1.7834967891976087E-2</v>
      </c>
      <c r="BD1560" s="246">
        <f>_xll.qlIndexFixing($BE$1,AZ1560,,_xll.ohTrigger(Trigger,Trigger3M))</f>
        <v>1.8004720996970501E-2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50280</v>
      </c>
      <c r="BA1561" s="101">
        <f>_xll.qlCalendarAdvance(Calendar,BA1560,AY1561,"f",,Trigger)</f>
        <v>50284</v>
      </c>
      <c r="BB1561" s="101">
        <f>_xll.qlInterestRateIndexMaturity(Currency&amp;"ibor"&amp;Tenor,BA1561,Trigger)</f>
        <v>50375</v>
      </c>
      <c r="BC1561" s="246">
        <f>_xll.qlIndexFixing($AC$5,AZ1561,TRUE,_xll.ohTrigger(Trigger,Trigger3M))</f>
        <v>1.7836828942012772E-2</v>
      </c>
      <c r="BD1561" s="246">
        <f>_xll.qlIndexFixing($BE$1,AZ1561,,_xll.ohTrigger(Trigger,Trigger3M))</f>
        <v>1.7996588340314028E-2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50287</v>
      </c>
      <c r="BA1562" s="101">
        <f>_xll.qlCalendarAdvance(Calendar,BA1561,AY1562,"f",,Trigger)</f>
        <v>50291</v>
      </c>
      <c r="BB1562" s="101">
        <f>_xll.qlInterestRateIndexMaturity(Currency&amp;"ibor"&amp;Tenor,BA1562,Trigger)</f>
        <v>50382</v>
      </c>
      <c r="BC1562" s="246">
        <f>_xll.qlIndexFixing($AC$5,AZ1562,TRUE,_xll.ohTrigger(Trigger,Trigger3M))</f>
        <v>1.7839308192001378E-2</v>
      </c>
      <c r="BD1562" s="246">
        <f>_xll.qlIndexFixing($BE$1,AZ1562,,_xll.ohTrigger(Trigger,Trigger3M))</f>
        <v>1.7988394821549462E-2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50294</v>
      </c>
      <c r="BA1563" s="101">
        <f>_xll.qlCalendarAdvance(Calendar,BA1562,AY1563,"f",,Trigger)</f>
        <v>50298</v>
      </c>
      <c r="BB1563" s="101">
        <f>_xll.qlInterestRateIndexMaturity(Currency&amp;"ibor"&amp;Tenor,BA1563,Trigger)</f>
        <v>50389</v>
      </c>
      <c r="BC1563" s="246">
        <f>_xll.qlIndexFixing($AC$5,AZ1563,TRUE,_xll.ohTrigger(Trigger,Trigger3M))</f>
        <v>1.7841787443535997E-2</v>
      </c>
      <c r="BD1563" s="246">
        <f>_xll.qlIndexFixing($BE$1,AZ1563,,_xll.ohTrigger(Trigger,Trigger3M))</f>
        <v>1.7980272520974047E-2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50301</v>
      </c>
      <c r="BA1564" s="101">
        <f>_xll.qlCalendarAdvance(Calendar,BA1563,AY1564,"f",,Trigger)</f>
        <v>50305</v>
      </c>
      <c r="BB1564" s="101">
        <f>_xll.qlInterestRateIndexMaturity(Currency&amp;"ibor"&amp;Tenor,BA1564,Trigger)</f>
        <v>50396</v>
      </c>
      <c r="BC1564" s="246">
        <f>_xll.qlIndexFixing($AC$5,AZ1564,TRUE,_xll.ohTrigger(Trigger,Trigger3M))</f>
        <v>1.7844266696616633E-2</v>
      </c>
      <c r="BD1564" s="246">
        <f>_xll.qlIndexFixing($BE$1,AZ1564,,_xll.ohTrigger(Trigger,Trigger3M))</f>
        <v>1.7972221438147692E-2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50308</v>
      </c>
      <c r="BA1565" s="101">
        <f>_xll.qlCalendarAdvance(Calendar,BA1564,AY1565,"f",,Trigger)</f>
        <v>50312</v>
      </c>
      <c r="BB1565" s="101">
        <f>_xll.qlInterestRateIndexMaturity(Currency&amp;"ibor"&amp;Tenor,BA1565,Trigger)</f>
        <v>50403</v>
      </c>
      <c r="BC1565" s="246">
        <f>_xll.qlIndexFixing($AC$5,AZ1565,TRUE,_xll.ohTrigger(Trigger,Trigger3M))</f>
        <v>1.784674595124592E-2</v>
      </c>
      <c r="BD1565" s="246">
        <f>_xll.qlIndexFixing($BE$1,AZ1565,,_xll.ohTrigger(Trigger,Trigger3M))</f>
        <v>1.7964241572639972E-2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50315</v>
      </c>
      <c r="BA1566" s="101">
        <f>_xll.qlCalendarAdvance(Calendar,BA1565,AY1566,"f",,Trigger)</f>
        <v>50319</v>
      </c>
      <c r="BB1566" s="101">
        <f>_xll.qlInterestRateIndexMaturity(Currency&amp;"ibor"&amp;Tenor,BA1566,Trigger)</f>
        <v>50411</v>
      </c>
      <c r="BC1566" s="246">
        <f>_xll.qlIndexFixing($AC$5,AZ1566,TRUE,_xll.ohTrigger(Trigger,Trigger3M))</f>
        <v>1.784984414209393E-2</v>
      </c>
      <c r="BD1566" s="246">
        <f>_xll.qlIndexFixing($BE$1,AZ1566,,_xll.ohTrigger(Trigger,Trigger3M))</f>
        <v>1.7956228948676285E-2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50322</v>
      </c>
      <c r="BA1567" s="101">
        <f>_xll.qlCalendarAdvance(Calendar,BA1566,AY1567,"f",,Trigger)</f>
        <v>50326</v>
      </c>
      <c r="BB1567" s="101">
        <f>_xll.qlInterestRateIndexMaturity(Currency&amp;"ibor"&amp;Tenor,BA1567,Trigger)</f>
        <v>50418</v>
      </c>
      <c r="BC1567" s="246">
        <f>_xll.qlIndexFixing($AC$5,AZ1567,TRUE,_xll.ohTrigger(Trigger,Trigger3M))</f>
        <v>1.7852323522587019E-2</v>
      </c>
      <c r="BD1567" s="246">
        <f>_xll.qlIndexFixing($BE$1,AZ1567,,_xll.ohTrigger(Trigger,Trigger3M))</f>
        <v>1.7948396213677421E-2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50329</v>
      </c>
      <c r="BA1568" s="101">
        <f>_xll.qlCalendarAdvance(Calendar,BA1567,AY1568,"f",,Trigger)</f>
        <v>50333</v>
      </c>
      <c r="BB1568" s="101">
        <f>_xll.qlInterestRateIndexMaturity(Currency&amp;"ibor"&amp;Tenor,BA1568,Trigger)</f>
        <v>50425</v>
      </c>
      <c r="BC1568" s="246">
        <f>_xll.qlIndexFixing($AC$5,AZ1568,TRUE,_xll.ohTrigger(Trigger,Trigger3M))</f>
        <v>1.7854802904644074E-2</v>
      </c>
      <c r="BD1568" s="246">
        <f>_xll.qlIndexFixing($BE$1,AZ1568,,_xll.ohTrigger(Trigger,Trigger3M))</f>
        <v>1.7940634698401722E-2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50336</v>
      </c>
      <c r="BA1569" s="101">
        <f>_xll.qlCalendarAdvance(Calendar,BA1568,AY1569,"f",,Trigger)</f>
        <v>50340</v>
      </c>
      <c r="BB1569" s="101">
        <f>_xll.qlInterestRateIndexMaturity(Currency&amp;"ibor"&amp;Tenor,BA1569,Trigger)</f>
        <v>50432</v>
      </c>
      <c r="BC1569" s="246">
        <f>_xll.qlIndexFixing($AC$5,AZ1569,TRUE,_xll.ohTrigger(Trigger,Trigger3M))</f>
        <v>1.7857282288265094E-2</v>
      </c>
      <c r="BD1569" s="246">
        <f>_xll.qlIndexFixing($BE$1,AZ1569,,_xll.ohTrigger(Trigger,Trigger3M))</f>
        <v>1.7932944402429516E-2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50343</v>
      </c>
      <c r="BA1570" s="101">
        <f>_xll.qlCalendarAdvance(Calendar,BA1569,AY1570,"f",,Trigger)</f>
        <v>50347</v>
      </c>
      <c r="BB1570" s="101">
        <f>_xll.qlInterestRateIndexMaturity(Currency&amp;"ibor"&amp;Tenor,BA1570,Trigger)</f>
        <v>50439</v>
      </c>
      <c r="BC1570" s="246">
        <f>_xll.qlIndexFixing($AC$5,AZ1570,TRUE,_xll.ohTrigger(Trigger,Trigger3M))</f>
        <v>1.7859761673450082E-2</v>
      </c>
      <c r="BD1570" s="246">
        <f>_xll.qlIndexFixing($BE$1,AZ1570,,_xll.ohTrigger(Trigger,Trigger3M))</f>
        <v>1.7925325325339411E-2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50350</v>
      </c>
      <c r="BA1571" s="101">
        <f>_xll.qlCalendarAdvance(Calendar,BA1570,AY1571,"f",,Trigger)</f>
        <v>50354</v>
      </c>
      <c r="BB1571" s="101">
        <f>_xll.qlInterestRateIndexMaturity(Currency&amp;"ibor"&amp;Tenor,BA1571,Trigger)</f>
        <v>50446</v>
      </c>
      <c r="BC1571" s="246">
        <f>_xll.qlIndexFixing($AC$5,AZ1571,TRUE,_xll.ohTrigger(Trigger,Trigger3M))</f>
        <v>1.7862241060198167E-2</v>
      </c>
      <c r="BD1571" s="246">
        <f>_xll.qlIndexFixing($BE$1,AZ1571,,_xll.ohTrigger(Trigger,Trigger3M))</f>
        <v>1.7917777466720426E-2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50357</v>
      </c>
      <c r="BA1572" s="101">
        <f>_xll.qlCalendarAdvance(Calendar,BA1571,AY1572,"f",,Trigger)</f>
        <v>50361</v>
      </c>
      <c r="BB1572" s="101">
        <f>_xll.qlInterestRateIndexMaturity(Currency&amp;"ibor"&amp;Tenor,BA1572,Trigger)</f>
        <v>50453</v>
      </c>
      <c r="BC1572" s="246">
        <f>_xll.qlIndexFixing($AC$5,AZ1572,TRUE,_xll.ohTrigger(Trigger,Trigger3M))</f>
        <v>1.7864720448511087E-2</v>
      </c>
      <c r="BD1572" s="246">
        <f>_xll.qlIndexFixing($BE$1,AZ1572,,_xll.ohTrigger(Trigger,Trigger3M))</f>
        <v>1.7910300826158975E-2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50364</v>
      </c>
      <c r="BA1573" s="101">
        <f>_xll.qlCalendarAdvance(Calendar,BA1572,AY1573,"f",,Trigger)</f>
        <v>50368</v>
      </c>
      <c r="BB1573" s="101">
        <f>_xll.qlInterestRateIndexMaturity(Currency&amp;"ibor"&amp;Tenor,BA1573,Trigger)</f>
        <v>50460</v>
      </c>
      <c r="BC1573" s="246">
        <f>_xll.qlIndexFixing($AC$5,AZ1573,TRUE,_xll.ohTrigger(Trigger,Trigger3M))</f>
        <v>1.7867199838386236E-2</v>
      </c>
      <c r="BD1573" s="246">
        <f>_xll.qlIndexFixing($BE$1,AZ1573,,_xll.ohTrigger(Trigger,Trigger3M))</f>
        <v>1.7902895403253648E-2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50371</v>
      </c>
      <c r="BA1574" s="101">
        <f>_xll.qlCalendarAdvance(Calendar,BA1573,AY1574,"f",,Trigger)</f>
        <v>50375</v>
      </c>
      <c r="BB1574" s="101">
        <f>_xll.qlInterestRateIndexMaturity(Currency&amp;"ibor"&amp;Tenor,BA1574,Trigger)</f>
        <v>50465</v>
      </c>
      <c r="BC1574" s="246">
        <f>_xll.qlIndexFixing($AC$5,AZ1574,TRUE,_xll.ohTrigger(Trigger,Trigger3M))</f>
        <v>1.7868439427355831E-2</v>
      </c>
      <c r="BD1574" s="246">
        <f>_xll.qlIndexFixing($BE$1,AZ1574,,_xll.ohTrigger(Trigger,Trigger3M))</f>
        <v>1.7895694236593762E-2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50378</v>
      </c>
      <c r="BA1575" s="101">
        <f>_xll.qlCalendarAdvance(Calendar,BA1574,AY1575,"f",,Trigger)</f>
        <v>50382</v>
      </c>
      <c r="BB1575" s="101">
        <f>_xll.qlInterestRateIndexMaturity(Currency&amp;"ibor"&amp;Tenor,BA1575,Trigger)</f>
        <v>50472</v>
      </c>
      <c r="BC1575" s="246">
        <f>_xll.qlIndexFixing($AC$5,AZ1575,TRUE,_xll.ohTrigger(Trigger,Trigger3M))</f>
        <v>1.7870918574552697E-2</v>
      </c>
      <c r="BD1575" s="246">
        <f>_xll.qlIndexFixing($BE$1,AZ1575,,_xll.ohTrigger(Trigger,Trigger3M))</f>
        <v>1.7888421795325904E-2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50385</v>
      </c>
      <c r="BA1576" s="101">
        <f>_xll.qlCalendarAdvance(Calendar,BA1575,AY1576,"f",,Trigger)</f>
        <v>50389</v>
      </c>
      <c r="BB1576" s="101">
        <f>_xll.qlInterestRateIndexMaturity(Currency&amp;"ibor"&amp;Tenor,BA1576,Trigger)</f>
        <v>50479</v>
      </c>
      <c r="BC1576" s="246">
        <f>_xll.qlIndexFixing($AC$5,AZ1576,TRUE,_xll.ohTrigger(Trigger,Trigger3M))</f>
        <v>1.7873397723279005E-2</v>
      </c>
      <c r="BD1576" s="246">
        <f>_xll.qlIndexFixing($BE$1,AZ1576,,_xll.ohTrigger(Trigger,Trigger3M))</f>
        <v>1.788122056321928E-2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50392</v>
      </c>
      <c r="BA1577" s="101">
        <f>_xll.qlCalendarAdvance(Calendar,BA1576,AY1577,"f",,Trigger)</f>
        <v>50396</v>
      </c>
      <c r="BB1577" s="101">
        <f>_xll.qlInterestRateIndexMaturity(Currency&amp;"ibor"&amp;Tenor,BA1577,Trigger)</f>
        <v>50486</v>
      </c>
      <c r="BC1577" s="246">
        <f>_xll.qlIndexFixing($AC$5,AZ1577,TRUE,_xll.ohTrigger(Trigger,Trigger3M))</f>
        <v>1.7875876873534757E-2</v>
      </c>
      <c r="BD1577" s="246">
        <f>_xll.qlIndexFixing($BE$1,AZ1577,,_xll.ohTrigger(Trigger,Trigger3M))</f>
        <v>1.7874090539894638E-2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50398</v>
      </c>
      <c r="BA1578" s="101">
        <f>_xll.qlCalendarAdvance(Calendar,BA1577,AY1578,"f",,Trigger)</f>
        <v>50403</v>
      </c>
      <c r="BB1578" s="101">
        <f>_xll.qlInterestRateIndexMaturity(Currency&amp;"ibor"&amp;Tenor,BA1578,Trigger)</f>
        <v>50493</v>
      </c>
      <c r="BC1578" s="246">
        <f>_xll.qlIndexFixing($AC$5,AZ1578,TRUE,_xll.ohTrigger(Trigger,Trigger3M))</f>
        <v>1.7878356025319952E-2</v>
      </c>
      <c r="BD1578" s="246">
        <f>_xll.qlIndexFixing($BE$1,AZ1578,,_xll.ohTrigger(Trigger,Trigger3M))</f>
        <v>1.7867031724969173E-2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50405</v>
      </c>
      <c r="BA1579" s="101">
        <f>_xll.qlCalendarAdvance(Calendar,BA1578,AY1579,"f",,Trigger)</f>
        <v>50410</v>
      </c>
      <c r="BB1579" s="101">
        <f>_xll.qlInterestRateIndexMaturity(Currency&amp;"ibor"&amp;Tenor,BA1579,Trigger)</f>
        <v>50500</v>
      </c>
      <c r="BC1579" s="246">
        <f>_xll.qlIndexFixing($AC$5,AZ1579,TRUE,_xll.ohTrigger(Trigger,Trigger3M))</f>
        <v>1.7880835178636367E-2</v>
      </c>
      <c r="BD1579" s="246">
        <f>_xll.qlIndexFixing($BE$1,AZ1579,,_xll.ohTrigger(Trigger,Trigger3M))</f>
        <v>1.7860044118068075E-2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50413</v>
      </c>
      <c r="BA1580" s="101">
        <f>_xll.qlCalendarAdvance(Calendar,BA1579,AY1580,"f",,Trigger)</f>
        <v>50417</v>
      </c>
      <c r="BB1580" s="101">
        <f>_xll.qlInterestRateIndexMaturity(Currency&amp;"ibor"&amp;Tenor,BA1580,Trigger)</f>
        <v>50507</v>
      </c>
      <c r="BC1580" s="246">
        <f>_xll.qlIndexFixing($AC$5,AZ1580,TRUE,_xll.ohTrigger(Trigger,Trigger3M))</f>
        <v>1.7883314333481337E-2</v>
      </c>
      <c r="BD1580" s="246">
        <f>_xll.qlIndexFixing($BE$1,AZ1580,,_xll.ohTrigger(Trigger,Trigger3M))</f>
        <v>1.7853127718820971E-2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50420</v>
      </c>
      <c r="BA1581" s="101">
        <f>_xll.qlCalendarAdvance(Calendar,BA1580,AY1581,"f",,Trigger)</f>
        <v>50424</v>
      </c>
      <c r="BB1581" s="101">
        <f>_xll.qlInterestRateIndexMaturity(Currency&amp;"ibor"&amp;Tenor,BA1581,Trigger)</f>
        <v>50514</v>
      </c>
      <c r="BC1581" s="246">
        <f>_xll.qlIndexFixing($AC$5,AZ1581,TRUE,_xll.ohTrigger(Trigger,Trigger3M))</f>
        <v>1.788579348985575E-2</v>
      </c>
      <c r="BD1581" s="246">
        <f>_xll.qlIndexFixing($BE$1,AZ1581,,_xll.ohTrigger(Trigger,Trigger3M))</f>
        <v>1.7846282526860158E-2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50427</v>
      </c>
      <c r="BA1582" s="101">
        <f>_xll.qlCalendarAdvance(Calendar,BA1581,AY1582,"f",,Trigger)</f>
        <v>50431</v>
      </c>
      <c r="BB1582" s="101">
        <f>_xll.qlInterestRateIndexMaturity(Currency&amp;"ibor"&amp;Tenor,BA1582,Trigger)</f>
        <v>50522</v>
      </c>
      <c r="BC1582" s="246">
        <f>_xll.qlIndexFixing($AC$5,AZ1582,TRUE,_xll.ohTrigger(Trigger,Trigger3M))</f>
        <v>1.7888893516582648E-2</v>
      </c>
      <c r="BD1582" s="246">
        <f>_xll.qlIndexFixing($BE$1,AZ1582,,_xll.ohTrigger(Trigger,Trigger3M))</f>
        <v>1.783947970785257E-2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50434</v>
      </c>
      <c r="BA1583" s="101">
        <f>_xll.qlCalendarAdvance(Calendar,BA1582,AY1583,"f",,Trigger)</f>
        <v>50438</v>
      </c>
      <c r="BB1583" s="101">
        <f>_xll.qlInterestRateIndexMaturity(Currency&amp;"ibor"&amp;Tenor,BA1583,Trigger)</f>
        <v>50528</v>
      </c>
      <c r="BC1583" s="246">
        <f>_xll.qlIndexFixing($AC$5,AZ1583,TRUE,_xll.ohTrigger(Trigger,Trigger3M))</f>
        <v>1.7890751807195571E-2</v>
      </c>
      <c r="BD1583" s="246">
        <f>_xll.qlIndexFixing($BE$1,AZ1583,,_xll.ohTrigger(Trigger,Trigger3M))</f>
        <v>1.7832805763345227E-2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50441</v>
      </c>
      <c r="BA1584" s="101">
        <f>_xll.qlCalendarAdvance(Calendar,BA1583,AY1584,"f",,Trigger)</f>
        <v>50445</v>
      </c>
      <c r="BB1584" s="101">
        <f>_xll.qlInterestRateIndexMaturity(Currency&amp;"ibor"&amp;Tenor,BA1584,Trigger)</f>
        <v>50535</v>
      </c>
      <c r="BC1584" s="246">
        <f>_xll.qlIndexFixing($AC$5,AZ1584,TRUE,_xll.ohTrigger(Trigger,Trigger3M))</f>
        <v>1.7893230968159202E-2</v>
      </c>
      <c r="BD1584" s="246">
        <f>_xll.qlIndexFixing($BE$1,AZ1584,,_xll.ohTrigger(Trigger,Trigger3M))</f>
        <v>1.7826174191074351E-2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50448</v>
      </c>
      <c r="BA1585" s="101">
        <f>_xll.qlCalendarAdvance(Calendar,BA1584,AY1585,"f",,Trigger)</f>
        <v>50452</v>
      </c>
      <c r="BB1585" s="101">
        <f>_xll.qlInterestRateIndexMaturity(Currency&amp;"ibor"&amp;Tenor,BA1585,Trigger)</f>
        <v>50542</v>
      </c>
      <c r="BC1585" s="246">
        <f>_xll.qlIndexFixing($AC$5,AZ1585,TRUE,_xll.ohTrigger(Trigger,Trigger3M))</f>
        <v>1.7895710130654052E-2</v>
      </c>
      <c r="BD1585" s="246">
        <f>_xll.qlIndexFixing($BE$1,AZ1585,,_xll.ohTrigger(Trigger,Trigger3M))</f>
        <v>1.7819613824655356E-2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50455</v>
      </c>
      <c r="BA1586" s="101">
        <f>_xll.qlCalendarAdvance(Calendar,BA1585,AY1586,"f",,Trigger)</f>
        <v>50459</v>
      </c>
      <c r="BB1586" s="101">
        <f>_xll.qlInterestRateIndexMaturity(Currency&amp;"ibor"&amp;Tenor,BA1586,Trigger)</f>
        <v>50549</v>
      </c>
      <c r="BC1586" s="246">
        <f>_xll.qlIndexFixing($AC$5,AZ1586,TRUE,_xll.ohTrigger(Trigger,Trigger3M))</f>
        <v>1.789818929467657E-2</v>
      </c>
      <c r="BD1586" s="246">
        <f>_xll.qlIndexFixing($BE$1,AZ1586,,_xll.ohTrigger(Trigger,Trigger3M))</f>
        <v>1.7813124663741853E-2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50462</v>
      </c>
      <c r="BA1587" s="101">
        <f>_xll.qlCalendarAdvance(Calendar,BA1586,AY1587,"f",,Trigger)</f>
        <v>50466</v>
      </c>
      <c r="BB1587" s="101">
        <f>_xll.qlInterestRateIndexMaturity(Currency&amp;"ibor"&amp;Tenor,BA1587,Trigger)</f>
        <v>50558</v>
      </c>
      <c r="BC1587" s="246">
        <f>_xll.qlIndexFixing($AC$5,AZ1587,TRUE,_xll.ohTrigger(Trigger,Trigger3M))</f>
        <v>1.7901911460859128E-2</v>
      </c>
      <c r="BD1587" s="246">
        <f>_xll.qlIndexFixing($BE$1,AZ1587,,_xll.ohTrigger(Trigger,Trigger3M))</f>
        <v>1.7806697117832657E-2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50469</v>
      </c>
      <c r="BA1588" s="101">
        <f>_xll.qlCalendarAdvance(Calendar,BA1587,AY1588,"f",,Trigger)</f>
        <v>50473</v>
      </c>
      <c r="BB1588" s="101">
        <f>_xll.qlInterestRateIndexMaturity(Currency&amp;"ibor"&amp;Tenor,BA1588,Trigger)</f>
        <v>50565</v>
      </c>
      <c r="BC1588" s="246">
        <f>_xll.qlIndexFixing($AC$5,AZ1588,TRUE,_xll.ohTrigger(Trigger,Trigger3M))</f>
        <v>1.7904390874192905E-2</v>
      </c>
      <c r="BD1588" s="246">
        <f>_xll.qlIndexFixing($BE$1,AZ1588,,_xll.ohTrigger(Trigger,Trigger3M))</f>
        <v>1.7800359913599108E-2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50476</v>
      </c>
      <c r="BA1589" s="101">
        <f>_xll.qlCalendarAdvance(Calendar,BA1588,AY1589,"f",,Trigger)</f>
        <v>50480</v>
      </c>
      <c r="BB1589" s="101">
        <f>_xll.qlInterestRateIndexMaturity(Currency&amp;"ibor"&amp;Tenor,BA1589,Trigger)</f>
        <v>50572</v>
      </c>
      <c r="BC1589" s="246">
        <f>_xll.qlIndexFixing($AC$5,AZ1589,TRUE,_xll.ohTrigger(Trigger,Trigger3M))</f>
        <v>1.7906870289090646E-2</v>
      </c>
      <c r="BD1589" s="246">
        <f>_xll.qlIndexFixing($BE$1,AZ1589,,_xll.ohTrigger(Trigger,Trigger3M))</f>
        <v>1.7794093921045591E-2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50483</v>
      </c>
      <c r="BA1590" s="101">
        <f>_xll.qlCalendarAdvance(Calendar,BA1589,AY1590,"f",,Trigger)</f>
        <v>50487</v>
      </c>
      <c r="BB1590" s="101">
        <f>_xll.qlInterestRateIndexMaturity(Currency&amp;"ibor"&amp;Tenor,BA1590,Trigger)</f>
        <v>50579</v>
      </c>
      <c r="BC1590" s="246">
        <f>_xll.qlIndexFixing($AC$5,AZ1590,TRUE,_xll.ohTrigger(Trigger,Trigger3M))</f>
        <v>1.7909349705552354E-2</v>
      </c>
      <c r="BD1590" s="246">
        <f>_xll.qlIndexFixing($BE$1,AZ1590,,_xll.ohTrigger(Trigger,Trigger3M))</f>
        <v>1.7787899139829769E-2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50490</v>
      </c>
      <c r="BA1591" s="101">
        <f>_xll.qlCalendarAdvance(Calendar,BA1590,AY1591,"f",,Trigger)</f>
        <v>50494</v>
      </c>
      <c r="BB1591" s="101">
        <f>_xll.qlInterestRateIndexMaturity(Currency&amp;"ibor"&amp;Tenor,BA1591,Trigger)</f>
        <v>50586</v>
      </c>
      <c r="BC1591" s="246">
        <f>_xll.qlIndexFixing($AC$5,AZ1591,TRUE,_xll.ohTrigger(Trigger,Trigger3M))</f>
        <v>1.7911829123578027E-2</v>
      </c>
      <c r="BD1591" s="246">
        <f>_xll.qlIndexFixing($BE$1,AZ1591,,_xll.ohTrigger(Trigger,Trigger3M))</f>
        <v>1.7781775569614522E-2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50497</v>
      </c>
      <c r="BA1592" s="101">
        <f>_xll.qlCalendarAdvance(Calendar,BA1591,AY1592,"f",,Trigger)</f>
        <v>50501</v>
      </c>
      <c r="BB1592" s="101">
        <f>_xll.qlInterestRateIndexMaturity(Currency&amp;"ibor"&amp;Tenor,BA1592,Trigger)</f>
        <v>50592</v>
      </c>
      <c r="BC1592" s="246">
        <f>_xll.qlIndexFixing($AC$5,AZ1592,TRUE,_xll.ohTrigger(Trigger,Trigger3M))</f>
        <v>1.7896363007599565E-2</v>
      </c>
      <c r="BD1592" s="246">
        <f>_xll.qlIndexFixing($BE$1,AZ1592,,_xll.ohTrigger(Trigger,Trigger3M))</f>
        <v>1.7775703873689833E-2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50504</v>
      </c>
      <c r="BA1593" s="101">
        <f>_xll.qlCalendarAdvance(Calendar,BA1592,AY1593,"f",,Trigger)</f>
        <v>50508</v>
      </c>
      <c r="BB1593" s="101">
        <f>_xll.qlInterestRateIndexMaturity(Currency&amp;"ibor"&amp;Tenor,BA1593,Trigger)</f>
        <v>50599</v>
      </c>
      <c r="BC1593" s="246">
        <f>_xll.qlIndexFixing($AC$5,AZ1593,TRUE,_xll.ohTrigger(Trigger,Trigger3M))</f>
        <v>1.7868486835723243E-2</v>
      </c>
      <c r="BD1593" s="246">
        <f>_xll.qlIndexFixing($BE$1,AZ1593,,_xll.ohTrigger(Trigger,Trigger3M))</f>
        <v>1.7769717932921716E-2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50511</v>
      </c>
      <c r="BA1594" s="101">
        <f>_xll.qlCalendarAdvance(Calendar,BA1593,AY1594,"f",,Trigger)</f>
        <v>50515</v>
      </c>
      <c r="BB1594" s="101">
        <f>_xll.qlInterestRateIndexMaturity(Currency&amp;"ibor"&amp;Tenor,BA1594,Trigger)</f>
        <v>50606</v>
      </c>
      <c r="BC1594" s="246">
        <f>_xll.qlIndexFixing($AC$5,AZ1594,TRUE,_xll.ohTrigger(Trigger,Trigger3M))</f>
        <v>1.7840560375687348E-2</v>
      </c>
      <c r="BD1594" s="246">
        <f>_xll.qlIndexFixing($BE$1,AZ1594,,_xll.ohTrigger(Trigger,Trigger3M))</f>
        <v>1.7763803198586878E-2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50516</v>
      </c>
      <c r="BA1595" s="101">
        <f>_xll.qlCalendarAdvance(Calendar,BA1594,AY1595,"f",,Trigger)</f>
        <v>50522</v>
      </c>
      <c r="BB1595" s="101">
        <f>_xll.qlInterestRateIndexMaturity(Currency&amp;"ibor"&amp;Tenor,BA1595,Trigger)</f>
        <v>50613</v>
      </c>
      <c r="BC1595" s="246">
        <f>_xll.qlIndexFixing($AC$5,AZ1595,TRUE,_xll.ohTrigger(Trigger,Trigger3M))</f>
        <v>1.7812583628553893E-2</v>
      </c>
      <c r="BD1595" s="246">
        <f>_xll.qlIndexFixing($BE$1,AZ1595,,_xll.ohTrigger(Trigger,Trigger3M))</f>
        <v>1.7757959670367328E-2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50525</v>
      </c>
      <c r="BA1596" s="101">
        <f>_xll.qlCalendarAdvance(Calendar,BA1595,AY1596,"f",,Trigger)</f>
        <v>50529</v>
      </c>
      <c r="BB1596" s="101">
        <f>_xll.qlInterestRateIndexMaturity(Currency&amp;"ibor"&amp;Tenor,BA1596,Trigger)</f>
        <v>50621</v>
      </c>
      <c r="BC1596" s="246">
        <f>_xll.qlIndexFixing($AC$5,AZ1596,TRUE,_xll.ohTrigger(Trigger,Trigger3M))</f>
        <v>1.7782368822552599E-2</v>
      </c>
      <c r="BD1596" s="246">
        <f>_xll.qlIndexFixing($BE$1,AZ1596,,_xll.ohTrigger(Trigger,Trigger3M))</f>
        <v>1.7752225872054356E-2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50532</v>
      </c>
      <c r="BA1597" s="101">
        <f>_xll.qlCalendarAdvance(Calendar,BA1596,AY1597,"f",,Trigger)</f>
        <v>50536</v>
      </c>
      <c r="BB1597" s="101">
        <f>_xll.qlInterestRateIndexMaturity(Currency&amp;"ibor"&amp;Tenor,BA1597,Trigger)</f>
        <v>50628</v>
      </c>
      <c r="BC1597" s="246">
        <f>_xll.qlIndexFixing($AC$5,AZ1597,TRUE,_xll.ohTrigger(Trigger,Trigger3M))</f>
        <v>1.7754615157639389E-2</v>
      </c>
      <c r="BD1597" s="246">
        <f>_xll.qlIndexFixing($BE$1,AZ1597,,_xll.ohTrigger(Trigger,Trigger3M))</f>
        <v>1.7746529560996729E-2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50539</v>
      </c>
      <c r="BA1598" s="101">
        <f>_xll.qlCalendarAdvance(Calendar,BA1597,AY1598,"f",,Trigger)</f>
        <v>50543</v>
      </c>
      <c r="BB1598" s="101">
        <f>_xll.qlInterestRateIndexMaturity(Currency&amp;"ibor"&amp;Tenor,BA1598,Trigger)</f>
        <v>50635</v>
      </c>
      <c r="BC1598" s="246">
        <f>_xll.qlIndexFixing($AC$5,AZ1598,TRUE,_xll.ohTrigger(Trigger,Trigger3M))</f>
        <v>1.7726811752694083E-2</v>
      </c>
      <c r="BD1598" s="246">
        <f>_xll.qlIndexFixing($BE$1,AZ1598,,_xll.ohTrigger(Trigger,Trigger3M))</f>
        <v>1.7740904458691906E-2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50546</v>
      </c>
      <c r="BA1599" s="101">
        <f>_xll.qlCalendarAdvance(Calendar,BA1598,AY1599,"f",,Trigger)</f>
        <v>50550</v>
      </c>
      <c r="BB1599" s="101">
        <f>_xll.qlInterestRateIndexMaturity(Currency&amp;"ibor"&amp;Tenor,BA1599,Trigger)</f>
        <v>50642</v>
      </c>
      <c r="BC1599" s="246">
        <f>_xll.qlIndexFixing($AC$5,AZ1599,TRUE,_xll.ohTrigger(Trigger,Trigger3M))</f>
        <v>1.7698958608776707E-2</v>
      </c>
      <c r="BD1599" s="246">
        <f>_xll.qlIndexFixing($BE$1,AZ1599,,_xll.ohTrigger(Trigger,Trigger3M))</f>
        <v>1.773535056483579E-2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50553</v>
      </c>
      <c r="BA1600" s="101">
        <f>_xll.qlCalendarAdvance(Calendar,BA1599,AY1600,"f",,Trigger)</f>
        <v>50557</v>
      </c>
      <c r="BB1600" s="101">
        <f>_xll.qlInterestRateIndexMaturity(Currency&amp;"ibor"&amp;Tenor,BA1600,Trigger)</f>
        <v>50649</v>
      </c>
      <c r="BC1600" s="246">
        <f>_xll.qlIndexFixing($AC$5,AZ1600,TRUE,_xll.ohTrigger(Trigger,Trigger3M))</f>
        <v>1.7671055726945543E-2</v>
      </c>
      <c r="BD1600" s="246">
        <f>_xll.qlIndexFixing($BE$1,AZ1600,,_xll.ohTrigger(Trigger,Trigger3M))</f>
        <v>1.772986787912427E-2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50560</v>
      </c>
      <c r="BA1601" s="101">
        <f>_xll.qlCalendarAdvance(Calendar,BA1600,AY1601,"f",,Trigger)</f>
        <v>50564</v>
      </c>
      <c r="BB1601" s="101">
        <f>_xll.qlInterestRateIndexMaturity(Currency&amp;"ibor"&amp;Tenor,BA1601,Trigger)</f>
        <v>50656</v>
      </c>
      <c r="BC1601" s="246">
        <f>_xll.qlIndexFixing($AC$5,AZ1601,TRUE,_xll.ohTrigger(Trigger,Trigger3M))</f>
        <v>1.7643103108264089E-2</v>
      </c>
      <c r="BD1601" s="246">
        <f>_xll.qlIndexFixing($BE$1,AZ1601,,_xll.ohTrigger(Trigger,Trigger3M))</f>
        <v>1.7724456401261929E-2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50567</v>
      </c>
      <c r="BA1602" s="101">
        <f>_xll.qlCalendarAdvance(Calendar,BA1601,AY1602,"f",,Trigger)</f>
        <v>50571</v>
      </c>
      <c r="BB1602" s="101">
        <f>_xll.qlInterestRateIndexMaturity(Currency&amp;"ibor"&amp;Tenor,BA1602,Trigger)</f>
        <v>50663</v>
      </c>
      <c r="BC1602" s="246">
        <f>_xll.qlIndexFixing($AC$5,AZ1602,TRUE,_xll.ohTrigger(Trigger,Trigger3M))</f>
        <v>1.7615100753795843E-2</v>
      </c>
      <c r="BD1602" s="246">
        <f>_xll.qlIndexFixing($BE$1,AZ1602,,_xll.ohTrigger(Trigger,Trigger3M))</f>
        <v>1.7719116130951621E-2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50574</v>
      </c>
      <c r="BA1603" s="101">
        <f>_xll.qlCalendarAdvance(Calendar,BA1602,AY1603,"f",,Trigger)</f>
        <v>50578</v>
      </c>
      <c r="BB1603" s="101">
        <f>_xll.qlInterestRateIndexMaturity(Currency&amp;"ibor"&amp;Tenor,BA1603,Trigger)</f>
        <v>50670</v>
      </c>
      <c r="BC1603" s="246">
        <f>_xll.qlIndexFixing($AC$5,AZ1603,TRUE,_xll.ohTrigger(Trigger,Trigger3M))</f>
        <v>1.7587048664606038E-2</v>
      </c>
      <c r="BD1603" s="246">
        <f>_xll.qlIndexFixing($BE$1,AZ1603,,_xll.ohTrigger(Trigger,Trigger3M))</f>
        <v>1.7713847067906616E-2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50581</v>
      </c>
      <c r="BA1604" s="101">
        <f>_xll.qlCalendarAdvance(Calendar,BA1603,AY1604,"f",,Trigger)</f>
        <v>50585</v>
      </c>
      <c r="BB1604" s="101">
        <f>_xll.qlInterestRateIndexMaturity(Currency&amp;"ibor"&amp;Tenor,BA1604,Trigger)</f>
        <v>50677</v>
      </c>
      <c r="BC1604" s="246">
        <f>_xll.qlIndexFixing($AC$5,AZ1604,TRUE,_xll.ohTrigger(Trigger,Trigger3M))</f>
        <v>1.7558946841764251E-2</v>
      </c>
      <c r="BD1604" s="246">
        <f>_xll.qlIndexFixing($BE$1,AZ1604,,_xll.ohTrigger(Trigger,Trigger3M))</f>
        <v>1.7708649211838443E-2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50588</v>
      </c>
      <c r="BA1605" s="101">
        <f>_xll.qlCalendarAdvance(Calendar,BA1604,AY1605,"f",,Trigger)</f>
        <v>50592</v>
      </c>
      <c r="BB1605" s="101">
        <f>_xll.qlInterestRateIndexMaturity(Currency&amp;"ibor"&amp;Tenor,BA1605,Trigger)</f>
        <v>50684</v>
      </c>
      <c r="BC1605" s="246">
        <f>_xll.qlIndexFixing($AC$5,AZ1605,TRUE,_xll.ohTrigger(Trigger,Trigger3M))</f>
        <v>1.7547929646151057E-2</v>
      </c>
      <c r="BD1605" s="246">
        <f>_xll.qlIndexFixing($BE$1,AZ1605,,_xll.ohTrigger(Trigger,Trigger3M))</f>
        <v>1.7703522562465594E-2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50595</v>
      </c>
      <c r="BA1606" s="101">
        <f>_xll.qlCalendarAdvance(Calendar,BA1605,AY1606,"f",,Trigger)</f>
        <v>50599</v>
      </c>
      <c r="BB1606" s="101">
        <f>_xll.qlInterestRateIndexMaturity(Currency&amp;"ibor"&amp;Tenor,BA1606,Trigger)</f>
        <v>50691</v>
      </c>
      <c r="BC1606" s="246">
        <f>_xll.qlIndexFixing($AC$5,AZ1606,TRUE,_xll.ohTrigger(Trigger,Trigger3M))</f>
        <v>1.7549752564190182E-2</v>
      </c>
      <c r="BD1606" s="246">
        <f>_xll.qlIndexFixing($BE$1,AZ1606,,_xll.ohTrigger(Trigger,Trigger3M))</f>
        <v>1.7698467119508295E-2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50602</v>
      </c>
      <c r="BA1607" s="101">
        <f>_xll.qlCalendarAdvance(Calendar,BA1606,AY1607,"f",,Trigger)</f>
        <v>50606</v>
      </c>
      <c r="BB1607" s="101">
        <f>_xll.qlInterestRateIndexMaturity(Currency&amp;"ibor"&amp;Tenor,BA1607,Trigger)</f>
        <v>50698</v>
      </c>
      <c r="BC1607" s="246">
        <f>_xll.qlIndexFixing($AC$5,AZ1607,TRUE,_xll.ohTrigger(Trigger,Trigger3M))</f>
        <v>1.7551575483073852E-2</v>
      </c>
      <c r="BD1607" s="246">
        <f>_xll.qlIndexFixing($BE$1,AZ1607,,_xll.ohTrigger(Trigger,Trigger3M))</f>
        <v>1.7693482882691975E-2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50609</v>
      </c>
      <c r="BA1608" s="101">
        <f>_xll.qlCalendarAdvance(Calendar,BA1607,AY1608,"f",,Trigger)</f>
        <v>50613</v>
      </c>
      <c r="BB1608" s="101">
        <f>_xll.qlInterestRateIndexMaturity(Currency&amp;"ibor"&amp;Tenor,BA1608,Trigger)</f>
        <v>50705</v>
      </c>
      <c r="BC1608" s="246">
        <f>_xll.qlIndexFixing($AC$5,AZ1608,TRUE,_xll.ohTrigger(Trigger,Trigger3M))</f>
        <v>1.7553398402803799E-2</v>
      </c>
      <c r="BD1608" s="246">
        <f>_xll.qlIndexFixing($BE$1,AZ1608,,_xll.ohTrigger(Trigger,Trigger3M))</f>
        <v>1.7688569851748159E-2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50616</v>
      </c>
      <c r="BA1609" s="101">
        <f>_xll.qlCalendarAdvance(Calendar,BA1608,AY1609,"f",,Trigger)</f>
        <v>50620</v>
      </c>
      <c r="BB1609" s="101">
        <f>_xll.qlInterestRateIndexMaturity(Currency&amp;"ibor"&amp;Tenor,BA1609,Trigger)</f>
        <v>50712</v>
      </c>
      <c r="BC1609" s="246">
        <f>_xll.qlIndexFixing($AC$5,AZ1609,TRUE,_xll.ohTrigger(Trigger,Trigger3M))</f>
        <v>1.7555221323378289E-2</v>
      </c>
      <c r="BD1609" s="246">
        <f>_xll.qlIndexFixing($BE$1,AZ1609,,_xll.ohTrigger(Trigger,Trigger3M))</f>
        <v>1.7683728026407497E-2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50623</v>
      </c>
      <c r="BA1610" s="101">
        <f>_xll.qlCalendarAdvance(Calendar,BA1609,AY1610,"f",,Trigger)</f>
        <v>50627</v>
      </c>
      <c r="BB1610" s="101">
        <f>_xll.qlInterestRateIndexMaturity(Currency&amp;"ibor"&amp;Tenor,BA1610,Trigger)</f>
        <v>50719</v>
      </c>
      <c r="BC1610" s="246">
        <f>_xll.qlIndexFixing($AC$5,AZ1610,TRUE,_xll.ohTrigger(Trigger,Trigger3M))</f>
        <v>1.7557044244799928E-2</v>
      </c>
      <c r="BD1610" s="246">
        <f>_xll.qlIndexFixing($BE$1,AZ1610,,_xll.ohTrigger(Trigger,Trigger3M))</f>
        <v>1.7678957406406723E-2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50630</v>
      </c>
      <c r="BA1611" s="101">
        <f>_xll.qlCalendarAdvance(Calendar,BA1610,AY1611,"f",,Trigger)</f>
        <v>50634</v>
      </c>
      <c r="BB1611" s="101">
        <f>_xll.qlInterestRateIndexMaturity(Currency&amp;"ibor"&amp;Tenor,BA1611,Trigger)</f>
        <v>50726</v>
      </c>
      <c r="BC1611" s="246">
        <f>_xll.qlIndexFixing($AC$5,AZ1611,TRUE,_xll.ohTrigger(Trigger,Trigger3M))</f>
        <v>1.755886716706611E-2</v>
      </c>
      <c r="BD1611" s="246">
        <f>_xll.qlIndexFixing($BE$1,AZ1611,,_xll.ohTrigger(Trigger,Trigger3M))</f>
        <v>1.7674257991487776E-2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50637</v>
      </c>
      <c r="BA1612" s="101">
        <f>_xll.qlCalendarAdvance(Calendar,BA1611,AY1612,"f",,Trigger)</f>
        <v>50641</v>
      </c>
      <c r="BB1612" s="101">
        <f>_xll.qlInterestRateIndexMaturity(Currency&amp;"ibor"&amp;Tenor,BA1612,Trigger)</f>
        <v>50733</v>
      </c>
      <c r="BC1612" s="246">
        <f>_xll.qlIndexFixing($AC$5,AZ1612,TRUE,_xll.ohTrigger(Trigger,Trigger3M))</f>
        <v>1.7560690090176832E-2</v>
      </c>
      <c r="BD1612" s="246">
        <f>_xll.qlIndexFixing($BE$1,AZ1612,,_xll.ohTrigger(Trigger,Trigger3M))</f>
        <v>1.7669629781394344E-2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50644</v>
      </c>
      <c r="BA1613" s="101">
        <f>_xll.qlCalendarAdvance(Calendar,BA1612,AY1613,"f",,Trigger)</f>
        <v>50648</v>
      </c>
      <c r="BB1613" s="101">
        <f>_xll.qlInterestRateIndexMaturity(Currency&amp;"ibor"&amp;Tenor,BA1613,Trigger)</f>
        <v>50739</v>
      </c>
      <c r="BC1613" s="246">
        <f>_xll.qlIndexFixing($AC$5,AZ1613,TRUE,_xll.ohTrigger(Trigger,Trigger3M))</f>
        <v>1.7561955066523235E-2</v>
      </c>
      <c r="BD1613" s="246">
        <f>_xll.qlIndexFixing($BE$1,AZ1613,,_xll.ohTrigger(Trigger,Trigger3M))</f>
        <v>1.7664952068517717E-2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50651</v>
      </c>
      <c r="BA1614" s="101">
        <f>_xll.qlCalendarAdvance(Calendar,BA1613,AY1614,"f",,Trigger)</f>
        <v>50655</v>
      </c>
      <c r="BB1614" s="101">
        <f>_xll.qlInterestRateIndexMaturity(Currency&amp;"ibor"&amp;Tenor,BA1614,Trigger)</f>
        <v>50746</v>
      </c>
      <c r="BC1614" s="246">
        <f>_xll.qlIndexFixing($AC$5,AZ1614,TRUE,_xll.ohTrigger(Trigger,Trigger3M))</f>
        <v>1.7563777902531084E-2</v>
      </c>
      <c r="BD1614" s="246">
        <f>_xll.qlIndexFixing($BE$1,AZ1614,,_xll.ohTrigger(Trigger,Trigger3M))</f>
        <v>1.7660461401164139E-2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50658</v>
      </c>
      <c r="BA1615" s="101">
        <f>_xll.qlCalendarAdvance(Calendar,BA1614,AY1615,"f",,Trigger)</f>
        <v>50662</v>
      </c>
      <c r="BB1615" s="101">
        <f>_xll.qlInterestRateIndexMaturity(Currency&amp;"ibor"&amp;Tenor,BA1615,Trigger)</f>
        <v>50753</v>
      </c>
      <c r="BC1615" s="246">
        <f>_xll.qlIndexFixing($AC$5,AZ1615,TRUE,_xll.ohTrigger(Trigger,Trigger3M))</f>
        <v>1.7565600739376068E-2</v>
      </c>
      <c r="BD1615" s="246">
        <f>_xll.qlIndexFixing($BE$1,AZ1615,,_xll.ohTrigger(Trigger,Trigger3M))</f>
        <v>1.7656041934371612E-2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50665</v>
      </c>
      <c r="BA1616" s="101">
        <f>_xll.qlCalendarAdvance(Calendar,BA1615,AY1616,"f",,Trigger)</f>
        <v>50669</v>
      </c>
      <c r="BB1616" s="101">
        <f>_xll.qlInterestRateIndexMaturity(Currency&amp;"ibor"&amp;Tenor,BA1616,Trigger)</f>
        <v>50760</v>
      </c>
      <c r="BC1616" s="246">
        <f>_xll.qlIndexFixing($AC$5,AZ1616,TRUE,_xll.ohTrigger(Trigger,Trigger3M))</f>
        <v>1.7567423577056426E-2</v>
      </c>
      <c r="BD1616" s="246">
        <f>_xll.qlIndexFixing($BE$1,AZ1616,,_xll.ohTrigger(Trigger,Trigger3M))</f>
        <v>1.7651693667900328E-2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50672</v>
      </c>
      <c r="BA1617" s="101">
        <f>_xll.qlCalendarAdvance(Calendar,BA1616,AY1617,"f",,Trigger)</f>
        <v>50676</v>
      </c>
      <c r="BB1617" s="101">
        <f>_xll.qlInterestRateIndexMaturity(Currency&amp;"ibor"&amp;Tenor,BA1617,Trigger)</f>
        <v>50767</v>
      </c>
      <c r="BC1617" s="246">
        <f>_xll.qlIndexFixing($AC$5,AZ1617,TRUE,_xll.ohTrigger(Trigger,Trigger3M))</f>
        <v>1.7569246415573919E-2</v>
      </c>
      <c r="BD1617" s="246">
        <f>_xll.qlIndexFixing($BE$1,AZ1617,,_xll.ohTrigger(Trigger,Trigger3M))</f>
        <v>1.7647416601519264E-2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50679</v>
      </c>
      <c r="BA1618" s="101">
        <f>_xll.qlCalendarAdvance(Calendar,BA1617,AY1618,"f",,Trigger)</f>
        <v>50683</v>
      </c>
      <c r="BB1618" s="101">
        <f>_xll.qlInterestRateIndexMaturity(Currency&amp;"ibor"&amp;Tenor,BA1618,Trigger)</f>
        <v>50775</v>
      </c>
      <c r="BC1618" s="246">
        <f>_xll.qlIndexFixing($AC$5,AZ1618,TRUE,_xll.ohTrigger(Trigger,Trigger3M))</f>
        <v>1.7571627646600002E-2</v>
      </c>
      <c r="BD1618" s="246">
        <f>_xll.qlIndexFixing($BE$1,AZ1618,,_xll.ohTrigger(Trigger,Trigger3M))</f>
        <v>1.764335580836841E-2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50686</v>
      </c>
      <c r="BA1619" s="101">
        <f>_xll.qlCalendarAdvance(Calendar,BA1618,AY1619,"f",,Trigger)</f>
        <v>50690</v>
      </c>
      <c r="BB1619" s="101">
        <f>_xll.qlInterestRateIndexMaturity(Currency&amp;"ibor"&amp;Tenor,BA1619,Trigger)</f>
        <v>50782</v>
      </c>
      <c r="BC1619" s="246">
        <f>_xll.qlIndexFixing($AC$5,AZ1619,TRUE,_xll.ohTrigger(Trigger,Trigger3M))</f>
        <v>1.7573450575629469E-2</v>
      </c>
      <c r="BD1619" s="246">
        <f>_xll.qlIndexFixing($BE$1,AZ1619,,_xll.ohTrigger(Trigger,Trigger3M))</f>
        <v>1.7639226025232078E-2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50693</v>
      </c>
      <c r="BA1620" s="101">
        <f>_xll.qlCalendarAdvance(Calendar,BA1619,AY1620,"f",,Trigger)</f>
        <v>50697</v>
      </c>
      <c r="BB1620" s="101">
        <f>_xll.qlInterestRateIndexMaturity(Currency&amp;"ibor"&amp;Tenor,BA1620,Trigger)</f>
        <v>50789</v>
      </c>
      <c r="BC1620" s="246">
        <f>_xll.qlIndexFixing($AC$5,AZ1620,TRUE,_xll.ohTrigger(Trigger,Trigger3M))</f>
        <v>1.7575273505504346E-2</v>
      </c>
      <c r="BD1620" s="246">
        <f>_xll.qlIndexFixing($BE$1,AZ1620,,_xll.ohTrigger(Trigger,Trigger3M))</f>
        <v>1.7635167445017561E-2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50700</v>
      </c>
      <c r="BA1621" s="101">
        <f>_xll.qlCalendarAdvance(Calendar,BA1620,AY1621,"f",,Trigger)</f>
        <v>50704</v>
      </c>
      <c r="BB1621" s="101">
        <f>_xll.qlInterestRateIndexMaturity(Currency&amp;"ibor"&amp;Tenor,BA1621,Trigger)</f>
        <v>50796</v>
      </c>
      <c r="BC1621" s="246">
        <f>_xll.qlIndexFixing($AC$5,AZ1621,TRUE,_xll.ohTrigger(Trigger,Trigger3M))</f>
        <v>1.7577096436224633E-2</v>
      </c>
      <c r="BD1621" s="246">
        <f>_xll.qlIndexFixing($BE$1,AZ1621,,_xll.ohTrigger(Trigger,Trigger3M))</f>
        <v>1.7631180067505043E-2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50707</v>
      </c>
      <c r="BA1622" s="101">
        <f>_xll.qlCalendarAdvance(Calendar,BA1621,AY1622,"f",,Trigger)</f>
        <v>50711</v>
      </c>
      <c r="BB1622" s="101">
        <f>_xll.qlInterestRateIndexMaturity(Currency&amp;"ibor"&amp;Tenor,BA1622,Trigger)</f>
        <v>50803</v>
      </c>
      <c r="BC1622" s="246">
        <f>_xll.qlIndexFixing($AC$5,AZ1622,TRUE,_xll.ohTrigger(Trigger,Trigger3M))</f>
        <v>1.7578919367790331E-2</v>
      </c>
      <c r="BD1622" s="246">
        <f>_xll.qlIndexFixing($BE$1,AZ1622,,_xll.ohTrigger(Trigger,Trigger3M))</f>
        <v>1.7627263892476434E-2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50714</v>
      </c>
      <c r="BA1623" s="101">
        <f>_xll.qlCalendarAdvance(Calendar,BA1622,AY1623,"f",,Trigger)</f>
        <v>50718</v>
      </c>
      <c r="BB1623" s="101">
        <f>_xll.qlInterestRateIndexMaturity(Currency&amp;"ibor"&amp;Tenor,BA1623,Trigger)</f>
        <v>50810</v>
      </c>
      <c r="BC1623" s="246">
        <f>_xll.qlIndexFixing($AC$5,AZ1623,TRUE,_xll.ohTrigger(Trigger,Trigger3M))</f>
        <v>1.758074230020144E-2</v>
      </c>
      <c r="BD1623" s="246">
        <f>_xll.qlIndexFixing($BE$1,AZ1623,,_xll.ohTrigger(Trigger,Trigger3M))</f>
        <v>1.7623418919720597E-2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50721</v>
      </c>
      <c r="BA1624" s="101">
        <f>_xll.qlCalendarAdvance(Calendar,BA1623,AY1624,"f",,Trigger)</f>
        <v>50725</v>
      </c>
      <c r="BB1624" s="101">
        <f>_xll.qlInterestRateIndexMaturity(Currency&amp;"ibor"&amp;Tenor,BA1624,Trigger)</f>
        <v>50817</v>
      </c>
      <c r="BC1624" s="246">
        <f>_xll.qlIndexFixing($AC$5,AZ1624,TRUE,_xll.ohTrigger(Trigger,Trigger3M))</f>
        <v>1.7582565233458827E-2</v>
      </c>
      <c r="BD1624" s="246">
        <f>_xll.qlIndexFixing($BE$1,AZ1624,,_xll.ohTrigger(Trigger,Trigger3M))</f>
        <v>1.7619645149029875E-2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50728</v>
      </c>
      <c r="BA1625" s="101">
        <f>_xll.qlCalendarAdvance(Calendar,BA1624,AY1625,"f",,Trigger)</f>
        <v>50732</v>
      </c>
      <c r="BB1625" s="101">
        <f>_xll.qlInterestRateIndexMaturity(Currency&amp;"ibor"&amp;Tenor,BA1625,Trigger)</f>
        <v>50824</v>
      </c>
      <c r="BC1625" s="246">
        <f>_xll.qlIndexFixing($AC$5,AZ1625,TRUE,_xll.ohTrigger(Trigger,Trigger3M))</f>
        <v>1.7584388167560756E-2</v>
      </c>
      <c r="BD1625" s="246">
        <f>_xll.qlIndexFixing($BE$1,AZ1625,,_xll.ohTrigger(Trigger,Trigger3M))</f>
        <v>1.7615942580195738E-2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50735</v>
      </c>
      <c r="BA1626" s="101">
        <f>_xll.qlCalendarAdvance(Calendar,BA1625,AY1626,"f",,Trigger)</f>
        <v>50739</v>
      </c>
      <c r="BB1626" s="101">
        <f>_xll.qlInterestRateIndexMaturity(Currency&amp;"ibor"&amp;Tenor,BA1626,Trigger)</f>
        <v>50829</v>
      </c>
      <c r="BC1626" s="246">
        <f>_xll.qlIndexFixing($AC$5,AZ1626,TRUE,_xll.ohTrigger(Trigger,Trigger3M))</f>
        <v>1.7585092923837031E-2</v>
      </c>
      <c r="BD1626" s="246">
        <f>_xll.qlIndexFixing($BE$1,AZ1626,,_xll.ohTrigger(Trigger,Trigger3M))</f>
        <v>1.7611943204098424E-2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50742</v>
      </c>
      <c r="BA1627" s="101">
        <f>_xll.qlCalendarAdvance(Calendar,BA1626,AY1627,"f",,Trigger)</f>
        <v>50746</v>
      </c>
      <c r="BB1627" s="101">
        <f>_xll.qlInterestRateIndexMaturity(Currency&amp;"ibor"&amp;Tenor,BA1627,Trigger)</f>
        <v>50836</v>
      </c>
      <c r="BC1627" s="246">
        <f>_xll.qlIndexFixing($AC$5,AZ1627,TRUE,_xll.ohTrigger(Trigger,Trigger3M))</f>
        <v>1.7586915681807369E-2</v>
      </c>
      <c r="BD1627" s="246">
        <f>_xll.qlIndexFixing($BE$1,AZ1627,,_xll.ohTrigger(Trigger,Trigger3M))</f>
        <v>1.7608373215293405E-2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50749</v>
      </c>
      <c r="BA1628" s="101">
        <f>_xll.qlCalendarAdvance(Calendar,BA1627,AY1628,"f",,Trigger)</f>
        <v>50753</v>
      </c>
      <c r="BB1628" s="101">
        <f>_xll.qlInterestRateIndexMaturity(Currency&amp;"ibor"&amp;Tenor,BA1628,Trigger)</f>
        <v>50843</v>
      </c>
      <c r="BC1628" s="246">
        <f>_xll.qlIndexFixing($AC$5,AZ1628,TRUE,_xll.ohTrigger(Trigger,Trigger3M))</f>
        <v>1.7588738440605489E-2</v>
      </c>
      <c r="BD1628" s="246">
        <f>_xll.qlIndexFixing($BE$1,AZ1628,,_xll.ohTrigger(Trigger,Trigger3M))</f>
        <v>1.7604874420762862E-2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50756</v>
      </c>
      <c r="BA1629" s="101">
        <f>_xll.qlCalendarAdvance(Calendar,BA1628,AY1629,"f",,Trigger)</f>
        <v>50760</v>
      </c>
      <c r="BB1629" s="101">
        <f>_xll.qlInterestRateIndexMaturity(Currency&amp;"ibor"&amp;Tenor,BA1629,Trigger)</f>
        <v>50850</v>
      </c>
      <c r="BC1629" s="246">
        <f>_xll.qlIndexFixing($AC$5,AZ1629,TRUE,_xll.ohTrigger(Trigger,Trigger3M))</f>
        <v>1.7590561200229615E-2</v>
      </c>
      <c r="BD1629" s="246">
        <f>_xll.qlIndexFixing($BE$1,AZ1629,,_xll.ohTrigger(Trigger,Trigger3M))</f>
        <v>1.7601446820322053E-2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50763</v>
      </c>
      <c r="BA1630" s="101">
        <f>_xll.qlCalendarAdvance(Calendar,BA1629,AY1630,"f",,Trigger)</f>
        <v>50767</v>
      </c>
      <c r="BB1630" s="101">
        <f>_xll.qlInterestRateIndexMaturity(Currency&amp;"ibor"&amp;Tenor,BA1630,Trigger)</f>
        <v>50857</v>
      </c>
      <c r="BC1630" s="246">
        <f>_xll.qlIndexFixing($AC$5,AZ1630,TRUE,_xll.ohTrigger(Trigger,Trigger3M))</f>
        <v>1.7592383960679747E-2</v>
      </c>
      <c r="BD1630" s="246">
        <f>_xll.qlIndexFixing($BE$1,AZ1630,,_xll.ohTrigger(Trigger,Trigger3M))</f>
        <v>1.759809041378535E-2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50770</v>
      </c>
      <c r="BA1631" s="101">
        <f>_xll.qlCalendarAdvance(Calendar,BA1630,AY1631,"f",,Trigger)</f>
        <v>50774</v>
      </c>
      <c r="BB1631" s="101">
        <f>_xll.qlInterestRateIndexMaturity(Currency&amp;"ibor"&amp;Tenor,BA1631,Trigger)</f>
        <v>50864</v>
      </c>
      <c r="BC1631" s="246">
        <f>_xll.qlIndexFixing($AC$5,AZ1631,TRUE,_xll.ohTrigger(Trigger,Trigger3M))</f>
        <v>1.7594206721959438E-2</v>
      </c>
      <c r="BD1631" s="246">
        <f>_xll.qlIndexFixing($BE$1,AZ1631,,_xll.ohTrigger(Trigger,Trigger3M))</f>
        <v>1.7594805200977781E-2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50777</v>
      </c>
      <c r="BA1632" s="101">
        <f>_xll.qlCalendarAdvance(Calendar,BA1631,AY1632,"f",,Trigger)</f>
        <v>50781</v>
      </c>
      <c r="BB1632" s="101">
        <f>_xll.qlInterestRateIndexMaturity(Currency&amp;"ibor"&amp;Tenor,BA1632,Trigger)</f>
        <v>50872</v>
      </c>
      <c r="BC1632" s="246">
        <f>_xll.qlIndexFixing($AC$5,AZ1632,TRUE,_xll.ohTrigger(Trigger,Trigger3M))</f>
        <v>1.7596589093670102E-2</v>
      </c>
      <c r="BD1632" s="246">
        <f>_xll.qlIndexFixing($BE$1,AZ1632,,_xll.ohTrigger(Trigger,Trigger3M))</f>
        <v>1.7591804469223132E-2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50784</v>
      </c>
      <c r="BA1633" s="101">
        <f>_xll.qlCalendarAdvance(Calendar,BA1632,AY1633,"f",,Trigger)</f>
        <v>50788</v>
      </c>
      <c r="BB1633" s="101">
        <f>_xll.qlInterestRateIndexMaturity(Currency&amp;"ibor"&amp;Tenor,BA1633,Trigger)</f>
        <v>50878</v>
      </c>
      <c r="BC1633" s="246">
        <f>_xll.qlIndexFixing($AC$5,AZ1633,TRUE,_xll.ohTrigger(Trigger,Trigger3M))</f>
        <v>1.7597852246996837E-2</v>
      </c>
      <c r="BD1633" s="246">
        <f>_xll.qlIndexFixing($BE$1,AZ1633,,_xll.ohTrigger(Trigger,Trigger3M))</f>
        <v>1.7588448355851938E-2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50791</v>
      </c>
      <c r="BA1634" s="101">
        <f>_xll.qlCalendarAdvance(Calendar,BA1633,AY1634,"f",,Trigger)</f>
        <v>50795</v>
      </c>
      <c r="BB1634" s="101">
        <f>_xll.qlInterestRateIndexMaturity(Currency&amp;"ibor"&amp;Tenor,BA1634,Trigger)</f>
        <v>50885</v>
      </c>
      <c r="BC1634" s="246">
        <f>_xll.qlIndexFixing($AC$5,AZ1634,TRUE,_xll.ohTrigger(Trigger,Trigger3M))</f>
        <v>1.7599675010756322E-2</v>
      </c>
      <c r="BD1634" s="246">
        <f>_xll.qlIndexFixing($BE$1,AZ1634,,_xll.ohTrigger(Trigger,Trigger3M))</f>
        <v>1.7585376723194379E-2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50798</v>
      </c>
      <c r="BA1635" s="101">
        <f>_xll.qlCalendarAdvance(Calendar,BA1634,AY1635,"f",,Trigger)</f>
        <v>50802</v>
      </c>
      <c r="BB1635" s="101">
        <f>_xll.qlInterestRateIndexMaturity(Currency&amp;"ibor"&amp;Tenor,BA1635,Trigger)</f>
        <v>50892</v>
      </c>
      <c r="BC1635" s="246">
        <f>_xll.qlIndexFixing($AC$5,AZ1635,TRUE,_xll.ohTrigger(Trigger,Trigger3M))</f>
        <v>1.7601497775341812E-2</v>
      </c>
      <c r="BD1635" s="246">
        <f>_xll.qlIndexFixing($BE$1,AZ1635,,_xll.ohTrigger(Trigger,Trigger3M))</f>
        <v>1.7582376283590051E-2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50805</v>
      </c>
      <c r="BA1636" s="101">
        <f>_xll.qlCalendarAdvance(Calendar,BA1635,AY1636,"f",,Trigger)</f>
        <v>50809</v>
      </c>
      <c r="BB1636" s="101">
        <f>_xll.qlInterestRateIndexMaturity(Currency&amp;"ibor"&amp;Tenor,BA1636,Trigger)</f>
        <v>50899</v>
      </c>
      <c r="BC1636" s="246">
        <f>_xll.qlIndexFixing($AC$5,AZ1636,TRUE,_xll.ohTrigger(Trigger,Trigger3M))</f>
        <v>1.7603320540755085E-2</v>
      </c>
      <c r="BD1636" s="246">
        <f>_xll.qlIndexFixing($BE$1,AZ1636,,_xll.ohTrigger(Trigger,Trigger3M))</f>
        <v>1.7579447036877305E-2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50812</v>
      </c>
      <c r="BA1637" s="101">
        <f>_xll.qlCalendarAdvance(Calendar,BA1636,AY1637,"f",,Trigger)</f>
        <v>50816</v>
      </c>
      <c r="BB1637" s="101">
        <f>_xll.qlInterestRateIndexMaturity(Currency&amp;"ibor"&amp;Tenor,BA1637,Trigger)</f>
        <v>50906</v>
      </c>
      <c r="BC1637" s="246">
        <f>_xll.qlIndexFixing($AC$5,AZ1637,TRUE,_xll.ohTrigger(Trigger,Trigger3M))</f>
        <v>1.760514330699614E-2</v>
      </c>
      <c r="BD1637" s="246">
        <f>_xll.qlIndexFixing($BE$1,AZ1637,,_xll.ohTrigger(Trigger,Trigger3M))</f>
        <v>1.7576588982903374E-2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50819</v>
      </c>
      <c r="BA1638" s="101">
        <f>_xll.qlCalendarAdvance(Calendar,BA1637,AY1638,"f",,Trigger)</f>
        <v>50823</v>
      </c>
      <c r="BB1638" s="101">
        <f>_xll.qlInterestRateIndexMaturity(Currency&amp;"ibor"&amp;Tenor,BA1638,Trigger)</f>
        <v>50913</v>
      </c>
      <c r="BC1638" s="246">
        <f>_xll.qlIndexFixing($AC$5,AZ1638,TRUE,_xll.ohTrigger(Trigger,Trigger3M))</f>
        <v>1.7606966074062314E-2</v>
      </c>
      <c r="BD1638" s="246">
        <f>_xll.qlIndexFixing($BE$1,AZ1638,,_xll.ohTrigger(Trigger,Trigger3M))</f>
        <v>1.7573802121512827E-2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50826</v>
      </c>
      <c r="BA1639" s="101">
        <f>_xll.qlCalendarAdvance(Calendar,BA1638,AY1639,"f",,Trigger)</f>
        <v>50830</v>
      </c>
      <c r="BB1639" s="101">
        <f>_xll.qlInterestRateIndexMaturity(Currency&amp;"ibor"&amp;Tenor,BA1639,Trigger)</f>
        <v>50922</v>
      </c>
      <c r="BC1639" s="246">
        <f>_xll.qlIndexFixing($AC$5,AZ1639,TRUE,_xll.ohTrigger(Trigger,Trigger3M))</f>
        <v>1.7609909333761116E-2</v>
      </c>
      <c r="BD1639" s="246">
        <f>_xll.qlIndexFixing($BE$1,AZ1639,,_xll.ohTrigger(Trigger,Trigger3M))</f>
        <v>1.7571582706001804E-2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50833</v>
      </c>
      <c r="BA1640" s="101">
        <f>_xll.qlCalendarAdvance(Calendar,BA1639,AY1640,"f",,Trigger)</f>
        <v>50837</v>
      </c>
      <c r="BB1640" s="101">
        <f>_xll.qlInterestRateIndexMaturity(Currency&amp;"ibor"&amp;Tenor,BA1640,Trigger)</f>
        <v>50929</v>
      </c>
      <c r="BC1640" s="246">
        <f>_xll.qlIndexFixing($AC$5,AZ1640,TRUE,_xll.ohTrigger(Trigger,Trigger3M))</f>
        <v>1.7611732280545078E-2</v>
      </c>
      <c r="BD1640" s="246">
        <f>_xll.qlIndexFixing($BE$1,AZ1640,,_xll.ohTrigger(Trigger,Trigger3M))</f>
        <v>1.7568948143063558E-2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50840</v>
      </c>
      <c r="BA1641" s="101">
        <f>_xll.qlCalendarAdvance(Calendar,BA1640,AY1641,"f",,Trigger)</f>
        <v>50844</v>
      </c>
      <c r="BB1641" s="101">
        <f>_xll.qlInterestRateIndexMaturity(Currency&amp;"ibor"&amp;Tenor,BA1641,Trigger)</f>
        <v>50936</v>
      </c>
      <c r="BC1641" s="246">
        <f>_xll.qlIndexFixing($AC$5,AZ1641,TRUE,_xll.ohTrigger(Trigger,Trigger3M))</f>
        <v>1.7613555228174448E-2</v>
      </c>
      <c r="BD1641" s="246">
        <f>_xll.qlIndexFixing($BE$1,AZ1641,,_xll.ohTrigger(Trigger,Trigger3M))</f>
        <v>1.7566384779227583E-2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50847</v>
      </c>
      <c r="BA1642" s="101">
        <f>_xll.qlCalendarAdvance(Calendar,BA1641,AY1642,"f",,Trigger)</f>
        <v>50851</v>
      </c>
      <c r="BB1642" s="101">
        <f>_xll.qlInterestRateIndexMaturity(Currency&amp;"ibor"&amp;Tenor,BA1642,Trigger)</f>
        <v>50943</v>
      </c>
      <c r="BC1642" s="246">
        <f>_xll.qlIndexFixing($AC$5,AZ1642,TRUE,_xll.ohTrigger(Trigger,Trigger3M))</f>
        <v>1.7615378176649227E-2</v>
      </c>
      <c r="BD1642" s="246">
        <f>_xll.qlIndexFixing($BE$1,AZ1642,,_xll.ohTrigger(Trigger,Trigger3M))</f>
        <v>1.7563892614356591E-2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50854</v>
      </c>
      <c r="BA1643" s="101">
        <f>_xll.qlCalendarAdvance(Calendar,BA1642,AY1643,"f",,Trigger)</f>
        <v>50858</v>
      </c>
      <c r="BB1643" s="101">
        <f>_xll.qlInterestRateIndexMaturity(Currency&amp;"ibor"&amp;Tenor,BA1643,Trigger)</f>
        <v>50950</v>
      </c>
      <c r="BC1643" s="246">
        <f>_xll.qlIndexFixing($AC$5,AZ1643,TRUE,_xll.ohTrigger(Trigger,Trigger3M))</f>
        <v>1.7617201125968551E-2</v>
      </c>
      <c r="BD1643" s="246">
        <f>_xll.qlIndexFixing($BE$1,AZ1643,,_xll.ohTrigger(Trigger,Trigger3M))</f>
        <v>1.7561471648315039E-2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50861</v>
      </c>
      <c r="BA1644" s="101">
        <f>_xll.qlCalendarAdvance(Calendar,BA1643,AY1644,"f",,Trigger)</f>
        <v>50865</v>
      </c>
      <c r="BB1644" s="101">
        <f>_xll.qlInterestRateIndexMaturity(Currency&amp;"ibor"&amp;Tenor,BA1644,Trigger)</f>
        <v>50956</v>
      </c>
      <c r="BC1644" s="246">
        <f>_xll.qlIndexFixing($AC$5,AZ1644,TRUE,_xll.ohTrigger(Trigger,Trigger3M))</f>
        <v>1.7616432782024145E-2</v>
      </c>
      <c r="BD1644" s="246">
        <f>_xll.qlIndexFixing($BE$1,AZ1644,,_xll.ohTrigger(Trigger,Trigger3M))</f>
        <v>1.7558848693623667E-2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50866</v>
      </c>
      <c r="BA1645" s="101">
        <f>_xll.qlCalendarAdvance(Calendar,BA1644,AY1645,"f",,Trigger)</f>
        <v>50872</v>
      </c>
      <c r="BB1645" s="101">
        <f>_xll.qlInterestRateIndexMaturity(Currency&amp;"ibor"&amp;Tenor,BA1645,Trigger)</f>
        <v>50963</v>
      </c>
      <c r="BC1645" s="246">
        <f>_xll.qlIndexFixing($AC$5,AZ1645,TRUE,_xll.ohTrigger(Trigger,Trigger3M))</f>
        <v>1.7604028573817626E-2</v>
      </c>
      <c r="BD1645" s="246">
        <f>_xll.qlIndexFixing($BE$1,AZ1645,,_xll.ohTrigger(Trigger,Trigger3M))</f>
        <v>1.7556565150372912E-2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50875</v>
      </c>
      <c r="BA1646" s="101">
        <f>_xll.qlCalendarAdvance(Calendar,BA1645,AY1646,"f",,Trigger)</f>
        <v>50879</v>
      </c>
      <c r="BB1646" s="101">
        <f>_xll.qlInterestRateIndexMaturity(Currency&amp;"ibor"&amp;Tenor,BA1646,Trigger)</f>
        <v>50970</v>
      </c>
      <c r="BC1646" s="246">
        <f>_xll.qlIndexFixing($AC$5,AZ1646,TRUE,_xll.ohTrigger(Trigger,Trigger3M))</f>
        <v>1.7591601716329095E-2</v>
      </c>
      <c r="BD1646" s="246">
        <f>_xll.qlIndexFixing($BE$1,AZ1646,,_xll.ohTrigger(Trigger,Trigger3M))</f>
        <v>1.7554352802099101E-2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50882</v>
      </c>
      <c r="BA1647" s="101">
        <f>_xll.qlCalendarAdvance(Calendar,BA1646,AY1647,"f",,Trigger)</f>
        <v>50886</v>
      </c>
      <c r="BB1647" s="101">
        <f>_xll.qlInterestRateIndexMaturity(Currency&amp;"ibor"&amp;Tenor,BA1647,Trigger)</f>
        <v>50977</v>
      </c>
      <c r="BC1647" s="246">
        <f>_xll.qlIndexFixing($AC$5,AZ1647,TRUE,_xll.ohTrigger(Trigger,Trigger3M))</f>
        <v>1.7579152209769376E-2</v>
      </c>
      <c r="BD1647" s="246">
        <f>_xll.qlIndexFixing($BE$1,AZ1647,,_xll.ohTrigger(Trigger,Trigger3M))</f>
        <v>1.7552211648681898E-2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50889</v>
      </c>
      <c r="BA1648" s="101">
        <f>_xll.qlCalendarAdvance(Calendar,BA1647,AY1648,"f",,Trigger)</f>
        <v>50893</v>
      </c>
      <c r="BB1648" s="101">
        <f>_xll.qlInterestRateIndexMaturity(Currency&amp;"ibor"&amp;Tenor,BA1648,Trigger)</f>
        <v>50985</v>
      </c>
      <c r="BC1648" s="246">
        <f>_xll.qlIndexFixing($AC$5,AZ1648,TRUE,_xll.ohTrigger(Trigger,Trigger3M))</f>
        <v>1.7565858503600158E-2</v>
      </c>
      <c r="BD1648" s="246">
        <f>_xll.qlIndexFixing($BE$1,AZ1648,,_xll.ohTrigger(Trigger,Trigger3M))</f>
        <v>1.7550434796061179E-2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50896</v>
      </c>
      <c r="BA1649" s="101">
        <f>_xll.qlCalendarAdvance(Calendar,BA1648,AY1649,"f",,Trigger)</f>
        <v>50900</v>
      </c>
      <c r="BB1649" s="101">
        <f>_xll.qlInterestRateIndexMaturity(Currency&amp;"ibor"&amp;Tenor,BA1649,Trigger)</f>
        <v>50992</v>
      </c>
      <c r="BC1649" s="246">
        <f>_xll.qlIndexFixing($AC$5,AZ1649,TRUE,_xll.ohTrigger(Trigger,Trigger3M))</f>
        <v>1.7553515523112902E-2</v>
      </c>
      <c r="BD1649" s="246">
        <f>_xll.qlIndexFixing($BE$1,AZ1649,,_xll.ohTrigger(Trigger,Trigger3M))</f>
        <v>1.7548441020362727E-2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50903</v>
      </c>
      <c r="BA1650" s="101">
        <f>_xll.qlCalendarAdvance(Calendar,BA1649,AY1650,"f",,Trigger)</f>
        <v>50907</v>
      </c>
      <c r="BB1650" s="101">
        <f>_xll.qlInterestRateIndexMaturity(Currency&amp;"ibor"&amp;Tenor,BA1650,Trigger)</f>
        <v>50999</v>
      </c>
      <c r="BC1650" s="246">
        <f>_xll.qlIndexFixing($AC$5,AZ1650,TRUE,_xll.ohTrigger(Trigger,Trigger3M))</f>
        <v>1.7541150139187413E-2</v>
      </c>
      <c r="BD1650" s="246">
        <f>_xll.qlIndexFixing($BE$1,AZ1650,,_xll.ohTrigger(Trigger,Trigger3M))</f>
        <v>1.7546518442653519E-2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50910</v>
      </c>
      <c r="BA1651" s="101">
        <f>_xll.qlCalendarAdvance(Calendar,BA1650,AY1651,"f",,Trigger)</f>
        <v>50914</v>
      </c>
      <c r="BB1651" s="101">
        <f>_xll.qlInterestRateIndexMaturity(Currency&amp;"ibor"&amp;Tenor,BA1651,Trigger)</f>
        <v>51006</v>
      </c>
      <c r="BC1651" s="246">
        <f>_xll.qlIndexFixing($AC$5,AZ1651,TRUE,_xll.ohTrigger(Trigger,Trigger3M))</f>
        <v>1.7528762352033954E-2</v>
      </c>
      <c r="BD1651" s="246">
        <f>_xll.qlIndexFixing($BE$1,AZ1651,,_xll.ohTrigger(Trigger,Trigger3M))</f>
        <v>1.7544667062828419E-2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50917</v>
      </c>
      <c r="BA1652" s="101">
        <f>_xll.qlCalendarAdvance(Calendar,BA1651,AY1652,"f",,Trigger)</f>
        <v>50921</v>
      </c>
      <c r="BB1652" s="101">
        <f>_xll.qlInterestRateIndexMaturity(Currency&amp;"ibor"&amp;Tenor,BA1652,Trigger)</f>
        <v>51013</v>
      </c>
      <c r="BC1652" s="246">
        <f>_xll.qlIndexFixing($AC$5,AZ1652,TRUE,_xll.ohTrigger(Trigger,Trigger3M))</f>
        <v>1.7516352161865398E-2</v>
      </c>
      <c r="BD1652" s="246">
        <f>_xll.qlIndexFixing($BE$1,AZ1652,,_xll.ohTrigger(Trigger,Trigger3M))</f>
        <v>1.7542886880786642E-2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50924</v>
      </c>
      <c r="BA1653" s="101">
        <f>_xll.qlCalendarAdvance(Calendar,BA1652,AY1653,"f",,Trigger)</f>
        <v>50928</v>
      </c>
      <c r="BB1653" s="101">
        <f>_xll.qlInterestRateIndexMaturity(Currency&amp;"ibor"&amp;Tenor,BA1653,Trigger)</f>
        <v>51020</v>
      </c>
      <c r="BC1653" s="246">
        <f>_xll.qlIndexFixing($AC$5,AZ1653,TRUE,_xll.ohTrigger(Trigger,Trigger3M))</f>
        <v>1.7503919568893755E-2</v>
      </c>
      <c r="BD1653" s="246">
        <f>_xll.qlIndexFixing($BE$1,AZ1653,,_xll.ohTrigger(Trigger,Trigger3M))</f>
        <v>1.754117789643261E-2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50931</v>
      </c>
      <c r="BA1654" s="101">
        <f>_xll.qlCalendarAdvance(Calendar,BA1653,AY1654,"f",,Trigger)</f>
        <v>50935</v>
      </c>
      <c r="BB1654" s="101">
        <f>_xll.qlInterestRateIndexMaturity(Currency&amp;"ibor"&amp;Tenor,BA1654,Trigger)</f>
        <v>51027</v>
      </c>
      <c r="BC1654" s="246">
        <f>_xll.qlIndexFixing($AC$5,AZ1654,TRUE,_xll.ohTrigger(Trigger,Trigger3M))</f>
        <v>1.7491464573329285E-2</v>
      </c>
      <c r="BD1654" s="246">
        <f>_xll.qlIndexFixing($BE$1,AZ1654,,_xll.ohTrigger(Trigger,Trigger3M))</f>
        <v>1.7539540109672486E-2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50938</v>
      </c>
      <c r="BA1655" s="101">
        <f>_xll.qlCalendarAdvance(Calendar,BA1654,AY1655,"f",,Trigger)</f>
        <v>50942</v>
      </c>
      <c r="BB1655" s="101">
        <f>_xll.qlInterestRateIndexMaturity(Currency&amp;"ibor"&amp;Tenor,BA1655,Trigger)</f>
        <v>51034</v>
      </c>
      <c r="BC1655" s="246">
        <f>_xll.qlIndexFixing($AC$5,AZ1655,TRUE,_xll.ohTrigger(Trigger,Trigger3M))</f>
        <v>1.7478987175390079E-2</v>
      </c>
      <c r="BD1655" s="246">
        <f>_xll.qlIndexFixing($BE$1,AZ1655,,_xll.ohTrigger(Trigger,Trigger3M))</f>
        <v>1.7537973520417645E-2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50945</v>
      </c>
      <c r="BA1656" s="101">
        <f>_xll.qlCalendarAdvance(Calendar,BA1655,AY1656,"f",,Trigger)</f>
        <v>50949</v>
      </c>
      <c r="BB1656" s="101">
        <f>_xll.qlInterestRateIndexMaturity(Currency&amp;"ibor"&amp;Tenor,BA1656,Trigger)</f>
        <v>51041</v>
      </c>
      <c r="BC1656" s="246">
        <f>_xll.qlIndexFixing($AC$5,AZ1656,TRUE,_xll.ohTrigger(Trigger,Trigger3M))</f>
        <v>1.7466487375285531E-2</v>
      </c>
      <c r="BD1656" s="246">
        <f>_xll.qlIndexFixing($BE$1,AZ1656,,_xll.ohTrigger(Trigger,Trigger3M))</f>
        <v>1.7536478128582937E-2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50952</v>
      </c>
      <c r="BA1657" s="101">
        <f>_xll.qlCalendarAdvance(Calendar,BA1656,AY1657,"f",,Trigger)</f>
        <v>50956</v>
      </c>
      <c r="BB1657" s="101">
        <f>_xll.qlInterestRateIndexMaturity(Currency&amp;"ibor"&amp;Tenor,BA1657,Trigger)</f>
        <v>51048</v>
      </c>
      <c r="BC1657" s="246">
        <f>_xll.qlIndexFixing($AC$5,AZ1657,TRUE,_xll.ohTrigger(Trigger,Trigger3M))</f>
        <v>1.7455973706022518E-2</v>
      </c>
      <c r="BD1657" s="246">
        <f>_xll.qlIndexFixing($BE$1,AZ1657,,_xll.ohTrigger(Trigger,Trigger3M))</f>
        <v>1.7535053934085817E-2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50959</v>
      </c>
      <c r="BA1658" s="101">
        <f>_xll.qlCalendarAdvance(Calendar,BA1657,AY1658,"f",,Trigger)</f>
        <v>50963</v>
      </c>
      <c r="BB1658" s="101">
        <f>_xll.qlInterestRateIndexMaturity(Currency&amp;"ibor"&amp;Tenor,BA1658,Trigger)</f>
        <v>51055</v>
      </c>
      <c r="BC1658" s="246">
        <f>_xll.qlIndexFixing($AC$5,AZ1658,TRUE,_xll.ohTrigger(Trigger,Trigger3M))</f>
        <v>1.7457501633061319E-2</v>
      </c>
      <c r="BD1658" s="246">
        <f>_xll.qlIndexFixing($BE$1,AZ1658,,_xll.ohTrigger(Trigger,Trigger3M))</f>
        <v>1.7533700936852439E-2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50966</v>
      </c>
      <c r="BA1659" s="101">
        <f>_xll.qlCalendarAdvance(Calendar,BA1658,AY1659,"f",,Trigger)</f>
        <v>50970</v>
      </c>
      <c r="BB1659" s="101">
        <f>_xll.qlInterestRateIndexMaturity(Currency&amp;"ibor"&amp;Tenor,BA1659,Trigger)</f>
        <v>51062</v>
      </c>
      <c r="BC1659" s="246">
        <f>_xll.qlIndexFixing($AC$5,AZ1659,TRUE,_xll.ohTrigger(Trigger,Trigger3M))</f>
        <v>1.74590295606953E-2</v>
      </c>
      <c r="BD1659" s="246">
        <f>_xll.qlIndexFixing($BE$1,AZ1659,,_xll.ohTrigger(Trigger,Trigger3M))</f>
        <v>1.7532419136805463E-2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50973</v>
      </c>
      <c r="BA1660" s="101">
        <f>_xll.qlCalendarAdvance(Calendar,BA1659,AY1660,"f",,Trigger)</f>
        <v>50977</v>
      </c>
      <c r="BB1660" s="101">
        <f>_xll.qlInterestRateIndexMaturity(Currency&amp;"ibor"&amp;Tenor,BA1660,Trigger)</f>
        <v>51069</v>
      </c>
      <c r="BC1660" s="246">
        <f>_xll.qlIndexFixing($AC$5,AZ1660,TRUE,_xll.ohTrigger(Trigger,Trigger3M))</f>
        <v>1.746055748892272E-2</v>
      </c>
      <c r="BD1660" s="246">
        <f>_xll.qlIndexFixing($BE$1,AZ1660,,_xll.ohTrigger(Trigger,Trigger3M))</f>
        <v>1.7531208533877126E-2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50980</v>
      </c>
      <c r="BA1661" s="101">
        <f>_xll.qlCalendarAdvance(Calendar,BA1660,AY1661,"f",,Trigger)</f>
        <v>50984</v>
      </c>
      <c r="BB1661" s="101">
        <f>_xll.qlInterestRateIndexMaturity(Currency&amp;"ibor"&amp;Tenor,BA1661,Trigger)</f>
        <v>51076</v>
      </c>
      <c r="BC1661" s="246">
        <f>_xll.qlIndexFixing($AC$5,AZ1661,TRUE,_xll.ohTrigger(Trigger,Trigger3M))</f>
        <v>1.7462085417743578E-2</v>
      </c>
      <c r="BD1661" s="246">
        <f>_xll.qlIndexFixing($BE$1,AZ1661,,_xll.ohTrigger(Trigger,Trigger3M))</f>
        <v>1.753006912800139E-2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50987</v>
      </c>
      <c r="BA1662" s="101">
        <f>_xll.qlCalendarAdvance(Calendar,BA1661,AY1662,"f",,Trigger)</f>
        <v>50991</v>
      </c>
      <c r="BB1662" s="101">
        <f>_xll.qlInterestRateIndexMaturity(Currency&amp;"ibor"&amp;Tenor,BA1662,Trigger)</f>
        <v>51083</v>
      </c>
      <c r="BC1662" s="246">
        <f>_xll.qlIndexFixing($AC$5,AZ1662,TRUE,_xll.ohTrigger(Trigger,Trigger3M))</f>
        <v>1.746361334716048E-2</v>
      </c>
      <c r="BD1662" s="246">
        <f>_xll.qlIndexFixing($BE$1,AZ1662,,_xll.ohTrigger(Trigger,Trigger3M))</f>
        <v>1.7529000919115696E-2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50994</v>
      </c>
      <c r="BA1663" s="101">
        <f>_xll.qlCalendarAdvance(Calendar,BA1662,AY1663,"f",,Trigger)</f>
        <v>50998</v>
      </c>
      <c r="BB1663" s="101">
        <f>_xll.qlInterestRateIndexMaturity(Currency&amp;"ibor"&amp;Tenor,BA1663,Trigger)</f>
        <v>51090</v>
      </c>
      <c r="BC1663" s="246">
        <f>_xll.qlIndexFixing($AC$5,AZ1663,TRUE,_xll.ohTrigger(Trigger,Trigger3M))</f>
        <v>1.7465141277169083E-2</v>
      </c>
      <c r="BD1663" s="246">
        <f>_xll.qlIndexFixing($BE$1,AZ1663,,_xll.ohTrigger(Trigger,Trigger3M))</f>
        <v>1.7528003907162699E-2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51001</v>
      </c>
      <c r="BA1664" s="101">
        <f>_xll.qlCalendarAdvance(Calendar,BA1663,AY1664,"f",,Trigger)</f>
        <v>51005</v>
      </c>
      <c r="BB1664" s="101">
        <f>_xll.qlInterestRateIndexMaturity(Currency&amp;"ibor"&amp;Tenor,BA1664,Trigger)</f>
        <v>51097</v>
      </c>
      <c r="BC1664" s="246">
        <f>_xll.qlIndexFixing($AC$5,AZ1664,TRUE,_xll.ohTrigger(Trigger,Trigger3M))</f>
        <v>1.7466669207771991E-2</v>
      </c>
      <c r="BD1664" s="246">
        <f>_xll.qlIndexFixing($BE$1,AZ1664,,_xll.ohTrigger(Trigger,Trigger3M))</f>
        <v>1.7527078092087662E-2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51008</v>
      </c>
      <c r="BA1665" s="101">
        <f>_xll.qlCalendarAdvance(Calendar,BA1664,AY1665,"f",,Trigger)</f>
        <v>51012</v>
      </c>
      <c r="BB1665" s="101">
        <f>_xll.qlInterestRateIndexMaturity(Currency&amp;"ibor"&amp;Tenor,BA1665,Trigger)</f>
        <v>51104</v>
      </c>
      <c r="BC1665" s="246">
        <f>_xll.qlIndexFixing($AC$5,AZ1665,TRUE,_xll.ohTrigger(Trigger,Trigger3M))</f>
        <v>1.7468197138970076E-2</v>
      </c>
      <c r="BD1665" s="246">
        <f>_xll.qlIndexFixing($BE$1,AZ1665,,_xll.ohTrigger(Trigger,Trigger3M))</f>
        <v>1.7526223473841054E-2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51015</v>
      </c>
      <c r="BA1666" s="101">
        <f>_xll.qlCalendarAdvance(Calendar,BA1665,AY1666,"f",,Trigger)</f>
        <v>51019</v>
      </c>
      <c r="BB1666" s="101">
        <f>_xll.qlInterestRateIndexMaturity(Currency&amp;"ibor"&amp;Tenor,BA1666,Trigger)</f>
        <v>51110</v>
      </c>
      <c r="BC1666" s="246">
        <f>_xll.qlIndexFixing($AC$5,AZ1666,TRUE,_xll.ohTrigger(Trigger,Trigger3M))</f>
        <v>1.7469192697469452E-2</v>
      </c>
      <c r="BD1666" s="246">
        <f>_xll.qlIndexFixing($BE$1,AZ1666,,_xll.ohTrigger(Trigger,Trigger3M))</f>
        <v>1.7525056626346538E-2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51022</v>
      </c>
      <c r="BA1667" s="101">
        <f>_xll.qlCalendarAdvance(Calendar,BA1666,AY1667,"f",,Trigger)</f>
        <v>51026</v>
      </c>
      <c r="BB1667" s="101">
        <f>_xll.qlInterestRateIndexMaturity(Currency&amp;"ibor"&amp;Tenor,BA1667,Trigger)</f>
        <v>51117</v>
      </c>
      <c r="BC1667" s="246">
        <f>_xll.qlIndexFixing($AC$5,AZ1667,TRUE,_xll.ohTrigger(Trigger,Trigger3M))</f>
        <v>1.7470720555830599E-2</v>
      </c>
      <c r="BD1667" s="246">
        <f>_xll.qlIndexFixing($BE$1,AZ1667,,_xll.ohTrigger(Trigger,Trigger3M))</f>
        <v>1.7524339350983915E-2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51029</v>
      </c>
      <c r="BA1668" s="101">
        <f>_xll.qlCalendarAdvance(Calendar,BA1667,AY1668,"f",,Trigger)</f>
        <v>51033</v>
      </c>
      <c r="BB1668" s="101">
        <f>_xll.qlInterestRateIndexMaturity(Currency&amp;"ibor"&amp;Tenor,BA1668,Trigger)</f>
        <v>51124</v>
      </c>
      <c r="BC1668" s="246">
        <f>_xll.qlIndexFixing($AC$5,AZ1668,TRUE,_xll.ohTrigger(Trigger,Trigger3M))</f>
        <v>1.747224841477853E-2</v>
      </c>
      <c r="BD1668" s="246">
        <f>_xll.qlIndexFixing($BE$1,AZ1668,,_xll.ohTrigger(Trigger,Trigger3M))</f>
        <v>1.7523693268864243E-2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51036</v>
      </c>
      <c r="BA1669" s="101">
        <f>_xll.qlCalendarAdvance(Calendar,BA1668,AY1669,"f",,Trigger)</f>
        <v>51040</v>
      </c>
      <c r="BB1669" s="101">
        <f>_xll.qlInterestRateIndexMaturity(Currency&amp;"ibor"&amp;Tenor,BA1669,Trigger)</f>
        <v>51131</v>
      </c>
      <c r="BC1669" s="246">
        <f>_xll.qlIndexFixing($AC$5,AZ1669,TRUE,_xll.ohTrigger(Trigger,Trigger3M))</f>
        <v>1.747377627431412E-2</v>
      </c>
      <c r="BD1669" s="246">
        <f>_xll.qlIndexFixing($BE$1,AZ1669,,_xll.ohTrigger(Trigger,Trigger3M))</f>
        <v>1.7523118379952383E-2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51043</v>
      </c>
      <c r="BA1670" s="101">
        <f>_xll.qlCalendarAdvance(Calendar,BA1669,AY1670,"f",,Trigger)</f>
        <v>51047</v>
      </c>
      <c r="BB1670" s="101">
        <f>_xll.qlInterestRateIndexMaturity(Currency&amp;"ibor"&amp;Tenor,BA1670,Trigger)</f>
        <v>51139</v>
      </c>
      <c r="BC1670" s="246">
        <f>_xll.qlIndexFixing($AC$5,AZ1670,TRUE,_xll.ohTrigger(Trigger,Trigger3M))</f>
        <v>1.7475836803865559E-2</v>
      </c>
      <c r="BD1670" s="246">
        <f>_xll.qlIndexFixing($BE$1,AZ1670,,_xll.ohTrigger(Trigger,Trigger3M))</f>
        <v>1.7523018333540061E-2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51050</v>
      </c>
      <c r="BA1671" s="101">
        <f>_xll.qlCalendarAdvance(Calendar,BA1670,AY1671,"f",,Trigger)</f>
        <v>51054</v>
      </c>
      <c r="BB1671" s="101">
        <f>_xll.qlInterestRateIndexMaturity(Currency&amp;"ibor"&amp;Tenor,BA1671,Trigger)</f>
        <v>51146</v>
      </c>
      <c r="BC1671" s="246">
        <f>_xll.qlIndexFixing($AC$5,AZ1671,TRUE,_xll.ohTrigger(Trigger,Trigger3M))</f>
        <v>1.7477364738627751E-2</v>
      </c>
      <c r="BD1671" s="246">
        <f>_xll.qlIndexFixing($BE$1,AZ1671,,_xll.ohTrigger(Trigger,Trigger3M))</f>
        <v>1.7522590895421249E-2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51057</v>
      </c>
      <c r="BA1672" s="101">
        <f>_xll.qlCalendarAdvance(Calendar,BA1671,AY1672,"f",,Trigger)</f>
        <v>51061</v>
      </c>
      <c r="BB1672" s="101">
        <f>_xll.qlInterestRateIndexMaturity(Currency&amp;"ibor"&amp;Tenor,BA1672,Trigger)</f>
        <v>51153</v>
      </c>
      <c r="BC1672" s="246">
        <f>_xll.qlIndexFixing($AC$5,AZ1672,TRUE,_xll.ohTrigger(Trigger,Trigger3M))</f>
        <v>1.7478892673982512E-2</v>
      </c>
      <c r="BD1672" s="246">
        <f>_xll.qlIndexFixing($BE$1,AZ1672,,_xll.ohTrigger(Trigger,Trigger3M))</f>
        <v>1.7522234653886717E-2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51064</v>
      </c>
      <c r="BA1673" s="101">
        <f>_xll.qlCalendarAdvance(Calendar,BA1672,AY1673,"f",,Trigger)</f>
        <v>51068</v>
      </c>
      <c r="BB1673" s="101">
        <f>_xll.qlInterestRateIndexMaturity(Currency&amp;"ibor"&amp;Tenor,BA1673,Trigger)</f>
        <v>51160</v>
      </c>
      <c r="BC1673" s="246">
        <f>_xll.qlIndexFixing($AC$5,AZ1673,TRUE,_xll.ohTrigger(Trigger,Trigger3M))</f>
        <v>1.7480420609931577E-2</v>
      </c>
      <c r="BD1673" s="246">
        <f>_xll.qlIndexFixing($BE$1,AZ1673,,_xll.ohTrigger(Trigger,Trigger3M))</f>
        <v>1.7521949608917349E-2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51071</v>
      </c>
      <c r="BA1674" s="101">
        <f>_xll.qlCalendarAdvance(Calendar,BA1673,AY1674,"f",,Trigger)</f>
        <v>51075</v>
      </c>
      <c r="BB1674" s="101">
        <f>_xll.qlInterestRateIndexMaturity(Currency&amp;"ibor"&amp;Tenor,BA1674,Trigger)</f>
        <v>51167</v>
      </c>
      <c r="BC1674" s="246">
        <f>_xll.qlIndexFixing($AC$5,AZ1674,TRUE,_xll.ohTrigger(Trigger,Trigger3M))</f>
        <v>1.7481948546474085E-2</v>
      </c>
      <c r="BD1674" s="246">
        <f>_xll.qlIndexFixing($BE$1,AZ1674,,_xll.ohTrigger(Trigger,Trigger3M))</f>
        <v>1.7521735760498376E-2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51078</v>
      </c>
      <c r="BA1675" s="101">
        <f>_xll.qlCalendarAdvance(Calendar,BA1674,AY1675,"f",,Trigger)</f>
        <v>51082</v>
      </c>
      <c r="BB1675" s="101">
        <f>_xll.qlInterestRateIndexMaturity(Currency&amp;"ibor"&amp;Tenor,BA1675,Trigger)</f>
        <v>51174</v>
      </c>
      <c r="BC1675" s="246">
        <f>_xll.qlIndexFixing($AC$5,AZ1675,TRUE,_xll.ohTrigger(Trigger,Trigger3M))</f>
        <v>1.7483476483611766E-2</v>
      </c>
      <c r="BD1675" s="246">
        <f>_xll.qlIndexFixing($BE$1,AZ1675,,_xll.ohTrigger(Trigger,Trigger3M))</f>
        <v>1.7521593108615896E-2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51085</v>
      </c>
      <c r="BA1676" s="101">
        <f>_xll.qlCalendarAdvance(Calendar,BA1675,AY1676,"f",,Trigger)</f>
        <v>51089</v>
      </c>
      <c r="BB1676" s="101">
        <f>_xll.qlInterestRateIndexMaturity(Currency&amp;"ibor"&amp;Tenor,BA1676,Trigger)</f>
        <v>51181</v>
      </c>
      <c r="BC1676" s="246">
        <f>_xll.qlIndexFixing($AC$5,AZ1676,TRUE,_xll.ohTrigger(Trigger,Trigger3M))</f>
        <v>1.7485004421342019E-2</v>
      </c>
      <c r="BD1676" s="246">
        <f>_xll.qlIndexFixing($BE$1,AZ1676,,_xll.ohTrigger(Trigger,Trigger3M))</f>
        <v>1.7521521653263827E-2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51092</v>
      </c>
      <c r="BA1677" s="101">
        <f>_xll.qlCalendarAdvance(Calendar,BA1676,AY1677,"f",,Trigger)</f>
        <v>51096</v>
      </c>
      <c r="BB1677" s="101">
        <f>_xll.qlInterestRateIndexMaturity(Currency&amp;"ibor"&amp;Tenor,BA1677,Trigger)</f>
        <v>51188</v>
      </c>
      <c r="BC1677" s="246">
        <f>_xll.qlIndexFixing($AC$5,AZ1677,TRUE,_xll.ohTrigger(Trigger,Trigger3M))</f>
        <v>1.748653235966658E-2</v>
      </c>
      <c r="BD1677" s="246">
        <f>_xll.qlIndexFixing($BE$1,AZ1677,,_xll.ohTrigger(Trigger,Trigger3M))</f>
        <v>1.7521521394437824E-2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51099</v>
      </c>
      <c r="BA1678" s="101">
        <f>_xll.qlCalendarAdvance(Calendar,BA1677,AY1678,"f",,Trigger)</f>
        <v>51103</v>
      </c>
      <c r="BB1678" s="101">
        <f>_xll.qlInterestRateIndexMaturity(Currency&amp;"ibor"&amp;Tenor,BA1678,Trigger)</f>
        <v>51195</v>
      </c>
      <c r="BC1678" s="246">
        <f>_xll.qlIndexFixing($AC$5,AZ1678,TRUE,_xll.ohTrigger(Trigger,Trigger3M))</f>
        <v>1.7488060298585448E-2</v>
      </c>
      <c r="BD1678" s="246">
        <f>_xll.qlIndexFixing($BE$1,AZ1678,,_xll.ohTrigger(Trigger,Trigger3M))</f>
        <v>1.7521592332137015E-2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51106</v>
      </c>
      <c r="BA1679" s="101">
        <f>_xll.qlCalendarAdvance(Calendar,BA1678,AY1679,"f",,Trigger)</f>
        <v>51110</v>
      </c>
      <c r="BB1679" s="101">
        <f>_xll.qlInterestRateIndexMaturity(Currency&amp;"ibor"&amp;Tenor,BA1679,Trigger)</f>
        <v>51201</v>
      </c>
      <c r="BC1679" s="246">
        <f>_xll.qlIndexFixing($AC$5,AZ1679,TRUE,_xll.ohTrigger(Trigger,Trigger3M))</f>
        <v>1.7489054901984408E-2</v>
      </c>
      <c r="BD1679" s="246">
        <f>_xll.qlIndexFixing($BE$1,AZ1679,,_xll.ohTrigger(Trigger,Trigger3M))</f>
        <v>1.7521285112412851E-2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51113</v>
      </c>
      <c r="BA1680" s="101">
        <f>_xll.qlCalendarAdvance(Calendar,BA1679,AY1680,"f",,Trigger)</f>
        <v>51117</v>
      </c>
      <c r="BB1680" s="101">
        <f>_xll.qlInterestRateIndexMaturity(Currency&amp;"ibor"&amp;Tenor,BA1680,Trigger)</f>
        <v>51208</v>
      </c>
      <c r="BC1680" s="246">
        <f>_xll.qlIndexFixing($AC$5,AZ1680,TRUE,_xll.ohTrigger(Trigger,Trigger3M))</f>
        <v>1.7490582767982522E-2</v>
      </c>
      <c r="BD1680" s="246">
        <f>_xll.qlIndexFixing($BE$1,AZ1680,,_xll.ohTrigger(Trigger,Trigger3M))</f>
        <v>1.7521493347600184E-2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51120</v>
      </c>
      <c r="BA1681" s="101">
        <f>_xll.qlCalendarAdvance(Calendar,BA1680,AY1681,"f",,Trigger)</f>
        <v>51124</v>
      </c>
      <c r="BB1681" s="101">
        <f>_xll.qlInterestRateIndexMaturity(Currency&amp;"ibor"&amp;Tenor,BA1681,Trigger)</f>
        <v>51215</v>
      </c>
      <c r="BC1681" s="246">
        <f>_xll.qlIndexFixing($AC$5,AZ1681,TRUE,_xll.ohTrigger(Trigger,Trigger3M))</f>
        <v>1.7492110634568299E-2</v>
      </c>
      <c r="BD1681" s="246">
        <f>_xll.qlIndexFixing($BE$1,AZ1681,,_xll.ohTrigger(Trigger,Trigger3M))</f>
        <v>1.7521772775876746E-2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51126</v>
      </c>
      <c r="BA1682" s="101">
        <f>_xll.qlCalendarAdvance(Calendar,BA1681,AY1682,"f",,Trigger)</f>
        <v>51131</v>
      </c>
      <c r="BB1682" s="101">
        <f>_xll.qlInterestRateIndexMaturity(Currency&amp;"ibor"&amp;Tenor,BA1682,Trigger)</f>
        <v>51222</v>
      </c>
      <c r="BC1682" s="246">
        <f>_xll.qlIndexFixing($AC$5,AZ1682,TRUE,_xll.ohTrigger(Trigger,Trigger3M))</f>
        <v>1.7493638501740856E-2</v>
      </c>
      <c r="BD1682" s="246">
        <f>_xll.qlIndexFixing($BE$1,AZ1682,,_xll.ohTrigger(Trigger,Trigger3M))</f>
        <v>1.7522123397259223E-2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51134</v>
      </c>
      <c r="BA1683" s="101">
        <f>_xll.qlCalendarAdvance(Calendar,BA1682,AY1683,"f",,Trigger)</f>
        <v>51138</v>
      </c>
      <c r="BB1683" s="101">
        <f>_xll.qlInterestRateIndexMaturity(Currency&amp;"ibor"&amp;Tenor,BA1683,Trigger)</f>
        <v>51229</v>
      </c>
      <c r="BC1683" s="246">
        <f>_xll.qlIndexFixing($AC$5,AZ1683,TRUE,_xll.ohTrigger(Trigger,Trigger3M))</f>
        <v>1.7495166369501079E-2</v>
      </c>
      <c r="BD1683" s="246">
        <f>_xll.qlIndexFixing($BE$1,AZ1683,,_xll.ohTrigger(Trigger,Trigger3M))</f>
        <v>1.7522545211766941E-2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51141</v>
      </c>
      <c r="BA1684" s="101">
        <f>_xll.qlCalendarAdvance(Calendar,BA1683,AY1684,"f",,Trigger)</f>
        <v>51145</v>
      </c>
      <c r="BB1684" s="101">
        <f>_xll.qlInterestRateIndexMaturity(Currency&amp;"ibor"&amp;Tenor,BA1684,Trigger)</f>
        <v>51236</v>
      </c>
      <c r="BC1684" s="246">
        <f>_xll.qlIndexFixing($AC$5,AZ1684,TRUE,_xll.ohTrigger(Trigger,Trigger3M))</f>
        <v>1.7496694237849841E-2</v>
      </c>
      <c r="BD1684" s="246">
        <f>_xll.qlIndexFixing($BE$1,AZ1684,,_xll.ohTrigger(Trigger,Trigger3M))</f>
        <v>1.7523038219420983E-2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51148</v>
      </c>
      <c r="BA1685" s="101">
        <f>_xll.qlCalendarAdvance(Calendar,BA1684,AY1685,"f",,Trigger)</f>
        <v>51152</v>
      </c>
      <c r="BB1685" s="101">
        <f>_xll.qlInterestRateIndexMaturity(Currency&amp;"ibor"&amp;Tenor,BA1685,Trigger)</f>
        <v>51243</v>
      </c>
      <c r="BC1685" s="246">
        <f>_xll.qlIndexFixing($AC$5,AZ1685,TRUE,_xll.ohTrigger(Trigger,Trigger3M))</f>
        <v>1.7498222106785387E-2</v>
      </c>
      <c r="BD1685" s="246">
        <f>_xll.qlIndexFixing($BE$1,AZ1685,,_xll.ohTrigger(Trigger,Trigger3M))</f>
        <v>1.75236024202477E-2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51155</v>
      </c>
      <c r="BA1686" s="101">
        <f>_xll.qlCalendarAdvance(Calendar,BA1685,AY1686,"f",,Trigger)</f>
        <v>51159</v>
      </c>
      <c r="BB1686" s="101">
        <f>_xll.qlInterestRateIndexMaturity(Currency&amp;"ibor"&amp;Tenor,BA1686,Trigger)</f>
        <v>51250</v>
      </c>
      <c r="BC1686" s="246">
        <f>_xll.qlIndexFixing($AC$5,AZ1686,TRUE,_xll.ohTrigger(Trigger,Trigger3M))</f>
        <v>1.7499749976308591E-2</v>
      </c>
      <c r="BD1686" s="246">
        <f>_xll.qlIndexFixing($BE$1,AZ1686,,_xll.ohTrigger(Trigger,Trigger3M))</f>
        <v>1.7524237814279597E-2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51162</v>
      </c>
      <c r="BA1687" s="101">
        <f>_xll.qlCalendarAdvance(Calendar,BA1686,AY1687,"f",,Trigger)</f>
        <v>51166</v>
      </c>
      <c r="BB1687" s="101">
        <f>_xll.qlInterestRateIndexMaturity(Currency&amp;"ibor"&amp;Tenor,BA1687,Trigger)</f>
        <v>51256</v>
      </c>
      <c r="BC1687" s="246">
        <f>_xll.qlIndexFixing($AC$5,AZ1687,TRUE,_xll.ohTrigger(Trigger,Trigger3M))</f>
        <v>1.7500743941586627E-2</v>
      </c>
      <c r="BD1687" s="246">
        <f>_xll.qlIndexFixing($BE$1,AZ1687,,_xll.ohTrigger(Trigger,Trigger3M))</f>
        <v>1.7524454690401647E-2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51169</v>
      </c>
      <c r="BA1688" s="101">
        <f>_xll.qlCalendarAdvance(Calendar,BA1687,AY1688,"f",,Trigger)</f>
        <v>51173</v>
      </c>
      <c r="BB1688" s="101">
        <f>_xll.qlInterestRateIndexMaturity(Currency&amp;"ibor"&amp;Tenor,BA1688,Trigger)</f>
        <v>51263</v>
      </c>
      <c r="BC1688" s="246">
        <f>_xll.qlIndexFixing($AC$5,AZ1688,TRUE,_xll.ohTrigger(Trigger,Trigger3M))</f>
        <v>1.750227173812835E-2</v>
      </c>
      <c r="BD1688" s="246">
        <f>_xll.qlIndexFixing($BE$1,AZ1688,,_xll.ohTrigger(Trigger,Trigger3M))</f>
        <v>1.752522734817763E-2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51176</v>
      </c>
      <c r="BA1689" s="101">
        <f>_xll.qlCalendarAdvance(Calendar,BA1688,AY1689,"f",,Trigger)</f>
        <v>51180</v>
      </c>
      <c r="BB1689" s="101">
        <f>_xll.qlInterestRateIndexMaturity(Currency&amp;"ibor"&amp;Tenor,BA1689,Trigger)</f>
        <v>51270</v>
      </c>
      <c r="BC1689" s="246">
        <f>_xll.qlIndexFixing($AC$5,AZ1689,TRUE,_xll.ohTrigger(Trigger,Trigger3M))</f>
        <v>1.7503799535250941E-2</v>
      </c>
      <c r="BD1689" s="246">
        <f>_xll.qlIndexFixing($BE$1,AZ1689,,_xll.ohTrigger(Trigger,Trigger3M))</f>
        <v>1.7526071195806736E-2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51183</v>
      </c>
      <c r="BA1690" s="101">
        <f>_xll.qlCalendarAdvance(Calendar,BA1689,AY1690,"f",,Trigger)</f>
        <v>51187</v>
      </c>
      <c r="BB1690" s="101">
        <f>_xll.qlInterestRateIndexMaturity(Currency&amp;"ibor"&amp;Tenor,BA1690,Trigger)</f>
        <v>51277</v>
      </c>
      <c r="BC1690" s="246">
        <f>_xll.qlIndexFixing($AC$5,AZ1690,TRUE,_xll.ohTrigger(Trigger,Trigger3M))</f>
        <v>1.7505327332954401E-2</v>
      </c>
      <c r="BD1690" s="246">
        <f>_xll.qlIndexFixing($BE$1,AZ1690,,_xll.ohTrigger(Trigger,Trigger3M))</f>
        <v>1.7526986233337816E-2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51190</v>
      </c>
      <c r="BA1691" s="101">
        <f>_xll.qlCalendarAdvance(Calendar,BA1690,AY1691,"f",,Trigger)</f>
        <v>51194</v>
      </c>
      <c r="BB1691" s="101">
        <f>_xll.qlInterestRateIndexMaturity(Currency&amp;"ibor"&amp;Tenor,BA1691,Trigger)</f>
        <v>51284</v>
      </c>
      <c r="BC1691" s="246">
        <f>_xll.qlIndexFixing($AC$5,AZ1691,TRUE,_xll.ohTrigger(Trigger,Trigger3M))</f>
        <v>1.7506855131239618E-2</v>
      </c>
      <c r="BD1691" s="246">
        <f>_xll.qlIndexFixing($BE$1,AZ1691,,_xll.ohTrigger(Trigger,Trigger3M))</f>
        <v>1.7527972460814389E-2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51197</v>
      </c>
      <c r="BA1692" s="101">
        <f>_xll.qlCalendarAdvance(Calendar,BA1691,AY1692,"f",,Trigger)</f>
        <v>51201</v>
      </c>
      <c r="BB1692" s="101">
        <f>_xll.qlInterestRateIndexMaturity(Currency&amp;"ibor"&amp;Tenor,BA1692,Trigger)</f>
        <v>51293</v>
      </c>
      <c r="BC1692" s="246">
        <f>_xll.qlIndexFixing($AC$5,AZ1692,TRUE,_xll.ohTrigger(Trigger,Trigger3M))</f>
        <v>1.7509451505816211E-2</v>
      </c>
      <c r="BD1692" s="246">
        <f>_xll.qlIndexFixing($BE$1,AZ1692,,_xll.ohTrigger(Trigger,Trigger3M))</f>
        <v>1.7530061104371802E-2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51204</v>
      </c>
      <c r="BA1693" s="101">
        <f>_xll.qlCalendarAdvance(Calendar,BA1692,AY1693,"f",,Trigger)</f>
        <v>51208</v>
      </c>
      <c r="BB1693" s="101">
        <f>_xll.qlInterestRateIndexMaturity(Currency&amp;"ibor"&amp;Tenor,BA1693,Trigger)</f>
        <v>51300</v>
      </c>
      <c r="BC1693" s="246">
        <f>_xll.qlIndexFixing($AC$5,AZ1693,TRUE,_xll.ohTrigger(Trigger,Trigger3M))</f>
        <v>1.7510979453644472E-2</v>
      </c>
      <c r="BD1693" s="246">
        <f>_xll.qlIndexFixing($BE$1,AZ1693,,_xll.ohTrigger(Trigger,Trigger3M))</f>
        <v>1.7531199992591187E-2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51211</v>
      </c>
      <c r="BA1694" s="101">
        <f>_xll.qlCalendarAdvance(Calendar,BA1693,AY1694,"f",,Trigger)</f>
        <v>51215</v>
      </c>
      <c r="BB1694" s="101">
        <f>_xll.qlInterestRateIndexMaturity(Currency&amp;"ibor"&amp;Tenor,BA1694,Trigger)</f>
        <v>51307</v>
      </c>
      <c r="BC1694" s="246">
        <f>_xll.qlIndexFixing($AC$5,AZ1694,TRUE,_xll.ohTrigger(Trigger,Trigger3M))</f>
        <v>1.7512507402066172E-2</v>
      </c>
      <c r="BD1694" s="246">
        <f>_xll.qlIndexFixing($BE$1,AZ1694,,_xll.ohTrigger(Trigger,Trigger3M))</f>
        <v>1.7532410077864911E-2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51218</v>
      </c>
      <c r="BA1695" s="101">
        <f>_xll.qlCalendarAdvance(Calendar,BA1694,AY1695,"f",,Trigger)</f>
        <v>51222</v>
      </c>
      <c r="BB1695" s="101">
        <f>_xll.qlInterestRateIndexMaturity(Currency&amp;"ibor"&amp;Tenor,BA1695,Trigger)</f>
        <v>51314</v>
      </c>
      <c r="BC1695" s="246">
        <f>_xll.qlIndexFixing($AC$5,AZ1695,TRUE,_xll.ohTrigger(Trigger,Trigger3M))</f>
        <v>1.7514035351083049E-2</v>
      </c>
      <c r="BD1695" s="246">
        <f>_xll.qlIndexFixing($BE$1,AZ1695,,_xll.ohTrigger(Trigger,Trigger3M))</f>
        <v>1.7533691360253793E-2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51223</v>
      </c>
      <c r="BA1696" s="101">
        <f>_xll.qlCalendarAdvance(Calendar,BA1695,AY1696,"f",,Trigger)</f>
        <v>51229</v>
      </c>
      <c r="BB1696" s="101">
        <f>_xll.qlInterestRateIndexMaturity(Currency&amp;"ibor"&amp;Tenor,BA1696,Trigger)</f>
        <v>51320</v>
      </c>
      <c r="BC1696" s="246">
        <f>_xll.qlIndexFixing($AC$5,AZ1696,TRUE,_xll.ohTrigger(Trigger,Trigger3M))</f>
        <v>1.7514854447327581E-2</v>
      </c>
      <c r="BD1696" s="246">
        <f>_xll.qlIndexFixing($BE$1,AZ1696,,_xll.ohTrigger(Trigger,Trigger3M))</f>
        <v>1.7534507387496026E-2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51232</v>
      </c>
      <c r="BA1697" s="101">
        <f>_xll.qlCalendarAdvance(Calendar,BA1696,AY1697,"f",,Trigger)</f>
        <v>51236</v>
      </c>
      <c r="BB1697" s="101">
        <f>_xll.qlInterestRateIndexMaturity(Currency&amp;"ibor"&amp;Tenor,BA1697,Trigger)</f>
        <v>51327</v>
      </c>
      <c r="BC1697" s="246">
        <f>_xll.qlIndexFixing($AC$5,AZ1697,TRUE,_xll.ohTrigger(Trigger,Trigger3M))</f>
        <v>1.7515161459095676E-2</v>
      </c>
      <c r="BD1697" s="246">
        <f>_xll.qlIndexFixing($BE$1,AZ1697,,_xll.ohTrigger(Trigger,Trigger3M))</f>
        <v>1.7535924523017044E-2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51239</v>
      </c>
      <c r="BA1698" s="101">
        <f>_xll.qlCalendarAdvance(Calendar,BA1697,AY1698,"f",,Trigger)</f>
        <v>51243</v>
      </c>
      <c r="BB1698" s="101">
        <f>_xll.qlInterestRateIndexMaturity(Currency&amp;"ibor"&amp;Tenor,BA1698,Trigger)</f>
        <v>51334</v>
      </c>
      <c r="BC1698" s="246">
        <f>_xll.qlIndexFixing($AC$5,AZ1698,TRUE,_xll.ohTrigger(Trigger,Trigger3M))</f>
        <v>1.7515466601469465E-2</v>
      </c>
      <c r="BD1698" s="246">
        <f>_xll.qlIndexFixing($BE$1,AZ1698,,_xll.ohTrigger(Trigger,Trigger3M))</f>
        <v>1.753740646910816E-2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51246</v>
      </c>
      <c r="BA1699" s="101">
        <f>_xll.qlCalendarAdvance(Calendar,BA1698,AY1699,"f",,Trigger)</f>
        <v>51250</v>
      </c>
      <c r="BB1699" s="101">
        <f>_xll.qlInterestRateIndexMaturity(Currency&amp;"ibor"&amp;Tenor,BA1699,Trigger)</f>
        <v>51341</v>
      </c>
      <c r="BC1699" s="246">
        <f>_xll.qlIndexFixing($AC$5,AZ1699,TRUE,_xll.ohTrigger(Trigger,Trigger3M))</f>
        <v>1.7515769874448063E-2</v>
      </c>
      <c r="BD1699" s="246">
        <f>_xll.qlIndexFixing($BE$1,AZ1699,,_xll.ohTrigger(Trigger,Trigger3M))</f>
        <v>1.7538947640453429E-2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51253</v>
      </c>
      <c r="BA1700" s="101">
        <f>_xll.qlCalendarAdvance(Calendar,BA1699,AY1700,"f",,Trigger)</f>
        <v>51258</v>
      </c>
      <c r="BB1700" s="101">
        <f>_xll.qlInterestRateIndexMaturity(Currency&amp;"ibor"&amp;Tenor,BA1700,Trigger)</f>
        <v>51350</v>
      </c>
      <c r="BC1700" s="246">
        <f>_xll.qlIndexFixing($AC$5,AZ1700,TRUE,_xll.ohTrigger(Trigger,Trigger3M))</f>
        <v>1.7516532335598724E-2</v>
      </c>
      <c r="BD1700" s="246">
        <f>_xll.qlIndexFixing($BE$1,AZ1700,,_xll.ohTrigger(Trigger,Trigger3M))</f>
        <v>1.7541325461665688E-2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51263</v>
      </c>
      <c r="BA1701" s="101">
        <f>_xll.qlCalendarAdvance(Calendar,BA1700,AY1701,"f",,Trigger)</f>
        <v>51265</v>
      </c>
      <c r="BB1701" s="101">
        <f>_xll.qlInterestRateIndexMaturity(Currency&amp;"ibor"&amp;Tenor,BA1701,Trigger)</f>
        <v>51357</v>
      </c>
      <c r="BC1701" s="246">
        <f>_xll.qlIndexFixing($AC$5,AZ1701,TRUE,_xll.ohTrigger(Trigger,Trigger3M))</f>
        <v>1.7516844708181309E-2</v>
      </c>
      <c r="BD1701" s="246">
        <f>_xll.qlIndexFixing($BE$1,AZ1701,,_xll.ohTrigger(Trigger,Trigger3M))</f>
        <v>1.7542976766440344E-2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51270</v>
      </c>
      <c r="BA1702" s="101">
        <f>_xll.qlCalendarAdvance(Calendar,BA1701,AY1702,"f",,Trigger)</f>
        <v>51272</v>
      </c>
      <c r="BB1702" s="101">
        <f>_xll.qlInterestRateIndexMaturity(Currency&amp;"ibor"&amp;Tenor,BA1702,Trigger)</f>
        <v>51364</v>
      </c>
      <c r="BC1702" s="246">
        <f>_xll.qlIndexFixing($AC$5,AZ1702,TRUE,_xll.ohTrigger(Trigger,Trigger3M))</f>
        <v>1.751715523159959E-2</v>
      </c>
      <c r="BD1702" s="246">
        <f>_xll.qlIndexFixing($BE$1,AZ1702,,_xll.ohTrigger(Trigger,Trigger3M))</f>
        <v>1.7544669276258727E-2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51277</v>
      </c>
      <c r="BA1703" s="101">
        <f>_xll.qlCalendarAdvance(Calendar,BA1702,AY1703,"f",,Trigger)</f>
        <v>51279</v>
      </c>
      <c r="BB1703" s="101">
        <f>_xll.qlInterestRateIndexMaturity(Currency&amp;"ibor"&amp;Tenor,BA1703,Trigger)</f>
        <v>51371</v>
      </c>
      <c r="BC1703" s="246">
        <f>_xll.qlIndexFixing($AC$5,AZ1703,TRUE,_xll.ohTrigger(Trigger,Trigger3M))</f>
        <v>1.7517463905852706E-2</v>
      </c>
      <c r="BD1703" s="246">
        <f>_xll.qlIndexFixing($BE$1,AZ1703,,_xll.ohTrigger(Trigger,Trigger3M))</f>
        <v>1.7546397466215086E-2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51284</v>
      </c>
      <c r="BA1704" s="101">
        <f>_xll.qlCalendarAdvance(Calendar,BA1703,AY1704,"f",,Trigger)</f>
        <v>51286</v>
      </c>
      <c r="BB1704" s="101">
        <f>_xll.qlInterestRateIndexMaturity(Currency&amp;"ibor"&amp;Tenor,BA1704,Trigger)</f>
        <v>51378</v>
      </c>
      <c r="BC1704" s="246">
        <f>_xll.qlIndexFixing($AC$5,AZ1704,TRUE,_xll.ohTrigger(Trigger,Trigger3M))</f>
        <v>1.7517770730939783E-2</v>
      </c>
      <c r="BD1704" s="246">
        <f>_xll.qlIndexFixing($BE$1,AZ1704,,_xll.ohTrigger(Trigger,Trigger3M))</f>
        <v>1.7548155811401931E-2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51291</v>
      </c>
      <c r="BA1705" s="101">
        <f>_xll.qlCalendarAdvance(Calendar,BA1704,AY1705,"f",,Trigger)</f>
        <v>51293</v>
      </c>
      <c r="BB1705" s="101">
        <f>_xll.qlInterestRateIndexMaturity(Currency&amp;"ibor"&amp;Tenor,BA1705,Trigger)</f>
        <v>51385</v>
      </c>
      <c r="BC1705" s="246">
        <f>_xll.qlIndexFixing($AC$5,AZ1705,TRUE,_xll.ohTrigger(Trigger,Trigger3M))</f>
        <v>1.7518075706861688E-2</v>
      </c>
      <c r="BD1705" s="246">
        <f>_xll.qlIndexFixing($BE$1,AZ1705,,_xll.ohTrigger(Trigger,Trigger3M))</f>
        <v>1.7549938786901347E-2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51298</v>
      </c>
      <c r="BA1706" s="101">
        <f>_xll.qlCalendarAdvance(Calendar,BA1705,AY1706,"f",,Trigger)</f>
        <v>51300</v>
      </c>
      <c r="BB1706" s="101">
        <f>_xll.qlInterestRateIndexMaturity(Currency&amp;"ibor"&amp;Tenor,BA1706,Trigger)</f>
        <v>51392</v>
      </c>
      <c r="BC1706" s="246">
        <f>_xll.qlIndexFixing($AC$5,AZ1706,TRUE,_xll.ohTrigger(Trigger,Trigger3M))</f>
        <v>1.7518378833617558E-2</v>
      </c>
      <c r="BD1706" s="246">
        <f>_xll.qlIndexFixing($BE$1,AZ1706,,_xll.ohTrigger(Trigger,Trigger3M))</f>
        <v>1.7551740867782387E-2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51305</v>
      </c>
      <c r="BA1707" s="101">
        <f>_xll.qlCalendarAdvance(Calendar,BA1706,AY1707,"f",,Trigger)</f>
        <v>51307</v>
      </c>
      <c r="BB1707" s="101">
        <f>_xll.qlInterestRateIndexMaturity(Currency&amp;"ibor"&amp;Tenor,BA1707,Trigger)</f>
        <v>51399</v>
      </c>
      <c r="BC1707" s="246">
        <f>_xll.qlIndexFixing($AC$5,AZ1707,TRUE,_xll.ohTrigger(Trigger,Trigger3M))</f>
        <v>1.7518680111205654E-2</v>
      </c>
      <c r="BD1707" s="246">
        <f>_xll.qlIndexFixing($BE$1,AZ1707,,_xll.ohTrigger(Trigger,Trigger3M))</f>
        <v>1.7553556529105417E-2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51312</v>
      </c>
      <c r="BA1708" s="101">
        <f>_xll.qlCalendarAdvance(Calendar,BA1707,AY1708,"f",,Trigger)</f>
        <v>51314</v>
      </c>
      <c r="BB1708" s="101">
        <f>_xll.qlInterestRateIndexMaturity(Currency&amp;"ibor"&amp;Tenor,BA1708,Trigger)</f>
        <v>51406</v>
      </c>
      <c r="BC1708" s="246">
        <f>_xll.qlIndexFixing($AC$5,AZ1708,TRUE,_xll.ohTrigger(Trigger,Trigger3M))</f>
        <v>1.751897953962684E-2</v>
      </c>
      <c r="BD1708" s="246">
        <f>_xll.qlIndexFixing($BE$1,AZ1708,,_xll.ohTrigger(Trigger,Trigger3M))</f>
        <v>1.7555380245929928E-2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51319</v>
      </c>
      <c r="BA1709" s="101">
        <f>_xll.qlCalendarAdvance(Calendar,BA1708,AY1709,"f",,Trigger)</f>
        <v>51321</v>
      </c>
      <c r="BB1709" s="101">
        <f>_xll.qlInterestRateIndexMaturity(Currency&amp;"ibor"&amp;Tenor,BA1709,Trigger)</f>
        <v>51413</v>
      </c>
      <c r="BC1709" s="246">
        <f>_xll.qlIndexFixing($AC$5,AZ1709,TRUE,_xll.ohTrigger(Trigger,Trigger3M))</f>
        <v>1.751962189857114E-2</v>
      </c>
      <c r="BD1709" s="246">
        <f>_xll.qlIndexFixing($BE$1,AZ1709,,_xll.ohTrigger(Trigger,Trigger3M))</f>
        <v>1.7557206514765219E-2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51326</v>
      </c>
      <c r="BA1710" s="101">
        <f>_xll.qlCalendarAdvance(Calendar,BA1709,AY1710,"f",,Trigger)</f>
        <v>51328</v>
      </c>
      <c r="BB1710" s="101">
        <f>_xll.qlInterestRateIndexMaturity(Currency&amp;"ibor"&amp;Tenor,BA1710,Trigger)</f>
        <v>51420</v>
      </c>
      <c r="BC1710" s="246">
        <f>_xll.qlIndexFixing($AC$5,AZ1710,TRUE,_xll.ohTrigger(Trigger,Trigger3M))</f>
        <v>1.7521125546695413E-2</v>
      </c>
      <c r="BD1710" s="246">
        <f>_xll.qlIndexFixing($BE$1,AZ1710,,_xll.ohTrigger(Trigger,Trigger3M))</f>
        <v>1.7559031703313344E-2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51333</v>
      </c>
      <c r="BA1711" s="101">
        <f>_xll.qlCalendarAdvance(Calendar,BA1710,AY1711,"f",,Trigger)</f>
        <v>51335</v>
      </c>
      <c r="BB1711" s="101">
        <f>_xll.qlInterestRateIndexMaturity(Currency&amp;"ibor"&amp;Tenor,BA1711,Trigger)</f>
        <v>51427</v>
      </c>
      <c r="BC1711" s="246">
        <f>_xll.qlIndexFixing($AC$5,AZ1711,TRUE,_xll.ohTrigger(Trigger,Trigger3M))</f>
        <v>1.7522629195394879E-2</v>
      </c>
      <c r="BD1711" s="246">
        <f>_xll.qlIndexFixing($BE$1,AZ1711,,_xll.ohTrigger(Trigger,Trigger3M))</f>
        <v>1.7560855475992308E-2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51340</v>
      </c>
      <c r="BA1712" s="101">
        <f>_xll.qlCalendarAdvance(Calendar,BA1711,AY1712,"f",,Trigger)</f>
        <v>51342</v>
      </c>
      <c r="BB1712" s="101">
        <f>_xll.qlInterestRateIndexMaturity(Currency&amp;"ibor"&amp;Tenor,BA1712,Trigger)</f>
        <v>51434</v>
      </c>
      <c r="BC1712" s="246">
        <f>_xll.qlIndexFixing($AC$5,AZ1712,TRUE,_xll.ohTrigger(Trigger,Trigger3M))</f>
        <v>1.7524132844669534E-2</v>
      </c>
      <c r="BD1712" s="246">
        <f>_xll.qlIndexFixing($BE$1,AZ1712,,_xll.ohTrigger(Trigger,Trigger3M))</f>
        <v>1.7562677832799505E-2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51347</v>
      </c>
      <c r="BA1713" s="101">
        <f>_xll.qlCalendarAdvance(Calendar,BA1712,AY1713,"f",,Trigger)</f>
        <v>51349</v>
      </c>
      <c r="BB1713" s="101">
        <f>_xll.qlInterestRateIndexMaturity(Currency&amp;"ibor"&amp;Tenor,BA1713,Trigger)</f>
        <v>51441</v>
      </c>
      <c r="BC1713" s="246">
        <f>_xll.qlIndexFixing($AC$5,AZ1713,TRUE,_xll.ohTrigger(Trigger,Trigger3M))</f>
        <v>1.7525636494519384E-2</v>
      </c>
      <c r="BD1713" s="246">
        <f>_xll.qlIndexFixing($BE$1,AZ1713,,_xll.ohTrigger(Trigger,Trigger3M))</f>
        <v>1.7564498773734064E-2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51354</v>
      </c>
      <c r="BA1714" s="101">
        <f>_xll.qlCalendarAdvance(Calendar,BA1713,AY1714,"f",,Trigger)</f>
        <v>51356</v>
      </c>
      <c r="BB1714" s="101">
        <f>_xll.qlInterestRateIndexMaturity(Currency&amp;"ibor"&amp;Tenor,BA1714,Trigger)</f>
        <v>51448</v>
      </c>
      <c r="BC1714" s="246">
        <f>_xll.qlIndexFixing($AC$5,AZ1714,TRUE,_xll.ohTrigger(Trigger,Trigger3M))</f>
        <v>1.7527140144945295E-2</v>
      </c>
      <c r="BD1714" s="246">
        <f>_xll.qlIndexFixing($BE$1,AZ1714,,_xll.ohTrigger(Trigger,Trigger3M))</f>
        <v>1.756631829879338E-2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51361</v>
      </c>
      <c r="BA1715" s="101">
        <f>_xll.qlCalendarAdvance(Calendar,BA1714,AY1715,"f",,Trigger)</f>
        <v>51363</v>
      </c>
      <c r="BB1715" s="101">
        <f>_xll.qlInterestRateIndexMaturity(Currency&amp;"ibor"&amp;Tenor,BA1715,Trigger)</f>
        <v>51455</v>
      </c>
      <c r="BC1715" s="246">
        <f>_xll.qlIndexFixing($AC$5,AZ1715,TRUE,_xll.ohTrigger(Trigger,Trigger3M))</f>
        <v>1.7528643795944661E-2</v>
      </c>
      <c r="BD1715" s="246">
        <f>_xll.qlIndexFixing($BE$1,AZ1715,,_xll.ohTrigger(Trigger,Trigger3M))</f>
        <v>1.7568136407975717E-2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51368</v>
      </c>
      <c r="BA1716" s="101">
        <f>_xll.qlCalendarAdvance(Calendar,BA1715,AY1716,"f",,Trigger)</f>
        <v>51370</v>
      </c>
      <c r="BB1716" s="101">
        <f>_xll.qlInterestRateIndexMaturity(Currency&amp;"ibor"&amp;Tenor,BA1716,Trigger)</f>
        <v>51462</v>
      </c>
      <c r="BC1716" s="246">
        <f>_xll.qlIndexFixing($AC$5,AZ1716,TRUE,_xll.ohTrigger(Trigger,Trigger3M))</f>
        <v>1.7530147447520954E-2</v>
      </c>
      <c r="BD1716" s="246">
        <f>_xll.qlIndexFixing($BE$1,AZ1716,,_xll.ohTrigger(Trigger,Trigger3M))</f>
        <v>1.7569953101278464E-2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51375</v>
      </c>
      <c r="BA1717" s="101">
        <f>_xll.qlCalendarAdvance(Calendar,BA1716,AY1717,"f",,Trigger)</f>
        <v>51377</v>
      </c>
      <c r="BB1717" s="101">
        <f>_xll.qlInterestRateIndexMaturity(Currency&amp;"ibor"&amp;Tenor,BA1717,Trigger)</f>
        <v>51469</v>
      </c>
      <c r="BC1717" s="246">
        <f>_xll.qlIndexFixing($AC$5,AZ1717,TRUE,_xll.ohTrigger(Trigger,Trigger3M))</f>
        <v>1.7531651099671572E-2</v>
      </c>
      <c r="BD1717" s="246">
        <f>_xll.qlIndexFixing($BE$1,AZ1717,,_xll.ohTrigger(Trigger,Trigger3M))</f>
        <v>1.7571768378701627E-2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51382</v>
      </c>
      <c r="BA1718" s="101">
        <f>_xll.qlCalendarAdvance(Calendar,BA1717,AY1718,"f",,Trigger)</f>
        <v>51384</v>
      </c>
      <c r="BB1718" s="101">
        <f>_xll.qlInterestRateIndexMaturity(Currency&amp;"ibor"&amp;Tenor,BA1718,Trigger)</f>
        <v>51475</v>
      </c>
      <c r="BC1718" s="246">
        <f>_xll.qlIndexFixing($AC$5,AZ1718,TRUE,_xll.ohTrigger(Trigger,Trigger3M))</f>
        <v>1.7532621036570016E-2</v>
      </c>
      <c r="BD1718" s="246">
        <f>_xll.qlIndexFixing($BE$1,AZ1718,,_xll.ohTrigger(Trigger,Trigger3M))</f>
        <v>1.7573024668390464E-2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51389</v>
      </c>
      <c r="BA1719" s="101">
        <f>_xll.qlCalendarAdvance(Calendar,BA1718,AY1719,"f",,Trigger)</f>
        <v>51391</v>
      </c>
      <c r="BB1719" s="101">
        <f>_xll.qlInterestRateIndexMaturity(Currency&amp;"ibor"&amp;Tenor,BA1719,Trigger)</f>
        <v>51482</v>
      </c>
      <c r="BC1719" s="246">
        <f>_xll.qlIndexFixing($AC$5,AZ1719,TRUE,_xll.ohTrigger(Trigger,Trigger3M))</f>
        <v>1.75341246167596E-2</v>
      </c>
      <c r="BD1719" s="246">
        <f>_xll.qlIndexFixing($BE$1,AZ1719,,_xll.ohTrigger(Trigger,Trigger3M))</f>
        <v>1.75748371268955E-2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51396</v>
      </c>
      <c r="BA1720" s="101">
        <f>_xll.qlCalendarAdvance(Calendar,BA1719,AY1720,"f",,Trigger)</f>
        <v>51398</v>
      </c>
      <c r="BB1720" s="101">
        <f>_xll.qlInterestRateIndexMaturity(Currency&amp;"ibor"&amp;Tenor,BA1720,Trigger)</f>
        <v>51489</v>
      </c>
      <c r="BC1720" s="246">
        <f>_xll.qlIndexFixing($AC$5,AZ1720,TRUE,_xll.ohTrigger(Trigger,Trigger3M))</f>
        <v>1.753562819751928E-2</v>
      </c>
      <c r="BD1720" s="246">
        <f>_xll.qlIndexFixing($BE$1,AZ1720,,_xll.ohTrigger(Trigger,Trigger3M))</f>
        <v>1.7576648169574841E-2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51403</v>
      </c>
      <c r="BA1721" s="101">
        <f>_xll.qlCalendarAdvance(Calendar,BA1720,AY1721,"f",,Trigger)</f>
        <v>51405</v>
      </c>
      <c r="BB1721" s="101">
        <f>_xll.qlInterestRateIndexMaturity(Currency&amp;"ibor"&amp;Tenor,BA1721,Trigger)</f>
        <v>51497</v>
      </c>
      <c r="BC1721" s="246">
        <f>_xll.qlIndexFixing($AC$5,AZ1721,TRUE,_xll.ohTrigger(Trigger,Trigger3M))</f>
        <v>1.7537665714027702E-2</v>
      </c>
      <c r="BD1721" s="246">
        <f>_xll.qlIndexFixing($BE$1,AZ1721,,_xll.ohTrigger(Trigger,Trigger3M))</f>
        <v>1.7579015329541918E-2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51410</v>
      </c>
      <c r="BA1722" s="101">
        <f>_xll.qlCalendarAdvance(Calendar,BA1721,AY1722,"f",,Trigger)</f>
        <v>51412</v>
      </c>
      <c r="BB1722" s="101">
        <f>_xll.qlInterestRateIndexMaturity(Currency&amp;"ibor"&amp;Tenor,BA1722,Trigger)</f>
        <v>51504</v>
      </c>
      <c r="BC1722" s="246">
        <f>_xll.qlIndexFixing($AC$5,AZ1722,TRUE,_xll.ohTrigger(Trigger,Trigger3M))</f>
        <v>1.7539169369055148E-2</v>
      </c>
      <c r="BD1722" s="246">
        <f>_xll.qlIndexFixing($BE$1,AZ1722,,_xll.ohTrigger(Trigger,Trigger3M))</f>
        <v>1.7580823527531517E-2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51417</v>
      </c>
      <c r="BA1723" s="101">
        <f>_xll.qlCalendarAdvance(Calendar,BA1722,AY1723,"f",,Trigger)</f>
        <v>51419</v>
      </c>
      <c r="BB1723" s="101">
        <f>_xll.qlInterestRateIndexMaturity(Currency&amp;"ibor"&amp;Tenor,BA1723,Trigger)</f>
        <v>51511</v>
      </c>
      <c r="BC1723" s="246">
        <f>_xll.qlIndexFixing($AC$5,AZ1723,TRUE,_xll.ohTrigger(Trigger,Trigger3M))</f>
        <v>1.7540673024656919E-2</v>
      </c>
      <c r="BD1723" s="246">
        <f>_xll.qlIndexFixing($BE$1,AZ1723,,_xll.ohTrigger(Trigger,Trigger3M))</f>
        <v>1.7582630309625893E-2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51424</v>
      </c>
      <c r="BA1724" s="101">
        <f>_xll.qlCalendarAdvance(Calendar,BA1723,AY1724,"f",,Trigger)</f>
        <v>51426</v>
      </c>
      <c r="BB1724" s="101">
        <f>_xll.qlInterestRateIndexMaturity(Currency&amp;"ibor"&amp;Tenor,BA1724,Trigger)</f>
        <v>51518</v>
      </c>
      <c r="BC1724" s="246">
        <f>_xll.qlIndexFixing($AC$5,AZ1724,TRUE,_xll.ohTrigger(Trigger,Trigger3M))</f>
        <v>1.7542176680833882E-2</v>
      </c>
      <c r="BD1724" s="246">
        <f>_xll.qlIndexFixing($BE$1,AZ1724,,_xll.ohTrigger(Trigger,Trigger3M))</f>
        <v>1.7584435675827643E-2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51431</v>
      </c>
      <c r="BA1725" s="101">
        <f>_xll.qlCalendarAdvance(Calendar,BA1724,AY1725,"f",,Trigger)</f>
        <v>51433</v>
      </c>
      <c r="BB1725" s="101">
        <f>_xll.qlInterestRateIndexMaturity(Currency&amp;"ibor"&amp;Tenor,BA1725,Trigger)</f>
        <v>51525</v>
      </c>
      <c r="BC1725" s="246">
        <f>_xll.qlIndexFixing($AC$5,AZ1725,TRUE,_xll.ohTrigger(Trigger,Trigger3M))</f>
        <v>1.7543680337586905E-2</v>
      </c>
      <c r="BD1725" s="246">
        <f>_xll.qlIndexFixing($BE$1,AZ1725,,_xll.ohTrigger(Trigger,Trigger3M))</f>
        <v>1.7586239626131563E-2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51438</v>
      </c>
      <c r="BA1726" s="101">
        <f>_xll.qlCalendarAdvance(Calendar,BA1725,AY1726,"f",,Trigger)</f>
        <v>51440</v>
      </c>
      <c r="BB1726" s="101">
        <f>_xll.qlInterestRateIndexMaturity(Currency&amp;"ibor"&amp;Tenor,BA1726,Trigger)</f>
        <v>51532</v>
      </c>
      <c r="BC1726" s="246">
        <f>_xll.qlIndexFixing($AC$5,AZ1726,TRUE,_xll.ohTrigger(Trigger,Trigger3M))</f>
        <v>1.7545183994915121E-2</v>
      </c>
      <c r="BD1726" s="246">
        <f>_xll.qlIndexFixing($BE$1,AZ1726,,_xll.ohTrigger(Trigger,Trigger3M))</f>
        <v>1.7588042160537647E-2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51445</v>
      </c>
      <c r="BA1727" s="101">
        <f>_xll.qlCalendarAdvance(Calendar,BA1726,AY1727,"f",,Trigger)</f>
        <v>51447</v>
      </c>
      <c r="BB1727" s="101">
        <f>_xll.qlInterestRateIndexMaturity(Currency&amp;"ibor"&amp;Tenor,BA1727,Trigger)</f>
        <v>51539</v>
      </c>
      <c r="BC1727" s="246">
        <f>_xll.qlIndexFixing($AC$5,AZ1727,TRUE,_xll.ohTrigger(Trigger,Trigger3M))</f>
        <v>1.7546687652817659E-2</v>
      </c>
      <c r="BD1727" s="246">
        <f>_xll.qlIndexFixing($BE$1,AZ1727,,_xll.ohTrigger(Trigger,Trigger3M))</f>
        <v>1.7589843279042422E-2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51452</v>
      </c>
      <c r="BA1728" s="101">
        <f>_xll.qlCalendarAdvance(Calendar,BA1727,AY1728,"f",,Trigger)</f>
        <v>51454</v>
      </c>
      <c r="BB1728" s="101">
        <f>_xll.qlInterestRateIndexMaturity(Currency&amp;"ibor"&amp;Tenor,BA1728,Trigger)</f>
        <v>51546</v>
      </c>
      <c r="BC1728" s="246">
        <f>_xll.qlIndexFixing($AC$5,AZ1728,TRUE,_xll.ohTrigger(Trigger,Trigger3M))</f>
        <v>1.7548191311296257E-2</v>
      </c>
      <c r="BD1728" s="246">
        <f>_xll.qlIndexFixing($BE$1,AZ1728,,_xll.ohTrigger(Trigger,Trigger3M))</f>
        <v>1.7591642981645887E-2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51459</v>
      </c>
      <c r="BA1729" s="101">
        <f>_xll.qlCalendarAdvance(Calendar,BA1728,AY1729,"f",,Trigger)</f>
        <v>51461</v>
      </c>
      <c r="BB1729" s="101">
        <f>_xll.qlInterestRateIndexMaturity(Currency&amp;"ibor"&amp;Tenor,BA1729,Trigger)</f>
        <v>51553</v>
      </c>
      <c r="BC1729" s="246">
        <f>_xll.qlIndexFixing($AC$5,AZ1729,TRUE,_xll.ohTrigger(Trigger,Trigger3M))</f>
        <v>1.7549694970350051E-2</v>
      </c>
      <c r="BD1729" s="246">
        <f>_xll.qlIndexFixing($BE$1,AZ1729,,_xll.ohTrigger(Trigger,Trigger3M))</f>
        <v>1.7593441268342832E-2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51466</v>
      </c>
      <c r="BA1730" s="101">
        <f>_xll.qlCalendarAdvance(Calendar,BA1729,AY1730,"f",,Trigger)</f>
        <v>51468</v>
      </c>
      <c r="BB1730" s="101">
        <f>_xll.qlInterestRateIndexMaturity(Currency&amp;"ibor"&amp;Tenor,BA1730,Trigger)</f>
        <v>51560</v>
      </c>
      <c r="BC1730" s="246">
        <f>_xll.qlIndexFixing($AC$5,AZ1730,TRUE,_xll.ohTrigger(Trigger,Trigger3M))</f>
        <v>1.7551198629979035E-2</v>
      </c>
      <c r="BD1730" s="246">
        <f>_xll.qlIndexFixing($BE$1,AZ1730,,_xll.ohTrigger(Trigger,Trigger3M))</f>
        <v>1.7595238139134991E-2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51473</v>
      </c>
      <c r="BA1731" s="101">
        <f>_xll.qlCalendarAdvance(Calendar,BA1730,AY1731,"f",,Trigger)</f>
        <v>51475</v>
      </c>
      <c r="BB1731" s="101">
        <f>_xll.qlInterestRateIndexMaturity(Currency&amp;"ibor"&amp;Tenor,BA1731,Trigger)</f>
        <v>51565</v>
      </c>
      <c r="BC1731" s="246">
        <f>_xll.qlIndexFixing($AC$5,AZ1731,TRUE,_xll.ohTrigger(Trigger,Trigger3M))</f>
        <v>1.7551632980971732E-2</v>
      </c>
      <c r="BD1731" s="246">
        <f>_xll.qlIndexFixing($BE$1,AZ1731,,_xll.ohTrigger(Trigger,Trigger3M))</f>
        <v>1.7595918810630273E-2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51480</v>
      </c>
      <c r="BA1732" s="101">
        <f>_xll.qlCalendarAdvance(Calendar,BA1731,AY1732,"f",,Trigger)</f>
        <v>51482</v>
      </c>
      <c r="BB1732" s="101">
        <f>_xll.qlInterestRateIndexMaturity(Currency&amp;"ibor"&amp;Tenor,BA1732,Trigger)</f>
        <v>51572</v>
      </c>
      <c r="BC1732" s="246">
        <f>_xll.qlIndexFixing($AC$5,AZ1732,TRUE,_xll.ohTrigger(Trigger,Trigger3M))</f>
        <v>1.7553136495370047E-2</v>
      </c>
      <c r="BD1732" s="246">
        <f>_xll.qlIndexFixing($BE$1,AZ1732,,_xll.ohTrigger(Trigger,Trigger3M))</f>
        <v>1.7597712876865401E-2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51487</v>
      </c>
      <c r="BA1733" s="101">
        <f>_xll.qlCalendarAdvance(Calendar,BA1732,AY1733,"f",,Trigger)</f>
        <v>51489</v>
      </c>
      <c r="BB1733" s="101">
        <f>_xll.qlInterestRateIndexMaturity(Currency&amp;"ibor"&amp;Tenor,BA1733,Trigger)</f>
        <v>51579</v>
      </c>
      <c r="BC1733" s="246">
        <f>_xll.qlIndexFixing($AC$5,AZ1733,TRUE,_xll.ohTrigger(Trigger,Trigger3M))</f>
        <v>1.7554640010331468E-2</v>
      </c>
      <c r="BD1733" s="246">
        <f>_xll.qlIndexFixing($BE$1,AZ1733,,_xll.ohTrigger(Trigger,Trigger3M))</f>
        <v>1.7599505527307713E-2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51491</v>
      </c>
      <c r="BA1734" s="101">
        <f>_xll.qlCalendarAdvance(Calendar,BA1733,AY1734,"f",,Trigger)</f>
        <v>51497</v>
      </c>
      <c r="BB1734" s="101">
        <f>_xll.qlInterestRateIndexMaturity(Currency&amp;"ibor"&amp;Tenor,BA1734,Trigger)</f>
        <v>51587</v>
      </c>
      <c r="BC1734" s="246">
        <f>_xll.qlIndexFixing($AC$5,AZ1734,TRUE,_xll.ohTrigger(Trigger,Trigger3M))</f>
        <v>1.7556358313832732E-2</v>
      </c>
      <c r="BD1734" s="246">
        <f>_xll.qlIndexFixing($BE$1,AZ1734,,_xll.ohTrigger(Trigger,Trigger3M))</f>
        <v>1.7601552537047205E-2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51501</v>
      </c>
      <c r="BA1735" s="101">
        <f>_xll.qlCalendarAdvance(Calendar,BA1734,AY1735,"f",,Trigger)</f>
        <v>51504</v>
      </c>
      <c r="BB1735" s="101">
        <f>_xll.qlInterestRateIndexMaturity(Currency&amp;"ibor"&amp;Tenor,BA1735,Trigger)</f>
        <v>51594</v>
      </c>
      <c r="BC1735" s="246">
        <f>_xll.qlIndexFixing($AC$5,AZ1735,TRUE,_xll.ohTrigger(Trigger,Trigger3M))</f>
        <v>1.7557861829998522E-2</v>
      </c>
      <c r="BD1735" s="246">
        <f>_xll.qlIndexFixing($BE$1,AZ1735,,_xll.ohTrigger(Trigger,Trigger3M))</f>
        <v>1.7603342153644341E-2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51509</v>
      </c>
      <c r="BA1736" s="101">
        <f>_xll.qlCalendarAdvance(Calendar,BA1735,AY1736,"f",,Trigger)</f>
        <v>51511</v>
      </c>
      <c r="BB1736" s="101">
        <f>_xll.qlInterestRateIndexMaturity(Currency&amp;"ibor"&amp;Tenor,BA1736,Trigger)</f>
        <v>51601</v>
      </c>
      <c r="BC1736" s="246">
        <f>_xll.qlIndexFixing($AC$5,AZ1736,TRUE,_xll.ohTrigger(Trigger,Trigger3M))</f>
        <v>1.7559365346728306E-2</v>
      </c>
      <c r="BD1736" s="246">
        <f>_xll.qlIndexFixing($BE$1,AZ1736,,_xll.ohTrigger(Trigger,Trigger3M))</f>
        <v>1.7605130354445109E-2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51516</v>
      </c>
      <c r="BA1737" s="101">
        <f>_xll.qlCalendarAdvance(Calendar,BA1736,AY1737,"f",,Trigger)</f>
        <v>51518</v>
      </c>
      <c r="BB1737" s="101">
        <f>_xll.qlInterestRateIndexMaturity(Currency&amp;"ibor"&amp;Tenor,BA1737,Trigger)</f>
        <v>51608</v>
      </c>
      <c r="BC1737" s="246">
        <f>_xll.qlIndexFixing($AC$5,AZ1737,TRUE,_xll.ohTrigger(Trigger,Trigger3M))</f>
        <v>1.7560868864019419E-2</v>
      </c>
      <c r="BD1737" s="246">
        <f>_xll.qlIndexFixing($BE$1,AZ1737,,_xll.ohTrigger(Trigger,Trigger3M))</f>
        <v>1.7606917139445066E-2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51523</v>
      </c>
      <c r="BA1738" s="101">
        <f>_xll.qlCalendarAdvance(Calendar,BA1737,AY1738,"f",,Trigger)</f>
        <v>51525</v>
      </c>
      <c r="BB1738" s="101">
        <f>_xll.qlInterestRateIndexMaturity(Currency&amp;"ibor"&amp;Tenor,BA1738,Trigger)</f>
        <v>51615</v>
      </c>
      <c r="BC1738" s="246">
        <f>_xll.qlIndexFixing($AC$5,AZ1738,TRUE,_xll.ohTrigger(Trigger,Trigger3M))</f>
        <v>1.7562372381874525E-2</v>
      </c>
      <c r="BD1738" s="246">
        <f>_xll.qlIndexFixing($BE$1,AZ1738,,_xll.ohTrigger(Trigger,Trigger3M))</f>
        <v>1.7608702508644214E-2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51530</v>
      </c>
      <c r="BA1739" s="101">
        <f>_xll.qlCalendarAdvance(Calendar,BA1738,AY1739,"f",,Trigger)</f>
        <v>51532</v>
      </c>
      <c r="BB1739" s="101">
        <f>_xll.qlInterestRateIndexMaturity(Currency&amp;"ibor"&amp;Tenor,BA1739,Trigger)</f>
        <v>51621</v>
      </c>
      <c r="BC1739" s="246">
        <f>_xll.qlIndexFixing($AC$5,AZ1739,TRUE,_xll.ohTrigger(Trigger,Trigger3M))</f>
        <v>1.7563340686047327E-2</v>
      </c>
      <c r="BD1739" s="246">
        <f>_xll.qlIndexFixing($BE$1,AZ1739,,_xll.ohTrigger(Trigger,Trigger3M))</f>
        <v>1.7609929208265814E-2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51537</v>
      </c>
      <c r="BA1740" s="101">
        <f>_xll.qlCalendarAdvance(Calendar,BA1739,AY1740,"f",,Trigger)</f>
        <v>51539</v>
      </c>
      <c r="BB1740" s="101">
        <f>_xll.qlInterestRateIndexMaturity(Currency&amp;"ibor"&amp;Tenor,BA1740,Trigger)</f>
        <v>51628</v>
      </c>
      <c r="BC1740" s="246">
        <f>_xll.qlIndexFixing($AC$5,AZ1740,TRUE,_xll.ohTrigger(Trigger,Trigger3M))</f>
        <v>1.7564844131793652E-2</v>
      </c>
      <c r="BD1740" s="246">
        <f>_xll.qlIndexFixing($BE$1,AZ1740,,_xll.ohTrigger(Trigger,Trigger3M))</f>
        <v>1.7611711759972056E-2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51544</v>
      </c>
      <c r="BA1741" s="101">
        <f>_xll.qlCalendarAdvance(Calendar,BA1740,AY1741,"f",,Trigger)</f>
        <v>51546</v>
      </c>
      <c r="BB1741" s="101">
        <f>_xll.qlInterestRateIndexMaturity(Currency&amp;"ibor"&amp;Tenor,BA1741,Trigger)</f>
        <v>51635</v>
      </c>
      <c r="BC1741" s="246">
        <f>_xll.qlIndexFixing($AC$5,AZ1741,TRUE,_xll.ohTrigger(Trigger,Trigger3M))</f>
        <v>1.7566347578094142E-2</v>
      </c>
      <c r="BD1741" s="246">
        <f>_xll.qlIndexFixing($BE$1,AZ1741,,_xll.ohTrigger(Trigger,Trigger3M))</f>
        <v>1.7613492895932576E-2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51551</v>
      </c>
      <c r="BA1742" s="101">
        <f>_xll.qlCalendarAdvance(Calendar,BA1741,AY1742,"f",,Trigger)</f>
        <v>51553</v>
      </c>
      <c r="BB1742" s="101">
        <f>_xll.qlInterestRateIndexMaturity(Currency&amp;"ibor"&amp;Tenor,BA1742,Trigger)</f>
        <v>51642</v>
      </c>
      <c r="BC1742" s="246">
        <f>_xll.qlIndexFixing($AC$5,AZ1742,TRUE,_xll.ohTrigger(Trigger,Trigger3M))</f>
        <v>1.7567851024951488E-2</v>
      </c>
      <c r="BD1742" s="246">
        <f>_xll.qlIndexFixing($BE$1,AZ1742,,_xll.ohTrigger(Trigger,Trigger3M))</f>
        <v>1.7615272616144678E-2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51558</v>
      </c>
      <c r="BA1743" s="101">
        <f>_xll.qlCalendarAdvance(Calendar,BA1742,AY1743,"f",,Trigger)</f>
        <v>51560</v>
      </c>
      <c r="BB1743" s="101">
        <f>_xll.qlInterestRateIndexMaturity(Currency&amp;"ibor"&amp;Tenor,BA1743,Trigger)</f>
        <v>51652</v>
      </c>
      <c r="BC1743" s="246">
        <f>_xll.qlIndexFixing($AC$5,AZ1743,TRUE,_xll.ohTrigger(Trigger,Trigger3M))</f>
        <v>1.7570961067134464E-2</v>
      </c>
      <c r="BD1743" s="246">
        <f>_xll.qlIndexFixing($BE$1,AZ1743,,_xll.ohTrigger(Trigger,Trigger3M))</f>
        <v>1.7618722561745046E-2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51565</v>
      </c>
      <c r="BA1744" s="101">
        <f>_xll.qlCalendarAdvance(Calendar,BA1743,AY1744,"f",,Trigger)</f>
        <v>51567</v>
      </c>
      <c r="BB1744" s="101">
        <f>_xll.qlInterestRateIndexMaturity(Currency&amp;"ibor"&amp;Tenor,BA1744,Trigger)</f>
        <v>51659</v>
      </c>
      <c r="BC1744" s="246">
        <f>_xll.qlIndexFixing($AC$5,AZ1744,TRUE,_xll.ohTrigger(Trigger,Trigger3M))</f>
        <v>1.7572464734896941E-2</v>
      </c>
      <c r="BD1744" s="246">
        <f>_xll.qlIndexFixing($BE$1,AZ1744,,_xll.ohTrigger(Trigger,Trigger3M))</f>
        <v>1.7620499407367856E-2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51572</v>
      </c>
      <c r="BA1745" s="101">
        <f>_xll.qlCalendarAdvance(Calendar,BA1744,AY1745,"f",,Trigger)</f>
        <v>51574</v>
      </c>
      <c r="BB1745" s="101">
        <f>_xll.qlInterestRateIndexMaturity(Currency&amp;"ibor"&amp;Tenor,BA1745,Trigger)</f>
        <v>51666</v>
      </c>
      <c r="BC1745" s="246">
        <f>_xll.qlIndexFixing($AC$5,AZ1745,TRUE,_xll.ohTrigger(Trigger,Trigger3M))</f>
        <v>1.7573968403237217E-2</v>
      </c>
      <c r="BD1745" s="246">
        <f>_xll.qlIndexFixing($BE$1,AZ1745,,_xll.ohTrigger(Trigger,Trigger3M))</f>
        <v>1.762227483705547E-2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51579</v>
      </c>
      <c r="BA1746" s="101">
        <f>_xll.qlCalendarAdvance(Calendar,BA1745,AY1746,"f",,Trigger)</f>
        <v>51581</v>
      </c>
      <c r="BB1746" s="101">
        <f>_xll.qlInterestRateIndexMaturity(Currency&amp;"ibor"&amp;Tenor,BA1746,Trigger)</f>
        <v>51673</v>
      </c>
      <c r="BC1746" s="246">
        <f>_xll.qlIndexFixing($AC$5,AZ1746,TRUE,_xll.ohTrigger(Trigger,Trigger3M))</f>
        <v>1.7575472072151817E-2</v>
      </c>
      <c r="BD1746" s="246">
        <f>_xll.qlIndexFixing($BE$1,AZ1746,,_xll.ohTrigger(Trigger,Trigger3M))</f>
        <v>1.7624048850805284E-2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51586</v>
      </c>
      <c r="BA1747" s="101">
        <f>_xll.qlCalendarAdvance(Calendar,BA1746,AY1747,"f",,Trigger)</f>
        <v>51588</v>
      </c>
      <c r="BB1747" s="101">
        <f>_xll.qlInterestRateIndexMaturity(Currency&amp;"ibor"&amp;Tenor,BA1747,Trigger)</f>
        <v>51680</v>
      </c>
      <c r="BC1747" s="246">
        <f>_xll.qlIndexFixing($AC$5,AZ1747,TRUE,_xll.ohTrigger(Trigger,Trigger3M))</f>
        <v>1.7576975741642478E-2</v>
      </c>
      <c r="BD1747" s="246">
        <f>_xll.qlIndexFixing($BE$1,AZ1747,,_xll.ohTrigger(Trigger,Trigger3M))</f>
        <v>1.7625821448616425E-2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51593</v>
      </c>
      <c r="BA1748" s="101">
        <f>_xll.qlCalendarAdvance(Calendar,BA1747,AY1748,"f",,Trigger)</f>
        <v>51595</v>
      </c>
      <c r="BB1748" s="101">
        <f>_xll.qlInterestRateIndexMaturity(Currency&amp;"ibor"&amp;Tenor,BA1748,Trigger)</f>
        <v>51686</v>
      </c>
      <c r="BC1748" s="246">
        <f>_xll.qlIndexFixing($AC$5,AZ1748,TRUE,_xll.ohTrigger(Trigger,Trigger3M))</f>
        <v>1.757802976360523E-2</v>
      </c>
      <c r="BD1748" s="246">
        <f>_xll.qlIndexFixing($BE$1,AZ1748,,_xll.ohTrigger(Trigger,Trigger3M))</f>
        <v>1.762703547244648E-2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51600</v>
      </c>
      <c r="BA1749" s="101">
        <f>_xll.qlCalendarAdvance(Calendar,BA1748,AY1749,"f",,Trigger)</f>
        <v>51602</v>
      </c>
      <c r="BB1749" s="101">
        <f>_xll.qlInterestRateIndexMaturity(Currency&amp;"ibor"&amp;Tenor,BA1749,Trigger)</f>
        <v>51693</v>
      </c>
      <c r="BC1749" s="246">
        <f>_xll.qlIndexFixing($AC$5,AZ1749,TRUE,_xll.ohTrigger(Trigger,Trigger3M))</f>
        <v>1.7579835607065931E-2</v>
      </c>
      <c r="BD1749" s="246">
        <f>_xll.qlIndexFixing($BE$1,AZ1749,,_xll.ohTrigger(Trigger,Trigger3M))</f>
        <v>1.7628805253042838E-2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51607</v>
      </c>
      <c r="BA1750" s="101">
        <f>_xll.qlCalendarAdvance(Calendar,BA1749,AY1750,"f",,Trigger)</f>
        <v>51609</v>
      </c>
      <c r="BB1750" s="101">
        <f>_xll.qlInterestRateIndexMaturity(Currency&amp;"ibor"&amp;Tenor,BA1750,Trigger)</f>
        <v>51700</v>
      </c>
      <c r="BC1750" s="246">
        <f>_xll.qlIndexFixing($AC$5,AZ1750,TRUE,_xll.ohTrigger(Trigger,Trigger3M))</f>
        <v>1.7581641896294891E-2</v>
      </c>
      <c r="BD1750" s="246">
        <f>_xll.qlIndexFixing($BE$1,AZ1750,,_xll.ohTrigger(Trigger,Trigger3M))</f>
        <v>1.7630573617752887E-2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51614</v>
      </c>
      <c r="BA1751" s="101">
        <f>_xll.qlCalendarAdvance(Calendar,BA1750,AY1751,"f",,Trigger)</f>
        <v>51616</v>
      </c>
      <c r="BB1751" s="101">
        <f>_xll.qlInterestRateIndexMaturity(Currency&amp;"ibor"&amp;Tenor,BA1751,Trigger)</f>
        <v>51707</v>
      </c>
      <c r="BC1751" s="246">
        <f>_xll.qlIndexFixing($AC$5,AZ1751,TRUE,_xll.ohTrigger(Trigger,Trigger3M))</f>
        <v>1.7583448631292107E-2</v>
      </c>
      <c r="BD1751" s="246">
        <f>_xll.qlIndexFixing($BE$1,AZ1751,,_xll.ohTrigger(Trigger,Trigger3M))</f>
        <v>1.7632340566577507E-2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51620</v>
      </c>
      <c r="BA1752" s="101">
        <f>_xll.qlCalendarAdvance(Calendar,BA1751,AY1752,"f",,Trigger)</f>
        <v>51623</v>
      </c>
      <c r="BB1752" s="101">
        <f>_xll.qlInterestRateIndexMaturity(Currency&amp;"ibor"&amp;Tenor,BA1752,Trigger)</f>
        <v>51715</v>
      </c>
      <c r="BC1752" s="246">
        <f>_xll.qlIndexFixing($AC$5,AZ1752,TRUE,_xll.ohTrigger(Trigger,Trigger3M))</f>
        <v>1.7585820917721009E-2</v>
      </c>
      <c r="BD1752" s="246">
        <f>_xll.qlIndexFixing($BE$1,AZ1752,,_xll.ohTrigger(Trigger,Trigger3M))</f>
        <v>1.7634663198510404E-2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51628</v>
      </c>
      <c r="BA1753" s="101">
        <f>_xll.qlCalendarAdvance(Calendar,BA1752,AY1753,"f",,Trigger)</f>
        <v>51630</v>
      </c>
      <c r="BB1753" s="101">
        <f>_xll.qlInterestRateIndexMaturity(Currency&amp;"ibor"&amp;Tenor,BA1753,Trigger)</f>
        <v>51722</v>
      </c>
      <c r="BC1753" s="246">
        <f>_xll.qlIndexFixing($AC$5,AZ1753,TRUE,_xll.ohTrigger(Trigger,Trigger3M))</f>
        <v>1.7587625390509593E-2</v>
      </c>
      <c r="BD1753" s="246">
        <f>_xll.qlIndexFixing($BE$1,AZ1753,,_xll.ohTrigger(Trigger,Trigger3M))</f>
        <v>1.7636427300644342E-2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51635</v>
      </c>
      <c r="BA1754" s="101">
        <f>_xll.qlCalendarAdvance(Calendar,BA1753,AY1754,"f",,Trigger)</f>
        <v>51637</v>
      </c>
      <c r="BB1754" s="101">
        <f>_xll.qlInterestRateIndexMaturity(Currency&amp;"ibor"&amp;Tenor,BA1754,Trigger)</f>
        <v>51729</v>
      </c>
      <c r="BC1754" s="246">
        <f>_xll.qlIndexFixing($AC$5,AZ1754,TRUE,_xll.ohTrigger(Trigger,Trigger3M))</f>
        <v>1.7589430304259357E-2</v>
      </c>
      <c r="BD1754" s="246">
        <f>_xll.qlIndexFixing($BE$1,AZ1754,,_xll.ohTrigger(Trigger,Trigger3M))</f>
        <v>1.7638189986824839E-2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51642</v>
      </c>
      <c r="BA1755" s="101">
        <f>_xll.qlCalendarAdvance(Calendar,BA1754,AY1755,"f",,Trigger)</f>
        <v>51644</v>
      </c>
      <c r="BB1755" s="101">
        <f>_xll.qlInterestRateIndexMaturity(Currency&amp;"ibor"&amp;Tenor,BA1755,Trigger)</f>
        <v>51736</v>
      </c>
      <c r="BC1755" s="246">
        <f>_xll.qlIndexFixing($AC$5,AZ1755,TRUE,_xll.ohTrigger(Trigger,Trigger3M))</f>
        <v>1.759123565897117E-2</v>
      </c>
      <c r="BD1755" s="246">
        <f>_xll.qlIndexFixing($BE$1,AZ1755,,_xll.ohTrigger(Trigger,Trigger3M))</f>
        <v>1.7639951257051891E-2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51649</v>
      </c>
      <c r="BA1756" s="101">
        <f>_xll.qlCalendarAdvance(Calendar,BA1755,AY1756,"f",,Trigger)</f>
        <v>51651</v>
      </c>
      <c r="BB1756" s="101">
        <f>_xll.qlInterestRateIndexMaturity(Currency&amp;"ibor"&amp;Tenor,BA1756,Trigger)</f>
        <v>51743</v>
      </c>
      <c r="BC1756" s="246">
        <f>_xll.qlIndexFixing($AC$5,AZ1756,TRUE,_xll.ohTrigger(Trigger,Trigger3M))</f>
        <v>1.759304145464503E-2</v>
      </c>
      <c r="BD1756" s="246">
        <f>_xll.qlIndexFixing($BE$1,AZ1756,,_xll.ohTrigger(Trigger,Trigger3M))</f>
        <v>1.7641711111321162E-2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51656</v>
      </c>
      <c r="BA1757" s="101">
        <f>_xll.qlCalendarAdvance(Calendar,BA1756,AY1757,"f",,Trigger)</f>
        <v>51658</v>
      </c>
      <c r="BB1757" s="101">
        <f>_xll.qlInterestRateIndexMaturity(Currency&amp;"ibor"&amp;Tenor,BA1757,Trigger)</f>
        <v>51750</v>
      </c>
      <c r="BC1757" s="246">
        <f>_xll.qlIndexFixing($AC$5,AZ1757,TRUE,_xll.ohTrigger(Trigger,Trigger3M))</f>
        <v>1.7594847691282681E-2</v>
      </c>
      <c r="BD1757" s="246">
        <f>_xll.qlIndexFixing($BE$1,AZ1757,,_xll.ohTrigger(Trigger,Trigger3M))</f>
        <v>1.7643469549632643E-2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51663</v>
      </c>
      <c r="BA1758" s="101">
        <f>_xll.qlCalendarAdvance(Calendar,BA1757,AY1758,"f",,Trigger)</f>
        <v>51665</v>
      </c>
      <c r="BB1758" s="101">
        <f>_xll.qlInterestRateIndexMaturity(Currency&amp;"ibor"&amp;Tenor,BA1758,Trigger)</f>
        <v>51757</v>
      </c>
      <c r="BC1758" s="246">
        <f>_xll.qlIndexFixing($AC$5,AZ1758,TRUE,_xll.ohTrigger(Trigger,Trigger3M))</f>
        <v>1.7596654368883247E-2</v>
      </c>
      <c r="BD1758" s="246">
        <f>_xll.qlIndexFixing($BE$1,AZ1758,,_xll.ohTrigger(Trigger,Trigger3M))</f>
        <v>1.7645226571982864E-2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51670</v>
      </c>
      <c r="BA1759" s="101">
        <f>_xll.qlCalendarAdvance(Calendar,BA1758,AY1759,"f",,Trigger)</f>
        <v>51672</v>
      </c>
      <c r="BB1759" s="101">
        <f>_xll.qlInterestRateIndexMaturity(Currency&amp;"ibor"&amp;Tenor,BA1759,Trigger)</f>
        <v>51764</v>
      </c>
      <c r="BC1759" s="246">
        <f>_xll.qlIndexFixing($AC$5,AZ1759,TRUE,_xll.ohTrigger(Trigger,Trigger3M))</f>
        <v>1.7598461487450208E-2</v>
      </c>
      <c r="BD1759" s="246">
        <f>_xll.qlIndexFixing($BE$1,AZ1759,,_xll.ohTrigger(Trigger,Trigger3M))</f>
        <v>1.7646982178370088E-2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51677</v>
      </c>
      <c r="BA1760" s="101">
        <f>_xll.qlCalendarAdvance(Calendar,BA1759,AY1760,"f",,Trigger)</f>
        <v>51679</v>
      </c>
      <c r="BB1760" s="101">
        <f>_xll.qlInterestRateIndexMaturity(Currency&amp;"ibor"&amp;Tenor,BA1760,Trigger)</f>
        <v>51771</v>
      </c>
      <c r="BC1760" s="246">
        <f>_xll.qlIndexFixing($AC$5,AZ1760,TRUE,_xll.ohTrigger(Trigger,Trigger3M))</f>
        <v>1.7600269046980959E-2</v>
      </c>
      <c r="BD1760" s="246">
        <f>_xll.qlIndexFixing($BE$1,AZ1760,,_xll.ohTrigger(Trigger,Trigger3M))</f>
        <v>1.764873636879518E-2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51684</v>
      </c>
      <c r="BA1761" s="101">
        <f>_xll.qlCalendarAdvance(Calendar,BA1760,AY1761,"f",,Trigger)</f>
        <v>51686</v>
      </c>
      <c r="BB1761" s="101">
        <f>_xll.qlInterestRateIndexMaturity(Currency&amp;"ibor"&amp;Tenor,BA1761,Trigger)</f>
        <v>51778</v>
      </c>
      <c r="BC1761" s="246">
        <f>_xll.qlIndexFixing($AC$5,AZ1761,TRUE,_xll.ohTrigger(Trigger,Trigger3M))</f>
        <v>1.7601991706307447E-2</v>
      </c>
      <c r="BD1761" s="246">
        <f>_xll.qlIndexFixing($BE$1,AZ1761,,_xll.ohTrigger(Trigger,Trigger3M))</f>
        <v>1.7650489143252061E-2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51691</v>
      </c>
      <c r="BA1762" s="101">
        <f>_xll.qlCalendarAdvance(Calendar,BA1761,AY1762,"f",,Trigger)</f>
        <v>51693</v>
      </c>
      <c r="BB1762" s="101">
        <f>_xll.qlInterestRateIndexMaturity(Currency&amp;"ibor"&amp;Tenor,BA1762,Trigger)</f>
        <v>51785</v>
      </c>
      <c r="BC1762" s="246">
        <f>_xll.qlIndexFixing($AC$5,AZ1762,TRUE,_xll.ohTrigger(Trigger,Trigger3M))</f>
        <v>1.7603501170568858E-2</v>
      </c>
      <c r="BD1762" s="246">
        <f>_xll.qlIndexFixing($BE$1,AZ1762,,_xll.ohTrigger(Trigger,Trigger3M))</f>
        <v>1.7652240501741596E-2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51698</v>
      </c>
      <c r="BA1763" s="101">
        <f>_xll.qlCalendarAdvance(Calendar,BA1762,AY1763,"f",,Trigger)</f>
        <v>51700</v>
      </c>
      <c r="BB1763" s="101">
        <f>_xll.qlInterestRateIndexMaturity(Currency&amp;"ibor"&amp;Tenor,BA1763,Trigger)</f>
        <v>51792</v>
      </c>
      <c r="BC1763" s="246">
        <f>_xll.qlIndexFixing($AC$5,AZ1763,TRUE,_xll.ohTrigger(Trigger,Trigger3M))</f>
        <v>1.7605010635409805E-2</v>
      </c>
      <c r="BD1763" s="246">
        <f>_xll.qlIndexFixing($BE$1,AZ1763,,_xll.ohTrigger(Trigger,Trigger3M))</f>
        <v>1.7653990444262919E-2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51705</v>
      </c>
      <c r="BA1764" s="101">
        <f>_xll.qlCalendarAdvance(Calendar,BA1763,AY1764,"f",,Trigger)</f>
        <v>51707</v>
      </c>
      <c r="BB1764" s="101">
        <f>_xll.qlInterestRateIndexMaturity(Currency&amp;"ibor"&amp;Tenor,BA1764,Trigger)</f>
        <v>51799</v>
      </c>
      <c r="BC1764" s="246">
        <f>_xll.qlIndexFixing($AC$5,AZ1764,TRUE,_xll.ohTrigger(Trigger,Trigger3M))</f>
        <v>1.760652010083116E-2</v>
      </c>
      <c r="BD1764" s="246">
        <f>_xll.qlIndexFixing($BE$1,AZ1764,,_xll.ohTrigger(Trigger,Trigger3M))</f>
        <v>1.7655738970810821E-2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51712</v>
      </c>
      <c r="BA1765" s="101">
        <f>_xll.qlCalendarAdvance(Calendar,BA1764,AY1765,"f",,Trigger)</f>
        <v>51714</v>
      </c>
      <c r="BB1765" s="101">
        <f>_xll.qlInterestRateIndexMaturity(Currency&amp;"ibor"&amp;Tenor,BA1765,Trigger)</f>
        <v>51806</v>
      </c>
      <c r="BC1765" s="246">
        <f>_xll.qlIndexFixing($AC$5,AZ1765,TRUE,_xll.ohTrigger(Trigger,Trigger3M))</f>
        <v>1.7608029566830309E-2</v>
      </c>
      <c r="BD1765" s="246">
        <f>_xll.qlIndexFixing($BE$1,AZ1765,,_xll.ohTrigger(Trigger,Trigger3M))</f>
        <v>1.7657486081385294E-2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51719</v>
      </c>
      <c r="BA1766" s="101">
        <f>_xll.qlCalendarAdvance(Calendar,BA1765,AY1766,"f",,Trigger)</f>
        <v>51721</v>
      </c>
      <c r="BB1766" s="101">
        <f>_xll.qlInterestRateIndexMaturity(Currency&amp;"ibor"&amp;Tenor,BA1766,Trigger)</f>
        <v>51813</v>
      </c>
      <c r="BC1766" s="246">
        <f>_xll.qlIndexFixing($AC$5,AZ1766,TRUE,_xll.ohTrigger(Trigger,Trigger3M))</f>
        <v>1.7609539033410733E-2</v>
      </c>
      <c r="BD1766" s="246">
        <f>_xll.qlIndexFixing($BE$1,AZ1766,,_xll.ohTrigger(Trigger,Trigger3M))</f>
        <v>1.7659231775982866E-2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51726</v>
      </c>
      <c r="BA1767" s="101">
        <f>_xll.qlCalendarAdvance(Calendar,BA1766,AY1767,"f",,Trigger)</f>
        <v>51728</v>
      </c>
      <c r="BB1767" s="101">
        <f>_xll.qlInterestRateIndexMaturity(Currency&amp;"ibor"&amp;Tenor,BA1767,Trigger)</f>
        <v>51820</v>
      </c>
      <c r="BC1767" s="246">
        <f>_xll.qlIndexFixing($AC$5,AZ1767,TRUE,_xll.ohTrigger(Trigger,Trigger3M))</f>
        <v>1.7611048500570697E-2</v>
      </c>
      <c r="BD1767" s="246">
        <f>_xll.qlIndexFixing($BE$1,AZ1767,,_xll.ohTrigger(Trigger,Trigger3M))</f>
        <v>1.7660976054605277E-2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51733</v>
      </c>
      <c r="BA1768" s="101">
        <f>_xll.qlCalendarAdvance(Calendar,BA1767,AY1768,"f",,Trigger)</f>
        <v>51735</v>
      </c>
      <c r="BB1768" s="101">
        <f>_xll.qlInterestRateIndexMaturity(Currency&amp;"ibor"&amp;Tenor,BA1768,Trigger)</f>
        <v>51827</v>
      </c>
      <c r="BC1768" s="246">
        <f>_xll.qlIndexFixing($AC$5,AZ1768,TRUE,_xll.ohTrigger(Trigger,Trigger3M))</f>
        <v>1.7612557968310193E-2</v>
      </c>
      <c r="BD1768" s="246">
        <f>_xll.qlIndexFixing($BE$1,AZ1768,,_xll.ohTrigger(Trigger,Trigger3M))</f>
        <v>1.7662718917247307E-2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51740</v>
      </c>
      <c r="BA1769" s="101">
        <f>_xll.qlCalendarAdvance(Calendar,BA1768,AY1769,"f",,Trigger)</f>
        <v>51742</v>
      </c>
      <c r="BB1769" s="101">
        <f>_xll.qlInterestRateIndexMaturity(Currency&amp;"ibor"&amp;Tenor,BA1769,Trigger)</f>
        <v>51834</v>
      </c>
      <c r="BC1769" s="246">
        <f>_xll.qlIndexFixing($AC$5,AZ1769,TRUE,_xll.ohTrigger(Trigger,Trigger3M))</f>
        <v>1.7614067436628359E-2</v>
      </c>
      <c r="BD1769" s="246">
        <f>_xll.qlIndexFixing($BE$1,AZ1769,,_xll.ohTrigger(Trigger,Trigger3M))</f>
        <v>1.7664460363907227E-2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51747</v>
      </c>
      <c r="BA1770" s="101">
        <f>_xll.qlCalendarAdvance(Calendar,BA1769,AY1770,"f",,Trigger)</f>
        <v>51749</v>
      </c>
      <c r="BB1770" s="101">
        <f>_xll.qlInterestRateIndexMaturity(Currency&amp;"ibor"&amp;Tenor,BA1770,Trigger)</f>
        <v>51840</v>
      </c>
      <c r="BC1770" s="246">
        <f>_xll.qlIndexFixing($AC$5,AZ1770,TRUE,_xll.ohTrigger(Trigger,Trigger3M))</f>
        <v>1.7615038759751581E-2</v>
      </c>
      <c r="BD1770" s="246">
        <f>_xll.qlIndexFixing($BE$1,AZ1770,,_xll.ohTrigger(Trigger,Trigger3M))</f>
        <v>1.766564357332015E-2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51754</v>
      </c>
      <c r="BA1771" s="101">
        <f>_xll.qlCalendarAdvance(Calendar,BA1770,AY1771,"f",,Trigger)</f>
        <v>51756</v>
      </c>
      <c r="BB1771" s="101">
        <f>_xll.qlInterestRateIndexMaturity(Currency&amp;"ibor"&amp;Tenor,BA1771,Trigger)</f>
        <v>51847</v>
      </c>
      <c r="BC1771" s="246">
        <f>_xll.qlIndexFixing($AC$5,AZ1771,TRUE,_xll.ohTrigger(Trigger,Trigger3M))</f>
        <v>1.7616548155492285E-2</v>
      </c>
      <c r="BD1771" s="246">
        <f>_xll.qlIndexFixing($BE$1,AZ1771,,_xll.ohTrigger(Trigger,Trigger3M))</f>
        <v>1.7667382204020657E-2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51761</v>
      </c>
      <c r="BA1772" s="101">
        <f>_xll.qlCalendarAdvance(Calendar,BA1771,AY1772,"f",,Trigger)</f>
        <v>51763</v>
      </c>
      <c r="BB1772" s="101">
        <f>_xll.qlInterestRateIndexMaturity(Currency&amp;"ibor"&amp;Tenor,BA1772,Trigger)</f>
        <v>51854</v>
      </c>
      <c r="BC1772" s="246">
        <f>_xll.qlIndexFixing($AC$5,AZ1772,TRUE,_xll.ohTrigger(Trigger,Trigger3M))</f>
        <v>1.7618057551804837E-2</v>
      </c>
      <c r="BD1772" s="246">
        <f>_xll.qlIndexFixing($BE$1,AZ1772,,_xll.ohTrigger(Trigger,Trigger3M))</f>
        <v>1.7669119418797084E-2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51768</v>
      </c>
      <c r="BA1773" s="101">
        <f>_xll.qlCalendarAdvance(Calendar,BA1772,AY1773,"f",,Trigger)</f>
        <v>51770</v>
      </c>
      <c r="BB1773" s="101">
        <f>_xll.qlInterestRateIndexMaturity(Currency&amp;"ibor"&amp;Tenor,BA1773,Trigger)</f>
        <v>51862</v>
      </c>
      <c r="BC1773" s="246">
        <f>_xll.qlIndexFixing($AC$5,AZ1773,TRUE,_xll.ohTrigger(Trigger,Trigger3M))</f>
        <v>1.7620105315701597E-2</v>
      </c>
      <c r="BD1773" s="246">
        <f>_xll.qlIndexFixing($BE$1,AZ1773,,_xll.ohTrigger(Trigger,Trigger3M))</f>
        <v>1.7671411990700565E-2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51775</v>
      </c>
      <c r="BA1774" s="101">
        <f>_xll.qlCalendarAdvance(Calendar,BA1773,AY1774,"f",,Trigger)</f>
        <v>51777</v>
      </c>
      <c r="BB1774" s="101">
        <f>_xll.qlInterestRateIndexMaturity(Currency&amp;"ibor"&amp;Tenor,BA1774,Trigger)</f>
        <v>51869</v>
      </c>
      <c r="BC1774" s="246">
        <f>_xll.qlIndexFixing($AC$5,AZ1774,TRUE,_xll.ohTrigger(Trigger,Trigger3M))</f>
        <v>1.7621614786919183E-2</v>
      </c>
      <c r="BD1774" s="246">
        <f>_xll.qlIndexFixing($BE$1,AZ1774,,_xll.ohTrigger(Trigger,Trigger3M))</f>
        <v>1.7673146357425583E-2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51782</v>
      </c>
      <c r="BA1775" s="101">
        <f>_xll.qlCalendarAdvance(Calendar,BA1774,AY1775,"f",,Trigger)</f>
        <v>51784</v>
      </c>
      <c r="BB1775" s="101">
        <f>_xll.qlInterestRateIndexMaturity(Currency&amp;"ibor"&amp;Tenor,BA1775,Trigger)</f>
        <v>51876</v>
      </c>
      <c r="BC1775" s="246">
        <f>_xll.qlIndexFixing($AC$5,AZ1775,TRUE,_xll.ohTrigger(Trigger,Trigger3M))</f>
        <v>1.7623124258716306E-2</v>
      </c>
      <c r="BD1775" s="246">
        <f>_xll.qlIndexFixing($BE$1,AZ1775,,_xll.ohTrigger(Trigger,Trigger3M))</f>
        <v>1.7674879308159801E-2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51789</v>
      </c>
      <c r="BA1776" s="101">
        <f>_xll.qlCalendarAdvance(Calendar,BA1775,AY1776,"f",,Trigger)</f>
        <v>51791</v>
      </c>
      <c r="BB1776" s="101">
        <f>_xll.qlInterestRateIndexMaturity(Currency&amp;"ibor"&amp;Tenor,BA1776,Trigger)</f>
        <v>51883</v>
      </c>
      <c r="BC1776" s="246">
        <f>_xll.qlIndexFixing($AC$5,AZ1776,TRUE,_xll.ohTrigger(Trigger,Trigger3M))</f>
        <v>1.7624633731093832E-2</v>
      </c>
      <c r="BD1776" s="246">
        <f>_xll.qlIndexFixing($BE$1,AZ1776,,_xll.ohTrigger(Trigger,Trigger3M))</f>
        <v>1.7676610842898868E-2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51796</v>
      </c>
      <c r="BA1777" s="101">
        <f>_xll.qlCalendarAdvance(Calendar,BA1776,AY1777,"f",,Trigger)</f>
        <v>51798</v>
      </c>
      <c r="BB1777" s="101">
        <f>_xll.qlInterestRateIndexMaturity(Currency&amp;"ibor"&amp;Tenor,BA1777,Trigger)</f>
        <v>51890</v>
      </c>
      <c r="BC1777" s="246">
        <f>_xll.qlIndexFixing($AC$5,AZ1777,TRUE,_xll.ohTrigger(Trigger,Trigger3M))</f>
        <v>1.7626143204049156E-2</v>
      </c>
      <c r="BD1777" s="246">
        <f>_xll.qlIndexFixing($BE$1,AZ1777,,_xll.ohTrigger(Trigger,Trigger3M))</f>
        <v>1.7678340961641923E-2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51803</v>
      </c>
      <c r="BA1778" s="101">
        <f>_xll.qlCalendarAdvance(Calendar,BA1777,AY1778,"f",,Trigger)</f>
        <v>51805</v>
      </c>
      <c r="BB1778" s="101">
        <f>_xll.qlInterestRateIndexMaturity(Currency&amp;"ibor"&amp;Tenor,BA1778,Trigger)</f>
        <v>51897</v>
      </c>
      <c r="BC1778" s="246">
        <f>_xll.qlIndexFixing($AC$5,AZ1778,TRUE,_xll.ohTrigger(Trigger,Trigger3M))</f>
        <v>1.7627652677586626E-2</v>
      </c>
      <c r="BD1778" s="246">
        <f>_xll.qlIndexFixing($BE$1,AZ1778,,_xll.ohTrigger(Trigger,Trigger3M))</f>
        <v>1.7680069664387222E-2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51810</v>
      </c>
      <c r="BA1779" s="101">
        <f>_xll.qlCalendarAdvance(Calendar,BA1778,AY1779,"f",,Trigger)</f>
        <v>51812</v>
      </c>
      <c r="BB1779" s="101">
        <f>_xll.qlInterestRateIndexMaturity(Currency&amp;"ibor"&amp;Tenor,BA1779,Trigger)</f>
        <v>51904</v>
      </c>
      <c r="BC1779" s="246">
        <f>_xll.qlIndexFixing($AC$5,AZ1779,TRUE,_xll.ohTrigger(Trigger,Trigger3M))</f>
        <v>1.7629162151702762E-2</v>
      </c>
      <c r="BD1779" s="246">
        <f>_xll.qlIndexFixing($BE$1,AZ1779,,_xll.ohTrigger(Trigger,Trigger3M))</f>
        <v>1.7681796951131291E-2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51817</v>
      </c>
      <c r="BA1780" s="101">
        <f>_xll.qlCalendarAdvance(Calendar,BA1779,AY1780,"f",,Trigger)</f>
        <v>51819</v>
      </c>
      <c r="BB1780" s="101">
        <f>_xll.qlInterestRateIndexMaturity(Currency&amp;"ibor"&amp;Tenor,BA1780,Trigger)</f>
        <v>51911</v>
      </c>
      <c r="BC1780" s="246">
        <f>_xll.qlIndexFixing($AC$5,AZ1780,TRUE,_xll.ohTrigger(Trigger,Trigger3M))</f>
        <v>1.7630671626397566E-2</v>
      </c>
      <c r="BD1780" s="246">
        <f>_xll.qlIndexFixing($BE$1,AZ1780,,_xll.ohTrigger(Trigger,Trigger3M))</f>
        <v>1.7683522821874131E-2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51824</v>
      </c>
      <c r="BA1781" s="101">
        <f>_xll.qlCalendarAdvance(Calendar,BA1780,AY1781,"f",,Trigger)</f>
        <v>51826</v>
      </c>
      <c r="BB1781" s="101">
        <f>_xll.qlInterestRateIndexMaturity(Currency&amp;"ibor"&amp;Tenor,BA1781,Trigger)</f>
        <v>51918</v>
      </c>
      <c r="BC1781" s="246">
        <f>_xll.qlIndexFixing($AC$5,AZ1781,TRUE,_xll.ohTrigger(Trigger,Trigger3M))</f>
        <v>1.7632181101672775E-2</v>
      </c>
      <c r="BD1781" s="246">
        <f>_xll.qlIndexFixing($BE$1,AZ1781,,_xll.ohTrigger(Trigger,Trigger3M))</f>
        <v>1.7685247276614007E-2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51831</v>
      </c>
      <c r="BA1782" s="101">
        <f>_xll.qlCalendarAdvance(Calendar,BA1781,AY1782,"f",,Trigger)</f>
        <v>51833</v>
      </c>
      <c r="BB1782" s="101">
        <f>_xll.qlInterestRateIndexMaturity(Currency&amp;"ibor"&amp;Tenor,BA1782,Trigger)</f>
        <v>51925</v>
      </c>
      <c r="BC1782" s="246">
        <f>_xll.qlIndexFixing($AC$5,AZ1782,TRUE,_xll.ohTrigger(Trigger,Trigger3M))</f>
        <v>1.7633690577527523E-2</v>
      </c>
      <c r="BD1782" s="246">
        <f>_xll.qlIndexFixing($BE$1,AZ1782,,_xll.ohTrigger(Trigger,Trigger3M))</f>
        <v>1.7686970315346568E-2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51838</v>
      </c>
      <c r="BA1783" s="101">
        <f>_xll.qlCalendarAdvance(Calendar,BA1782,AY1783,"f",,Trigger)</f>
        <v>51840</v>
      </c>
      <c r="BB1783" s="101">
        <f>_xll.qlInterestRateIndexMaturity(Currency&amp;"ibor"&amp;Tenor,BA1783,Trigger)</f>
        <v>51930</v>
      </c>
      <c r="BC1783" s="246">
        <f>_xll.qlIndexFixing($AC$5,AZ1783,TRUE,_xll.ohTrigger(Trigger,Trigger3M))</f>
        <v>1.7634121868829844E-2</v>
      </c>
      <c r="BD1783" s="246">
        <f>_xll.qlIndexFixing($BE$1,AZ1783,,_xll.ohTrigger(Trigger,Trigger3M))</f>
        <v>1.7687578737903387E-2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51845</v>
      </c>
      <c r="BA1784" s="101">
        <f>_xll.qlCalendarAdvance(Calendar,BA1783,AY1784,"f",,Trigger)</f>
        <v>51847</v>
      </c>
      <c r="BB1784" s="101">
        <f>_xll.qlInterestRateIndexMaturity(Currency&amp;"ibor"&amp;Tenor,BA1784,Trigger)</f>
        <v>51937</v>
      </c>
      <c r="BC1784" s="246">
        <f>_xll.qlIndexFixing($AC$5,AZ1784,TRUE,_xll.ohTrigger(Trigger,Trigger3M))</f>
        <v>1.7635631198207768E-2</v>
      </c>
      <c r="BD1784" s="246">
        <f>_xll.qlIndexFixing($BE$1,AZ1784,,_xll.ohTrigger(Trigger,Trigger3M))</f>
        <v>1.768929897822602E-2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51852</v>
      </c>
      <c r="BA1785" s="101">
        <f>_xll.qlCalendarAdvance(Calendar,BA1784,AY1785,"f",,Trigger)</f>
        <v>51854</v>
      </c>
      <c r="BB1785" s="101">
        <f>_xll.qlInterestRateIndexMaturity(Currency&amp;"ibor"&amp;Tenor,BA1785,Trigger)</f>
        <v>51944</v>
      </c>
      <c r="BC1785" s="246">
        <f>_xll.qlIndexFixing($AC$5,AZ1785,TRUE,_xll.ohTrigger(Trigger,Trigger3M))</f>
        <v>1.7637140528153239E-2</v>
      </c>
      <c r="BD1785" s="246">
        <f>_xll.qlIndexFixing($BE$1,AZ1785,,_xll.ohTrigger(Trigger,Trigger3M))</f>
        <v>1.7691017802659914E-2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51858</v>
      </c>
      <c r="BA1786" s="101">
        <f>_xll.qlCalendarAdvance(Calendar,BA1785,AY1786,"f",,Trigger)</f>
        <v>51862</v>
      </c>
      <c r="BB1786" s="101">
        <f>_xll.qlInterestRateIndexMaturity(Currency&amp;"ibor"&amp;Tenor,BA1786,Trigger)</f>
        <v>51952</v>
      </c>
      <c r="BC1786" s="246">
        <f>_xll.qlIndexFixing($AC$5,AZ1786,TRUE,_xll.ohTrigger(Trigger,Trigger3M))</f>
        <v>1.7638865477355381E-2</v>
      </c>
      <c r="BD1786" s="246">
        <f>_xll.qlIndexFixing($BE$1,AZ1786,,_xll.ohTrigger(Trigger,Trigger3M))</f>
        <v>1.7692980439696804E-2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51866</v>
      </c>
      <c r="BA1787" s="101">
        <f>_xll.qlCalendarAdvance(Calendar,BA1786,AY1787,"f",,Trigger)</f>
        <v>51869</v>
      </c>
      <c r="BB1787" s="101">
        <f>_xll.qlInterestRateIndexMaturity(Currency&amp;"ibor"&amp;Tenor,BA1787,Trigger)</f>
        <v>51959</v>
      </c>
      <c r="BC1787" s="246">
        <f>_xll.qlIndexFixing($AC$5,AZ1787,TRUE,_xll.ohTrigger(Trigger,Trigger3M))</f>
        <v>1.764037480851588E-2</v>
      </c>
      <c r="BD1787" s="246">
        <f>_xll.qlIndexFixing($BE$1,AZ1787,,_xll.ohTrigger(Trigger,Trigger3M))</f>
        <v>1.7694696230077689E-2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51874</v>
      </c>
      <c r="BA1788" s="101">
        <f>_xll.qlCalendarAdvance(Calendar,BA1787,AY1788,"f",,Trigger)</f>
        <v>51876</v>
      </c>
      <c r="BB1788" s="101">
        <f>_xll.qlInterestRateIndexMaturity(Currency&amp;"ibor"&amp;Tenor,BA1788,Trigger)</f>
        <v>51966</v>
      </c>
      <c r="BC1788" s="246">
        <f>_xll.qlIndexFixing($AC$5,AZ1788,TRUE,_xll.ohTrigger(Trigger,Trigger3M))</f>
        <v>1.7641884140243036E-2</v>
      </c>
      <c r="BD1788" s="246">
        <f>_xll.qlIndexFixing($BE$1,AZ1788,,_xll.ohTrigger(Trigger,Trigger3M))</f>
        <v>1.7696410604564505E-2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51881</v>
      </c>
      <c r="BA1789" s="101">
        <f>_xll.qlCalendarAdvance(Calendar,BA1788,AY1789,"f",,Trigger)</f>
        <v>51883</v>
      </c>
      <c r="BB1789" s="101">
        <f>_xll.qlInterestRateIndexMaturity(Currency&amp;"ibor"&amp;Tenor,BA1789,Trigger)</f>
        <v>51973</v>
      </c>
      <c r="BC1789" s="246">
        <f>_xll.qlIndexFixing($AC$5,AZ1789,TRUE,_xll.ohTrigger(Trigger,Trigger3M))</f>
        <v>1.7643393472535962E-2</v>
      </c>
      <c r="BD1789" s="246">
        <f>_xll.qlIndexFixing($BE$1,AZ1789,,_xll.ohTrigger(Trigger,Trigger3M))</f>
        <v>1.7698123563155477E-2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51888</v>
      </c>
      <c r="BA1790" s="101">
        <f>_xll.qlCalendarAdvance(Calendar,BA1789,AY1790,"f",,Trigger)</f>
        <v>51890</v>
      </c>
      <c r="BB1790" s="101">
        <f>_xll.qlInterestRateIndexMaturity(Currency&amp;"ibor"&amp;Tenor,BA1790,Trigger)</f>
        <v>51980</v>
      </c>
      <c r="BC1790" s="246">
        <f>_xll.qlIndexFixing($AC$5,AZ1790,TRUE,_xll.ohTrigger(Trigger,Trigger3M))</f>
        <v>1.7644902805397322E-2</v>
      </c>
      <c r="BD1790" s="246">
        <f>_xll.qlIndexFixing($BE$1,AZ1790,,_xll.ohTrigger(Trigger,Trigger3M))</f>
        <v>1.7699835105848827E-2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51895</v>
      </c>
      <c r="BA1791" s="101">
        <f>_xll.qlCalendarAdvance(Calendar,BA1790,AY1791,"f",,Trigger)</f>
        <v>51897</v>
      </c>
      <c r="BB1791" s="101">
        <f>_xll.qlInterestRateIndexMaturity(Currency&amp;"ibor"&amp;Tenor,BA1791,Trigger)</f>
        <v>51986</v>
      </c>
      <c r="BC1791" s="246">
        <f>_xll.qlIndexFixing($AC$5,AZ1791,TRUE,_xll.ohTrigger(Trigger,Trigger3M))</f>
        <v>1.764587248193827E-2</v>
      </c>
      <c r="BD1791" s="246">
        <f>_xll.qlIndexFixing($BE$1,AZ1791,,_xll.ohTrigger(Trigger,Trigger3M))</f>
        <v>1.7700988795984061E-2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51902</v>
      </c>
      <c r="BA1792" s="101">
        <f>_xll.qlCalendarAdvance(Calendar,BA1791,AY1792,"f",,Trigger)</f>
        <v>51904</v>
      </c>
      <c r="BB1792" s="101">
        <f>_xll.qlInterestRateIndexMaturity(Currency&amp;"ibor"&amp;Tenor,BA1792,Trigger)</f>
        <v>51993</v>
      </c>
      <c r="BC1792" s="246">
        <f>_xll.qlIndexFixing($AC$5,AZ1792,TRUE,_xll.ohTrigger(Trigger,Trigger3M))</f>
        <v>1.7647381742070874E-2</v>
      </c>
      <c r="BD1792" s="246">
        <f>_xll.qlIndexFixing($BE$1,AZ1792,,_xll.ohTrigger(Trigger,Trigger3M))</f>
        <v>1.7702697524171321E-2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51909</v>
      </c>
      <c r="BA1793" s="101">
        <f>_xll.qlCalendarAdvance(Calendar,BA1792,AY1793,"f",,Trigger)</f>
        <v>51911</v>
      </c>
      <c r="BB1793" s="101">
        <f>_xll.qlInterestRateIndexMaturity(Currency&amp;"ibor"&amp;Tenor,BA1793,Trigger)</f>
        <v>52000</v>
      </c>
      <c r="BC1793" s="246">
        <f>_xll.qlIndexFixing($AC$5,AZ1793,TRUE,_xll.ohTrigger(Trigger,Trigger3M))</f>
        <v>1.7648891002763026E-2</v>
      </c>
      <c r="BD1793" s="246">
        <f>_xll.qlIndexFixing($BE$1,AZ1793,,_xll.ohTrigger(Trigger,Trigger3M))</f>
        <v>1.770440483651765E-2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51916</v>
      </c>
      <c r="BA1794" s="101">
        <f>_xll.qlCalendarAdvance(Calendar,BA1793,AY1794,"f",,Trigger)</f>
        <v>51918</v>
      </c>
      <c r="BB1794" s="101">
        <f>_xll.qlInterestRateIndexMaturity(Currency&amp;"ibor"&amp;Tenor,BA1794,Trigger)</f>
        <v>52007</v>
      </c>
      <c r="BC1794" s="246">
        <f>_xll.qlIndexFixing($AC$5,AZ1794,TRUE,_xll.ohTrigger(Trigger,Trigger3M))</f>
        <v>1.7650400264016528E-2</v>
      </c>
      <c r="BD1794" s="246">
        <f>_xll.qlIndexFixing($BE$1,AZ1794,,_xll.ohTrigger(Trigger,Trigger3M))</f>
        <v>1.770611073302036E-2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51923</v>
      </c>
      <c r="BA1795" s="101">
        <f>_xll.qlCalendarAdvance(Calendar,BA1794,AY1795,"f",,Trigger)</f>
        <v>51925</v>
      </c>
      <c r="BB1795" s="101">
        <f>_xll.qlInterestRateIndexMaturity(Currency&amp;"ibor"&amp;Tenor,BA1795,Trigger)</f>
        <v>52016</v>
      </c>
      <c r="BC1795" s="246">
        <f>_xll.qlIndexFixing($AC$5,AZ1795,TRUE,_xll.ohTrigger(Trigger,Trigger3M))</f>
        <v>1.765298945523798E-2</v>
      </c>
      <c r="BD1795" s="246">
        <f>_xll.qlIndexFixing($BE$1,AZ1795,,_xll.ohTrigger(Trigger,Trigger3M))</f>
        <v>1.7708927964415679E-2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51930</v>
      </c>
      <c r="BA1796" s="101">
        <f>_xll.qlCalendarAdvance(Calendar,BA1795,AY1796,"f",,Trigger)</f>
        <v>51932</v>
      </c>
      <c r="BB1796" s="101">
        <f>_xll.qlInterestRateIndexMaturity(Currency&amp;"ibor"&amp;Tenor,BA1796,Trigger)</f>
        <v>52026</v>
      </c>
      <c r="BC1796" s="246">
        <f>_xll.qlIndexFixing($AC$5,AZ1796,TRUE,_xll.ohTrigger(Trigger,Trigger3M))</f>
        <v>1.7656119166123994E-2</v>
      </c>
      <c r="BD1796" s="246">
        <f>_xll.qlIndexFixing($BE$1,AZ1796,,_xll.ohTrigger(Trigger,Trigger3M))</f>
        <v>1.7712300191527745E-2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51937</v>
      </c>
      <c r="BA1797" s="101">
        <f>_xll.qlCalendarAdvance(Calendar,BA1796,AY1797,"f",,Trigger)</f>
        <v>51939</v>
      </c>
      <c r="BB1797" s="101">
        <f>_xll.qlInterestRateIndexMaturity(Currency&amp;"ibor"&amp;Tenor,BA1797,Trigger)</f>
        <v>52033</v>
      </c>
      <c r="BC1797" s="246">
        <f>_xll.qlIndexFixing($AC$5,AZ1797,TRUE,_xll.ohTrigger(Trigger,Trigger3M))</f>
        <v>1.7657628798577085E-2</v>
      </c>
      <c r="BD1797" s="246">
        <f>_xll.qlIndexFixing($BE$1,AZ1797,,_xll.ohTrigger(Trigger,Trigger3M))</f>
        <v>1.7714001752423332E-2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51944</v>
      </c>
      <c r="BA1798" s="101">
        <f>_xll.qlCalendarAdvance(Calendar,BA1797,AY1798,"f",,Trigger)</f>
        <v>51946</v>
      </c>
      <c r="BB1798" s="101">
        <f>_xll.qlInterestRateIndexMaturity(Currency&amp;"ibor"&amp;Tenor,BA1798,Trigger)</f>
        <v>52040</v>
      </c>
      <c r="BC1798" s="246">
        <f>_xll.qlIndexFixing($AC$5,AZ1798,TRUE,_xll.ohTrigger(Trigger,Trigger3M))</f>
        <v>1.7659138431623738E-2</v>
      </c>
      <c r="BD1798" s="246">
        <f>_xll.qlIndexFixing($BE$1,AZ1798,,_xll.ohTrigger(Trigger,Trigger3M))</f>
        <v>1.7715701897158966E-2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51951</v>
      </c>
      <c r="BA1799" s="101">
        <f>_xll.qlCalendarAdvance(Calendar,BA1798,AY1799,"f",,Trigger)</f>
        <v>51953</v>
      </c>
      <c r="BB1799" s="101">
        <f>_xll.qlInterestRateIndexMaturity(Currency&amp;"ibor"&amp;Tenor,BA1799,Trigger)</f>
        <v>52047</v>
      </c>
      <c r="BC1799" s="246">
        <f>_xll.qlIndexFixing($AC$5,AZ1799,TRUE,_xll.ohTrigger(Trigger,Trigger3M))</f>
        <v>1.7660648065261412E-2</v>
      </c>
      <c r="BD1799" s="246">
        <f>_xll.qlIndexFixing($BE$1,AZ1799,,_xll.ohTrigger(Trigger,Trigger3M))</f>
        <v>1.7717400625736346E-2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51958</v>
      </c>
      <c r="BA1800" s="101">
        <f>_xll.qlCalendarAdvance(Calendar,BA1799,AY1800,"f",,Trigger)</f>
        <v>51964</v>
      </c>
      <c r="BB1800" s="101">
        <f>_xll.qlInterestRateIndexMaturity(Currency&amp;"ibor"&amp;Tenor,BA1800,Trigger)</f>
        <v>52055</v>
      </c>
      <c r="BC1800" s="246">
        <f>_xll.qlIndexFixing($AC$5,AZ1800,TRUE,_xll.ohTrigger(Trigger,Trigger3M))</f>
        <v>1.7661684079231063E-2</v>
      </c>
      <c r="BD1800" s="246">
        <f>_xll.qlIndexFixing($BE$1,AZ1800,,_xll.ohTrigger(Trigger,Trigger3M))</f>
        <v>1.7718398240865314E-2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51967</v>
      </c>
      <c r="BA1801" s="101">
        <f>_xll.qlCalendarAdvance(Calendar,BA1800,AY1801,"f",,Trigger)</f>
        <v>51971</v>
      </c>
      <c r="BB1801" s="101">
        <f>_xll.qlInterestRateIndexMaturity(Currency&amp;"ibor"&amp;Tenor,BA1801,Trigger)</f>
        <v>52062</v>
      </c>
      <c r="BC1801" s="246">
        <f>_xll.qlIndexFixing($AC$5,AZ1801,TRUE,_xll.ohTrigger(Trigger,Trigger3M))</f>
        <v>1.7663526484317581E-2</v>
      </c>
      <c r="BD1801" s="246">
        <f>_xll.qlIndexFixing($BE$1,AZ1801,,_xll.ohTrigger(Trigger,Trigger3M))</f>
        <v>1.772009338157619E-2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51974</v>
      </c>
      <c r="BA1802" s="101">
        <f>_xll.qlCalendarAdvance(Calendar,BA1801,AY1802,"f",,Trigger)</f>
        <v>51978</v>
      </c>
      <c r="BB1802" s="101">
        <f>_xll.qlInterestRateIndexMaturity(Currency&amp;"ibor"&amp;Tenor,BA1802,Trigger)</f>
        <v>52069</v>
      </c>
      <c r="BC1802" s="246">
        <f>_xll.qlIndexFixing($AC$5,AZ1802,TRUE,_xll.ohTrigger(Trigger,Trigger3M))</f>
        <v>1.7665369361964108E-2</v>
      </c>
      <c r="BD1802" s="246">
        <f>_xll.qlIndexFixing($BE$1,AZ1802,,_xll.ohTrigger(Trigger,Trigger3M))</f>
        <v>1.772178710630589E-2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51981</v>
      </c>
      <c r="BA1803" s="101">
        <f>_xll.qlCalendarAdvance(Calendar,BA1802,AY1803,"f",,Trigger)</f>
        <v>51985</v>
      </c>
      <c r="BB1803" s="101">
        <f>_xll.qlInterestRateIndexMaturity(Currency&amp;"ibor"&amp;Tenor,BA1803,Trigger)</f>
        <v>52076</v>
      </c>
      <c r="BC1803" s="246">
        <f>_xll.qlIndexFixing($AC$5,AZ1803,TRUE,_xll.ohTrigger(Trigger,Trigger3M))</f>
        <v>1.7667212712174165E-2</v>
      </c>
      <c r="BD1803" s="246">
        <f>_xll.qlIndexFixing($BE$1,AZ1803,,_xll.ohTrigger(Trigger,Trigger3M))</f>
        <v>1.7723479415051775E-2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51988</v>
      </c>
      <c r="BA1804" s="101">
        <f>_xll.qlCalendarAdvance(Calendar,BA1803,AY1804,"f",,Trigger)</f>
        <v>51992</v>
      </c>
      <c r="BB1804" s="101">
        <f>_xll.qlInterestRateIndexMaturity(Currency&amp;"ibor"&amp;Tenor,BA1804,Trigger)</f>
        <v>52084</v>
      </c>
      <c r="BC1804" s="246">
        <f>_xll.qlIndexFixing($AC$5,AZ1804,TRUE,_xll.ohTrigger(Trigger,Trigger3M))</f>
        <v>1.7669627009290059E-2</v>
      </c>
      <c r="BD1804" s="246">
        <f>_xll.qlIndexFixing($BE$1,AZ1804,,_xll.ohTrigger(Trigger,Trigger3M))</f>
        <v>1.7725726537445984E-2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51995</v>
      </c>
      <c r="BA1805" s="101">
        <f>_xll.qlCalendarAdvance(Calendar,BA1804,AY1805,"f",,Trigger)</f>
        <v>51999</v>
      </c>
      <c r="BB1805" s="101">
        <f>_xll.qlInterestRateIndexMaturity(Currency&amp;"ibor"&amp;Tenor,BA1805,Trigger)</f>
        <v>52091</v>
      </c>
      <c r="BC1805" s="246">
        <f>_xll.qlIndexFixing($AC$5,AZ1805,TRUE,_xll.ohTrigger(Trigger,Trigger3M))</f>
        <v>1.7671467821505759E-2</v>
      </c>
      <c r="BD1805" s="246">
        <f>_xll.qlIndexFixing($BE$1,AZ1805,,_xll.ohTrigger(Trigger,Trigger3M))</f>
        <v>1.77274159960755E-2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52002</v>
      </c>
      <c r="BA1806" s="101">
        <f>_xll.qlCalendarAdvance(Calendar,BA1805,AY1806,"f",,Trigger)</f>
        <v>52006</v>
      </c>
      <c r="BB1806" s="101">
        <f>_xll.qlInterestRateIndexMaturity(Currency&amp;"ibor"&amp;Tenor,BA1806,Trigger)</f>
        <v>52098</v>
      </c>
      <c r="BC1806" s="246">
        <f>_xll.qlIndexFixing($AC$5,AZ1806,TRUE,_xll.ohTrigger(Trigger,Trigger3M))</f>
        <v>1.7673309101186658E-2</v>
      </c>
      <c r="BD1806" s="246">
        <f>_xll.qlIndexFixing($BE$1,AZ1806,,_xll.ohTrigger(Trigger,Trigger3M))</f>
        <v>1.7729104038653395E-2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52009</v>
      </c>
      <c r="BA1807" s="101">
        <f>_xll.qlCalendarAdvance(Calendar,BA1806,AY1807,"f",,Trigger)</f>
        <v>52013</v>
      </c>
      <c r="BB1807" s="101">
        <f>_xll.qlInterestRateIndexMaturity(Currency&amp;"ibor"&amp;Tenor,BA1807,Trigger)</f>
        <v>52105</v>
      </c>
      <c r="BC1807" s="246">
        <f>_xll.qlIndexFixing($AC$5,AZ1807,TRUE,_xll.ohTrigger(Trigger,Trigger3M))</f>
        <v>1.7675150848333623E-2</v>
      </c>
      <c r="BD1807" s="246">
        <f>_xll.qlIndexFixing($BE$1,AZ1807,,_xll.ohTrigger(Trigger,Trigger3M))</f>
        <v>1.7730790665178794E-2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52016</v>
      </c>
      <c r="BA1808" s="101">
        <f>_xll.qlCalendarAdvance(Calendar,BA1807,AY1808,"f",,Trigger)</f>
        <v>52020</v>
      </c>
      <c r="BB1808" s="101">
        <f>_xll.qlInterestRateIndexMaturity(Currency&amp;"ibor"&amp;Tenor,BA1808,Trigger)</f>
        <v>52112</v>
      </c>
      <c r="BC1808" s="246">
        <f>_xll.qlIndexFixing($AC$5,AZ1808,TRUE,_xll.ohTrigger(Trigger,Trigger3M))</f>
        <v>1.7676993062948392E-2</v>
      </c>
      <c r="BD1808" s="246">
        <f>_xll.qlIndexFixing($BE$1,AZ1808,,_xll.ohTrigger(Trigger,Trigger3M))</f>
        <v>1.7732475875649963E-2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52023</v>
      </c>
      <c r="BA1809" s="101">
        <f>_xll.qlCalendarAdvance(Calendar,BA1808,AY1809,"f",,Trigger)</f>
        <v>52027</v>
      </c>
      <c r="BB1809" s="101">
        <f>_xll.qlInterestRateIndexMaturity(Currency&amp;"ibor"&amp;Tenor,BA1809,Trigger)</f>
        <v>52119</v>
      </c>
      <c r="BC1809" s="246">
        <f>_xll.qlIndexFixing($AC$5,AZ1809,TRUE,_xll.ohTrigger(Trigger,Trigger3M))</f>
        <v>1.7678835745031835E-2</v>
      </c>
      <c r="BD1809" s="246">
        <f>_xll.qlIndexFixing($BE$1,AZ1809,,_xll.ohTrigger(Trigger,Trigger3M))</f>
        <v>1.7734159670063428E-2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52030</v>
      </c>
      <c r="BA1810" s="101">
        <f>_xll.qlCalendarAdvance(Calendar,BA1809,AY1810,"f",,Trigger)</f>
        <v>52034</v>
      </c>
      <c r="BB1810" s="101">
        <f>_xll.qlInterestRateIndexMaturity(Currency&amp;"ibor"&amp;Tenor,BA1810,Trigger)</f>
        <v>52126</v>
      </c>
      <c r="BC1810" s="246">
        <f>_xll.qlIndexFixing($AC$5,AZ1810,TRUE,_xll.ohTrigger(Trigger,Trigger3M))</f>
        <v>1.7680678894583947E-2</v>
      </c>
      <c r="BD1810" s="246">
        <f>_xll.qlIndexFixing($BE$1,AZ1810,,_xll.ohTrigger(Trigger,Trigger3M))</f>
        <v>1.7735842048419184E-2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52037</v>
      </c>
      <c r="BA1811" s="101">
        <f>_xll.qlCalendarAdvance(Calendar,BA1810,AY1811,"f",,Trigger)</f>
        <v>52041</v>
      </c>
      <c r="BB1811" s="101">
        <f>_xll.qlInterestRateIndexMaturity(Currency&amp;"ibor"&amp;Tenor,BA1811,Trigger)</f>
        <v>52133</v>
      </c>
      <c r="BC1811" s="246">
        <f>_xll.qlIndexFixing($AC$5,AZ1811,TRUE,_xll.ohTrigger(Trigger,Trigger3M))</f>
        <v>1.7682522511604733E-2</v>
      </c>
      <c r="BD1811" s="246">
        <f>_xll.qlIndexFixing($BE$1,AZ1811,,_xll.ohTrigger(Trigger,Trigger3M))</f>
        <v>1.7737523010713761E-2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52044</v>
      </c>
      <c r="BA1812" s="101">
        <f>_xll.qlCalendarAdvance(Calendar,BA1811,AY1812,"f",,Trigger)</f>
        <v>52048</v>
      </c>
      <c r="BB1812" s="101">
        <f>_xll.qlInterestRateIndexMaturity(Currency&amp;"ibor"&amp;Tenor,BA1812,Trigger)</f>
        <v>52140</v>
      </c>
      <c r="BC1812" s="246">
        <f>_xll.qlIndexFixing($AC$5,AZ1812,TRUE,_xll.ohTrigger(Trigger,Trigger3M))</f>
        <v>1.7684366596095062E-2</v>
      </c>
      <c r="BD1812" s="246">
        <f>_xll.qlIndexFixing($BE$1,AZ1812,,_xll.ohTrigger(Trigger,Trigger3M))</f>
        <v>1.7739202556946287E-2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52051</v>
      </c>
      <c r="BA1813" s="101">
        <f>_xll.qlCalendarAdvance(Calendar,BA1812,AY1813,"f",,Trigger)</f>
        <v>52055</v>
      </c>
      <c r="BB1813" s="101">
        <f>_xll.qlInterestRateIndexMaturity(Currency&amp;"ibor"&amp;Tenor,BA1813,Trigger)</f>
        <v>52147</v>
      </c>
      <c r="BC1813" s="246">
        <f>_xll.qlIndexFixing($AC$5,AZ1813,TRUE,_xll.ohTrigger(Trigger,Trigger3M))</f>
        <v>1.7685929185027222E-2</v>
      </c>
      <c r="BD1813" s="246">
        <f>_xll.qlIndexFixing($BE$1,AZ1813,,_xll.ohTrigger(Trigger,Trigger3M))</f>
        <v>1.7740880687115896E-2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52058</v>
      </c>
      <c r="BA1814" s="101">
        <f>_xll.qlCalendarAdvance(Calendar,BA1813,AY1814,"f",,Trigger)</f>
        <v>52062</v>
      </c>
      <c r="BB1814" s="101">
        <f>_xll.qlInterestRateIndexMaturity(Currency&amp;"ibor"&amp;Tenor,BA1814,Trigger)</f>
        <v>52154</v>
      </c>
      <c r="BC1814" s="246">
        <f>_xll.qlIndexFixing($AC$5,AZ1814,TRUE,_xll.ohTrigger(Trigger,Trigger3M))</f>
        <v>1.768744481405472E-2</v>
      </c>
      <c r="BD1814" s="246">
        <f>_xll.qlIndexFixing($BE$1,AZ1814,,_xll.ohTrigger(Trigger,Trigger3M))</f>
        <v>1.7742557401218238E-2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52065</v>
      </c>
      <c r="BA1815" s="101">
        <f>_xll.qlCalendarAdvance(Calendar,BA1814,AY1815,"f",,Trigger)</f>
        <v>52069</v>
      </c>
      <c r="BB1815" s="101">
        <f>_xll.qlInterestRateIndexMaturity(Currency&amp;"ibor"&amp;Tenor,BA1815,Trigger)</f>
        <v>52161</v>
      </c>
      <c r="BC1815" s="246">
        <f>_xll.qlIndexFixing($AC$5,AZ1815,TRUE,_xll.ohTrigger(Trigger,Trigger3M))</f>
        <v>1.7688960443665233E-2</v>
      </c>
      <c r="BD1815" s="246">
        <f>_xll.qlIndexFixing($BE$1,AZ1815,,_xll.ohTrigger(Trigger,Trigger3M))</f>
        <v>1.7744232699253317E-2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52072</v>
      </c>
      <c r="BA1816" s="101">
        <f>_xll.qlCalendarAdvance(Calendar,BA1815,AY1816,"f",,Trigger)</f>
        <v>52076</v>
      </c>
      <c r="BB1816" s="101">
        <f>_xll.qlInterestRateIndexMaturity(Currency&amp;"ibor"&amp;Tenor,BA1816,Trigger)</f>
        <v>52168</v>
      </c>
      <c r="BC1816" s="246">
        <f>_xll.qlIndexFixing($AC$5,AZ1816,TRUE,_xll.ohTrigger(Trigger,Trigger3M))</f>
        <v>1.7690476073862229E-2</v>
      </c>
      <c r="BD1816" s="246">
        <f>_xll.qlIndexFixing($BE$1,AZ1816,,_xll.ohTrigger(Trigger,Trigger3M))</f>
        <v>1.7745906581219398E-2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52079</v>
      </c>
      <c r="BA1817" s="101">
        <f>_xll.qlCalendarAdvance(Calendar,BA1816,AY1817,"f",,Trigger)</f>
        <v>52083</v>
      </c>
      <c r="BB1817" s="101">
        <f>_xll.qlInterestRateIndexMaturity(Currency&amp;"ibor"&amp;Tenor,BA1817,Trigger)</f>
        <v>52175</v>
      </c>
      <c r="BC1817" s="246">
        <f>_xll.qlIndexFixing($AC$5,AZ1817,TRUE,_xll.ohTrigger(Trigger,Trigger3M))</f>
        <v>1.7691991704642241E-2</v>
      </c>
      <c r="BD1817" s="246">
        <f>_xll.qlIndexFixing($BE$1,AZ1817,,_xll.ohTrigger(Trigger,Trigger3M))</f>
        <v>1.7747579047115606E-2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52086</v>
      </c>
      <c r="BA1818" s="101">
        <f>_xll.qlCalendarAdvance(Calendar,BA1817,AY1818,"f",,Trigger)</f>
        <v>52090</v>
      </c>
      <c r="BB1818" s="101">
        <f>_xll.qlInterestRateIndexMaturity(Currency&amp;"ibor"&amp;Tenor,BA1818,Trigger)</f>
        <v>52182</v>
      </c>
      <c r="BC1818" s="246">
        <f>_xll.qlIndexFixing($AC$5,AZ1818,TRUE,_xll.ohTrigger(Trigger,Trigger3M))</f>
        <v>1.7693507336006133E-2</v>
      </c>
      <c r="BD1818" s="246">
        <f>_xll.qlIndexFixing($BE$1,AZ1818,,_xll.ohTrigger(Trigger,Trigger3M))</f>
        <v>1.7749250096936731E-2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52093</v>
      </c>
      <c r="BA1819" s="101">
        <f>_xll.qlCalendarAdvance(Calendar,BA1818,AY1819,"f",,Trigger)</f>
        <v>52097</v>
      </c>
      <c r="BB1819" s="101">
        <f>_xll.qlInterestRateIndexMaturity(Currency&amp;"ibor"&amp;Tenor,BA1819,Trigger)</f>
        <v>52189</v>
      </c>
      <c r="BC1819" s="246">
        <f>_xll.qlIndexFixing($AC$5,AZ1819,TRUE,_xll.ohTrigger(Trigger,Trigger3M))</f>
        <v>1.7695022967954773E-2</v>
      </c>
      <c r="BD1819" s="246">
        <f>_xll.qlIndexFixing($BE$1,AZ1819,,_xll.ohTrigger(Trigger,Trigger3M))</f>
        <v>1.7750919730684513E-2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52100</v>
      </c>
      <c r="BA1820" s="101">
        <f>_xll.qlCalendarAdvance(Calendar,BA1819,AY1820,"f",,Trigger)</f>
        <v>52104</v>
      </c>
      <c r="BB1820" s="101">
        <f>_xll.qlInterestRateIndexMaturity(Currency&amp;"ibor"&amp;Tenor,BA1820,Trigger)</f>
        <v>52196</v>
      </c>
      <c r="BC1820" s="246">
        <f>_xll.qlIndexFixing($AC$5,AZ1820,TRUE,_xll.ohTrigger(Trigger,Trigger3M))</f>
        <v>1.7696538600488164E-2</v>
      </c>
      <c r="BD1820" s="246">
        <f>_xll.qlIndexFixing($BE$1,AZ1820,,_xll.ohTrigger(Trigger,Trigger3M))</f>
        <v>1.7752587948355471E-2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52107</v>
      </c>
      <c r="BA1821" s="101">
        <f>_xll.qlCalendarAdvance(Calendar,BA1820,AY1821,"f",,Trigger)</f>
        <v>52111</v>
      </c>
      <c r="BB1821" s="101">
        <f>_xll.qlInterestRateIndexMaturity(Currency&amp;"ibor"&amp;Tenor,BA1821,Trigger)</f>
        <v>52202</v>
      </c>
      <c r="BC1821" s="246">
        <f>_xll.qlIndexFixing($AC$5,AZ1821,TRUE,_xll.ohTrigger(Trigger,Trigger3M))</f>
        <v>1.7697511611530221E-2</v>
      </c>
      <c r="BD1821" s="246">
        <f>_xll.qlIndexFixing($BE$1,AZ1821,,_xll.ohTrigger(Trigger,Trigger3M))</f>
        <v>1.7753698837150528E-2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52114</v>
      </c>
      <c r="BA1822" s="101">
        <f>_xll.qlCalendarAdvance(Calendar,BA1821,AY1822,"f",,Trigger)</f>
        <v>52118</v>
      </c>
      <c r="BB1822" s="101">
        <f>_xll.qlInterestRateIndexMaturity(Currency&amp;"ibor"&amp;Tenor,BA1822,Trigger)</f>
        <v>52209</v>
      </c>
      <c r="BC1822" s="246">
        <f>_xll.qlIndexFixing($AC$5,AZ1822,TRUE,_xll.ohTrigger(Trigger,Trigger3M))</f>
        <v>1.7699027170847825E-2</v>
      </c>
      <c r="BD1822" s="246">
        <f>_xll.qlIndexFixing($BE$1,AZ1822,,_xll.ohTrigger(Trigger,Trigger3M))</f>
        <v>1.7755364241858734E-2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52121</v>
      </c>
      <c r="BA1823" s="101">
        <f>_xll.qlCalendarAdvance(Calendar,BA1822,AY1823,"f",,Trigger)</f>
        <v>52125</v>
      </c>
      <c r="BB1823" s="101">
        <f>_xll.qlInterestRateIndexMaturity(Currency&amp;"ibor"&amp;Tenor,BA1823,Trigger)</f>
        <v>52216</v>
      </c>
      <c r="BC1823" s="246">
        <f>_xll.qlIndexFixing($AC$5,AZ1823,TRUE,_xll.ohTrigger(Trigger,Trigger3M))</f>
        <v>1.7700542730742553E-2</v>
      </c>
      <c r="BD1823" s="246">
        <f>_xll.qlIndexFixing($BE$1,AZ1823,,_xll.ohTrigger(Trigger,Trigger3M))</f>
        <v>1.775702823054711E-2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52128</v>
      </c>
      <c r="BA1824" s="101">
        <f>_xll.qlCalendarAdvance(Calendar,BA1823,AY1824,"f",,Trigger)</f>
        <v>52132</v>
      </c>
      <c r="BB1824" s="101">
        <f>_xll.qlInterestRateIndexMaturity(Currency&amp;"ibor"&amp;Tenor,BA1824,Trigger)</f>
        <v>52223</v>
      </c>
      <c r="BC1824" s="246">
        <f>_xll.qlIndexFixing($AC$5,AZ1824,TRUE,_xll.ohTrigger(Trigger,Trigger3M))</f>
        <v>1.7702058291215277E-2</v>
      </c>
      <c r="BD1824" s="246">
        <f>_xll.qlIndexFixing($BE$1,AZ1824,,_xll.ohTrigger(Trigger,Trigger3M))</f>
        <v>1.7758690803213902E-2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52135</v>
      </c>
      <c r="BA1825" s="101">
        <f>_xll.qlCalendarAdvance(Calendar,BA1824,AY1825,"f",,Trigger)</f>
        <v>52139</v>
      </c>
      <c r="BB1825" s="101">
        <f>_xll.qlInterestRateIndexMaturity(Currency&amp;"ibor"&amp;Tenor,BA1825,Trigger)</f>
        <v>52231</v>
      </c>
      <c r="BC1825" s="246">
        <f>_xll.qlIndexFixing($AC$5,AZ1825,TRUE,_xll.ohTrigger(Trigger,Trigger3M))</f>
        <v>1.770411677192028E-2</v>
      </c>
      <c r="BD1825" s="246">
        <f>_xll.qlIndexFixing($BE$1,AZ1825,,_xll.ohTrigger(Trigger,Trigger3M))</f>
        <v>1.7760907795496262E-2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52142</v>
      </c>
      <c r="BA1826" s="101">
        <f>_xll.qlCalendarAdvance(Calendar,BA1825,AY1826,"f",,Trigger)</f>
        <v>52146</v>
      </c>
      <c r="BB1826" s="101">
        <f>_xll.qlInterestRateIndexMaturity(Currency&amp;"ibor"&amp;Tenor,BA1826,Trigger)</f>
        <v>52238</v>
      </c>
      <c r="BC1826" s="246">
        <f>_xll.qlIndexFixing($AC$5,AZ1826,TRUE,_xll.ohTrigger(Trigger,Trigger3M))</f>
        <v>1.7705632407959561E-2</v>
      </c>
      <c r="BD1826" s="246">
        <f>_xll.qlIndexFixing($BE$1,AZ1826,,_xll.ohTrigger(Trigger,Trigger3M))</f>
        <v>1.7762567516668933E-2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52149</v>
      </c>
      <c r="BA1827" s="101">
        <f>_xll.qlCalendarAdvance(Calendar,BA1826,AY1827,"f",,Trigger)</f>
        <v>52153</v>
      </c>
      <c r="BB1827" s="101">
        <f>_xll.qlInterestRateIndexMaturity(Currency&amp;"ibor"&amp;Tenor,BA1827,Trigger)</f>
        <v>52245</v>
      </c>
      <c r="BC1827" s="246">
        <f>_xll.qlIndexFixing($AC$5,AZ1827,TRUE,_xll.ohTrigger(Trigger,Trigger3M))</f>
        <v>1.770714804458446E-2</v>
      </c>
      <c r="BD1827" s="246">
        <f>_xll.qlIndexFixing($BE$1,AZ1827,,_xll.ohTrigger(Trigger,Trigger3M))</f>
        <v>1.776422582175349E-2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52156</v>
      </c>
      <c r="BA1828" s="101">
        <f>_xll.qlCalendarAdvance(Calendar,BA1827,AY1828,"f",,Trigger)</f>
        <v>52160</v>
      </c>
      <c r="BB1828" s="101">
        <f>_xll.qlInterestRateIndexMaturity(Currency&amp;"ibor"&amp;Tenor,BA1828,Trigger)</f>
        <v>52252</v>
      </c>
      <c r="BC1828" s="246">
        <f>_xll.qlIndexFixing($AC$5,AZ1828,TRUE,_xll.ohTrigger(Trigger,Trigger3M))</f>
        <v>1.7708663681793243E-2</v>
      </c>
      <c r="BD1828" s="246">
        <f>_xll.qlIndexFixing($BE$1,AZ1828,,_xll.ohTrigger(Trigger,Trigger3M))</f>
        <v>1.7765882710746451E-2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52163</v>
      </c>
      <c r="BA1829" s="101">
        <f>_xll.qlCalendarAdvance(Calendar,BA1828,AY1829,"f",,Trigger)</f>
        <v>52167</v>
      </c>
      <c r="BB1829" s="101">
        <f>_xll.qlInterestRateIndexMaturity(Currency&amp;"ibor"&amp;Tenor,BA1829,Trigger)</f>
        <v>52259</v>
      </c>
      <c r="BC1829" s="246">
        <f>_xll.qlIndexFixing($AC$5,AZ1829,TRUE,_xll.ohTrigger(Trigger,Trigger3M))</f>
        <v>1.7710179319585906E-2</v>
      </c>
      <c r="BD1829" s="246">
        <f>_xll.qlIndexFixing($BE$1,AZ1829,,_xll.ohTrigger(Trigger,Trigger3M))</f>
        <v>1.7767538183646087E-2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52170</v>
      </c>
      <c r="BA1830" s="101">
        <f>_xll.qlCalendarAdvance(Calendar,BA1829,AY1830,"f",,Trigger)</f>
        <v>52174</v>
      </c>
      <c r="BB1830" s="101">
        <f>_xll.qlInterestRateIndexMaturity(Currency&amp;"ibor"&amp;Tenor,BA1830,Trigger)</f>
        <v>52266</v>
      </c>
      <c r="BC1830" s="246">
        <f>_xll.qlIndexFixing($AC$5,AZ1830,TRUE,_xll.ohTrigger(Trigger,Trigger3M))</f>
        <v>1.7711694957962449E-2</v>
      </c>
      <c r="BD1830" s="246">
        <f>_xll.qlIndexFixing($BE$1,AZ1830,,_xll.ohTrigger(Trigger,Trigger3M))</f>
        <v>1.7769192240451523E-2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52177</v>
      </c>
      <c r="BA1831" s="101">
        <f>_xll.qlCalendarAdvance(Calendar,BA1830,AY1831,"f",,Trigger)</f>
        <v>52181</v>
      </c>
      <c r="BB1831" s="101">
        <f>_xll.qlInterestRateIndexMaturity(Currency&amp;"ibor"&amp;Tenor,BA1831,Trigger)</f>
        <v>52273</v>
      </c>
      <c r="BC1831" s="246">
        <f>_xll.qlIndexFixing($AC$5,AZ1831,TRUE,_xll.ohTrigger(Trigger,Trigger3M))</f>
        <v>1.7713210596924607E-2</v>
      </c>
      <c r="BD1831" s="246">
        <f>_xll.qlIndexFixing($BE$1,AZ1831,,_xll.ohTrigger(Trigger,Trigger3M))</f>
        <v>1.7770844881160153E-2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52184</v>
      </c>
      <c r="BA1832" s="101">
        <f>_xll.qlCalendarAdvance(Calendar,BA1831,AY1832,"f",,Trigger)</f>
        <v>52188</v>
      </c>
      <c r="BB1832" s="101">
        <f>_xll.qlInterestRateIndexMaturity(Currency&amp;"ibor"&amp;Tenor,BA1832,Trigger)</f>
        <v>52280</v>
      </c>
      <c r="BC1832" s="246">
        <f>_xll.qlIndexFixing($AC$5,AZ1832,TRUE,_xll.ohTrigger(Trigger,Trigger3M))</f>
        <v>1.7714726236469781E-2</v>
      </c>
      <c r="BD1832" s="246">
        <f>_xll.qlIndexFixing($BE$1,AZ1832,,_xll.ohTrigger(Trigger,Trigger3M))</f>
        <v>1.7772496105772848E-2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52191</v>
      </c>
      <c r="BA1833" s="101">
        <f>_xll.qlCalendarAdvance(Calendar,BA1832,AY1833,"f",,Trigger)</f>
        <v>52195</v>
      </c>
      <c r="BB1833" s="101">
        <f>_xll.qlInterestRateIndexMaturity(Currency&amp;"ibor"&amp;Tenor,BA1833,Trigger)</f>
        <v>52287</v>
      </c>
      <c r="BC1833" s="246">
        <f>_xll.qlIndexFixing($AC$5,AZ1833,TRUE,_xll.ohTrigger(Trigger,Trigger3M))</f>
        <v>1.7716241876601441E-2</v>
      </c>
      <c r="BD1833" s="246">
        <f>_xll.qlIndexFixing($BE$1,AZ1833,,_xll.ohTrigger(Trigger,Trigger3M))</f>
        <v>1.7774145914282655E-2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52198</v>
      </c>
      <c r="BA1834" s="101">
        <f>_xll.qlCalendarAdvance(Calendar,BA1833,AY1834,"f",,Trigger)</f>
        <v>52202</v>
      </c>
      <c r="BB1834" s="101">
        <f>_xll.qlInterestRateIndexMaturity(Currency&amp;"ibor"&amp;Tenor,BA1834,Trigger)</f>
        <v>52292</v>
      </c>
      <c r="BC1834" s="246">
        <f>_xll.qlIndexFixing($AC$5,AZ1834,TRUE,_xll.ohTrigger(Trigger,Trigger3M))</f>
        <v>1.7716670363047804E-2</v>
      </c>
      <c r="BD1834" s="246">
        <f>_xll.qlIndexFixing($BE$1,AZ1834,,_xll.ohTrigger(Trigger,Trigger3M))</f>
        <v>1.7774683006234859E-2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52205</v>
      </c>
      <c r="BA1835" s="101">
        <f>_xll.qlCalendarAdvance(Calendar,BA1834,AY1835,"f",,Trigger)</f>
        <v>52209</v>
      </c>
      <c r="BB1835" s="101">
        <f>_xll.qlInterestRateIndexMaturity(Currency&amp;"ibor"&amp;Tenor,BA1835,Trigger)</f>
        <v>52299</v>
      </c>
      <c r="BC1835" s="246">
        <f>_xll.qlIndexFixing($AC$5,AZ1835,TRUE,_xll.ohTrigger(Trigger,Trigger3M))</f>
        <v>1.7718185855415847E-2</v>
      </c>
      <c r="BD1835" s="246">
        <f>_xll.qlIndexFixing($BE$1,AZ1835,,_xll.ohTrigger(Trigger,Trigger3M))</f>
        <v>1.7776330022546638E-2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52212</v>
      </c>
      <c r="BA1836" s="101">
        <f>_xll.qlCalendarAdvance(Calendar,BA1835,AY1836,"f",,Trigger)</f>
        <v>52216</v>
      </c>
      <c r="BB1836" s="101">
        <f>_xll.qlInterestRateIndexMaturity(Currency&amp;"ibor"&amp;Tenor,BA1836,Trigger)</f>
        <v>52306</v>
      </c>
      <c r="BC1836" s="246">
        <f>_xll.qlIndexFixing($AC$5,AZ1836,TRUE,_xll.ohTrigger(Trigger,Trigger3M))</f>
        <v>1.7719701348355876E-2</v>
      </c>
      <c r="BD1836" s="246">
        <f>_xll.qlIndexFixing($BE$1,AZ1836,,_xll.ohTrigger(Trigger,Trigger3M))</f>
        <v>1.7777975622877307E-2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52219</v>
      </c>
      <c r="BA1837" s="101">
        <f>_xll.qlCalendarAdvance(Calendar,BA1836,AY1837,"f",,Trigger)</f>
        <v>52223</v>
      </c>
      <c r="BB1837" s="101">
        <f>_xll.qlInterestRateIndexMaturity(Currency&amp;"ibor"&amp;Tenor,BA1837,Trigger)</f>
        <v>52313</v>
      </c>
      <c r="BC1837" s="246">
        <f>_xll.qlIndexFixing($AC$5,AZ1837,TRUE,_xll.ohTrigger(Trigger,Trigger3M))</f>
        <v>1.7721216841866116E-2</v>
      </c>
      <c r="BD1837" s="246">
        <f>_xll.qlIndexFixing($BE$1,AZ1837,,_xll.ohTrigger(Trigger,Trigger3M))</f>
        <v>1.7779619807225977E-2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52224</v>
      </c>
      <c r="BA1838" s="101">
        <f>_xll.qlCalendarAdvance(Calendar,BA1837,AY1838,"f",,Trigger)</f>
        <v>52230</v>
      </c>
      <c r="BB1838" s="101">
        <f>_xll.qlInterestRateIndexMaturity(Currency&amp;"ibor"&amp;Tenor,BA1838,Trigger)</f>
        <v>52321</v>
      </c>
      <c r="BC1838" s="246">
        <f>_xll.qlIndexFixing($AC$5,AZ1838,TRUE,_xll.ohTrigger(Trigger,Trigger3M))</f>
        <v>1.7723276198530362E-2</v>
      </c>
      <c r="BD1838" s="246">
        <f>_xll.qlIndexFixing($BE$1,AZ1838,,_xll.ohTrigger(Trigger,Trigger3M))</f>
        <v>1.7781818137274936E-2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52233</v>
      </c>
      <c r="BA1839" s="101">
        <f>_xll.qlCalendarAdvance(Calendar,BA1838,AY1839,"f",,Trigger)</f>
        <v>52237</v>
      </c>
      <c r="BB1839" s="101">
        <f>_xll.qlInterestRateIndexMaturity(Currency&amp;"ibor"&amp;Tenor,BA1839,Trigger)</f>
        <v>52327</v>
      </c>
      <c r="BC1839" s="246">
        <f>_xll.qlIndexFixing($AC$5,AZ1839,TRUE,_xll.ohTrigger(Trigger,Trigger3M))</f>
        <v>1.7724247830604334E-2</v>
      </c>
      <c r="BD1839" s="246">
        <f>_xll.qlIndexFixing($BE$1,AZ1839,,_xll.ohTrigger(Trigger,Trigger3M))</f>
        <v>1.7782903927970217E-2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52240</v>
      </c>
      <c r="BA1840" s="101">
        <f>_xll.qlCalendarAdvance(Calendar,BA1839,AY1840,"f",,Trigger)</f>
        <v>52244</v>
      </c>
      <c r="BB1840" s="101">
        <f>_xll.qlInterestRateIndexMaturity(Currency&amp;"ibor"&amp;Tenor,BA1840,Trigger)</f>
        <v>52334</v>
      </c>
      <c r="BC1840" s="246">
        <f>_xll.qlIndexFixing($AC$5,AZ1840,TRUE,_xll.ohTrigger(Trigger,Trigger3M))</f>
        <v>1.7725763325829647E-2</v>
      </c>
      <c r="BD1840" s="246">
        <f>_xll.qlIndexFixing($BE$1,AZ1840,,_xll.ohTrigger(Trigger,Trigger3M))</f>
        <v>1.7784543864362234E-2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52247</v>
      </c>
      <c r="BA1841" s="101">
        <f>_xll.qlCalendarAdvance(Calendar,BA1840,AY1841,"f",,Trigger)</f>
        <v>52251</v>
      </c>
      <c r="BB1841" s="101">
        <f>_xll.qlInterestRateIndexMaturity(Currency&amp;"ibor"&amp;Tenor,BA1841,Trigger)</f>
        <v>52341</v>
      </c>
      <c r="BC1841" s="246">
        <f>_xll.qlIndexFixing($AC$5,AZ1841,TRUE,_xll.ohTrigger(Trigger,Trigger3M))</f>
        <v>1.7727278821626946E-2</v>
      </c>
      <c r="BD1841" s="246">
        <f>_xll.qlIndexFixing($BE$1,AZ1841,,_xll.ohTrigger(Trigger,Trigger3M))</f>
        <v>1.778618238476426E-2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52254</v>
      </c>
      <c r="BA1842" s="101">
        <f>_xll.qlCalendarAdvance(Calendar,BA1841,AY1842,"f",,Trigger)</f>
        <v>52258</v>
      </c>
      <c r="BB1842" s="101">
        <f>_xll.qlInterestRateIndexMaturity(Currency&amp;"ibor"&amp;Tenor,BA1842,Trigger)</f>
        <v>52348</v>
      </c>
      <c r="BC1842" s="246">
        <f>_xll.qlIndexFixing($AC$5,AZ1842,TRUE,_xll.ohTrigger(Trigger,Trigger3M))</f>
        <v>1.7728794317996233E-2</v>
      </c>
      <c r="BD1842" s="246">
        <f>_xll.qlIndexFixing($BE$1,AZ1842,,_xll.ohTrigger(Trigger,Trigger3M))</f>
        <v>1.7787819489176293E-2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52261</v>
      </c>
      <c r="BA1843" s="101">
        <f>_xll.qlCalendarAdvance(Calendar,BA1842,AY1843,"f",,Trigger)</f>
        <v>52265</v>
      </c>
      <c r="BB1843" s="101">
        <f>_xll.qlInterestRateIndexMaturity(Currency&amp;"ibor"&amp;Tenor,BA1843,Trigger)</f>
        <v>52355</v>
      </c>
      <c r="BC1843" s="246">
        <f>_xll.qlIndexFixing($AC$5,AZ1843,TRUE,_xll.ohTrigger(Trigger,Trigger3M))</f>
        <v>1.7730309814937506E-2</v>
      </c>
      <c r="BD1843" s="246">
        <f>_xll.qlIndexFixing($BE$1,AZ1843,,_xll.ohTrigger(Trigger,Trigger3M))</f>
        <v>1.778945517759567E-2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52268</v>
      </c>
      <c r="BA1844" s="101">
        <f>_xll.qlCalendarAdvance(Calendar,BA1843,AY1844,"f",,Trigger)</f>
        <v>52272</v>
      </c>
      <c r="BB1844" s="101">
        <f>_xll.qlInterestRateIndexMaturity(Currency&amp;"ibor"&amp;Tenor,BA1844,Trigger)</f>
        <v>52362</v>
      </c>
      <c r="BC1844" s="246">
        <f>_xll.qlIndexFixing($AC$5,AZ1844,TRUE,_xll.ohTrigger(Trigger,Trigger3M))</f>
        <v>1.7731825312449878E-2</v>
      </c>
      <c r="BD1844" s="246">
        <f>_xll.qlIndexFixing($BE$1,AZ1844,,_xll.ohTrigger(Trigger,Trigger3M))</f>
        <v>1.7791089450019726E-2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52275</v>
      </c>
      <c r="BA1845" s="101">
        <f>_xll.qlCalendarAdvance(Calendar,BA1844,AY1845,"f",,Trigger)</f>
        <v>52279</v>
      </c>
      <c r="BB1845" s="101">
        <f>_xll.qlInterestRateIndexMaturity(Currency&amp;"ibor"&amp;Tenor,BA1845,Trigger)</f>
        <v>52369</v>
      </c>
      <c r="BC1845" s="246">
        <f>_xll.qlIndexFixing($AC$5,AZ1845,TRUE,_xll.ohTrigger(Trigger,Trigger3M))</f>
        <v>1.7733340810534237E-2</v>
      </c>
      <c r="BD1845" s="246">
        <f>_xll.qlIndexFixing($BE$1,AZ1845,,_xll.ohTrigger(Trigger,Trigger3M))</f>
        <v>1.7792722306448461E-2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52282</v>
      </c>
      <c r="BA1846" s="101">
        <f>_xll.qlCalendarAdvance(Calendar,BA1845,AY1846,"f",,Trigger)</f>
        <v>52286</v>
      </c>
      <c r="BB1846" s="101">
        <f>_xll.qlInterestRateIndexMaturity(Currency&amp;"ibor"&amp;Tenor,BA1846,Trigger)</f>
        <v>52376</v>
      </c>
      <c r="BC1846" s="246">
        <f>_xll.qlIndexFixing($AC$5,AZ1846,TRUE,_xll.ohTrigger(Trigger,Trigger3M))</f>
        <v>1.7734856309190583E-2</v>
      </c>
      <c r="BD1846" s="246">
        <f>_xll.qlIndexFixing($BE$1,AZ1846,,_xll.ohTrigger(Trigger,Trigger3M))</f>
        <v>1.779435374687921E-2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52289</v>
      </c>
      <c r="BA1847" s="101">
        <f>_xll.qlCalendarAdvance(Calendar,BA1846,AY1847,"f",,Trigger)</f>
        <v>52293</v>
      </c>
      <c r="BB1847" s="101">
        <f>_xll.qlInterestRateIndexMaturity(Currency&amp;"ibor"&amp;Tenor,BA1847,Trigger)</f>
        <v>52385</v>
      </c>
      <c r="BC1847" s="246">
        <f>_xll.qlIndexFixing($AC$5,AZ1847,TRUE,_xll.ohTrigger(Trigger,Trigger3M))</f>
        <v>1.7737460899791269E-2</v>
      </c>
      <c r="BD1847" s="246">
        <f>_xll.qlIndexFixing($BE$1,AZ1847,,_xll.ohTrigger(Trigger,Trigger3M))</f>
        <v>1.7797094541949512E-2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52296</v>
      </c>
      <c r="BA1848" s="101">
        <f>_xll.qlCalendarAdvance(Calendar,BA1847,AY1848,"f",,Trigger)</f>
        <v>52300</v>
      </c>
      <c r="BB1848" s="101">
        <f>_xll.qlInterestRateIndexMaturity(Currency&amp;"ibor"&amp;Tenor,BA1848,Trigger)</f>
        <v>52392</v>
      </c>
      <c r="BC1848" s="246">
        <f>_xll.qlIndexFixing($AC$5,AZ1848,TRUE,_xll.ohTrigger(Trigger,Trigger3M))</f>
        <v>1.7738976548688092E-2</v>
      </c>
      <c r="BD1848" s="246">
        <f>_xll.qlIndexFixing($BE$1,AZ1848,,_xll.ohTrigger(Trigger,Trigger3M))</f>
        <v>1.7798723108748322E-2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52303</v>
      </c>
      <c r="BA1849" s="101">
        <f>_xll.qlCalendarAdvance(Calendar,BA1848,AY1849,"f",,Trigger)</f>
        <v>52307</v>
      </c>
      <c r="BB1849" s="101">
        <f>_xll.qlInterestRateIndexMaturity(Currency&amp;"ibor"&amp;Tenor,BA1849,Trigger)</f>
        <v>52399</v>
      </c>
      <c r="BC1849" s="246">
        <f>_xll.qlIndexFixing($AC$5,AZ1849,TRUE,_xll.ohTrigger(Trigger,Trigger3M))</f>
        <v>1.7740492198168797E-2</v>
      </c>
      <c r="BD1849" s="246">
        <f>_xll.qlIndexFixing($BE$1,AZ1849,,_xll.ohTrigger(Trigger,Trigger3M))</f>
        <v>1.7800350259419045E-2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52310</v>
      </c>
      <c r="BA1850" s="101">
        <f>_xll.qlCalendarAdvance(Calendar,BA1849,AY1850,"f",,Trigger)</f>
        <v>52314</v>
      </c>
      <c r="BB1850" s="101">
        <f>_xll.qlInterestRateIndexMaturity(Currency&amp;"ibor"&amp;Tenor,BA1850,Trigger)</f>
        <v>52406</v>
      </c>
      <c r="BC1850" s="246">
        <f>_xll.qlIndexFixing($AC$5,AZ1850,TRUE,_xll.ohTrigger(Trigger,Trigger3M))</f>
        <v>1.7742007848234251E-2</v>
      </c>
      <c r="BD1850" s="246">
        <f>_xll.qlIndexFixing($BE$1,AZ1850,,_xll.ohTrigger(Trigger,Trigger3M))</f>
        <v>1.7801975993959947E-2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52315</v>
      </c>
      <c r="BA1851" s="101">
        <f>_xll.qlCalendarAdvance(Calendar,BA1850,AY1851,"f",,Trigger)</f>
        <v>52321</v>
      </c>
      <c r="BB1851" s="101">
        <f>_xll.qlInterestRateIndexMaturity(Currency&amp;"ibor"&amp;Tenor,BA1851,Trigger)</f>
        <v>52412</v>
      </c>
      <c r="BC1851" s="246">
        <f>_xll.qlIndexFixing($AC$5,AZ1851,TRUE,_xll.ohTrigger(Trigger,Trigger3M))</f>
        <v>1.77429786424801E-2</v>
      </c>
      <c r="BD1851" s="246">
        <f>_xll.qlIndexFixing($BE$1,AZ1851,,_xll.ohTrigger(Trigger,Trigger3M))</f>
        <v>1.7803045002561087E-2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52324</v>
      </c>
      <c r="BA1852" s="101">
        <f>_xll.qlCalendarAdvance(Calendar,BA1851,AY1852,"f",,Trigger)</f>
        <v>52328</v>
      </c>
      <c r="BB1852" s="101">
        <f>_xll.qlInterestRateIndexMaturity(Currency&amp;"ibor"&amp;Tenor,BA1852,Trigger)</f>
        <v>52419</v>
      </c>
      <c r="BC1852" s="246">
        <f>_xll.qlIndexFixing($AC$5,AZ1852,TRUE,_xll.ohTrigger(Trigger,Trigger3M))</f>
        <v>1.7744167879401786E-2</v>
      </c>
      <c r="BD1852" s="246">
        <f>_xll.qlIndexFixing($BE$1,AZ1852,,_xll.ohTrigger(Trigger,Trigger3M))</f>
        <v>1.7804667925904932E-2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52331</v>
      </c>
      <c r="BA1853" s="101">
        <f>_xll.qlCalendarAdvance(Calendar,BA1852,AY1853,"f",,Trigger)</f>
        <v>52335</v>
      </c>
      <c r="BB1853" s="101">
        <f>_xll.qlInterestRateIndexMaturity(Currency&amp;"ibor"&amp;Tenor,BA1853,Trigger)</f>
        <v>52426</v>
      </c>
      <c r="BC1853" s="246">
        <f>_xll.qlIndexFixing($AC$5,AZ1853,TRUE,_xll.ohTrigger(Trigger,Trigger3M))</f>
        <v>1.774522604503866E-2</v>
      </c>
      <c r="BD1853" s="246">
        <f>_xll.qlIndexFixing($BE$1,AZ1853,,_xll.ohTrigger(Trigger,Trigger3M))</f>
        <v>1.7806289433175367E-2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52338</v>
      </c>
      <c r="BA1854" s="101">
        <f>_xll.qlCalendarAdvance(Calendar,BA1853,AY1854,"f",,Trigger)</f>
        <v>52342</v>
      </c>
      <c r="BB1854" s="101">
        <f>_xll.qlInterestRateIndexMaturity(Currency&amp;"ibor"&amp;Tenor,BA1854,Trigger)</f>
        <v>52433</v>
      </c>
      <c r="BC1854" s="246">
        <f>_xll.qlIndexFixing($AC$5,AZ1854,TRUE,_xll.ohTrigger(Trigger,Trigger3M))</f>
        <v>1.7746283585955914E-2</v>
      </c>
      <c r="BD1854" s="246">
        <f>_xll.qlIndexFixing($BE$1,AZ1854,,_xll.ohTrigger(Trigger,Trigger3M))</f>
        <v>1.7807909524372386E-2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52345</v>
      </c>
      <c r="BA1855" s="101">
        <f>_xll.qlCalendarAdvance(Calendar,BA1854,AY1855,"f",,Trigger)</f>
        <v>52349</v>
      </c>
      <c r="BB1855" s="101">
        <f>_xll.qlInterestRateIndexMaturity(Currency&amp;"ibor"&amp;Tenor,BA1855,Trigger)</f>
        <v>52440</v>
      </c>
      <c r="BC1855" s="246">
        <f>_xll.qlIndexFixing($AC$5,AZ1855,TRUE,_xll.ohTrigger(Trigger,Trigger3M))</f>
        <v>1.7747340502153552E-2</v>
      </c>
      <c r="BD1855" s="246">
        <f>_xll.qlIndexFixing($BE$1,AZ1855,,_xll.ohTrigger(Trigger,Trigger3M))</f>
        <v>1.7809528199493361E-2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52351</v>
      </c>
      <c r="BA1856" s="101">
        <f>_xll.qlCalendarAdvance(Calendar,BA1855,AY1856,"f",,Trigger)</f>
        <v>52356</v>
      </c>
      <c r="BB1856" s="101">
        <f>_xll.qlInterestRateIndexMaturity(Currency&amp;"ibor"&amp;Tenor,BA1856,Trigger)</f>
        <v>52448</v>
      </c>
      <c r="BC1856" s="246">
        <f>_xll.qlIndexFixing($AC$5,AZ1856,TRUE,_xll.ohTrigger(Trigger,Trigger3M))</f>
        <v>1.7748900440346962E-2</v>
      </c>
      <c r="BD1856" s="246">
        <f>_xll.qlIndexFixing($BE$1,AZ1856,,_xll.ohTrigger(Trigger,Trigger3M))</f>
        <v>1.7811700662373961E-2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52359</v>
      </c>
      <c r="BA1857" s="101">
        <f>_xll.qlCalendarAdvance(Calendar,BA1856,AY1857,"f",,Trigger)</f>
        <v>52363</v>
      </c>
      <c r="BB1857" s="101">
        <f>_xll.qlInterestRateIndexMaturity(Currency&amp;"ibor"&amp;Tenor,BA1857,Trigger)</f>
        <v>52455</v>
      </c>
      <c r="BC1857" s="246">
        <f>_xll.qlIndexFixing($AC$5,AZ1857,TRUE,_xll.ohTrigger(Trigger,Trigger3M))</f>
        <v>1.7749961070020616E-2</v>
      </c>
      <c r="BD1857" s="246">
        <f>_xll.qlIndexFixing($BE$1,AZ1857,,_xll.ohTrigger(Trigger,Trigger3M))</f>
        <v>1.7813316483955711E-2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52366</v>
      </c>
      <c r="BA1858" s="101">
        <f>_xll.qlCalendarAdvance(Calendar,BA1857,AY1858,"f",,Trigger)</f>
        <v>52370</v>
      </c>
      <c r="BB1858" s="101">
        <f>_xll.qlInterestRateIndexMaturity(Currency&amp;"ibor"&amp;Tenor,BA1858,Trigger)</f>
        <v>52462</v>
      </c>
      <c r="BC1858" s="246">
        <f>_xll.qlIndexFixing($AC$5,AZ1858,TRUE,_xll.ohTrigger(Trigger,Trigger3M))</f>
        <v>1.7751021081744232E-2</v>
      </c>
      <c r="BD1858" s="246">
        <f>_xll.qlIndexFixing($BE$1,AZ1858,,_xll.ohTrigger(Trigger,Trigger3M))</f>
        <v>1.7814930889391133E-2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52373</v>
      </c>
      <c r="BA1859" s="101">
        <f>_xll.qlCalendarAdvance(Calendar,BA1858,AY1859,"f",,Trigger)</f>
        <v>52377</v>
      </c>
      <c r="BB1859" s="101">
        <f>_xll.qlInterestRateIndexMaturity(Currency&amp;"ibor"&amp;Tenor,BA1859,Trigger)</f>
        <v>52469</v>
      </c>
      <c r="BC1859" s="246">
        <f>_xll.qlIndexFixing($AC$5,AZ1859,TRUE,_xll.ohTrigger(Trigger,Trigger3M))</f>
        <v>1.7752080475512595E-2</v>
      </c>
      <c r="BD1859" s="246">
        <f>_xll.qlIndexFixing($BE$1,AZ1859,,_xll.ohTrigger(Trigger,Trigger3M))</f>
        <v>1.7816543878682832E-2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52380</v>
      </c>
      <c r="BA1860" s="101">
        <f>_xll.qlCalendarAdvance(Calendar,BA1859,AY1860,"f",,Trigger)</f>
        <v>52384</v>
      </c>
      <c r="BB1860" s="101">
        <f>_xll.qlInterestRateIndexMaturity(Currency&amp;"ibor"&amp;Tenor,BA1860,Trigger)</f>
        <v>52476</v>
      </c>
      <c r="BC1860" s="246">
        <f>_xll.qlIndexFixing($AC$5,AZ1860,TRUE,_xll.ohTrigger(Trigger,Trigger3M))</f>
        <v>1.775313925132831E-2</v>
      </c>
      <c r="BD1860" s="246">
        <f>_xll.qlIndexFixing($BE$1,AZ1860,,_xll.ohTrigger(Trigger,Trigger3M))</f>
        <v>1.7818155451827331E-2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52387</v>
      </c>
      <c r="BA1861" s="101">
        <f>_xll.qlCalendarAdvance(Calendar,BA1860,AY1861,"f",,Trigger)</f>
        <v>52391</v>
      </c>
      <c r="BB1861" s="101">
        <f>_xll.qlInterestRateIndexMaturity(Currency&amp;"ibor"&amp;Tenor,BA1861,Trigger)</f>
        <v>52483</v>
      </c>
      <c r="BC1861" s="246">
        <f>_xll.qlIndexFixing($AC$5,AZ1861,TRUE,_xll.ohTrigger(Trigger,Trigger3M))</f>
        <v>1.7754197409189643E-2</v>
      </c>
      <c r="BD1861" s="246">
        <f>_xll.qlIndexFixing($BE$1,AZ1861,,_xll.ohTrigger(Trigger,Trigger3M))</f>
        <v>1.7819765608821155E-2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52394</v>
      </c>
      <c r="BA1862" s="101">
        <f>_xll.qlCalendarAdvance(Calendar,BA1861,AY1862,"f",,Trigger)</f>
        <v>52398</v>
      </c>
      <c r="BB1862" s="101">
        <f>_xll.qlInterestRateIndexMaturity(Currency&amp;"ibor"&amp;Tenor,BA1862,Trigger)</f>
        <v>52490</v>
      </c>
      <c r="BC1862" s="246">
        <f>_xll.qlIndexFixing($AC$5,AZ1862,TRUE,_xll.ohTrigger(Trigger,Trigger3M))</f>
        <v>1.7755254949097462E-2</v>
      </c>
      <c r="BD1862" s="246">
        <f>_xll.qlIndexFixing($BE$1,AZ1862,,_xll.ohTrigger(Trigger,Trigger3M))</f>
        <v>1.7821374349665173E-2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52401</v>
      </c>
      <c r="BA1863" s="101">
        <f>_xll.qlCalendarAdvance(Calendar,BA1862,AY1863,"f",,Trigger)</f>
        <v>52405</v>
      </c>
      <c r="BB1863" s="101">
        <f>_xll.qlInterestRateIndexMaturity(Currency&amp;"ibor"&amp;Tenor,BA1863,Trigger)</f>
        <v>52497</v>
      </c>
      <c r="BC1863" s="246">
        <f>_xll.qlIndexFixing($AC$5,AZ1863,TRUE,_xll.ohTrigger(Trigger,Trigger3M))</f>
        <v>1.775631187104916E-2</v>
      </c>
      <c r="BD1863" s="246">
        <f>_xll.qlIndexFixing($BE$1,AZ1863,,_xll.ohTrigger(Trigger,Trigger3M))</f>
        <v>1.7822981674355039E-2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52408</v>
      </c>
      <c r="BA1864" s="101">
        <f>_xll.qlCalendarAdvance(Calendar,BA1863,AY1864,"f",,Trigger)</f>
        <v>52412</v>
      </c>
      <c r="BB1864" s="101">
        <f>_xll.qlInterestRateIndexMaturity(Currency&amp;"ibor"&amp;Tenor,BA1864,Trigger)</f>
        <v>52504</v>
      </c>
      <c r="BC1864" s="246">
        <f>_xll.qlIndexFixing($AC$5,AZ1864,TRUE,_xll.ohTrigger(Trigger,Trigger3M))</f>
        <v>1.7757368175045606E-2</v>
      </c>
      <c r="BD1864" s="246">
        <f>_xll.qlIndexFixing($BE$1,AZ1864,,_xll.ohTrigger(Trigger,Trigger3M))</f>
        <v>1.7824587582891623E-2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52415</v>
      </c>
      <c r="BA1865" s="101">
        <f>_xll.qlCalendarAdvance(Calendar,BA1864,AY1865,"f",,Trigger)</f>
        <v>52419</v>
      </c>
      <c r="BB1865" s="101">
        <f>_xll.qlInterestRateIndexMaturity(Currency&amp;"ibor"&amp;Tenor,BA1865,Trigger)</f>
        <v>52511</v>
      </c>
      <c r="BC1865" s="246">
        <f>_xll.qlIndexFixing($AC$5,AZ1865,TRUE,_xll.ohTrigger(Trigger,Trigger3M))</f>
        <v>1.7758746670660654E-2</v>
      </c>
      <c r="BD1865" s="246">
        <f>_xll.qlIndexFixing($BE$1,AZ1865,,_xll.ohTrigger(Trigger,Trigger3M))</f>
        <v>1.7826192075270583E-2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52422</v>
      </c>
      <c r="BA1866" s="101">
        <f>_xll.qlCalendarAdvance(Calendar,BA1865,AY1866,"f",,Trigger)</f>
        <v>52426</v>
      </c>
      <c r="BB1866" s="101">
        <f>_xll.qlInterestRateIndexMaturity(Currency&amp;"ibor"&amp;Tenor,BA1866,Trigger)</f>
        <v>52518</v>
      </c>
      <c r="BC1866" s="246">
        <f>_xll.qlIndexFixing($AC$5,AZ1866,TRUE,_xll.ohTrigger(Trigger,Trigger3M))</f>
        <v>1.7760254202321028E-2</v>
      </c>
      <c r="BD1866" s="246">
        <f>_xll.qlIndexFixing($BE$1,AZ1866,,_xll.ohTrigger(Trigger,Trigger3M))</f>
        <v>1.7827795151493655E-2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52429</v>
      </c>
      <c r="BA1867" s="101">
        <f>_xll.qlCalendarAdvance(Calendar,BA1866,AY1867,"f",,Trigger)</f>
        <v>52433</v>
      </c>
      <c r="BB1867" s="101">
        <f>_xll.qlInterestRateIndexMaturity(Currency&amp;"ibor"&amp;Tenor,BA1867,Trigger)</f>
        <v>52525</v>
      </c>
      <c r="BC1867" s="246">
        <f>_xll.qlIndexFixing($AC$5,AZ1867,TRUE,_xll.ohTrigger(Trigger,Trigger3M))</f>
        <v>1.7761761734561808E-2</v>
      </c>
      <c r="BD1867" s="246">
        <f>_xll.qlIndexFixing($BE$1,AZ1867,,_xll.ohTrigger(Trigger,Trigger3M))</f>
        <v>1.7829396811554755E-2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52436</v>
      </c>
      <c r="BA1868" s="101">
        <f>_xll.qlCalendarAdvance(Calendar,BA1867,AY1868,"f",,Trigger)</f>
        <v>52440</v>
      </c>
      <c r="BB1868" s="101">
        <f>_xll.qlInterestRateIndexMaturity(Currency&amp;"ibor"&amp;Tenor,BA1868,Trigger)</f>
        <v>52532</v>
      </c>
      <c r="BC1868" s="246">
        <f>_xll.qlIndexFixing($AC$5,AZ1868,TRUE,_xll.ohTrigger(Trigger,Trigger3M))</f>
        <v>1.7763269267377781E-2</v>
      </c>
      <c r="BD1868" s="246">
        <f>_xll.qlIndexFixing($BE$1,AZ1868,,_xll.ohTrigger(Trigger,Trigger3M))</f>
        <v>1.7830997055455624E-2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52443</v>
      </c>
      <c r="BA1869" s="101">
        <f>_xll.qlCalendarAdvance(Calendar,BA1868,AY1869,"f",,Trigger)</f>
        <v>52447</v>
      </c>
      <c r="BB1869" s="101">
        <f>_xll.qlInterestRateIndexMaturity(Currency&amp;"ibor"&amp;Tenor,BA1869,Trigger)</f>
        <v>52539</v>
      </c>
      <c r="BC1869" s="246">
        <f>_xll.qlIndexFixing($AC$5,AZ1869,TRUE,_xll.ohTrigger(Trigger,Trigger3M))</f>
        <v>1.7764776800775026E-2</v>
      </c>
      <c r="BD1869" s="246">
        <f>_xll.qlIndexFixing($BE$1,AZ1869,,_xll.ohTrigger(Trigger,Trigger3M))</f>
        <v>1.7832595883193653E-2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52450</v>
      </c>
      <c r="BA1870" s="101">
        <f>_xll.qlCalendarAdvance(Calendar,BA1869,AY1870,"f",,Trigger)</f>
        <v>52454</v>
      </c>
      <c r="BB1870" s="101">
        <f>_xll.qlInterestRateIndexMaturity(Currency&amp;"ibor"&amp;Tenor,BA1870,Trigger)</f>
        <v>52546</v>
      </c>
      <c r="BC1870" s="246">
        <f>_xll.qlIndexFixing($AC$5,AZ1870,TRUE,_xll.ohTrigger(Trigger,Trigger3M))</f>
        <v>1.7766284334748333E-2</v>
      </c>
      <c r="BD1870" s="246">
        <f>_xll.qlIndexFixing($BE$1,AZ1870,,_xll.ohTrigger(Trigger,Trigger3M))</f>
        <v>1.7834193294765367E-2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52457</v>
      </c>
      <c r="BA1871" s="101">
        <f>_xll.qlCalendarAdvance(Calendar,BA1870,AY1871,"f",,Trigger)</f>
        <v>52461</v>
      </c>
      <c r="BB1871" s="101">
        <f>_xll.qlInterestRateIndexMaturity(Currency&amp;"ibor"&amp;Tenor,BA1871,Trigger)</f>
        <v>52553</v>
      </c>
      <c r="BC1871" s="246">
        <f>_xll.qlIndexFixing($AC$5,AZ1871,TRUE,_xll.ohTrigger(Trigger,Trigger3M))</f>
        <v>1.7767791869300307E-2</v>
      </c>
      <c r="BD1871" s="246">
        <f>_xll.qlIndexFixing($BE$1,AZ1871,,_xll.ohTrigger(Trigger,Trigger3M))</f>
        <v>1.7835789290170767E-2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52464</v>
      </c>
      <c r="BA1872" s="101">
        <f>_xll.qlCalendarAdvance(Calendar,BA1871,AY1872,"f",,Trigger)</f>
        <v>52468</v>
      </c>
      <c r="BB1872" s="101">
        <f>_xll.qlInterestRateIndexMaturity(Currency&amp;"ibor"&amp;Tenor,BA1872,Trigger)</f>
        <v>52560</v>
      </c>
      <c r="BC1872" s="246">
        <f>_xll.qlIndexFixing($AC$5,AZ1872,TRUE,_xll.ohTrigger(Trigger,Trigger3M))</f>
        <v>1.7769299404430949E-2</v>
      </c>
      <c r="BD1872" s="246">
        <f>_xll.qlIndexFixing($BE$1,AZ1872,,_xll.ohTrigger(Trigger,Trigger3M))</f>
        <v>1.7837383869408981E-2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52471</v>
      </c>
      <c r="BA1873" s="101">
        <f>_xll.qlCalendarAdvance(Calendar,BA1872,AY1873,"f",,Trigger)</f>
        <v>52475</v>
      </c>
      <c r="BB1873" s="101">
        <f>_xll.qlInterestRateIndexMaturity(Currency&amp;"ibor"&amp;Tenor,BA1873,Trigger)</f>
        <v>52566</v>
      </c>
      <c r="BC1873" s="246">
        <f>_xll.qlIndexFixing($AC$5,AZ1873,TRUE,_xll.ohTrigger(Trigger,Trigger3M))</f>
        <v>1.7770261320662672E-2</v>
      </c>
      <c r="BD1873" s="246">
        <f>_xll.qlIndexFixing($BE$1,AZ1873,,_xll.ohTrigger(Trigger,Trigger3M))</f>
        <v>1.7838422200698197E-2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52478</v>
      </c>
      <c r="BA1874" s="101">
        <f>_xll.qlCalendarAdvance(Calendar,BA1873,AY1874,"f",,Trigger)</f>
        <v>52482</v>
      </c>
      <c r="BB1874" s="101">
        <f>_xll.qlInterestRateIndexMaturity(Currency&amp;"ibor"&amp;Tenor,BA1874,Trigger)</f>
        <v>52573</v>
      </c>
      <c r="BC1874" s="246">
        <f>_xll.qlIndexFixing($AC$5,AZ1874,TRUE,_xll.ohTrigger(Trigger,Trigger3M))</f>
        <v>1.777176878265966E-2</v>
      </c>
      <c r="BD1874" s="246">
        <f>_xll.qlIndexFixing($BE$1,AZ1874,,_xll.ohTrigger(Trigger,Trigger3M))</f>
        <v>1.7840013970047492E-2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52485</v>
      </c>
      <c r="BA1875" s="101">
        <f>_xll.qlCalendarAdvance(Calendar,BA1874,AY1875,"f",,Trigger)</f>
        <v>52489</v>
      </c>
      <c r="BB1875" s="101">
        <f>_xll.qlInterestRateIndexMaturity(Currency&amp;"ibor"&amp;Tenor,BA1875,Trigger)</f>
        <v>52580</v>
      </c>
      <c r="BC1875" s="246">
        <f>_xll.qlIndexFixing($AC$5,AZ1875,TRUE,_xll.ohTrigger(Trigger,Trigger3M))</f>
        <v>1.7773276245226743E-2</v>
      </c>
      <c r="BD1875" s="246">
        <f>_xll.qlIndexFixing($BE$1,AZ1875,,_xll.ohTrigger(Trigger,Trigger3M))</f>
        <v>1.7841604323285604E-2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52492</v>
      </c>
      <c r="BA1876" s="101">
        <f>_xll.qlCalendarAdvance(Calendar,BA1875,AY1876,"f",,Trigger)</f>
        <v>52496</v>
      </c>
      <c r="BB1876" s="101">
        <f>_xll.qlInterestRateIndexMaturity(Currency&amp;"ibor"&amp;Tenor,BA1876,Trigger)</f>
        <v>52587</v>
      </c>
      <c r="BC1876" s="246">
        <f>_xll.qlIndexFixing($AC$5,AZ1876,TRUE,_xll.ohTrigger(Trigger,Trigger3M))</f>
        <v>1.7774783708365674E-2</v>
      </c>
      <c r="BD1876" s="246">
        <f>_xll.qlIndexFixing($BE$1,AZ1876,,_xll.ohTrigger(Trigger,Trigger3M))</f>
        <v>1.7843193260412532E-2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52499</v>
      </c>
      <c r="BA1877" s="101">
        <f>_xll.qlCalendarAdvance(Calendar,BA1876,AY1877,"f",,Trigger)</f>
        <v>52503</v>
      </c>
      <c r="BB1877" s="101">
        <f>_xll.qlInterestRateIndexMaturity(Currency&amp;"ibor"&amp;Tenor,BA1877,Trigger)</f>
        <v>52594</v>
      </c>
      <c r="BC1877" s="246">
        <f>_xll.qlIndexFixing($AC$5,AZ1877,TRUE,_xll.ohTrigger(Trigger,Trigger3M))</f>
        <v>1.7776291172077335E-2</v>
      </c>
      <c r="BD1877" s="246">
        <f>_xll.qlIndexFixing($BE$1,AZ1877,,_xll.ohTrigger(Trigger,Trigger3M))</f>
        <v>1.7844780781424763E-2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52506</v>
      </c>
      <c r="BA1878" s="101">
        <f>_xll.qlCalendarAdvance(Calendar,BA1877,AY1878,"f",,Trigger)</f>
        <v>52510</v>
      </c>
      <c r="BB1878" s="101">
        <f>_xll.qlInterestRateIndexMaturity(Currency&amp;"ibor"&amp;Tenor,BA1878,Trigger)</f>
        <v>52602</v>
      </c>
      <c r="BC1878" s="246">
        <f>_xll.qlIndexFixing($AC$5,AZ1878,TRUE,_xll.ohTrigger(Trigger,Trigger3M))</f>
        <v>1.7778344627353788E-2</v>
      </c>
      <c r="BD1878" s="246">
        <f>_xll.qlIndexFixing($BE$1,AZ1878,,_xll.ohTrigger(Trigger,Trigger3M))</f>
        <v>1.7846921605203177E-2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52513</v>
      </c>
      <c r="BA1879" s="101">
        <f>_xll.qlCalendarAdvance(Calendar,BA1878,AY1879,"f",,Trigger)</f>
        <v>52517</v>
      </c>
      <c r="BB1879" s="101">
        <f>_xll.qlInterestRateIndexMaturity(Currency&amp;"ibor"&amp;Tenor,BA1879,Trigger)</f>
        <v>52609</v>
      </c>
      <c r="BC1879" s="246">
        <f>_xll.qlIndexFixing($AC$5,AZ1879,TRUE,_xll.ohTrigger(Trigger,Trigger3M))</f>
        <v>1.7779852166531631E-2</v>
      </c>
      <c r="BD1879" s="246">
        <f>_xll.qlIndexFixing($BE$1,AZ1879,,_xll.ohTrigger(Trigger,Trigger3M))</f>
        <v>1.7848506271212896E-2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52520</v>
      </c>
      <c r="BA1880" s="101">
        <f>_xll.qlCalendarAdvance(Calendar,BA1879,AY1880,"f",,Trigger)</f>
        <v>52524</v>
      </c>
      <c r="BB1880" s="101">
        <f>_xll.qlInterestRateIndexMaturity(Currency&amp;"ibor"&amp;Tenor,BA1880,Trigger)</f>
        <v>52616</v>
      </c>
      <c r="BC1880" s="246">
        <f>_xll.qlIndexFixing($AC$5,AZ1880,TRUE,_xll.ohTrigger(Trigger,Trigger3M))</f>
        <v>1.7781359706288136E-2</v>
      </c>
      <c r="BD1880" s="246">
        <f>_xll.qlIndexFixing($BE$1,AZ1880,,_xll.ohTrigger(Trigger,Trigger3M))</f>
        <v>1.7850089521041525E-2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52527</v>
      </c>
      <c r="BA1881" s="101">
        <f>_xll.qlCalendarAdvance(Calendar,BA1880,AY1881,"f",,Trigger)</f>
        <v>52531</v>
      </c>
      <c r="BB1881" s="101">
        <f>_xll.qlInterestRateIndexMaturity(Currency&amp;"ibor"&amp;Tenor,BA1881,Trigger)</f>
        <v>52623</v>
      </c>
      <c r="BC1881" s="246">
        <f>_xll.qlIndexFixing($AC$5,AZ1881,TRUE,_xll.ohTrigger(Trigger,Trigger3M))</f>
        <v>1.7782867246620704E-2</v>
      </c>
      <c r="BD1881" s="246">
        <f>_xll.qlIndexFixing($BE$1,AZ1881,,_xll.ohTrigger(Trigger,Trigger3M))</f>
        <v>1.7851671354686467E-2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52534</v>
      </c>
      <c r="BA1882" s="101">
        <f>_xll.qlCalendarAdvance(Calendar,BA1881,AY1882,"f",,Trigger)</f>
        <v>52538</v>
      </c>
      <c r="BB1882" s="101">
        <f>_xll.qlInterestRateIndexMaturity(Currency&amp;"ibor"&amp;Tenor,BA1882,Trigger)</f>
        <v>52630</v>
      </c>
      <c r="BC1882" s="246">
        <f>_xll.qlIndexFixing($AC$5,AZ1882,TRUE,_xll.ohTrigger(Trigger,Trigger3M))</f>
        <v>1.7784374787532808E-2</v>
      </c>
      <c r="BD1882" s="246">
        <f>_xll.qlIndexFixing($BE$1,AZ1882,,_xll.ohTrigger(Trigger,Trigger3M))</f>
        <v>1.7853251772145976E-2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52541</v>
      </c>
      <c r="BA1883" s="101">
        <f>_xll.qlCalendarAdvance(Calendar,BA1882,AY1883,"f",,Trigger)</f>
        <v>52545</v>
      </c>
      <c r="BB1883" s="101">
        <f>_xll.qlInterestRateIndexMaturity(Currency&amp;"ibor"&amp;Tenor,BA1883,Trigger)</f>
        <v>52637</v>
      </c>
      <c r="BC1883" s="246">
        <f>_xll.qlIndexFixing($AC$5,AZ1883,TRUE,_xll.ohTrigger(Trigger,Trigger3M))</f>
        <v>1.7785882329022715E-2</v>
      </c>
      <c r="BD1883" s="246">
        <f>_xll.qlIndexFixing($BE$1,AZ1883,,_xll.ohTrigger(Trigger,Trigger3M))</f>
        <v>1.785483077341745E-2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52548</v>
      </c>
      <c r="BA1884" s="101">
        <f>_xll.qlCalendarAdvance(Calendar,BA1883,AY1884,"f",,Trigger)</f>
        <v>52552</v>
      </c>
      <c r="BB1884" s="101">
        <f>_xll.qlInterestRateIndexMaturity(Currency&amp;"ibor"&amp;Tenor,BA1884,Trigger)</f>
        <v>52644</v>
      </c>
      <c r="BC1884" s="246">
        <f>_xll.qlIndexFixing($AC$5,AZ1884,TRUE,_xll.ohTrigger(Trigger,Trigger3M))</f>
        <v>1.7787389871091283E-2</v>
      </c>
      <c r="BD1884" s="246">
        <f>_xll.qlIndexFixing($BE$1,AZ1884,,_xll.ohTrigger(Trigger,Trigger3M))</f>
        <v>1.7856408358500886E-2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52555</v>
      </c>
      <c r="BA1885" s="101">
        <f>_xll.qlCalendarAdvance(Calendar,BA1884,AY1885,"f",,Trigger)</f>
        <v>52559</v>
      </c>
      <c r="BB1885" s="101">
        <f>_xll.qlInterestRateIndexMaturity(Currency&amp;"ibor"&amp;Tenor,BA1885,Trigger)</f>
        <v>52651</v>
      </c>
      <c r="BC1885" s="246">
        <f>_xll.qlIndexFixing($AC$5,AZ1885,TRUE,_xll.ohTrigger(Trigger,Trigger3M))</f>
        <v>1.7788897413737653E-2</v>
      </c>
      <c r="BD1885" s="246">
        <f>_xll.qlIndexFixing($BE$1,AZ1885,,_xll.ohTrigger(Trigger,Trigger3M))</f>
        <v>1.7857984527392814E-2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52562</v>
      </c>
      <c r="BA1886" s="101">
        <f>_xll.qlCalendarAdvance(Calendar,BA1885,AY1886,"f",,Trigger)</f>
        <v>52566</v>
      </c>
      <c r="BB1886" s="101">
        <f>_xll.qlInterestRateIndexMaturity(Currency&amp;"ibor"&amp;Tenor,BA1886,Trigger)</f>
        <v>52657</v>
      </c>
      <c r="BC1886" s="246">
        <f>_xll.qlIndexFixing($AC$5,AZ1886,TRUE,_xll.ohTrigger(Trigger,Trigger3M))</f>
        <v>1.7789858371213788E-2</v>
      </c>
      <c r="BD1886" s="246">
        <f>_xll.qlIndexFixing($BE$1,AZ1886,,_xll.ohTrigger(Trigger,Trigger3M))</f>
        <v>1.7859004745137123E-2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52569</v>
      </c>
      <c r="BA1887" s="101">
        <f>_xll.qlCalendarAdvance(Calendar,BA1886,AY1887,"f",,Trigger)</f>
        <v>52573</v>
      </c>
      <c r="BB1887" s="101">
        <f>_xll.qlInterestRateIndexMaturity(Currency&amp;"ibor"&amp;Tenor,BA1887,Trigger)</f>
        <v>52664</v>
      </c>
      <c r="BC1887" s="246">
        <f>_xll.qlIndexFixing($AC$5,AZ1887,TRUE,_xll.ohTrigger(Trigger,Trigger3M))</f>
        <v>1.779136584064395E-2</v>
      </c>
      <c r="BD1887" s="246">
        <f>_xll.qlIndexFixing($BE$1,AZ1887,,_xll.ohTrigger(Trigger,Trigger3M))</f>
        <v>1.7860578104918926E-2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52576</v>
      </c>
      <c r="BA1888" s="101">
        <f>_xll.qlCalendarAdvance(Calendar,BA1887,AY1888,"f",,Trigger)</f>
        <v>52580</v>
      </c>
      <c r="BB1888" s="101">
        <f>_xll.qlInterestRateIndexMaturity(Currency&amp;"ibor"&amp;Tenor,BA1888,Trigger)</f>
        <v>52671</v>
      </c>
      <c r="BC1888" s="246">
        <f>_xll.qlIndexFixing($AC$5,AZ1888,TRUE,_xll.ohTrigger(Trigger,Trigger3M))</f>
        <v>1.7792873310645965E-2</v>
      </c>
      <c r="BD1888" s="246">
        <f>_xll.qlIndexFixing($BE$1,AZ1888,,_xll.ohTrigger(Trigger,Trigger3M))</f>
        <v>1.7862150048567581E-2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52583</v>
      </c>
      <c r="BA1889" s="101">
        <f>_xll.qlCalendarAdvance(Calendar,BA1888,AY1889,"f",,Trigger)</f>
        <v>52587</v>
      </c>
      <c r="BB1889" s="101">
        <f>_xll.qlInterestRateIndexMaturity(Currency&amp;"ibor"&amp;Tenor,BA1889,Trigger)</f>
        <v>52678</v>
      </c>
      <c r="BC1889" s="246">
        <f>_xll.qlIndexFixing($AC$5,AZ1889,TRUE,_xll.ohTrigger(Trigger,Trigger3M))</f>
        <v>1.7794380781219827E-2</v>
      </c>
      <c r="BD1889" s="246">
        <f>_xll.qlIndexFixing($BE$1,AZ1889,,_xll.ohTrigger(Trigger,Trigger3M))</f>
        <v>1.7863720576082213E-2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52589</v>
      </c>
      <c r="BA1890" s="101">
        <f>_xll.qlCalendarAdvance(Calendar,BA1889,AY1890,"f",,Trigger)</f>
        <v>52594</v>
      </c>
      <c r="BB1890" s="101">
        <f>_xll.qlInterestRateIndexMaturity(Currency&amp;"ibor"&amp;Tenor,BA1890,Trigger)</f>
        <v>52685</v>
      </c>
      <c r="BC1890" s="246">
        <f>_xll.qlIndexFixing($AC$5,AZ1890,TRUE,_xll.ohTrigger(Trigger,Trigger3M))</f>
        <v>1.7795888252365541E-2</v>
      </c>
      <c r="BD1890" s="246">
        <f>_xll.qlIndexFixing($BE$1,AZ1890,,_xll.ohTrigger(Trigger,Trigger3M))</f>
        <v>1.7865289687462819E-2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52596</v>
      </c>
      <c r="BA1891" s="101">
        <f>_xll.qlCalendarAdvance(Calendar,BA1890,AY1891,"f",,Trigger)</f>
        <v>52601</v>
      </c>
      <c r="BB1891" s="101">
        <f>_xll.qlInterestRateIndexMaturity(Currency&amp;"ibor"&amp;Tenor,BA1891,Trigger)</f>
        <v>52692</v>
      </c>
      <c r="BC1891" s="246">
        <f>_xll.qlIndexFixing($AC$5,AZ1891,TRUE,_xll.ohTrigger(Trigger,Trigger3M))</f>
        <v>1.7797395724083107E-2</v>
      </c>
      <c r="BD1891" s="246">
        <f>_xll.qlIndexFixing($BE$1,AZ1891,,_xll.ohTrigger(Trigger,Trigger3M))</f>
        <v>1.7866857382703254E-2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52604</v>
      </c>
      <c r="BA1892" s="101">
        <f>_xll.qlCalendarAdvance(Calendar,BA1891,AY1892,"f",,Trigger)</f>
        <v>52608</v>
      </c>
      <c r="BB1892" s="101">
        <f>_xll.qlInterestRateIndexMaturity(Currency&amp;"ibor"&amp;Tenor,BA1892,Trigger)</f>
        <v>52699</v>
      </c>
      <c r="BC1892" s="246">
        <f>_xll.qlIndexFixing($AC$5,AZ1892,TRUE,_xll.ohTrigger(Trigger,Trigger3M))</f>
        <v>1.779890319637252E-2</v>
      </c>
      <c r="BD1892" s="246">
        <f>_xll.qlIndexFixing($BE$1,AZ1892,,_xll.ohTrigger(Trigger,Trigger3M))</f>
        <v>1.7868423661806156E-2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52611</v>
      </c>
      <c r="BA1893" s="101">
        <f>_xll.qlCalendarAdvance(Calendar,BA1892,AY1893,"f",,Trigger)</f>
        <v>52615</v>
      </c>
      <c r="BB1893" s="101">
        <f>_xll.qlInterestRateIndexMaturity(Currency&amp;"ibor"&amp;Tenor,BA1893,Trigger)</f>
        <v>52706</v>
      </c>
      <c r="BC1893" s="246">
        <f>_xll.qlIndexFixing($AC$5,AZ1893,TRUE,_xll.ohTrigger(Trigger,Trigger3M))</f>
        <v>1.7800410669232908E-2</v>
      </c>
      <c r="BD1893" s="246">
        <f>_xll.qlIndexFixing($BE$1,AZ1893,,_xll.ohTrigger(Trigger,Trigger3M))</f>
        <v>1.7869988524768881E-2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52618</v>
      </c>
      <c r="BA1894" s="101">
        <f>_xll.qlCalendarAdvance(Calendar,BA1893,AY1894,"f",,Trigger)</f>
        <v>52622</v>
      </c>
      <c r="BB1894" s="101">
        <f>_xll.qlInterestRateIndexMaturity(Currency&amp;"ibor"&amp;Tenor,BA1894,Trigger)</f>
        <v>52713</v>
      </c>
      <c r="BC1894" s="246">
        <f>_xll.qlIndexFixing($AC$5,AZ1894,TRUE,_xll.ohTrigger(Trigger,Trigger3M))</f>
        <v>1.7801918142666021E-2</v>
      </c>
      <c r="BD1894" s="246">
        <f>_xll.qlIndexFixing($BE$1,AZ1894,,_xll.ohTrigger(Trigger,Trigger3M))</f>
        <v>1.7871551971587924E-2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52625</v>
      </c>
      <c r="BA1895" s="101">
        <f>_xll.qlCalendarAdvance(Calendar,BA1894,AY1895,"f",,Trigger)</f>
        <v>52629</v>
      </c>
      <c r="BB1895" s="101">
        <f>_xll.qlInterestRateIndexMaturity(Currency&amp;"ibor"&amp;Tenor,BA1895,Trigger)</f>
        <v>52719</v>
      </c>
      <c r="BC1895" s="246">
        <f>_xll.qlIndexFixing($AC$5,AZ1895,TRUE,_xll.ohTrigger(Trigger,Trigger3M))</f>
        <v>1.7802878386434351E-2</v>
      </c>
      <c r="BD1895" s="246">
        <f>_xll.qlIndexFixing($BE$1,AZ1895,,_xll.ohTrigger(Trigger,Trigger3M))</f>
        <v>1.7872559695096157E-2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52632</v>
      </c>
      <c r="BA1896" s="101">
        <f>_xll.qlCalendarAdvance(Calendar,BA1895,AY1896,"f",,Trigger)</f>
        <v>52636</v>
      </c>
      <c r="BB1896" s="101">
        <f>_xll.qlInterestRateIndexMaturity(Currency&amp;"ibor"&amp;Tenor,BA1896,Trigger)</f>
        <v>52726</v>
      </c>
      <c r="BC1896" s="246">
        <f>_xll.qlIndexFixing($AC$5,AZ1896,TRUE,_xll.ohTrigger(Trigger,Trigger3M))</f>
        <v>1.7804385786585719E-2</v>
      </c>
      <c r="BD1896" s="246">
        <f>_xll.qlIndexFixing($BE$1,AZ1896,,_xll.ohTrigger(Trigger,Trigger3M))</f>
        <v>1.7874120333466692E-2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52639</v>
      </c>
      <c r="BA1897" s="101">
        <f>_xll.qlCalendarAdvance(Calendar,BA1896,AY1897,"f",,Trigger)</f>
        <v>52643</v>
      </c>
      <c r="BB1897" s="101">
        <f>_xll.qlInterestRateIndexMaturity(Currency&amp;"ibor"&amp;Tenor,BA1897,Trigger)</f>
        <v>52733</v>
      </c>
      <c r="BC1897" s="246">
        <f>_xll.qlIndexFixing($AC$5,AZ1897,TRUE,_xll.ohTrigger(Trigger,Trigger3M))</f>
        <v>1.7805893187302857E-2</v>
      </c>
      <c r="BD1897" s="246">
        <f>_xll.qlIndexFixing($BE$1,AZ1897,,_xll.ohTrigger(Trigger,Trigger3M))</f>
        <v>1.7875679555753976E-2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52646</v>
      </c>
      <c r="BA1898" s="101">
        <f>_xll.qlCalendarAdvance(Calendar,BA1897,AY1898,"f",,Trigger)</f>
        <v>52650</v>
      </c>
      <c r="BB1898" s="101">
        <f>_xll.qlInterestRateIndexMaturity(Currency&amp;"ibor"&amp;Tenor,BA1898,Trigger)</f>
        <v>52740</v>
      </c>
      <c r="BC1898" s="246">
        <f>_xll.qlIndexFixing($AC$5,AZ1898,TRUE,_xll.ohTrigger(Trigger,Trigger3M))</f>
        <v>1.7807400588585764E-2</v>
      </c>
      <c r="BD1898" s="246">
        <f>_xll.qlIndexFixing($BE$1,AZ1898,,_xll.ohTrigger(Trigger,Trigger3M))</f>
        <v>1.7877237361955345E-2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52653</v>
      </c>
      <c r="BA1899" s="101">
        <f>_xll.qlCalendarAdvance(Calendar,BA1898,AY1899,"f",,Trigger)</f>
        <v>52657</v>
      </c>
      <c r="BB1899" s="101">
        <f>_xll.qlInterestRateIndexMaturity(Currency&amp;"ibor"&amp;Tenor,BA1899,Trigger)</f>
        <v>52749</v>
      </c>
      <c r="BC1899" s="246">
        <f>_xll.qlIndexFixing($AC$5,AZ1899,TRUE,_xll.ohTrigger(Trigger,Trigger3M))</f>
        <v>1.7810003071496525E-2</v>
      </c>
      <c r="BD1899" s="246">
        <f>_xll.qlIndexFixing($BE$1,AZ1899,,_xll.ohTrigger(Trigger,Trigger3M))</f>
        <v>1.7879902190917788E-2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52660</v>
      </c>
      <c r="BA1900" s="101">
        <f>_xll.qlCalendarAdvance(Calendar,BA1899,AY1900,"f",,Trigger)</f>
        <v>52664</v>
      </c>
      <c r="BB1900" s="101">
        <f>_xll.qlInterestRateIndexMaturity(Currency&amp;"ibor"&amp;Tenor,BA1900,Trigger)</f>
        <v>52756</v>
      </c>
      <c r="BC1900" s="246">
        <f>_xll.qlIndexFixing($AC$5,AZ1900,TRUE,_xll.ohTrigger(Trigger,Trigger3M))</f>
        <v>1.7811510622815087E-2</v>
      </c>
      <c r="BD1900" s="246">
        <f>_xll.qlIndexFixing($BE$1,AZ1900,,_xll.ohTrigger(Trigger,Trigger3M))</f>
        <v>1.7881457116746755E-2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52667</v>
      </c>
      <c r="BA1901" s="101">
        <f>_xll.qlCalendarAdvance(Calendar,BA1900,AY1901,"f",,Trigger)</f>
        <v>52671</v>
      </c>
      <c r="BB1901" s="101">
        <f>_xll.qlInterestRateIndexMaturity(Currency&amp;"ibor"&amp;Tenor,BA1901,Trigger)</f>
        <v>52763</v>
      </c>
      <c r="BC1901" s="246">
        <f>_xll.qlIndexFixing($AC$5,AZ1901,TRUE,_xll.ohTrigger(Trigger,Trigger3M))</f>
        <v>1.781301817471145E-2</v>
      </c>
      <c r="BD1901" s="246">
        <f>_xll.qlIndexFixing($BE$1,AZ1901,,_xll.ohTrigger(Trigger,Trigger3M))</f>
        <v>1.788301062635814E-2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52674</v>
      </c>
      <c r="BA1902" s="101">
        <f>_xll.qlCalendarAdvance(Calendar,BA1901,AY1902,"f",,Trigger)</f>
        <v>52678</v>
      </c>
      <c r="BB1902" s="101">
        <f>_xll.qlInterestRateIndexMaturity(Currency&amp;"ibor"&amp;Tenor,BA1902,Trigger)</f>
        <v>52770</v>
      </c>
      <c r="BC1902" s="246">
        <f>_xll.qlIndexFixing($AC$5,AZ1902,TRUE,_xll.ohTrigger(Trigger,Trigger3M))</f>
        <v>1.7814525727187346E-2</v>
      </c>
      <c r="BD1902" s="246">
        <f>_xll.qlIndexFixing($BE$1,AZ1902,,_xll.ohTrigger(Trigger,Trigger3M))</f>
        <v>1.7884562719750211E-2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52681</v>
      </c>
      <c r="BA1903" s="101">
        <f>_xll.qlCalendarAdvance(Calendar,BA1902,AY1903,"f",,Trigger)</f>
        <v>52685</v>
      </c>
      <c r="BB1903" s="101">
        <f>_xll.qlInterestRateIndexMaturity(Currency&amp;"ibor"&amp;Tenor,BA1903,Trigger)</f>
        <v>52777</v>
      </c>
      <c r="BC1903" s="246">
        <f>_xll.qlIndexFixing($AC$5,AZ1903,TRUE,_xll.ohTrigger(Trigger,Trigger3M))</f>
        <v>1.7816033280241044E-2</v>
      </c>
      <c r="BD1903" s="246">
        <f>_xll.qlIndexFixing($BE$1,AZ1903,,_xll.ohTrigger(Trigger,Trigger3M))</f>
        <v>1.7886113396921227E-2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52688</v>
      </c>
      <c r="BA1904" s="101">
        <f>_xll.qlCalendarAdvance(Calendar,BA1903,AY1904,"f",,Trigger)</f>
        <v>52692</v>
      </c>
      <c r="BB1904" s="101">
        <f>_xll.qlInterestRateIndexMaturity(Currency&amp;"ibor"&amp;Tenor,BA1904,Trigger)</f>
        <v>52783</v>
      </c>
      <c r="BC1904" s="246">
        <f>_xll.qlIndexFixing($AC$5,AZ1904,TRUE,_xll.ohTrigger(Trigger,Trigger3M))</f>
        <v>1.7816940301507718E-2</v>
      </c>
      <c r="BD1904" s="246">
        <f>_xll.qlIndexFixing($BE$1,AZ1904,,_xll.ohTrigger(Trigger,Trigger3M))</f>
        <v>1.7887108551582227E-2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52695</v>
      </c>
      <c r="BA1905" s="101">
        <f>_xll.qlCalendarAdvance(Calendar,BA1904,AY1905,"f",,Trigger)</f>
        <v>52699</v>
      </c>
      <c r="BB1905" s="101">
        <f>_xll.qlInterestRateIndexMaturity(Currency&amp;"ibor"&amp;Tenor,BA1905,Trigger)</f>
        <v>52790</v>
      </c>
      <c r="BC1905" s="246">
        <f>_xll.qlIndexFixing($AC$5,AZ1905,TRUE,_xll.ohTrigger(Trigger,Trigger3M))</f>
        <v>1.7818079254530161E-2</v>
      </c>
      <c r="BD1905" s="246">
        <f>_xll.qlIndexFixing($BE$1,AZ1905,,_xll.ohTrigger(Trigger,Trigger3M))</f>
        <v>1.7888656420724097E-2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52700</v>
      </c>
      <c r="BA1906" s="101">
        <f>_xll.qlCalendarAdvance(Calendar,BA1905,AY1906,"f",,Trigger)</f>
        <v>52706</v>
      </c>
      <c r="BB1906" s="101">
        <f>_xll.qlInterestRateIndexMaturity(Currency&amp;"ibor"&amp;Tenor,BA1906,Trigger)</f>
        <v>52797</v>
      </c>
      <c r="BC1906" s="246">
        <f>_xll.qlIndexFixing($AC$5,AZ1906,TRUE,_xll.ohTrigger(Trigger,Trigger3M))</f>
        <v>1.7819217721420155E-2</v>
      </c>
      <c r="BD1906" s="246">
        <f>_xll.qlIndexFixing($BE$1,AZ1906,,_xll.ohTrigger(Trigger,Trigger3M))</f>
        <v>1.7890202873704714E-2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52709</v>
      </c>
      <c r="BA1907" s="101">
        <f>_xll.qlCalendarAdvance(Calendar,BA1906,AY1907,"f",,Trigger)</f>
        <v>52713</v>
      </c>
      <c r="BB1907" s="101">
        <f>_xll.qlInterestRateIndexMaturity(Currency&amp;"ibor"&amp;Tenor,BA1907,Trigger)</f>
        <v>52804</v>
      </c>
      <c r="BC1907" s="246">
        <f>_xll.qlIndexFixing($AC$5,AZ1907,TRUE,_xll.ohTrigger(Trigger,Trigger3M))</f>
        <v>1.7820355702178572E-2</v>
      </c>
      <c r="BD1907" s="246">
        <f>_xll.qlIndexFixing($BE$1,AZ1907,,_xll.ohTrigger(Trigger,Trigger3M))</f>
        <v>1.7891747910521442E-2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52716</v>
      </c>
      <c r="BA1908" s="101">
        <f>_xll.qlCalendarAdvance(Calendar,BA1907,AY1908,"f",,Trigger)</f>
        <v>52720</v>
      </c>
      <c r="BB1908" s="101">
        <f>_xll.qlInterestRateIndexMaturity(Currency&amp;"ibor"&amp;Tenor,BA1908,Trigger)</f>
        <v>52812</v>
      </c>
      <c r="BC1908" s="246">
        <f>_xll.qlIndexFixing($AC$5,AZ1908,TRUE,_xll.ohTrigger(Trigger,Trigger3M))</f>
        <v>1.7822005649341183E-2</v>
      </c>
      <c r="BD1908" s="246">
        <f>_xll.qlIndexFixing($BE$1,AZ1908,,_xll.ohTrigger(Trigger,Trigger3M))</f>
        <v>1.789384553939969E-2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52723</v>
      </c>
      <c r="BA1909" s="101">
        <f>_xll.qlCalendarAdvance(Calendar,BA1908,AY1909,"f",,Trigger)</f>
        <v>52727</v>
      </c>
      <c r="BB1909" s="101">
        <f>_xll.qlInterestRateIndexMaturity(Currency&amp;"ibor"&amp;Tenor,BA1909,Trigger)</f>
        <v>52819</v>
      </c>
      <c r="BC1909" s="246">
        <f>_xll.qlIndexFixing($AC$5,AZ1909,TRUE,_xll.ohTrigger(Trigger,Trigger3M))</f>
        <v>1.7823146672355517E-2</v>
      </c>
      <c r="BD1909" s="246">
        <f>_xll.qlIndexFixing($BE$1,AZ1909,,_xll.ohTrigger(Trigger,Trigger3M))</f>
        <v>1.7895387719209632E-2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52730</v>
      </c>
      <c r="BA1910" s="101">
        <f>_xll.qlCalendarAdvance(Calendar,BA1909,AY1910,"f",,Trigger)</f>
        <v>52734</v>
      </c>
      <c r="BB1910" s="101">
        <f>_xll.qlInterestRateIndexMaturity(Currency&amp;"ibor"&amp;Tenor,BA1910,Trigger)</f>
        <v>52826</v>
      </c>
      <c r="BC1910" s="246">
        <f>_xll.qlIndexFixing($AC$5,AZ1910,TRUE,_xll.ohTrigger(Trigger,Trigger3M))</f>
        <v>1.7824287214504939E-2</v>
      </c>
      <c r="BD1910" s="246">
        <f>_xll.qlIndexFixing($BE$1,AZ1910,,_xll.ohTrigger(Trigger,Trigger3M))</f>
        <v>1.7896928482785488E-2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52737</v>
      </c>
      <c r="BA1911" s="101">
        <f>_xll.qlCalendarAdvance(Calendar,BA1910,AY1911,"f",,Trigger)</f>
        <v>52741</v>
      </c>
      <c r="BB1911" s="101">
        <f>_xll.qlInterestRateIndexMaturity(Currency&amp;"ibor"&amp;Tenor,BA1911,Trigger)</f>
        <v>52833</v>
      </c>
      <c r="BC1911" s="246">
        <f>_xll.qlIndexFixing($AC$5,AZ1911,TRUE,_xll.ohTrigger(Trigger,Trigger3M))</f>
        <v>1.7825427275790316E-2</v>
      </c>
      <c r="BD1911" s="246">
        <f>_xll.qlIndexFixing($BE$1,AZ1911,,_xll.ohTrigger(Trigger,Trigger3M))</f>
        <v>1.7898467830127256E-2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52744</v>
      </c>
      <c r="BA1912" s="101">
        <f>_xll.qlCalendarAdvance(Calendar,BA1911,AY1912,"f",,Trigger)</f>
        <v>52748</v>
      </c>
      <c r="BB1912" s="101">
        <f>_xll.qlInterestRateIndexMaturity(Currency&amp;"ibor"&amp;Tenor,BA1912,Trigger)</f>
        <v>52840</v>
      </c>
      <c r="BC1912" s="246">
        <f>_xll.qlIndexFixing($AC$5,AZ1912,TRUE,_xll.ohTrigger(Trigger,Trigger3M))</f>
        <v>1.7826566856211645E-2</v>
      </c>
      <c r="BD1912" s="246">
        <f>_xll.qlIndexFixing($BE$1,AZ1912,,_xll.ohTrigger(Trigger,Trigger3M))</f>
        <v>1.7900005761233202E-2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52751</v>
      </c>
      <c r="BA1913" s="101">
        <f>_xll.qlCalendarAdvance(Calendar,BA1912,AY1913,"f",,Trigger)</f>
        <v>52755</v>
      </c>
      <c r="BB1913" s="101">
        <f>_xll.qlInterestRateIndexMaturity(Currency&amp;"ibor"&amp;Tenor,BA1913,Trigger)</f>
        <v>52847</v>
      </c>
      <c r="BC1913" s="246">
        <f>_xll.qlIndexFixing($AC$5,AZ1913,TRUE,_xll.ohTrigger(Trigger,Trigger3M))</f>
        <v>1.7827705955768065E-2</v>
      </c>
      <c r="BD1913" s="246">
        <f>_xll.qlIndexFixing($BE$1,AZ1913,,_xll.ohTrigger(Trigger,Trigger3M))</f>
        <v>1.7901542276100715E-2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52758</v>
      </c>
      <c r="BA1914" s="101">
        <f>_xll.qlCalendarAdvance(Calendar,BA1913,AY1914,"f",,Trigger)</f>
        <v>52762</v>
      </c>
      <c r="BB1914" s="101">
        <f>_xll.qlInterestRateIndexMaturity(Currency&amp;"ibor"&amp;Tenor,BA1914,Trigger)</f>
        <v>52854</v>
      </c>
      <c r="BC1914" s="246">
        <f>_xll.qlIndexFixing($AC$5,AZ1914,TRUE,_xll.ohTrigger(Trigger,Trigger3M))</f>
        <v>1.782884457445957E-2</v>
      </c>
      <c r="BD1914" s="246">
        <f>_xll.qlIndexFixing($BE$1,AZ1914,,_xll.ohTrigger(Trigger,Trigger3M))</f>
        <v>1.7903077374728928E-2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52765</v>
      </c>
      <c r="BA1915" s="101">
        <f>_xll.qlCalendarAdvance(Calendar,BA1914,AY1915,"f",,Trigger)</f>
        <v>52769</v>
      </c>
      <c r="BB1915" s="101">
        <f>_xll.qlInterestRateIndexMaturity(Currency&amp;"ibor"&amp;Tenor,BA1915,Trigger)</f>
        <v>52861</v>
      </c>
      <c r="BC1915" s="246">
        <f>_xll.qlIndexFixing($AC$5,AZ1915,TRUE,_xll.ohTrigger(Trigger,Trigger3M))</f>
        <v>1.7829982712285294E-2</v>
      </c>
      <c r="BD1915" s="246">
        <f>_xll.qlIndexFixing($BE$1,AZ1915,,_xll.ohTrigger(Trigger,Trigger3M))</f>
        <v>1.7904611057116104E-2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52772</v>
      </c>
      <c r="BA1916" s="101">
        <f>_xll.qlCalendarAdvance(Calendar,BA1915,AY1916,"f",,Trigger)</f>
        <v>52776</v>
      </c>
      <c r="BB1916" s="101">
        <f>_xll.qlInterestRateIndexMaturity(Currency&amp;"ibor"&amp;Tenor,BA1916,Trigger)</f>
        <v>52868</v>
      </c>
      <c r="BC1916" s="246">
        <f>_xll.qlIndexFixing($AC$5,AZ1916,TRUE,_xll.ohTrigger(Trigger,Trigger3M))</f>
        <v>1.7831120369243499E-2</v>
      </c>
      <c r="BD1916" s="246">
        <f>_xll.qlIndexFixing($BE$1,AZ1916,,_xll.ohTrigger(Trigger,Trigger3M))</f>
        <v>1.7906143323261372E-2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52779</v>
      </c>
      <c r="BA1917" s="101">
        <f>_xll.qlCalendarAdvance(Calendar,BA1916,AY1917,"f",,Trigger)</f>
        <v>52783</v>
      </c>
      <c r="BB1917" s="101">
        <f>_xll.qlInterestRateIndexMaturity(Currency&amp;"ibor"&amp;Tenor,BA1917,Trigger)</f>
        <v>52875</v>
      </c>
      <c r="BC1917" s="246">
        <f>_xll.qlIndexFixing($AC$5,AZ1917,TRUE,_xll.ohTrigger(Trigger,Trigger3M))</f>
        <v>1.7832309583229046E-2</v>
      </c>
      <c r="BD1917" s="246">
        <f>_xll.qlIndexFixing($BE$1,AZ1917,,_xll.ohTrigger(Trigger,Trigger3M))</f>
        <v>1.7907674173161262E-2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52786</v>
      </c>
      <c r="BA1918" s="101">
        <f>_xll.qlCalendarAdvance(Calendar,BA1917,AY1918,"f",,Trigger)</f>
        <v>52790</v>
      </c>
      <c r="BB1918" s="101">
        <f>_xll.qlInterestRateIndexMaturity(Currency&amp;"ibor"&amp;Tenor,BA1918,Trigger)</f>
        <v>52882</v>
      </c>
      <c r="BC1918" s="246">
        <f>_xll.qlIndexFixing($AC$5,AZ1918,TRUE,_xll.ohTrigger(Trigger,Trigger3M))</f>
        <v>1.783381081881185E-2</v>
      </c>
      <c r="BD1918" s="246">
        <f>_xll.qlIndexFixing($BE$1,AZ1918,,_xll.ohTrigger(Trigger,Trigger3M))</f>
        <v>1.7909203606814899E-2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52793</v>
      </c>
      <c r="BA1919" s="101">
        <f>_xll.qlCalendarAdvance(Calendar,BA1918,AY1919,"f",,Trigger)</f>
        <v>52797</v>
      </c>
      <c r="BB1919" s="101">
        <f>_xll.qlInterestRateIndexMaturity(Currency&amp;"ibor"&amp;Tenor,BA1919,Trigger)</f>
        <v>52889</v>
      </c>
      <c r="BC1919" s="246">
        <f>_xll.qlIndexFixing($AC$5,AZ1919,TRUE,_xll.ohTrigger(Trigger,Trigger3M))</f>
        <v>1.7835312054968105E-2</v>
      </c>
      <c r="BD1919" s="246">
        <f>_xll.qlIndexFixing($BE$1,AZ1919,,_xll.ohTrigger(Trigger,Trigger3M))</f>
        <v>1.7910731624221417E-2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52800</v>
      </c>
      <c r="BA1920" s="101">
        <f>_xll.qlCalendarAdvance(Calendar,BA1919,AY1920,"f",,Trigger)</f>
        <v>52804</v>
      </c>
      <c r="BB1920" s="101">
        <f>_xll.qlInterestRateIndexMaturity(Currency&amp;"ibor"&amp;Tenor,BA1920,Trigger)</f>
        <v>52896</v>
      </c>
      <c r="BC1920" s="246">
        <f>_xll.qlIndexFixing($AC$5,AZ1920,TRUE,_xll.ohTrigger(Trigger,Trigger3M))</f>
        <v>1.7836813291699553E-2</v>
      </c>
      <c r="BD1920" s="246">
        <f>_xll.qlIndexFixing($BE$1,AZ1920,,_xll.ohTrigger(Trigger,Trigger3M))</f>
        <v>1.7912258225378206E-2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52807</v>
      </c>
      <c r="BA1921" s="101">
        <f>_xll.qlCalendarAdvance(Calendar,BA1920,AY1921,"f",,Trigger)</f>
        <v>52811</v>
      </c>
      <c r="BB1921" s="101">
        <f>_xll.qlInterestRateIndexMaturity(Currency&amp;"ibor"&amp;Tenor,BA1921,Trigger)</f>
        <v>52903</v>
      </c>
      <c r="BC1921" s="246">
        <f>_xll.qlIndexFixing($AC$5,AZ1921,TRUE,_xll.ohTrigger(Trigger,Trigger3M))</f>
        <v>1.7838314529002721E-2</v>
      </c>
      <c r="BD1921" s="246">
        <f>_xll.qlIndexFixing($BE$1,AZ1921,,_xll.ohTrigger(Trigger,Trigger3M))</f>
        <v>1.7913783410285274E-2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52814</v>
      </c>
      <c r="BA1922" s="101">
        <f>_xll.qlCalendarAdvance(Calendar,BA1921,AY1922,"f",,Trigger)</f>
        <v>52818</v>
      </c>
      <c r="BB1922" s="101">
        <f>_xll.qlInterestRateIndexMaturity(Currency&amp;"ibor"&amp;Tenor,BA1922,Trigger)</f>
        <v>52910</v>
      </c>
      <c r="BC1922" s="246">
        <f>_xll.qlIndexFixing($AC$5,AZ1922,TRUE,_xll.ohTrigger(Trigger,Trigger3M))</f>
        <v>1.783981576687934E-2</v>
      </c>
      <c r="BD1922" s="246">
        <f>_xll.qlIndexFixing($BE$1,AZ1922,,_xll.ohTrigger(Trigger,Trigger3M))</f>
        <v>1.7915307178938269E-2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52821</v>
      </c>
      <c r="BA1923" s="101">
        <f>_xll.qlCalendarAdvance(Calendar,BA1922,AY1923,"f",,Trigger)</f>
        <v>52825</v>
      </c>
      <c r="BB1923" s="101">
        <f>_xll.qlInterestRateIndexMaturity(Currency&amp;"ibor"&amp;Tenor,BA1923,Trigger)</f>
        <v>52917</v>
      </c>
      <c r="BC1923" s="246">
        <f>_xll.qlIndexFixing($AC$5,AZ1923,TRUE,_xll.ohTrigger(Trigger,Trigger3M))</f>
        <v>1.7841317005329413E-2</v>
      </c>
      <c r="BD1923" s="246">
        <f>_xll.qlIndexFixing($BE$1,AZ1923,,_xll.ohTrigger(Trigger,Trigger3M))</f>
        <v>1.7916829531337192E-2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52828</v>
      </c>
      <c r="BA1924" s="101">
        <f>_xll.qlCalendarAdvance(Calendar,BA1923,AY1924,"f",,Trigger)</f>
        <v>52832</v>
      </c>
      <c r="BB1924" s="101">
        <f>_xll.qlInterestRateIndexMaturity(Currency&amp;"ibor"&amp;Tenor,BA1924,Trigger)</f>
        <v>52924</v>
      </c>
      <c r="BC1924" s="246">
        <f>_xll.qlIndexFixing($AC$5,AZ1924,TRUE,_xll.ohTrigger(Trigger,Trigger3M))</f>
        <v>1.7842818244352073E-2</v>
      </c>
      <c r="BD1924" s="246">
        <f>_xll.qlIndexFixing($BE$1,AZ1924,,_xll.ohTrigger(Trigger,Trigger3M))</f>
        <v>1.7918350467480307E-2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52835</v>
      </c>
      <c r="BA1925" s="101">
        <f>_xll.qlCalendarAdvance(Calendar,BA1924,AY1925,"f",,Trigger)</f>
        <v>52839</v>
      </c>
      <c r="BB1925" s="101">
        <f>_xll.qlInterestRateIndexMaturity(Currency&amp;"ibor"&amp;Tenor,BA1925,Trigger)</f>
        <v>52931</v>
      </c>
      <c r="BC1925" s="246">
        <f>_xll.qlIndexFixing($AC$5,AZ1925,TRUE,_xll.ohTrigger(Trigger,Trigger3M))</f>
        <v>1.7844319483949926E-2</v>
      </c>
      <c r="BD1925" s="246">
        <f>_xll.qlIndexFixing($BE$1,AZ1925,,_xll.ohTrigger(Trigger,Trigger3M))</f>
        <v>1.791986998736414E-2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52842</v>
      </c>
      <c r="BA1926" s="101">
        <f>_xll.qlCalendarAdvance(Calendar,BA1925,AY1926,"f",,Trigger)</f>
        <v>52846</v>
      </c>
      <c r="BB1926" s="101">
        <f>_xll.qlInterestRateIndexMaturity(Currency&amp;"ibor"&amp;Tenor,BA1926,Trigger)</f>
        <v>52937</v>
      </c>
      <c r="BC1926" s="246">
        <f>_xll.qlIndexFixing($AC$5,AZ1926,TRUE,_xll.ohTrigger(Trigger,Trigger3M))</f>
        <v>1.7845271852087577E-2</v>
      </c>
      <c r="BD1926" s="246">
        <f>_xll.qlIndexFixing($BE$1,AZ1926,,_xll.ohTrigger(Trigger,Trigger3M))</f>
        <v>1.7920834536669088E-2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52849</v>
      </c>
      <c r="BA1927" s="101">
        <f>_xll.qlCalendarAdvance(Calendar,BA1926,AY1927,"f",,Trigger)</f>
        <v>52853</v>
      </c>
      <c r="BB1927" s="101">
        <f>_xll.qlInterestRateIndexMaturity(Currency&amp;"ibor"&amp;Tenor,BA1927,Trigger)</f>
        <v>52944</v>
      </c>
      <c r="BC1927" s="246">
        <f>_xll.qlIndexFixing($AC$5,AZ1927,TRUE,_xll.ohTrigger(Trigger,Trigger3M))</f>
        <v>1.7846773018538504E-2</v>
      </c>
      <c r="BD1927" s="246">
        <f>_xll.qlIndexFixing($BE$1,AZ1927,,_xll.ohTrigger(Trigger,Trigger3M))</f>
        <v>1.7922351249858415E-2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52856</v>
      </c>
      <c r="BA1928" s="101">
        <f>_xll.qlCalendarAdvance(Calendar,BA1927,AY1928,"f",,Trigger)</f>
        <v>52860</v>
      </c>
      <c r="BB1928" s="101">
        <f>_xll.qlInterestRateIndexMaturity(Currency&amp;"ibor"&amp;Tenor,BA1928,Trigger)</f>
        <v>52951</v>
      </c>
      <c r="BC1928" s="246">
        <f>_xll.qlIndexFixing($AC$5,AZ1928,TRUE,_xll.ohTrigger(Trigger,Trigger3M))</f>
        <v>1.7848274185557768E-2</v>
      </c>
      <c r="BD1928" s="246">
        <f>_xll.qlIndexFixing($BE$1,AZ1928,,_xll.ohTrigger(Trigger,Trigger3M))</f>
        <v>1.7923866546850471E-2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52863</v>
      </c>
      <c r="BA1929" s="101">
        <f>_xll.qlCalendarAdvance(Calendar,BA1928,AY1929,"f",,Trigger)</f>
        <v>52867</v>
      </c>
      <c r="BB1929" s="101">
        <f>_xll.qlInterestRateIndexMaturity(Currency&amp;"ibor"&amp;Tenor,BA1929,Trigger)</f>
        <v>52958</v>
      </c>
      <c r="BC1929" s="246">
        <f>_xll.qlIndexFixing($AC$5,AZ1929,TRUE,_xll.ohTrigger(Trigger,Trigger3M))</f>
        <v>1.7849775353142729E-2</v>
      </c>
      <c r="BD1929" s="246">
        <f>_xll.qlIndexFixing($BE$1,AZ1929,,_xll.ohTrigger(Trigger,Trigger3M))</f>
        <v>1.792538042764175E-2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52870</v>
      </c>
      <c r="BA1930" s="101">
        <f>_xll.qlCalendarAdvance(Calendar,BA1929,AY1930,"f",,Trigger)</f>
        <v>52874</v>
      </c>
      <c r="BB1930" s="101">
        <f>_xll.qlInterestRateIndexMaturity(Currency&amp;"ibor"&amp;Tenor,BA1930,Trigger)</f>
        <v>52966</v>
      </c>
      <c r="BC1930" s="246">
        <f>_xll.qlIndexFixing($AC$5,AZ1930,TRUE,_xll.ohTrigger(Trigger,Trigger3M))</f>
        <v>1.7851825690533177E-2</v>
      </c>
      <c r="BD1930" s="246">
        <f>_xll.qlIndexFixing($BE$1,AZ1930,,_xll.ohTrigger(Trigger,Trigger3M))</f>
        <v>1.7927446342869715E-2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52877</v>
      </c>
      <c r="BA1931" s="101">
        <f>_xll.qlCalendarAdvance(Calendar,BA1930,AY1931,"f",,Trigger)</f>
        <v>52881</v>
      </c>
      <c r="BB1931" s="101">
        <f>_xll.qlInterestRateIndexMaturity(Currency&amp;"ibor"&amp;Tenor,BA1931,Trigger)</f>
        <v>52973</v>
      </c>
      <c r="BC1931" s="246">
        <f>_xll.qlIndexFixing($AC$5,AZ1931,TRUE,_xll.ohTrigger(Trigger,Trigger3M))</f>
        <v>1.7853326933569148E-2</v>
      </c>
      <c r="BD1931" s="246">
        <f>_xll.qlIndexFixing($BE$1,AZ1931,,_xll.ohTrigger(Trigger,Trigger3M))</f>
        <v>1.7928957365174386E-2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52884</v>
      </c>
      <c r="BA1932" s="101">
        <f>_xll.qlCalendarAdvance(Calendar,BA1931,AY1932,"f",,Trigger)</f>
        <v>52888</v>
      </c>
      <c r="BB1932" s="101">
        <f>_xll.qlInterestRateIndexMaturity(Currency&amp;"ibor"&amp;Tenor,BA1932,Trigger)</f>
        <v>52980</v>
      </c>
      <c r="BC1932" s="246">
        <f>_xll.qlIndexFixing($AC$5,AZ1932,TRUE,_xll.ohTrigger(Trigger,Trigger3M))</f>
        <v>1.7854828177179444E-2</v>
      </c>
      <c r="BD1932" s="246">
        <f>_xll.qlIndexFixing($BE$1,AZ1932,,_xll.ohTrigger(Trigger,Trigger3M))</f>
        <v>1.7930466971210215E-2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52891</v>
      </c>
      <c r="BA1933" s="101">
        <f>_xll.qlCalendarAdvance(Calendar,BA1932,AY1933,"f",,Trigger)</f>
        <v>52895</v>
      </c>
      <c r="BB1933" s="101">
        <f>_xll.qlInterestRateIndexMaturity(Currency&amp;"ibor"&amp;Tenor,BA1933,Trigger)</f>
        <v>52987</v>
      </c>
      <c r="BC1933" s="246">
        <f>_xll.qlIndexFixing($AC$5,AZ1933,TRUE,_xll.ohTrigger(Trigger,Trigger3M))</f>
        <v>1.7856329421363192E-2</v>
      </c>
      <c r="BD1933" s="246">
        <f>_xll.qlIndexFixing($BE$1,AZ1933,,_xll.ohTrigger(Trigger,Trigger3M))</f>
        <v>1.7931975160976332E-2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52898</v>
      </c>
      <c r="BA1934" s="101">
        <f>_xll.qlCalendarAdvance(Calendar,BA1933,AY1934,"f",,Trigger)</f>
        <v>52902</v>
      </c>
      <c r="BB1934" s="101">
        <f>_xll.qlInterestRateIndexMaturity(Currency&amp;"ibor"&amp;Tenor,BA1934,Trigger)</f>
        <v>52994</v>
      </c>
      <c r="BC1934" s="246">
        <f>_xll.qlIndexFixing($AC$5,AZ1934,TRUE,_xll.ohTrigger(Trigger,Trigger3M))</f>
        <v>1.7857830666120393E-2</v>
      </c>
      <c r="BD1934" s="246">
        <f>_xll.qlIndexFixing($BE$1,AZ1934,,_xll.ohTrigger(Trigger,Trigger3M))</f>
        <v>1.7933481934467529E-2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52905</v>
      </c>
      <c r="BA1935" s="101">
        <f>_xll.qlCalendarAdvance(Calendar,BA1934,AY1935,"f",,Trigger)</f>
        <v>52909</v>
      </c>
      <c r="BB1935" s="101">
        <f>_xll.qlInterestRateIndexMaturity(Currency&amp;"ibor"&amp;Tenor,BA1935,Trigger)</f>
        <v>53001</v>
      </c>
      <c r="BC1935" s="246">
        <f>_xll.qlIndexFixing($AC$5,AZ1935,TRUE,_xll.ohTrigger(Trigger,Trigger3M))</f>
        <v>1.7859331911449314E-2</v>
      </c>
      <c r="BD1935" s="246">
        <f>_xll.qlIndexFixing($BE$1,AZ1935,,_xll.ohTrigger(Trigger,Trigger3M))</f>
        <v>1.7934987291687274E-2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52912</v>
      </c>
      <c r="BA1936" s="101">
        <f>_xll.qlCalendarAdvance(Calendar,BA1935,AY1936,"f",,Trigger)</f>
        <v>52916</v>
      </c>
      <c r="BB1936" s="101">
        <f>_xll.qlInterestRateIndexMaturity(Currency&amp;"ibor"&amp;Tenor,BA1936,Trigger)</f>
        <v>53008</v>
      </c>
      <c r="BC1936" s="246">
        <f>_xll.qlIndexFixing($AC$5,AZ1936,TRUE,_xll.ohTrigger(Trigger,Trigger3M))</f>
        <v>1.7860833157352558E-2</v>
      </c>
      <c r="BD1936" s="246">
        <f>_xll.qlIndexFixing($BE$1,AZ1936,,_xll.ohTrigger(Trigger,Trigger3M))</f>
        <v>1.7936491232630362E-2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52919</v>
      </c>
      <c r="BA1937" s="101">
        <f>_xll.qlCalendarAdvance(Calendar,BA1936,AY1937,"f",,Trigger)</f>
        <v>52923</v>
      </c>
      <c r="BB1937" s="101">
        <f>_xll.qlInterestRateIndexMaturity(Currency&amp;"ibor"&amp;Tenor,BA1937,Trigger)</f>
        <v>53015</v>
      </c>
      <c r="BC1937" s="246">
        <f>_xll.qlIndexFixing($AC$5,AZ1937,TRUE,_xll.ohTrigger(Trigger,Trigger3M))</f>
        <v>1.7862334403830123E-2</v>
      </c>
      <c r="BD1937" s="246">
        <f>_xll.qlIndexFixing($BE$1,AZ1937,,_xll.ohTrigger(Trigger,Trigger3M))</f>
        <v>1.7937993757296787E-2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52926</v>
      </c>
      <c r="BA1938" s="101">
        <f>_xll.qlCalendarAdvance(Calendar,BA1937,AY1938,"f",,Trigger)</f>
        <v>52930</v>
      </c>
      <c r="BB1938" s="101">
        <f>_xll.qlInterestRateIndexMaturity(Currency&amp;"ibor"&amp;Tenor,BA1938,Trigger)</f>
        <v>53021</v>
      </c>
      <c r="BC1938" s="246">
        <f>_xll.qlIndexFixing($AC$5,AZ1938,TRUE,_xll.ohTrigger(Trigger,Trigger3M))</f>
        <v>1.7863285886934237E-2</v>
      </c>
      <c r="BD1938" s="246">
        <f>_xll.qlIndexFixing($BE$1,AZ1938,,_xll.ohTrigger(Trigger,Trigger3M))</f>
        <v>1.7938941625496092E-2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52933</v>
      </c>
      <c r="BA1939" s="101">
        <f>_xll.qlCalendarAdvance(Calendar,BA1938,AY1939,"f",,Trigger)</f>
        <v>52937</v>
      </c>
      <c r="BB1939" s="101">
        <f>_xll.qlInterestRateIndexMaturity(Currency&amp;"ibor"&amp;Tenor,BA1939,Trigger)</f>
        <v>53027</v>
      </c>
      <c r="BC1939" s="246">
        <f>_xll.qlIndexFixing($AC$5,AZ1939,TRUE,_xll.ohTrigger(Trigger,Trigger3M))</f>
        <v>1.7864237247113834E-2</v>
      </c>
      <c r="BD1939" s="246">
        <f>_xll.qlIndexFixing($BE$1,AZ1939,,_xll.ohTrigger(Trigger,Trigger3M))</f>
        <v>1.7939888146399241E-2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52940</v>
      </c>
      <c r="BA1940" s="101">
        <f>_xll.qlCalendarAdvance(Calendar,BA1939,AY1940,"f",,Trigger)</f>
        <v>52944</v>
      </c>
      <c r="BB1940" s="101">
        <f>_xll.qlInterestRateIndexMaturity(Currency&amp;"ibor"&amp;Tenor,BA1940,Trigger)</f>
        <v>53034</v>
      </c>
      <c r="BC1940" s="246">
        <f>_xll.qlIndexFixing($AC$5,AZ1940,TRUE,_xll.ohTrigger(Trigger,Trigger3M))</f>
        <v>1.7865738346569238E-2</v>
      </c>
      <c r="BD1940" s="246">
        <f>_xll.qlIndexFixing($BE$1,AZ1940,,_xll.ohTrigger(Trigger,Trigger3M))</f>
        <v>1.7941386475539112E-2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52947</v>
      </c>
      <c r="BA1941" s="101">
        <f>_xll.qlCalendarAdvance(Calendar,BA1940,AY1941,"f",,Trigger)</f>
        <v>52951</v>
      </c>
      <c r="BB1941" s="101">
        <f>_xll.qlInterestRateIndexMaturity(Currency&amp;"ibor"&amp;Tenor,BA1941,Trigger)</f>
        <v>53041</v>
      </c>
      <c r="BC1941" s="246">
        <f>_xll.qlIndexFixing($AC$5,AZ1941,TRUE,_xll.ohTrigger(Trigger,Trigger3M))</f>
        <v>1.7867239446585081E-2</v>
      </c>
      <c r="BD1941" s="246">
        <f>_xll.qlIndexFixing($BE$1,AZ1941,,_xll.ohTrigger(Trigger,Trigger3M))</f>
        <v>1.7942883388522013E-2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52953</v>
      </c>
      <c r="BA1942" s="101">
        <f>_xll.qlCalendarAdvance(Calendar,BA1941,AY1942,"f",,Trigger)</f>
        <v>52958</v>
      </c>
      <c r="BB1942" s="101">
        <f>_xll.qlInterestRateIndexMaturity(Currency&amp;"ibor"&amp;Tenor,BA1942,Trigger)</f>
        <v>53048</v>
      </c>
      <c r="BC1942" s="246">
        <f>_xll.qlIndexFixing($AC$5,AZ1942,TRUE,_xll.ohTrigger(Trigger,Trigger3M))</f>
        <v>1.7868740547162254E-2</v>
      </c>
      <c r="BD1942" s="246">
        <f>_xll.qlIndexFixing($BE$1,AZ1942,,_xll.ohTrigger(Trigger,Trigger3M))</f>
        <v>1.7944378885348833E-2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52961</v>
      </c>
      <c r="BA1943" s="101">
        <f>_xll.qlCalendarAdvance(Calendar,BA1942,AY1943,"f",,Trigger)</f>
        <v>52965</v>
      </c>
      <c r="BB1943" s="101">
        <f>_xll.qlInterestRateIndexMaturity(Currency&amp;"ibor"&amp;Tenor,BA1943,Trigger)</f>
        <v>53055</v>
      </c>
      <c r="BC1943" s="246">
        <f>_xll.qlIndexFixing($AC$5,AZ1943,TRUE,_xll.ohTrigger(Trigger,Trigger3M))</f>
        <v>1.7870241648300755E-2</v>
      </c>
      <c r="BD1943" s="246">
        <f>_xll.qlIndexFixing($BE$1,AZ1943,,_xll.ohTrigger(Trigger,Trigger3M))</f>
        <v>1.7945872966017795E-2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52968</v>
      </c>
      <c r="BA1944" s="101">
        <f>_xll.qlCalendarAdvance(Calendar,BA1943,AY1944,"f",,Trigger)</f>
        <v>52972</v>
      </c>
      <c r="BB1944" s="101">
        <f>_xll.qlInterestRateIndexMaturity(Currency&amp;"ibor"&amp;Tenor,BA1944,Trigger)</f>
        <v>53063</v>
      </c>
      <c r="BC1944" s="246">
        <f>_xll.qlIndexFixing($AC$5,AZ1944,TRUE,_xll.ohTrigger(Trigger,Trigger3M))</f>
        <v>1.7872292934979665E-2</v>
      </c>
      <c r="BD1944" s="246">
        <f>_xll.qlIndexFixing($BE$1,AZ1944,,_xll.ohTrigger(Trigger,Trigger3M))</f>
        <v>1.7947918694411133E-2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52975</v>
      </c>
      <c r="BA1945" s="101">
        <f>_xll.qlCalendarAdvance(Calendar,BA1944,AY1945,"f",,Trigger)</f>
        <v>52979</v>
      </c>
      <c r="BB1945" s="101">
        <f>_xll.qlInterestRateIndexMaturity(Currency&amp;"ibor"&amp;Tenor,BA1945,Trigger)</f>
        <v>53069</v>
      </c>
      <c r="BC1945" s="246">
        <f>_xll.qlIndexFixing($AC$5,AZ1945,TRUE,_xll.ohTrigger(Trigger,Trigger3M))</f>
        <v>1.7873243852258192E-2</v>
      </c>
      <c r="BD1945" s="246">
        <f>_xll.qlIndexFixing($BE$1,AZ1945,,_xll.ohTrigger(Trigger,Trigger3M))</f>
        <v>1.7948856878875041E-2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52982</v>
      </c>
      <c r="BA1946" s="101">
        <f>_xll.qlCalendarAdvance(Calendar,BA1945,AY1946,"f",,Trigger)</f>
        <v>52986</v>
      </c>
      <c r="BB1946" s="101">
        <f>_xll.qlInterestRateIndexMaturity(Currency&amp;"ibor"&amp;Tenor,BA1946,Trigger)</f>
        <v>53076</v>
      </c>
      <c r="BC1946" s="246">
        <f>_xll.qlIndexFixing($AC$5,AZ1946,TRUE,_xll.ohTrigger(Trigger,Trigger3M))</f>
        <v>1.7874744955078015E-2</v>
      </c>
      <c r="BD1946" s="246">
        <f>_xll.qlIndexFixing($BE$1,AZ1946,,_xll.ohTrigger(Trigger,Trigger3M))</f>
        <v>1.7950346711058884E-2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52989</v>
      </c>
      <c r="BA1947" s="101">
        <f>_xll.qlCalendarAdvance(Calendar,BA1946,AY1947,"f",,Trigger)</f>
        <v>52993</v>
      </c>
      <c r="BB1947" s="101">
        <f>_xll.qlInterestRateIndexMaturity(Currency&amp;"ibor"&amp;Tenor,BA1947,Trigger)</f>
        <v>53080</v>
      </c>
      <c r="BC1947" s="246">
        <f>_xll.qlIndexFixing($AC$5,AZ1947,TRUE,_xll.ohTrigger(Trigger,Trigger3M))</f>
        <v>1.7874594985479528E-2</v>
      </c>
      <c r="BD1947" s="246">
        <f>_xll.qlIndexFixing($BE$1,AZ1947,,_xll.ohTrigger(Trigger,Trigger3M))</f>
        <v>1.7950176273277111E-2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52996</v>
      </c>
      <c r="BA1948" s="101">
        <f>_xll.qlCalendarAdvance(Calendar,BA1947,AY1948,"f",,Trigger)</f>
        <v>53000</v>
      </c>
      <c r="BB1948" s="101">
        <f>_xll.qlInterestRateIndexMaturity(Currency&amp;"ibor"&amp;Tenor,BA1948,Trigger)</f>
        <v>53090</v>
      </c>
      <c r="BC1948" s="246">
        <f>_xll.qlIndexFixing($AC$5,AZ1948,TRUE,_xll.ohTrigger(Trigger,Trigger3M))</f>
        <v>1.7877747162399871E-2</v>
      </c>
      <c r="BD1948" s="246">
        <f>_xll.qlIndexFixing($BE$1,AZ1948,,_xll.ohTrigger(Trigger,Trigger3M))</f>
        <v>1.7953322126934346E-2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53003</v>
      </c>
      <c r="BA1949" s="101">
        <f>_xll.qlCalendarAdvance(Calendar,BA1948,AY1949,"f",,Trigger)</f>
        <v>53007</v>
      </c>
      <c r="BB1949" s="101">
        <f>_xll.qlInterestRateIndexMaturity(Currency&amp;"ibor"&amp;Tenor,BA1949,Trigger)</f>
        <v>53097</v>
      </c>
      <c r="BC1949" s="246">
        <f>_xll.qlIndexFixing($AC$5,AZ1949,TRUE,_xll.ohTrigger(Trigger,Trigger3M))</f>
        <v>1.787924826690368E-2</v>
      </c>
      <c r="BD1949" s="246">
        <f>_xll.qlIndexFixing($BE$1,AZ1949,,_xll.ohTrigger(Trigger,Trigger3M))</f>
        <v>1.7954807710619747E-2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53010</v>
      </c>
      <c r="BA1950" s="101">
        <f>_xll.qlCalendarAdvance(Calendar,BA1949,AY1950,"f",,Trigger)</f>
        <v>53014</v>
      </c>
      <c r="BB1950" s="101">
        <f>_xll.qlInterestRateIndexMaturity(Currency&amp;"ibor"&amp;Tenor,BA1950,Trigger)</f>
        <v>53104</v>
      </c>
      <c r="BC1950" s="246">
        <f>_xll.qlIndexFixing($AC$5,AZ1950,TRUE,_xll.ohTrigger(Trigger,Trigger3M))</f>
        <v>1.7880749371966154E-2</v>
      </c>
      <c r="BD1950" s="246">
        <f>_xll.qlIndexFixing($BE$1,AZ1950,,_xll.ohTrigger(Trigger,Trigger3M))</f>
        <v>1.7956291878136632E-2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53017</v>
      </c>
      <c r="BA1951" s="101">
        <f>_xll.qlCalendarAdvance(Calendar,BA1950,AY1951,"f",,Trigger)</f>
        <v>53021</v>
      </c>
      <c r="BB1951" s="101">
        <f>_xll.qlInterestRateIndexMaturity(Currency&amp;"ibor"&amp;Tenor,BA1951,Trigger)</f>
        <v>53113</v>
      </c>
      <c r="BC1951" s="246">
        <f>_xll.qlIndexFixing($AC$5,AZ1951,TRUE,_xll.ohTrigger(Trigger,Trigger3M))</f>
        <v>1.7883351914704419E-2</v>
      </c>
      <c r="BD1951" s="246">
        <f>_xll.qlIndexFixing($BE$1,AZ1951,,_xll.ohTrigger(Trigger,Trigger3M))</f>
        <v>1.7958880392605917E-2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53024</v>
      </c>
      <c r="BA1952" s="101">
        <f>_xll.qlCalendarAdvance(Calendar,BA1951,AY1952,"f",,Trigger)</f>
        <v>53028</v>
      </c>
      <c r="BB1952" s="101">
        <f>_xll.qlInterestRateIndexMaturity(Currency&amp;"ibor"&amp;Tenor,BA1952,Trigger)</f>
        <v>53120</v>
      </c>
      <c r="BC1952" s="246">
        <f>_xll.qlIndexFixing($AC$5,AZ1952,TRUE,_xll.ohTrigger(Trigger,Trigger3M))</f>
        <v>1.7884853169782063E-2</v>
      </c>
      <c r="BD1952" s="246">
        <f>_xll.qlIndexFixing($BE$1,AZ1952,,_xll.ohTrigger(Trigger,Trigger3M))</f>
        <v>1.7960361672919107E-2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53031</v>
      </c>
      <c r="BA1953" s="101">
        <f>_xll.qlCalendarAdvance(Calendar,BA1952,AY1953,"f",,Trigger)</f>
        <v>53035</v>
      </c>
      <c r="BB1953" s="101">
        <f>_xll.qlInterestRateIndexMaturity(Currency&amp;"ibor"&amp;Tenor,BA1953,Trigger)</f>
        <v>53127</v>
      </c>
      <c r="BC1953" s="246">
        <f>_xll.qlIndexFixing($AC$5,AZ1953,TRUE,_xll.ohTrigger(Trigger,Trigger3M))</f>
        <v>1.7886354425431423E-2</v>
      </c>
      <c r="BD1953" s="246">
        <f>_xll.qlIndexFixing($BE$1,AZ1953,,_xll.ohTrigger(Trigger,Trigger3M))</f>
        <v>1.7961841536929573E-2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53038</v>
      </c>
      <c r="BA1954" s="101">
        <f>_xll.qlCalendarAdvance(Calendar,BA1953,AY1954,"f",,Trigger)</f>
        <v>53042</v>
      </c>
      <c r="BB1954" s="101">
        <f>_xll.qlInterestRateIndexMaturity(Currency&amp;"ibor"&amp;Tenor,BA1954,Trigger)</f>
        <v>53134</v>
      </c>
      <c r="BC1954" s="246">
        <f>_xll.qlIndexFixing($AC$5,AZ1954,TRUE,_xll.ohTrigger(Trigger,Trigger3M))</f>
        <v>1.7887855681655972E-2</v>
      </c>
      <c r="BD1954" s="246">
        <f>_xll.qlIndexFixing($BE$1,AZ1954,,_xll.ohTrigger(Trigger,Trigger3M))</f>
        <v>1.7963319984635573E-2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53045</v>
      </c>
      <c r="BA1955" s="101">
        <f>_xll.qlCalendarAdvance(Calendar,BA1954,AY1955,"f",,Trigger)</f>
        <v>53049</v>
      </c>
      <c r="BB1955" s="101">
        <f>_xll.qlInterestRateIndexMaturity(Currency&amp;"ibor"&amp;Tenor,BA1955,Trigger)</f>
        <v>53141</v>
      </c>
      <c r="BC1955" s="246">
        <f>_xll.qlIndexFixing($AC$5,AZ1955,TRUE,_xll.ohTrigger(Trigger,Trigger3M))</f>
        <v>1.7889356938452242E-2</v>
      </c>
      <c r="BD1955" s="246">
        <f>_xll.qlIndexFixing($BE$1,AZ1955,,_xll.ohTrigger(Trigger,Trigger3M))</f>
        <v>1.7964797016034501E-2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53052</v>
      </c>
      <c r="BA1956" s="101">
        <f>_xll.qlCalendarAdvance(Calendar,BA1955,AY1956,"f",,Trigger)</f>
        <v>53056</v>
      </c>
      <c r="BB1956" s="101">
        <f>_xll.qlInterestRateIndexMaturity(Currency&amp;"ibor"&amp;Tenor,BA1956,Trigger)</f>
        <v>53147</v>
      </c>
      <c r="BC1956" s="246">
        <f>_xll.qlIndexFixing($AC$5,AZ1956,TRUE,_xll.ohTrigger(Trigger,Trigger3M))</f>
        <v>1.7890156802508623E-2</v>
      </c>
      <c r="BD1956" s="246">
        <f>_xll.qlIndexFixing($BE$1,AZ1956,,_xll.ohTrigger(Trigger,Trigger3M))</f>
        <v>1.7965719878589713E-2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53057</v>
      </c>
      <c r="BA1957" s="101">
        <f>_xll.qlCalendarAdvance(Calendar,BA1956,AY1957,"f",,Trigger)</f>
        <v>53063</v>
      </c>
      <c r="BB1957" s="101">
        <f>_xll.qlInterestRateIndexMaturity(Currency&amp;"ibor"&amp;Tenor,BA1957,Trigger)</f>
        <v>53154</v>
      </c>
      <c r="BC1957" s="246">
        <f>_xll.qlIndexFixing($AC$5,AZ1957,TRUE,_xll.ohTrigger(Trigger,Trigger3M))</f>
        <v>1.7890605189257013E-2</v>
      </c>
      <c r="BD1957" s="246">
        <f>_xll.qlIndexFixing($BE$1,AZ1957,,_xll.ohTrigger(Trigger,Trigger3M))</f>
        <v>1.7967193633921109E-2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53066</v>
      </c>
      <c r="BA1958" s="101">
        <f>_xll.qlCalendarAdvance(Calendar,BA1957,AY1958,"f",,Trigger)</f>
        <v>53070</v>
      </c>
      <c r="BB1958" s="101">
        <f>_xll.qlInterestRateIndexMaturity(Currency&amp;"ibor"&amp;Tenor,BA1958,Trigger)</f>
        <v>53161</v>
      </c>
      <c r="BC1958" s="246">
        <f>_xll.qlIndexFixing($AC$5,AZ1958,TRUE,_xll.ohTrigger(Trigger,Trigger3M))</f>
        <v>1.7891052232467376E-2</v>
      </c>
      <c r="BD1958" s="246">
        <f>_xll.qlIndexFixing($BE$1,AZ1958,,_xll.ohTrigger(Trigger,Trigger3M))</f>
        <v>1.7968663804159846E-2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53073</v>
      </c>
      <c r="BA1959" s="101">
        <f>_xll.qlCalendarAdvance(Calendar,BA1958,AY1959,"f",,Trigger)</f>
        <v>53077</v>
      </c>
      <c r="BB1959" s="101">
        <f>_xll.qlInterestRateIndexMaturity(Currency&amp;"ibor"&amp;Tenor,BA1959,Trigger)</f>
        <v>53168</v>
      </c>
      <c r="BC1959" s="246">
        <f>_xll.qlIndexFixing($AC$5,AZ1959,TRUE,_xll.ohTrigger(Trigger,Trigger3M))</f>
        <v>1.7891497932142345E-2</v>
      </c>
      <c r="BD1959" s="246">
        <f>_xll.qlIndexFixing($BE$1,AZ1959,,_xll.ohTrigger(Trigger,Trigger3M))</f>
        <v>1.7970128491564177E-2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53079</v>
      </c>
      <c r="BA1960" s="101">
        <f>_xll.qlCalendarAdvance(Calendar,BA1959,AY1960,"f",,Trigger)</f>
        <v>53084</v>
      </c>
      <c r="BB1960" s="101">
        <f>_xll.qlInterestRateIndexMaturity(Currency&amp;"ibor"&amp;Tenor,BA1960,Trigger)</f>
        <v>53176</v>
      </c>
      <c r="BC1960" s="246">
        <f>_xll.qlIndexFixing($AC$5,AZ1960,TRUE,_xll.ohTrigger(Trigger,Trigger3M))</f>
        <v>1.7892391520016534E-2</v>
      </c>
      <c r="BD1960" s="246">
        <f>_xll.qlIndexFixing($BE$1,AZ1960,,_xll.ohTrigger(Trigger,Trigger3M))</f>
        <v>1.7972136300308736E-2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53087</v>
      </c>
      <c r="BA1961" s="101">
        <f>_xll.qlCalendarAdvance(Calendar,BA1960,AY1961,"f",,Trigger)</f>
        <v>53091</v>
      </c>
      <c r="BB1961" s="101">
        <f>_xll.qlInterestRateIndexMaturity(Currency&amp;"ibor"&amp;Tenor,BA1961,Trigger)</f>
        <v>53183</v>
      </c>
      <c r="BC1961" s="246">
        <f>_xll.qlIndexFixing($AC$5,AZ1961,TRUE,_xll.ohTrigger(Trigger,Trigger3M))</f>
        <v>1.7892845867153839E-2</v>
      </c>
      <c r="BD1961" s="246">
        <f>_xll.qlIndexFixing($BE$1,AZ1961,,_xll.ohTrigger(Trigger,Trigger3M))</f>
        <v>1.7973583258711394E-2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53094</v>
      </c>
      <c r="BA1962" s="101">
        <f>_xll.qlCalendarAdvance(Calendar,BA1961,AY1962,"f",,Trigger)</f>
        <v>53098</v>
      </c>
      <c r="BB1962" s="101">
        <f>_xll.qlInterestRateIndexMaturity(Currency&amp;"ibor"&amp;Tenor,BA1962,Trigger)</f>
        <v>53190</v>
      </c>
      <c r="BC1962" s="246">
        <f>_xll.qlIndexFixing($AC$5,AZ1962,TRUE,_xll.ohTrigger(Trigger,Trigger3M))</f>
        <v>1.7893298885293361E-2</v>
      </c>
      <c r="BD1962" s="246">
        <f>_xll.qlIndexFixing($BE$1,AZ1962,,_xll.ohTrigger(Trigger,Trigger3M))</f>
        <v>1.7975018878399741E-2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53101</v>
      </c>
      <c r="BA1963" s="101">
        <f>_xll.qlCalendarAdvance(Calendar,BA1962,AY1963,"f",,Trigger)</f>
        <v>53105</v>
      </c>
      <c r="BB1963" s="101">
        <f>_xll.qlInterestRateIndexMaturity(Currency&amp;"ibor"&amp;Tenor,BA1963,Trigger)</f>
        <v>53197</v>
      </c>
      <c r="BC1963" s="246">
        <f>_xll.qlIndexFixing($AC$5,AZ1963,TRUE,_xll.ohTrigger(Trigger,Trigger3M))</f>
        <v>1.7893750574435104E-2</v>
      </c>
      <c r="BD1963" s="246">
        <f>_xll.qlIndexFixing($BE$1,AZ1963,,_xll.ohTrigger(Trigger,Trigger3M))</f>
        <v>1.7976441282145834E-2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53108</v>
      </c>
      <c r="BA1964" s="101">
        <f>_xll.qlCalendarAdvance(Calendar,BA1963,AY1964,"f",,Trigger)</f>
        <v>53112</v>
      </c>
      <c r="BB1964" s="101">
        <f>_xll.qlInterestRateIndexMaturity(Currency&amp;"ibor"&amp;Tenor,BA1964,Trigger)</f>
        <v>53204</v>
      </c>
      <c r="BC1964" s="246">
        <f>_xll.qlIndexFixing($AC$5,AZ1964,TRUE,_xll.ohTrigger(Trigger,Trigger3M))</f>
        <v>1.7894200934579062E-2</v>
      </c>
      <c r="BD1964" s="246">
        <f>_xll.qlIndexFixing($BE$1,AZ1964,,_xll.ohTrigger(Trigger,Trigger3M))</f>
        <v>1.7977848592730421E-2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53115</v>
      </c>
      <c r="BA1965" s="101">
        <f>_xll.qlCalendarAdvance(Calendar,BA1964,AY1965,"f",,Trigger)</f>
        <v>53119</v>
      </c>
      <c r="BB1965" s="101">
        <f>_xll.qlInterestRateIndexMaturity(Currency&amp;"ibor"&amp;Tenor,BA1965,Trigger)</f>
        <v>53211</v>
      </c>
      <c r="BC1965" s="246">
        <f>_xll.qlIndexFixing($AC$5,AZ1965,TRUE,_xll.ohTrigger(Trigger,Trigger3M))</f>
        <v>1.7894649965724374E-2</v>
      </c>
      <c r="BD1965" s="246">
        <f>_xll.qlIndexFixing($BE$1,AZ1965,,_xll.ohTrigger(Trigger,Trigger3M))</f>
        <v>1.7979238932922963E-2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53122</v>
      </c>
      <c r="BA1966" s="101">
        <f>_xll.qlCalendarAdvance(Calendar,BA1965,AY1966,"f",,Trigger)</f>
        <v>53126</v>
      </c>
      <c r="BB1966" s="101">
        <f>_xll.qlInterestRateIndexMaturity(Currency&amp;"ibor"&amp;Tenor,BA1966,Trigger)</f>
        <v>53218</v>
      </c>
      <c r="BC1966" s="246">
        <f>_xll.qlIndexFixing($AC$5,AZ1966,TRUE,_xll.ohTrigger(Trigger,Trigger3M))</f>
        <v>1.7895097667870164E-2</v>
      </c>
      <c r="BD1966" s="246">
        <f>_xll.qlIndexFixing($BE$1,AZ1966,,_xll.ohTrigger(Trigger,Trigger3M))</f>
        <v>1.7980610425497253E-2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53129</v>
      </c>
      <c r="BA1967" s="101">
        <f>_xll.qlCalendarAdvance(Calendar,BA1966,AY1967,"f",,Trigger)</f>
        <v>53133</v>
      </c>
      <c r="BB1967" s="101">
        <f>_xll.qlInterestRateIndexMaturity(Currency&amp;"ibor"&amp;Tenor,BA1967,Trigger)</f>
        <v>53225</v>
      </c>
      <c r="BC1967" s="246">
        <f>_xll.qlIndexFixing($AC$5,AZ1967,TRUE,_xll.ohTrigger(Trigger,Trigger3M))</f>
        <v>1.7895544041017303E-2</v>
      </c>
      <c r="BD1967" s="246">
        <f>_xll.qlIndexFixing($BE$1,AZ1967,,_xll.ohTrigger(Trigger,Trigger3M))</f>
        <v>1.798196119322449E-2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53136</v>
      </c>
      <c r="BA1968" s="101">
        <f>_xll.qlCalendarAdvance(Calendar,BA1967,AY1968,"f",,Trigger)</f>
        <v>53140</v>
      </c>
      <c r="BB1968" s="101">
        <f>_xll.qlInterestRateIndexMaturity(Currency&amp;"ibor"&amp;Tenor,BA1968,Trigger)</f>
        <v>53232</v>
      </c>
      <c r="BC1968" s="246">
        <f>_xll.qlIndexFixing($AC$5,AZ1968,TRUE,_xll.ohTrigger(Trigger,Trigger3M))</f>
        <v>1.7895989085164925E-2</v>
      </c>
      <c r="BD1968" s="246">
        <f>_xll.qlIndexFixing($BE$1,AZ1968,,_xll.ohTrigger(Trigger,Trigger3M))</f>
        <v>1.7983289358865437E-2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53143</v>
      </c>
      <c r="BA1969" s="101">
        <f>_xll.qlCalendarAdvance(Calendar,BA1968,AY1969,"f",,Trigger)</f>
        <v>53147</v>
      </c>
      <c r="BB1969" s="101">
        <f>_xll.qlInterestRateIndexMaturity(Currency&amp;"ibor"&amp;Tenor,BA1969,Trigger)</f>
        <v>53239</v>
      </c>
      <c r="BC1969" s="246">
        <f>_xll.qlIndexFixing($AC$5,AZ1969,TRUE,_xll.ohTrigger(Trigger,Trigger3M))</f>
        <v>1.7896581464127332E-2</v>
      </c>
      <c r="BD1969" s="246">
        <f>_xll.qlIndexFixing($BE$1,AZ1969,,_xll.ohTrigger(Trigger,Trigger3M))</f>
        <v>1.7984593046102729E-2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53150</v>
      </c>
      <c r="BA1970" s="101">
        <f>_xll.qlCalendarAdvance(Calendar,BA1969,AY1970,"f",,Trigger)</f>
        <v>53154</v>
      </c>
      <c r="BB1970" s="101">
        <f>_xll.qlInterestRateIndexMaturity(Currency&amp;"ibor"&amp;Tenor,BA1970,Trigger)</f>
        <v>53246</v>
      </c>
      <c r="BC1970" s="246">
        <f>_xll.qlIndexFixing($AC$5,AZ1970,TRUE,_xll.ohTrigger(Trigger,Trigger3M))</f>
        <v>1.7898065256725684E-2</v>
      </c>
      <c r="BD1970" s="246">
        <f>_xll.qlIndexFixing($BE$1,AZ1970,,_xll.ohTrigger(Trigger,Trigger3M))</f>
        <v>1.798587084198314E-2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53157</v>
      </c>
      <c r="BA1971" s="101">
        <f>_xll.qlCalendarAdvance(Calendar,BA1970,AY1971,"f",,Trigger)</f>
        <v>53161</v>
      </c>
      <c r="BB1971" s="101">
        <f>_xll.qlInterestRateIndexMaturity(Currency&amp;"ibor"&amp;Tenor,BA1971,Trigger)</f>
        <v>53253</v>
      </c>
      <c r="BC1971" s="246">
        <f>_xll.qlIndexFixing($AC$5,AZ1971,TRUE,_xll.ohTrigger(Trigger,Trigger3M))</f>
        <v>1.7899549049885329E-2</v>
      </c>
      <c r="BD1971" s="246">
        <f>_xll.qlIndexFixing($BE$1,AZ1971,,_xll.ohTrigger(Trigger,Trigger3M))</f>
        <v>1.7987122549455593E-2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53164</v>
      </c>
      <c r="BA1972" s="101">
        <f>_xll.qlCalendarAdvance(Calendar,BA1971,AY1972,"f",,Trigger)</f>
        <v>53168</v>
      </c>
      <c r="BB1972" s="101">
        <f>_xll.qlInterestRateIndexMaturity(Currency&amp;"ibor"&amp;Tenor,BA1972,Trigger)</f>
        <v>53260</v>
      </c>
      <c r="BC1972" s="246">
        <f>_xll.qlIndexFixing($AC$5,AZ1972,TRUE,_xll.ohTrigger(Trigger,Trigger3M))</f>
        <v>1.7901032843603656E-2</v>
      </c>
      <c r="BD1972" s="246">
        <f>_xll.qlIndexFixing($BE$1,AZ1972,,_xll.ohTrigger(Trigger,Trigger3M))</f>
        <v>1.7988348168494026E-2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53171</v>
      </c>
      <c r="BA1973" s="101">
        <f>_xll.qlCalendarAdvance(Calendar,BA1972,AY1973,"f",,Trigger)</f>
        <v>53175</v>
      </c>
      <c r="BB1973" s="101">
        <f>_xll.qlInterestRateIndexMaturity(Currency&amp;"ibor"&amp;Tenor,BA1973,Trigger)</f>
        <v>53267</v>
      </c>
      <c r="BC1973" s="246">
        <f>_xll.qlIndexFixing($AC$5,AZ1973,TRUE,_xll.ohTrigger(Trigger,Trigger3M))</f>
        <v>1.7902516637882407E-2</v>
      </c>
      <c r="BD1973" s="246">
        <f>_xll.qlIndexFixing($BE$1,AZ1973,,_xll.ohTrigger(Trigger,Trigger3M))</f>
        <v>1.7989547699074977E-2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53178</v>
      </c>
      <c r="BA1974" s="101">
        <f>_xll.qlCalendarAdvance(Calendar,BA1973,AY1974,"f",,Trigger)</f>
        <v>53182</v>
      </c>
      <c r="BB1974" s="101">
        <f>_xll.qlInterestRateIndexMaturity(Currency&amp;"ibor"&amp;Tenor,BA1974,Trigger)</f>
        <v>53274</v>
      </c>
      <c r="BC1974" s="246">
        <f>_xll.qlIndexFixing($AC$5,AZ1974,TRUE,_xll.ohTrigger(Trigger,Trigger3M))</f>
        <v>1.7904000432721577E-2</v>
      </c>
      <c r="BD1974" s="246">
        <f>_xll.qlIndexFixing($BE$1,AZ1974,,_xll.ohTrigger(Trigger,Trigger3M))</f>
        <v>1.7990721141175857E-2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53185</v>
      </c>
      <c r="BA1975" s="101">
        <f>_xll.qlCalendarAdvance(Calendar,BA1974,AY1975,"f",,Trigger)</f>
        <v>53189</v>
      </c>
      <c r="BB1975" s="101">
        <f>_xll.qlInterestRateIndexMaturity(Currency&amp;"ibor"&amp;Tenor,BA1975,Trigger)</f>
        <v>53281</v>
      </c>
      <c r="BC1975" s="246">
        <f>_xll.qlIndexFixing($AC$5,AZ1975,TRUE,_xll.ohTrigger(Trigger,Trigger3M))</f>
        <v>1.79054842281203E-2</v>
      </c>
      <c r="BD1975" s="246">
        <f>_xll.qlIndexFixing($BE$1,AZ1975,,_xll.ohTrigger(Trigger,Trigger3M))</f>
        <v>1.7991868494773206E-2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53192</v>
      </c>
      <c r="BA1976" s="101">
        <f>_xll.qlCalendarAdvance(Calendar,BA1975,AY1976,"f",,Trigger)</f>
        <v>53196</v>
      </c>
      <c r="BB1976" s="101">
        <f>_xll.qlInterestRateIndexMaturity(Currency&amp;"ibor"&amp;Tenor,BA1976,Trigger)</f>
        <v>53288</v>
      </c>
      <c r="BC1976" s="246">
        <f>_xll.qlIndexFixing($AC$5,AZ1976,TRUE,_xll.ohTrigger(Trigger,Trigger3M))</f>
        <v>1.7906968024079446E-2</v>
      </c>
      <c r="BD1976" s="246">
        <f>_xll.qlIndexFixing($BE$1,AZ1976,,_xll.ohTrigger(Trigger,Trigger3M))</f>
        <v>1.7992989759841822E-2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53199</v>
      </c>
      <c r="BA1977" s="101">
        <f>_xll.qlCalendarAdvance(Calendar,BA1976,AY1977,"f",,Trigger)</f>
        <v>53203</v>
      </c>
      <c r="BB1977" s="101">
        <f>_xll.qlInterestRateIndexMaturity(Currency&amp;"ibor"&amp;Tenor,BA1977,Trigger)</f>
        <v>53295</v>
      </c>
      <c r="BC1977" s="246">
        <f>_xll.qlIndexFixing($AC$5,AZ1977,TRUE,_xll.ohTrigger(Trigger,Trigger3M))</f>
        <v>1.7908451820599879E-2</v>
      </c>
      <c r="BD1977" s="246">
        <f>_xll.qlIndexFixing($BE$1,AZ1977,,_xll.ohTrigger(Trigger,Trigger3M))</f>
        <v>1.7994084936360861E-2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53206</v>
      </c>
      <c r="BA1978" s="101">
        <f>_xll.qlCalendarAdvance(Calendar,BA1977,AY1978,"f",,Trigger)</f>
        <v>53210</v>
      </c>
      <c r="BB1978" s="101">
        <f>_xll.qlInterestRateIndexMaturity(Currency&amp;"ibor"&amp;Tenor,BA1978,Trigger)</f>
        <v>53301</v>
      </c>
      <c r="BC1978" s="246">
        <f>_xll.qlIndexFixing($AC$5,AZ1978,TRUE,_xll.ohTrigger(Trigger,Trigger3M))</f>
        <v>1.7909384814874234E-2</v>
      </c>
      <c r="BD1978" s="246">
        <f>_xll.qlIndexFixing($BE$1,AZ1978,,_xll.ohTrigger(Trigger,Trigger3M))</f>
        <v>1.7994633526973378E-2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53213</v>
      </c>
      <c r="BA1979" s="101">
        <f>_xll.qlCalendarAdvance(Calendar,BA1978,AY1979,"f",,Trigger)</f>
        <v>53217</v>
      </c>
      <c r="BB1979" s="101">
        <f>_xll.qlInterestRateIndexMaturity(Currency&amp;"ibor"&amp;Tenor,BA1979,Trigger)</f>
        <v>53308</v>
      </c>
      <c r="BC1979" s="246">
        <f>_xll.qlIndexFixing($AC$5,AZ1979,TRUE,_xll.ohTrigger(Trigger,Trigger3M))</f>
        <v>1.7910868538822334E-2</v>
      </c>
      <c r="BD1979" s="246">
        <f>_xll.qlIndexFixing($BE$1,AZ1979,,_xll.ohTrigger(Trigger,Trigger3M))</f>
        <v>1.7995678337693076E-2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53220</v>
      </c>
      <c r="BA1980" s="101">
        <f>_xll.qlCalendarAdvance(Calendar,BA1979,AY1980,"f",,Trigger)</f>
        <v>53224</v>
      </c>
      <c r="BB1980" s="101">
        <f>_xll.qlInterestRateIndexMaturity(Currency&amp;"ibor"&amp;Tenor,BA1980,Trigger)</f>
        <v>53315</v>
      </c>
      <c r="BC1980" s="246">
        <f>_xll.qlIndexFixing($AC$5,AZ1980,TRUE,_xll.ohTrigger(Trigger,Trigger3M))</f>
        <v>1.7912352263325593E-2</v>
      </c>
      <c r="BD1980" s="246">
        <f>_xll.qlIndexFixing($BE$1,AZ1980,,_xll.ohTrigger(Trigger,Trigger3M))</f>
        <v>1.7996697061097612E-2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53227</v>
      </c>
      <c r="BA1981" s="101">
        <f>_xll.qlCalendarAdvance(Calendar,BA1980,AY1981,"f",,Trigger)</f>
        <v>53231</v>
      </c>
      <c r="BB1981" s="101">
        <f>_xll.qlInterestRateIndexMaturity(Currency&amp;"ibor"&amp;Tenor,BA1981,Trigger)</f>
        <v>53323</v>
      </c>
      <c r="BC1981" s="246">
        <f>_xll.qlIndexFixing($AC$5,AZ1981,TRUE,_xll.ohTrigger(Trigger,Trigger3M))</f>
        <v>1.7914387012278009E-2</v>
      </c>
      <c r="BD1981" s="246">
        <f>_xll.qlIndexFixing($BE$1,AZ1981,,_xll.ohTrigger(Trigger,Trigger3M))</f>
        <v>1.7998204756514584E-2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53234</v>
      </c>
      <c r="BA1982" s="101">
        <f>_xll.qlCalendarAdvance(Calendar,BA1981,AY1982,"f",,Trigger)</f>
        <v>53238</v>
      </c>
      <c r="BB1982" s="101">
        <f>_xll.qlInterestRateIndexMaturity(Currency&amp;"ibor"&amp;Tenor,BA1982,Trigger)</f>
        <v>53330</v>
      </c>
      <c r="BC1982" s="246">
        <f>_xll.qlIndexFixing($AC$5,AZ1982,TRUE,_xll.ohTrigger(Trigger,Trigger3M))</f>
        <v>1.7915870811597075E-2</v>
      </c>
      <c r="BD1982" s="246">
        <f>_xll.qlIndexFixing($BE$1,AZ1982,,_xll.ohTrigger(Trigger,Trigger3M))</f>
        <v>1.7999169489969442E-2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53241</v>
      </c>
      <c r="BA1983" s="101">
        <f>_xll.qlCalendarAdvance(Calendar,BA1982,AY1983,"f",,Trigger)</f>
        <v>53245</v>
      </c>
      <c r="BB1983" s="101">
        <f>_xll.qlInterestRateIndexMaturity(Currency&amp;"ibor"&amp;Tenor,BA1983,Trigger)</f>
        <v>53337</v>
      </c>
      <c r="BC1983" s="246">
        <f>_xll.qlIndexFixing($AC$5,AZ1983,TRUE,_xll.ohTrigger(Trigger,Trigger3M))</f>
        <v>1.7917354611478298E-2</v>
      </c>
      <c r="BD1983" s="246">
        <f>_xll.qlIndexFixing($BE$1,AZ1983,,_xll.ohTrigger(Trigger,Trigger3M))</f>
        <v>1.8000108134751343E-2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53248</v>
      </c>
      <c r="BA1984" s="101">
        <f>_xll.qlCalendarAdvance(Calendar,BA1983,AY1984,"f",,Trigger)</f>
        <v>53252</v>
      </c>
      <c r="BB1984" s="101">
        <f>_xll.qlInterestRateIndexMaturity(Currency&amp;"ibor"&amp;Tenor,BA1984,Trigger)</f>
        <v>53344</v>
      </c>
      <c r="BC1984" s="246">
        <f>_xll.qlIndexFixing($AC$5,AZ1984,TRUE,_xll.ohTrigger(Trigger,Trigger3M))</f>
        <v>1.7918838411917336E-2</v>
      </c>
      <c r="BD1984" s="246">
        <f>_xll.qlIndexFixing($BE$1,AZ1984,,_xll.ohTrigger(Trigger,Trigger3M))</f>
        <v>1.8001020690842907E-2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53255</v>
      </c>
      <c r="BA1985" s="101">
        <f>_xll.qlCalendarAdvance(Calendar,BA1984,AY1985,"f",,Trigger)</f>
        <v>53259</v>
      </c>
      <c r="BB1985" s="101">
        <f>_xll.qlInterestRateIndexMaturity(Currency&amp;"ibor"&amp;Tenor,BA1985,Trigger)</f>
        <v>53351</v>
      </c>
      <c r="BC1985" s="246">
        <f>_xll.qlIndexFixing($AC$5,AZ1985,TRUE,_xll.ohTrigger(Trigger,Trigger3M))</f>
        <v>1.7920322212916798E-2</v>
      </c>
      <c r="BD1985" s="246">
        <f>_xll.qlIndexFixing($BE$1,AZ1985,,_xll.ohTrigger(Trigger,Trigger3M))</f>
        <v>1.8001907158223276E-2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53262</v>
      </c>
      <c r="BA1986" s="101">
        <f>_xll.qlCalendarAdvance(Calendar,BA1985,AY1986,"f",,Trigger)</f>
        <v>53266</v>
      </c>
      <c r="BB1986" s="101">
        <f>_xll.qlInterestRateIndexMaturity(Currency&amp;"ibor"&amp;Tenor,BA1986,Trigger)</f>
        <v>53358</v>
      </c>
      <c r="BC1986" s="246">
        <f>_xll.qlIndexFixing($AC$5,AZ1986,TRUE,_xll.ohTrigger(Trigger,Trigger3M))</f>
        <v>1.7921806014477546E-2</v>
      </c>
      <c r="BD1986" s="246">
        <f>_xll.qlIndexFixing($BE$1,AZ1986,,_xll.ohTrigger(Trigger,Trigger3M))</f>
        <v>1.8002767536878555E-2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53269</v>
      </c>
      <c r="BA1987" s="101">
        <f>_xll.qlCalendarAdvance(Calendar,BA1986,AY1987,"f",,Trigger)</f>
        <v>53273</v>
      </c>
      <c r="BB1987" s="101">
        <f>_xll.qlInterestRateIndexMaturity(Currency&amp;"ibor"&amp;Tenor,BA1987,Trigger)</f>
        <v>53365</v>
      </c>
      <c r="BC1987" s="246">
        <f>_xll.qlIndexFixing($AC$5,AZ1987,TRUE,_xll.ohTrigger(Trigger,Trigger3M))</f>
        <v>1.792328981659785E-2</v>
      </c>
      <c r="BD1987" s="246">
        <f>_xll.qlIndexFixing($BE$1,AZ1987,,_xll.ohTrigger(Trigger,Trigger3M))</f>
        <v>1.8003601826788753E-2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53276</v>
      </c>
      <c r="BA1988" s="101">
        <f>_xll.qlCalendarAdvance(Calendar,BA1987,AY1988,"f",,Trigger)</f>
        <v>53280</v>
      </c>
      <c r="BB1988" s="101">
        <f>_xll.qlInterestRateIndexMaturity(Currency&amp;"ibor"&amp;Tenor,BA1988,Trigger)</f>
        <v>53372</v>
      </c>
      <c r="BC1988" s="246">
        <f>_xll.qlIndexFixing($AC$5,AZ1988,TRUE,_xll.ohTrigger(Trigger,Trigger3M))</f>
        <v>1.7924773619277707E-2</v>
      </c>
      <c r="BD1988" s="246">
        <f>_xll.qlIndexFixing($BE$1,AZ1988,,_xll.ohTrigger(Trigger,Trigger3M))</f>
        <v>1.8004410027938237E-2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53283</v>
      </c>
      <c r="BA1989" s="101">
        <f>_xll.qlCalendarAdvance(Calendar,BA1988,AY1989,"f",,Trigger)</f>
        <v>53287</v>
      </c>
      <c r="BB1989" s="101">
        <f>_xll.qlInterestRateIndexMaturity(Currency&amp;"ibor"&amp;Tenor,BA1989,Trigger)</f>
        <v>53379</v>
      </c>
      <c r="BC1989" s="246">
        <f>_xll.qlIndexFixing($AC$5,AZ1989,TRUE,_xll.ohTrigger(Trigger,Trigger3M))</f>
        <v>1.7926257422517983E-2</v>
      </c>
      <c r="BD1989" s="246">
        <f>_xll.qlIndexFixing($BE$1,AZ1989,,_xll.ohTrigger(Trigger,Trigger3M))</f>
        <v>1.8005192140310496E-2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53290</v>
      </c>
      <c r="BA1990" s="101">
        <f>_xll.qlCalendarAdvance(Calendar,BA1989,AY1990,"f",,Trigger)</f>
        <v>53294</v>
      </c>
      <c r="BB1990" s="101">
        <f>_xll.qlInterestRateIndexMaturity(Currency&amp;"ibor"&amp;Tenor,BA1990,Trigger)</f>
        <v>53386</v>
      </c>
      <c r="BC1990" s="246">
        <f>_xll.qlIndexFixing($AC$5,AZ1990,TRUE,_xll.ohTrigger(Trigger,Trigger3M))</f>
        <v>1.792774122631868E-2</v>
      </c>
      <c r="BD1990" s="246">
        <f>_xll.qlIndexFixing($BE$1,AZ1990,,_xll.ohTrigger(Trigger,Trigger3M))</f>
        <v>1.8005948163889018E-2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53297</v>
      </c>
      <c r="BA1991" s="101">
        <f>_xll.qlCalendarAdvance(Calendar,BA1990,AY1991,"f",,Trigger)</f>
        <v>53301</v>
      </c>
      <c r="BB1991" s="101">
        <f>_xll.qlInterestRateIndexMaturity(Currency&amp;"ibor"&amp;Tenor,BA1991,Trigger)</f>
        <v>53391</v>
      </c>
      <c r="BC1991" s="246">
        <f>_xll.qlIndexFixing($AC$5,AZ1991,TRUE,_xll.ohTrigger(Trigger,Trigger3M))</f>
        <v>1.7928121533455688E-2</v>
      </c>
      <c r="BD1991" s="246">
        <f>_xll.qlIndexFixing($BE$1,AZ1991,,_xll.ohTrigger(Trigger,Trigger3M))</f>
        <v>1.8005684244496223E-2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53304</v>
      </c>
      <c r="BA1992" s="101">
        <f>_xll.qlCalendarAdvance(Calendar,BA1991,AY1992,"f",,Trigger)</f>
        <v>53308</v>
      </c>
      <c r="BB1992" s="101">
        <f>_xll.qlInterestRateIndexMaturity(Currency&amp;"ibor"&amp;Tenor,BA1992,Trigger)</f>
        <v>53398</v>
      </c>
      <c r="BC1992" s="246">
        <f>_xll.qlIndexFixing($AC$5,AZ1992,TRUE,_xll.ohTrigger(Trigger,Trigger3M))</f>
        <v>1.7929605190840192E-2</v>
      </c>
      <c r="BD1992" s="246">
        <f>_xll.qlIndexFixing($BE$1,AZ1992,,_xll.ohTrigger(Trigger,Trigger3M))</f>
        <v>1.8006391746803629E-2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53311</v>
      </c>
      <c r="BA1993" s="101">
        <f>_xll.qlCalendarAdvance(Calendar,BA1992,AY1993,"f",,Trigger)</f>
        <v>53315</v>
      </c>
      <c r="BB1993" s="101">
        <f>_xll.qlInterestRateIndexMaturity(Currency&amp;"ibor"&amp;Tenor,BA1993,Trigger)</f>
        <v>53405</v>
      </c>
      <c r="BC1993" s="246">
        <f>_xll.qlIndexFixing($AC$5,AZ1993,TRUE,_xll.ohTrigger(Trigger,Trigger3M))</f>
        <v>1.7931088848770926E-2</v>
      </c>
      <c r="BD1993" s="246">
        <f>_xll.qlIndexFixing($BE$1,AZ1993,,_xll.ohTrigger(Trigger,Trigger3M))</f>
        <v>1.8007073162880083E-2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53317</v>
      </c>
      <c r="BA1994" s="101">
        <f>_xll.qlCalendarAdvance(Calendar,BA1993,AY1994,"f",,Trigger)</f>
        <v>53323</v>
      </c>
      <c r="BB1994" s="101">
        <f>_xll.qlInterestRateIndexMaturity(Currency&amp;"ibor"&amp;Tenor,BA1994,Trigger)</f>
        <v>53413</v>
      </c>
      <c r="BC1994" s="246">
        <f>_xll.qlIndexFixing($AC$5,AZ1994,TRUE,_xll.ohTrigger(Trigger,Trigger3M))</f>
        <v>1.7932784458507989E-2</v>
      </c>
      <c r="BD1994" s="246">
        <f>_xll.qlIndexFixing($BE$1,AZ1994,,_xll.ohTrigger(Trigger,Trigger3M))</f>
        <v>1.8007819981765927E-2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53325</v>
      </c>
      <c r="BA1995" s="101">
        <f>_xll.qlCalendarAdvance(Calendar,BA1994,AY1995,"f",,Trigger)</f>
        <v>53330</v>
      </c>
      <c r="BB1995" s="101">
        <f>_xll.qlInterestRateIndexMaturity(Currency&amp;"ibor"&amp;Tenor,BA1995,Trigger)</f>
        <v>53420</v>
      </c>
      <c r="BC1995" s="246">
        <f>_xll.qlIndexFixing($AC$5,AZ1995,TRUE,_xll.ohTrigger(Trigger,Trigger3M))</f>
        <v>1.7934268117614671E-2</v>
      </c>
      <c r="BD1995" s="246">
        <f>_xll.qlIndexFixing($BE$1,AZ1995,,_xll.ohTrigger(Trigger,Trigger3M))</f>
        <v>1.8008445498725933E-2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53335</v>
      </c>
      <c r="BA1996" s="101">
        <f>_xll.qlCalendarAdvance(Calendar,BA1995,AY1996,"f",,Trigger)</f>
        <v>53337</v>
      </c>
      <c r="BB1996" s="101">
        <f>_xll.qlInterestRateIndexMaturity(Currency&amp;"ibor"&amp;Tenor,BA1996,Trigger)</f>
        <v>53427</v>
      </c>
      <c r="BC1996" s="246">
        <f>_xll.qlIndexFixing($AC$5,AZ1996,TRUE,_xll.ohTrigger(Trigger,Trigger3M))</f>
        <v>1.7935751777267583E-2</v>
      </c>
      <c r="BD1996" s="246">
        <f>_xll.qlIndexFixing($BE$1,AZ1996,,_xll.ohTrigger(Trigger,Trigger3M))</f>
        <v>1.8009044929414131E-2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53342</v>
      </c>
      <c r="BA1997" s="101">
        <f>_xll.qlCalendarAdvance(Calendar,BA1996,AY1997,"f",,Trigger)</f>
        <v>53344</v>
      </c>
      <c r="BB1997" s="101">
        <f>_xll.qlInterestRateIndexMaturity(Currency&amp;"ibor"&amp;Tenor,BA1997,Trigger)</f>
        <v>53434</v>
      </c>
      <c r="BC1997" s="246">
        <f>_xll.qlIndexFixing($AC$5,AZ1997,TRUE,_xll.ohTrigger(Trigger,Trigger3M))</f>
        <v>1.7937235437468502E-2</v>
      </c>
      <c r="BD1997" s="246">
        <f>_xll.qlIndexFixing($BE$1,AZ1997,,_xll.ohTrigger(Trigger,Trigger3M))</f>
        <v>1.800961827381542E-2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53349</v>
      </c>
      <c r="BA1998" s="101">
        <f>_xll.qlCalendarAdvance(Calendar,BA1997,AY1998,"f",,Trigger)</f>
        <v>53351</v>
      </c>
      <c r="BB1998" s="101">
        <f>_xll.qlInterestRateIndexMaturity(Currency&amp;"ibor"&amp;Tenor,BA1998,Trigger)</f>
        <v>53441</v>
      </c>
      <c r="BC1998" s="246">
        <f>_xll.qlIndexFixing($AC$5,AZ1998,TRUE,_xll.ohTrigger(Trigger,Trigger3M))</f>
        <v>1.7938719098219202E-2</v>
      </c>
      <c r="BD1998" s="246">
        <f>_xll.qlIndexFixing($BE$1,AZ1998,,_xll.ohTrigger(Trigger,Trigger3M))</f>
        <v>1.8010165531921807E-2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53356</v>
      </c>
      <c r="BA1999" s="101">
        <f>_xll.qlCalendarAdvance(Calendar,BA1998,AY1999,"f",,Trigger)</f>
        <v>53358</v>
      </c>
      <c r="BB1999" s="101">
        <f>_xll.qlInterestRateIndexMaturity(Currency&amp;"ibor"&amp;Tenor,BA1999,Trigger)</f>
        <v>53447</v>
      </c>
      <c r="BC1999" s="246">
        <f>_xll.qlIndexFixing($AC$5,AZ1999,TRUE,_xll.ohTrigger(Trigger,Trigger3M))</f>
        <v>1.7939650448056614E-2</v>
      </c>
      <c r="BD1999" s="246">
        <f>_xll.qlIndexFixing($BE$1,AZ1999,,_xll.ohTrigger(Trigger,Trigger3M))</f>
        <v>1.8010204462198646E-2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53363</v>
      </c>
      <c r="BA2000" s="101">
        <f>_xll.qlCalendarAdvance(Calendar,BA1999,AY2000,"f",,Trigger)</f>
        <v>53365</v>
      </c>
      <c r="BB2000" s="101">
        <f>_xll.qlInterestRateIndexMaturity(Currency&amp;"ibor"&amp;Tenor,BA2000,Trigger)</f>
        <v>53454</v>
      </c>
      <c r="BC2000" s="246">
        <f>_xll.qlIndexFixing($AC$5,AZ2000,TRUE,_xll.ohTrigger(Trigger,Trigger3M))</f>
        <v>1.794113403609016E-2</v>
      </c>
      <c r="BD2000" s="246">
        <f>_xll.qlIndexFixing($BE$1,AZ2000,,_xll.ohTrigger(Trigger,Trigger3M))</f>
        <v>1.8010701386185549E-2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53370</v>
      </c>
      <c r="BA2001" s="101">
        <f>_xll.qlCalendarAdvance(Calendar,BA2000,AY2001,"f",,Trigger)</f>
        <v>53372</v>
      </c>
      <c r="BB2001" s="101">
        <f>_xll.qlInterestRateIndexMaturity(Currency&amp;"ibor"&amp;Tenor,BA2001,Trigger)</f>
        <v>53461</v>
      </c>
      <c r="BC2001" s="246">
        <f>_xll.qlIndexFixing($AC$5,AZ2001,TRUE,_xll.ohTrigger(Trigger,Trigger3M))</f>
        <v>1.7942617624667093E-2</v>
      </c>
      <c r="BD2001" s="246">
        <f>_xll.qlIndexFixing($BE$1,AZ2001,,_xll.ohTrigger(Trigger,Trigger3M))</f>
        <v>1.8011172225147077E-2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53377</v>
      </c>
      <c r="BA2002" s="101">
        <f>_xll.qlCalendarAdvance(Calendar,BA2001,AY2002,"f",,Trigger)</f>
        <v>53379</v>
      </c>
      <c r="BB2002" s="101">
        <f>_xll.qlInterestRateIndexMaturity(Currency&amp;"ibor"&amp;Tenor,BA2002,Trigger)</f>
        <v>53468</v>
      </c>
      <c r="BC2002" s="246">
        <f>_xll.qlIndexFixing($AC$5,AZ2002,TRUE,_xll.ohTrigger(Trigger,Trigger3M))</f>
        <v>1.7944101213783821E-2</v>
      </c>
      <c r="BD2002" s="246">
        <f>_xll.qlIndexFixing($BE$1,AZ2002,,_xll.ohTrigger(Trigger,Trigger3M))</f>
        <v>1.8011616979076044E-2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53384</v>
      </c>
      <c r="BA2003" s="101">
        <f>_xll.qlCalendarAdvance(Calendar,BA2002,AY2003,"f",,Trigger)</f>
        <v>53386</v>
      </c>
      <c r="BB2003" s="101">
        <f>_xll.qlInterestRateIndexMaturity(Currency&amp;"ibor"&amp;Tenor,BA2003,Trigger)</f>
        <v>53478</v>
      </c>
      <c r="BC2003" s="246">
        <f>_xll.qlIndexFixing($AC$5,AZ2003,TRUE,_xll.ohTrigger(Trigger,Trigger3M))</f>
        <v>1.7947242699749566E-2</v>
      </c>
      <c r="BD2003" s="246">
        <f>_xll.qlIndexFixing($BE$1,AZ2003,,_xll.ohTrigger(Trigger,Trigger3M))</f>
        <v>1.8013459807040857E-2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53391</v>
      </c>
      <c r="BA2004" s="101">
        <f>_xll.qlCalendarAdvance(Calendar,BA2003,AY2004,"f",,Trigger)</f>
        <v>53393</v>
      </c>
      <c r="BB2004" s="101">
        <f>_xll.qlInterestRateIndexMaturity(Currency&amp;"ibor"&amp;Tenor,BA2004,Trigger)</f>
        <v>53485</v>
      </c>
      <c r="BC2004" s="246">
        <f>_xll.qlIndexFixing($AC$5,AZ2004,TRUE,_xll.ohTrigger(Trigger,Trigger3M))</f>
        <v>1.7948726511470885E-2</v>
      </c>
      <c r="BD2004" s="246">
        <f>_xll.qlIndexFixing($BE$1,AZ2004,,_xll.ohTrigger(Trigger,Trigger3M))</f>
        <v>1.8013846859185976E-2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53398</v>
      </c>
      <c r="BA2005" s="101">
        <f>_xll.qlCalendarAdvance(Calendar,BA2004,AY2005,"f",,Trigger)</f>
        <v>53400</v>
      </c>
      <c r="BB2005" s="101">
        <f>_xll.qlInterestRateIndexMaturity(Currency&amp;"ibor"&amp;Tenor,BA2005,Trigger)</f>
        <v>53492</v>
      </c>
      <c r="BC2005" s="246">
        <f>_xll.qlIndexFixing($AC$5,AZ2005,TRUE,_xll.ohTrigger(Trigger,Trigger3M))</f>
        <v>1.7950210323753494E-2</v>
      </c>
      <c r="BD2005" s="246">
        <f>_xll.qlIndexFixing($BE$1,AZ2005,,_xll.ohTrigger(Trigger,Trigger3M))</f>
        <v>1.8014207822367061E-2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53405</v>
      </c>
      <c r="BA2006" s="101">
        <f>_xll.qlCalendarAdvance(Calendar,BA2005,AY2006,"f",,Trigger)</f>
        <v>53407</v>
      </c>
      <c r="BB2006" s="101">
        <f>_xll.qlInterestRateIndexMaturity(Currency&amp;"ibor"&amp;Tenor,BA2006,Trigger)</f>
        <v>53499</v>
      </c>
      <c r="BC2006" s="246">
        <f>_xll.qlIndexFixing($AC$5,AZ2006,TRUE,_xll.ohTrigger(Trigger,Trigger3M))</f>
        <v>1.7951694136594785E-2</v>
      </c>
      <c r="BD2006" s="246">
        <f>_xll.qlIndexFixing($BE$1,AZ2006,,_xll.ohTrigger(Trigger,Trigger3M))</f>
        <v>1.8014542696576291E-2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53408</v>
      </c>
      <c r="BA2007" s="101">
        <f>_xll.qlCalendarAdvance(Calendar,BA2006,AY2007,"f",,Trigger)</f>
        <v>53414</v>
      </c>
      <c r="BB2007" s="101">
        <f>_xll.qlInterestRateIndexMaturity(Currency&amp;"ibor"&amp;Tenor,BA2007,Trigger)</f>
        <v>53506</v>
      </c>
      <c r="BC2007" s="246">
        <f>_xll.qlIndexFixing($AC$5,AZ2007,TRUE,_xll.ohTrigger(Trigger,Trigger3M))</f>
        <v>1.7953177949996499E-2</v>
      </c>
      <c r="BD2007" s="246">
        <f>_xll.qlIndexFixing($BE$1,AZ2007,,_xll.ohTrigger(Trigger,Trigger3M))</f>
        <v>1.8014851481805851E-2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53419</v>
      </c>
      <c r="BA2008" s="101">
        <f>_xll.qlCalendarAdvance(Calendar,BA2007,AY2008,"f",,Trigger)</f>
        <v>53421</v>
      </c>
      <c r="BB2008" s="101">
        <f>_xll.qlInterestRateIndexMaturity(Currency&amp;"ibor"&amp;Tenor,BA2008,Trigger)</f>
        <v>53512</v>
      </c>
      <c r="BC2008" s="246">
        <f>_xll.qlIndexFixing($AC$5,AZ2008,TRUE,_xll.ohTrigger(Trigger,Trigger3M))</f>
        <v>1.7952478296293126E-2</v>
      </c>
      <c r="BD2008" s="246">
        <f>_xll.qlIndexFixing($BE$1,AZ2008,,_xll.ohTrigger(Trigger,Trigger3M))</f>
        <v>1.8014668851809926E-2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53426</v>
      </c>
      <c r="BA2009" s="101">
        <f>_xll.qlCalendarAdvance(Calendar,BA2008,AY2009,"f",,Trigger)</f>
        <v>53428</v>
      </c>
      <c r="BB2009" s="101">
        <f>_xll.qlInterestRateIndexMaturity(Currency&amp;"ibor"&amp;Tenor,BA2009,Trigger)</f>
        <v>53519</v>
      </c>
      <c r="BC2009" s="246">
        <f>_xll.qlIndexFixing($AC$5,AZ2009,TRUE,_xll.ohTrigger(Trigger,Trigger3M))</f>
        <v>1.7948250962068039E-2</v>
      </c>
      <c r="BD2009" s="246">
        <f>_xll.qlIndexFixing($BE$1,AZ2009,,_xll.ohTrigger(Trigger,Trigger3M))</f>
        <v>1.8014927309660214E-2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53433</v>
      </c>
      <c r="BA2010" s="101">
        <f>_xll.qlCalendarAdvance(Calendar,BA2009,AY2010,"f",,Trigger)</f>
        <v>53435</v>
      </c>
      <c r="BB2010" s="101">
        <f>_xll.qlInterestRateIndexMaturity(Currency&amp;"ibor"&amp;Tenor,BA2010,Trigger)</f>
        <v>53526</v>
      </c>
      <c r="BC2010" s="246">
        <f>_xll.qlIndexFixing($AC$5,AZ2010,TRUE,_xll.ohTrigger(Trigger,Trigger3M))</f>
        <v>1.7944016579153406E-2</v>
      </c>
      <c r="BD2010" s="246">
        <f>_xll.qlIndexFixing($BE$1,AZ2010,,_xll.ohTrigger(Trigger,Trigger3M))</f>
        <v>1.8015159679817615E-2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53440</v>
      </c>
      <c r="BA2011" s="101">
        <f>_xll.qlCalendarAdvance(Calendar,BA2010,AY2011,"f",,Trigger)</f>
        <v>53442</v>
      </c>
      <c r="BB2011" s="101">
        <f>_xll.qlInterestRateIndexMaturity(Currency&amp;"ibor"&amp;Tenor,BA2011,Trigger)</f>
        <v>53533</v>
      </c>
      <c r="BC2011" s="246">
        <f>_xll.qlIndexFixing($AC$5,AZ2011,TRUE,_xll.ohTrigger(Trigger,Trigger3M))</f>
        <v>1.7939775147575582E-2</v>
      </c>
      <c r="BD2011" s="246">
        <f>_xll.qlIndexFixing($BE$1,AZ2011,,_xll.ohTrigger(Trigger,Trigger3M))</f>
        <v>1.8015365962275983E-2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53444</v>
      </c>
      <c r="BA2012" s="101">
        <f>_xll.qlCalendarAdvance(Calendar,BA2011,AY2012,"f",,Trigger)</f>
        <v>53449</v>
      </c>
      <c r="BB2012" s="101">
        <f>_xll.qlInterestRateIndexMaturity(Currency&amp;"ibor"&amp;Tenor,BA2012,Trigger)</f>
        <v>53541</v>
      </c>
      <c r="BC2012" s="246">
        <f>_xll.qlIndexFixing($AC$5,AZ2012,TRUE,_xll.ohTrigger(Trigger,Trigger3M))</f>
        <v>1.7935534675192755E-2</v>
      </c>
      <c r="BD2012" s="246">
        <f>_xll.qlIndexFixing($BE$1,AZ2012,,_xll.ohTrigger(Trigger,Trigger3M))</f>
        <v>1.8016004073079579E-2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53454</v>
      </c>
      <c r="BA2013" s="101">
        <f>_xll.qlCalendarAdvance(Calendar,BA2012,AY2013,"f",,Trigger)</f>
        <v>53456</v>
      </c>
      <c r="BB2013" s="101">
        <f>_xll.qlInterestRateIndexMaturity(Currency&amp;"ibor"&amp;Tenor,BA2013,Trigger)</f>
        <v>53548</v>
      </c>
      <c r="BC2013" s="246">
        <f>_xll.qlIndexFixing($AC$5,AZ2013,TRUE,_xll.ohTrigger(Trigger,Trigger3M))</f>
        <v>1.7931340324956059E-2</v>
      </c>
      <c r="BD2013" s="246">
        <f>_xll.qlIndexFixing($BE$1,AZ2013,,_xll.ohTrigger(Trigger,Trigger3M))</f>
        <v>1.8016156324326842E-2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53461</v>
      </c>
      <c r="BA2014" s="101">
        <f>_xll.qlCalendarAdvance(Calendar,BA2013,AY2014,"f",,Trigger)</f>
        <v>53463</v>
      </c>
      <c r="BB2014" s="101">
        <f>_xll.qlInterestRateIndexMaturity(Currency&amp;"ibor"&amp;Tenor,BA2014,Trigger)</f>
        <v>53555</v>
      </c>
      <c r="BC2014" s="246">
        <f>_xll.qlIndexFixing($AC$5,AZ2014,TRUE,_xll.ohTrigger(Trigger,Trigger3M))</f>
        <v>1.7927139002360152E-2</v>
      </c>
      <c r="BD2014" s="246">
        <f>_xll.qlIndexFixing($BE$1,AZ2014,,_xll.ohTrigger(Trigger,Trigger3M))</f>
        <v>1.8016282486562282E-2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53468</v>
      </c>
      <c r="BA2015" s="101">
        <f>_xll.qlCalendarAdvance(Calendar,BA2014,AY2015,"f",,Trigger)</f>
        <v>53470</v>
      </c>
      <c r="BB2015" s="101">
        <f>_xll.qlInterestRateIndexMaturity(Currency&amp;"ibor"&amp;Tenor,BA2015,Trigger)</f>
        <v>53562</v>
      </c>
      <c r="BC2015" s="246">
        <f>_xll.qlIndexFixing($AC$5,AZ2015,TRUE,_xll.ohTrigger(Trigger,Trigger3M))</f>
        <v>1.7922930707427624E-2</v>
      </c>
      <c r="BD2015" s="246">
        <f>_xll.qlIndexFixing($BE$1,AZ2015,,_xll.ohTrigger(Trigger,Trigger3M))</f>
        <v>1.8016382559785903E-2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53475</v>
      </c>
      <c r="BA2016" s="101">
        <f>_xll.qlCalendarAdvance(Calendar,BA2015,AY2016,"f",,Trigger)</f>
        <v>53477</v>
      </c>
      <c r="BB2016" s="101">
        <f>_xll.qlInterestRateIndexMaturity(Currency&amp;"ibor"&amp;Tenor,BA2016,Trigger)</f>
        <v>53569</v>
      </c>
      <c r="BC2016" s="246">
        <f>_xll.qlIndexFixing($AC$5,AZ2016,TRUE,_xll.ohTrigger(Trigger,Trigger3M))</f>
        <v>1.7918715440178458E-2</v>
      </c>
      <c r="BD2016" s="246">
        <f>_xll.qlIndexFixing($BE$1,AZ2016,,_xll.ohTrigger(Trigger,Trigger3M))</f>
        <v>1.8016456543993357E-2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53482</v>
      </c>
      <c r="BA2017" s="101">
        <f>_xll.qlCalendarAdvance(Calendar,BA2016,AY2017,"f",,Trigger)</f>
        <v>53484</v>
      </c>
      <c r="BB2017" s="101">
        <f>_xll.qlInterestRateIndexMaturity(Currency&amp;"ibor"&amp;Tenor,BA2017,Trigger)</f>
        <v>53576</v>
      </c>
      <c r="BC2017" s="246">
        <f>_xll.qlIndexFixing($AC$5,AZ2017,TRUE,_xll.ohTrigger(Trigger,Trigger3M))</f>
        <v>1.7914493200636115E-2</v>
      </c>
      <c r="BD2017" s="246">
        <f>_xll.qlIndexFixing($BE$1,AZ2017,,_xll.ohTrigger(Trigger,Trigger3M))</f>
        <v>1.8016504439183782E-2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53489</v>
      </c>
      <c r="BA2018" s="101">
        <f>_xll.qlCalendarAdvance(Calendar,BA2017,AY2018,"f",,Trigger)</f>
        <v>53491</v>
      </c>
      <c r="BB2018" s="101">
        <f>_xll.qlInterestRateIndexMaturity(Currency&amp;"ibor"&amp;Tenor,BA2018,Trigger)</f>
        <v>53583</v>
      </c>
      <c r="BC2018" s="246">
        <f>_xll.qlIndexFixing($AC$5,AZ2018,TRUE,_xll.ohTrigger(Trigger,Trigger3M))</f>
        <v>1.7910263988824053E-2</v>
      </c>
      <c r="BD2018" s="246">
        <f>_xll.qlIndexFixing($BE$1,AZ2018,,_xll.ohTrigger(Trigger,Trigger3M))</f>
        <v>1.8016526245356299E-2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53496</v>
      </c>
      <c r="BA2019" s="101">
        <f>_xll.qlCalendarAdvance(Calendar,BA2018,AY2019,"f",,Trigger)</f>
        <v>53498</v>
      </c>
      <c r="BB2019" s="101">
        <f>_xll.qlInterestRateIndexMaturity(Currency&amp;"ibor"&amp;Tenor,BA2019,Trigger)</f>
        <v>53590</v>
      </c>
      <c r="BC2019" s="246">
        <f>_xll.qlIndexFixing($AC$5,AZ2019,TRUE,_xll.ohTrigger(Trigger,Trigger3M))</f>
        <v>1.7906027804762258E-2</v>
      </c>
      <c r="BD2019" s="246">
        <f>_xll.qlIndexFixing($BE$1,AZ2019,,_xll.ohTrigger(Trigger,Trigger3M))</f>
        <v>1.8016521962511786E-2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53503</v>
      </c>
      <c r="BA2020" s="101">
        <f>_xll.qlCalendarAdvance(Calendar,BA2019,AY2020,"f",,Trigger)</f>
        <v>53505</v>
      </c>
      <c r="BB2020" s="101">
        <f>_xll.qlInterestRateIndexMaturity(Currency&amp;"ibor"&amp;Tenor,BA2020,Trigger)</f>
        <v>53597</v>
      </c>
      <c r="BC2020" s="246">
        <f>_xll.qlIndexFixing($AC$5,AZ2020,TRUE,_xll.ohTrigger(Trigger,Trigger3M))</f>
        <v>1.7901784648478532E-2</v>
      </c>
      <c r="BD2020" s="246">
        <f>_xll.qlIndexFixing($BE$1,AZ2020,,_xll.ohTrigger(Trigger,Trigger3M))</f>
        <v>1.8016491590648501E-2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53510</v>
      </c>
      <c r="BA2021" s="101">
        <f>_xll.qlCalendarAdvance(Calendar,BA2020,AY2021,"f",,Trigger)</f>
        <v>53512</v>
      </c>
      <c r="BB2021" s="101">
        <f>_xll.qlInterestRateIndexMaturity(Currency&amp;"ibor"&amp;Tenor,BA2021,Trigger)</f>
        <v>53604</v>
      </c>
      <c r="BC2021" s="246">
        <f>_xll.qlIndexFixing($AC$5,AZ2021,TRUE,_xll.ohTrigger(Trigger,Trigger3M))</f>
        <v>1.7899147296238458E-2</v>
      </c>
      <c r="BD2021" s="246">
        <f>_xll.qlIndexFixing($BE$1,AZ2021,,_xll.ohTrigger(Trigger,Trigger3M))</f>
        <v>1.8016435129766445E-2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53517</v>
      </c>
      <c r="BA2022" s="101">
        <f>_xll.qlCalendarAdvance(Calendar,BA2021,AY2022,"f",,Trigger)</f>
        <v>53519</v>
      </c>
      <c r="BB2022" s="101">
        <f>_xll.qlInterestRateIndexMaturity(Currency&amp;"ibor"&amp;Tenor,BA2022,Trigger)</f>
        <v>53611</v>
      </c>
      <c r="BC2022" s="246">
        <f>_xll.qlIndexFixing($AC$5,AZ2022,TRUE,_xll.ohTrigger(Trigger,Trigger3M))</f>
        <v>1.7900539394873086E-2</v>
      </c>
      <c r="BD2022" s="246">
        <f>_xll.qlIndexFixing($BE$1,AZ2022,,_xll.ohTrigger(Trigger,Trigger3M))</f>
        <v>1.8016352579870831E-2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53524</v>
      </c>
      <c r="BA2023" s="101">
        <f>_xll.qlCalendarAdvance(Calendar,BA2022,AY2023,"f",,Trigger)</f>
        <v>53526</v>
      </c>
      <c r="BB2023" s="101">
        <f>_xll.qlInterestRateIndexMaturity(Currency&amp;"ibor"&amp;Tenor,BA2023,Trigger)</f>
        <v>53618</v>
      </c>
      <c r="BC2023" s="246">
        <f>_xll.qlIndexFixing($AC$5,AZ2023,TRUE,_xll.ohTrigger(Trigger,Trigger3M))</f>
        <v>1.7901931494001232E-2</v>
      </c>
      <c r="BD2023" s="246">
        <f>_xll.qlIndexFixing($BE$1,AZ2023,,_xll.ohTrigger(Trigger,Trigger3M))</f>
        <v>1.8016243940958181E-2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53531</v>
      </c>
      <c r="BA2024" s="101">
        <f>_xll.qlCalendarAdvance(Calendar,BA2023,AY2024,"f",,Trigger)</f>
        <v>53533</v>
      </c>
      <c r="BB2024" s="101">
        <f>_xll.qlInterestRateIndexMaturity(Currency&amp;"ibor"&amp;Tenor,BA2024,Trigger)</f>
        <v>53625</v>
      </c>
      <c r="BC2024" s="246">
        <f>_xll.qlIndexFixing($AC$5,AZ2024,TRUE,_xll.ohTrigger(Trigger,Trigger3M))</f>
        <v>1.7903323593622896E-2</v>
      </c>
      <c r="BD2024" s="246">
        <f>_xll.qlIndexFixing($BE$1,AZ2024,,_xll.ohTrigger(Trigger,Trigger3M))</f>
        <v>1.8016109213033711E-2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53538</v>
      </c>
      <c r="BA2025" s="101">
        <f>_xll.qlCalendarAdvance(Calendar,BA2024,AY2025,"f",,Trigger)</f>
        <v>53540</v>
      </c>
      <c r="BB2025" s="101">
        <f>_xll.qlInterestRateIndexMaturity(Currency&amp;"ibor"&amp;Tenor,BA2025,Trigger)</f>
        <v>53632</v>
      </c>
      <c r="BC2025" s="246">
        <f>_xll.qlIndexFixing($AC$5,AZ2025,TRUE,_xll.ohTrigger(Trigger,Trigger3M))</f>
        <v>1.7904715693737212E-2</v>
      </c>
      <c r="BD2025" s="246">
        <f>_xll.qlIndexFixing($BE$1,AZ2025,,_xll.ohTrigger(Trigger,Trigger3M))</f>
        <v>1.8015948396099161E-2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53545</v>
      </c>
      <c r="BA2026" s="101">
        <f>_xll.qlCalendarAdvance(Calendar,BA2025,AY2026,"f",,Trigger)</f>
        <v>53547</v>
      </c>
      <c r="BB2026" s="101">
        <f>_xll.qlInterestRateIndexMaturity(Currency&amp;"ibor"&amp;Tenor,BA2026,Trigger)</f>
        <v>53639</v>
      </c>
      <c r="BC2026" s="246">
        <f>_xll.qlIndexFixing($AC$5,AZ2026,TRUE,_xll.ohTrigger(Trigger,Trigger3M))</f>
        <v>1.7906107794343304E-2</v>
      </c>
      <c r="BD2026" s="246">
        <f>_xll.qlIndexFixing($BE$1,AZ2026,,_xll.ohTrigger(Trigger,Trigger3M))</f>
        <v>1.801576149015887E-2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53552</v>
      </c>
      <c r="BA2027" s="101">
        <f>_xll.qlCalendarAdvance(Calendar,BA2026,AY2027,"f",,Trigger)</f>
        <v>53554</v>
      </c>
      <c r="BB2027" s="101">
        <f>_xll.qlInterestRateIndexMaturity(Currency&amp;"ibor"&amp;Tenor,BA2027,Trigger)</f>
        <v>53646</v>
      </c>
      <c r="BC2027" s="246">
        <f>_xll.qlIndexFixing($AC$5,AZ2027,TRUE,_xll.ohTrigger(Trigger,Trigger3M))</f>
        <v>1.7907499895443785E-2</v>
      </c>
      <c r="BD2027" s="246">
        <f>_xll.qlIndexFixing($BE$1,AZ2027,,_xll.ohTrigger(Trigger,Trigger3M))</f>
        <v>1.8015548495213713E-2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53559</v>
      </c>
      <c r="BA2028" s="101">
        <f>_xll.qlCalendarAdvance(Calendar,BA2027,AY2028,"f",,Trigger)</f>
        <v>53561</v>
      </c>
      <c r="BB2028" s="101">
        <f>_xll.qlInterestRateIndexMaturity(Currency&amp;"ibor"&amp;Tenor,BA2028,Trigger)</f>
        <v>53653</v>
      </c>
      <c r="BC2028" s="246">
        <f>_xll.qlIndexFixing($AC$5,AZ2028,TRUE,_xll.ohTrigger(Trigger,Trigger3M))</f>
        <v>1.7908891997036918E-2</v>
      </c>
      <c r="BD2028" s="246">
        <f>_xll.qlIndexFixing($BE$1,AZ2028,,_xll.ohTrigger(Trigger,Trigger3M))</f>
        <v>1.8015309411271503E-2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53566</v>
      </c>
      <c r="BA2029" s="101">
        <f>_xll.qlCalendarAdvance(Calendar,BA2028,AY2029,"f",,Trigger)</f>
        <v>53568</v>
      </c>
      <c r="BB2029" s="101">
        <f>_xll.qlInterestRateIndexMaturity(Currency&amp;"ibor"&amp;Tenor,BA2029,Trigger)</f>
        <v>53660</v>
      </c>
      <c r="BC2029" s="246">
        <f>_xll.qlIndexFixing($AC$5,AZ2029,TRUE,_xll.ohTrigger(Trigger,Trigger3M))</f>
        <v>1.7910284099122698E-2</v>
      </c>
      <c r="BD2029" s="246">
        <f>_xll.qlIndexFixing($BE$1,AZ2029,,_xll.ohTrigger(Trigger,Trigger3M))</f>
        <v>1.8015044238334849E-2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53573</v>
      </c>
      <c r="BA2030" s="101">
        <f>_xll.qlCalendarAdvance(Calendar,BA2029,AY2030,"f",,Trigger)</f>
        <v>53575</v>
      </c>
      <c r="BB2030" s="101">
        <f>_xll.qlInterestRateIndexMaturity(Currency&amp;"ibor"&amp;Tenor,BA2030,Trigger)</f>
        <v>53666</v>
      </c>
      <c r="BC2030" s="246">
        <f>_xll.qlIndexFixing($AC$5,AZ2030,TRUE,_xll.ohTrigger(Trigger,Trigger3M))</f>
        <v>1.7911131861784009E-2</v>
      </c>
      <c r="BD2030" s="246">
        <f>_xll.qlIndexFixing($BE$1,AZ2030,,_xll.ohTrigger(Trigger,Trigger3M))</f>
        <v>1.8014328664164841E-2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53580</v>
      </c>
      <c r="BA2031" s="101">
        <f>_xll.qlCalendarAdvance(Calendar,BA2030,AY2031,"f",,Trigger)</f>
        <v>53582</v>
      </c>
      <c r="BB2031" s="101">
        <f>_xll.qlInterestRateIndexMaturity(Currency&amp;"ibor"&amp;Tenor,BA2031,Trigger)</f>
        <v>53673</v>
      </c>
      <c r="BC2031" s="246">
        <f>_xll.qlIndexFixing($AC$5,AZ2031,TRUE,_xll.ohTrigger(Trigger,Trigger3M))</f>
        <v>1.7912523895713895E-2</v>
      </c>
      <c r="BD2031" s="246">
        <f>_xll.qlIndexFixing($BE$1,AZ2031,,_xll.ohTrigger(Trigger,Trigger3M))</f>
        <v>1.8014013192504615E-2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53587</v>
      </c>
      <c r="BA2032" s="101">
        <f>_xll.qlCalendarAdvance(Calendar,BA2031,AY2032,"f",,Trigger)</f>
        <v>53589</v>
      </c>
      <c r="BB2032" s="101">
        <f>_xll.qlInterestRateIndexMaturity(Currency&amp;"ibor"&amp;Tenor,BA2032,Trigger)</f>
        <v>53680</v>
      </c>
      <c r="BC2032" s="246">
        <f>_xll.qlIndexFixing($AC$5,AZ2032,TRUE,_xll.ohTrigger(Trigger,Trigger3M))</f>
        <v>1.7913915930133056E-2</v>
      </c>
      <c r="BD2032" s="246">
        <f>_xll.qlIndexFixing($BE$1,AZ2032,,_xll.ohTrigger(Trigger,Trigger3M))</f>
        <v>1.8013671633169956E-2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53594</v>
      </c>
      <c r="BA2033" s="101">
        <f>_xll.qlCalendarAdvance(Calendar,BA2032,AY2033,"f",,Trigger)</f>
        <v>53596</v>
      </c>
      <c r="BB2033" s="101">
        <f>_xll.qlInterestRateIndexMaturity(Currency&amp;"ibor"&amp;Tenor,BA2033,Trigger)</f>
        <v>53688</v>
      </c>
      <c r="BC2033" s="246">
        <f>_xll.qlIndexFixing($AC$5,AZ2033,TRUE,_xll.ohTrigger(Trigger,Trigger3M))</f>
        <v>1.7915852512396659E-2</v>
      </c>
      <c r="BD2033" s="246">
        <f>_xll.qlIndexFixing($BE$1,AZ2033,,_xll.ohTrigger(Trigger,Trigger3M))</f>
        <v>1.8013722656761978E-2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53601</v>
      </c>
      <c r="BA2034" s="101">
        <f>_xll.qlCalendarAdvance(Calendar,BA2033,AY2034,"f",,Trigger)</f>
        <v>53603</v>
      </c>
      <c r="BB2034" s="101">
        <f>_xll.qlInterestRateIndexMaturity(Currency&amp;"ibor"&amp;Tenor,BA2034,Trigger)</f>
        <v>53695</v>
      </c>
      <c r="BC2034" s="246">
        <f>_xll.qlIndexFixing($AC$5,AZ2034,TRUE,_xll.ohTrigger(Trigger,Trigger3M))</f>
        <v>1.7917244616947423E-2</v>
      </c>
      <c r="BD2034" s="246">
        <f>_xll.qlIndexFixing($BE$1,AZ2034,,_xll.ohTrigger(Trigger,Trigger3M))</f>
        <v>1.801332703894434E-2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53608</v>
      </c>
      <c r="BA2035" s="101">
        <f>_xll.qlCalendarAdvance(Calendar,BA2034,AY2035,"f",,Trigger)</f>
        <v>53610</v>
      </c>
      <c r="BB2035" s="101">
        <f>_xll.qlInterestRateIndexMaturity(Currency&amp;"ibor"&amp;Tenor,BA2035,Trigger)</f>
        <v>53702</v>
      </c>
      <c r="BC2035" s="246">
        <f>_xll.qlIndexFixing($AC$5,AZ2035,TRUE,_xll.ohTrigger(Trigger,Trigger3M))</f>
        <v>1.7918636721992575E-2</v>
      </c>
      <c r="BD2035" s="246">
        <f>_xll.qlIndexFixing($BE$1,AZ2035,,_xll.ohTrigger(Trigger,Trigger3M))</f>
        <v>1.801290533217223E-2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53615</v>
      </c>
      <c r="BA2036" s="101">
        <f>_xll.qlCalendarAdvance(Calendar,BA2035,AY2036,"f",,Trigger)</f>
        <v>53617</v>
      </c>
      <c r="BB2036" s="101">
        <f>_xll.qlInterestRateIndexMaturity(Currency&amp;"ibor"&amp;Tenor,BA2036,Trigger)</f>
        <v>53709</v>
      </c>
      <c r="BC2036" s="246">
        <f>_xll.qlIndexFixing($AC$5,AZ2036,TRUE,_xll.ohTrigger(Trigger,Trigger3M))</f>
        <v>1.792002882752864E-2</v>
      </c>
      <c r="BD2036" s="246">
        <f>_xll.qlIndexFixing($BE$1,AZ2036,,_xll.ohTrigger(Trigger,Trigger3M))</f>
        <v>1.8012457536455202E-2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53622</v>
      </c>
      <c r="BA2037" s="101">
        <f>_xll.qlCalendarAdvance(Calendar,BA2036,AY2037,"f",,Trigger)</f>
        <v>53624</v>
      </c>
      <c r="BB2037" s="101">
        <f>_xll.qlInterestRateIndexMaturity(Currency&amp;"ibor"&amp;Tenor,BA2037,Trigger)</f>
        <v>53716</v>
      </c>
      <c r="BC2037" s="246">
        <f>_xll.qlIndexFixing($AC$5,AZ2037,TRUE,_xll.ohTrigger(Trigger,Trigger3M))</f>
        <v>1.7921420933559092E-2</v>
      </c>
      <c r="BD2037" s="246">
        <f>_xll.qlIndexFixing($BE$1,AZ2037,,_xll.ohTrigger(Trigger,Trigger3M))</f>
        <v>1.8011983651800206E-2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53629</v>
      </c>
      <c r="BA2038" s="101">
        <f>_xll.qlCalendarAdvance(Calendar,BA2037,AY2038,"f",,Trigger)</f>
        <v>53631</v>
      </c>
      <c r="BB2038" s="101">
        <f>_xll.qlInterestRateIndexMaturity(Currency&amp;"ibor"&amp;Tenor,BA2038,Trigger)</f>
        <v>53723</v>
      </c>
      <c r="BC2038" s="246">
        <f>_xll.qlIndexFixing($AC$5,AZ2038,TRUE,_xll.ohTrigger(Trigger,Trigger3M))</f>
        <v>1.792281304008219E-2</v>
      </c>
      <c r="BD2038" s="246">
        <f>_xll.qlIndexFixing($BE$1,AZ2038,,_xll.ohTrigger(Trigger,Trigger3M))</f>
        <v>1.8011483678217671E-2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53636</v>
      </c>
      <c r="BA2039" s="101">
        <f>_xll.qlCalendarAdvance(Calendar,BA2038,AY2039,"f",,Trigger)</f>
        <v>53638</v>
      </c>
      <c r="BB2039" s="101">
        <f>_xll.qlInterestRateIndexMaturity(Currency&amp;"ibor"&amp;Tenor,BA2039,Trigger)</f>
        <v>53730</v>
      </c>
      <c r="BC2039" s="246">
        <f>_xll.qlIndexFixing($AC$5,AZ2039,TRUE,_xll.ohTrigger(Trigger,Trigger3M))</f>
        <v>1.792420514709794E-2</v>
      </c>
      <c r="BD2039" s="246">
        <f>_xll.qlIndexFixing($BE$1,AZ2039,,_xll.ohTrigger(Trigger,Trigger3M))</f>
        <v>1.8010957615718023E-2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53643</v>
      </c>
      <c r="BA2040" s="101">
        <f>_xll.qlCalendarAdvance(Calendar,BA2039,AY2040,"f",,Trigger)</f>
        <v>53645</v>
      </c>
      <c r="BB2040" s="101">
        <f>_xll.qlInterestRateIndexMaturity(Currency&amp;"ibor"&amp;Tenor,BA2040,Trigger)</f>
        <v>53737</v>
      </c>
      <c r="BC2040" s="246">
        <f>_xll.qlIndexFixing($AC$5,AZ2040,TRUE,_xll.ohTrigger(Trigger,Trigger3M))</f>
        <v>1.7925597254606341E-2</v>
      </c>
      <c r="BD2040" s="246">
        <f>_xll.qlIndexFixing($BE$1,AZ2040,,_xll.ohTrigger(Trigger,Trigger3M))</f>
        <v>1.8010405464309948E-2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53650</v>
      </c>
      <c r="BA2041" s="101">
        <f>_xll.qlCalendarAdvance(Calendar,BA2040,AY2041,"f",,Trigger)</f>
        <v>53652</v>
      </c>
      <c r="BB2041" s="101">
        <f>_xll.qlInterestRateIndexMaturity(Currency&amp;"ibor"&amp;Tenor,BA2041,Trigger)</f>
        <v>53744</v>
      </c>
      <c r="BC2041" s="246">
        <f>_xll.qlIndexFixing($AC$5,AZ2041,TRUE,_xll.ohTrigger(Trigger,Trigger3M))</f>
        <v>1.7926989362608257E-2</v>
      </c>
      <c r="BD2041" s="246">
        <f>_xll.qlIndexFixing($BE$1,AZ2041,,_xll.ohTrigger(Trigger,Trigger3M))</f>
        <v>1.8009827224005615E-2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53657</v>
      </c>
      <c r="BA2042" s="101">
        <f>_xll.qlCalendarAdvance(Calendar,BA2041,AY2042,"f",,Trigger)</f>
        <v>53659</v>
      </c>
      <c r="BB2042" s="101">
        <f>_xll.qlInterestRateIndexMaturity(Currency&amp;"ibor"&amp;Tenor,BA2042,Trigger)</f>
        <v>53751</v>
      </c>
      <c r="BC2042" s="246">
        <f>_xll.qlIndexFixing($AC$5,AZ2042,TRUE,_xll.ohTrigger(Trigger,Trigger3M))</f>
        <v>1.7928381471103694E-2</v>
      </c>
      <c r="BD2042" s="246">
        <f>_xll.qlIndexFixing($BE$1,AZ2042,,_xll.ohTrigger(Trigger,Trigger3M))</f>
        <v>1.8009222894816317E-2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53664</v>
      </c>
      <c r="BA2043" s="101">
        <f>_xll.qlCalendarAdvance(Calendar,BA2042,AY2043,"f",,Trigger)</f>
        <v>53666</v>
      </c>
      <c r="BB2043" s="101">
        <f>_xll.qlInterestRateIndexMaturity(Currency&amp;"ibor"&amp;Tenor,BA2043,Trigger)</f>
        <v>53756</v>
      </c>
      <c r="BC2043" s="246">
        <f>_xll.qlIndexFixing($AC$5,AZ2043,TRUE,_xll.ohTrigger(Trigger,Trigger3M))</f>
        <v>1.7928683126397615E-2</v>
      </c>
      <c r="BD2043" s="246">
        <f>_xll.qlIndexFixing($BE$1,AZ2043,,_xll.ohTrigger(Trigger,Trigger3M))</f>
        <v>1.800779274825004E-2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53671</v>
      </c>
      <c r="BA2044" s="101">
        <f>_xll.qlCalendarAdvance(Calendar,BA2043,AY2044,"f",,Trigger)</f>
        <v>53673</v>
      </c>
      <c r="BB2044" s="101">
        <f>_xll.qlInterestRateIndexMaturity(Currency&amp;"ibor"&amp;Tenor,BA2044,Trigger)</f>
        <v>53763</v>
      </c>
      <c r="BC2044" s="246">
        <f>_xll.qlIndexFixing($AC$5,AZ2044,TRUE,_xll.ohTrigger(Trigger,Trigger3M))</f>
        <v>1.7930075097460474E-2</v>
      </c>
      <c r="BD2044" s="246">
        <f>_xll.qlIndexFixing($BE$1,AZ2044,,_xll.ohTrigger(Trigger,Trigger3M))</f>
        <v>1.8007140033462044E-2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53678</v>
      </c>
      <c r="BA2045" s="101">
        <f>_xll.qlCalendarAdvance(Calendar,BA2044,AY2045,"f",,Trigger)</f>
        <v>53680</v>
      </c>
      <c r="BB2045" s="101">
        <f>_xll.qlInterestRateIndexMaturity(Currency&amp;"ibor"&amp;Tenor,BA2045,Trigger)</f>
        <v>53770</v>
      </c>
      <c r="BC2045" s="246">
        <f>_xll.qlIndexFixing($AC$5,AZ2045,TRUE,_xll.ohTrigger(Trigger,Trigger3M))</f>
        <v>1.7931467069004725E-2</v>
      </c>
      <c r="BD2045" s="246">
        <f>_xll.qlIndexFixing($BE$1,AZ2045,,_xll.ohTrigger(Trigger,Trigger3M))</f>
        <v>1.800646123242533E-2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53682</v>
      </c>
      <c r="BA2046" s="101">
        <f>_xll.qlCalendarAdvance(Calendar,BA2045,AY2046,"f",,Trigger)</f>
        <v>53688</v>
      </c>
      <c r="BB2046" s="101">
        <f>_xll.qlInterestRateIndexMaturity(Currency&amp;"ibor"&amp;Tenor,BA2046,Trigger)</f>
        <v>53778</v>
      </c>
      <c r="BC2046" s="246">
        <f>_xll.qlIndexFixing($AC$5,AZ2046,TRUE,_xll.ohTrigger(Trigger,Trigger3M))</f>
        <v>1.7933057894218507E-2</v>
      </c>
      <c r="BD2046" s="246">
        <f>_xll.qlIndexFixing($BE$1,AZ2046,,_xll.ohTrigger(Trigger,Trigger3M))</f>
        <v>1.8005653517484177E-2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53692</v>
      </c>
      <c r="BA2047" s="101">
        <f>_xll.qlCalendarAdvance(Calendar,BA2046,AY2047,"f",,Trigger)</f>
        <v>53695</v>
      </c>
      <c r="BB2047" s="101">
        <f>_xll.qlInterestRateIndexMaturity(Currency&amp;"ibor"&amp;Tenor,BA2047,Trigger)</f>
        <v>53785</v>
      </c>
      <c r="BC2047" s="246">
        <f>_xll.qlIndexFixing($AC$5,AZ2047,TRUE,_xll.ohTrigger(Trigger,Trigger3M))</f>
        <v>1.7934449866796598E-2</v>
      </c>
      <c r="BD2047" s="246">
        <f>_xll.qlIndexFixing($BE$1,AZ2047,,_xll.ohTrigger(Trigger,Trigger3M))</f>
        <v>1.8004918817392301E-2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53700</v>
      </c>
      <c r="BA2048" s="101">
        <f>_xll.qlCalendarAdvance(Calendar,BA2047,AY2048,"f",,Trigger)</f>
        <v>53702</v>
      </c>
      <c r="BB2048" s="101">
        <f>_xll.qlInterestRateIndexMaturity(Currency&amp;"ibor"&amp;Tenor,BA2048,Trigger)</f>
        <v>53792</v>
      </c>
      <c r="BC2048" s="246">
        <f>_xll.qlIndexFixing($AC$5,AZ2048,TRUE,_xll.ohTrigger(Trigger,Trigger3M))</f>
        <v>1.7935841839856081E-2</v>
      </c>
      <c r="BD2048" s="246">
        <f>_xll.qlIndexFixing($BE$1,AZ2048,,_xll.ohTrigger(Trigger,Trigger3M))</f>
        <v>1.800415803109523E-2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53707</v>
      </c>
      <c r="BA2049" s="101">
        <f>_xll.qlCalendarAdvance(Calendar,BA2048,AY2049,"f",,Trigger)</f>
        <v>53709</v>
      </c>
      <c r="BB2049" s="101">
        <f>_xll.qlInterestRateIndexMaturity(Currency&amp;"ibor"&amp;Tenor,BA2049,Trigger)</f>
        <v>53799</v>
      </c>
      <c r="BC2049" s="246">
        <f>_xll.qlIndexFixing($AC$5,AZ2049,TRUE,_xll.ohTrigger(Trigger,Trigger3M))</f>
        <v>1.7937233813399622E-2</v>
      </c>
      <c r="BD2049" s="246">
        <f>_xll.qlIndexFixing($BE$1,AZ2049,,_xll.ohTrigger(Trigger,Trigger3M))</f>
        <v>1.8003371158608061E-2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53714</v>
      </c>
      <c r="BA2050" s="101">
        <f>_xll.qlCalendarAdvance(Calendar,BA2049,AY2050,"f",,Trigger)</f>
        <v>53716</v>
      </c>
      <c r="BB2050" s="101">
        <f>_xll.qlInterestRateIndexMaturity(Currency&amp;"ibor"&amp;Tenor,BA2050,Trigger)</f>
        <v>53806</v>
      </c>
      <c r="BC2050" s="246">
        <f>_xll.qlIndexFixing($AC$5,AZ2050,TRUE,_xll.ohTrigger(Trigger,Trigger3M))</f>
        <v>1.7938625787423668E-2</v>
      </c>
      <c r="BD2050" s="246">
        <f>_xll.qlIndexFixing($BE$1,AZ2050,,_xll.ohTrigger(Trigger,Trigger3M))</f>
        <v>1.8002558199946783E-2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53721</v>
      </c>
      <c r="BA2051" s="101">
        <f>_xll.qlCalendarAdvance(Calendar,BA2050,AY2051,"f",,Trigger)</f>
        <v>53723</v>
      </c>
      <c r="BB2051" s="101">
        <f>_xll.qlInterestRateIndexMaturity(Currency&amp;"ibor"&amp;Tenor,BA2051,Trigger)</f>
        <v>53812</v>
      </c>
      <c r="BC2051" s="246">
        <f>_xll.qlIndexFixing($AC$5,AZ2051,TRUE,_xll.ohTrigger(Trigger,Trigger3M))</f>
        <v>1.7939472008402551E-2</v>
      </c>
      <c r="BD2051" s="246">
        <f>_xll.qlIndexFixing($BE$1,AZ2051,,_xll.ohTrigger(Trigger,Trigger3M))</f>
        <v>1.8001334514585392E-2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53728</v>
      </c>
      <c r="BA2052" s="101">
        <f>_xll.qlCalendarAdvance(Calendar,BA2051,AY2052,"f",,Trigger)</f>
        <v>53730</v>
      </c>
      <c r="BB2052" s="101">
        <f>_xll.qlInterestRateIndexMaturity(Currency&amp;"ibor"&amp;Tenor,BA2052,Trigger)</f>
        <v>53819</v>
      </c>
      <c r="BC2052" s="246">
        <f>_xll.qlIndexFixing($AC$5,AZ2052,TRUE,_xll.ohTrigger(Trigger,Trigger3M))</f>
        <v>1.7940863914146472E-2</v>
      </c>
      <c r="BD2052" s="246">
        <f>_xll.qlIndexFixing($BE$1,AZ2052,,_xll.ohTrigger(Trigger,Trigger3M))</f>
        <v>1.8000471289986174E-2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53735</v>
      </c>
      <c r="BA2053" s="101">
        <f>_xll.qlCalendarAdvance(Calendar,BA2052,AY2053,"f",,Trigger)</f>
        <v>53737</v>
      </c>
      <c r="BB2053" s="101">
        <f>_xll.qlInterestRateIndexMaturity(Currency&amp;"ibor"&amp;Tenor,BA2053,Trigger)</f>
        <v>53826</v>
      </c>
      <c r="BC2053" s="246">
        <f>_xll.qlIndexFixing($AC$5,AZ2053,TRUE,_xll.ohTrigger(Trigger,Trigger3M))</f>
        <v>1.7942255820364621E-2</v>
      </c>
      <c r="BD2053" s="246">
        <f>_xll.qlIndexFixing($BE$1,AZ2053,,_xll.ohTrigger(Trigger,Trigger3M))</f>
        <v>1.7999581980560973E-2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53742</v>
      </c>
      <c r="BA2054" s="101">
        <f>_xll.qlCalendarAdvance(Calendar,BA2053,AY2054,"f",,Trigger)</f>
        <v>53744</v>
      </c>
      <c r="BB2054" s="101">
        <f>_xll.qlInterestRateIndexMaturity(Currency&amp;"ibor"&amp;Tenor,BA2054,Trigger)</f>
        <v>53833</v>
      </c>
      <c r="BC2054" s="246">
        <f>_xll.qlIndexFixing($AC$5,AZ2054,TRUE,_xll.ohTrigger(Trigger,Trigger3M))</f>
        <v>1.7943647727061487E-2</v>
      </c>
      <c r="BD2054" s="246">
        <f>_xll.qlIndexFixing($BE$1,AZ2054,,_xll.ohTrigger(Trigger,Trigger3M))</f>
        <v>1.7998666586325058E-2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53749</v>
      </c>
      <c r="BA2055" s="101">
        <f>_xll.qlCalendarAdvance(Calendar,BA2054,AY2055,"f",,Trigger)</f>
        <v>53751</v>
      </c>
      <c r="BB2055" s="101">
        <f>_xll.qlInterestRateIndexMaturity(Currency&amp;"ibor"&amp;Tenor,BA2055,Trigger)</f>
        <v>53843</v>
      </c>
      <c r="BC2055" s="246">
        <f>_xll.qlIndexFixing($AC$5,AZ2055,TRUE,_xll.ohTrigger(Trigger,Trigger3M))</f>
        <v>1.7946677799999981E-2</v>
      </c>
      <c r="BD2055" s="246">
        <f>_xll.qlIndexFixing($BE$1,AZ2055,,_xll.ohTrigger(Trigger,Trigger3M))</f>
        <v>1.7998855619996822E-2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53756</v>
      </c>
      <c r="BA2056" s="101">
        <f>_xll.qlCalendarAdvance(Calendar,BA2055,AY2056,"f",,Trigger)</f>
        <v>53758</v>
      </c>
      <c r="BB2056" s="101">
        <f>_xll.qlInterestRateIndexMaturity(Currency&amp;"ibor"&amp;Tenor,BA2056,Trigger)</f>
        <v>53850</v>
      </c>
      <c r="BC2056" s="246">
        <f>_xll.qlIndexFixing($AC$5,AZ2056,TRUE,_xll.ohTrigger(Trigger,Trigger3M))</f>
        <v>1.7948069915468101E-2</v>
      </c>
      <c r="BD2056" s="246">
        <f>_xll.qlIndexFixing($BE$1,AZ2056,,_xll.ohTrigger(Trigger,Trigger3M))</f>
        <v>1.7997882320970233E-2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53763</v>
      </c>
      <c r="BA2057" s="101">
        <f>_xll.qlCalendarAdvance(Calendar,BA2056,AY2057,"f",,Trigger)</f>
        <v>53765</v>
      </c>
      <c r="BB2057" s="101">
        <f>_xll.qlInterestRateIndexMaturity(Currency&amp;"ibor"&amp;Tenor,BA2057,Trigger)</f>
        <v>53857</v>
      </c>
      <c r="BC2057" s="246">
        <f>_xll.qlIndexFixing($AC$5,AZ2057,TRUE,_xll.ohTrigger(Trigger,Trigger3M))</f>
        <v>1.7949462031427131E-2</v>
      </c>
      <c r="BD2057" s="246">
        <f>_xll.qlIndexFixing($BE$1,AZ2057,,_xll.ohTrigger(Trigger,Trigger3M))</f>
        <v>1.7996882933295006E-2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53770</v>
      </c>
      <c r="BA2058" s="101">
        <f>_xll.qlCalendarAdvance(Calendar,BA2057,AY2058,"f",,Trigger)</f>
        <v>53772</v>
      </c>
      <c r="BB2058" s="101">
        <f>_xll.qlInterestRateIndexMaturity(Currency&amp;"ibor"&amp;Tenor,BA2058,Trigger)</f>
        <v>53864</v>
      </c>
      <c r="BC2058" s="246">
        <f>_xll.qlIndexFixing($AC$5,AZ2058,TRUE,_xll.ohTrigger(Trigger,Trigger3M))</f>
        <v>1.7950854147881418E-2</v>
      </c>
      <c r="BD2058" s="246">
        <f>_xll.qlIndexFixing($BE$1,AZ2058,,_xll.ohTrigger(Trigger,Trigger3M))</f>
        <v>1.7995857456992004E-2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53777</v>
      </c>
      <c r="BA2059" s="101">
        <f>_xll.qlCalendarAdvance(Calendar,BA2058,AY2059,"f",,Trigger)</f>
        <v>53779</v>
      </c>
      <c r="BB2059" s="101">
        <f>_xll.qlInterestRateIndexMaturity(Currency&amp;"ibor"&amp;Tenor,BA2059,Trigger)</f>
        <v>53871</v>
      </c>
      <c r="BC2059" s="246">
        <f>_xll.qlIndexFixing($AC$5,AZ2059,TRUE,_xll.ohTrigger(Trigger,Trigger3M))</f>
        <v>1.7952246264828355E-2</v>
      </c>
      <c r="BD2059" s="246">
        <f>_xll.qlIndexFixing($BE$1,AZ2059,,_xll.ohTrigger(Trigger,Trigger3M))</f>
        <v>1.799480589208468E-2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53784</v>
      </c>
      <c r="BA2060" s="101">
        <f>_xll.qlCalendarAdvance(Calendar,BA2059,AY2060,"f",,Trigger)</f>
        <v>53786</v>
      </c>
      <c r="BB2060" s="101">
        <f>_xll.qlInterestRateIndexMaturity(Currency&amp;"ibor"&amp;Tenor,BA2060,Trigger)</f>
        <v>53877</v>
      </c>
      <c r="BC2060" s="246">
        <f>_xll.qlIndexFixing($AC$5,AZ2060,TRUE,_xll.ohTrigger(Trigger,Trigger3M))</f>
        <v>1.7950067457856111E-2</v>
      </c>
      <c r="BD2060" s="246">
        <f>_xll.qlIndexFixing($BE$1,AZ2060,,_xll.ohTrigger(Trigger,Trigger3M))</f>
        <v>1.7993361143383239E-2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53791</v>
      </c>
      <c r="BA2061" s="101">
        <f>_xll.qlCalendarAdvance(Calendar,BA2060,AY2061,"f",,Trigger)</f>
        <v>53793</v>
      </c>
      <c r="BB2061" s="101">
        <f>_xll.qlInterestRateIndexMaturity(Currency&amp;"ibor"&amp;Tenor,BA2061,Trigger)</f>
        <v>53884</v>
      </c>
      <c r="BC2061" s="246">
        <f>_xll.qlIndexFixing($AC$5,AZ2061,TRUE,_xll.ohTrigger(Trigger,Trigger3M))</f>
        <v>1.7940865628381895E-2</v>
      </c>
      <c r="BD2061" s="246">
        <f>_xll.qlIndexFixing($BE$1,AZ2061,,_xll.ohTrigger(Trigger,Trigger3M))</f>
        <v>1.7992259319737292E-2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53798</v>
      </c>
      <c r="BA2062" s="101">
        <f>_xll.qlCalendarAdvance(Calendar,BA2061,AY2062,"f",,Trigger)</f>
        <v>53800</v>
      </c>
      <c r="BB2062" s="101">
        <f>_xll.qlInterestRateIndexMaturity(Currency&amp;"ibor"&amp;Tenor,BA2062,Trigger)</f>
        <v>53891</v>
      </c>
      <c r="BC2062" s="246">
        <f>_xll.qlIndexFixing($AC$5,AZ2062,TRUE,_xll.ohTrigger(Trigger,Trigger3M))</f>
        <v>1.7931651144908512E-2</v>
      </c>
      <c r="BD2062" s="246">
        <f>_xll.qlIndexFixing($BE$1,AZ2062,,_xll.ohTrigger(Trigger,Trigger3M))</f>
        <v>1.7991131408845572E-2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53805</v>
      </c>
      <c r="BA2063" s="101">
        <f>_xll.qlCalendarAdvance(Calendar,BA2062,AY2063,"f",,Trigger)</f>
        <v>53807</v>
      </c>
      <c r="BB2063" s="101">
        <f>_xll.qlInterestRateIndexMaturity(Currency&amp;"ibor"&amp;Tenor,BA2063,Trigger)</f>
        <v>53898</v>
      </c>
      <c r="BC2063" s="246">
        <f>_xll.qlIndexFixing($AC$5,AZ2063,TRUE,_xll.ohTrigger(Trigger,Trigger3M))</f>
        <v>1.7922424007525559E-2</v>
      </c>
      <c r="BD2063" s="246">
        <f>_xll.qlIndexFixing($BE$1,AZ2063,,_xll.ohTrigger(Trigger,Trigger3M))</f>
        <v>1.7989977410729167E-2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53811</v>
      </c>
      <c r="BA2064" s="101">
        <f>_xll.qlCalendarAdvance(Calendar,BA2063,AY2064,"f",,Trigger)</f>
        <v>53814</v>
      </c>
      <c r="BB2064" s="101">
        <f>_xll.qlInterestRateIndexMaturity(Currency&amp;"ibor"&amp;Tenor,BA2064,Trigger)</f>
        <v>53906</v>
      </c>
      <c r="BC2064" s="246">
        <f>_xll.qlIndexFixing($AC$5,AZ2064,TRUE,_xll.ohTrigger(Trigger,Trigger3M))</f>
        <v>1.7912719563890817E-2</v>
      </c>
      <c r="BD2064" s="246">
        <f>_xll.qlIndexFixing($BE$1,AZ2064,,_xll.ohTrigger(Trigger,Trigger3M))</f>
        <v>1.7989156739193986E-2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53819</v>
      </c>
      <c r="BA2065" s="101">
        <f>_xll.qlCalendarAdvance(Calendar,BA2064,AY2065,"f",,Trigger)</f>
        <v>53821</v>
      </c>
      <c r="BB2065" s="101">
        <f>_xll.qlInterestRateIndexMaturity(Currency&amp;"ibor"&amp;Tenor,BA2065,Trigger)</f>
        <v>53913</v>
      </c>
      <c r="BC2065" s="246">
        <f>_xll.qlIndexFixing($AC$5,AZ2065,TRUE,_xll.ohTrigger(Trigger,Trigger3M))</f>
        <v>1.7903580577126068E-2</v>
      </c>
      <c r="BD2065" s="246">
        <f>_xll.qlIndexFixing($BE$1,AZ2065,,_xll.ohTrigger(Trigger,Trigger3M))</f>
        <v>1.7987948643102127E-2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53826</v>
      </c>
      <c r="BA2066" s="101">
        <f>_xll.qlCalendarAdvance(Calendar,BA2065,AY2066,"f",,Trigger)</f>
        <v>53828</v>
      </c>
      <c r="BB2066" s="101">
        <f>_xll.qlInterestRateIndexMaturity(Currency&amp;"ibor"&amp;Tenor,BA2066,Trigger)</f>
        <v>53920</v>
      </c>
      <c r="BC2066" s="246">
        <f>_xll.qlIndexFixing($AC$5,AZ2066,TRUE,_xll.ohTrigger(Trigger,Trigger3M))</f>
        <v>1.7894429073575455E-2</v>
      </c>
      <c r="BD2066" s="246">
        <f>_xll.qlIndexFixing($BE$1,AZ2066,,_xll.ohTrigger(Trigger,Trigger3M))</f>
        <v>1.7986714458562342E-2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53833</v>
      </c>
      <c r="BA2067" s="101">
        <f>_xll.qlCalendarAdvance(Calendar,BA2066,AY2067,"f",,Trigger)</f>
        <v>53835</v>
      </c>
      <c r="BB2067" s="101">
        <f>_xll.qlInterestRateIndexMaturity(Currency&amp;"ibor"&amp;Tenor,BA2067,Trigger)</f>
        <v>53927</v>
      </c>
      <c r="BC2067" s="246">
        <f>_xll.qlIndexFixing($AC$5,AZ2067,TRUE,_xll.ohTrigger(Trigger,Trigger3M))</f>
        <v>1.7885265053326722E-2</v>
      </c>
      <c r="BD2067" s="246">
        <f>_xll.qlIndexFixing($BE$1,AZ2067,,_xll.ohTrigger(Trigger,Trigger3M))</f>
        <v>1.7985454185597223E-2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53840</v>
      </c>
      <c r="BA2068" s="101">
        <f>_xll.qlCalendarAdvance(Calendar,BA2067,AY2068,"f",,Trigger)</f>
        <v>53842</v>
      </c>
      <c r="BB2068" s="101">
        <f>_xll.qlInterestRateIndexMaturity(Currency&amp;"ibor"&amp;Tenor,BA2068,Trigger)</f>
        <v>53934</v>
      </c>
      <c r="BC2068" s="246">
        <f>_xll.qlIndexFixing($AC$5,AZ2068,TRUE,_xll.ohTrigger(Trigger,Trigger3M))</f>
        <v>1.7876088516468509E-2</v>
      </c>
      <c r="BD2068" s="246">
        <f>_xll.qlIndexFixing($BE$1,AZ2068,,_xll.ohTrigger(Trigger,Trigger3M))</f>
        <v>1.7984167824234579E-2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53847</v>
      </c>
      <c r="BA2069" s="101">
        <f>_xll.qlCalendarAdvance(Calendar,BA2068,AY2069,"f",,Trigger)</f>
        <v>53849</v>
      </c>
      <c r="BB2069" s="101">
        <f>_xll.qlInterestRateIndexMaturity(Currency&amp;"ibor"&amp;Tenor,BA2069,Trigger)</f>
        <v>53941</v>
      </c>
      <c r="BC2069" s="246">
        <f>_xll.qlIndexFixing($AC$5,AZ2069,TRUE,_xll.ohTrigger(Trigger,Trigger3M))</f>
        <v>1.7866899463088559E-2</v>
      </c>
      <c r="BD2069" s="246">
        <f>_xll.qlIndexFixing($BE$1,AZ2069,,_xll.ohTrigger(Trigger,Trigger3M))</f>
        <v>1.7982855374495257E-2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53854</v>
      </c>
      <c r="BA2070" s="101">
        <f>_xll.qlCalendarAdvance(Calendar,BA2069,AY2070,"f",,Trigger)</f>
        <v>53856</v>
      </c>
      <c r="BB2070" s="101">
        <f>_xll.qlInterestRateIndexMaturity(Currency&amp;"ibor"&amp;Tenor,BA2070,Trigger)</f>
        <v>53948</v>
      </c>
      <c r="BC2070" s="246">
        <f>_xll.qlIndexFixing($AC$5,AZ2070,TRUE,_xll.ohTrigger(Trigger,Trigger3M))</f>
        <v>1.7857697893273763E-2</v>
      </c>
      <c r="BD2070" s="246">
        <f>_xll.qlIndexFixing($BE$1,AZ2070,,_xll.ohTrigger(Trigger,Trigger3M))</f>
        <v>1.7981516836410534E-2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53861</v>
      </c>
      <c r="BA2071" s="101">
        <f>_xll.qlCalendarAdvance(Calendar,BA2070,AY2071,"f",,Trigger)</f>
        <v>53863</v>
      </c>
      <c r="BB2071" s="101">
        <f>_xll.qlInterestRateIndexMaturity(Currency&amp;"ibor"&amp;Tenor,BA2071,Trigger)</f>
        <v>53955</v>
      </c>
      <c r="BC2071" s="246">
        <f>_xll.qlIndexFixing($AC$5,AZ2071,TRUE,_xll.ohTrigger(Trigger,Trigger3M))</f>
        <v>1.7848483807111012E-2</v>
      </c>
      <c r="BD2071" s="246">
        <f>_xll.qlIndexFixing($BE$1,AZ2071,,_xll.ohTrigger(Trigger,Trigger3M))</f>
        <v>1.7980152210003011E-2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53868</v>
      </c>
      <c r="BA2072" s="101">
        <f>_xll.qlCalendarAdvance(Calendar,BA2071,AY2072,"f",,Trigger)</f>
        <v>53870</v>
      </c>
      <c r="BB2072" s="101">
        <f>_xll.qlInterestRateIndexMaturity(Currency&amp;"ibor"&amp;Tenor,BA2072,Trigger)</f>
        <v>53962</v>
      </c>
      <c r="BC2072" s="246">
        <f>_xll.qlIndexFixing($AC$5,AZ2072,TRUE,_xll.ohTrigger(Trigger,Trigger3M))</f>
        <v>1.7839257204691532E-2</v>
      </c>
      <c r="BD2072" s="246">
        <f>_xll.qlIndexFixing($BE$1,AZ2072,,_xll.ohTrigger(Trigger,Trigger3M))</f>
        <v>1.7978761495302219E-2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53875</v>
      </c>
      <c r="BA2073" s="101">
        <f>_xll.qlCalendarAdvance(Calendar,BA2072,AY2073,"f",,Trigger)</f>
        <v>53877</v>
      </c>
      <c r="BB2073" s="101">
        <f>_xll.qlInterestRateIndexMaturity(Currency&amp;"ibor"&amp;Tenor,BA2073,Trigger)</f>
        <v>53969</v>
      </c>
      <c r="BC2073" s="246">
        <f>_xll.qlIndexFixing($AC$5,AZ2073,TRUE,_xll.ohTrigger(Trigger,Trigger3M))</f>
        <v>1.7833009766258862E-2</v>
      </c>
      <c r="BD2073" s="246">
        <f>_xll.qlIndexFixing($BE$1,AZ2073,,_xll.ohTrigger(Trigger,Trigger3M))</f>
        <v>1.7977344692335098E-2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53882</v>
      </c>
      <c r="BA2074" s="101">
        <f>_xll.qlCalendarAdvance(Calendar,BA2073,AY2074,"f",,Trigger)</f>
        <v>53884</v>
      </c>
      <c r="BB2074" s="101">
        <f>_xll.qlInterestRateIndexMaturity(Currency&amp;"ibor"&amp;Tenor,BA2074,Trigger)</f>
        <v>53976</v>
      </c>
      <c r="BC2074" s="246">
        <f>_xll.qlIndexFixing($AC$5,AZ2074,TRUE,_xll.ohTrigger(Trigger,Trigger3M))</f>
        <v>1.7834237058423283E-2</v>
      </c>
      <c r="BD2074" s="246">
        <f>_xll.qlIndexFixing($BE$1,AZ2074,,_xll.ohTrigger(Trigger,Trigger3M))</f>
        <v>1.797590180112945E-2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53889</v>
      </c>
      <c r="BA2075" s="101">
        <f>_xll.qlCalendarAdvance(Calendar,BA2074,AY2075,"f",,Trigger)</f>
        <v>53891</v>
      </c>
      <c r="BB2075" s="101">
        <f>_xll.qlInterestRateIndexMaturity(Currency&amp;"ibor"&amp;Tenor,BA2075,Trigger)</f>
        <v>53983</v>
      </c>
      <c r="BC2075" s="246">
        <f>_xll.qlIndexFixing($AC$5,AZ2075,TRUE,_xll.ohTrigger(Trigger,Trigger3M))</f>
        <v>1.7835464350972607E-2</v>
      </c>
      <c r="BD2075" s="246">
        <f>_xll.qlIndexFixing($BE$1,AZ2075,,_xll.ohTrigger(Trigger,Trigger3M))</f>
        <v>1.797443282171482E-2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53896</v>
      </c>
      <c r="BA2076" s="101">
        <f>_xll.qlCalendarAdvance(Calendar,BA2075,AY2076,"f",,Trigger)</f>
        <v>53898</v>
      </c>
      <c r="BB2076" s="101">
        <f>_xll.qlInterestRateIndexMaturity(Currency&amp;"ibor"&amp;Tenor,BA2076,Trigger)</f>
        <v>53990</v>
      </c>
      <c r="BC2076" s="246">
        <f>_xll.qlIndexFixing($AC$5,AZ2076,TRUE,_xll.ohTrigger(Trigger,Trigger3M))</f>
        <v>1.783669164390337E-2</v>
      </c>
      <c r="BD2076" s="246">
        <f>_xll.qlIndexFixing($BE$1,AZ2076,,_xll.ohTrigger(Trigger,Trigger3M))</f>
        <v>1.7972937754119008E-2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53903</v>
      </c>
      <c r="BA2077" s="101">
        <f>_xll.qlCalendarAdvance(Calendar,BA2076,AY2077,"f",,Trigger)</f>
        <v>53905</v>
      </c>
      <c r="BB2077" s="101">
        <f>_xll.qlInterestRateIndexMaturity(Currency&amp;"ibor"&amp;Tenor,BA2077,Trigger)</f>
        <v>53997</v>
      </c>
      <c r="BC2077" s="246">
        <f>_xll.qlIndexFixing($AC$5,AZ2077,TRUE,_xll.ohTrigger(Trigger,Trigger3M))</f>
        <v>1.783791893721904E-2</v>
      </c>
      <c r="BD2077" s="246">
        <f>_xll.qlIndexFixing($BE$1,AZ2077,,_xll.ohTrigger(Trigger,Trigger3M))</f>
        <v>1.7971416598375034E-2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53910</v>
      </c>
      <c r="BA2078" s="101">
        <f>_xll.qlCalendarAdvance(Calendar,BA2077,AY2078,"f",,Trigger)</f>
        <v>53912</v>
      </c>
      <c r="BB2078" s="101">
        <f>_xll.qlInterestRateIndexMaturity(Currency&amp;"ibor"&amp;Tenor,BA2078,Trigger)</f>
        <v>54004</v>
      </c>
      <c r="BC2078" s="246">
        <f>_xll.qlIndexFixing($AC$5,AZ2078,TRUE,_xll.ohTrigger(Trigger,Trigger3M))</f>
        <v>1.7839146230917015E-2</v>
      </c>
      <c r="BD2078" s="246">
        <f>_xll.qlIndexFixing($BE$1,AZ2078,,_xll.ohTrigger(Trigger,Trigger3M))</f>
        <v>1.7969869354509831E-2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53917</v>
      </c>
      <c r="BA2079" s="101">
        <f>_xll.qlCalendarAdvance(Calendar,BA2078,AY2079,"f",,Trigger)</f>
        <v>53919</v>
      </c>
      <c r="BB2079" s="101">
        <f>_xll.qlInterestRateIndexMaturity(Currency&amp;"ibor"&amp;Tenor,BA2079,Trigger)</f>
        <v>54011</v>
      </c>
      <c r="BC2079" s="246">
        <f>_xll.qlIndexFixing($AC$5,AZ2079,TRUE,_xll.ohTrigger(Trigger,Trigger3M))</f>
        <v>1.7840373524997292E-2</v>
      </c>
      <c r="BD2079" s="246">
        <f>_xll.qlIndexFixing($BE$1,AZ2079,,_xll.ohTrigger(Trigger,Trigger3M))</f>
        <v>1.7968296022555546E-2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53924</v>
      </c>
      <c r="BA2080" s="101">
        <f>_xll.qlCalendarAdvance(Calendar,BA2079,AY2080,"f",,Trigger)</f>
        <v>53926</v>
      </c>
      <c r="BB2080" s="101">
        <f>_xll.qlInterestRateIndexMaturity(Currency&amp;"ibor"&amp;Tenor,BA2080,Trigger)</f>
        <v>54018</v>
      </c>
      <c r="BC2080" s="246">
        <f>_xll.qlIndexFixing($AC$5,AZ2080,TRUE,_xll.ohTrigger(Trigger,Trigger3M))</f>
        <v>1.7841600819461609E-2</v>
      </c>
      <c r="BD2080" s="246">
        <f>_xll.qlIndexFixing($BE$1,AZ2080,,_xll.ohTrigger(Trigger,Trigger3M))</f>
        <v>1.7966696602542593E-2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53931</v>
      </c>
      <c r="BA2081" s="101">
        <f>_xll.qlCalendarAdvance(Calendar,BA2080,AY2081,"f",,Trigger)</f>
        <v>53933</v>
      </c>
      <c r="BB2081" s="101">
        <f>_xll.qlInterestRateIndexMaturity(Currency&amp;"ibor"&amp;Tenor,BA2081,Trigger)</f>
        <v>54025</v>
      </c>
      <c r="BC2081" s="246">
        <f>_xll.qlIndexFixing($AC$5,AZ2081,TRUE,_xll.ohTrigger(Trigger,Trigger3M))</f>
        <v>1.7842828114309098E-2</v>
      </c>
      <c r="BD2081" s="246">
        <f>_xll.qlIndexFixing($BE$1,AZ2081,,_xll.ohTrigger(Trigger,Trigger3M))</f>
        <v>1.7965071094503984E-2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53938</v>
      </c>
      <c r="BA2082" s="101">
        <f>_xll.qlCalendarAdvance(Calendar,BA2081,AY2082,"f",,Trigger)</f>
        <v>53940</v>
      </c>
      <c r="BB2082" s="101">
        <f>_xll.qlInterestRateIndexMaturity(Currency&amp;"ibor"&amp;Tenor,BA2082,Trigger)</f>
        <v>54031</v>
      </c>
      <c r="BC2082" s="246">
        <f>_xll.qlIndexFixing($AC$5,AZ2082,TRUE,_xll.ohTrigger(Trigger,Trigger3M))</f>
        <v>1.7843526191345466E-2</v>
      </c>
      <c r="BD2082" s="246">
        <f>_xll.qlIndexFixing($BE$1,AZ2082,,_xll.ohTrigger(Trigger,Trigger3M))</f>
        <v>1.7963094907203964E-2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53945</v>
      </c>
      <c r="BA2083" s="101">
        <f>_xll.qlCalendarAdvance(Calendar,BA2082,AY2083,"f",,Trigger)</f>
        <v>53947</v>
      </c>
      <c r="BB2083" s="101">
        <f>_xll.qlInterestRateIndexMaturity(Currency&amp;"ibor"&amp;Tenor,BA2083,Trigger)</f>
        <v>54038</v>
      </c>
      <c r="BC2083" s="246">
        <f>_xll.qlIndexFixing($AC$5,AZ2083,TRUE,_xll.ohTrigger(Trigger,Trigger3M))</f>
        <v>1.7844753426236759E-2</v>
      </c>
      <c r="BD2083" s="246">
        <f>_xll.qlIndexFixing($BE$1,AZ2083,,_xll.ohTrigger(Trigger,Trigger3M))</f>
        <v>1.7961419170058432E-2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53952</v>
      </c>
      <c r="BA2084" s="101">
        <f>_xll.qlCalendarAdvance(Calendar,BA2083,AY2084,"f",,Trigger)</f>
        <v>53954</v>
      </c>
      <c r="BB2084" s="101">
        <f>_xll.qlInterestRateIndexMaturity(Currency&amp;"ibor"&amp;Tenor,BA2084,Trigger)</f>
        <v>54045</v>
      </c>
      <c r="BC2084" s="246">
        <f>_xll.qlIndexFixing($AC$5,AZ2084,TRUE,_xll.ohTrigger(Trigger,Trigger3M))</f>
        <v>1.7845980661506649E-2</v>
      </c>
      <c r="BD2084" s="246">
        <f>_xll.qlIndexFixing($BE$1,AZ2084,,_xll.ohTrigger(Trigger,Trigger3M))</f>
        <v>1.7959717346271487E-2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53959</v>
      </c>
      <c r="BA2085" s="101">
        <f>_xll.qlCalendarAdvance(Calendar,BA2084,AY2085,"f",,Trigger)</f>
        <v>53961</v>
      </c>
      <c r="BB2085" s="101">
        <f>_xll.qlInterestRateIndexMaturity(Currency&amp;"ibor"&amp;Tenor,BA2085,Trigger)</f>
        <v>54053</v>
      </c>
      <c r="BC2085" s="246">
        <f>_xll.qlIndexFixing($AC$5,AZ2085,TRUE,_xll.ohTrigger(Trigger,Trigger3M))</f>
        <v>1.7847737297531641E-2</v>
      </c>
      <c r="BD2085" s="246">
        <f>_xll.qlIndexFixing($BE$1,AZ2085,,_xll.ohTrigger(Trigger,Trigger3M))</f>
        <v>1.7958308182743816E-2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53966</v>
      </c>
      <c r="BA2086" s="101">
        <f>_xll.qlCalendarAdvance(Calendar,BA2085,AY2086,"f",,Trigger)</f>
        <v>53968</v>
      </c>
      <c r="BB2086" s="101">
        <f>_xll.qlInterestRateIndexMaturity(Currency&amp;"ibor"&amp;Tenor,BA2086,Trigger)</f>
        <v>54060</v>
      </c>
      <c r="BC2086" s="246">
        <f>_xll.qlIndexFixing($AC$5,AZ2086,TRUE,_xll.ohTrigger(Trigger,Trigger3M))</f>
        <v>1.784896459429499E-2</v>
      </c>
      <c r="BD2086" s="246">
        <f>_xll.qlIndexFixing($BE$1,AZ2086,,_xll.ohTrigger(Trigger,Trigger3M))</f>
        <v>1.7956552235070464E-2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53973</v>
      </c>
      <c r="BA2087" s="101">
        <f>_xll.qlCalendarAdvance(Calendar,BA2086,AY2087,"f",,Trigger)</f>
        <v>53975</v>
      </c>
      <c r="BB2087" s="101">
        <f>_xll.qlInterestRateIndexMaturity(Currency&amp;"ibor"&amp;Tenor,BA2087,Trigger)</f>
        <v>54067</v>
      </c>
      <c r="BC2087" s="246">
        <f>_xll.qlIndexFixing($AC$5,AZ2087,TRUE,_xll.ohTrigger(Trigger,Trigger3M))</f>
        <v>1.7850191891441509E-2</v>
      </c>
      <c r="BD2087" s="246">
        <f>_xll.qlIndexFixing($BE$1,AZ2087,,_xll.ohTrigger(Trigger,Trigger3M))</f>
        <v>1.7954770199573904E-2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53980</v>
      </c>
      <c r="BA2088" s="101">
        <f>_xll.qlCalendarAdvance(Calendar,BA2087,AY2088,"f",,Trigger)</f>
        <v>53982</v>
      </c>
      <c r="BB2088" s="101">
        <f>_xll.qlInterestRateIndexMaturity(Currency&amp;"ibor"&amp;Tenor,BA2088,Trigger)</f>
        <v>54074</v>
      </c>
      <c r="BC2088" s="246">
        <f>_xll.qlIndexFixing($AC$5,AZ2088,TRUE,_xll.ohTrigger(Trigger,Trigger3M))</f>
        <v>1.78514191889712E-2</v>
      </c>
      <c r="BD2088" s="246">
        <f>_xll.qlIndexFixing($BE$1,AZ2088,,_xll.ohTrigger(Trigger,Trigger3M))</f>
        <v>1.7952962076287157E-2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53987</v>
      </c>
      <c r="BA2089" s="101">
        <f>_xll.qlCalendarAdvance(Calendar,BA2088,AY2089,"f",,Trigger)</f>
        <v>53989</v>
      </c>
      <c r="BB2089" s="101">
        <f>_xll.qlInterestRateIndexMaturity(Currency&amp;"ibor"&amp;Tenor,BA2089,Trigger)</f>
        <v>54081</v>
      </c>
      <c r="BC2089" s="246">
        <f>_xll.qlIndexFixing($AC$5,AZ2089,TRUE,_xll.ohTrigger(Trigger,Trigger3M))</f>
        <v>1.7852646486884064E-2</v>
      </c>
      <c r="BD2089" s="246">
        <f>_xll.qlIndexFixing($BE$1,AZ2089,,_xll.ohTrigger(Trigger,Trigger3M))</f>
        <v>1.795112786524845E-2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53994</v>
      </c>
      <c r="BA2090" s="101">
        <f>_xll.qlCalendarAdvance(Calendar,BA2089,AY2090,"f",,Trigger)</f>
        <v>53996</v>
      </c>
      <c r="BB2090" s="101">
        <f>_xll.qlInterestRateIndexMaturity(Currency&amp;"ibor"&amp;Tenor,BA2090,Trigger)</f>
        <v>54088</v>
      </c>
      <c r="BC2090" s="246">
        <f>_xll.qlIndexFixing($AC$5,AZ2090,TRUE,_xll.ohTrigger(Trigger,Trigger3M))</f>
        <v>1.7853873785180101E-2</v>
      </c>
      <c r="BD2090" s="246">
        <f>_xll.qlIndexFixing($BE$1,AZ2090,,_xll.ohTrigger(Trigger,Trigger3M))</f>
        <v>1.794926756649428E-2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54001</v>
      </c>
      <c r="BA2091" s="101">
        <f>_xll.qlCalendarAdvance(Calendar,BA2090,AY2091,"f",,Trigger)</f>
        <v>54003</v>
      </c>
      <c r="BB2091" s="101">
        <f>_xll.qlInterestRateIndexMaturity(Currency&amp;"ibor"&amp;Tenor,BA2091,Trigger)</f>
        <v>54095</v>
      </c>
      <c r="BC2091" s="246">
        <f>_xll.qlIndexFixing($AC$5,AZ2091,TRUE,_xll.ohTrigger(Trigger,Trigger3M))</f>
        <v>1.7855101083860174E-2</v>
      </c>
      <c r="BD2091" s="246">
        <f>_xll.qlIndexFixing($BE$1,AZ2091,,_xll.ohTrigger(Trigger,Trigger3M))</f>
        <v>1.7947381180059396E-2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54008</v>
      </c>
      <c r="BA2092" s="101">
        <f>_xll.qlCalendarAdvance(Calendar,BA2091,AY2092,"f",,Trigger)</f>
        <v>54010</v>
      </c>
      <c r="BB2092" s="101">
        <f>_xll.qlInterestRateIndexMaturity(Currency&amp;"ibor"&amp;Tenor,BA2092,Trigger)</f>
        <v>54102</v>
      </c>
      <c r="BC2092" s="246">
        <f>_xll.qlIndexFixing($AC$5,AZ2092,TRUE,_xll.ohTrigger(Trigger,Trigger3M))</f>
        <v>1.7856328382921685E-2</v>
      </c>
      <c r="BD2092" s="246">
        <f>_xll.qlIndexFixing($BE$1,AZ2092,,_xll.ohTrigger(Trigger,Trigger3M))</f>
        <v>1.7945468705984638E-2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54015</v>
      </c>
      <c r="BA2093" s="101">
        <f>_xll.qlCalendarAdvance(Calendar,BA2092,AY2093,"f",,Trigger)</f>
        <v>54017</v>
      </c>
      <c r="BB2093" s="101">
        <f>_xll.qlInterestRateIndexMaturity(Currency&amp;"ibor"&amp;Tenor,BA2093,Trigger)</f>
        <v>54109</v>
      </c>
      <c r="BC2093" s="246">
        <f>_xll.qlIndexFixing($AC$5,AZ2093,TRUE,_xll.ohTrigger(Trigger,Trigger3M))</f>
        <v>1.7857555682368971E-2</v>
      </c>
      <c r="BD2093" s="246">
        <f>_xll.qlIndexFixing($BE$1,AZ2093,,_xll.ohTrigger(Trigger,Trigger3M))</f>
        <v>1.7943530144306497E-2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54022</v>
      </c>
      <c r="BA2094" s="101">
        <f>_xll.qlCalendarAdvance(Calendar,BA2093,AY2094,"f",,Trigger)</f>
        <v>54024</v>
      </c>
      <c r="BB2094" s="101">
        <f>_xll.qlInterestRateIndexMaturity(Currency&amp;"ibor"&amp;Tenor,BA2094,Trigger)</f>
        <v>54116</v>
      </c>
      <c r="BC2094" s="246">
        <f>_xll.qlIndexFixing($AC$5,AZ2094,TRUE,_xll.ohTrigger(Trigger,Trigger3M))</f>
        <v>1.7858782982196827E-2</v>
      </c>
      <c r="BD2094" s="246">
        <f>_xll.qlIndexFixing($BE$1,AZ2094,,_xll.ohTrigger(Trigger,Trigger3M))</f>
        <v>1.7941565495061471E-2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54029</v>
      </c>
      <c r="BA2095" s="101">
        <f>_xll.qlCalendarAdvance(Calendar,BA2094,AY2095,"f",,Trigger)</f>
        <v>54031</v>
      </c>
      <c r="BB2095" s="101">
        <f>_xll.qlInterestRateIndexMaturity(Currency&amp;"ibor"&amp;Tenor,BA2095,Trigger)</f>
        <v>54122</v>
      </c>
      <c r="BC2095" s="246">
        <f>_xll.qlIndexFixing($AC$5,AZ2095,TRUE,_xll.ohTrigger(Trigger,Trigger3M))</f>
        <v>1.7859480274496312E-2</v>
      </c>
      <c r="BD2095" s="246">
        <f>_xll.qlIndexFixing($BE$1,AZ2095,,_xll.ohTrigger(Trigger,Trigger3M))</f>
        <v>1.7939275576403457E-2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54036</v>
      </c>
      <c r="BA2096" s="101">
        <f>_xll.qlCalendarAdvance(Calendar,BA2095,AY2096,"f",,Trigger)</f>
        <v>54038</v>
      </c>
      <c r="BB2096" s="101">
        <f>_xll.qlInterestRateIndexMaturity(Currency&amp;"ibor"&amp;Tenor,BA2096,Trigger)</f>
        <v>54129</v>
      </c>
      <c r="BC2096" s="246">
        <f>_xll.qlIndexFixing($AC$5,AZ2096,TRUE,_xll.ohTrigger(Trigger,Trigger3M))</f>
        <v>1.7860707514313772E-2</v>
      </c>
      <c r="BD2096" s="246">
        <f>_xll.qlIndexFixing($BE$1,AZ2096,,_xll.ohTrigger(Trigger,Trigger3M))</f>
        <v>1.7937260715708468E-2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54043</v>
      </c>
      <c r="BA2097" s="101">
        <f>_xll.qlCalendarAdvance(Calendar,BA2096,AY2097,"f",,Trigger)</f>
        <v>54045</v>
      </c>
      <c r="BB2097" s="101">
        <f>_xll.qlInterestRateIndexMaturity(Currency&amp;"ibor"&amp;Tenor,BA2097,Trigger)</f>
        <v>54136</v>
      </c>
      <c r="BC2097" s="246">
        <f>_xll.qlIndexFixing($AC$5,AZ2097,TRUE,_xll.ohTrigger(Trigger,Trigger3M))</f>
        <v>1.7861934754512469E-2</v>
      </c>
      <c r="BD2097" s="246">
        <f>_xll.qlIndexFixing($BE$1,AZ2097,,_xll.ohTrigger(Trigger,Trigger3M))</f>
        <v>1.7935219768852553E-2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54049</v>
      </c>
      <c r="BA2098" s="101">
        <f>_xll.qlCalendarAdvance(Calendar,BA2097,AY2098,"f",,Trigger)</f>
        <v>54053</v>
      </c>
      <c r="BB2098" s="101">
        <f>_xll.qlInterestRateIndexMaturity(Currency&amp;"ibor"&amp;Tenor,BA2098,Trigger)</f>
        <v>54144</v>
      </c>
      <c r="BC2098" s="246">
        <f>_xll.qlIndexFixing($AC$5,AZ2098,TRUE,_xll.ohTrigger(Trigger,Trigger3M))</f>
        <v>1.786333731520072E-2</v>
      </c>
      <c r="BD2098" s="246">
        <f>_xll.qlIndexFixing($BE$1,AZ2098,,_xll.ohTrigger(Trigger,Trigger3M))</f>
        <v>1.793285531596852E-2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54057</v>
      </c>
      <c r="BA2099" s="101">
        <f>_xll.qlCalendarAdvance(Calendar,BA2098,AY2099,"f",,Trigger)</f>
        <v>54060</v>
      </c>
      <c r="BB2099" s="101">
        <f>_xll.qlInterestRateIndexMaturity(Currency&amp;"ibor"&amp;Tenor,BA2099,Trigger)</f>
        <v>54155</v>
      </c>
      <c r="BC2099" s="246">
        <f>_xll.qlIndexFixing($AC$5,AZ2099,TRUE,_xll.ohTrigger(Trigger,Trigger3M))</f>
        <v>1.7866685734926991E-2</v>
      </c>
      <c r="BD2099" s="246">
        <f>_xll.qlIndexFixing($BE$1,AZ2099,,_xll.ohTrigger(Trigger,Trigger3M))</f>
        <v>1.7931921556844463E-2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54065</v>
      </c>
      <c r="BA2100" s="101">
        <f>_xll.qlCalendarAdvance(Calendar,BA2099,AY2100,"f",,Trigger)</f>
        <v>54067</v>
      </c>
      <c r="BB2100" s="101">
        <f>_xll.qlInterestRateIndexMaturity(Currency&amp;"ibor"&amp;Tenor,BA2100,Trigger)</f>
        <v>54158</v>
      </c>
      <c r="BC2100" s="246">
        <f>_xll.qlIndexFixing($AC$5,AZ2100,TRUE,_xll.ohTrigger(Trigger,Trigger3M))</f>
        <v>1.7865791797599145E-2</v>
      </c>
      <c r="BD2100" s="246">
        <f>_xll.qlIndexFixing($BE$1,AZ2100,,_xll.ohTrigger(Trigger,Trigger3M))</f>
        <v>1.7928635538647982E-2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54072</v>
      </c>
      <c r="BA2101" s="101">
        <f>_xll.qlCalendarAdvance(Calendar,BA2100,AY2101,"f",,Trigger)</f>
        <v>54074</v>
      </c>
      <c r="BB2101" s="101">
        <f>_xll.qlInterestRateIndexMaturity(Currency&amp;"ibor"&amp;Tenor,BA2101,Trigger)</f>
        <v>54165</v>
      </c>
      <c r="BC2101" s="246">
        <f>_xll.qlIndexFixing($AC$5,AZ2101,TRUE,_xll.ohTrigger(Trigger,Trigger3M))</f>
        <v>1.7867019039365818E-2</v>
      </c>
      <c r="BD2101" s="246">
        <f>_xll.qlIndexFixing($BE$1,AZ2101,,_xll.ohTrigger(Trigger,Trigger3M))</f>
        <v>1.7926486520976476E-2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54079</v>
      </c>
      <c r="BA2102" s="101">
        <f>_xll.qlCalendarAdvance(Calendar,BA2101,AY2102,"f",,Trigger)</f>
        <v>54081</v>
      </c>
      <c r="BB2102" s="101">
        <f>_xll.qlInterestRateIndexMaturity(Currency&amp;"ibor"&amp;Tenor,BA2102,Trigger)</f>
        <v>54172</v>
      </c>
      <c r="BC2102" s="246">
        <f>_xll.qlIndexFixing($AC$5,AZ2102,TRUE,_xll.ohTrigger(Trigger,Trigger3M))</f>
        <v>1.7868246281512845E-2</v>
      </c>
      <c r="BD2102" s="246">
        <f>_xll.qlIndexFixing($BE$1,AZ2102,,_xll.ohTrigger(Trigger,Trigger3M))</f>
        <v>1.7924311417352227E-2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54086</v>
      </c>
      <c r="BA2103" s="101">
        <f>_xll.qlCalendarAdvance(Calendar,BA2102,AY2103,"f",,Trigger)</f>
        <v>54088</v>
      </c>
      <c r="BB2103" s="101">
        <f>_xll.qlInterestRateIndexMaturity(Currency&amp;"ibor"&amp;Tenor,BA2103,Trigger)</f>
        <v>54178</v>
      </c>
      <c r="BC2103" s="246">
        <f>_xll.qlIndexFixing($AC$5,AZ2103,TRUE,_xll.ohTrigger(Trigger,Trigger3M))</f>
        <v>1.7868943044416774E-2</v>
      </c>
      <c r="BD2103" s="246">
        <f>_xll.qlIndexFixing($BE$1,AZ2103,,_xll.ohTrigger(Trigger,Trigger3M))</f>
        <v>1.7921826893389614E-2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54093</v>
      </c>
      <c r="BA2104" s="101">
        <f>_xll.qlCalendarAdvance(Calendar,BA2103,AY2104,"f",,Trigger)</f>
        <v>54095</v>
      </c>
      <c r="BB2104" s="101">
        <f>_xll.qlInterestRateIndexMaturity(Currency&amp;"ibor"&amp;Tenor,BA2104,Trigger)</f>
        <v>54185</v>
      </c>
      <c r="BC2104" s="246">
        <f>_xll.qlIndexFixing($AC$5,AZ2104,TRUE,_xll.ohTrigger(Trigger,Trigger3M))</f>
        <v>1.7870170226514048E-2</v>
      </c>
      <c r="BD2104" s="246">
        <f>_xll.qlIndexFixing($BE$1,AZ2104,,_xll.ohTrigger(Trigger,Trigger3M))</f>
        <v>1.7919601591795953E-2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54100</v>
      </c>
      <c r="BA2105" s="101">
        <f>_xll.qlCalendarAdvance(Calendar,BA2104,AY2105,"f",,Trigger)</f>
        <v>54102</v>
      </c>
      <c r="BB2105" s="101">
        <f>_xll.qlInterestRateIndexMaturity(Currency&amp;"ibor"&amp;Tenor,BA2105,Trigger)</f>
        <v>54192</v>
      </c>
      <c r="BC2105" s="246">
        <f>_xll.qlIndexFixing($AC$5,AZ2105,TRUE,_xll.ohTrigger(Trigger,Trigger3M))</f>
        <v>1.7871397408987022E-2</v>
      </c>
      <c r="BD2105" s="246">
        <f>_xll.qlIndexFixing($BE$1,AZ2105,,_xll.ohTrigger(Trigger,Trigger3M))</f>
        <v>1.7917350205658877E-2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54107</v>
      </c>
      <c r="BA2106" s="101">
        <f>_xll.qlCalendarAdvance(Calendar,BA2105,AY2106,"f",,Trigger)</f>
        <v>54109</v>
      </c>
      <c r="BB2106" s="101">
        <f>_xll.qlInterestRateIndexMaturity(Currency&amp;"ibor"&amp;Tenor,BA2106,Trigger)</f>
        <v>54199</v>
      </c>
      <c r="BC2106" s="246">
        <f>_xll.qlIndexFixing($AC$5,AZ2106,TRUE,_xll.ohTrigger(Trigger,Trigger3M))</f>
        <v>1.7872624591832142E-2</v>
      </c>
      <c r="BD2106" s="246">
        <f>_xll.qlIndexFixing($BE$1,AZ2106,,_xll.ohTrigger(Trigger,Trigger3M))</f>
        <v>1.7915072735023685E-2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54114</v>
      </c>
      <c r="BA2107" s="101">
        <f>_xll.qlCalendarAdvance(Calendar,BA2106,AY2107,"f",,Trigger)</f>
        <v>54116</v>
      </c>
      <c r="BB2107" s="101">
        <f>_xll.qlInterestRateIndexMaturity(Currency&amp;"ibor"&amp;Tenor,BA2107,Trigger)</f>
        <v>54207</v>
      </c>
      <c r="BC2107" s="246">
        <f>_xll.qlIndexFixing($AC$5,AZ2107,TRUE,_xll.ohTrigger(Trigger,Trigger3M))</f>
        <v>1.7874382497931347E-2</v>
      </c>
      <c r="BD2107" s="246">
        <f>_xll.qlIndexFixing($BE$1,AZ2107,,_xll.ohTrigger(Trigger,Trigger3M))</f>
        <v>1.791304461148769E-2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54121</v>
      </c>
      <c r="BA2108" s="101">
        <f>_xll.qlCalendarAdvance(Calendar,BA2107,AY2108,"f",,Trigger)</f>
        <v>54123</v>
      </c>
      <c r="BB2108" s="101">
        <f>_xll.qlInterestRateIndexMaturity(Currency&amp;"ibor"&amp;Tenor,BA2108,Trigger)</f>
        <v>54217</v>
      </c>
      <c r="BC2108" s="246">
        <f>_xll.qlIndexFixing($AC$5,AZ2108,TRUE,_xll.ohTrigger(Trigger,Trigger3M))</f>
        <v>1.7877202233432594E-2</v>
      </c>
      <c r="BD2108" s="246">
        <f>_xll.qlIndexFixing($BE$1,AZ2108,,_xll.ohTrigger(Trigger,Trigger3M))</f>
        <v>1.7911532272353148E-2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54128</v>
      </c>
      <c r="BA2109" s="101">
        <f>_xll.qlCalendarAdvance(Calendar,BA2108,AY2109,"f",,Trigger)</f>
        <v>54130</v>
      </c>
      <c r="BB2109" s="101">
        <f>_xll.qlInterestRateIndexMaturity(Currency&amp;"ibor"&amp;Tenor,BA2109,Trigger)</f>
        <v>54224</v>
      </c>
      <c r="BC2109" s="246">
        <f>_xll.qlIndexFixing($AC$5,AZ2109,TRUE,_xll.ohTrigger(Trigger,Trigger3M))</f>
        <v>1.7878429660739624E-2</v>
      </c>
      <c r="BD2109" s="246">
        <f>_xll.qlIndexFixing($BE$1,AZ2109,,_xll.ohTrigger(Trigger,Trigger3M))</f>
        <v>1.7909168626599983E-2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54135</v>
      </c>
      <c r="BA2110" s="101">
        <f>_xll.qlCalendarAdvance(Calendar,BA2109,AY2110,"f",,Trigger)</f>
        <v>54137</v>
      </c>
      <c r="BB2110" s="101">
        <f>_xll.qlInterestRateIndexMaturity(Currency&amp;"ibor"&amp;Tenor,BA2110,Trigger)</f>
        <v>54231</v>
      </c>
      <c r="BC2110" s="246">
        <f>_xll.qlIndexFixing($AC$5,AZ2110,TRUE,_xll.ohTrigger(Trigger,Trigger3M))</f>
        <v>1.7879657088436977E-2</v>
      </c>
      <c r="BD2110" s="246">
        <f>_xll.qlIndexFixing($BE$1,AZ2110,,_xll.ohTrigger(Trigger,Trigger3M))</f>
        <v>1.790677889142513E-2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54142</v>
      </c>
      <c r="BA2111" s="101">
        <f>_xll.qlCalendarAdvance(Calendar,BA2110,AY2111,"f",,Trigger)</f>
        <v>54144</v>
      </c>
      <c r="BB2111" s="101">
        <f>_xll.qlInterestRateIndexMaturity(Currency&amp;"ibor"&amp;Tenor,BA2111,Trigger)</f>
        <v>54238</v>
      </c>
      <c r="BC2111" s="246">
        <f>_xll.qlIndexFixing($AC$5,AZ2111,TRUE,_xll.ohTrigger(Trigger,Trigger3M))</f>
        <v>1.7880884516526356E-2</v>
      </c>
      <c r="BD2111" s="246">
        <f>_xll.qlIndexFixing($BE$1,AZ2111,,_xll.ohTrigger(Trigger,Trigger3M))</f>
        <v>1.7904363066879612E-2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54149</v>
      </c>
      <c r="BA2112" s="101">
        <f>_xll.qlCalendarAdvance(Calendar,BA2111,AY2112,"f",,Trigger)</f>
        <v>54155</v>
      </c>
      <c r="BB2112" s="101">
        <f>_xll.qlInterestRateIndexMaturity(Currency&amp;"ibor"&amp;Tenor,BA2112,Trigger)</f>
        <v>54246</v>
      </c>
      <c r="BC2112" s="246">
        <f>_xll.qlIndexFixing($AC$5,AZ2112,TRUE,_xll.ohTrigger(Trigger,Trigger3M))</f>
        <v>1.7871169806661407E-2</v>
      </c>
      <c r="BD2112" s="246">
        <f>_xll.qlIndexFixing($BE$1,AZ2112,,_xll.ohTrigger(Trigger,Trigger3M))</f>
        <v>1.7899721974106702E-2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54158</v>
      </c>
      <c r="BA2113" s="101">
        <f>_xll.qlCalendarAdvance(Calendar,BA2112,AY2113,"f",,Trigger)</f>
        <v>54162</v>
      </c>
      <c r="BB2113" s="101">
        <f>_xll.qlInterestRateIndexMaturity(Currency&amp;"ibor"&amp;Tenor,BA2113,Trigger)</f>
        <v>54253</v>
      </c>
      <c r="BC2113" s="246">
        <f>_xll.qlIndexFixing($AC$5,AZ2113,TRUE,_xll.ohTrigger(Trigger,Trigger3M))</f>
        <v>1.7858312808374292E-2</v>
      </c>
      <c r="BD2113" s="246">
        <f>_xll.qlIndexFixing($BE$1,AZ2113,,_xll.ohTrigger(Trigger,Trigger3M))</f>
        <v>1.7897245022011839E-2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54165</v>
      </c>
      <c r="BA2114" s="101">
        <f>_xll.qlCalendarAdvance(Calendar,BA2113,AY2114,"f",,Trigger)</f>
        <v>54169</v>
      </c>
      <c r="BB2114" s="101">
        <f>_xll.qlInterestRateIndexMaturity(Currency&amp;"ibor"&amp;Tenor,BA2114,Trigger)</f>
        <v>54260</v>
      </c>
      <c r="BC2114" s="246">
        <f>_xll.qlIndexFixing($AC$5,AZ2114,TRUE,_xll.ohTrigger(Trigger,Trigger3M))</f>
        <v>1.784543951950511E-2</v>
      </c>
      <c r="BD2114" s="246">
        <f>_xll.qlIndexFixing($BE$1,AZ2114,,_xll.ohTrigger(Trigger,Trigger3M))</f>
        <v>1.7894741984537849E-2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54172</v>
      </c>
      <c r="BA2115" s="101">
        <f>_xll.qlCalendarAdvance(Calendar,BA2114,AY2115,"f",,Trigger)</f>
        <v>54176</v>
      </c>
      <c r="BB2115" s="101">
        <f>_xll.qlInterestRateIndexMaturity(Currency&amp;"ibor"&amp;Tenor,BA2115,Trigger)</f>
        <v>54267</v>
      </c>
      <c r="BC2115" s="246">
        <f>_xll.qlIndexFixing($AC$5,AZ2115,TRUE,_xll.ohTrigger(Trigger,Trigger3M))</f>
        <v>1.7832549940212852E-2</v>
      </c>
      <c r="BD2115" s="246">
        <f>_xll.qlIndexFixing($BE$1,AZ2115,,_xll.ohTrigger(Trigger,Trigger3M))</f>
        <v>1.7892212861740066E-2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54178</v>
      </c>
      <c r="BA2116" s="101">
        <f>_xll.qlCalendarAdvance(Calendar,BA2115,AY2116,"f",,Trigger)</f>
        <v>54183</v>
      </c>
      <c r="BB2116" s="101">
        <f>_xll.qlInterestRateIndexMaturity(Currency&amp;"ibor"&amp;Tenor,BA2116,Trigger)</f>
        <v>54275</v>
      </c>
      <c r="BC2116" s="246">
        <f>_xll.qlIndexFixing($AC$5,AZ2116,TRUE,_xll.ohTrigger(Trigger,Trigger3M))</f>
        <v>1.781889631755262E-2</v>
      </c>
      <c r="BD2116" s="246">
        <f>_xll.qlIndexFixing($BE$1,AZ2116,,_xll.ohTrigger(Trigger,Trigger3M))</f>
        <v>1.7889913910520708E-2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54186</v>
      </c>
      <c r="BA2117" s="101">
        <f>_xll.qlCalendarAdvance(Calendar,BA2116,AY2117,"f",,Trigger)</f>
        <v>54190</v>
      </c>
      <c r="BB2117" s="101">
        <f>_xll.qlInterestRateIndexMaturity(Currency&amp;"ibor"&amp;Tenor,BA2117,Trigger)</f>
        <v>54282</v>
      </c>
      <c r="BC2117" s="246">
        <f>_xll.qlIndexFixing($AC$5,AZ2117,TRUE,_xll.ohTrigger(Trigger,Trigger3M))</f>
        <v>1.7806125020874156E-2</v>
      </c>
      <c r="BD2117" s="246">
        <f>_xll.qlIndexFixing($BE$1,AZ2117,,_xll.ohTrigger(Trigger,Trigger3M))</f>
        <v>1.7887330625926644E-2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54193</v>
      </c>
      <c r="BA2118" s="101">
        <f>_xll.qlCalendarAdvance(Calendar,BA2117,AY2118,"f",,Trigger)</f>
        <v>54197</v>
      </c>
      <c r="BB2118" s="101">
        <f>_xll.qlInterestRateIndexMaturity(Currency&amp;"ibor"&amp;Tenor,BA2118,Trigger)</f>
        <v>54289</v>
      </c>
      <c r="BC2118" s="246">
        <f>_xll.qlIndexFixing($AC$5,AZ2118,TRUE,_xll.ohTrigger(Trigger,Trigger3M))</f>
        <v>1.7793337610451439E-2</v>
      </c>
      <c r="BD2118" s="246">
        <f>_xll.qlIndexFixing($BE$1,AZ2118,,_xll.ohTrigger(Trigger,Trigger3M))</f>
        <v>1.7884721254883926E-2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54200</v>
      </c>
      <c r="BA2119" s="101">
        <f>_xll.qlCalendarAdvance(Calendar,BA2118,AY2119,"f",,Trigger)</f>
        <v>54204</v>
      </c>
      <c r="BB2119" s="101">
        <f>_xll.qlInterestRateIndexMaturity(Currency&amp;"ibor"&amp;Tenor,BA2119,Trigger)</f>
        <v>54296</v>
      </c>
      <c r="BC2119" s="246">
        <f>_xll.qlIndexFixing($AC$5,AZ2119,TRUE,_xll.ohTrigger(Trigger,Trigger3M))</f>
        <v>1.7780534086439998E-2</v>
      </c>
      <c r="BD2119" s="246">
        <f>_xll.qlIndexFixing($BE$1,AZ2119,,_xll.ohTrigger(Trigger,Trigger3M))</f>
        <v>1.7882085797448162E-2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54207</v>
      </c>
      <c r="BA2120" s="101">
        <f>_xll.qlCalendarAdvance(Calendar,BA2119,AY2120,"f",,Trigger)</f>
        <v>54211</v>
      </c>
      <c r="BB2120" s="101">
        <f>_xll.qlInterestRateIndexMaturity(Currency&amp;"ibor"&amp;Tenor,BA2120,Trigger)</f>
        <v>54303</v>
      </c>
      <c r="BC2120" s="246">
        <f>_xll.qlIndexFixing($AC$5,AZ2120,TRUE,_xll.ohTrigger(Trigger,Trigger3M))</f>
        <v>1.7767714449001441E-2</v>
      </c>
      <c r="BD2120" s="246">
        <f>_xll.qlIndexFixing($BE$1,AZ2120,,_xll.ohTrigger(Trigger,Trigger3M))</f>
        <v>1.7879424253672355E-2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54214</v>
      </c>
      <c r="BA2121" s="101">
        <f>_xll.qlCalendarAdvance(Calendar,BA2120,AY2121,"f",,Trigger)</f>
        <v>54218</v>
      </c>
      <c r="BB2121" s="101">
        <f>_xll.qlInterestRateIndexMaturity(Currency&amp;"ibor"&amp;Tenor,BA2121,Trigger)</f>
        <v>54310</v>
      </c>
      <c r="BC2121" s="246">
        <f>_xll.qlIndexFixing($AC$5,AZ2121,TRUE,_xll.ohTrigger(Trigger,Trigger3M))</f>
        <v>1.775487869828956E-2</v>
      </c>
      <c r="BD2121" s="246">
        <f>_xll.qlIndexFixing($BE$1,AZ2121,,_xll.ohTrigger(Trigger,Trigger3M))</f>
        <v>1.7876736623607767E-2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54221</v>
      </c>
      <c r="BA2122" s="101">
        <f>_xll.qlCalendarAdvance(Calendar,BA2121,AY2122,"f",,Trigger)</f>
        <v>54225</v>
      </c>
      <c r="BB2122" s="101">
        <f>_xll.qlInterestRateIndexMaturity(Currency&amp;"ibor"&amp;Tenor,BA2122,Trigger)</f>
        <v>54317</v>
      </c>
      <c r="BC2122" s="246">
        <f>_xll.qlIndexFixing($AC$5,AZ2122,TRUE,_xll.ohTrigger(Trigger,Trigger3M))</f>
        <v>1.7742026834464228E-2</v>
      </c>
      <c r="BD2122" s="246">
        <f>_xll.qlIndexFixing($BE$1,AZ2122,,_xll.ohTrigger(Trigger,Trigger3M))</f>
        <v>1.7874022907306528E-2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54228</v>
      </c>
      <c r="BA2123" s="101">
        <f>_xll.qlCalendarAdvance(Calendar,BA2122,AY2123,"f",,Trigger)</f>
        <v>54232</v>
      </c>
      <c r="BB2123" s="101">
        <f>_xll.qlInterestRateIndexMaturity(Currency&amp;"ibor"&amp;Tenor,BA2123,Trigger)</f>
        <v>54324</v>
      </c>
      <c r="BC2123" s="246">
        <f>_xll.qlIndexFixing($AC$5,AZ2123,TRUE,_xll.ohTrigger(Trigger,Trigger3M))</f>
        <v>1.7729158857686184E-2</v>
      </c>
      <c r="BD2123" s="246">
        <f>_xll.qlIndexFixing($BE$1,AZ2123,,_xll.ohTrigger(Trigger,Trigger3M))</f>
        <v>1.7871283104825119E-2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54235</v>
      </c>
      <c r="BA2124" s="101">
        <f>_xll.qlCalendarAdvance(Calendar,BA2123,AY2124,"f",,Trigger)</f>
        <v>54239</v>
      </c>
      <c r="BB2124" s="101">
        <f>_xll.qlInterestRateIndexMaturity(Currency&amp;"ibor"&amp;Tenor,BA2124,Trigger)</f>
        <v>54331</v>
      </c>
      <c r="BC2124" s="246">
        <f>_xll.qlIndexFixing($AC$5,AZ2124,TRUE,_xll.ohTrigger(Trigger,Trigger3M))</f>
        <v>1.771627476811009E-2</v>
      </c>
      <c r="BD2124" s="246">
        <f>_xll.qlIndexFixing($BE$1,AZ2124,,_xll.ohTrigger(Trigger,Trigger3M))</f>
        <v>1.7868517216216538E-2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54242</v>
      </c>
      <c r="BA2125" s="101">
        <f>_xll.qlCalendarAdvance(Calendar,BA2124,AY2125,"f",,Trigger)</f>
        <v>54246</v>
      </c>
      <c r="BB2125" s="101">
        <f>_xll.qlInterestRateIndexMaturity(Currency&amp;"ibor"&amp;Tenor,BA2125,Trigger)</f>
        <v>54338</v>
      </c>
      <c r="BC2125" s="246">
        <f>_xll.qlIndexFixing($AC$5,AZ2125,TRUE,_xll.ohTrigger(Trigger,Trigger3M))</f>
        <v>1.7713315592218806E-2</v>
      </c>
      <c r="BD2125" s="246">
        <f>_xll.qlIndexFixing($BE$1,AZ2125,,_xll.ohTrigger(Trigger,Trigger3M))</f>
        <v>1.7865725241538129E-2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54249</v>
      </c>
      <c r="BA2126" s="101">
        <f>_xll.qlCalendarAdvance(Calendar,BA2125,AY2126,"f",,Trigger)</f>
        <v>54253</v>
      </c>
      <c r="BB2126" s="101">
        <f>_xll.qlInterestRateIndexMaturity(Currency&amp;"ibor"&amp;Tenor,BA2126,Trigger)</f>
        <v>54345</v>
      </c>
      <c r="BC2126" s="246">
        <f>_xll.qlIndexFixing($AC$5,AZ2126,TRUE,_xll.ohTrigger(Trigger,Trigger3M))</f>
        <v>1.7714330525286832E-2</v>
      </c>
      <c r="BD2126" s="246">
        <f>_xll.qlIndexFixing($BE$1,AZ2126,,_xll.ohTrigger(Trigger,Trigger3M))</f>
        <v>1.786290718084203E-2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54256</v>
      </c>
      <c r="BA2127" s="101">
        <f>_xll.qlCalendarAdvance(Calendar,BA2126,AY2127,"f",,Trigger)</f>
        <v>54260</v>
      </c>
      <c r="BB2127" s="101">
        <f>_xll.qlInterestRateIndexMaturity(Currency&amp;"ibor"&amp;Tenor,BA2127,Trigger)</f>
        <v>54352</v>
      </c>
      <c r="BC2127" s="246">
        <f>_xll.qlIndexFixing($AC$5,AZ2127,TRUE,_xll.ohTrigger(Trigger,Trigger3M))</f>
        <v>1.7715345458616385E-2</v>
      </c>
      <c r="BD2127" s="246">
        <f>_xll.qlIndexFixing($BE$1,AZ2127,,_xll.ohTrigger(Trigger,Trigger3M))</f>
        <v>1.7860063034188186E-2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54263</v>
      </c>
      <c r="BA2128" s="101">
        <f>_xll.qlCalendarAdvance(Calendar,BA2127,AY2128,"f",,Trigger)</f>
        <v>54267</v>
      </c>
      <c r="BB2128" s="101">
        <f>_xll.qlInterestRateIndexMaturity(Currency&amp;"ibor"&amp;Tenor,BA2128,Trigger)</f>
        <v>54359</v>
      </c>
      <c r="BC2128" s="246">
        <f>_xll.qlIndexFixing($AC$5,AZ2128,TRUE,_xll.ohTrigger(Trigger,Trigger3M))</f>
        <v>1.7716360392208336E-2</v>
      </c>
      <c r="BD2128" s="246">
        <f>_xll.qlIndexFixing($BE$1,AZ2128,,_xll.ohTrigger(Trigger,Trigger3M))</f>
        <v>1.7857192801629604E-2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54270</v>
      </c>
      <c r="BA2129" s="101">
        <f>_xll.qlCalendarAdvance(Calendar,BA2128,AY2129,"f",,Trigger)</f>
        <v>54274</v>
      </c>
      <c r="BB2129" s="101">
        <f>_xll.qlInterestRateIndexMaturity(Currency&amp;"ibor"&amp;Tenor,BA2129,Trigger)</f>
        <v>54366</v>
      </c>
      <c r="BC2129" s="246">
        <f>_xll.qlIndexFixing($AC$5,AZ2129,TRUE,_xll.ohTrigger(Trigger,Trigger3M))</f>
        <v>1.771737532606095E-2</v>
      </c>
      <c r="BD2129" s="246">
        <f>_xll.qlIndexFixing($BE$1,AZ2129,,_xll.ohTrigger(Trigger,Trigger3M))</f>
        <v>1.7854296483227099E-2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54277</v>
      </c>
      <c r="BA2130" s="101">
        <f>_xll.qlCalendarAdvance(Calendar,BA2129,AY2130,"f",,Trigger)</f>
        <v>54281</v>
      </c>
      <c r="BB2130" s="101">
        <f>_xll.qlInterestRateIndexMaturity(Currency&amp;"ibor"&amp;Tenor,BA2130,Trigger)</f>
        <v>54373</v>
      </c>
      <c r="BC2130" s="246">
        <f>_xll.qlIndexFixing($AC$5,AZ2130,TRUE,_xll.ohTrigger(Trigger,Trigger3M))</f>
        <v>1.7718390260177699E-2</v>
      </c>
      <c r="BD2130" s="246">
        <f>_xll.qlIndexFixing($BE$1,AZ2130,,_xll.ohTrigger(Trigger,Trigger3M))</f>
        <v>1.7851374079034546E-2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54284</v>
      </c>
      <c r="BA2131" s="101">
        <f>_xll.qlCalendarAdvance(Calendar,BA2130,AY2131,"f",,Trigger)</f>
        <v>54288</v>
      </c>
      <c r="BB2131" s="101">
        <f>_xll.qlInterestRateIndexMaturity(Currency&amp;"ibor"&amp;Tenor,BA2131,Trigger)</f>
        <v>54380</v>
      </c>
      <c r="BC2131" s="246">
        <f>_xll.qlIndexFixing($AC$5,AZ2131,TRUE,_xll.ohTrigger(Trigger,Trigger3M))</f>
        <v>1.7719405194555109E-2</v>
      </c>
      <c r="BD2131" s="246">
        <f>_xll.qlIndexFixing($BE$1,AZ2131,,_xll.ohTrigger(Trigger,Trigger3M))</f>
        <v>1.7848425589111896E-2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54291</v>
      </c>
      <c r="BA2132" s="101">
        <f>_xll.qlCalendarAdvance(Calendar,BA2131,AY2132,"f",,Trigger)</f>
        <v>54295</v>
      </c>
      <c r="BB2132" s="101">
        <f>_xll.qlInterestRateIndexMaturity(Currency&amp;"ibor"&amp;Tenor,BA2132,Trigger)</f>
        <v>54387</v>
      </c>
      <c r="BC2132" s="246">
        <f>_xll.qlIndexFixing($AC$5,AZ2132,TRUE,_xll.ohTrigger(Trigger,Trigger3M))</f>
        <v>1.7720420129194052E-2</v>
      </c>
      <c r="BD2132" s="246">
        <f>_xll.qlIndexFixing($BE$1,AZ2132,,_xll.ohTrigger(Trigger,Trigger3M))</f>
        <v>1.7845451013519097E-2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54298</v>
      </c>
      <c r="BA2133" s="101">
        <f>_xll.qlCalendarAdvance(Calendar,BA2132,AY2133,"f",,Trigger)</f>
        <v>54302</v>
      </c>
      <c r="BB2133" s="101">
        <f>_xll.qlInterestRateIndexMaturity(Currency&amp;"ibor"&amp;Tenor,BA2133,Trigger)</f>
        <v>54393</v>
      </c>
      <c r="BC2133" s="246">
        <f>_xll.qlIndexFixing($AC$5,AZ2133,TRUE,_xll.ohTrigger(Trigger,Trigger3M))</f>
        <v>1.7720927056874655E-2</v>
      </c>
      <c r="BD2133" s="246">
        <f>_xll.qlIndexFixing($BE$1,AZ2133,,_xll.ohTrigger(Trigger,Trigger3M))</f>
        <v>1.7842228119887671E-2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54305</v>
      </c>
      <c r="BA2134" s="101">
        <f>_xll.qlCalendarAdvance(Calendar,BA2133,AY2134,"f",,Trigger)</f>
        <v>54309</v>
      </c>
      <c r="BB2134" s="101">
        <f>_xll.qlInterestRateIndexMaturity(Currency&amp;"ibor"&amp;Tenor,BA2134,Trigger)</f>
        <v>54400</v>
      </c>
      <c r="BC2134" s="246">
        <f>_xll.qlIndexFixing($AC$5,AZ2134,TRUE,_xll.ohTrigger(Trigger,Trigger3M))</f>
        <v>1.7721941942170458E-2</v>
      </c>
      <c r="BD2134" s="246">
        <f>_xll.qlIndexFixing($BE$1,AZ2134,,_xll.ohTrigger(Trigger,Trigger3M))</f>
        <v>1.7839203385943039E-2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54312</v>
      </c>
      <c r="BA2135" s="101">
        <f>_xll.qlCalendarAdvance(Calendar,BA2134,AY2135,"f",,Trigger)</f>
        <v>54316</v>
      </c>
      <c r="BB2135" s="101">
        <f>_xll.qlInterestRateIndexMaturity(Currency&amp;"ibor"&amp;Tenor,BA2135,Trigger)</f>
        <v>54407</v>
      </c>
      <c r="BC2135" s="246">
        <f>_xll.qlIndexFixing($AC$5,AZ2135,TRUE,_xll.ohTrigger(Trigger,Trigger3M))</f>
        <v>1.7722956827727152E-2</v>
      </c>
      <c r="BD2135" s="246">
        <f>_xll.qlIndexFixing($BE$1,AZ2135,,_xll.ohTrigger(Trigger,Trigger3M))</f>
        <v>1.7836152567767369E-2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54319</v>
      </c>
      <c r="BA2136" s="101">
        <f>_xll.qlCalendarAdvance(Calendar,BA2135,AY2136,"f",,Trigger)</f>
        <v>54323</v>
      </c>
      <c r="BB2136" s="101">
        <f>_xll.qlInterestRateIndexMaturity(Currency&amp;"ibor"&amp;Tenor,BA2136,Trigger)</f>
        <v>54414</v>
      </c>
      <c r="BC2136" s="246">
        <f>_xll.qlIndexFixing($AC$5,AZ2136,TRUE,_xll.ohTrigger(Trigger,Trigger3M))</f>
        <v>1.7723971713541221E-2</v>
      </c>
      <c r="BD2136" s="246">
        <f>_xll.qlIndexFixing($BE$1,AZ2136,,_xll.ohTrigger(Trigger,Trigger3M))</f>
        <v>1.7833075665416882E-2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54326</v>
      </c>
      <c r="BA2137" s="101">
        <f>_xll.qlCalendarAdvance(Calendar,BA2136,AY2137,"f",,Trigger)</f>
        <v>54330</v>
      </c>
      <c r="BB2137" s="101">
        <f>_xll.qlInterestRateIndexMaturity(Currency&amp;"ibor"&amp;Tenor,BA2137,Trigger)</f>
        <v>54421</v>
      </c>
      <c r="BC2137" s="246">
        <f>_xll.qlIndexFixing($AC$5,AZ2137,TRUE,_xll.ohTrigger(Trigger,Trigger3M))</f>
        <v>1.7724986599616181E-2</v>
      </c>
      <c r="BD2137" s="246">
        <f>_xll.qlIndexFixing($BE$1,AZ2137,,_xll.ohTrigger(Trigger,Trigger3M))</f>
        <v>1.7829972678957452E-2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54333</v>
      </c>
      <c r="BA2138" s="101">
        <f>_xll.qlCalendarAdvance(Calendar,BA2137,AY2138,"f",,Trigger)</f>
        <v>54337</v>
      </c>
      <c r="BB2138" s="101">
        <f>_xll.qlInterestRateIndexMaturity(Currency&amp;"ibor"&amp;Tenor,BA2138,Trigger)</f>
        <v>54429</v>
      </c>
      <c r="BC2138" s="246">
        <f>_xll.qlIndexFixing($AC$5,AZ2138,TRUE,_xll.ohTrigger(Trigger,Trigger3M))</f>
        <v>1.77265097425372E-2</v>
      </c>
      <c r="BD2138" s="246">
        <f>_xll.qlIndexFixing($BE$1,AZ2138,,_xll.ohTrigger(Trigger,Trigger3M))</f>
        <v>1.7827055764211817E-2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54340</v>
      </c>
      <c r="BA2139" s="101">
        <f>_xll.qlCalendarAdvance(Calendar,BA2138,AY2139,"f",,Trigger)</f>
        <v>54344</v>
      </c>
      <c r="BB2139" s="101">
        <f>_xll.qlInterestRateIndexMaturity(Currency&amp;"ibor"&amp;Tenor,BA2139,Trigger)</f>
        <v>54436</v>
      </c>
      <c r="BC2139" s="246">
        <f>_xll.qlIndexFixing($AC$5,AZ2139,TRUE,_xll.ohTrigger(Trigger,Trigger3M))</f>
        <v>1.7727524679012063E-2</v>
      </c>
      <c r="BD2139" s="246">
        <f>_xll.qlIndexFixing($BE$1,AZ2139,,_xll.ohTrigger(Trigger,Trigger3M))</f>
        <v>1.7823898590606659E-2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54347</v>
      </c>
      <c r="BA2140" s="101">
        <f>_xll.qlCalendarAdvance(Calendar,BA2139,AY2140,"f",,Trigger)</f>
        <v>54351</v>
      </c>
      <c r="BB2140" s="101">
        <f>_xll.qlInterestRateIndexMaturity(Currency&amp;"ibor"&amp;Tenor,BA2140,Trigger)</f>
        <v>54443</v>
      </c>
      <c r="BC2140" s="246">
        <f>_xll.qlIndexFixing($AC$5,AZ2140,TRUE,_xll.ohTrigger(Trigger,Trigger3M))</f>
        <v>1.7728539615748457E-2</v>
      </c>
      <c r="BD2140" s="246">
        <f>_xll.qlIndexFixing($BE$1,AZ2140,,_xll.ohTrigger(Trigger,Trigger3M))</f>
        <v>1.7820715331817054E-2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54354</v>
      </c>
      <c r="BA2141" s="101">
        <f>_xll.qlCalendarAdvance(Calendar,BA2140,AY2141,"f",,Trigger)</f>
        <v>54358</v>
      </c>
      <c r="BB2141" s="101">
        <f>_xll.qlInterestRateIndexMaturity(Currency&amp;"ibor"&amp;Tenor,BA2141,Trigger)</f>
        <v>54450</v>
      </c>
      <c r="BC2141" s="246">
        <f>_xll.qlIndexFixing($AC$5,AZ2141,TRUE,_xll.ohTrigger(Trigger,Trigger3M))</f>
        <v>1.7729554552745514E-2</v>
      </c>
      <c r="BD2141" s="246">
        <f>_xll.qlIndexFixing($BE$1,AZ2141,,_xll.ohTrigger(Trigger,Trigger3M))</f>
        <v>1.7817505987908162E-2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54361</v>
      </c>
      <c r="BA2142" s="101">
        <f>_xll.qlCalendarAdvance(Calendar,BA2141,AY2142,"f",,Trigger)</f>
        <v>54365</v>
      </c>
      <c r="BB2142" s="101">
        <f>_xll.qlInterestRateIndexMaturity(Currency&amp;"ibor"&amp;Tenor,BA2142,Trigger)</f>
        <v>54457</v>
      </c>
      <c r="BC2142" s="246">
        <f>_xll.qlIndexFixing($AC$5,AZ2142,TRUE,_xll.ohTrigger(Trigger,Trigger3M))</f>
        <v>1.7730569490007571E-2</v>
      </c>
      <c r="BD2142" s="246">
        <f>_xll.qlIndexFixing($BE$1,AZ2142,,_xll.ohTrigger(Trigger,Trigger3M))</f>
        <v>1.781427055894429E-2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54368</v>
      </c>
      <c r="BA2143" s="101">
        <f>_xll.qlCalendarAdvance(Calendar,BA2142,AY2143,"f",,Trigger)</f>
        <v>54372</v>
      </c>
      <c r="BB2143" s="101">
        <f>_xll.qlInterestRateIndexMaturity(Currency&amp;"ibor"&amp;Tenor,BA2143,Trigger)</f>
        <v>54464</v>
      </c>
      <c r="BC2143" s="246">
        <f>_xll.qlIndexFixing($AC$5,AZ2143,TRUE,_xll.ohTrigger(Trigger,Trigger3M))</f>
        <v>1.7731584427529423E-2</v>
      </c>
      <c r="BD2143" s="246">
        <f>_xll.qlIndexFixing($BE$1,AZ2143,,_xll.ohTrigger(Trigger,Trigger3M))</f>
        <v>1.7811009044988859E-2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54375</v>
      </c>
      <c r="BA2144" s="101">
        <f>_xll.qlCalendarAdvance(Calendar,BA2143,AY2144,"f",,Trigger)</f>
        <v>54379</v>
      </c>
      <c r="BB2144" s="101">
        <f>_xll.qlInterestRateIndexMaturity(Currency&amp;"ibor"&amp;Tenor,BA2144,Trigger)</f>
        <v>54471</v>
      </c>
      <c r="BC2144" s="246">
        <f>_xll.qlIndexFixing($AC$5,AZ2144,TRUE,_xll.ohTrigger(Trigger,Trigger3M))</f>
        <v>1.7732599365314544E-2</v>
      </c>
      <c r="BD2144" s="246">
        <f>_xll.qlIndexFixing($BE$1,AZ2144,,_xll.ohTrigger(Trigger,Trigger3M))</f>
        <v>1.7807721446107032E-2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54382</v>
      </c>
      <c r="BA2145" s="101">
        <f>_xll.qlCalendarAdvance(Calendar,BA2144,AY2145,"f",,Trigger)</f>
        <v>54386</v>
      </c>
      <c r="BB2145" s="101">
        <f>_xll.qlInterestRateIndexMaturity(Currency&amp;"ibor"&amp;Tenor,BA2145,Trigger)</f>
        <v>54478</v>
      </c>
      <c r="BC2145" s="246">
        <f>_xll.qlIndexFixing($AC$5,AZ2145,TRUE,_xll.ohTrigger(Trigger,Trigger3M))</f>
        <v>1.7733614303361196E-2</v>
      </c>
      <c r="BD2145" s="246">
        <f>_xll.qlIndexFixing($BE$1,AZ2145,,_xll.ohTrigger(Trigger,Trigger3M))</f>
        <v>1.7804407762363111E-2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54389</v>
      </c>
      <c r="BA2146" s="101">
        <f>_xll.qlCalendarAdvance(Calendar,BA2145,AY2146,"f",,Trigger)</f>
        <v>54393</v>
      </c>
      <c r="BB2146" s="101">
        <f>_xll.qlInterestRateIndexMaturity(Currency&amp;"ibor"&amp;Tenor,BA2146,Trigger)</f>
        <v>54483</v>
      </c>
      <c r="BC2146" s="246">
        <f>_xll.qlIndexFixing($AC$5,AZ2146,TRUE,_xll.ohTrigger(Trigger,Trigger3M))</f>
        <v>1.7733611951650907E-2</v>
      </c>
      <c r="BD2146" s="246">
        <f>_xll.qlIndexFixing($BE$1,AZ2146,,_xll.ohTrigger(Trigger,Trigger3M))</f>
        <v>1.7800675871255223E-2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54396</v>
      </c>
      <c r="BA2147" s="101">
        <f>_xll.qlCalendarAdvance(Calendar,BA2146,AY2147,"f",,Trigger)</f>
        <v>54400</v>
      </c>
      <c r="BB2147" s="101">
        <f>_xll.qlInterestRateIndexMaturity(Currency&amp;"ibor"&amp;Tenor,BA2147,Trigger)</f>
        <v>54490</v>
      </c>
      <c r="BC2147" s="246">
        <f>_xll.qlIndexFixing($AC$5,AZ2147,TRUE,_xll.ohTrigger(Trigger,Trigger3M))</f>
        <v>1.7734626790415042E-2</v>
      </c>
      <c r="BD2147" s="246">
        <f>_xll.qlIndexFixing($BE$1,AZ2147,,_xll.ohTrigger(Trigger,Trigger3M))</f>
        <v>1.7797314076071657E-2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54403</v>
      </c>
      <c r="BA2148" s="101">
        <f>_xll.qlCalendarAdvance(Calendar,BA2147,AY2148,"f",,Trigger)</f>
        <v>54407</v>
      </c>
      <c r="BB2148" s="101">
        <f>_xll.qlInterestRateIndexMaturity(Currency&amp;"ibor"&amp;Tenor,BA2148,Trigger)</f>
        <v>54497</v>
      </c>
      <c r="BC2148" s="246">
        <f>_xll.qlIndexFixing($AC$5,AZ2148,TRUE,_xll.ohTrigger(Trigger,Trigger3M))</f>
        <v>1.7735641629435861E-2</v>
      </c>
      <c r="BD2148" s="246">
        <f>_xll.qlIndexFixing($BE$1,AZ2148,,_xll.ohTrigger(Trigger,Trigger3M))</f>
        <v>1.7793926198726773E-2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54410</v>
      </c>
      <c r="BA2149" s="101">
        <f>_xll.qlCalendarAdvance(Calendar,BA2148,AY2149,"f",,Trigger)</f>
        <v>54414</v>
      </c>
      <c r="BB2149" s="101">
        <f>_xll.qlInterestRateIndexMaturity(Currency&amp;"ibor"&amp;Tenor,BA2149,Trigger)</f>
        <v>54504</v>
      </c>
      <c r="BC2149" s="246">
        <f>_xll.qlIndexFixing($AC$5,AZ2149,TRUE,_xll.ohTrigger(Trigger,Trigger3M))</f>
        <v>1.7736656468713363E-2</v>
      </c>
      <c r="BD2149" s="246">
        <f>_xll.qlIndexFixing($BE$1,AZ2149,,_xll.ohTrigger(Trigger,Trigger3M))</f>
        <v>1.779051223928807E-2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54416</v>
      </c>
      <c r="BA2150" s="101">
        <f>_xll.qlCalendarAdvance(Calendar,BA2149,AY2150,"f",,Trigger)</f>
        <v>54421</v>
      </c>
      <c r="BB2150" s="101">
        <f>_xll.qlInterestRateIndexMaturity(Currency&amp;"ibor"&amp;Tenor,BA2150,Trigger)</f>
        <v>54511</v>
      </c>
      <c r="BC2150" s="246">
        <f>_xll.qlIndexFixing($AC$5,AZ2150,TRUE,_xll.ohTrigger(Trigger,Trigger3M))</f>
        <v>1.7737671308247549E-2</v>
      </c>
      <c r="BD2150" s="246">
        <f>_xll.qlIndexFixing($BE$1,AZ2150,,_xll.ohTrigger(Trigger,Trigger3M))</f>
        <v>1.7787072197819498E-2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54423</v>
      </c>
      <c r="BA2151" s="101">
        <f>_xll.qlCalendarAdvance(Calendar,BA2150,AY2151,"f",,Trigger)</f>
        <v>54428</v>
      </c>
      <c r="BB2151" s="101">
        <f>_xll.qlInterestRateIndexMaturity(Currency&amp;"ibor"&amp;Tenor,BA2151,Trigger)</f>
        <v>54518</v>
      </c>
      <c r="BC2151" s="246">
        <f>_xll.qlIndexFixing($AC$5,AZ2151,TRUE,_xll.ohTrigger(Trigger,Trigger3M))</f>
        <v>1.773868614803753E-2</v>
      </c>
      <c r="BD2151" s="246">
        <f>_xll.qlIndexFixing($BE$1,AZ2151,,_xll.ohTrigger(Trigger,Trigger3M))</f>
        <v>1.7783606074391223E-2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54431</v>
      </c>
      <c r="BA2152" s="101">
        <f>_xll.qlCalendarAdvance(Calendar,BA2151,AY2152,"f",,Trigger)</f>
        <v>54435</v>
      </c>
      <c r="BB2152" s="101">
        <f>_xll.qlInterestRateIndexMaturity(Currency&amp;"ibor"&amp;Tenor,BA2152,Trigger)</f>
        <v>54525</v>
      </c>
      <c r="BC2152" s="246">
        <f>_xll.qlIndexFixing($AC$5,AZ2152,TRUE,_xll.ohTrigger(Trigger,Trigger3M))</f>
        <v>1.7739700988084195E-2</v>
      </c>
      <c r="BD2152" s="246">
        <f>_xll.qlIndexFixing($BE$1,AZ2152,,_xll.ohTrigger(Trigger,Trigger3M))</f>
        <v>1.7780113869068082E-2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54438</v>
      </c>
      <c r="BA2153" s="101">
        <f>_xll.qlCalendarAdvance(Calendar,BA2152,AY2153,"f",,Trigger)</f>
        <v>54442</v>
      </c>
      <c r="BB2153" s="101">
        <f>_xll.qlInterestRateIndexMaturity(Currency&amp;"ibor"&amp;Tenor,BA2153,Trigger)</f>
        <v>54533</v>
      </c>
      <c r="BC2153" s="246">
        <f>_xll.qlIndexFixing($AC$5,AZ2153,TRUE,_xll.ohTrigger(Trigger,Trigger3M))</f>
        <v>1.7741224812054156E-2</v>
      </c>
      <c r="BD2153" s="246">
        <f>_xll.qlIndexFixing($BE$1,AZ2153,,_xll.ohTrigger(Trigger,Trigger3M))</f>
        <v>1.7776777507838449E-2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54445</v>
      </c>
      <c r="BA2154" s="101">
        <f>_xll.qlCalendarAdvance(Calendar,BA2153,AY2154,"f",,Trigger)</f>
        <v>54449</v>
      </c>
      <c r="BB2154" s="101">
        <f>_xll.qlInterestRateIndexMaturity(Currency&amp;"ibor"&amp;Tenor,BA2154,Trigger)</f>
        <v>54539</v>
      </c>
      <c r="BC2154" s="246">
        <f>_xll.qlIndexFixing($AC$5,AZ2154,TRUE,_xll.ohTrigger(Trigger,Trigger3M))</f>
        <v>1.7741730668944022E-2</v>
      </c>
      <c r="BD2154" s="246">
        <f>_xll.qlIndexFixing($BE$1,AZ2154,,_xll.ohTrigger(Trigger,Trigger3M))</f>
        <v>1.7773051213013424E-2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54452</v>
      </c>
      <c r="BA2155" s="101">
        <f>_xll.qlCalendarAdvance(Calendar,BA2154,AY2155,"f",,Trigger)</f>
        <v>54456</v>
      </c>
      <c r="BB2155" s="101">
        <f>_xll.qlInterestRateIndexMaturity(Currency&amp;"ibor"&amp;Tenor,BA2155,Trigger)</f>
        <v>54546</v>
      </c>
      <c r="BC2155" s="246">
        <f>_xll.qlIndexFixing($AC$5,AZ2155,TRUE,_xll.ohTrigger(Trigger,Trigger3M))</f>
        <v>1.7742745509760738E-2</v>
      </c>
      <c r="BD2155" s="246">
        <f>_xll.qlIndexFixing($BE$1,AZ2155,,_xll.ohTrigger(Trigger,Trigger3M))</f>
        <v>1.77694807624178E-2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54459</v>
      </c>
      <c r="BA2156" s="101">
        <f>_xll.qlCalendarAdvance(Calendar,BA2155,AY2156,"f",,Trigger)</f>
        <v>54463</v>
      </c>
      <c r="BB2156" s="101">
        <f>_xll.qlInterestRateIndexMaturity(Currency&amp;"ibor"&amp;Tenor,BA2156,Trigger)</f>
        <v>54553</v>
      </c>
      <c r="BC2156" s="246">
        <f>_xll.qlIndexFixing($AC$5,AZ2156,TRUE,_xll.ohTrigger(Trigger,Trigger3M))</f>
        <v>1.7743760350831472E-2</v>
      </c>
      <c r="BD2156" s="246">
        <f>_xll.qlIndexFixing($BE$1,AZ2156,,_xll.ohTrigger(Trigger,Trigger3M))</f>
        <v>1.7765884230203532E-2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54466</v>
      </c>
      <c r="BA2157" s="101">
        <f>_xll.qlCalendarAdvance(Calendar,BA2156,AY2157,"f",,Trigger)</f>
        <v>54470</v>
      </c>
      <c r="BB2157" s="101">
        <f>_xll.qlInterestRateIndexMaturity(Currency&amp;"ibor"&amp;Tenor,BA2157,Trigger)</f>
        <v>54560</v>
      </c>
      <c r="BC2157" s="246">
        <f>_xll.qlIndexFixing($AC$5,AZ2157,TRUE,_xll.ohTrigger(Trigger,Trigger3M))</f>
        <v>1.7744775192159778E-2</v>
      </c>
      <c r="BD2157" s="246">
        <f>_xll.qlIndexFixing($BE$1,AZ2157,,_xll.ohTrigger(Trigger,Trigger3M))</f>
        <v>1.7762261616442565E-2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54473</v>
      </c>
      <c r="BA2158" s="101">
        <f>_xll.qlCalendarAdvance(Calendar,BA2157,AY2158,"f",,Trigger)</f>
        <v>54477</v>
      </c>
      <c r="BB2158" s="101">
        <f>_xll.qlInterestRateIndexMaturity(Currency&amp;"ibor"&amp;Tenor,BA2158,Trigger)</f>
        <v>54567</v>
      </c>
      <c r="BC2158" s="246">
        <f>_xll.qlIndexFixing($AC$5,AZ2158,TRUE,_xll.ohTrigger(Trigger,Trigger3M))</f>
        <v>1.774579003374388E-2</v>
      </c>
      <c r="BD2158" s="246">
        <f>_xll.qlIndexFixing($BE$1,AZ2158,,_xll.ohTrigger(Trigger,Trigger3M))</f>
        <v>1.7758612921201511E-2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54480</v>
      </c>
      <c r="BA2159" s="101">
        <f>_xll.qlCalendarAdvance(Calendar,BA2158,AY2159,"f",,Trigger)</f>
        <v>54484</v>
      </c>
      <c r="BB2159" s="101">
        <f>_xll.qlInterestRateIndexMaturity(Currency&amp;"ibor"&amp;Tenor,BA2159,Trigger)</f>
        <v>54576</v>
      </c>
      <c r="BC2159" s="246">
        <f>_xll.qlIndexFixing($AC$5,AZ2159,TRUE,_xll.ohTrigger(Trigger,Trigger3M))</f>
        <v>1.7747823463529672E-2</v>
      </c>
      <c r="BD2159" s="246">
        <f>_xll.qlIndexFixing($BE$1,AZ2159,,_xll.ohTrigger(Trigger,Trigger3M))</f>
        <v>1.7755277317448113E-2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54487</v>
      </c>
      <c r="BA2160" s="101">
        <f>_xll.qlCalendarAdvance(Calendar,BA2159,AY2160,"f",,Trigger)</f>
        <v>54491</v>
      </c>
      <c r="BB2160" s="101">
        <f>_xll.qlInterestRateIndexMaturity(Currency&amp;"ibor"&amp;Tenor,BA2160,Trigger)</f>
        <v>54583</v>
      </c>
      <c r="BC2160" s="246">
        <f>_xll.qlIndexFixing($AC$5,AZ2160,TRUE,_xll.ohTrigger(Trigger,Trigger3M))</f>
        <v>1.7748838405507956E-2</v>
      </c>
      <c r="BD2160" s="246">
        <f>_xll.qlIndexFixing($BE$1,AZ2160,,_xll.ohTrigger(Trigger,Trigger3M))</f>
        <v>1.7751572368997468E-2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54494</v>
      </c>
      <c r="BA2161" s="101">
        <f>_xll.qlCalendarAdvance(Calendar,BA2160,AY2161,"f",,Trigger)</f>
        <v>54498</v>
      </c>
      <c r="BB2161" s="101">
        <f>_xll.qlInterestRateIndexMaturity(Currency&amp;"ibor"&amp;Tenor,BA2161,Trigger)</f>
        <v>54590</v>
      </c>
      <c r="BC2161" s="246">
        <f>_xll.qlIndexFixing($AC$5,AZ2161,TRUE,_xll.ohTrigger(Trigger,Trigger3M))</f>
        <v>1.7749853347746907E-2</v>
      </c>
      <c r="BD2161" s="246">
        <f>_xll.qlIndexFixing($BE$1,AZ2161,,_xll.ohTrigger(Trigger,Trigger3M))</f>
        <v>1.7747841336802968E-2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54501</v>
      </c>
      <c r="BA2162" s="101">
        <f>_xll.qlCalendarAdvance(Calendar,BA2161,AY2162,"f",,Trigger)</f>
        <v>54505</v>
      </c>
      <c r="BB2162" s="101">
        <f>_xll.qlInterestRateIndexMaturity(Currency&amp;"ibor"&amp;Tenor,BA2162,Trigger)</f>
        <v>54597</v>
      </c>
      <c r="BC2162" s="246">
        <f>_xll.qlIndexFixing($AC$5,AZ2162,TRUE,_xll.ohTrigger(Trigger,Trigger3M))</f>
        <v>1.7750868290249123E-2</v>
      </c>
      <c r="BD2162" s="246">
        <f>_xll.qlIndexFixing($BE$1,AZ2162,,_xll.ohTrigger(Trigger,Trigger3M))</f>
        <v>1.7744084220941064E-2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54508</v>
      </c>
      <c r="BA2163" s="101">
        <f>_xll.qlCalendarAdvance(Calendar,BA2162,AY2163,"f",,Trigger)</f>
        <v>54512</v>
      </c>
      <c r="BB2163" s="101">
        <f>_xll.qlInterestRateIndexMaturity(Currency&amp;"ibor"&amp;Tenor,BA2163,Trigger)</f>
        <v>54604</v>
      </c>
      <c r="BC2163" s="246">
        <f>_xll.qlIndexFixing($AC$5,AZ2163,TRUE,_xll.ohTrigger(Trigger,Trigger3M))</f>
        <v>1.7751883233011998E-2</v>
      </c>
      <c r="BD2163" s="246">
        <f>_xll.qlIndexFixing($BE$1,AZ2163,,_xll.ohTrigger(Trigger,Trigger3M))</f>
        <v>1.7740301021484748E-2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54515</v>
      </c>
      <c r="BA2164" s="101">
        <f>_xll.qlCalendarAdvance(Calendar,BA2163,AY2164,"f",,Trigger)</f>
        <v>54519</v>
      </c>
      <c r="BB2164" s="101">
        <f>_xll.qlInterestRateIndexMaturity(Currency&amp;"ibor"&amp;Tenor,BA2164,Trigger)</f>
        <v>54610</v>
      </c>
      <c r="BC2164" s="246">
        <f>_xll.qlIndexFixing($AC$5,AZ2164,TRUE,_xll.ohTrigger(Trigger,Trigger3M))</f>
        <v>1.7741851932111141E-2</v>
      </c>
      <c r="BD2164" s="246">
        <f>_xll.qlIndexFixing($BE$1,AZ2164,,_xll.ohTrigger(Trigger,Trigger3M))</f>
        <v>1.7736332485799276E-2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54522</v>
      </c>
      <c r="BA2165" s="101">
        <f>_xll.qlCalendarAdvance(Calendar,BA2164,AY2165,"f",,Trigger)</f>
        <v>54526</v>
      </c>
      <c r="BB2165" s="101">
        <f>_xll.qlInterestRateIndexMaturity(Currency&amp;"ibor"&amp;Tenor,BA2165,Trigger)</f>
        <v>54617</v>
      </c>
      <c r="BC2165" s="246">
        <f>_xll.qlIndexFixing($AC$5,AZ2165,TRUE,_xll.ohTrigger(Trigger,Trigger3M))</f>
        <v>1.7724411354314237E-2</v>
      </c>
      <c r="BD2165" s="246">
        <f>_xll.qlIndexFixing($BE$1,AZ2165,,_xll.ohTrigger(Trigger,Trigger3M))</f>
        <v>1.7732499170897729E-2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54527</v>
      </c>
      <c r="BA2166" s="101">
        <f>_xll.qlCalendarAdvance(Calendar,BA2165,AY2166,"f",,Trigger)</f>
        <v>54533</v>
      </c>
      <c r="BB2166" s="101">
        <f>_xll.qlInterestRateIndexMaturity(Currency&amp;"ibor"&amp;Tenor,BA2166,Trigger)</f>
        <v>54624</v>
      </c>
      <c r="BC2166" s="246">
        <f>_xll.qlIndexFixing($AC$5,AZ2166,TRUE,_xll.ohTrigger(Trigger,Trigger3M))</f>
        <v>1.7706950076700093E-2</v>
      </c>
      <c r="BD2166" s="246">
        <f>_xll.qlIndexFixing($BE$1,AZ2166,,_xll.ohTrigger(Trigger,Trigger3M))</f>
        <v>1.7728639773866319E-2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54536</v>
      </c>
      <c r="BA2167" s="101">
        <f>_xll.qlCalendarAdvance(Calendar,BA2166,AY2167,"f",,Trigger)</f>
        <v>54540</v>
      </c>
      <c r="BB2167" s="101">
        <f>_xll.qlInterestRateIndexMaturity(Currency&amp;"ibor"&amp;Tenor,BA2167,Trigger)</f>
        <v>54631</v>
      </c>
      <c r="BC2167" s="246">
        <f>_xll.qlIndexFixing($AC$5,AZ2167,TRUE,_xll.ohTrigger(Trigger,Trigger3M))</f>
        <v>1.7689468099545403E-2</v>
      </c>
      <c r="BD2167" s="246">
        <f>_xll.qlIndexFixing($BE$1,AZ2167,,_xll.ohTrigger(Trigger,Trigger3M))</f>
        <v>1.7724754294778836E-2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54543</v>
      </c>
      <c r="BA2168" s="101">
        <f>_xll.qlCalendarAdvance(Calendar,BA2167,AY2168,"f",,Trigger)</f>
        <v>54547</v>
      </c>
      <c r="BB2168" s="101">
        <f>_xll.qlInterestRateIndexMaturity(Currency&amp;"ibor"&amp;Tenor,BA2168,Trigger)</f>
        <v>54639</v>
      </c>
      <c r="BC2168" s="246">
        <f>_xll.qlIndexFixing($AC$5,AZ2168,TRUE,_xll.ohTrigger(Trigger,Trigger3M))</f>
        <v>1.7670770943944886E-2</v>
      </c>
      <c r="BD2168" s="246">
        <f>_xll.qlIndexFixing($BE$1,AZ2168,,_xll.ohTrigger(Trigger,Trigger3M))</f>
        <v>1.7720993772949157E-2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54550</v>
      </c>
      <c r="BA2169" s="101">
        <f>_xll.qlCalendarAdvance(Calendar,BA2168,AY2169,"f",,Trigger)</f>
        <v>54554</v>
      </c>
      <c r="BB2169" s="101">
        <f>_xll.qlInterestRateIndexMaturity(Currency&amp;"ibor"&amp;Tenor,BA2169,Trigger)</f>
        <v>54646</v>
      </c>
      <c r="BC2169" s="246">
        <f>_xll.qlIndexFixing($AC$5,AZ2169,TRUE,_xll.ohTrigger(Trigger,Trigger3M))</f>
        <v>1.7653445294016239E-2</v>
      </c>
      <c r="BD2169" s="246">
        <f>_xll.qlIndexFixing($BE$1,AZ2169,,_xll.ohTrigger(Trigger,Trigger3M))</f>
        <v>1.7717054073526809E-2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54557</v>
      </c>
      <c r="BA2170" s="101">
        <f>_xll.qlCalendarAdvance(Calendar,BA2169,AY2170,"f",,Trigger)</f>
        <v>54561</v>
      </c>
      <c r="BB2170" s="101">
        <f>_xll.qlInterestRateIndexMaturity(Currency&amp;"ibor"&amp;Tenor,BA2170,Trigger)</f>
        <v>54653</v>
      </c>
      <c r="BC2170" s="246">
        <f>_xll.qlIndexFixing($AC$5,AZ2170,TRUE,_xll.ohTrigger(Trigger,Trigger3M))</f>
        <v>1.763609916928921E-2</v>
      </c>
      <c r="BD2170" s="246">
        <f>_xll.qlIndexFixing($BE$1,AZ2170,,_xll.ohTrigger(Trigger,Trigger3M))</f>
        <v>1.7713088291051355E-2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54564</v>
      </c>
      <c r="BA2171" s="101">
        <f>_xll.qlCalendarAdvance(Calendar,BA2170,AY2171,"f",,Trigger)</f>
        <v>54568</v>
      </c>
      <c r="BB2171" s="101">
        <f>_xll.qlInterestRateIndexMaturity(Currency&amp;"ibor"&amp;Tenor,BA2171,Trigger)</f>
        <v>54660</v>
      </c>
      <c r="BC2171" s="246">
        <f>_xll.qlIndexFixing($AC$5,AZ2171,TRUE,_xll.ohTrigger(Trigger,Trigger3M))</f>
        <v>1.7618732570033158E-2</v>
      </c>
      <c r="BD2171" s="246">
        <f>_xll.qlIndexFixing($BE$1,AZ2171,,_xll.ohTrigger(Trigger,Trigger3M))</f>
        <v>1.7709096425597513E-2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54571</v>
      </c>
      <c r="BA2172" s="101">
        <f>_xll.qlCalendarAdvance(Calendar,BA2171,AY2172,"f",,Trigger)</f>
        <v>54575</v>
      </c>
      <c r="BB2172" s="101">
        <f>_xll.qlInterestRateIndexMaturity(Currency&amp;"ibor"&amp;Tenor,BA2172,Trigger)</f>
        <v>54667</v>
      </c>
      <c r="BC2172" s="246">
        <f>_xll.qlIndexFixing($AC$5,AZ2172,TRUE,_xll.ohTrigger(Trigger,Trigger3M))</f>
        <v>1.7601345496522636E-2</v>
      </c>
      <c r="BD2172" s="246">
        <f>_xll.qlIndexFixing($BE$1,AZ2172,,_xll.ohTrigger(Trigger,Trigger3M))</f>
        <v>1.7705078477246956E-2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54578</v>
      </c>
      <c r="BA2173" s="101">
        <f>_xll.qlCalendarAdvance(Calendar,BA2172,AY2173,"f",,Trigger)</f>
        <v>54582</v>
      </c>
      <c r="BB2173" s="101">
        <f>_xll.qlInterestRateIndexMaturity(Currency&amp;"ibor"&amp;Tenor,BA2173,Trigger)</f>
        <v>54674</v>
      </c>
      <c r="BC2173" s="246">
        <f>_xll.qlIndexFixing($AC$5,AZ2173,TRUE,_xll.ohTrigger(Trigger,Trigger3M))</f>
        <v>1.7583937949029606E-2</v>
      </c>
      <c r="BD2173" s="246">
        <f>_xll.qlIndexFixing($BE$1,AZ2173,,_xll.ohTrigger(Trigger,Trigger3M))</f>
        <v>1.7701034446079629E-2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54585</v>
      </c>
      <c r="BA2174" s="101">
        <f>_xll.qlCalendarAdvance(Calendar,BA2173,AY2174,"f",,Trigger)</f>
        <v>54589</v>
      </c>
      <c r="BB2174" s="101">
        <f>_xll.qlInterestRateIndexMaturity(Currency&amp;"ibor"&amp;Tenor,BA2174,Trigger)</f>
        <v>54681</v>
      </c>
      <c r="BC2174" s="246">
        <f>_xll.qlIndexFixing($AC$5,AZ2174,TRUE,_xll.ohTrigger(Trigger,Trigger3M))</f>
        <v>1.7566509927824287E-2</v>
      </c>
      <c r="BD2174" s="246">
        <f>_xll.qlIndexFixing($BE$1,AZ2174,,_xll.ohTrigger(Trigger,Trigger3M))</f>
        <v>1.7696964332173722E-2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54592</v>
      </c>
      <c r="BA2175" s="101">
        <f>_xll.qlCalendarAdvance(Calendar,BA2174,AY2175,"f",,Trigger)</f>
        <v>54596</v>
      </c>
      <c r="BB2175" s="101">
        <f>_xll.qlInterestRateIndexMaturity(Currency&amp;"ibor"&amp;Tenor,BA2175,Trigger)</f>
        <v>54688</v>
      </c>
      <c r="BC2175" s="246">
        <f>_xll.qlIndexFixing($AC$5,AZ2175,TRUE,_xll.ohTrigger(Trigger,Trigger3M))</f>
        <v>1.7549061433182973E-2</v>
      </c>
      <c r="BD2175" s="246">
        <f>_xll.qlIndexFixing($BE$1,AZ2175,,_xll.ohTrigger(Trigger,Trigger3M))</f>
        <v>1.7692868135612647E-2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54599</v>
      </c>
      <c r="BA2176" s="101">
        <f>_xll.qlCalendarAdvance(Calendar,BA2175,AY2176,"f",,Trigger)</f>
        <v>54603</v>
      </c>
      <c r="BB2176" s="101">
        <f>_xll.qlInterestRateIndexMaturity(Currency&amp;"ibor"&amp;Tenor,BA2176,Trigger)</f>
        <v>54695</v>
      </c>
      <c r="BC2176" s="246">
        <f>_xll.qlIndexFixing($AC$5,AZ2176,TRUE,_xll.ohTrigger(Trigger,Trigger3M))</f>
        <v>1.7531592465375893E-2</v>
      </c>
      <c r="BD2176" s="246">
        <f>_xll.qlIndexFixing($BE$1,AZ2176,,_xll.ohTrigger(Trigger,Trigger3M))</f>
        <v>1.7688745856477214E-2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54606</v>
      </c>
      <c r="BA2177" s="101">
        <f>_xll.qlCalendarAdvance(Calendar,BA2176,AY2177,"f",,Trigger)</f>
        <v>54610</v>
      </c>
      <c r="BB2177" s="101">
        <f>_xll.qlInterestRateIndexMaturity(Currency&amp;"ibor"&amp;Tenor,BA2177,Trigger)</f>
        <v>54702</v>
      </c>
      <c r="BC2177" s="246">
        <f>_xll.qlIndexFixing($AC$5,AZ2177,TRUE,_xll.ohTrigger(Trigger,Trigger3M))</f>
        <v>1.7524525092386452E-2</v>
      </c>
      <c r="BD2177" s="246">
        <f>_xll.qlIndexFixing($BE$1,AZ2177,,_xll.ohTrigger(Trigger,Trigger3M))</f>
        <v>1.7684597494849959E-2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54613</v>
      </c>
      <c r="BA2178" s="101">
        <f>_xll.qlCalendarAdvance(Calendar,BA2177,AY2178,"f",,Trigger)</f>
        <v>54617</v>
      </c>
      <c r="BB2178" s="101">
        <f>_xll.qlInterestRateIndexMaturity(Currency&amp;"ibor"&amp;Tenor,BA2178,Trigger)</f>
        <v>54709</v>
      </c>
      <c r="BC2178" s="246">
        <f>_xll.qlIndexFixing($AC$5,AZ2178,TRUE,_xll.ohTrigger(Trigger,Trigger3M))</f>
        <v>1.7525269883266723E-2</v>
      </c>
      <c r="BD2178" s="246">
        <f>_xll.qlIndexFixing($BE$1,AZ2178,,_xll.ohTrigger(Trigger,Trigger3M))</f>
        <v>1.7680423050812563E-2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54620</v>
      </c>
      <c r="BA2179" s="101">
        <f>_xll.qlCalendarAdvance(Calendar,BA2178,AY2179,"f",,Trigger)</f>
        <v>54624</v>
      </c>
      <c r="BB2179" s="101">
        <f>_xll.qlInterestRateIndexMaturity(Currency&amp;"ibor"&amp;Tenor,BA2179,Trigger)</f>
        <v>54716</v>
      </c>
      <c r="BC2179" s="246">
        <f>_xll.qlIndexFixing($AC$5,AZ2179,TRUE,_xll.ohTrigger(Trigger,Trigger3M))</f>
        <v>1.7526014674288624E-2</v>
      </c>
      <c r="BD2179" s="246">
        <f>_xll.qlIndexFixing($BE$1,AZ2179,,_xll.ohTrigger(Trigger,Trigger3M))</f>
        <v>1.7676222524449298E-2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54627</v>
      </c>
      <c r="BA2180" s="101">
        <f>_xll.qlCalendarAdvance(Calendar,BA2179,AY2180,"f",,Trigger)</f>
        <v>54631</v>
      </c>
      <c r="BB2180" s="101">
        <f>_xll.qlInterestRateIndexMaturity(Currency&amp;"ibor"&amp;Tenor,BA2180,Trigger)</f>
        <v>54723</v>
      </c>
      <c r="BC2180" s="246">
        <f>_xll.qlIndexFixing($AC$5,AZ2180,TRUE,_xll.ohTrigger(Trigger,Trigger3M))</f>
        <v>1.752675946545041E-2</v>
      </c>
      <c r="BD2180" s="246">
        <f>_xll.qlIndexFixing($BE$1,AZ2180,,_xll.ohTrigger(Trigger,Trigger3M))</f>
        <v>1.7671995915841846E-2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54634</v>
      </c>
      <c r="BA2181" s="101">
        <f>_xll.qlCalendarAdvance(Calendar,BA2180,AY2181,"f",,Trigger)</f>
        <v>54638</v>
      </c>
      <c r="BB2181" s="101">
        <f>_xll.qlInterestRateIndexMaturity(Currency&amp;"ibor"&amp;Tenor,BA2181,Trigger)</f>
        <v>54730</v>
      </c>
      <c r="BC2181" s="246">
        <f>_xll.qlIndexFixing($AC$5,AZ2181,TRUE,_xll.ohTrigger(Trigger,Trigger3M))</f>
        <v>1.7527504256755564E-2</v>
      </c>
      <c r="BD2181" s="246">
        <f>_xll.qlIndexFixing($BE$1,AZ2181,,_xll.ohTrigger(Trigger,Trigger3M))</f>
        <v>1.7667743225076221E-2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54641</v>
      </c>
      <c r="BA2182" s="101">
        <f>_xll.qlCalendarAdvance(Calendar,BA2181,AY2182,"f",,Trigger)</f>
        <v>54645</v>
      </c>
      <c r="BB2182" s="101">
        <f>_xll.qlInterestRateIndexMaturity(Currency&amp;"ibor"&amp;Tenor,BA2182,Trigger)</f>
        <v>54737</v>
      </c>
      <c r="BC2182" s="246">
        <f>_xll.qlIndexFixing($AC$5,AZ2182,TRUE,_xll.ohTrigger(Trigger,Trigger3M))</f>
        <v>1.7528249048199735E-2</v>
      </c>
      <c r="BD2182" s="246">
        <f>_xll.qlIndexFixing($BE$1,AZ2182,,_xll.ohTrigger(Trigger,Trigger3M))</f>
        <v>1.7663464452236703E-2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54648</v>
      </c>
      <c r="BA2183" s="101">
        <f>_xll.qlCalendarAdvance(Calendar,BA2182,AY2183,"f",,Trigger)</f>
        <v>54652</v>
      </c>
      <c r="BB2183" s="101">
        <f>_xll.qlInterestRateIndexMaturity(Currency&amp;"ibor"&amp;Tenor,BA2183,Trigger)</f>
        <v>54744</v>
      </c>
      <c r="BC2183" s="246">
        <f>_xll.qlIndexFixing($AC$5,AZ2183,TRUE,_xll.ohTrigger(Trigger,Trigger3M))</f>
        <v>1.7528993839785529E-2</v>
      </c>
      <c r="BD2183" s="246">
        <f>_xll.qlIndexFixing($BE$1,AZ2183,,_xll.ohTrigger(Trigger,Trigger3M))</f>
        <v>1.7659159597406708E-2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54655</v>
      </c>
      <c r="BA2184" s="101">
        <f>_xll.qlCalendarAdvance(Calendar,BA2183,AY2184,"f",,Trigger)</f>
        <v>54659</v>
      </c>
      <c r="BB2184" s="101">
        <f>_xll.qlInterestRateIndexMaturity(Currency&amp;"ibor"&amp;Tenor,BA2184,Trigger)</f>
        <v>54751</v>
      </c>
      <c r="BC2184" s="246">
        <f>_xll.qlIndexFixing($AC$5,AZ2184,TRUE,_xll.ohTrigger(Trigger,Trigger3M))</f>
        <v>1.7529738631512953E-2</v>
      </c>
      <c r="BD2184" s="246">
        <f>_xll.qlIndexFixing($BE$1,AZ2184,,_xll.ohTrigger(Trigger,Trigger3M))</f>
        <v>1.7654828660674853E-2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54662</v>
      </c>
      <c r="BA2185" s="101">
        <f>_xll.qlCalendarAdvance(Calendar,BA2184,AY2185,"f",,Trigger)</f>
        <v>54666</v>
      </c>
      <c r="BB2185" s="101">
        <f>_xll.qlInterestRateIndexMaturity(Currency&amp;"ibor"&amp;Tenor,BA2185,Trigger)</f>
        <v>54757</v>
      </c>
      <c r="BC2185" s="246">
        <f>_xll.qlIndexFixing($AC$5,AZ2185,TRUE,_xll.ohTrigger(Trigger,Trigger3M))</f>
        <v>1.7530004039079214E-2</v>
      </c>
      <c r="BD2185" s="246">
        <f>_xll.qlIndexFixing($BE$1,AZ2185,,_xll.ohTrigger(Trigger,Trigger3M))</f>
        <v>1.7650355729521342E-2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54669</v>
      </c>
      <c r="BA2186" s="101">
        <f>_xll.qlCalendarAdvance(Calendar,BA2185,AY2186,"f",,Trigger)</f>
        <v>54673</v>
      </c>
      <c r="BB2186" s="101">
        <f>_xll.qlInterestRateIndexMaturity(Currency&amp;"ibor"&amp;Tenor,BA2186,Trigger)</f>
        <v>54764</v>
      </c>
      <c r="BC2186" s="246">
        <f>_xll.qlIndexFixing($AC$5,AZ2186,TRUE,_xll.ohTrigger(Trigger,Trigger3M))</f>
        <v>1.7530748794891401E-2</v>
      </c>
      <c r="BD2186" s="246">
        <f>_xll.qlIndexFixing($BE$1,AZ2186,,_xll.ohTrigger(Trigger,Trigger3M))</f>
        <v>1.7645974706512357E-2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54676</v>
      </c>
      <c r="BA2187" s="101">
        <f>_xll.qlCalendarAdvance(Calendar,BA2186,AY2187,"f",,Trigger)</f>
        <v>54680</v>
      </c>
      <c r="BB2187" s="101">
        <f>_xll.qlInterestRateIndexMaturity(Currency&amp;"ibor"&amp;Tenor,BA2187,Trigger)</f>
        <v>54771</v>
      </c>
      <c r="BC2187" s="246">
        <f>_xll.qlIndexFixing($AC$5,AZ2187,TRUE,_xll.ohTrigger(Trigger,Trigger3M))</f>
        <v>1.7531493550843255E-2</v>
      </c>
      <c r="BD2187" s="246">
        <f>_xll.qlIndexFixing($BE$1,AZ2187,,_xll.ohTrigger(Trigger,Trigger3M))</f>
        <v>1.7641567603075003E-2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54683</v>
      </c>
      <c r="BA2188" s="101">
        <f>_xll.qlCalendarAdvance(Calendar,BA2187,AY2188,"f",,Trigger)</f>
        <v>54687</v>
      </c>
      <c r="BB2188" s="101">
        <f>_xll.qlInterestRateIndexMaturity(Currency&amp;"ibor"&amp;Tenor,BA2188,Trigger)</f>
        <v>54778</v>
      </c>
      <c r="BC2188" s="246">
        <f>_xll.qlIndexFixing($AC$5,AZ2188,TRUE,_xll.ohTrigger(Trigger,Trigger3M))</f>
        <v>1.7532238306935656E-2</v>
      </c>
      <c r="BD2188" s="246">
        <f>_xll.qlIndexFixing($BE$1,AZ2188,,_xll.ohTrigger(Trigger,Trigger3M))</f>
        <v>1.7637134419299764E-2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54690</v>
      </c>
      <c r="BA2189" s="101">
        <f>_xll.qlCalendarAdvance(Calendar,BA2188,AY2189,"f",,Trigger)</f>
        <v>54694</v>
      </c>
      <c r="BB2189" s="101">
        <f>_xll.qlInterestRateIndexMaturity(Currency&amp;"ibor"&amp;Tenor,BA2189,Trigger)</f>
        <v>54785</v>
      </c>
      <c r="BC2189" s="246">
        <f>_xll.qlIndexFixing($AC$5,AZ2189,TRUE,_xll.ohTrigger(Trigger,Trigger3M))</f>
        <v>1.7532983063166849E-2</v>
      </c>
      <c r="BD2189" s="246">
        <f>_xll.qlIndexFixing($BE$1,AZ2189,,_xll.ohTrigger(Trigger,Trigger3M))</f>
        <v>1.763267515527096E-2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54697</v>
      </c>
      <c r="BA2190" s="101">
        <f>_xll.qlCalendarAdvance(Calendar,BA2189,AY2190,"f",,Trigger)</f>
        <v>54701</v>
      </c>
      <c r="BB2190" s="101">
        <f>_xll.qlInterestRateIndexMaturity(Currency&amp;"ibor"&amp;Tenor,BA2190,Trigger)</f>
        <v>54793</v>
      </c>
      <c r="BC2190" s="246">
        <f>_xll.qlIndexFixing($AC$5,AZ2190,TRUE,_xll.ohTrigger(Trigger,Trigger3M))</f>
        <v>1.7534207384840333E-2</v>
      </c>
      <c r="BD2190" s="246">
        <f>_xll.qlIndexFixing($BE$1,AZ2190,,_xll.ohTrigger(Trigger,Trigger3M))</f>
        <v>1.7628295325177422E-2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54704</v>
      </c>
      <c r="BA2191" s="101">
        <f>_xll.qlCalendarAdvance(Calendar,BA2190,AY2191,"f",,Trigger)</f>
        <v>54708</v>
      </c>
      <c r="BB2191" s="101">
        <f>_xll.qlInterestRateIndexMaturity(Currency&amp;"ibor"&amp;Tenor,BA2191,Trigger)</f>
        <v>54800</v>
      </c>
      <c r="BC2191" s="246">
        <f>_xll.qlIndexFixing($AC$5,AZ2191,TRUE,_xll.ohTrigger(Trigger,Trigger3M))</f>
        <v>1.753495217755479E-2</v>
      </c>
      <c r="BD2191" s="246">
        <f>_xll.qlIndexFixing($BE$1,AZ2191,,_xll.ohTrigger(Trigger,Trigger3M))</f>
        <v>1.7623781817565416E-2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54711</v>
      </c>
      <c r="BA2192" s="101">
        <f>_xll.qlCalendarAdvance(Calendar,BA2191,AY2192,"f",,Trigger)</f>
        <v>54715</v>
      </c>
      <c r="BB2192" s="101">
        <f>_xll.qlInterestRateIndexMaturity(Currency&amp;"ibor"&amp;Tenor,BA2192,Trigger)</f>
        <v>54807</v>
      </c>
      <c r="BC2192" s="246">
        <f>_xll.qlIndexFixing($AC$5,AZ2192,TRUE,_xll.ohTrigger(Trigger,Trigger3M))</f>
        <v>1.7535696970411744E-2</v>
      </c>
      <c r="BD2192" s="246">
        <f>_xll.qlIndexFixing($BE$1,AZ2192,,_xll.ohTrigger(Trigger,Trigger3M))</f>
        <v>1.761924222875447E-2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54718</v>
      </c>
      <c r="BA2193" s="101">
        <f>_xll.qlCalendarAdvance(Calendar,BA2192,AY2193,"f",,Trigger)</f>
        <v>54722</v>
      </c>
      <c r="BB2193" s="101">
        <f>_xll.qlInterestRateIndexMaturity(Currency&amp;"ibor"&amp;Tenor,BA2193,Trigger)</f>
        <v>54814</v>
      </c>
      <c r="BC2193" s="246">
        <f>_xll.qlIndexFixing($AC$5,AZ2193,TRUE,_xll.ohTrigger(Trigger,Trigger3M))</f>
        <v>1.7536441763408586E-2</v>
      </c>
      <c r="BD2193" s="246">
        <f>_xll.qlIndexFixing($BE$1,AZ2193,,_xll.ohTrigger(Trigger,Trigger3M))</f>
        <v>1.7614676558835814E-2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54725</v>
      </c>
      <c r="BA2194" s="101">
        <f>_xll.qlCalendarAdvance(Calendar,BA2193,AY2194,"f",,Trigger)</f>
        <v>54729</v>
      </c>
      <c r="BB2194" s="101">
        <f>_xll.qlInterestRateIndexMaturity(Currency&amp;"ibor"&amp;Tenor,BA2194,Trigger)</f>
        <v>54821</v>
      </c>
      <c r="BC2194" s="246">
        <f>_xll.qlIndexFixing($AC$5,AZ2194,TRUE,_xll.ohTrigger(Trigger,Trigger3M))</f>
        <v>1.7537186556547055E-2</v>
      </c>
      <c r="BD2194" s="246">
        <f>_xll.qlIndexFixing($BE$1,AZ2194,,_xll.ohTrigger(Trigger,Trigger3M))</f>
        <v>1.7610084807898076E-2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54732</v>
      </c>
      <c r="BA2195" s="101">
        <f>_xll.qlCalendarAdvance(Calendar,BA2194,AY2195,"f",,Trigger)</f>
        <v>54736</v>
      </c>
      <c r="BB2195" s="101">
        <f>_xll.qlInterestRateIndexMaturity(Currency&amp;"ibor"&amp;Tenor,BA2195,Trigger)</f>
        <v>54828</v>
      </c>
      <c r="BC2195" s="246">
        <f>_xll.qlIndexFixing($AC$5,AZ2195,TRUE,_xll.ohTrigger(Trigger,Trigger3M))</f>
        <v>1.7537931349827146E-2</v>
      </c>
      <c r="BD2195" s="246">
        <f>_xll.qlIndexFixing($BE$1,AZ2195,,_xll.ohTrigger(Trigger,Trigger3M))</f>
        <v>1.7605466976034226E-2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54739</v>
      </c>
      <c r="BA2196" s="101">
        <f>_xll.qlCalendarAdvance(Calendar,BA2195,AY2196,"f",,Trigger)</f>
        <v>54743</v>
      </c>
      <c r="BB2196" s="101">
        <f>_xll.qlInterestRateIndexMaturity(Currency&amp;"ibor"&amp;Tenor,BA2196,Trigger)</f>
        <v>54835</v>
      </c>
      <c r="BC2196" s="246">
        <f>_xll.qlIndexFixing($AC$5,AZ2196,TRUE,_xll.ohTrigger(Trigger,Trigger3M))</f>
        <v>1.7538676143248864E-2</v>
      </c>
      <c r="BD2196" s="246">
        <f>_xll.qlIndexFixing($BE$1,AZ2196,,_xll.ohTrigger(Trigger,Trigger3M))</f>
        <v>1.7600823063338964E-2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54746</v>
      </c>
      <c r="BA2197" s="101">
        <f>_xll.qlCalendarAdvance(Calendar,BA2196,AY2197,"f",,Trigger)</f>
        <v>54750</v>
      </c>
      <c r="BB2197" s="101">
        <f>_xll.qlInterestRateIndexMaturity(Currency&amp;"ibor"&amp;Tenor,BA2197,Trigger)</f>
        <v>54842</v>
      </c>
      <c r="BC2197" s="246">
        <f>_xll.qlIndexFixing($AC$5,AZ2197,TRUE,_xll.ohTrigger(Trigger,Trigger3M))</f>
        <v>1.7539420936809602E-2</v>
      </c>
      <c r="BD2197" s="246">
        <f>_xll.qlIndexFixing($BE$1,AZ2197,,_xll.ohTrigger(Trigger,Trigger3M))</f>
        <v>1.7596153069899187E-2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54753</v>
      </c>
      <c r="BA2198" s="101">
        <f>_xll.qlCalendarAdvance(Calendar,BA2197,AY2198,"f",,Trigger)</f>
        <v>54757</v>
      </c>
      <c r="BB2198" s="101">
        <f>_xll.qlInterestRateIndexMaturity(Currency&amp;"ibor"&amp;Tenor,BA2198,Trigger)</f>
        <v>54847</v>
      </c>
      <c r="BC2198" s="246">
        <f>_xll.qlIndexFixing($AC$5,AZ2198,TRUE,_xll.ohTrigger(Trigger,Trigger3M))</f>
        <v>1.7539206039549171E-2</v>
      </c>
      <c r="BD2198" s="246">
        <f>_xll.qlIndexFixing($BE$1,AZ2198,,_xll.ohTrigger(Trigger,Trigger3M))</f>
        <v>1.7591279172091134E-2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54760</v>
      </c>
      <c r="BA2199" s="101">
        <f>_xll.qlCalendarAdvance(Calendar,BA2198,AY2199,"f",,Trigger)</f>
        <v>54764</v>
      </c>
      <c r="BB2199" s="101">
        <f>_xll.qlInterestRateIndexMaturity(Currency&amp;"ibor"&amp;Tenor,BA2199,Trigger)</f>
        <v>54854</v>
      </c>
      <c r="BC2199" s="246">
        <f>_xll.qlIndexFixing($AC$5,AZ2199,TRUE,_xll.ohTrigger(Trigger,Trigger3M))</f>
        <v>1.7539950760961709E-2</v>
      </c>
      <c r="BD2199" s="246">
        <f>_xll.qlIndexFixing($BE$1,AZ2199,,_xll.ohTrigger(Trigger,Trigger3M))</f>
        <v>1.7586561203260409E-2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54767</v>
      </c>
      <c r="BA2200" s="101">
        <f>_xll.qlCalendarAdvance(Calendar,BA2199,AY2200,"f",,Trigger)</f>
        <v>54771</v>
      </c>
      <c r="BB2200" s="101">
        <f>_xll.qlInterestRateIndexMaturity(Currency&amp;"ibor"&amp;Tenor,BA2200,Trigger)</f>
        <v>54861</v>
      </c>
      <c r="BC2200" s="246">
        <f>_xll.qlIndexFixing($AC$5,AZ2200,TRUE,_xll.ohTrigger(Trigger,Trigger3M))</f>
        <v>1.7540695482511026E-2</v>
      </c>
      <c r="BD2200" s="246">
        <f>_xll.qlIndexFixing($BE$1,AZ2200,,_xll.ohTrigger(Trigger,Trigger3M))</f>
        <v>1.7581817156372637E-2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54774</v>
      </c>
      <c r="BA2201" s="101">
        <f>_xll.qlCalendarAdvance(Calendar,BA2200,AY2201,"f",,Trigger)</f>
        <v>54778</v>
      </c>
      <c r="BB2201" s="101">
        <f>_xll.qlInterestRateIndexMaturity(Currency&amp;"ibor"&amp;Tenor,BA2201,Trigger)</f>
        <v>54868</v>
      </c>
      <c r="BC2201" s="246">
        <f>_xll.qlIndexFixing($AC$5,AZ2201,TRUE,_xll.ohTrigger(Trigger,Trigger3M))</f>
        <v>1.7541440204198011E-2</v>
      </c>
      <c r="BD2201" s="246">
        <f>_xll.qlIndexFixing($BE$1,AZ2201,,_xll.ohTrigger(Trigger,Trigger3M))</f>
        <v>1.7577047031520188E-2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54781</v>
      </c>
      <c r="BA2202" s="101">
        <f>_xll.qlCalendarAdvance(Calendar,BA2201,AY2202,"f",,Trigger)</f>
        <v>54785</v>
      </c>
      <c r="BB2202" s="101">
        <f>_xll.qlInterestRateIndexMaturity(Currency&amp;"ibor"&amp;Tenor,BA2202,Trigger)</f>
        <v>54875</v>
      </c>
      <c r="BC2202" s="246">
        <f>_xll.qlIndexFixing($AC$5,AZ2202,TRUE,_xll.ohTrigger(Trigger,Trigger3M))</f>
        <v>1.754218492602444E-2</v>
      </c>
      <c r="BD2202" s="246">
        <f>_xll.qlIndexFixing($BE$1,AZ2202,,_xll.ohTrigger(Trigger,Trigger3M))</f>
        <v>1.7572250828797209E-2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54788</v>
      </c>
      <c r="BA2203" s="101">
        <f>_xll.qlCalendarAdvance(Calendar,BA2202,AY2203,"f",,Trigger)</f>
        <v>54792</v>
      </c>
      <c r="BB2203" s="101">
        <f>_xll.qlInterestRateIndexMaturity(Currency&amp;"ibor"&amp;Tenor,BA2203,Trigger)</f>
        <v>54882</v>
      </c>
      <c r="BC2203" s="246">
        <f>_xll.qlIndexFixing($AC$5,AZ2203,TRUE,_xll.ohTrigger(Trigger,Trigger3M))</f>
        <v>1.7542929647988537E-2</v>
      </c>
      <c r="BD2203" s="246">
        <f>_xll.qlIndexFixing($BE$1,AZ2203,,_xll.ohTrigger(Trigger,Trigger3M))</f>
        <v>1.7567428548296959E-2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54795</v>
      </c>
      <c r="BA2204" s="101">
        <f>_xll.qlCalendarAdvance(Calendar,BA2203,AY2204,"f",,Trigger)</f>
        <v>54799</v>
      </c>
      <c r="BB2204" s="101">
        <f>_xll.qlInterestRateIndexMaturity(Currency&amp;"ibor"&amp;Tenor,BA2204,Trigger)</f>
        <v>54890</v>
      </c>
      <c r="BC2204" s="246">
        <f>_xll.qlIndexFixing($AC$5,AZ2204,TRUE,_xll.ohTrigger(Trigger,Trigger3M))</f>
        <v>1.7544154423382637E-2</v>
      </c>
      <c r="BD2204" s="246">
        <f>_xll.qlIndexFixing($BE$1,AZ2204,,_xll.ohTrigger(Trigger,Trigger3M))</f>
        <v>1.7562656625390499E-2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54802</v>
      </c>
      <c r="BA2205" s="101">
        <f>_xll.qlCalendarAdvance(Calendar,BA2204,AY2205,"f",,Trigger)</f>
        <v>54806</v>
      </c>
      <c r="BB2205" s="101">
        <f>_xll.qlInterestRateIndexMaturity(Currency&amp;"ibor"&amp;Tenor,BA2205,Trigger)</f>
        <v>54896</v>
      </c>
      <c r="BC2205" s="246">
        <f>_xll.qlIndexFixing($AC$5,AZ2205,TRUE,_xll.ohTrigger(Trigger,Trigger3M))</f>
        <v>1.7544419092330621E-2</v>
      </c>
      <c r="BD2205" s="246">
        <f>_xll.qlIndexFixing($BE$1,AZ2205,,_xll.ohTrigger(Trigger,Trigger3M))</f>
        <v>1.7557705754339459E-2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54809</v>
      </c>
      <c r="BA2206" s="101">
        <f>_xll.qlCalendarAdvance(Calendar,BA2205,AY2206,"f",,Trigger)</f>
        <v>54813</v>
      </c>
      <c r="BB2206" s="101">
        <f>_xll.qlInterestRateIndexMaturity(Currency&amp;"ibor"&amp;Tenor,BA2206,Trigger)</f>
        <v>54903</v>
      </c>
      <c r="BC2206" s="246">
        <f>_xll.qlIndexFixing($AC$5,AZ2206,TRUE,_xll.ohTrigger(Trigger,Trigger3M))</f>
        <v>1.7545163814708609E-2</v>
      </c>
      <c r="BD2206" s="246">
        <f>_xll.qlIndexFixing($BE$1,AZ2206,,_xll.ohTrigger(Trigger,Trigger3M))</f>
        <v>1.7552805241072278E-2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54816</v>
      </c>
      <c r="BA2207" s="101">
        <f>_xll.qlCalendarAdvance(Calendar,BA2206,AY2207,"f",,Trigger)</f>
        <v>54820</v>
      </c>
      <c r="BB2207" s="101">
        <f>_xll.qlInterestRateIndexMaturity(Currency&amp;"ibor"&amp;Tenor,BA2207,Trigger)</f>
        <v>54910</v>
      </c>
      <c r="BC2207" s="246">
        <f>_xll.qlIndexFixing($AC$5,AZ2207,TRUE,_xll.ohTrigger(Trigger,Trigger3M))</f>
        <v>1.7545908537225152E-2</v>
      </c>
      <c r="BD2207" s="246">
        <f>_xll.qlIndexFixing($BE$1,AZ2207,,_xll.ohTrigger(Trigger,Trigger3M))</f>
        <v>1.7547878650404414E-2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54823</v>
      </c>
      <c r="BA2208" s="101">
        <f>_xll.qlCalendarAdvance(Calendar,BA2207,AY2208,"f",,Trigger)</f>
        <v>54827</v>
      </c>
      <c r="BB2208" s="101">
        <f>_xll.qlInterestRateIndexMaturity(Currency&amp;"ibor"&amp;Tenor,BA2208,Trigger)</f>
        <v>54917</v>
      </c>
      <c r="BC2208" s="246">
        <f>_xll.qlIndexFixing($AC$5,AZ2208,TRUE,_xll.ohTrigger(Trigger,Trigger3M))</f>
        <v>1.7546653259879363E-2</v>
      </c>
      <c r="BD2208" s="246">
        <f>_xll.qlIndexFixing($BE$1,AZ2208,,_xll.ohTrigger(Trigger,Trigger3M))</f>
        <v>1.7542925982437119E-2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54830</v>
      </c>
      <c r="BA2209" s="101">
        <f>_xll.qlCalendarAdvance(Calendar,BA2208,AY2209,"f",,Trigger)</f>
        <v>54834</v>
      </c>
      <c r="BB2209" s="101">
        <f>_xll.qlInterestRateIndexMaturity(Currency&amp;"ibor"&amp;Tenor,BA2209,Trigger)</f>
        <v>54924</v>
      </c>
      <c r="BC2209" s="246">
        <f>_xll.qlIndexFixing($AC$5,AZ2209,TRUE,_xll.ohTrigger(Trigger,Trigger3M))</f>
        <v>1.754739798267213E-2</v>
      </c>
      <c r="BD2209" s="246">
        <f>_xll.qlIndexFixing($BE$1,AZ2209,,_xll.ohTrigger(Trigger,Trigger3M))</f>
        <v>1.7537947237260987E-2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54837</v>
      </c>
      <c r="BA2210" s="101">
        <f>_xll.qlCalendarAdvance(Calendar,BA2209,AY2210,"f",,Trigger)</f>
        <v>54841</v>
      </c>
      <c r="BB2210" s="101">
        <f>_xll.qlInterestRateIndexMaturity(Currency&amp;"ibor"&amp;Tenor,BA2210,Trigger)</f>
        <v>54931</v>
      </c>
      <c r="BC2210" s="246">
        <f>_xll.qlIndexFixing($AC$5,AZ2210,TRUE,_xll.ohTrigger(Trigger,Trigger3M))</f>
        <v>1.7548142705602565E-2</v>
      </c>
      <c r="BD2210" s="246">
        <f>_xll.qlIndexFixing($BE$1,AZ2210,,_xll.ohTrigger(Trigger,Trigger3M))</f>
        <v>1.7532942414974606E-2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54844</v>
      </c>
      <c r="BA2211" s="101">
        <f>_xll.qlCalendarAdvance(Calendar,BA2210,AY2211,"f",,Trigger)</f>
        <v>54848</v>
      </c>
      <c r="BB2211" s="101">
        <f>_xll.qlInterestRateIndexMaturity(Currency&amp;"ibor"&amp;Tenor,BA2211,Trigger)</f>
        <v>54940</v>
      </c>
      <c r="BC2211" s="246">
        <f>_xll.qlIndexFixing($AC$5,AZ2211,TRUE,_xll.ohTrigger(Trigger,Trigger3M))</f>
        <v>1.754984806149416E-2</v>
      </c>
      <c r="BD2211" s="246">
        <f>_xll.qlIndexFixing($BE$1,AZ2211,,_xll.ohTrigger(Trigger,Trigger3M))</f>
        <v>1.7528034736860622E-2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54851</v>
      </c>
      <c r="BA2212" s="101">
        <f>_xll.qlCalendarAdvance(Calendar,BA2211,AY2212,"f",,Trigger)</f>
        <v>54855</v>
      </c>
      <c r="BB2212" s="101">
        <f>_xll.qlInterestRateIndexMaturity(Currency&amp;"ibor"&amp;Tenor,BA2212,Trigger)</f>
        <v>54947</v>
      </c>
      <c r="BC2212" s="246">
        <f>_xll.qlIndexFixing($AC$5,AZ2212,TRUE,_xll.ohTrigger(Trigger,Trigger3M))</f>
        <v>1.7550592857174072E-2</v>
      </c>
      <c r="BD2212" s="246">
        <f>_xll.qlIndexFixing($BE$1,AZ2212,,_xll.ohTrigger(Trigger,Trigger3M))</f>
        <v>1.7522973543739499E-2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54858</v>
      </c>
      <c r="BA2213" s="101">
        <f>_xll.qlCalendarAdvance(Calendar,BA2212,AY2213,"f",,Trigger)</f>
        <v>54862</v>
      </c>
      <c r="BB2213" s="101">
        <f>_xll.qlInterestRateIndexMaturity(Currency&amp;"ibor"&amp;Tenor,BA2213,Trigger)</f>
        <v>54954</v>
      </c>
      <c r="BC2213" s="246">
        <f>_xll.qlIndexFixing($AC$5,AZ2213,TRUE,_xll.ohTrigger(Trigger,Trigger3M))</f>
        <v>1.7551337652993004E-2</v>
      </c>
      <c r="BD2213" s="246">
        <f>_xll.qlIndexFixing($BE$1,AZ2213,,_xll.ohTrigger(Trigger,Trigger3M))</f>
        <v>1.7517886271428262E-2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54865</v>
      </c>
      <c r="BA2214" s="101">
        <f>_xll.qlCalendarAdvance(Calendar,BA2213,AY2214,"f",,Trigger)</f>
        <v>54869</v>
      </c>
      <c r="BB2214" s="101">
        <f>_xll.qlInterestRateIndexMaturity(Currency&amp;"ibor"&amp;Tenor,BA2214,Trigger)</f>
        <v>54961</v>
      </c>
      <c r="BC2214" s="246">
        <f>_xll.qlIndexFixing($AC$5,AZ2214,TRUE,_xll.ohTrigger(Trigger,Trigger3M))</f>
        <v>1.7552082448954429E-2</v>
      </c>
      <c r="BD2214" s="246">
        <f>_xll.qlIndexFixing($BE$1,AZ2214,,_xll.ohTrigger(Trigger,Trigger3M))</f>
        <v>1.7512772920025097E-2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54872</v>
      </c>
      <c r="BA2215" s="101">
        <f>_xll.qlCalendarAdvance(Calendar,BA2214,AY2215,"f",,Trigger)</f>
        <v>54876</v>
      </c>
      <c r="BB2215" s="101">
        <f>_xll.qlInterestRateIndexMaturity(Currency&amp;"ibor"&amp;Tenor,BA2215,Trigger)</f>
        <v>54968</v>
      </c>
      <c r="BC2215" s="246">
        <f>_xll.qlIndexFixing($AC$5,AZ2215,TRUE,_xll.ohTrigger(Trigger,Trigger3M))</f>
        <v>1.7552827245055747E-2</v>
      </c>
      <c r="BD2215" s="246">
        <f>_xll.qlIndexFixing($BE$1,AZ2215,,_xll.ohTrigger(Trigger,Trigger3M))</f>
        <v>1.7507633489632527E-2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54879</v>
      </c>
      <c r="BA2216" s="101">
        <f>_xll.qlCalendarAdvance(Calendar,BA2215,AY2216,"f",,Trigger)</f>
        <v>54883</v>
      </c>
      <c r="BB2216" s="101">
        <f>_xll.qlInterestRateIndexMaturity(Currency&amp;"ibor"&amp;Tenor,BA2216,Trigger)</f>
        <v>54974</v>
      </c>
      <c r="BC2216" s="246">
        <f>_xll.qlIndexFixing($AC$5,AZ2216,TRUE,_xll.ohTrigger(Trigger,Trigger3M))</f>
        <v>1.7549941962381015E-2</v>
      </c>
      <c r="BD2216" s="246">
        <f>_xll.qlIndexFixing($BE$1,AZ2216,,_xll.ohTrigger(Trigger,Trigger3M))</f>
        <v>1.7502417023870731E-2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54884</v>
      </c>
      <c r="BA2217" s="101">
        <f>_xll.qlCalendarAdvance(Calendar,BA2216,AY2217,"f",,Trigger)</f>
        <v>54890</v>
      </c>
      <c r="BB2217" s="101">
        <f>_xll.qlInterestRateIndexMaturity(Currency&amp;"ibor"&amp;Tenor,BA2217,Trigger)</f>
        <v>54981</v>
      </c>
      <c r="BC2217" s="246">
        <f>_xll.qlIndexFixing($AC$5,AZ2217,TRUE,_xll.ohTrigger(Trigger,Trigger3M))</f>
        <v>1.7528625994023567E-2</v>
      </c>
      <c r="BD2217" s="246">
        <f>_xll.qlIndexFixing($BE$1,AZ2217,,_xll.ohTrigger(Trigger,Trigger3M))</f>
        <v>1.7497227550284933E-2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54893</v>
      </c>
      <c r="BA2218" s="101">
        <f>_xll.qlCalendarAdvance(Calendar,BA2217,AY2218,"f",,Trigger)</f>
        <v>54897</v>
      </c>
      <c r="BB2218" s="101">
        <f>_xll.qlInterestRateIndexMaturity(Currency&amp;"ibor"&amp;Tenor,BA2218,Trigger)</f>
        <v>54988</v>
      </c>
      <c r="BC2218" s="246">
        <f>_xll.qlIndexFixing($AC$5,AZ2218,TRUE,_xll.ohTrigger(Trigger,Trigger3M))</f>
        <v>1.7507286005629168E-2</v>
      </c>
      <c r="BD2218" s="246">
        <f>_xll.qlIndexFixing($BE$1,AZ2218,,_xll.ohTrigger(Trigger,Trigger3M))</f>
        <v>1.7492011999198535E-2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54900</v>
      </c>
      <c r="BA2219" s="101">
        <f>_xll.qlCalendarAdvance(Calendar,BA2218,AY2219,"f",,Trigger)</f>
        <v>54904</v>
      </c>
      <c r="BB2219" s="101">
        <f>_xll.qlInterestRateIndexMaturity(Currency&amp;"ibor"&amp;Tenor,BA2219,Trigger)</f>
        <v>54995</v>
      </c>
      <c r="BC2219" s="246">
        <f>_xll.qlIndexFixing($AC$5,AZ2219,TRUE,_xll.ohTrigger(Trigger,Trigger3M))</f>
        <v>1.7485921997591355E-2</v>
      </c>
      <c r="BD2219" s="246">
        <f>_xll.qlIndexFixing($BE$1,AZ2219,,_xll.ohTrigger(Trigger,Trigger3M))</f>
        <v>1.748677037071783E-2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54907</v>
      </c>
      <c r="BA2220" s="101">
        <f>_xll.qlCalendarAdvance(Calendar,BA2219,AY2220,"f",,Trigger)</f>
        <v>54911</v>
      </c>
      <c r="BB2220" s="101">
        <f>_xll.qlInterestRateIndexMaturity(Currency&amp;"ibor"&amp;Tenor,BA2220,Trigger)</f>
        <v>55003</v>
      </c>
      <c r="BC2220" s="246">
        <f>_xll.qlIndexFixing($AC$5,AZ2220,TRUE,_xll.ohTrigger(Trigger,Trigger3M))</f>
        <v>1.7462875630121718E-2</v>
      </c>
      <c r="BD2220" s="246">
        <f>_xll.qlIndexFixing($BE$1,AZ2220,,_xll.ohTrigger(Trigger,Trigger3M))</f>
        <v>1.7481545156439668E-2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54914</v>
      </c>
      <c r="BA2221" s="101">
        <f>_xll.qlCalendarAdvance(Calendar,BA2220,AY2221,"f",,Trigger)</f>
        <v>54918</v>
      </c>
      <c r="BB2221" s="101">
        <f>_xll.qlInterestRateIndexMaturity(Currency&amp;"ibor"&amp;Tenor,BA2221,Trigger)</f>
        <v>55010</v>
      </c>
      <c r="BC2221" s="246">
        <f>_xll.qlIndexFixing($AC$5,AZ2221,TRUE,_xll.ohTrigger(Trigger,Trigger3M))</f>
        <v>1.7441699994561903E-2</v>
      </c>
      <c r="BD2221" s="246">
        <f>_xll.qlIndexFixing($BE$1,AZ2221,,_xll.ohTrigger(Trigger,Trigger3M))</f>
        <v>1.7476249254280249E-2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54921</v>
      </c>
      <c r="BA2222" s="101">
        <f>_xll.qlCalendarAdvance(Calendar,BA2221,AY2222,"f",,Trigger)</f>
        <v>54925</v>
      </c>
      <c r="BB2222" s="101">
        <f>_xll.qlInterestRateIndexMaturity(Currency&amp;"ibor"&amp;Tenor,BA2222,Trigger)</f>
        <v>55017</v>
      </c>
      <c r="BC2222" s="246">
        <f>_xll.qlIndexFixing($AC$5,AZ2222,TRUE,_xll.ohTrigger(Trigger,Trigger3M))</f>
        <v>1.7420500600405255E-2</v>
      </c>
      <c r="BD2222" s="246">
        <f>_xll.qlIndexFixing($BE$1,AZ2222,,_xll.ohTrigger(Trigger,Trigger3M))</f>
        <v>1.7470927273861282E-2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54928</v>
      </c>
      <c r="BA2223" s="101">
        <f>_xll.qlCalendarAdvance(Calendar,BA2222,AY2223,"f",,Trigger)</f>
        <v>54932</v>
      </c>
      <c r="BB2223" s="101">
        <f>_xll.qlInterestRateIndexMaturity(Currency&amp;"ibor"&amp;Tenor,BA2223,Trigger)</f>
        <v>55024</v>
      </c>
      <c r="BC2223" s="246">
        <f>_xll.qlIndexFixing($AC$5,AZ2223,TRUE,_xll.ohTrigger(Trigger,Trigger3M))</f>
        <v>1.739927744803843E-2</v>
      </c>
      <c r="BD2223" s="246">
        <f>_xll.qlIndexFixing($BE$1,AZ2223,,_xll.ohTrigger(Trigger,Trigger3M))</f>
        <v>1.7465579215285288E-2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54935</v>
      </c>
      <c r="BA2224" s="101">
        <f>_xll.qlCalendarAdvance(Calendar,BA2223,AY2224,"f",,Trigger)</f>
        <v>54939</v>
      </c>
      <c r="BB2224" s="101">
        <f>_xll.qlInterestRateIndexMaturity(Currency&amp;"ibor"&amp;Tenor,BA2224,Trigger)</f>
        <v>55031</v>
      </c>
      <c r="BC2224" s="246">
        <f>_xll.qlIndexFixing($AC$5,AZ2224,TRUE,_xll.ohTrigger(Trigger,Trigger3M))</f>
        <v>1.7378030537848067E-2</v>
      </c>
      <c r="BD2224" s="246">
        <f>_xll.qlIndexFixing($BE$1,AZ2224,,_xll.ohTrigger(Trigger,Trigger3M))</f>
        <v>1.7460205078659141E-2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54942</v>
      </c>
      <c r="BA2225" s="101">
        <f>_xll.qlCalendarAdvance(Calendar,BA2224,AY2225,"f",,Trigger)</f>
        <v>54946</v>
      </c>
      <c r="BB2225" s="101">
        <f>_xll.qlInterestRateIndexMaturity(Currency&amp;"ibor"&amp;Tenor,BA2225,Trigger)</f>
        <v>55038</v>
      </c>
      <c r="BC2225" s="246">
        <f>_xll.qlIndexFixing($AC$5,AZ2225,TRUE,_xll.ohTrigger(Trigger,Trigger3M))</f>
        <v>1.7356759870219951E-2</v>
      </c>
      <c r="BD2225" s="246">
        <f>_xll.qlIndexFixing($BE$1,AZ2225,,_xll.ohTrigger(Trigger,Trigger3M))</f>
        <v>1.745480486408971E-2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54949</v>
      </c>
      <c r="BA2226" s="101">
        <f>_xll.qlCalendarAdvance(Calendar,BA2225,AY2226,"f",,Trigger)</f>
        <v>54953</v>
      </c>
      <c r="BB2226" s="101">
        <f>_xll.qlInterestRateIndexMaturity(Currency&amp;"ibor"&amp;Tenor,BA2226,Trigger)</f>
        <v>55045</v>
      </c>
      <c r="BC2226" s="246">
        <f>_xll.qlIndexFixing($AC$5,AZ2226,TRUE,_xll.ohTrigger(Trigger,Trigger3M))</f>
        <v>1.7335465445540724E-2</v>
      </c>
      <c r="BD2226" s="246">
        <f>_xll.qlIndexFixing($BE$1,AZ2226,,_xll.ohTrigger(Trigger,Trigger3M))</f>
        <v>1.7449378571687341E-2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54956</v>
      </c>
      <c r="BA2227" s="101">
        <f>_xll.qlCalendarAdvance(Calendar,BA2226,AY2227,"f",,Trigger)</f>
        <v>54960</v>
      </c>
      <c r="BB2227" s="101">
        <f>_xll.qlInterestRateIndexMaturity(Currency&amp;"ibor"&amp;Tenor,BA2227,Trigger)</f>
        <v>55052</v>
      </c>
      <c r="BC2227" s="246">
        <f>_xll.qlIndexFixing($AC$5,AZ2227,TRUE,_xll.ohTrigger(Trigger,Trigger3M))</f>
        <v>1.731414726419964E-2</v>
      </c>
      <c r="BD2227" s="246">
        <f>_xll.qlIndexFixing($BE$1,AZ2227,,_xll.ohTrigger(Trigger,Trigger3M))</f>
        <v>1.744392620155804E-2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54963</v>
      </c>
      <c r="BA2228" s="101">
        <f>_xll.qlCalendarAdvance(Calendar,BA2227,AY2228,"f",,Trigger)</f>
        <v>54967</v>
      </c>
      <c r="BB2228" s="101">
        <f>_xll.qlInterestRateIndexMaturity(Currency&amp;"ibor"&amp;Tenor,BA2228,Trigger)</f>
        <v>55059</v>
      </c>
      <c r="BC2228" s="246">
        <f>_xll.qlIndexFixing($AC$5,AZ2228,TRUE,_xll.ohTrigger(Trigger,Trigger3M))</f>
        <v>1.7292805326583352E-2</v>
      </c>
      <c r="BD2228" s="246">
        <f>_xll.qlIndexFixing($BE$1,AZ2228,,_xll.ohTrigger(Trigger,Trigger3M))</f>
        <v>1.7438447753810413E-2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54970</v>
      </c>
      <c r="BA2229" s="101">
        <f>_xll.qlCalendarAdvance(Calendar,BA2228,AY2229,"f",,Trigger)</f>
        <v>54974</v>
      </c>
      <c r="BB2229" s="101">
        <f>_xll.qlInterestRateIndexMaturity(Currency&amp;"ibor"&amp;Tenor,BA2229,Trigger)</f>
        <v>55066</v>
      </c>
      <c r="BC2229" s="246">
        <f>_xll.qlIndexFixing($AC$5,AZ2229,TRUE,_xll.ohTrigger(Trigger,Trigger3M))</f>
        <v>1.72745549008466E-2</v>
      </c>
      <c r="BD2229" s="246">
        <f>_xll.qlIndexFixing($BE$1,AZ2229,,_xll.ohTrigger(Trigger,Trigger3M))</f>
        <v>1.7432943228553068E-2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54977</v>
      </c>
      <c r="BA2230" s="101">
        <f>_xll.qlCalendarAdvance(Calendar,BA2229,AY2230,"f",,Trigger)</f>
        <v>54981</v>
      </c>
      <c r="BB2230" s="101">
        <f>_xll.qlInterestRateIndexMaturity(Currency&amp;"ibor"&amp;Tenor,BA2230,Trigger)</f>
        <v>55073</v>
      </c>
      <c r="BC2230" s="246">
        <f>_xll.qlIndexFixing($AC$5,AZ2230,TRUE,_xll.ohTrigger(Trigger,Trigger3M))</f>
        <v>1.7274985900747584E-2</v>
      </c>
      <c r="BD2230" s="246">
        <f>_xll.qlIndexFixing($BE$1,AZ2230,,_xll.ohTrigger(Trigger,Trigger3M))</f>
        <v>1.7427412625894617E-2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54984</v>
      </c>
      <c r="BA2231" s="101">
        <f>_xll.qlCalendarAdvance(Calendar,BA2230,AY2231,"f",,Trigger)</f>
        <v>54988</v>
      </c>
      <c r="BB2231" s="101">
        <f>_xll.qlInterestRateIndexMaturity(Currency&amp;"ibor"&amp;Tenor,BA2231,Trigger)</f>
        <v>55080</v>
      </c>
      <c r="BC2231" s="246">
        <f>_xll.qlIndexFixing($AC$5,AZ2231,TRUE,_xll.ohTrigger(Trigger,Trigger3M))</f>
        <v>1.7275416900695492E-2</v>
      </c>
      <c r="BD2231" s="246">
        <f>_xll.qlIndexFixing($BE$1,AZ2231,,_xll.ohTrigger(Trigger,Trigger3M))</f>
        <v>1.7421855945948878E-2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54991</v>
      </c>
      <c r="BA2232" s="101">
        <f>_xll.qlCalendarAdvance(Calendar,BA2231,AY2232,"f",,Trigger)</f>
        <v>54995</v>
      </c>
      <c r="BB2232" s="101">
        <f>_xll.qlInterestRateIndexMaturity(Currency&amp;"ibor"&amp;Tenor,BA2232,Trigger)</f>
        <v>55087</v>
      </c>
      <c r="BC2232" s="246">
        <f>_xll.qlIndexFixing($AC$5,AZ2232,TRUE,_xll.ohTrigger(Trigger,Trigger3M))</f>
        <v>1.7275847900692053E-2</v>
      </c>
      <c r="BD2232" s="246">
        <f>_xll.qlIndexFixing($BE$1,AZ2232,,_xll.ohTrigger(Trigger,Trigger3M))</f>
        <v>1.7416273188822724E-2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54998</v>
      </c>
      <c r="BA2233" s="101">
        <f>_xll.qlCalendarAdvance(Calendar,BA2232,AY2233,"f",,Trigger)</f>
        <v>55002</v>
      </c>
      <c r="BB2233" s="101">
        <f>_xll.qlInterestRateIndexMaturity(Currency&amp;"ibor"&amp;Tenor,BA2233,Trigger)</f>
        <v>55094</v>
      </c>
      <c r="BC2233" s="246">
        <f>_xll.qlIndexFixing($AC$5,AZ2233,TRUE,_xll.ohTrigger(Trigger,Trigger3M))</f>
        <v>1.7276278900733796E-2</v>
      </c>
      <c r="BD2233" s="246">
        <f>_xll.qlIndexFixing($BE$1,AZ2233,,_xll.ohTrigger(Trigger,Trigger3M))</f>
        <v>1.7410664354630848E-2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55005</v>
      </c>
      <c r="BA2234" s="101">
        <f>_xll.qlCalendarAdvance(Calendar,BA2233,AY2234,"f",,Trigger)</f>
        <v>55009</v>
      </c>
      <c r="BB2234" s="101">
        <f>_xll.qlInterestRateIndexMaturity(Currency&amp;"ibor"&amp;Tenor,BA2234,Trigger)</f>
        <v>55101</v>
      </c>
      <c r="BC2234" s="246">
        <f>_xll.qlIndexFixing($AC$5,AZ2234,TRUE,_xll.ohTrigger(Trigger,Trigger3M))</f>
        <v>1.7276709900822459E-2</v>
      </c>
      <c r="BD2234" s="246">
        <f>_xll.qlIndexFixing($BE$1,AZ2234,,_xll.ohTrigger(Trigger,Trigger3M))</f>
        <v>1.7405029443479249E-2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55012</v>
      </c>
      <c r="BA2235" s="101">
        <f>_xll.qlCalendarAdvance(Calendar,BA2234,AY2235,"f",,Trigger)</f>
        <v>55016</v>
      </c>
      <c r="BB2235" s="101">
        <f>_xll.qlInterestRateIndexMaturity(Currency&amp;"ibor"&amp;Tenor,BA2235,Trigger)</f>
        <v>55108</v>
      </c>
      <c r="BC2235" s="246">
        <f>_xll.qlIndexFixing($AC$5,AZ2235,TRUE,_xll.ohTrigger(Trigger,Trigger3M))</f>
        <v>1.7277140900959775E-2</v>
      </c>
      <c r="BD2235" s="246">
        <f>_xll.qlIndexFixing($BE$1,AZ2235,,_xll.ohTrigger(Trigger,Trigger3M))</f>
        <v>1.7399368455486963E-2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55019</v>
      </c>
      <c r="BA2236" s="101">
        <f>_xll.qlCalendarAdvance(Calendar,BA2235,AY2236,"f",,Trigger)</f>
        <v>55023</v>
      </c>
      <c r="BB2236" s="101">
        <f>_xll.qlInterestRateIndexMaturity(Currency&amp;"ibor"&amp;Tenor,BA2236,Trigger)</f>
        <v>55115</v>
      </c>
      <c r="BC2236" s="246">
        <f>_xll.qlIndexFixing($AC$5,AZ2236,TRUE,_xll.ohTrigger(Trigger,Trigger3M))</f>
        <v>1.7277571901144883E-2</v>
      </c>
      <c r="BD2236" s="246">
        <f>_xll.qlIndexFixing($BE$1,AZ2236,,_xll.ohTrigger(Trigger,Trigger3M))</f>
        <v>1.739368139076173E-2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55026</v>
      </c>
      <c r="BA2237" s="101">
        <f>_xll.qlCalendarAdvance(Calendar,BA2236,AY2237,"f",,Trigger)</f>
        <v>55030</v>
      </c>
      <c r="BB2237" s="101">
        <f>_xll.qlInterestRateIndexMaturity(Currency&amp;"ibor"&amp;Tenor,BA2237,Trigger)</f>
        <v>55122</v>
      </c>
      <c r="BC2237" s="246">
        <f>_xll.qlIndexFixing($AC$5,AZ2237,TRUE,_xll.ohTrigger(Trigger,Trigger3M))</f>
        <v>1.727800290137604E-2</v>
      </c>
      <c r="BD2237" s="246">
        <f>_xll.qlIndexFixing($BE$1,AZ2237,,_xll.ohTrigger(Trigger,Trigger3M))</f>
        <v>1.7387968249419111E-2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55033</v>
      </c>
      <c r="BA2238" s="101">
        <f>_xll.qlCalendarAdvance(Calendar,BA2237,AY2238,"f",,Trigger)</f>
        <v>55037</v>
      </c>
      <c r="BB2238" s="101">
        <f>_xll.qlInterestRateIndexMaturity(Currency&amp;"ibor"&amp;Tenor,BA2238,Trigger)</f>
        <v>55128</v>
      </c>
      <c r="BC2238" s="246">
        <f>_xll.qlIndexFixing($AC$5,AZ2238,TRUE,_xll.ohTrigger(Trigger,Trigger3M))</f>
        <v>1.7277989088133678E-2</v>
      </c>
      <c r="BD2238" s="246">
        <f>_xll.qlIndexFixing($BE$1,AZ2238,,_xll.ohTrigger(Trigger,Trigger3M))</f>
        <v>1.738222486482505E-2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55040</v>
      </c>
      <c r="BA2239" s="101">
        <f>_xll.qlCalendarAdvance(Calendar,BA2238,AY2239,"f",,Trigger)</f>
        <v>55044</v>
      </c>
      <c r="BB2239" s="101">
        <f>_xll.qlInterestRateIndexMaturity(Currency&amp;"ibor"&amp;Tenor,BA2239,Trigger)</f>
        <v>55135</v>
      </c>
      <c r="BC2239" s="246">
        <f>_xll.qlIndexFixing($AC$5,AZ2239,TRUE,_xll.ohTrigger(Trigger,Trigger3M))</f>
        <v>1.7278420067815513E-2</v>
      </c>
      <c r="BD2239" s="246">
        <f>_xll.qlIndexFixing($BE$1,AZ2239,,_xll.ohTrigger(Trigger,Trigger3M))</f>
        <v>1.737646171079632E-2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55047</v>
      </c>
      <c r="BA2240" s="101">
        <f>_xll.qlCalendarAdvance(Calendar,BA2239,AY2240,"f",,Trigger)</f>
        <v>55051</v>
      </c>
      <c r="BB2240" s="101">
        <f>_xll.qlInterestRateIndexMaturity(Currency&amp;"ibor"&amp;Tenor,BA2240,Trigger)</f>
        <v>55142</v>
      </c>
      <c r="BC2240" s="246">
        <f>_xll.qlIndexFixing($AC$5,AZ2240,TRUE,_xll.ohTrigger(Trigger,Trigger3M))</f>
        <v>1.7278851047544778E-2</v>
      </c>
      <c r="BD2240" s="246">
        <f>_xll.qlIndexFixing($BE$1,AZ2240,,_xll.ohTrigger(Trigger,Trigger3M))</f>
        <v>1.7370672481649262E-2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55054</v>
      </c>
      <c r="BA2241" s="101">
        <f>_xll.qlCalendarAdvance(Calendar,BA2240,AY2241,"f",,Trigger)</f>
        <v>55058</v>
      </c>
      <c r="BB2241" s="101">
        <f>_xll.qlInterestRateIndexMaturity(Currency&amp;"ibor"&amp;Tenor,BA2241,Trigger)</f>
        <v>55149</v>
      </c>
      <c r="BC2241" s="246">
        <f>_xll.qlIndexFixing($AC$5,AZ2241,TRUE,_xll.ohTrigger(Trigger,Trigger3M))</f>
        <v>1.7279282027319723E-2</v>
      </c>
      <c r="BD2241" s="246">
        <f>_xll.qlIndexFixing($BE$1,AZ2241,,_xll.ohTrigger(Trigger,Trigger3M))</f>
        <v>1.7364857177492803E-2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55061</v>
      </c>
      <c r="BA2242" s="101">
        <f>_xll.qlCalendarAdvance(Calendar,BA2241,AY2242,"f",,Trigger)</f>
        <v>55065</v>
      </c>
      <c r="BB2242" s="101">
        <f>_xll.qlInterestRateIndexMaturity(Currency&amp;"ibor"&amp;Tenor,BA2242,Trigger)</f>
        <v>55157</v>
      </c>
      <c r="BC2242" s="246">
        <f>_xll.qlIndexFixing($AC$5,AZ2242,TRUE,_xll.ohTrigger(Trigger,Trigger3M))</f>
        <v>1.7280157903242561E-2</v>
      </c>
      <c r="BD2242" s="246">
        <f>_xll.qlIndexFixing($BE$1,AZ2242,,_xll.ohTrigger(Trigger,Trigger3M))</f>
        <v>1.7359011397432449E-2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55068</v>
      </c>
      <c r="BA2243" s="101">
        <f>_xll.qlCalendarAdvance(Calendar,BA2242,AY2243,"f",,Trigger)</f>
        <v>55072</v>
      </c>
      <c r="BB2243" s="101">
        <f>_xll.qlInterestRateIndexMaturity(Currency&amp;"ibor"&amp;Tenor,BA2243,Trigger)</f>
        <v>55164</v>
      </c>
      <c r="BC2243" s="246">
        <f>_xll.qlIndexFixing($AC$5,AZ2243,TRUE,_xll.ohTrigger(Trigger,Trigger3M))</f>
        <v>1.7280588903759577E-2</v>
      </c>
      <c r="BD2243" s="246">
        <f>_xll.qlIndexFixing($BE$1,AZ2243,,_xll.ohTrigger(Trigger,Trigger3M))</f>
        <v>1.7353141798787931E-2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55075</v>
      </c>
      <c r="BA2244" s="101">
        <f>_xll.qlCalendarAdvance(Calendar,BA2243,AY2244,"f",,Trigger)</f>
        <v>55079</v>
      </c>
      <c r="BB2244" s="101">
        <f>_xll.qlInterestRateIndexMaturity(Currency&amp;"ibor"&amp;Tenor,BA2244,Trigger)</f>
        <v>55171</v>
      </c>
      <c r="BC2244" s="246">
        <f>_xll.qlIndexFixing($AC$5,AZ2244,TRUE,_xll.ohTrigger(Trigger,Trigger3M))</f>
        <v>1.7281019904321772E-2</v>
      </c>
      <c r="BD2244" s="246">
        <f>_xll.qlIndexFixing($BE$1,AZ2244,,_xll.ohTrigger(Trigger,Trigger3M))</f>
        <v>1.7347246124333207E-2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55082</v>
      </c>
      <c r="BA2245" s="101">
        <f>_xll.qlCalendarAdvance(Calendar,BA2244,AY2245,"f",,Trigger)</f>
        <v>55086</v>
      </c>
      <c r="BB2245" s="101">
        <f>_xll.qlInterestRateIndexMaturity(Currency&amp;"ibor"&amp;Tenor,BA2245,Trigger)</f>
        <v>55178</v>
      </c>
      <c r="BC2245" s="246">
        <f>_xll.qlIndexFixing($AC$5,AZ2245,TRUE,_xll.ohTrigger(Trigger,Trigger3M))</f>
        <v>1.728145090493002E-2</v>
      </c>
      <c r="BD2245" s="246">
        <f>_xll.qlIndexFixing($BE$1,AZ2245,,_xll.ohTrigger(Trigger,Trigger3M))</f>
        <v>1.7341324374182097E-2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55089</v>
      </c>
      <c r="BA2246" s="101">
        <f>_xll.qlCalendarAdvance(Calendar,BA2245,AY2246,"f",,Trigger)</f>
        <v>55093</v>
      </c>
      <c r="BB2246" s="101">
        <f>_xll.qlInterestRateIndexMaturity(Currency&amp;"ibor"&amp;Tenor,BA2246,Trigger)</f>
        <v>55185</v>
      </c>
      <c r="BC2246" s="246">
        <f>_xll.qlIndexFixing($AC$5,AZ2246,TRUE,_xll.ohTrigger(Trigger,Trigger3M))</f>
        <v>1.7281881905587791E-2</v>
      </c>
      <c r="BD2246" s="246">
        <f>_xll.qlIndexFixing($BE$1,AZ2246,,_xll.ohTrigger(Trigger,Trigger3M))</f>
        <v>1.7335376548457116E-2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55096</v>
      </c>
      <c r="BA2247" s="101">
        <f>_xll.qlCalendarAdvance(Calendar,BA2246,AY2247,"f",,Trigger)</f>
        <v>55100</v>
      </c>
      <c r="BB2247" s="101">
        <f>_xll.qlInterestRateIndexMaturity(Currency&amp;"ibor"&amp;Tenor,BA2247,Trigger)</f>
        <v>55192</v>
      </c>
      <c r="BC2247" s="246">
        <f>_xll.qlIndexFixing($AC$5,AZ2247,TRUE,_xll.ohTrigger(Trigger,Trigger3M))</f>
        <v>1.7282312906292483E-2</v>
      </c>
      <c r="BD2247" s="246">
        <f>_xll.qlIndexFixing($BE$1,AZ2247,,_xll.ohTrigger(Trigger,Trigger3M))</f>
        <v>1.7329402647275557E-2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55103</v>
      </c>
      <c r="BA2248" s="101">
        <f>_xll.qlCalendarAdvance(Calendar,BA2247,AY2248,"f",,Trigger)</f>
        <v>55107</v>
      </c>
      <c r="BB2248" s="101">
        <f>_xll.qlInterestRateIndexMaturity(Currency&amp;"ibor"&amp;Tenor,BA2248,Trigger)</f>
        <v>55199</v>
      </c>
      <c r="BC2248" s="246">
        <f>_xll.qlIndexFixing($AC$5,AZ2248,TRUE,_xll.ohTrigger(Trigger,Trigger3M))</f>
        <v>1.7282743907044092E-2</v>
      </c>
      <c r="BD2248" s="246">
        <f>_xll.qlIndexFixing($BE$1,AZ2248,,_xll.ohTrigger(Trigger,Trigger3M))</f>
        <v>1.732340267075385E-2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55110</v>
      </c>
      <c r="BA2249" s="101">
        <f>_xll.qlCalendarAdvance(Calendar,BA2248,AY2249,"f",,Trigger)</f>
        <v>55114</v>
      </c>
      <c r="BB2249" s="101">
        <f>_xll.qlInterestRateIndexMaturity(Currency&amp;"ibor"&amp;Tenor,BA2249,Trigger)</f>
        <v>55206</v>
      </c>
      <c r="BC2249" s="246">
        <f>_xll.qlIndexFixing($AC$5,AZ2249,TRUE,_xll.ohTrigger(Trigger,Trigger3M))</f>
        <v>1.7283174907842622E-2</v>
      </c>
      <c r="BD2249" s="246">
        <f>_xll.qlIndexFixing($BE$1,AZ2249,,_xll.ohTrigger(Trigger,Trigger3M))</f>
        <v>1.7317376619014505E-2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55117</v>
      </c>
      <c r="BA2250" s="101">
        <f>_xll.qlCalendarAdvance(Calendar,BA2249,AY2250,"f",,Trigger)</f>
        <v>55121</v>
      </c>
      <c r="BB2250" s="101">
        <f>_xll.qlInterestRateIndexMaturity(Currency&amp;"ibor"&amp;Tenor,BA2250,Trigger)</f>
        <v>55212</v>
      </c>
      <c r="BC2250" s="246">
        <f>_xll.qlIndexFixing($AC$5,AZ2250,TRUE,_xll.ohTrigger(Trigger,Trigger3M))</f>
        <v>1.7283160847407702E-2</v>
      </c>
      <c r="BD2250" s="246">
        <f>_xll.qlIndexFixing($BE$1,AZ2250,,_xll.ohTrigger(Trigger,Trigger3M))</f>
        <v>1.7311346083898806E-2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55124</v>
      </c>
      <c r="BA2251" s="101">
        <f>_xll.qlCalendarAdvance(Calendar,BA2250,AY2251,"f",,Trigger)</f>
        <v>55128</v>
      </c>
      <c r="BB2251" s="101">
        <f>_xll.qlInterestRateIndexMaturity(Currency&amp;"ibor"&amp;Tenor,BA2251,Trigger)</f>
        <v>55218</v>
      </c>
      <c r="BC2251" s="246">
        <f>_xll.qlIndexFixing($AC$5,AZ2251,TRUE,_xll.ohTrigger(Trigger,Trigger3M))</f>
        <v>1.7283146761905677E-2</v>
      </c>
      <c r="BD2251" s="246">
        <f>_xll.qlIndexFixing($BE$1,AZ2251,,_xll.ohTrigger(Trigger,Trigger3M))</f>
        <v>1.7305293575564207E-2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55131</v>
      </c>
      <c r="BA2252" s="101">
        <f>_xll.qlCalendarAdvance(Calendar,BA2251,AY2252,"f",,Trigger)</f>
        <v>55135</v>
      </c>
      <c r="BB2252" s="101">
        <f>_xll.qlInterestRateIndexMaturity(Currency&amp;"ibor"&amp;Tenor,BA2252,Trigger)</f>
        <v>55225</v>
      </c>
      <c r="BC2252" s="246">
        <f>_xll.qlIndexFixing($AC$5,AZ2252,TRUE,_xll.ohTrigger(Trigger,Trigger3M))</f>
        <v>1.7283577721546983E-2</v>
      </c>
      <c r="BD2252" s="246">
        <f>_xll.qlIndexFixing($BE$1,AZ2252,,_xll.ohTrigger(Trigger,Trigger3M))</f>
        <v>1.7299193608963037E-2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55138</v>
      </c>
      <c r="BA2253" s="101">
        <f>_xll.qlCalendarAdvance(Calendar,BA2252,AY2253,"f",,Trigger)</f>
        <v>55142</v>
      </c>
      <c r="BB2253" s="101">
        <f>_xll.qlInterestRateIndexMaturity(Currency&amp;"ibor"&amp;Tenor,BA2253,Trigger)</f>
        <v>55232</v>
      </c>
      <c r="BC2253" s="246">
        <f>_xll.qlIndexFixing($AC$5,AZ2253,TRUE,_xll.ohTrigger(Trigger,Trigger3M))</f>
        <v>1.7284008681233587E-2</v>
      </c>
      <c r="BD2253" s="246">
        <f>_xll.qlIndexFixing($BE$1,AZ2253,,_xll.ohTrigger(Trigger,Trigger3M))</f>
        <v>1.7293067569901233E-2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55144</v>
      </c>
      <c r="BA2254" s="101">
        <f>_xll.qlCalendarAdvance(Calendar,BA2253,AY2254,"f",,Trigger)</f>
        <v>55149</v>
      </c>
      <c r="BB2254" s="101">
        <f>_xll.qlInterestRateIndexMaturity(Currency&amp;"ibor"&amp;Tenor,BA2254,Trigger)</f>
        <v>55239</v>
      </c>
      <c r="BC2254" s="246">
        <f>_xll.qlIndexFixing($AC$5,AZ2254,TRUE,_xll.ohTrigger(Trigger,Trigger3M))</f>
        <v>1.7284439640968152E-2</v>
      </c>
      <c r="BD2254" s="246">
        <f>_xll.qlIndexFixing($BE$1,AZ2254,,_xll.ohTrigger(Trigger,Trigger3M))</f>
        <v>1.7286915458500474E-2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55152</v>
      </c>
      <c r="BA2255" s="101">
        <f>_xll.qlCalendarAdvance(Calendar,BA2254,AY2255,"f",,Trigger)</f>
        <v>55156</v>
      </c>
      <c r="BB2255" s="101">
        <f>_xll.qlInterestRateIndexMaturity(Currency&amp;"ibor"&amp;Tenor,BA2255,Trigger)</f>
        <v>55247</v>
      </c>
      <c r="BC2255" s="246">
        <f>_xll.qlIndexFixing($AC$5,AZ2255,TRUE,_xll.ohTrigger(Trigger,Trigger3M))</f>
        <v>1.7285315749092485E-2</v>
      </c>
      <c r="BD2255" s="246">
        <f>_xll.qlIndexFixing($BE$1,AZ2255,,_xll.ohTrigger(Trigger,Trigger3M))</f>
        <v>1.7280705108764057E-2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55159</v>
      </c>
      <c r="BA2256" s="101">
        <f>_xll.qlCalendarAdvance(Calendar,BA2255,AY2256,"f",,Trigger)</f>
        <v>55163</v>
      </c>
      <c r="BB2256" s="101">
        <f>_xll.qlInterestRateIndexMaturity(Currency&amp;"ibor"&amp;Tenor,BA2256,Trigger)</f>
        <v>55253</v>
      </c>
      <c r="BC2256" s="246">
        <f>_xll.qlIndexFixing($AC$5,AZ2256,TRUE,_xll.ohTrigger(Trigger,Trigger3M))</f>
        <v>1.7285301560572286E-2</v>
      </c>
      <c r="BD2256" s="246">
        <f>_xll.qlIndexFixing($BE$1,AZ2256,,_xll.ohTrigger(Trigger,Trigger3M))</f>
        <v>1.727453301915638E-2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55166</v>
      </c>
      <c r="BA2257" s="101">
        <f>_xll.qlCalendarAdvance(Calendar,BA2256,AY2257,"f",,Trigger)</f>
        <v>55170</v>
      </c>
      <c r="BB2257" s="101">
        <f>_xll.qlInterestRateIndexMaturity(Currency&amp;"ibor"&amp;Tenor,BA2257,Trigger)</f>
        <v>55260</v>
      </c>
      <c r="BC2257" s="246">
        <f>_xll.qlIndexFixing($AC$5,AZ2257,TRUE,_xll.ohTrigger(Trigger,Trigger3M))</f>
        <v>1.7285732520445407E-2</v>
      </c>
      <c r="BD2257" s="246">
        <f>_xll.qlIndexFixing($BE$1,AZ2257,,_xll.ohTrigger(Trigger,Trigger3M))</f>
        <v>1.7268302691454629E-2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55173</v>
      </c>
      <c r="BA2258" s="101">
        <f>_xll.qlCalendarAdvance(Calendar,BA2257,AY2258,"f",,Trigger)</f>
        <v>55177</v>
      </c>
      <c r="BB2258" s="101">
        <f>_xll.qlInterestRateIndexMaturity(Currency&amp;"ibor"&amp;Tenor,BA2258,Trigger)</f>
        <v>55267</v>
      </c>
      <c r="BC2258" s="246">
        <f>_xll.qlIndexFixing($AC$5,AZ2258,TRUE,_xll.ohTrigger(Trigger,Trigger3M))</f>
        <v>1.7286163480362937E-2</v>
      </c>
      <c r="BD2258" s="246">
        <f>_xll.qlIndexFixing($BE$1,AZ2258,,_xll.ohTrigger(Trigger,Trigger3M))</f>
        <v>1.7262046291896205E-2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55180</v>
      </c>
      <c r="BA2259" s="101">
        <f>_xll.qlCalendarAdvance(Calendar,BA2258,AY2259,"f",,Trigger)</f>
        <v>55184</v>
      </c>
      <c r="BB2259" s="101">
        <f>_xll.qlInterestRateIndexMaturity(Currency&amp;"ibor"&amp;Tenor,BA2259,Trigger)</f>
        <v>55271</v>
      </c>
      <c r="BC2259" s="246">
        <f>_xll.qlIndexFixing($AC$5,AZ2259,TRUE,_xll.ohTrigger(Trigger,Trigger3M))</f>
        <v>1.7285258844621204E-2</v>
      </c>
      <c r="BD2259" s="246">
        <f>_xll.qlIndexFixing($BE$1,AZ2259,,_xll.ohTrigger(Trigger,Trigger3M))</f>
        <v>1.7255885007739283E-2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55187</v>
      </c>
      <c r="BA2260" s="101">
        <f>_xll.qlCalendarAdvance(Calendar,BA2259,AY2260,"f",,Trigger)</f>
        <v>55191</v>
      </c>
      <c r="BB2260" s="101">
        <f>_xll.qlInterestRateIndexMaturity(Currency&amp;"ibor"&amp;Tenor,BA2260,Trigger)</f>
        <v>55281</v>
      </c>
      <c r="BC2260" s="246">
        <f>_xll.qlIndexFixing($AC$5,AZ2260,TRUE,_xll.ohTrigger(Trigger,Trigger3M))</f>
        <v>1.7287025400338329E-2</v>
      </c>
      <c r="BD2260" s="246">
        <f>_xll.qlIndexFixing($BE$1,AZ2260,,_xll.ohTrigger(Trigger,Trigger3M))</f>
        <v>1.7249455277688952E-2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55194</v>
      </c>
      <c r="BA2261" s="101">
        <f>_xll.qlCalendarAdvance(Calendar,BA2260,AY2261,"f",,Trigger)</f>
        <v>55198</v>
      </c>
      <c r="BB2261" s="101">
        <f>_xll.qlInterestRateIndexMaturity(Currency&amp;"ibor"&amp;Tenor,BA2261,Trigger)</f>
        <v>55288</v>
      </c>
      <c r="BC2261" s="246">
        <f>_xll.qlIndexFixing($AC$5,AZ2261,TRUE,_xll.ohTrigger(Trigger,Trigger3M))</f>
        <v>1.7287456360395304E-2</v>
      </c>
      <c r="BD2261" s="246">
        <f>_xll.qlIndexFixing($BE$1,AZ2261,,_xll.ohTrigger(Trigger,Trigger3M))</f>
        <v>1.7243120663287925E-2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55201</v>
      </c>
      <c r="BA2262" s="101">
        <f>_xll.qlCalendarAdvance(Calendar,BA2261,AY2262,"f",,Trigger)</f>
        <v>55205</v>
      </c>
      <c r="BB2262" s="101">
        <f>_xll.qlInterestRateIndexMaturity(Currency&amp;"ibor"&amp;Tenor,BA2262,Trigger)</f>
        <v>55295</v>
      </c>
      <c r="BC2262" s="246">
        <f>_xll.qlIndexFixing($AC$5,AZ2262,TRUE,_xll.ohTrigger(Trigger,Trigger3M))</f>
        <v>1.7287887320497575E-2</v>
      </c>
      <c r="BD2262" s="246">
        <f>_xll.qlIndexFixing($BE$1,AZ2262,,_xll.ohTrigger(Trigger,Trigger3M))</f>
        <v>1.7236759977520499E-2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55208</v>
      </c>
      <c r="BA2263" s="101">
        <f>_xll.qlCalendarAdvance(Calendar,BA2262,AY2263,"f",,Trigger)</f>
        <v>55212</v>
      </c>
      <c r="BB2263" s="101">
        <f>_xll.qlInterestRateIndexMaturity(Currency&amp;"ibor"&amp;Tenor,BA2263,Trigger)</f>
        <v>55304</v>
      </c>
      <c r="BC2263" s="246">
        <f>_xll.qlIndexFixing($AC$5,AZ2263,TRUE,_xll.ohTrigger(Trigger,Trigger3M))</f>
        <v>1.7289208923989361E-2</v>
      </c>
      <c r="BD2263" s="246">
        <f>_xll.qlIndexFixing($BE$1,AZ2263,,_xll.ohTrigger(Trigger,Trigger3M))</f>
        <v>1.7230274064788702E-2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55215</v>
      </c>
      <c r="BA2264" s="101">
        <f>_xll.qlCalendarAdvance(Calendar,BA2263,AY2264,"f",,Trigger)</f>
        <v>55219</v>
      </c>
      <c r="BB2264" s="101">
        <f>_xll.qlInterestRateIndexMaturity(Currency&amp;"ibor"&amp;Tenor,BA2264,Trigger)</f>
        <v>55311</v>
      </c>
      <c r="BC2264" s="246">
        <f>_xll.qlIndexFixing($AC$5,AZ2264,TRUE,_xll.ohTrigger(Trigger,Trigger3M))</f>
        <v>1.7289639925496019E-2</v>
      </c>
      <c r="BD2264" s="246">
        <f>_xll.qlIndexFixing($BE$1,AZ2264,,_xll.ohTrigger(Trigger,Trigger3M))</f>
        <v>1.7223856899451329E-2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55222</v>
      </c>
      <c r="BA2265" s="101">
        <f>_xll.qlCalendarAdvance(Calendar,BA2264,AY2265,"f",,Trigger)</f>
        <v>55226</v>
      </c>
      <c r="BB2265" s="101">
        <f>_xll.qlInterestRateIndexMaturity(Currency&amp;"ibor"&amp;Tenor,BA2265,Trigger)</f>
        <v>55318</v>
      </c>
      <c r="BC2265" s="246">
        <f>_xll.qlIndexFixing($AC$5,AZ2265,TRUE,_xll.ohTrigger(Trigger,Trigger3M))</f>
        <v>1.7290070927051333E-2</v>
      </c>
      <c r="BD2265" s="246">
        <f>_xll.qlIndexFixing($BE$1,AZ2265,,_xll.ohTrigger(Trigger,Trigger3M))</f>
        <v>1.7217413660876472E-2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55229</v>
      </c>
      <c r="BA2266" s="101">
        <f>_xll.qlCalendarAdvance(Calendar,BA2265,AY2266,"f",,Trigger)</f>
        <v>55233</v>
      </c>
      <c r="BB2266" s="101">
        <f>_xll.qlInterestRateIndexMaturity(Currency&amp;"ibor"&amp;Tenor,BA2266,Trigger)</f>
        <v>55325</v>
      </c>
      <c r="BC2266" s="246">
        <f>_xll.qlIndexFixing($AC$5,AZ2266,TRUE,_xll.ohTrigger(Trigger,Trigger3M))</f>
        <v>1.72905019286527E-2</v>
      </c>
      <c r="BD2266" s="246">
        <f>_xll.qlIndexFixing($BE$1,AZ2266,,_xll.ohTrigger(Trigger,Trigger3M))</f>
        <v>1.7210944349190987E-2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55236</v>
      </c>
      <c r="BA2267" s="101">
        <f>_xll.qlCalendarAdvance(Calendar,BA2266,AY2267,"f",,Trigger)</f>
        <v>55240</v>
      </c>
      <c r="BB2267" s="101">
        <f>_xll.qlInterestRateIndexMaturity(Currency&amp;"ibor"&amp;Tenor,BA2267,Trigger)</f>
        <v>55332</v>
      </c>
      <c r="BC2267" s="246">
        <f>_xll.qlIndexFixing($AC$5,AZ2267,TRUE,_xll.ohTrigger(Trigger,Trigger3M))</f>
        <v>1.7290932930302722E-2</v>
      </c>
      <c r="BD2267" s="246">
        <f>_xll.qlIndexFixing($BE$1,AZ2267,,_xll.ohTrigger(Trigger,Trigger3M))</f>
        <v>1.7204448964526945E-2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55241</v>
      </c>
      <c r="BA2268" s="101">
        <f>_xll.qlCalendarAdvance(Calendar,BA2267,AY2268,"f",,Trigger)</f>
        <v>55247</v>
      </c>
      <c r="BB2268" s="101">
        <f>_xll.qlInterestRateIndexMaturity(Currency&amp;"ibor"&amp;Tenor,BA2268,Trigger)</f>
        <v>55338</v>
      </c>
      <c r="BC2268" s="246">
        <f>_xll.qlIndexFixing($AC$5,AZ2268,TRUE,_xll.ohTrigger(Trigger,Trigger3M))</f>
        <v>1.7287208504464701E-2</v>
      </c>
      <c r="BD2268" s="246">
        <f>_xll.qlIndexFixing($BE$1,AZ2268,,_xll.ohTrigger(Trigger,Trigger3M))</f>
        <v>1.7197988043686163E-2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55250</v>
      </c>
      <c r="BA2269" s="101">
        <f>_xll.qlCalendarAdvance(Calendar,BA2268,AY2269,"f",,Trigger)</f>
        <v>55254</v>
      </c>
      <c r="BB2269" s="101">
        <f>_xll.qlInterestRateIndexMaturity(Currency&amp;"ibor"&amp;Tenor,BA2269,Trigger)</f>
        <v>55345</v>
      </c>
      <c r="BC2269" s="246">
        <f>_xll.qlIndexFixing($AC$5,AZ2269,TRUE,_xll.ohTrigger(Trigger,Trigger3M))</f>
        <v>1.726165382248452E-2</v>
      </c>
      <c r="BD2269" s="246">
        <f>_xll.qlIndexFixing($BE$1,AZ2269,,_xll.ohTrigger(Trigger,Trigger3M))</f>
        <v>1.7191442687732227E-2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55257</v>
      </c>
      <c r="BA2270" s="101">
        <f>_xll.qlCalendarAdvance(Calendar,BA2269,AY2270,"f",,Trigger)</f>
        <v>55261</v>
      </c>
      <c r="BB2270" s="101">
        <f>_xll.qlInterestRateIndexMaturity(Currency&amp;"ibor"&amp;Tenor,BA2270,Trigger)</f>
        <v>55352</v>
      </c>
      <c r="BC2270" s="246">
        <f>_xll.qlIndexFixing($AC$5,AZ2270,TRUE,_xll.ohTrigger(Trigger,Trigger3M))</f>
        <v>1.7236071662907877E-2</v>
      </c>
      <c r="BD2270" s="246">
        <f>_xll.qlIndexFixing($BE$1,AZ2270,,_xll.ohTrigger(Trigger,Trigger3M))</f>
        <v>1.7184871260299245E-2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55264</v>
      </c>
      <c r="BA2271" s="101">
        <f>_xll.qlCalendarAdvance(Calendar,BA2270,AY2271,"f",,Trigger)</f>
        <v>55268</v>
      </c>
      <c r="BB2271" s="101">
        <f>_xll.qlInterestRateIndexMaturity(Currency&amp;"ibor"&amp;Tenor,BA2271,Trigger)</f>
        <v>55359</v>
      </c>
      <c r="BC2271" s="246">
        <f>_xll.qlIndexFixing($AC$5,AZ2271,TRUE,_xll.ohTrigger(Trigger,Trigger3M))</f>
        <v>1.7210462026267092E-2</v>
      </c>
      <c r="BD2271" s="246">
        <f>_xll.qlIndexFixing($BE$1,AZ2271,,_xll.ohTrigger(Trigger,Trigger3M))</f>
        <v>1.717827376152338E-2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55270</v>
      </c>
      <c r="BA2272" s="101">
        <f>_xll.qlCalendarAdvance(Calendar,BA2271,AY2272,"f",,Trigger)</f>
        <v>55275</v>
      </c>
      <c r="BB2272" s="101">
        <f>_xll.qlInterestRateIndexMaturity(Currency&amp;"ibor"&amp;Tenor,BA2272,Trigger)</f>
        <v>55367</v>
      </c>
      <c r="BC2272" s="246">
        <f>_xll.qlIndexFixing($AC$5,AZ2272,TRUE,_xll.ohTrigger(Trigger,Trigger3M))</f>
        <v>1.7182751317090794E-2</v>
      </c>
      <c r="BD2272" s="246">
        <f>_xll.qlIndexFixing($BE$1,AZ2272,,_xll.ohTrigger(Trigger,Trigger3M))</f>
        <v>1.7171580951043871E-2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55278</v>
      </c>
      <c r="BA2273" s="101">
        <f>_xll.qlCalendarAdvance(Calendar,BA2272,AY2273,"f",,Trigger)</f>
        <v>55282</v>
      </c>
      <c r="BB2273" s="101">
        <f>_xll.qlInterestRateIndexMaturity(Currency&amp;"ibor"&amp;Tenor,BA2273,Trigger)</f>
        <v>55374</v>
      </c>
      <c r="BC2273" s="246">
        <f>_xll.qlIndexFixing($AC$5,AZ2273,TRUE,_xll.ohTrigger(Trigger,Trigger3M))</f>
        <v>1.7157365276289131E-2</v>
      </c>
      <c r="BD2273" s="246">
        <f>_xll.qlIndexFixing($BE$1,AZ2273,,_xll.ohTrigger(Trigger,Trigger3M))</f>
        <v>1.7164929131230647E-2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55285</v>
      </c>
      <c r="BA2274" s="101">
        <f>_xll.qlCalendarAdvance(Calendar,BA2273,AY2274,"f",,Trigger)</f>
        <v>55289</v>
      </c>
      <c r="BB2274" s="101">
        <f>_xll.qlInterestRateIndexMaturity(Currency&amp;"ibor"&amp;Tenor,BA2274,Trigger)</f>
        <v>55381</v>
      </c>
      <c r="BC2274" s="246">
        <f>_xll.qlIndexFixing($AC$5,AZ2274,TRUE,_xll.ohTrigger(Trigger,Trigger3M))</f>
        <v>1.7131952057385092E-2</v>
      </c>
      <c r="BD2274" s="246">
        <f>_xll.qlIndexFixing($BE$1,AZ2274,,_xll.ohTrigger(Trigger,Trigger3M))</f>
        <v>1.7158251239353783E-2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55292</v>
      </c>
      <c r="BA2275" s="101">
        <f>_xll.qlCalendarAdvance(Calendar,BA2274,AY2275,"f",,Trigger)</f>
        <v>55296</v>
      </c>
      <c r="BB2275" s="101">
        <f>_xll.qlInterestRateIndexMaturity(Currency&amp;"ibor"&amp;Tenor,BA2275,Trigger)</f>
        <v>55388</v>
      </c>
      <c r="BC2275" s="246">
        <f>_xll.qlIndexFixing($AC$5,AZ2275,TRUE,_xll.ohTrigger(Trigger,Trigger3M))</f>
        <v>1.7106511660906949E-2</v>
      </c>
      <c r="BD2275" s="246">
        <f>_xll.qlIndexFixing($BE$1,AZ2275,,_xll.ohTrigger(Trigger,Trigger3M))</f>
        <v>1.7151547275547088E-2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55299</v>
      </c>
      <c r="BA2276" s="101">
        <f>_xll.qlCalendarAdvance(Calendar,BA2275,AY2276,"f",,Trigger)</f>
        <v>55303</v>
      </c>
      <c r="BB2276" s="101">
        <f>_xll.qlInterestRateIndexMaturity(Currency&amp;"ibor"&amp;Tenor,BA2276,Trigger)</f>
        <v>55395</v>
      </c>
      <c r="BC2276" s="246">
        <f>_xll.qlIndexFixing($AC$5,AZ2276,TRUE,_xll.ohTrigger(Trigger,Trigger3M))</f>
        <v>1.7081044087384707E-2</v>
      </c>
      <c r="BD2276" s="246">
        <f>_xll.qlIndexFixing($BE$1,AZ2276,,_xll.ohTrigger(Trigger,Trigger3M))</f>
        <v>1.7144817239941761E-2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55306</v>
      </c>
      <c r="BA2277" s="101">
        <f>_xll.qlCalendarAdvance(Calendar,BA2276,AY2277,"f",,Trigger)</f>
        <v>55310</v>
      </c>
      <c r="BB2277" s="101">
        <f>_xll.qlInterestRateIndexMaturity(Currency&amp;"ibor"&amp;Tenor,BA2277,Trigger)</f>
        <v>55402</v>
      </c>
      <c r="BC2277" s="246">
        <f>_xll.qlIndexFixing($AC$5,AZ2277,TRUE,_xll.ohTrigger(Trigger,Trigger3M))</f>
        <v>1.7055549337349256E-2</v>
      </c>
      <c r="BD2277" s="246">
        <f>_xll.qlIndexFixing($BE$1,AZ2277,,_xll.ohTrigger(Trigger,Trigger3M))</f>
        <v>1.7138061132671602E-2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55313</v>
      </c>
      <c r="BA2278" s="101">
        <f>_xll.qlCalendarAdvance(Calendar,BA2277,AY2278,"f",,Trigger)</f>
        <v>55317</v>
      </c>
      <c r="BB2278" s="101">
        <f>_xll.qlInterestRateIndexMaturity(Currency&amp;"ibor"&amp;Tenor,BA2278,Trigger)</f>
        <v>55409</v>
      </c>
      <c r="BC2278" s="246">
        <f>_xll.qlIndexFixing($AC$5,AZ2278,TRUE,_xll.ohTrigger(Trigger,Trigger3M))</f>
        <v>1.7030027411329734E-2</v>
      </c>
      <c r="BD2278" s="246">
        <f>_xll.qlIndexFixing($BE$1,AZ2278,,_xll.ohTrigger(Trigger,Trigger3M))</f>
        <v>1.7131278953872165E-2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55320</v>
      </c>
      <c r="BA2279" s="101">
        <f>_xll.qlCalendarAdvance(Calendar,BA2278,AY2279,"f",,Trigger)</f>
        <v>55324</v>
      </c>
      <c r="BB2279" s="101">
        <f>_xll.qlInterestRateIndexMaturity(Currency&amp;"ibor"&amp;Tenor,BA2279,Trigger)</f>
        <v>55416</v>
      </c>
      <c r="BC2279" s="246">
        <f>_xll.qlIndexFixing($AC$5,AZ2279,TRUE,_xll.ohTrigger(Trigger,Trigger3M))</f>
        <v>1.700447830986223E-2</v>
      </c>
      <c r="BD2279" s="246">
        <f>_xll.qlIndexFixing($BE$1,AZ2279,,_xll.ohTrigger(Trigger,Trigger3M))</f>
        <v>1.7124470703678986E-2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55327</v>
      </c>
      <c r="BA2280" s="101">
        <f>_xll.qlCalendarAdvance(Calendar,BA2279,AY2280,"f",,Trigger)</f>
        <v>55331</v>
      </c>
      <c r="BB2280" s="101">
        <f>_xll.qlInterestRateIndexMaturity(Currency&amp;"ibor"&amp;Tenor,BA2280,Trigger)</f>
        <v>55423</v>
      </c>
      <c r="BC2280" s="246">
        <f>_xll.qlIndexFixing($AC$5,AZ2280,TRUE,_xll.ohTrigger(Trigger,Trigger3M))</f>
        <v>1.6978902033474155E-2</v>
      </c>
      <c r="BD2280" s="246">
        <f>_xll.qlIndexFixing($BE$1,AZ2280,,_xll.ohTrigger(Trigger,Trigger3M))</f>
        <v>1.7117636382227613E-2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55334</v>
      </c>
      <c r="BA2281" s="101">
        <f>_xll.qlCalendarAdvance(Calendar,BA2280,AY2281,"f",,Trigger)</f>
        <v>55338</v>
      </c>
      <c r="BB2281" s="101">
        <f>_xll.qlInterestRateIndexMaturity(Currency&amp;"ibor"&amp;Tenor,BA2281,Trigger)</f>
        <v>55430</v>
      </c>
      <c r="BC2281" s="246">
        <f>_xll.qlIndexFixing($AC$5,AZ2281,TRUE,_xll.ohTrigger(Trigger,Trigger3M))</f>
        <v>1.6956968114821499E-2</v>
      </c>
      <c r="BD2281" s="246">
        <f>_xll.qlIndexFixing($BE$1,AZ2281,,_xll.ohTrigger(Trigger,Trigger3M))</f>
        <v>1.7110775989652716E-2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55341</v>
      </c>
      <c r="BA2282" s="101">
        <f>_xll.qlCalendarAdvance(Calendar,BA2281,AY2282,"f",,Trigger)</f>
        <v>55345</v>
      </c>
      <c r="BB2282" s="101">
        <f>_xll.qlInterestRateIndexMaturity(Currency&amp;"ibor"&amp;Tenor,BA2282,Trigger)</f>
        <v>55437</v>
      </c>
      <c r="BC2282" s="246">
        <f>_xll.qlIndexFixing($AC$5,AZ2282,TRUE,_xll.ohTrigger(Trigger,Trigger3M))</f>
        <v>1.6957039742871077E-2</v>
      </c>
      <c r="BD2282" s="246">
        <f>_xll.qlIndexFixing($BE$1,AZ2282,,_xll.ohTrigger(Trigger,Trigger3M))</f>
        <v>1.7103889526091584E-2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55348</v>
      </c>
      <c r="BA2283" s="101">
        <f>_xll.qlCalendarAdvance(Calendar,BA2282,AY2283,"f",,Trigger)</f>
        <v>55352</v>
      </c>
      <c r="BB2283" s="101">
        <f>_xll.qlInterestRateIndexMaturity(Currency&amp;"ibor"&amp;Tenor,BA2283,Trigger)</f>
        <v>55444</v>
      </c>
      <c r="BC2283" s="246">
        <f>_xll.qlIndexFixing($AC$5,AZ2283,TRUE,_xll.ohTrigger(Trigger,Trigger3M))</f>
        <v>1.6957111370922394E-2</v>
      </c>
      <c r="BD2283" s="246">
        <f>_xll.qlIndexFixing($BE$1,AZ2283,,_xll.ohTrigger(Trigger,Trigger3M))</f>
        <v>1.7096976991682358E-2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55355</v>
      </c>
      <c r="BA2284" s="101">
        <f>_xll.qlCalendarAdvance(Calendar,BA2283,AY2284,"f",,Trigger)</f>
        <v>55359</v>
      </c>
      <c r="BB2284" s="101">
        <f>_xll.qlInterestRateIndexMaturity(Currency&amp;"ibor"&amp;Tenor,BA2284,Trigger)</f>
        <v>55451</v>
      </c>
      <c r="BC2284" s="246">
        <f>_xll.qlIndexFixing($AC$5,AZ2284,TRUE,_xll.ohTrigger(Trigger,Trigger3M))</f>
        <v>1.6957182998973711E-2</v>
      </c>
      <c r="BD2284" s="246">
        <f>_xll.qlIndexFixing($BE$1,AZ2284,,_xll.ohTrigger(Trigger,Trigger3M))</f>
        <v>1.709003838655972E-2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55362</v>
      </c>
      <c r="BA2285" s="101">
        <f>_xll.qlCalendarAdvance(Calendar,BA2284,AY2285,"f",,Trigger)</f>
        <v>55366</v>
      </c>
      <c r="BB2285" s="101">
        <f>_xll.qlInterestRateIndexMaturity(Currency&amp;"ibor"&amp;Tenor,BA2285,Trigger)</f>
        <v>55458</v>
      </c>
      <c r="BC2285" s="246">
        <f>_xll.qlIndexFixing($AC$5,AZ2285,TRUE,_xll.ohTrigger(Trigger,Trigger3M))</f>
        <v>1.6957254627027633E-2</v>
      </c>
      <c r="BD2285" s="246">
        <f>_xll.qlIndexFixing($BE$1,AZ2285,,_xll.ohTrigger(Trigger,Trigger3M))</f>
        <v>1.7083073710865294E-2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55369</v>
      </c>
      <c r="BA2286" s="101">
        <f>_xll.qlCalendarAdvance(Calendar,BA2285,AY2286,"f",,Trigger)</f>
        <v>55373</v>
      </c>
      <c r="BB2286" s="101">
        <f>_xll.qlInterestRateIndexMaturity(Currency&amp;"ibor"&amp;Tenor,BA2286,Trigger)</f>
        <v>55465</v>
      </c>
      <c r="BC2286" s="246">
        <f>_xll.qlIndexFixing($AC$5,AZ2286,TRUE,_xll.ohTrigger(Trigger,Trigger3M))</f>
        <v>1.6957326255083293E-2</v>
      </c>
      <c r="BD2286" s="246">
        <f>_xll.qlIndexFixing($BE$1,AZ2286,,_xll.ohTrigger(Trigger,Trigger3M))</f>
        <v>1.7076082964735492E-2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55376</v>
      </c>
      <c r="BA2287" s="101">
        <f>_xll.qlCalendarAdvance(Calendar,BA2286,AY2287,"f",,Trigger)</f>
        <v>55380</v>
      </c>
      <c r="BB2287" s="101">
        <f>_xll.qlInterestRateIndexMaturity(Currency&amp;"ibor"&amp;Tenor,BA2287,Trigger)</f>
        <v>55472</v>
      </c>
      <c r="BC2287" s="246">
        <f>_xll.qlIndexFixing($AC$5,AZ2287,TRUE,_xll.ohTrigger(Trigger,Trigger3M))</f>
        <v>1.6957397883139824E-2</v>
      </c>
      <c r="BD2287" s="246">
        <f>_xll.qlIndexFixing($BE$1,AZ2287,,_xll.ohTrigger(Trigger,Trigger3M))</f>
        <v>1.7069066148311073E-2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55383</v>
      </c>
      <c r="BA2288" s="101">
        <f>_xll.qlCalendarAdvance(Calendar,BA2287,AY2288,"f",,Trigger)</f>
        <v>55387</v>
      </c>
      <c r="BB2288" s="101">
        <f>_xll.qlInterestRateIndexMaturity(Currency&amp;"ibor"&amp;Tenor,BA2288,Trigger)</f>
        <v>55479</v>
      </c>
      <c r="BC2288" s="246">
        <f>_xll.qlIndexFixing($AC$5,AZ2288,TRUE,_xll.ohTrigger(Trigger,Trigger3M))</f>
        <v>1.6957469511197223E-2</v>
      </c>
      <c r="BD2288" s="246">
        <f>_xll.qlIndexFixing($BE$1,AZ2288,,_xll.ohTrigger(Trigger,Trigger3M))</f>
        <v>1.7062023261730182E-2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55390</v>
      </c>
      <c r="BA2289" s="101">
        <f>_xll.qlCalendarAdvance(Calendar,BA2288,AY2289,"f",,Trigger)</f>
        <v>55394</v>
      </c>
      <c r="BB2289" s="101">
        <f>_xll.qlInterestRateIndexMaturity(Currency&amp;"ibor"&amp;Tenor,BA2289,Trigger)</f>
        <v>55486</v>
      </c>
      <c r="BC2289" s="246">
        <f>_xll.qlIndexFixing($AC$5,AZ2289,TRUE,_xll.ohTrigger(Trigger,Trigger3M))</f>
        <v>1.6957541139256356E-2</v>
      </c>
      <c r="BD2289" s="246">
        <f>_xll.qlIndexFixing($BE$1,AZ2289,,_xll.ohTrigger(Trigger,Trigger3M))</f>
        <v>1.7054954305133582E-2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55397</v>
      </c>
      <c r="BA2290" s="101">
        <f>_xll.qlCalendarAdvance(Calendar,BA2289,AY2290,"f",,Trigger)</f>
        <v>55401</v>
      </c>
      <c r="BB2290" s="101">
        <f>_xll.qlInterestRateIndexMaturity(Currency&amp;"ibor"&amp;Tenor,BA2290,Trigger)</f>
        <v>55492</v>
      </c>
      <c r="BC2290" s="246">
        <f>_xll.qlIndexFixing($AC$5,AZ2290,TRUE,_xll.ohTrigger(Trigger,Trigger3M))</f>
        <v>1.6957208843438817E-2</v>
      </c>
      <c r="BD2290" s="246">
        <f>_xll.qlIndexFixing($BE$1,AZ2290,,_xll.ohTrigger(Trigger,Trigger3M))</f>
        <v>1.7047967904597641E-2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55404</v>
      </c>
      <c r="BA2291" s="101">
        <f>_xll.qlCalendarAdvance(Calendar,BA2290,AY2291,"f",,Trigger)</f>
        <v>55408</v>
      </c>
      <c r="BB2291" s="101">
        <f>_xll.qlInterestRateIndexMaturity(Currency&amp;"ibor"&amp;Tenor,BA2291,Trigger)</f>
        <v>55499</v>
      </c>
      <c r="BC2291" s="246">
        <f>_xll.qlIndexFixing($AC$5,AZ2291,TRUE,_xll.ohTrigger(Trigger,Trigger3M))</f>
        <v>1.6957280468133561E-2</v>
      </c>
      <c r="BD2291" s="246">
        <f>_xll.qlIndexFixing($BE$1,AZ2291,,_xll.ohTrigger(Trigger,Trigger3M))</f>
        <v>1.7040849006836251E-2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55411</v>
      </c>
      <c r="BA2292" s="101">
        <f>_xll.qlCalendarAdvance(Calendar,BA2291,AY2292,"f",,Trigger)</f>
        <v>55415</v>
      </c>
      <c r="BB2292" s="101">
        <f>_xll.qlInterestRateIndexMaturity(Currency&amp;"ibor"&amp;Tenor,BA2292,Trigger)</f>
        <v>55506</v>
      </c>
      <c r="BC2292" s="246">
        <f>_xll.qlIndexFixing($AC$5,AZ2292,TRUE,_xll.ohTrigger(Trigger,Trigger3M))</f>
        <v>1.6957352092830065E-2</v>
      </c>
      <c r="BD2292" s="246">
        <f>_xll.qlIndexFixing($BE$1,AZ2292,,_xll.ohTrigger(Trigger,Trigger3M))</f>
        <v>1.7033704040563112E-2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55418</v>
      </c>
      <c r="BA2293" s="101">
        <f>_xll.qlCalendarAdvance(Calendar,BA2292,AY2293,"f",,Trigger)</f>
        <v>55422</v>
      </c>
      <c r="BB2293" s="101">
        <f>_xll.qlInterestRateIndexMaturity(Currency&amp;"ibor"&amp;Tenor,BA2293,Trigger)</f>
        <v>55514</v>
      </c>
      <c r="BC2293" s="246">
        <f>_xll.qlIndexFixing($AC$5,AZ2293,TRUE,_xll.ohTrigger(Trigger,Trigger3M))</f>
        <v>1.6957827651504196E-2</v>
      </c>
      <c r="BD2293" s="246">
        <f>_xll.qlIndexFixing($BE$1,AZ2293,,_xll.ohTrigger(Trigger,Trigger3M))</f>
        <v>1.7026417781412159E-2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55425</v>
      </c>
      <c r="BA2294" s="101">
        <f>_xll.qlCalendarAdvance(Calendar,BA2293,AY2294,"f",,Trigger)</f>
        <v>55429</v>
      </c>
      <c r="BB2294" s="101">
        <f>_xll.qlInterestRateIndexMaturity(Currency&amp;"ibor"&amp;Tenor,BA2294,Trigger)</f>
        <v>55521</v>
      </c>
      <c r="BC2294" s="246">
        <f>_xll.qlIndexFixing($AC$5,AZ2294,TRUE,_xll.ohTrigger(Trigger,Trigger3M))</f>
        <v>1.6957899279570286E-2</v>
      </c>
      <c r="BD2294" s="246">
        <f>_xll.qlIndexFixing($BE$1,AZ2294,,_xll.ohTrigger(Trigger,Trigger3M))</f>
        <v>1.7019218476859652E-2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55432</v>
      </c>
      <c r="BA2295" s="101">
        <f>_xll.qlCalendarAdvance(Calendar,BA2294,AY2295,"f",,Trigger)</f>
        <v>55436</v>
      </c>
      <c r="BB2295" s="101">
        <f>_xll.qlInterestRateIndexMaturity(Currency&amp;"ibor"&amp;Tenor,BA2295,Trigger)</f>
        <v>55528</v>
      </c>
      <c r="BC2295" s="246">
        <f>_xll.qlIndexFixing($AC$5,AZ2295,TRUE,_xll.ohTrigger(Trigger,Trigger3M))</f>
        <v>1.695797090763811E-2</v>
      </c>
      <c r="BD2295" s="246">
        <f>_xll.qlIndexFixing($BE$1,AZ2295,,_xll.ohTrigger(Trigger,Trigger3M))</f>
        <v>1.7011993103142053E-2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55439</v>
      </c>
      <c r="BA2296" s="101">
        <f>_xll.qlCalendarAdvance(Calendar,BA2295,AY2296,"f",,Trigger)</f>
        <v>55443</v>
      </c>
      <c r="BB2296" s="101">
        <f>_xll.qlInterestRateIndexMaturity(Currency&amp;"ibor"&amp;Tenor,BA2296,Trigger)</f>
        <v>55535</v>
      </c>
      <c r="BC2296" s="246">
        <f>_xll.qlIndexFixing($AC$5,AZ2296,TRUE,_xll.ohTrigger(Trigger,Trigger3M))</f>
        <v>1.6958042535705067E-2</v>
      </c>
      <c r="BD2296" s="246">
        <f>_xll.qlIndexFixing($BE$1,AZ2296,,_xll.ohTrigger(Trigger,Trigger3M))</f>
        <v>1.7004741660404474E-2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55446</v>
      </c>
      <c r="BA2297" s="101">
        <f>_xll.qlCalendarAdvance(Calendar,BA2296,AY2297,"f",,Trigger)</f>
        <v>55450</v>
      </c>
      <c r="BB2297" s="101">
        <f>_xll.qlInterestRateIndexMaturity(Currency&amp;"ibor"&amp;Tenor,BA2297,Trigger)</f>
        <v>55542</v>
      </c>
      <c r="BC2297" s="246">
        <f>_xll.qlIndexFixing($AC$5,AZ2297,TRUE,_xll.ohTrigger(Trigger,Trigger3M))</f>
        <v>1.6958114163774629E-2</v>
      </c>
      <c r="BD2297" s="246">
        <f>_xll.qlIndexFixing($BE$1,AZ2297,,_xll.ohTrigger(Trigger,Trigger3M))</f>
        <v>1.6997464148792878E-2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55453</v>
      </c>
      <c r="BA2298" s="101">
        <f>_xll.qlCalendarAdvance(Calendar,BA2297,AY2298,"f",,Trigger)</f>
        <v>55457</v>
      </c>
      <c r="BB2298" s="101">
        <f>_xll.qlInterestRateIndexMaturity(Currency&amp;"ibor"&amp;Tenor,BA2298,Trigger)</f>
        <v>55549</v>
      </c>
      <c r="BC2298" s="246">
        <f>_xll.qlIndexFixing($AC$5,AZ2298,TRUE,_xll.ohTrigger(Trigger,Trigger3M))</f>
        <v>1.6958185791845059E-2</v>
      </c>
      <c r="BD2298" s="246">
        <f>_xll.qlIndexFixing($BE$1,AZ2298,,_xll.ohTrigger(Trigger,Trigger3M))</f>
        <v>1.6990160568449757E-2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55460</v>
      </c>
      <c r="BA2299" s="101">
        <f>_xll.qlCalendarAdvance(Calendar,BA2298,AY2299,"f",,Trigger)</f>
        <v>55464</v>
      </c>
      <c r="BB2299" s="101">
        <f>_xll.qlInterestRateIndexMaturity(Currency&amp;"ibor"&amp;Tenor,BA2299,Trigger)</f>
        <v>55556</v>
      </c>
      <c r="BC2299" s="246">
        <f>_xll.qlIndexFixing($AC$5,AZ2299,TRUE,_xll.ohTrigger(Trigger,Trigger3M))</f>
        <v>1.6958257419918098E-2</v>
      </c>
      <c r="BD2299" s="246">
        <f>_xll.qlIndexFixing($BE$1,AZ2299,,_xll.ohTrigger(Trigger,Trigger3M))</f>
        <v>1.6982830919521956E-2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55467</v>
      </c>
      <c r="BA2300" s="101">
        <f>_xll.qlCalendarAdvance(Calendar,BA2299,AY2300,"f",,Trigger)</f>
        <v>55471</v>
      </c>
      <c r="BB2300" s="101">
        <f>_xll.qlInterestRateIndexMaturity(Currency&amp;"ibor"&amp;Tenor,BA2300,Trigger)</f>
        <v>55563</v>
      </c>
      <c r="BC2300" s="246">
        <f>_xll.qlIndexFixing($AC$5,AZ2300,TRUE,_xll.ohTrigger(Trigger,Trigger3M))</f>
        <v>1.6958329047991137E-2</v>
      </c>
      <c r="BD2300" s="246">
        <f>_xll.qlIndexFixing($BE$1,AZ2300,,_xll.ohTrigger(Trigger,Trigger3M))</f>
        <v>1.6975475202155445E-2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55474</v>
      </c>
      <c r="BA2301" s="101">
        <f>_xll.qlCalendarAdvance(Calendar,BA2300,AY2301,"f",,Trigger)</f>
        <v>55478</v>
      </c>
      <c r="BB2301" s="101">
        <f>_xll.qlInterestRateIndexMaturity(Currency&amp;"ibor"&amp;Tenor,BA2301,Trigger)</f>
        <v>55570</v>
      </c>
      <c r="BC2301" s="246">
        <f>_xll.qlIndexFixing($AC$5,AZ2301,TRUE,_xll.ohTrigger(Trigger,Trigger3M))</f>
        <v>1.6958400676065043E-2</v>
      </c>
      <c r="BD2301" s="246">
        <f>_xll.qlIndexFixing($BE$1,AZ2301,,_xll.ohTrigger(Trigger,Trigger3M))</f>
        <v>1.6968093416494454E-2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55481</v>
      </c>
      <c r="BA2302" s="101">
        <f>_xll.qlCalendarAdvance(Calendar,BA2301,AY2302,"f",,Trigger)</f>
        <v>55485</v>
      </c>
      <c r="BB2302" s="101">
        <f>_xll.qlInterestRateIndexMaturity(Currency&amp;"ibor"&amp;Tenor,BA2302,Trigger)</f>
        <v>55577</v>
      </c>
      <c r="BC2302" s="246">
        <f>_xll.qlIndexFixing($AC$5,AZ2302,TRUE,_xll.ohTrigger(Trigger,Trigger3M))</f>
        <v>1.6958472304141554E-2</v>
      </c>
      <c r="BD2302" s="246">
        <f>_xll.qlIndexFixing($BE$1,AZ2302,,_xll.ohTrigger(Trigger,Trigger3M))</f>
        <v>1.6960685562689294E-2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55488</v>
      </c>
      <c r="BA2303" s="101">
        <f>_xll.qlCalendarAdvance(Calendar,BA2302,AY2303,"f",,Trigger)</f>
        <v>55492</v>
      </c>
      <c r="BB2303" s="101">
        <f>_xll.qlInterestRateIndexMaturity(Currency&amp;"ibor"&amp;Tenor,BA2303,Trigger)</f>
        <v>55583</v>
      </c>
      <c r="BC2303" s="246">
        <f>_xll.qlIndexFixing($AC$5,AZ2303,TRUE,_xll.ohTrigger(Trigger,Trigger3M))</f>
        <v>1.6958139964573297E-2</v>
      </c>
      <c r="BD2303" s="246">
        <f>_xll.qlIndexFixing($BE$1,AZ2303,,_xll.ohTrigger(Trigger,Trigger3M))</f>
        <v>1.6953388930412042E-2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55495</v>
      </c>
      <c r="BA2304" s="101">
        <f>_xll.qlCalendarAdvance(Calendar,BA2303,AY2304,"f",,Trigger)</f>
        <v>55499</v>
      </c>
      <c r="BB2304" s="101">
        <f>_xll.qlInterestRateIndexMaturity(Currency&amp;"ibor"&amp;Tenor,BA2304,Trigger)</f>
        <v>55590</v>
      </c>
      <c r="BC2304" s="246">
        <f>_xll.qlIndexFixing($AC$5,AZ2304,TRUE,_xll.ohTrigger(Trigger,Trigger3M))</f>
        <v>1.6958211589283855E-2</v>
      </c>
      <c r="BD2304" s="246">
        <f>_xll.qlIndexFixing($BE$1,AZ2304,,_xll.ohTrigger(Trigger,Trigger3M))</f>
        <v>1.6945931153123137E-2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55502</v>
      </c>
      <c r="BA2305" s="101">
        <f>_xll.qlCalendarAdvance(Calendar,BA2304,AY2305,"f",,Trigger)</f>
        <v>55506</v>
      </c>
      <c r="BB2305" s="101">
        <f>_xll.qlInterestRateIndexMaturity(Currency&amp;"ibor"&amp;Tenor,BA2305,Trigger)</f>
        <v>55597</v>
      </c>
      <c r="BC2305" s="246">
        <f>_xll.qlIndexFixing($AC$5,AZ2305,TRUE,_xll.ohTrigger(Trigger,Trigger3M))</f>
        <v>1.6958283213996169E-2</v>
      </c>
      <c r="BD2305" s="246">
        <f>_xll.qlIndexFixing($BE$1,AZ2305,,_xll.ohTrigger(Trigger,Trigger3M))</f>
        <v>1.6938447309189999E-2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55508</v>
      </c>
      <c r="BA2306" s="101">
        <f>_xll.qlCalendarAdvance(Calendar,BA2305,AY2306,"f",,Trigger)</f>
        <v>55514</v>
      </c>
      <c r="BB2306" s="101">
        <f>_xll.qlInterestRateIndexMaturity(Currency&amp;"ibor"&amp;Tenor,BA2306,Trigger)</f>
        <v>55605</v>
      </c>
      <c r="BC2306" s="246">
        <f>_xll.qlIndexFixing($AC$5,AZ2306,TRUE,_xll.ohTrigger(Trigger,Trigger3M))</f>
        <v>1.6958365070813757E-2</v>
      </c>
      <c r="BD2306" s="246">
        <f>_xll.qlIndexFixing($BE$1,AZ2306,,_xll.ohTrigger(Trigger,Trigger3M))</f>
        <v>1.6929862426546986E-2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55516</v>
      </c>
      <c r="BA2307" s="101">
        <f>_xll.qlCalendarAdvance(Calendar,BA2306,AY2307,"f",,Trigger)</f>
        <v>55521</v>
      </c>
      <c r="BB2307" s="101">
        <f>_xll.qlInterestRateIndexMaturity(Currency&amp;"ibor"&amp;Tenor,BA2307,Trigger)</f>
        <v>55612</v>
      </c>
      <c r="BC2307" s="246">
        <f>_xll.qlIndexFixing($AC$5,AZ2307,TRUE,_xll.ohTrigger(Trigger,Trigger3M))</f>
        <v>1.6958436695528708E-2</v>
      </c>
      <c r="BD2307" s="246">
        <f>_xll.qlIndexFixing($BE$1,AZ2307,,_xll.ohTrigger(Trigger,Trigger3M))</f>
        <v>1.6922322726020653E-2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55526</v>
      </c>
      <c r="BA2308" s="101">
        <f>_xll.qlCalendarAdvance(Calendar,BA2307,AY2308,"f",,Trigger)</f>
        <v>55528</v>
      </c>
      <c r="BB2308" s="101">
        <f>_xll.qlInterestRateIndexMaturity(Currency&amp;"ibor"&amp;Tenor,BA2308,Trigger)</f>
        <v>55619</v>
      </c>
      <c r="BC2308" s="246">
        <f>_xll.qlIndexFixing($AC$5,AZ2308,TRUE,_xll.ohTrigger(Trigger,Trigger3M))</f>
        <v>1.6958508320246292E-2</v>
      </c>
      <c r="BD2308" s="246">
        <f>_xll.qlIndexFixing($BE$1,AZ2308,,_xll.ohTrigger(Trigger,Trigger3M))</f>
        <v>1.6914756959315654E-2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55533</v>
      </c>
      <c r="BA2309" s="101">
        <f>_xll.qlCalendarAdvance(Calendar,BA2308,AY2309,"f",,Trigger)</f>
        <v>55535</v>
      </c>
      <c r="BB2309" s="101">
        <f>_xll.qlInterestRateIndexMaturity(Currency&amp;"ibor"&amp;Tenor,BA2309,Trigger)</f>
        <v>55626</v>
      </c>
      <c r="BC2309" s="246">
        <f>_xll.qlIndexFixing($AC$5,AZ2309,TRUE,_xll.ohTrigger(Trigger,Trigger3M))</f>
        <v>1.6958579944965635E-2</v>
      </c>
      <c r="BD2309" s="246">
        <f>_xll.qlIndexFixing($BE$1,AZ2309,,_xll.ohTrigger(Trigger,Trigger3M))</f>
        <v>1.6907165126583957E-2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55540</v>
      </c>
      <c r="BA2310" s="101">
        <f>_xll.qlCalendarAdvance(Calendar,BA2309,AY2310,"f",,Trigger)</f>
        <v>55542</v>
      </c>
      <c r="BB2310" s="101">
        <f>_xll.qlInterestRateIndexMaturity(Currency&amp;"ibor"&amp;Tenor,BA2310,Trigger)</f>
        <v>55633</v>
      </c>
      <c r="BC2310" s="246">
        <f>_xll.qlIndexFixing($AC$5,AZ2310,TRUE,_xll.ohTrigger(Trigger,Trigger3M))</f>
        <v>1.6958651569683222E-2</v>
      </c>
      <c r="BD2310" s="246">
        <f>_xll.qlIndexFixing($BE$1,AZ2310,,_xll.ohTrigger(Trigger,Trigger3M))</f>
        <v>1.6899547227971375E-2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55547</v>
      </c>
      <c r="BA2311" s="101">
        <f>_xll.qlCalendarAdvance(Calendar,BA2310,AY2311,"f",,Trigger)</f>
        <v>55549</v>
      </c>
      <c r="BB2311" s="101">
        <f>_xll.qlInterestRateIndexMaturity(Currency&amp;"ibor"&amp;Tenor,BA2311,Trigger)</f>
        <v>55639</v>
      </c>
      <c r="BC2311" s="246">
        <f>_xll.qlIndexFixing($AC$5,AZ2311,TRUE,_xll.ohTrigger(Trigger,Trigger3M))</f>
        <v>1.6958319212327488E-2</v>
      </c>
      <c r="BD2311" s="246">
        <f>_xll.qlIndexFixing($BE$1,AZ2311,,_xll.ohTrigger(Trigger,Trigger3M))</f>
        <v>1.689205838225849E-2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55554</v>
      </c>
      <c r="BA2312" s="101">
        <f>_xll.qlCalendarAdvance(Calendar,BA2311,AY2312,"f",,Trigger)</f>
        <v>55556</v>
      </c>
      <c r="BB2312" s="101">
        <f>_xll.qlInterestRateIndexMaturity(Currency&amp;"ibor"&amp;Tenor,BA2312,Trigger)</f>
        <v>55646</v>
      </c>
      <c r="BC2312" s="246">
        <f>_xll.qlIndexFixing($AC$5,AZ2312,TRUE,_xll.ohTrigger(Trigger,Trigger3M))</f>
        <v>1.6958390833682557E-2</v>
      </c>
      <c r="BD2312" s="246">
        <f>_xll.qlIndexFixing($BE$1,AZ2312,,_xll.ohTrigger(Trigger,Trigger3M))</f>
        <v>1.6884390573114416E-2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55561</v>
      </c>
      <c r="BA2313" s="101">
        <f>_xll.qlCalendarAdvance(Calendar,BA2312,AY2313,"f",,Trigger)</f>
        <v>55563</v>
      </c>
      <c r="BB2313" s="101">
        <f>_xll.qlInterestRateIndexMaturity(Currency&amp;"ibor"&amp;Tenor,BA2313,Trigger)</f>
        <v>55653</v>
      </c>
      <c r="BC2313" s="246">
        <f>_xll.qlIndexFixing($AC$5,AZ2313,TRUE,_xll.ohTrigger(Trigger,Trigger3M))</f>
        <v>1.6958462455039403E-2</v>
      </c>
      <c r="BD2313" s="246">
        <f>_xll.qlIndexFixing($BE$1,AZ2313,,_xll.ohTrigger(Trigger,Trigger3M))</f>
        <v>1.6876696699588578E-2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55568</v>
      </c>
      <c r="BA2314" s="101">
        <f>_xll.qlCalendarAdvance(Calendar,BA2313,AY2314,"f",,Trigger)</f>
        <v>55570</v>
      </c>
      <c r="BB2314" s="101">
        <f>_xll.qlInterestRateIndexMaturity(Currency&amp;"ibor"&amp;Tenor,BA2314,Trigger)</f>
        <v>55660</v>
      </c>
      <c r="BC2314" s="246">
        <f>_xll.qlIndexFixing($AC$5,AZ2314,TRUE,_xll.ohTrigger(Trigger,Trigger3M))</f>
        <v>1.6958534076397136E-2</v>
      </c>
      <c r="BD2314" s="246">
        <f>_xll.qlIndexFixing($BE$1,AZ2314,,_xll.ohTrigger(Trigger,Trigger3M))</f>
        <v>1.6868976761831966E-2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55575</v>
      </c>
      <c r="BA2315" s="101">
        <f>_xll.qlCalendarAdvance(Calendar,BA2314,AY2315,"f",,Trigger)</f>
        <v>55577</v>
      </c>
      <c r="BB2315" s="101">
        <f>_xll.qlInterestRateIndexMaturity(Currency&amp;"ibor"&amp;Tenor,BA2315,Trigger)</f>
        <v>55667</v>
      </c>
      <c r="BC2315" s="246">
        <f>_xll.qlIndexFixing($AC$5,AZ2315,TRUE,_xll.ohTrigger(Trigger,Trigger3M))</f>
        <v>1.6958605697756646E-2</v>
      </c>
      <c r="BD2315" s="246">
        <f>_xll.qlIndexFixing($BE$1,AZ2315,,_xll.ohTrigger(Trigger,Trigger3M))</f>
        <v>1.686123075999113E-2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55582</v>
      </c>
      <c r="BA2316" s="101">
        <f>_xll.qlCalendarAdvance(Calendar,BA2315,AY2316,"f",,Trigger)</f>
        <v>55584</v>
      </c>
      <c r="BB2316" s="101">
        <f>_xll.qlInterestRateIndexMaturity(Currency&amp;"ibor"&amp;Tenor,BA2316,Trigger)</f>
        <v>55676</v>
      </c>
      <c r="BC2316" s="246">
        <f>_xll.qlIndexFixing($AC$5,AZ2316,TRUE,_xll.ohTrigger(Trigger,Trigger3M))</f>
        <v>1.6959485329926551E-2</v>
      </c>
      <c r="BD2316" s="246">
        <f>_xll.qlIndexFixing($BE$1,AZ2316,,_xll.ohTrigger(Trigger,Trigger3M))</f>
        <v>1.6853126010910168E-2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55589</v>
      </c>
      <c r="BA2317" s="101">
        <f>_xll.qlCalendarAdvance(Calendar,BA2316,AY2317,"f",,Trigger)</f>
        <v>55591</v>
      </c>
      <c r="BB2317" s="101">
        <f>_xll.qlInterestRateIndexMaturity(Currency&amp;"ibor"&amp;Tenor,BA2317,Trigger)</f>
        <v>55683</v>
      </c>
      <c r="BC2317" s="246">
        <f>_xll.qlIndexFixing($AC$5,AZ2317,TRUE,_xll.ohTrigger(Trigger,Trigger3M))</f>
        <v>1.6959556958021312E-2</v>
      </c>
      <c r="BD2317" s="246">
        <f>_xll.qlIndexFixing($BE$1,AZ2317,,_xll.ohTrigger(Trigger,Trigger3M))</f>
        <v>1.6845323429218982E-2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55596</v>
      </c>
      <c r="BA2318" s="101">
        <f>_xll.qlCalendarAdvance(Calendar,BA2317,AY2318,"f",,Trigger)</f>
        <v>55598</v>
      </c>
      <c r="BB2318" s="101">
        <f>_xll.qlInterestRateIndexMaturity(Currency&amp;"ibor"&amp;Tenor,BA2318,Trigger)</f>
        <v>55690</v>
      </c>
      <c r="BC2318" s="246">
        <f>_xll.qlIndexFixing($AC$5,AZ2318,TRUE,_xll.ohTrigger(Trigger,Trigger3M))</f>
        <v>1.6959628586117811E-2</v>
      </c>
      <c r="BD2318" s="246">
        <f>_xll.qlIndexFixing($BE$1,AZ2318,,_xll.ohTrigger(Trigger,Trigger3M))</f>
        <v>1.6837494781825155E-2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55603</v>
      </c>
      <c r="BA2319" s="101">
        <f>_xll.qlCalendarAdvance(Calendar,BA2318,AY2319,"f",,Trigger)</f>
        <v>55605</v>
      </c>
      <c r="BB2319" s="101">
        <f>_xll.qlInterestRateIndexMaturity(Currency&amp;"ibor"&amp;Tenor,BA2319,Trigger)</f>
        <v>55697</v>
      </c>
      <c r="BC2319" s="246">
        <f>_xll.qlIndexFixing($AC$5,AZ2319,TRUE,_xll.ohTrigger(Trigger,Trigger3M))</f>
        <v>1.6959700214218651E-2</v>
      </c>
      <c r="BD2319" s="246">
        <f>_xll.qlIndexFixing($BE$1,AZ2319,,_xll.ohTrigger(Trigger,Trigger3M))</f>
        <v>1.6829640068885085E-2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55610</v>
      </c>
      <c r="BA2320" s="101">
        <f>_xll.qlCalendarAdvance(Calendar,BA2319,AY2320,"f",,Trigger)</f>
        <v>55612</v>
      </c>
      <c r="BB2320" s="101">
        <f>_xll.qlInterestRateIndexMaturity(Currency&amp;"ibor"&amp;Tenor,BA2320,Trigger)</f>
        <v>55703</v>
      </c>
      <c r="BC2320" s="246">
        <f>_xll.qlIndexFixing($AC$5,AZ2320,TRUE,_xll.ohTrigger(Trigger,Trigger3M))</f>
        <v>1.6955292582867057E-2</v>
      </c>
      <c r="BD2320" s="246">
        <f>_xll.qlIndexFixing($BE$1,AZ2320,,_xll.ohTrigger(Trigger,Trigger3M))</f>
        <v>1.6821934651746185E-2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55617</v>
      </c>
      <c r="BA2321" s="101">
        <f>_xll.qlCalendarAdvance(Calendar,BA2320,AY2321,"f",,Trigger)</f>
        <v>55619</v>
      </c>
      <c r="BB2321" s="101">
        <f>_xll.qlInterestRateIndexMaturity(Currency&amp;"ibor"&amp;Tenor,BA2321,Trigger)</f>
        <v>55710</v>
      </c>
      <c r="BC2321" s="246">
        <f>_xll.qlIndexFixing($AC$5,AZ2321,TRUE,_xll.ohTrigger(Trigger,Trigger3M))</f>
        <v>1.6926820803427462E-2</v>
      </c>
      <c r="BD2321" s="246">
        <f>_xll.qlIndexFixing($BE$1,AZ2321,,_xll.ohTrigger(Trigger,Trigger3M))</f>
        <v>1.6814030038474554E-2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55624</v>
      </c>
      <c r="BA2322" s="101">
        <f>_xll.qlCalendarAdvance(Calendar,BA2321,AY2322,"f",,Trigger)</f>
        <v>55626</v>
      </c>
      <c r="BB2322" s="101">
        <f>_xll.qlInterestRateIndexMaturity(Currency&amp;"ibor"&amp;Tenor,BA2322,Trigger)</f>
        <v>55717</v>
      </c>
      <c r="BC2322" s="246">
        <f>_xll.qlIndexFixing($AC$5,AZ2322,TRUE,_xll.ohTrigger(Trigger,Trigger3M))</f>
        <v>1.6898319684676231E-2</v>
      </c>
      <c r="BD2322" s="246">
        <f>_xll.qlIndexFixing($BE$1,AZ2322,,_xll.ohTrigger(Trigger,Trigger3M))</f>
        <v>1.6806099361157938E-2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55627</v>
      </c>
      <c r="BA2323" s="101">
        <f>_xll.qlCalendarAdvance(Calendar,BA2322,AY2323,"f",,Trigger)</f>
        <v>55633</v>
      </c>
      <c r="BB2323" s="101">
        <f>_xll.qlInterestRateIndexMaturity(Currency&amp;"ibor"&amp;Tenor,BA2323,Trigger)</f>
        <v>55724</v>
      </c>
      <c r="BC2323" s="246">
        <f>_xll.qlIndexFixing($AC$5,AZ2323,TRUE,_xll.ohTrigger(Trigger,Trigger3M))</f>
        <v>1.6869789227248456E-2</v>
      </c>
      <c r="BD2323" s="246">
        <f>_xll.qlIndexFixing($BE$1,AZ2323,,_xll.ohTrigger(Trigger,Trigger3M))</f>
        <v>1.6798142619952692E-2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55638</v>
      </c>
      <c r="BA2324" s="101">
        <f>_xll.qlCalendarAdvance(Calendar,BA2323,AY2324,"f",,Trigger)</f>
        <v>55641</v>
      </c>
      <c r="BB2324" s="101">
        <f>_xll.qlInterestRateIndexMaturity(Currency&amp;"ibor"&amp;Tenor,BA2324,Trigger)</f>
        <v>55733</v>
      </c>
      <c r="BC2324" s="246">
        <f>_xll.qlIndexFixing($AC$5,AZ2324,TRUE,_xll.ohTrigger(Trigger,Trigger3M))</f>
        <v>1.6834828224730893E-2</v>
      </c>
      <c r="BD2324" s="246">
        <f>_xll.qlIndexFixing($BE$1,AZ2324,,_xll.ohTrigger(Trigger,Trigger3M))</f>
        <v>1.6788832678999614E-2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55646</v>
      </c>
      <c r="BA2325" s="101">
        <f>_xll.qlCalendarAdvance(Calendar,BA2324,AY2325,"f",,Trigger)</f>
        <v>55648</v>
      </c>
      <c r="BB2325" s="101">
        <f>_xll.qlInterestRateIndexMaturity(Currency&amp;"ibor"&amp;Tenor,BA2325,Trigger)</f>
        <v>55740</v>
      </c>
      <c r="BC2325" s="246">
        <f>_xll.qlIndexFixing($AC$5,AZ2325,TRUE,_xll.ohTrigger(Trigger,Trigger3M))</f>
        <v>1.680654100120213E-2</v>
      </c>
      <c r="BD2325" s="246">
        <f>_xll.qlIndexFixing($BE$1,AZ2325,,_xll.ohTrigger(Trigger,Trigger3M))</f>
        <v>1.6780817852581415E-2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55653</v>
      </c>
      <c r="BA2326" s="101">
        <f>_xll.qlCalendarAdvance(Calendar,BA2325,AY2326,"f",,Trigger)</f>
        <v>55655</v>
      </c>
      <c r="BB2326" s="101">
        <f>_xll.qlInterestRateIndexMaturity(Currency&amp;"ibor"&amp;Tenor,BA2326,Trigger)</f>
        <v>55747</v>
      </c>
      <c r="BC2326" s="246">
        <f>_xll.qlIndexFixing($AC$5,AZ2326,TRUE,_xll.ohTrigger(Trigger,Trigger3M))</f>
        <v>1.6778224758586233E-2</v>
      </c>
      <c r="BD2326" s="246">
        <f>_xll.qlIndexFixing($BE$1,AZ2326,,_xll.ohTrigger(Trigger,Trigger3M))</f>
        <v>1.6772776961749981E-2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55660</v>
      </c>
      <c r="BA2327" s="101">
        <f>_xll.qlCalendarAdvance(Calendar,BA2326,AY2327,"f",,Trigger)</f>
        <v>55662</v>
      </c>
      <c r="BB2327" s="101">
        <f>_xll.qlInterestRateIndexMaturity(Currency&amp;"ibor"&amp;Tenor,BA2327,Trigger)</f>
        <v>55754</v>
      </c>
      <c r="BC2327" s="246">
        <f>_xll.qlIndexFixing($AC$5,AZ2327,TRUE,_xll.ohTrigger(Trigger,Trigger3M))</f>
        <v>1.674987949751227E-2</v>
      </c>
      <c r="BD2327" s="246">
        <f>_xll.qlIndexFixing($BE$1,AZ2327,,_xll.ohTrigger(Trigger,Trigger3M))</f>
        <v>1.6764710006656493E-2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55667</v>
      </c>
      <c r="BA2328" s="101">
        <f>_xll.qlCalendarAdvance(Calendar,BA2327,AY2328,"f",,Trigger)</f>
        <v>55669</v>
      </c>
      <c r="BB2328" s="101">
        <f>_xll.qlInterestRateIndexMaturity(Currency&amp;"ibor"&amp;Tenor,BA2328,Trigger)</f>
        <v>55761</v>
      </c>
      <c r="BC2328" s="246">
        <f>_xll.qlIndexFixing($AC$5,AZ2328,TRUE,_xll.ohTrigger(Trigger,Trigger3M))</f>
        <v>1.6721505218609291E-2</v>
      </c>
      <c r="BD2328" s="246">
        <f>_xll.qlIndexFixing($BE$1,AZ2328,,_xll.ohTrigger(Trigger,Trigger3M))</f>
        <v>1.6756616987466909E-2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55674</v>
      </c>
      <c r="BA2329" s="101">
        <f>_xll.qlCalendarAdvance(Calendar,BA2328,AY2329,"f",,Trigger)</f>
        <v>55676</v>
      </c>
      <c r="BB2329" s="101">
        <f>_xll.qlInterestRateIndexMaturity(Currency&amp;"ibor"&amp;Tenor,BA2329,Trigger)</f>
        <v>55768</v>
      </c>
      <c r="BC2329" s="246">
        <f>_xll.qlIndexFixing($AC$5,AZ2329,TRUE,_xll.ohTrigger(Trigger,Trigger3M))</f>
        <v>1.6693101922511583E-2</v>
      </c>
      <c r="BD2329" s="246">
        <f>_xll.qlIndexFixing($BE$1,AZ2329,,_xll.ohTrigger(Trigger,Trigger3M))</f>
        <v>1.6748497904340229E-2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55681</v>
      </c>
      <c r="BA2330" s="101">
        <f>_xll.qlCalendarAdvance(Calendar,BA2329,AY2330,"f",,Trigger)</f>
        <v>55683</v>
      </c>
      <c r="BB2330" s="101">
        <f>_xll.qlInterestRateIndexMaturity(Currency&amp;"ibor"&amp;Tenor,BA2330,Trigger)</f>
        <v>55775</v>
      </c>
      <c r="BC2330" s="246">
        <f>_xll.qlIndexFixing($AC$5,AZ2330,TRUE,_xll.ohTrigger(Trigger,Trigger3M))</f>
        <v>1.6664669609849938E-2</v>
      </c>
      <c r="BD2330" s="246">
        <f>_xll.qlIndexFixing($BE$1,AZ2330,,_xll.ohTrigger(Trigger,Trigger3M))</f>
        <v>1.6740352757440666E-2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55688</v>
      </c>
      <c r="BA2331" s="101">
        <f>_xll.qlCalendarAdvance(Calendar,BA2330,AY2331,"f",,Trigger)</f>
        <v>55690</v>
      </c>
      <c r="BB2331" s="101">
        <f>_xll.qlInterestRateIndexMaturity(Currency&amp;"ibor"&amp;Tenor,BA2331,Trigger)</f>
        <v>55782</v>
      </c>
      <c r="BC2331" s="246">
        <f>_xll.qlIndexFixing($AC$5,AZ2331,TRUE,_xll.ohTrigger(Trigger,Trigger3M))</f>
        <v>1.6636208281256028E-2</v>
      </c>
      <c r="BD2331" s="246">
        <f>_xll.qlIndexFixing($BE$1,AZ2331,,_xll.ohTrigger(Trigger,Trigger3M))</f>
        <v>1.6732181546928099E-2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55695</v>
      </c>
      <c r="BA2332" s="101">
        <f>_xll.qlCalendarAdvance(Calendar,BA2331,AY2332,"f",,Trigger)</f>
        <v>55697</v>
      </c>
      <c r="BB2332" s="101">
        <f>_xll.qlInterestRateIndexMaturity(Currency&amp;"ibor"&amp;Tenor,BA2332,Trigger)</f>
        <v>55789</v>
      </c>
      <c r="BC2332" s="246">
        <f>_xll.qlIndexFixing($AC$5,AZ2332,TRUE,_xll.ohTrigger(Trigger,Trigger3M))</f>
        <v>1.6607717937364999E-2</v>
      </c>
      <c r="BD2332" s="246">
        <f>_xll.qlIndexFixing($BE$1,AZ2332,,_xll.ohTrigger(Trigger,Trigger3M))</f>
        <v>1.6723984272965873E-2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55702</v>
      </c>
      <c r="BA2333" s="101">
        <f>_xll.qlCalendarAdvance(Calendar,BA2332,AY2333,"f",,Trigger)</f>
        <v>55704</v>
      </c>
      <c r="BB2333" s="101">
        <f>_xll.qlInterestRateIndexMaturity(Currency&amp;"ibor"&amp;Tenor,BA2333,Trigger)</f>
        <v>55796</v>
      </c>
      <c r="BC2333" s="246">
        <f>_xll.qlIndexFixing($AC$5,AZ2333,TRUE,_xll.ohTrigger(Trigger,Trigger3M))</f>
        <v>1.6587260661956545E-2</v>
      </c>
      <c r="BD2333" s="246">
        <f>_xll.qlIndexFixing($BE$1,AZ2333,,_xll.ohTrigger(Trigger,Trigger3M))</f>
        <v>1.6715760935716466E-2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55709</v>
      </c>
      <c r="BA2334" s="101">
        <f>_xll.qlCalendarAdvance(Calendar,BA2333,AY2334,"f",,Trigger)</f>
        <v>55711</v>
      </c>
      <c r="BB2334" s="101">
        <f>_xll.qlInterestRateIndexMaturity(Currency&amp;"ibor"&amp;Tenor,BA2334,Trigger)</f>
        <v>55803</v>
      </c>
      <c r="BC2334" s="246">
        <f>_xll.qlIndexFixing($AC$5,AZ2334,TRUE,_xll.ohTrigger(Trigger,Trigger3M))</f>
        <v>1.6586948232176237E-2</v>
      </c>
      <c r="BD2334" s="246">
        <f>_xll.qlIndexFixing($BE$1,AZ2334,,_xll.ohTrigger(Trigger,Trigger3M))</f>
        <v>1.6707511535344093E-2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55716</v>
      </c>
      <c r="BA2335" s="101">
        <f>_xll.qlCalendarAdvance(Calendar,BA2334,AY2335,"f",,Trigger)</f>
        <v>55718</v>
      </c>
      <c r="BB2335" s="101">
        <f>_xll.qlInterestRateIndexMaturity(Currency&amp;"ibor"&amp;Tenor,BA2335,Trigger)</f>
        <v>55810</v>
      </c>
      <c r="BC2335" s="246">
        <f>_xll.qlIndexFixing($AC$5,AZ2335,TRUE,_xll.ohTrigger(Trigger,Trigger3M))</f>
        <v>1.658663580241939E-2</v>
      </c>
      <c r="BD2335" s="246">
        <f>_xll.qlIndexFixing($BE$1,AZ2335,,_xll.ohTrigger(Trigger,Trigger3M))</f>
        <v>1.6699236072012975E-2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55723</v>
      </c>
      <c r="BA2336" s="101">
        <f>_xll.qlCalendarAdvance(Calendar,BA2335,AY2336,"f",,Trigger)</f>
        <v>55725</v>
      </c>
      <c r="BB2336" s="101">
        <f>_xll.qlInterestRateIndexMaturity(Currency&amp;"ibor"&amp;Tenor,BA2336,Trigger)</f>
        <v>55817</v>
      </c>
      <c r="BC2336" s="246">
        <f>_xll.qlIndexFixing($AC$5,AZ2336,TRUE,_xll.ohTrigger(Trigger,Trigger3M))</f>
        <v>1.6586323372691215E-2</v>
      </c>
      <c r="BD2336" s="246">
        <f>_xll.qlIndexFixing($BE$1,AZ2336,,_xll.ohTrigger(Trigger,Trigger3M))</f>
        <v>1.6690934545889061E-2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55730</v>
      </c>
      <c r="BA2337" s="101">
        <f>_xll.qlCalendarAdvance(Calendar,BA2336,AY2337,"f",,Trigger)</f>
        <v>55732</v>
      </c>
      <c r="BB2337" s="101">
        <f>_xll.qlInterestRateIndexMaturity(Currency&amp;"ibor"&amp;Tenor,BA2337,Trigger)</f>
        <v>55824</v>
      </c>
      <c r="BC2337" s="246">
        <f>_xll.qlIndexFixing($AC$5,AZ2337,TRUE,_xll.ohTrigger(Trigger,Trigger3M))</f>
        <v>1.6586010942983891E-2</v>
      </c>
      <c r="BD2337" s="246">
        <f>_xll.qlIndexFixing($BE$1,AZ2337,,_xll.ohTrigger(Trigger,Trigger3M))</f>
        <v>1.66826069571357E-2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55737</v>
      </c>
      <c r="BA2338" s="101">
        <f>_xll.qlCalendarAdvance(Calendar,BA2337,AY2338,"f",,Trigger)</f>
        <v>55739</v>
      </c>
      <c r="BB2338" s="101">
        <f>_xll.qlInterestRateIndexMaturity(Currency&amp;"ibor"&amp;Tenor,BA2338,Trigger)</f>
        <v>55831</v>
      </c>
      <c r="BC2338" s="246">
        <f>_xll.qlIndexFixing($AC$5,AZ2338,TRUE,_xll.ohTrigger(Trigger,Trigger3M))</f>
        <v>1.6585698513303503E-2</v>
      </c>
      <c r="BD2338" s="246">
        <f>_xll.qlIndexFixing($BE$1,AZ2338,,_xll.ohTrigger(Trigger,Trigger3M))</f>
        <v>1.6674253305917982E-2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55744</v>
      </c>
      <c r="BA2339" s="101">
        <f>_xll.qlCalendarAdvance(Calendar,BA2338,AY2339,"f",,Trigger)</f>
        <v>55746</v>
      </c>
      <c r="BB2339" s="101">
        <f>_xll.qlInterestRateIndexMaturity(Currency&amp;"ibor"&amp;Tenor,BA2339,Trigger)</f>
        <v>55838</v>
      </c>
      <c r="BC2339" s="246">
        <f>_xll.qlIndexFixing($AC$5,AZ2339,TRUE,_xll.ohTrigger(Trigger,Trigger3M))</f>
        <v>1.6585386083646576E-2</v>
      </c>
      <c r="BD2339" s="246">
        <f>_xll.qlIndexFixing($BE$1,AZ2339,,_xll.ohTrigger(Trigger,Trigger3M))</f>
        <v>1.6665873592406202E-2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55751</v>
      </c>
      <c r="BA2340" s="101">
        <f>_xll.qlCalendarAdvance(Calendar,BA2339,AY2340,"f",,Trigger)</f>
        <v>55753</v>
      </c>
      <c r="BB2340" s="101">
        <f>_xll.qlInterestRateIndexMaturity(Currency&amp;"ibor"&amp;Tenor,BA2340,Trigger)</f>
        <v>55845</v>
      </c>
      <c r="BC2340" s="246">
        <f>_xll.qlIndexFixing($AC$5,AZ2340,TRUE,_xll.ohTrigger(Trigger,Trigger3M))</f>
        <v>1.6585073654015712E-2</v>
      </c>
      <c r="BD2340" s="246">
        <f>_xll.qlIndexFixing($BE$1,AZ2340,,_xll.ohTrigger(Trigger,Trigger3M))</f>
        <v>1.6657467816762837E-2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55758</v>
      </c>
      <c r="BA2341" s="101">
        <f>_xll.qlCalendarAdvance(Calendar,BA2340,AY2341,"f",,Trigger)</f>
        <v>55760</v>
      </c>
      <c r="BB2341" s="101">
        <f>_xll.qlInterestRateIndexMaturity(Currency&amp;"ibor"&amp;Tenor,BA2341,Trigger)</f>
        <v>55852</v>
      </c>
      <c r="BC2341" s="246">
        <f>_xll.qlIndexFixing($AC$5,AZ2341,TRUE,_xll.ohTrigger(Trigger,Trigger3M))</f>
        <v>1.6584761224408311E-2</v>
      </c>
      <c r="BD2341" s="246">
        <f>_xll.qlIndexFixing($BE$1,AZ2341,,_xll.ohTrigger(Trigger,Trigger3M))</f>
        <v>1.664903597915645E-2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55765</v>
      </c>
      <c r="BA2342" s="101">
        <f>_xll.qlCalendarAdvance(Calendar,BA2341,AY2342,"f",,Trigger)</f>
        <v>55767</v>
      </c>
      <c r="BB2342" s="101">
        <f>_xll.qlInterestRateIndexMaturity(Currency&amp;"ibor"&amp;Tenor,BA2342,Trigger)</f>
        <v>55858</v>
      </c>
      <c r="BC2342" s="246">
        <f>_xll.qlIndexFixing($AC$5,AZ2342,TRUE,_xll.ohTrigger(Trigger,Trigger3M))</f>
        <v>1.6584089649108992E-2</v>
      </c>
      <c r="BD2342" s="246">
        <f>_xll.qlIndexFixing($BE$1,AZ2342,,_xll.ohTrigger(Trigger,Trigger3M))</f>
        <v>1.6640803064292428E-2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55772</v>
      </c>
      <c r="BA2343" s="101">
        <f>_xll.qlCalendarAdvance(Calendar,BA2342,AY2343,"f",,Trigger)</f>
        <v>55774</v>
      </c>
      <c r="BB2343" s="101">
        <f>_xll.qlInterestRateIndexMaturity(Currency&amp;"ibor"&amp;Tenor,BA2343,Trigger)</f>
        <v>55865</v>
      </c>
      <c r="BC2343" s="246">
        <f>_xll.qlIndexFixing($AC$5,AZ2343,TRUE,_xll.ohTrigger(Trigger,Trigger3M))</f>
        <v>1.6583777233911984E-2</v>
      </c>
      <c r="BD2343" s="246">
        <f>_xll.qlIndexFixing($BE$1,AZ2343,,_xll.ohTrigger(Trigger,Trigger3M))</f>
        <v>1.6632321355946653E-2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55779</v>
      </c>
      <c r="BA2344" s="101">
        <f>_xll.qlCalendarAdvance(Calendar,BA2343,AY2344,"f",,Trigger)</f>
        <v>55781</v>
      </c>
      <c r="BB2344" s="101">
        <f>_xll.qlInterestRateIndexMaturity(Currency&amp;"ibor"&amp;Tenor,BA2344,Trigger)</f>
        <v>55872</v>
      </c>
      <c r="BC2344" s="246">
        <f>_xll.qlIndexFixing($AC$5,AZ2344,TRUE,_xll.ohTrigger(Trigger,Trigger3M))</f>
        <v>1.658346481874045E-2</v>
      </c>
      <c r="BD2344" s="246">
        <f>_xll.qlIndexFixing($BE$1,AZ2344,,_xll.ohTrigger(Trigger,Trigger3M))</f>
        <v>1.6623813587131931E-2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55786</v>
      </c>
      <c r="BA2345" s="101">
        <f>_xll.qlCalendarAdvance(Calendar,BA2344,AY2345,"f",,Trigger)</f>
        <v>55788</v>
      </c>
      <c r="BB2345" s="101">
        <f>_xll.qlInterestRateIndexMaturity(Currency&amp;"ibor"&amp;Tenor,BA2345,Trigger)</f>
        <v>55880</v>
      </c>
      <c r="BC2345" s="246">
        <f>_xll.qlIndexFixing($AC$5,AZ2345,TRUE,_xll.ohTrigger(Trigger,Trigger3M))</f>
        <v>1.6583511506230671E-2</v>
      </c>
      <c r="BD2345" s="246">
        <f>_xll.qlIndexFixing($BE$1,AZ2345,,_xll.ohTrigger(Trigger,Trigger3M))</f>
        <v>1.661504801247363E-2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55793</v>
      </c>
      <c r="BA2346" s="101">
        <f>_xll.qlCalendarAdvance(Calendar,BA2345,AY2346,"f",,Trigger)</f>
        <v>55795</v>
      </c>
      <c r="BB2346" s="101">
        <f>_xll.qlInterestRateIndexMaturity(Currency&amp;"ibor"&amp;Tenor,BA2346,Trigger)</f>
        <v>55887</v>
      </c>
      <c r="BC2346" s="246">
        <f>_xll.qlIndexFixing($AC$5,AZ2346,TRUE,_xll.ohTrigger(Trigger,Trigger3M))</f>
        <v>1.6583199076747518E-2</v>
      </c>
      <c r="BD2346" s="246">
        <f>_xll.qlIndexFixing($BE$1,AZ2346,,_xll.ohTrigger(Trigger,Trigger3M))</f>
        <v>1.6606485867583148E-2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55800</v>
      </c>
      <c r="BA2347" s="101">
        <f>_xll.qlCalendarAdvance(Calendar,BA2346,AY2347,"f",,Trigger)</f>
        <v>55802</v>
      </c>
      <c r="BB2347" s="101">
        <f>_xll.qlInterestRateIndexMaturity(Currency&amp;"ibor"&amp;Tenor,BA2347,Trigger)</f>
        <v>55894</v>
      </c>
      <c r="BC2347" s="246">
        <f>_xll.qlIndexFixing($AC$5,AZ2347,TRUE,_xll.ohTrigger(Trigger,Trigger3M))</f>
        <v>1.6582886647291298E-2</v>
      </c>
      <c r="BD2347" s="246">
        <f>_xll.qlIndexFixing($BE$1,AZ2347,,_xll.ohTrigger(Trigger,Trigger3M))</f>
        <v>1.6597897661744486E-2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55807</v>
      </c>
      <c r="BA2348" s="101">
        <f>_xll.qlCalendarAdvance(Calendar,BA2347,AY2348,"f",,Trigger)</f>
        <v>55809</v>
      </c>
      <c r="BB2348" s="101">
        <f>_xll.qlInterestRateIndexMaturity(Currency&amp;"ibor"&amp;Tenor,BA2348,Trigger)</f>
        <v>55901</v>
      </c>
      <c r="BC2348" s="246">
        <f>_xll.qlIndexFixing($AC$5,AZ2348,TRUE,_xll.ohTrigger(Trigger,Trigger3M))</f>
        <v>1.6582574217856801E-2</v>
      </c>
      <c r="BD2348" s="246">
        <f>_xll.qlIndexFixing($BE$1,AZ2348,,_xll.ohTrigger(Trigger,Trigger3M))</f>
        <v>1.6589283395129679E-2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55814</v>
      </c>
      <c r="BA2349" s="101">
        <f>_xll.qlCalendarAdvance(Calendar,BA2348,AY2349,"f",,Trigger)</f>
        <v>55816</v>
      </c>
      <c r="BB2349" s="101">
        <f>_xll.qlInterestRateIndexMaturity(Currency&amp;"ibor"&amp;Tenor,BA2349,Trigger)</f>
        <v>55908</v>
      </c>
      <c r="BC2349" s="246">
        <f>_xll.qlIndexFixing($AC$5,AZ2349,TRUE,_xll.ohTrigger(Trigger,Trigger3M))</f>
        <v>1.6582261788450976E-2</v>
      </c>
      <c r="BD2349" s="246">
        <f>_xll.qlIndexFixing($BE$1,AZ2349,,_xll.ohTrigger(Trigger,Trigger3M))</f>
        <v>1.6580643067908154E-2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55821</v>
      </c>
      <c r="BA2350" s="101">
        <f>_xll.qlCalendarAdvance(Calendar,BA2349,AY2350,"f",,Trigger)</f>
        <v>55823</v>
      </c>
      <c r="BB2350" s="101">
        <f>_xll.qlInterestRateIndexMaturity(Currency&amp;"ibor"&amp;Tenor,BA2350,Trigger)</f>
        <v>55915</v>
      </c>
      <c r="BC2350" s="246">
        <f>_xll.qlIndexFixing($AC$5,AZ2350,TRUE,_xll.ohTrigger(Trigger,Trigger3M))</f>
        <v>1.6581949359066872E-2</v>
      </c>
      <c r="BD2350" s="246">
        <f>_xll.qlIndexFixing($BE$1,AZ2350,,_xll.ohTrigger(Trigger,Trigger3M))</f>
        <v>1.6571976680254556E-2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55828</v>
      </c>
      <c r="BA2351" s="101">
        <f>_xll.qlCalendarAdvance(Calendar,BA2350,AY2351,"f",,Trigger)</f>
        <v>55830</v>
      </c>
      <c r="BB2351" s="101">
        <f>_xll.qlInterestRateIndexMaturity(Currency&amp;"ibor"&amp;Tenor,BA2351,Trigger)</f>
        <v>55922</v>
      </c>
      <c r="BC2351" s="246">
        <f>_xll.qlIndexFixing($AC$5,AZ2351,TRUE,_xll.ohTrigger(Trigger,Trigger3M))</f>
        <v>1.6581636929708838E-2</v>
      </c>
      <c r="BD2351" s="246">
        <f>_xll.qlIndexFixing($BE$1,AZ2351,,_xll.ohTrigger(Trigger,Trigger3M))</f>
        <v>1.6563284232339184E-2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55835</v>
      </c>
      <c r="BA2352" s="101">
        <f>_xll.qlCalendarAdvance(Calendar,BA2351,AY2352,"f",,Trigger)</f>
        <v>55837</v>
      </c>
      <c r="BB2352" s="101">
        <f>_xll.qlInterestRateIndexMaturity(Currency&amp;"ibor"&amp;Tenor,BA2352,Trigger)</f>
        <v>55929</v>
      </c>
      <c r="BC2352" s="246">
        <f>_xll.qlIndexFixing($AC$5,AZ2352,TRUE,_xll.ohTrigger(Trigger,Trigger3M))</f>
        <v>1.6581324500375996E-2</v>
      </c>
      <c r="BD2352" s="246">
        <f>_xll.qlIndexFixing($BE$1,AZ2352,,_xll.ohTrigger(Trigger,Trigger3M))</f>
        <v>1.6554565724337549E-2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55842</v>
      </c>
      <c r="BA2353" s="101">
        <f>_xll.qlCalendarAdvance(Calendar,BA2352,AY2353,"f",,Trigger)</f>
        <v>55844</v>
      </c>
      <c r="BB2353" s="101">
        <f>_xll.qlInterestRateIndexMaturity(Currency&amp;"ibor"&amp;Tenor,BA2353,Trigger)</f>
        <v>55936</v>
      </c>
      <c r="BC2353" s="246">
        <f>_xll.qlIndexFixing($AC$5,AZ2353,TRUE,_xll.ohTrigger(Trigger,Trigger3M))</f>
        <v>1.6581012071066617E-2</v>
      </c>
      <c r="BD2353" s="246">
        <f>_xll.qlIndexFixing($BE$1,AZ2353,,_xll.ohTrigger(Trigger,Trigger3M))</f>
        <v>1.6545821156420816E-2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55849</v>
      </c>
      <c r="BA2354" s="101">
        <f>_xll.qlCalendarAdvance(Calendar,BA2353,AY2354,"f",,Trigger)</f>
        <v>55851</v>
      </c>
      <c r="BB2354" s="101">
        <f>_xll.qlInterestRateIndexMaturity(Currency&amp;"ibor"&amp;Tenor,BA2354,Trigger)</f>
        <v>55943</v>
      </c>
      <c r="BC2354" s="246">
        <f>_xll.qlIndexFixing($AC$5,AZ2354,TRUE,_xll.ohTrigger(Trigger,Trigger3M))</f>
        <v>1.6580699641785039E-2</v>
      </c>
      <c r="BD2354" s="246">
        <f>_xll.qlIndexFixing($BE$1,AZ2354,,_xll.ohTrigger(Trigger,Trigger3M))</f>
        <v>1.6537050528762764E-2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55856</v>
      </c>
      <c r="BA2355" s="101">
        <f>_xll.qlCalendarAdvance(Calendar,BA2354,AY2355,"f",,Trigger)</f>
        <v>55858</v>
      </c>
      <c r="BB2355" s="101">
        <f>_xll.qlInterestRateIndexMaturity(Currency&amp;"ibor"&amp;Tenor,BA2355,Trigger)</f>
        <v>55948</v>
      </c>
      <c r="BC2355" s="246">
        <f>_xll.qlIndexFixing($AC$5,AZ2355,TRUE,_xll.ohTrigger(Trigger,Trigger3M))</f>
        <v>1.6579669304050526E-2</v>
      </c>
      <c r="BD2355" s="246">
        <f>_xll.qlIndexFixing($BE$1,AZ2355,,_xll.ohTrigger(Trigger,Trigger3M))</f>
        <v>1.6528762309874878E-2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55863</v>
      </c>
      <c r="BA2356" s="101">
        <f>_xll.qlCalendarAdvance(Calendar,BA2355,AY2356,"f",,Trigger)</f>
        <v>55865</v>
      </c>
      <c r="BB2356" s="101">
        <f>_xll.qlInterestRateIndexMaturity(Currency&amp;"ibor"&amp;Tenor,BA2356,Trigger)</f>
        <v>55955</v>
      </c>
      <c r="BC2356" s="246">
        <f>_xll.qlIndexFixing($AC$5,AZ2356,TRUE,_xll.ohTrigger(Trigger,Trigger3M))</f>
        <v>1.6579356903529074E-2</v>
      </c>
      <c r="BD2356" s="246">
        <f>_xll.qlIndexFixing($BE$1,AZ2356,,_xll.ohTrigger(Trigger,Trigger3M))</f>
        <v>1.6519944093901451E-2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55870</v>
      </c>
      <c r="BA2357" s="101">
        <f>_xll.qlCalendarAdvance(Calendar,BA2356,AY2357,"f",,Trigger)</f>
        <v>55872</v>
      </c>
      <c r="BB2357" s="101">
        <f>_xll.qlInterestRateIndexMaturity(Currency&amp;"ibor"&amp;Tenor,BA2357,Trigger)</f>
        <v>55962</v>
      </c>
      <c r="BC2357" s="246">
        <f>_xll.qlIndexFixing($AC$5,AZ2357,TRUE,_xll.ohTrigger(Trigger,Trigger3M))</f>
        <v>1.6579044503032492E-2</v>
      </c>
      <c r="BD2357" s="246">
        <f>_xll.qlIndexFixing($BE$1,AZ2357,,_xll.ohTrigger(Trigger,Trigger3M))</f>
        <v>1.6511099820643693E-2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55876</v>
      </c>
      <c r="BA2358" s="101">
        <f>_xll.qlCalendarAdvance(Calendar,BA2357,AY2358,"f",,Trigger)</f>
        <v>55880</v>
      </c>
      <c r="BB2358" s="101">
        <f>_xll.qlInterestRateIndexMaturity(Currency&amp;"ibor"&amp;Tenor,BA2358,Trigger)</f>
        <v>55970</v>
      </c>
      <c r="BC2358" s="246">
        <f>_xll.qlIndexFixing($AC$5,AZ2358,TRUE,_xll.ohTrigger(Trigger,Trigger3M))</f>
        <v>1.6578687473923104E-2</v>
      </c>
      <c r="BD2358" s="246">
        <f>_xll.qlIndexFixing($BE$1,AZ2358,,_xll.ohTrigger(Trigger,Trigger3M))</f>
        <v>1.650096017311764E-2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55884</v>
      </c>
      <c r="BA2359" s="101">
        <f>_xll.qlCalendarAdvance(Calendar,BA2358,AY2359,"f",,Trigger)</f>
        <v>55887</v>
      </c>
      <c r="BB2359" s="101">
        <f>_xll.qlInterestRateIndexMaturity(Currency&amp;"ibor"&amp;Tenor,BA2359,Trigger)</f>
        <v>55977</v>
      </c>
      <c r="BC2359" s="246">
        <f>_xll.qlIndexFixing($AC$5,AZ2359,TRUE,_xll.ohTrigger(Trigger,Trigger3M))</f>
        <v>1.6578375073479812E-2</v>
      </c>
      <c r="BD2359" s="246">
        <f>_xll.qlIndexFixing($BE$1,AZ2359,,_xll.ohTrigger(Trigger,Trigger3M))</f>
        <v>1.6492060063400871E-2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55892</v>
      </c>
      <c r="BA2360" s="101">
        <f>_xll.qlCalendarAdvance(Calendar,BA2359,AY2360,"f",,Trigger)</f>
        <v>55894</v>
      </c>
      <c r="BB2360" s="101">
        <f>_xll.qlInterestRateIndexMaturity(Currency&amp;"ibor"&amp;Tenor,BA2360,Trigger)</f>
        <v>55984</v>
      </c>
      <c r="BC2360" s="246">
        <f>_xll.qlIndexFixing($AC$5,AZ2360,TRUE,_xll.ohTrigger(Trigger,Trigger3M))</f>
        <v>1.6578062673058724E-2</v>
      </c>
      <c r="BD2360" s="246">
        <f>_xll.qlIndexFixing($BE$1,AZ2360,,_xll.ohTrigger(Trigger,Trigger3M))</f>
        <v>1.6483133896942448E-2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55899</v>
      </c>
      <c r="BA2361" s="101">
        <f>_xll.qlCalendarAdvance(Calendar,BA2360,AY2361,"f",,Trigger)</f>
        <v>55901</v>
      </c>
      <c r="BB2361" s="101">
        <f>_xll.qlInterestRateIndexMaturity(Currency&amp;"ibor"&amp;Tenor,BA2361,Trigger)</f>
        <v>55991</v>
      </c>
      <c r="BC2361" s="246">
        <f>_xll.qlIndexFixing($AC$5,AZ2361,TRUE,_xll.ohTrigger(Trigger,Trigger3M))</f>
        <v>1.6577750272663394E-2</v>
      </c>
      <c r="BD2361" s="246">
        <f>_xll.qlIndexFixing($BE$1,AZ2361,,_xll.ohTrigger(Trigger,Trigger3M))</f>
        <v>1.6474181673915567E-2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55906</v>
      </c>
      <c r="BA2362" s="101">
        <f>_xll.qlCalendarAdvance(Calendar,BA2361,AY2362,"f",,Trigger)</f>
        <v>55908</v>
      </c>
      <c r="BB2362" s="101">
        <f>_xll.qlInterestRateIndexMaturity(Currency&amp;"ibor"&amp;Tenor,BA2362,Trigger)</f>
        <v>55998</v>
      </c>
      <c r="BC2362" s="246">
        <f>_xll.qlIndexFixing($AC$5,AZ2362,TRUE,_xll.ohTrigger(Trigger,Trigger3M))</f>
        <v>1.6577437872291156E-2</v>
      </c>
      <c r="BD2362" s="246">
        <f>_xll.qlIndexFixing($BE$1,AZ2362,,_xll.ohTrigger(Trigger,Trigger3M))</f>
        <v>1.6465203394495198E-2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55913</v>
      </c>
      <c r="BA2363" s="101">
        <f>_xll.qlCalendarAdvance(Calendar,BA2362,AY2363,"f",,Trigger)</f>
        <v>55915</v>
      </c>
      <c r="BB2363" s="101">
        <f>_xll.qlInterestRateIndexMaturity(Currency&amp;"ibor"&amp;Tenor,BA2363,Trigger)</f>
        <v>56004</v>
      </c>
      <c r="BC2363" s="246">
        <f>_xll.qlIndexFixing($AC$5,AZ2363,TRUE,_xll.ohTrigger(Trigger,Trigger3M))</f>
        <v>1.65767666490464E-2</v>
      </c>
      <c r="BD2363" s="246">
        <f>_xll.qlIndexFixing($BE$1,AZ2363,,_xll.ohTrigger(Trigger,Trigger3M))</f>
        <v>1.6456471429651693E-2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55920</v>
      </c>
      <c r="BA2364" s="101">
        <f>_xll.qlCalendarAdvance(Calendar,BA2363,AY2364,"f",,Trigger)</f>
        <v>55922</v>
      </c>
      <c r="BB2364" s="101">
        <f>_xll.qlInterestRateIndexMaturity(Currency&amp;"ibor"&amp;Tenor,BA2364,Trigger)</f>
        <v>56011</v>
      </c>
      <c r="BC2364" s="246">
        <f>_xll.qlIndexFixing($AC$5,AZ2364,TRUE,_xll.ohTrigger(Trigger,Trigger3M))</f>
        <v>1.6576454263075826E-2</v>
      </c>
      <c r="BD2364" s="246">
        <f>_xll.qlIndexFixing($BE$1,AZ2364,,_xll.ohTrigger(Trigger,Trigger3M))</f>
        <v>1.6447443310856222E-2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55927</v>
      </c>
      <c r="BA2365" s="101">
        <f>_xll.qlCalendarAdvance(Calendar,BA2364,AY2365,"f",,Trigger)</f>
        <v>55929</v>
      </c>
      <c r="BB2365" s="101">
        <f>_xll.qlInterestRateIndexMaturity(Currency&amp;"ibor"&amp;Tenor,BA2365,Trigger)</f>
        <v>56018</v>
      </c>
      <c r="BC2365" s="246">
        <f>_xll.qlIndexFixing($AC$5,AZ2365,TRUE,_xll.ohTrigger(Trigger,Trigger3M))</f>
        <v>1.6576141877130399E-2</v>
      </c>
      <c r="BD2365" s="246">
        <f>_xll.qlIndexFixing($BE$1,AZ2365,,_xll.ohTrigger(Trigger,Trigger3M))</f>
        <v>1.643838913714073E-2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55934</v>
      </c>
      <c r="BA2366" s="104">
        <f>_xll.qlCalendarAdvance(Calendar,BA2365,AY2366,"f",,Trigger)</f>
        <v>55936</v>
      </c>
      <c r="BB2366" s="104">
        <f>_xll.qlInterestRateIndexMaturity(Currency&amp;"ibor"&amp;Tenor,BA2366,Trigger)</f>
        <v>56025</v>
      </c>
      <c r="BC2366" s="248">
        <f>_xll.qlIndexFixing($AC$5,AZ2366,TRUE,_xll.ohTrigger(Trigger,Trigger3M))</f>
        <v>1.6575829491210121E-2</v>
      </c>
      <c r="BD2366" s="248">
        <f>_xll.qlIndexFixing($BE$1,AZ2366,,_xll.ohTrigger(Trigger,Trigger3M))</f>
        <v>1.6429308908681259E-2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BE3535"/>
  <sheetViews>
    <sheetView topLeftCell="M13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21.425781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5" style="88" bestFit="1" customWidth="1"/>
    <col min="42" max="42" width="15.140625" style="88" bestFit="1" customWidth="1"/>
    <col min="43" max="43" width="9" style="88" bestFit="1" customWidth="1"/>
    <col min="44" max="44" width="8" style="88" bestFit="1" customWidth="1"/>
    <col min="45" max="45" width="9" style="88" bestFit="1" customWidth="1"/>
    <col min="46" max="46" width="17.28515625" style="88" hidden="1" customWidth="1" outlineLevel="1"/>
    <col min="47" max="47" width="17.28515625" style="88" customWidth="1" collapsed="1"/>
    <col min="48" max="48" width="10" style="88" bestFit="1" customWidth="1"/>
    <col min="49" max="49" width="6.28515625" style="88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3</v>
      </c>
      <c r="L1" s="83"/>
      <c r="P1" s="319"/>
      <c r="R1" s="319"/>
      <c r="S1" s="319"/>
      <c r="U1" s="221" t="str">
        <f>Currency&amp;" "&amp;Tenor</f>
        <v>EUR 6M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N1" s="249"/>
      <c r="AO1" s="249"/>
      <c r="AP1" s="249" t="s">
        <v>73</v>
      </c>
      <c r="AQ1" s="249" t="s">
        <v>219</v>
      </c>
      <c r="AR1" s="249" t="s">
        <v>220</v>
      </c>
      <c r="AS1" s="249" t="s">
        <v>221</v>
      </c>
      <c r="AT1" s="249" t="s">
        <v>222</v>
      </c>
      <c r="AU1" s="249" t="s">
        <v>224</v>
      </c>
      <c r="AV1" s="249" t="s">
        <v>223</v>
      </c>
      <c r="AW1" s="271" t="s">
        <v>227</v>
      </c>
      <c r="AY1" s="106"/>
      <c r="AZ1" s="106" t="s">
        <v>247</v>
      </c>
      <c r="BA1" s="106" t="s">
        <v>224</v>
      </c>
      <c r="BB1" s="106" t="s">
        <v>248</v>
      </c>
      <c r="BC1" s="106" t="str">
        <f>"F "&amp;Tenor</f>
        <v>F 6M</v>
      </c>
      <c r="BD1" s="106" t="str">
        <f>"F "&amp;Tenor&amp;" QL"</f>
        <v>F 6M QL</v>
      </c>
      <c r="BE1" s="80" t="str">
        <f>_xll.qlEuribor(,Tenor,Currency&amp;Tenor,Permanent,Trigger,ObjectOverwrite)</f>
        <v>obj_00ba1#0002</v>
      </c>
    </row>
    <row r="2" spans="1:5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388" t="s">
        <v>38</v>
      </c>
      <c r="U2" s="388" t="s">
        <v>73</v>
      </c>
      <c r="V2" s="389" t="s">
        <v>34</v>
      </c>
      <c r="W2" s="389"/>
      <c r="X2" s="388" t="s">
        <v>32</v>
      </c>
      <c r="Y2" s="388" t="s">
        <v>33</v>
      </c>
      <c r="Z2" s="245">
        <f t="array" ref="Z2:Z94">_xll.qlPiecewiseYieldCurveData(YieldCurve_6M,Trigger)</f>
        <v>-1.1151780924887767E-3</v>
      </c>
      <c r="AB2" s="242" t="s">
        <v>206</v>
      </c>
      <c r="AC2" s="239" t="s">
        <v>217</v>
      </c>
      <c r="AN2" s="251">
        <v>1</v>
      </c>
      <c r="AO2" s="251" t="str">
        <f>"X"&amp;AN2+6&amp;"F"</f>
        <v>X7F</v>
      </c>
      <c r="AP2" s="251" t="str">
        <f t="shared" ref="AP2:AP13" si="0">Currency&amp;AN2&amp;AO2&amp;"=ICAP"</f>
        <v>EUR1X7F=ICAP</v>
      </c>
      <c r="AQ2" s="252">
        <f>_xll.RtGet("IDN",AP2,$AQ$1)/100</f>
        <v>2.4000000000000001E-4</v>
      </c>
      <c r="AR2" s="252">
        <f>_xll.RtGet("IDN",AP2,$AR$1)/100</f>
        <v>7.3999999999999999E-4</v>
      </c>
      <c r="AS2" s="252">
        <f>AVERAGE(AQ2:AR2)</f>
        <v>4.8999999999999998E-4</v>
      </c>
      <c r="AT2" s="253">
        <f>_xll.qlInterestRateIndexFixingDate($AC$5,AU2)</f>
        <v>42215</v>
      </c>
      <c r="AU2" s="253">
        <f>_xll.qlCalendarAdvance(Calendar,Settlementdate,AN2&amp;"M","mf",TRUE,Trigger)</f>
        <v>42219</v>
      </c>
      <c r="AV2" s="252">
        <f>_xll.qlIndexFixing($AC$5,AT2,,_xll.ohTrigger(Trigger,Trigger6M))</f>
        <v>6.7969376182928866E-4</v>
      </c>
      <c r="AW2" s="268">
        <f>(AS2-AV2)*10000</f>
        <v>-1.8969376182928868</v>
      </c>
      <c r="AY2" s="98" t="s">
        <v>196</v>
      </c>
      <c r="AZ2" s="99">
        <f>Evaluationdate</f>
        <v>42185</v>
      </c>
      <c r="BA2" s="99">
        <f>Settlementdate</f>
        <v>42187</v>
      </c>
      <c r="BB2" s="99">
        <f>_xll.qlInterestRateIndexMaturity(Currency&amp;"ibor"&amp;Tenor,BA2,Trigger)</f>
        <v>42373</v>
      </c>
      <c r="BC2" s="245">
        <f>_xll.qlIndexFixing($AC$5,AZ2,TRUE,_xll.ohTrigger(Trigger,Trigger6M))</f>
        <v>4.960000000002238E-4</v>
      </c>
      <c r="BD2" s="245">
        <f>_xll.qlIndexFixing($BE$1,AZ2,,_xll.ohTrigger(Trigger,Trigger6M))</f>
        <v>5.0000000000000001E-4</v>
      </c>
    </row>
    <row r="3" spans="1:57" s="80" customFormat="1" ht="11.25" customHeight="1" x14ac:dyDescent="0.2">
      <c r="A3" s="274" t="s">
        <v>233</v>
      </c>
      <c r="B3" s="291" t="str">
        <f t="array" ref="B3:B20">_xll.ohFilter(Quote!Z4:Z102,Quote!Y4:Y102="DP")</f>
        <v>ON</v>
      </c>
      <c r="C3" s="277" t="str">
        <f t="array" ref="C3:C21">SUBSTITUTE(_xll.ohFilter(PastedValue!Y2:Y62,PastedValue!U2:U62="DP"),"/N","N")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236</v>
      </c>
      <c r="G3" s="277" t="b">
        <v>0</v>
      </c>
      <c r="H3" s="278" t="s">
        <v>45</v>
      </c>
      <c r="I3" s="351">
        <f t="array" ref="I3:I21">_xll.ohFilter(PastedValue!AB2:AB62,PastedValue!U2:U62="Dp")/100</f>
        <v>-1.0999E-3</v>
      </c>
      <c r="J3" s="67" t="str">
        <f>Currency&amp;"X"&amp;B3&amp;"D="&amp;Tenor</f>
        <v>EURXOND=6M</v>
      </c>
      <c r="K3" s="354" t="str">
        <f>IFERROR(_xll.qlDepositRateHelper2(,IF(DataSelect="Reference",$I3,$J3),IF(RIGHT($D3,1)="N","1D",$D3),$E3,Calendar,$F3,$G3,$H3,,_xll.ohTrigger(Trigger,DataSelect)),"--")</f>
        <v>obj_00b6c#0005</v>
      </c>
      <c r="L3" s="275" t="b">
        <v>1</v>
      </c>
      <c r="M3" s="81"/>
      <c r="N3" s="341" t="str">
        <f t="shared" ref="N3:N19" si="2">A3</f>
        <v>DP</v>
      </c>
      <c r="O3" s="341" t="str">
        <f>D3</f>
        <v>ON</v>
      </c>
      <c r="P3" s="326" t="str">
        <f>K3</f>
        <v>obj_00b6c#0005</v>
      </c>
      <c r="Q3" s="98" t="b">
        <f>L3</f>
        <v>1</v>
      </c>
      <c r="R3" s="326">
        <v>1</v>
      </c>
      <c r="S3" s="326">
        <v>1</v>
      </c>
      <c r="T3" s="98" t="str">
        <f t="array" ref="T3:T94">_xll.qlRateHelperSelection(_xll.ohFilter(P3:P95,Q3:Q95),_xll.ohFilter(S3:S95,Q3:Q95),$AC$1,$AC$3,$AC$4,$AC$2,_xll.ohFilter(R3:R95,Q3:Q95),Trigger)</f>
        <v>obj_00b6c</v>
      </c>
      <c r="U3" s="98" t="str">
        <f>_xll.qlRateHelperQuoteName(T3)</f>
        <v/>
      </c>
      <c r="V3" s="338">
        <f>_xll.qlRateHelperRate(T3,_xll.ohTrigger(Trigger,Trigger6M))</f>
        <v>-1.0999E-3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-1.1151780924887767E-3</v>
      </c>
      <c r="AB3" s="242" t="s">
        <v>215</v>
      </c>
      <c r="AC3" s="247">
        <v>0</v>
      </c>
      <c r="AD3" s="250"/>
      <c r="AN3" s="228">
        <v>2</v>
      </c>
      <c r="AO3" s="228" t="str">
        <f t="shared" ref="AO3:AO13" si="3">"X"&amp;AN3+6&amp;"F"</f>
        <v>X8F</v>
      </c>
      <c r="AP3" s="228" t="str">
        <f t="shared" si="0"/>
        <v>EUR2X8F=ICAP</v>
      </c>
      <c r="AQ3" s="254">
        <f>_xll.RtGet("IDN",AP3,$AQ$1)/100</f>
        <v>2.6000000000000003E-4</v>
      </c>
      <c r="AR3" s="254">
        <f>_xll.RtGet("IDN",AP3,$AR$1)/100</f>
        <v>7.5999999999999993E-4</v>
      </c>
      <c r="AS3" s="254">
        <f t="shared" ref="AS3:AS13" si="4">AVERAGE(AQ3:AR3)</f>
        <v>5.1000000000000004E-4</v>
      </c>
      <c r="AT3" s="255">
        <f>_xll.qlInterestRateIndexFixingDate($AC$5,AU3)</f>
        <v>42247</v>
      </c>
      <c r="AU3" s="255">
        <f>_xll.qlCalendarAdvance(Calendar,Settlementdate,AN3&amp;"M","mf",TRUE,Trigger)</f>
        <v>42249</v>
      </c>
      <c r="AV3" s="254">
        <f>_xll.qlIndexFixing($AC$5,AT3,,_xll.ohTrigger(Trigger,Trigger6M))</f>
        <v>7.6092217858559773E-4</v>
      </c>
      <c r="AW3" s="269">
        <f t="shared" ref="AW3:AW13" si="5">(AS3-AV3)*10000</f>
        <v>-2.5092217858559769</v>
      </c>
      <c r="AY3" s="100" t="s">
        <v>196</v>
      </c>
      <c r="AZ3" s="101">
        <f>_xll.qlInterestRateIndexFixingDate(Currency&amp;"ibor"&amp;Tenor,BA3,Trigger)</f>
        <v>42186</v>
      </c>
      <c r="BA3" s="101">
        <f>_xll.qlCalendarAdvance(Calendar,BA2,AY3,"f",,Trigger)</f>
        <v>42188</v>
      </c>
      <c r="BB3" s="101">
        <f>_xll.qlInterestRateIndexMaturity(Currency&amp;"ibor"&amp;Tenor,BA3,Trigger)</f>
        <v>42373</v>
      </c>
      <c r="BC3" s="246">
        <f>_xll.qlIndexFixing($AC$5,AZ3,TRUE,_xll.ohTrigger(Trigger,Trigger6M))</f>
        <v>4.8822440417576002E-4</v>
      </c>
      <c r="BD3" s="246">
        <f>_xll.qlIndexFixing($BE$1,AZ3,TRUE,_xll.ohTrigger(Trigger,Trigger6M))</f>
        <v>4.4377818873815854E-4</v>
      </c>
    </row>
    <row r="4" spans="1:57" s="80" customFormat="1" ht="11.25" customHeight="1" x14ac:dyDescent="0.2">
      <c r="A4" s="280" t="s">
        <v>233</v>
      </c>
      <c r="B4" s="292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352">
        <v>-1.1000000000000001E-3</v>
      </c>
      <c r="J4" s="75" t="str">
        <f>Currency&amp;"X"&amp;B4&amp;"D="&amp;Tenor</f>
        <v>EURXTND=6M</v>
      </c>
      <c r="K4" s="355" t="str">
        <f>IFERROR(_xll.qlDepositRateHelper2(,IF(DataSelect="Reference",$I4,$J4),IF(RIGHT($D4,1)="N","1D",$D4),$E4,Calendar,$F4,$G4,$H4,,_xll.ohTrigger(Trigger,DataSelect)),"--")</f>
        <v>obj_00b5f#0005</v>
      </c>
      <c r="L4" s="281" t="b">
        <v>1</v>
      </c>
      <c r="M4" s="87"/>
      <c r="N4" s="339" t="str">
        <f t="shared" si="2"/>
        <v>DP</v>
      </c>
      <c r="O4" s="339" t="str">
        <f t="shared" ref="O4:O19" si="6">D4</f>
        <v>TN</v>
      </c>
      <c r="P4" s="340" t="str">
        <f t="shared" ref="P4:Q19" si="7">K4</f>
        <v>obj_00b5f#0005</v>
      </c>
      <c r="Q4" s="100" t="b">
        <f t="shared" si="7"/>
        <v>1</v>
      </c>
      <c r="R4" s="340">
        <v>1</v>
      </c>
      <c r="S4" s="340">
        <v>1</v>
      </c>
      <c r="T4" s="100" t="str">
        <v>obj_00b5f</v>
      </c>
      <c r="U4" s="100" t="str">
        <f>_xll.qlRateHelperQuoteName(T4)</f>
        <v/>
      </c>
      <c r="V4" s="337">
        <f>_xll.qlRateHelperRate(T4,_xll.ohTrigger(Trigger,Trigger6M))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-1.1152287870764309E-3</v>
      </c>
      <c r="AB4" s="242" t="s">
        <v>216</v>
      </c>
      <c r="AC4" s="247">
        <v>4</v>
      </c>
      <c r="AD4" s="250"/>
      <c r="AN4" s="228">
        <v>3</v>
      </c>
      <c r="AO4" s="228" t="str">
        <f t="shared" si="3"/>
        <v>X9F</v>
      </c>
      <c r="AP4" s="228" t="str">
        <f t="shared" si="0"/>
        <v>EUR3X9F=ICAP</v>
      </c>
      <c r="AQ4" s="254">
        <f>_xll.RtGet("IDN",AP4,$AQ$1)/100</f>
        <v>2.8000000000000003E-4</v>
      </c>
      <c r="AR4" s="254">
        <f>_xll.RtGet("IDN",AP4,$AR$1)/100</f>
        <v>7.7999999999999999E-4</v>
      </c>
      <c r="AS4" s="254">
        <f t="shared" si="4"/>
        <v>5.2999999999999998E-4</v>
      </c>
      <c r="AT4" s="255">
        <f>_xll.qlInterestRateIndexFixingDate($AC$5,AU4)</f>
        <v>42277</v>
      </c>
      <c r="AU4" s="255">
        <f>_xll.qlCalendarAdvance(Calendar,Settlementdate,AN4&amp;"M","mf",TRUE,Trigger)</f>
        <v>42279</v>
      </c>
      <c r="AV4" s="254">
        <f>_xll.qlIndexFixing($AC$5,AT4,,_xll.ohTrigger(Trigger,Trigger6M))</f>
        <v>8.4990815579322502E-4</v>
      </c>
      <c r="AW4" s="269">
        <f t="shared" si="5"/>
        <v>-3.1990815579322502</v>
      </c>
      <c r="AY4" s="100" t="s">
        <v>196</v>
      </c>
      <c r="AZ4" s="101">
        <f>_xll.qlInterestRateIndexFixingDate(Currency&amp;"ibor"&amp;Tenor,BA4,Trigger)</f>
        <v>42187</v>
      </c>
      <c r="BA4" s="101">
        <f>_xll.qlCalendarAdvance(Calendar,BA3,AY4,"f",,Trigger)</f>
        <v>42191</v>
      </c>
      <c r="BB4" s="101">
        <f>_xll.qlInterestRateIndexMaturity(Currency&amp;"ibor"&amp;Tenor,BA4,Trigger)</f>
        <v>42375</v>
      </c>
      <c r="BC4" s="246">
        <f>_xll.qlIndexFixing($AC$5,AZ4,TRUE,_xll.ohTrigger(Trigger,Trigger6M))</f>
        <v>5.125054355495011E-4</v>
      </c>
      <c r="BD4" s="246">
        <f>_xll.qlIndexFixing($BE$1,AZ4,TRUE,_xll.ohTrigger(Trigger,Trigger6M))</f>
        <v>4.6266082459254522E-4</v>
      </c>
    </row>
    <row r="5" spans="1:57" s="80" customFormat="1" ht="11.25" customHeight="1" x14ac:dyDescent="0.2">
      <c r="A5" s="280" t="s">
        <v>233</v>
      </c>
      <c r="B5" s="292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352">
        <v>1.934E-3</v>
      </c>
      <c r="J5" s="75" t="str">
        <f t="shared" ref="J5:J21" si="8">IF(LEFT(B5,1)="#","STUB"&amp;Tenor,Currency&amp;"_CURVE_DEP"&amp;Tenor&amp;"_"&amp;B5)</f>
        <v>EUR_CURVE_DEP6M_SN</v>
      </c>
      <c r="K5" s="355" t="str">
        <f>IFERROR(_xll.qlDepositRateHelper2(,IF(DataSelect="Reference",$I5,$J5),IF(RIGHT($D5,1)="N","1D",$D5),$E5,Calendar,$F5,$G5,$H5,,_xll.ohTrigger(Trigger,DataSelect)),"--")</f>
        <v>obj_00b61#0005</v>
      </c>
      <c r="L5" s="281" t="b">
        <v>1</v>
      </c>
      <c r="M5" s="87"/>
      <c r="N5" s="339" t="str">
        <f t="shared" si="2"/>
        <v>DP</v>
      </c>
      <c r="O5" s="339" t="str">
        <f t="shared" si="6"/>
        <v>SN</v>
      </c>
      <c r="P5" s="340" t="str">
        <f t="shared" si="7"/>
        <v>obj_00b61#0005</v>
      </c>
      <c r="Q5" s="100" t="b">
        <f t="shared" si="7"/>
        <v>1</v>
      </c>
      <c r="R5" s="340">
        <v>1</v>
      </c>
      <c r="S5" s="340">
        <v>1</v>
      </c>
      <c r="T5" s="100" t="str">
        <v>obj_00b61</v>
      </c>
      <c r="U5" s="100" t="str">
        <f>_xll.qlRateHelperQuoteName(T5)</f>
        <v/>
      </c>
      <c r="V5" s="337">
        <f>_xll.qlRateHelperRate(T5,_xll.ohTrigger(Trigger,Trigger6M))</f>
        <v>1.934E-3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-8.9867243282672001E-5</v>
      </c>
      <c r="AB5" s="242" t="s">
        <v>4</v>
      </c>
      <c r="AC5" s="247" t="str">
        <f>_xll.qlEuribor(,Tenor,YieldCurve_6M,Permanent,YieldCurve_6M,ObjectOverwrite)</f>
        <v>obj_00e64#0001</v>
      </c>
      <c r="AD5" s="250"/>
      <c r="AN5" s="228">
        <v>4</v>
      </c>
      <c r="AO5" s="228" t="str">
        <f t="shared" si="3"/>
        <v>X10F</v>
      </c>
      <c r="AP5" s="228" t="str">
        <f t="shared" si="0"/>
        <v>EUR4X10F=ICAP</v>
      </c>
      <c r="AQ5" s="254">
        <f>_xll.RtGet("IDN",AP5,$AQ$1)/100</f>
        <v>2.9E-4</v>
      </c>
      <c r="AR5" s="254">
        <f>_xll.RtGet("IDN",AP5,$AR$1)/100</f>
        <v>7.9000000000000001E-4</v>
      </c>
      <c r="AS5" s="254">
        <f t="shared" si="4"/>
        <v>5.4000000000000001E-4</v>
      </c>
      <c r="AT5" s="255">
        <f>_xll.qlInterestRateIndexFixingDate($AC$5,AU5)</f>
        <v>42306</v>
      </c>
      <c r="AU5" s="255">
        <f>_xll.qlCalendarAdvance(Calendar,Settlementdate,AN5&amp;"M","mf",TRUE,Trigger)</f>
        <v>42310</v>
      </c>
      <c r="AV5" s="254">
        <f>_xll.qlIndexFixing($AC$5,AT5,,_xll.ohTrigger(Trigger,Trigger6M))</f>
        <v>8.8407186243040883E-4</v>
      </c>
      <c r="AW5" s="269">
        <f t="shared" si="5"/>
        <v>-3.4407186243040884</v>
      </c>
      <c r="AY5" s="100" t="s">
        <v>196</v>
      </c>
      <c r="AZ5" s="101">
        <f>_xll.qlInterestRateIndexFixingDate(Currency&amp;"ibor"&amp;Tenor,BA5,Trigger)</f>
        <v>42188</v>
      </c>
      <c r="BA5" s="101">
        <f>_xll.qlCalendarAdvance(Calendar,BA4,AY5,"f",,Trigger)</f>
        <v>42192</v>
      </c>
      <c r="BB5" s="101">
        <f>_xll.qlInterestRateIndexMaturity(Currency&amp;"ibor"&amp;Tenor,BA5,Trigger)</f>
        <v>42376</v>
      </c>
      <c r="BC5" s="246">
        <f>_xll.qlIndexFixing($AC$5,AZ5,TRUE,_xll.ohTrigger(Trigger,Trigger6M))</f>
        <v>5.2379171808022865E-4</v>
      </c>
      <c r="BD5" s="246">
        <f>_xll.qlIndexFixing($BE$1,AZ5,TRUE,_xll.ohTrigger(Trigger,Trigger6M))</f>
        <v>4.7036764670433555E-4</v>
      </c>
    </row>
    <row r="6" spans="1:57" s="80" customFormat="1" ht="11.25" customHeight="1" x14ac:dyDescent="0.2">
      <c r="A6" s="280" t="s">
        <v>233</v>
      </c>
      <c r="B6" s="292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352">
        <v>-7.8399999999999997E-4</v>
      </c>
      <c r="J6" s="75" t="str">
        <f t="shared" si="8"/>
        <v>EUR_CURVE_DEP6M_1W</v>
      </c>
      <c r="K6" s="355" t="str">
        <f>IFERROR(_xll.qlDepositRateHelper2(,IF(DataSelect="Reference",$I6,$J6),IF(RIGHT($D6,1)="N","1D",$D6),$E6,Calendar,$F6,$G6,$H6,,_xll.ohTrigger(Trigger,DataSelect)),"--")</f>
        <v>obj_00b6f#0005</v>
      </c>
      <c r="L6" s="281" t="b">
        <v>1</v>
      </c>
      <c r="M6" s="87"/>
      <c r="N6" s="339" t="str">
        <f t="shared" si="2"/>
        <v>DP</v>
      </c>
      <c r="O6" s="339" t="str">
        <f t="shared" si="6"/>
        <v>1W</v>
      </c>
      <c r="P6" s="340" t="str">
        <f t="shared" si="7"/>
        <v>obj_00b6f#0005</v>
      </c>
      <c r="Q6" s="100" t="b">
        <f t="shared" si="7"/>
        <v>1</v>
      </c>
      <c r="R6" s="340">
        <v>1</v>
      </c>
      <c r="S6" s="340">
        <v>1</v>
      </c>
      <c r="T6" s="100" t="str">
        <v>obj_00b6f</v>
      </c>
      <c r="U6" s="100" t="str">
        <f>_xll.qlRateHelperQuoteName(T6)</f>
        <v/>
      </c>
      <c r="V6" s="337">
        <f>_xll.qlRateHelperRate(T6,_xll.ohTrigger(Trigger,Trigger6M))</f>
        <v>-7.8399999999999997E-4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-8.6608024539202742E-4</v>
      </c>
      <c r="AD6" s="250"/>
      <c r="AN6" s="228">
        <v>5</v>
      </c>
      <c r="AO6" s="228" t="str">
        <f t="shared" si="3"/>
        <v>X11F</v>
      </c>
      <c r="AP6" s="228" t="str">
        <f t="shared" si="0"/>
        <v>EUR5X11F=ICAP</v>
      </c>
      <c r="AQ6" s="254">
        <f>_xll.RtGet("IDN",AP6,$AQ$1)/100</f>
        <v>3.1E-4</v>
      </c>
      <c r="AR6" s="254">
        <f>_xll.RtGet("IDN",AP6,$AR$1)/100</f>
        <v>8.1000000000000006E-4</v>
      </c>
      <c r="AS6" s="254">
        <f t="shared" si="4"/>
        <v>5.6000000000000006E-4</v>
      </c>
      <c r="AT6" s="255">
        <f>_xll.qlInterestRateIndexFixingDate($AC$5,AU6)</f>
        <v>42338</v>
      </c>
      <c r="AU6" s="255">
        <f>_xll.qlCalendarAdvance(Calendar,Settlementdate,AN6&amp;"M","mf",TRUE,Trigger)</f>
        <v>42340</v>
      </c>
      <c r="AV6" s="254">
        <f>_xll.qlIndexFixing($AC$5,AT6,,_xll.ohTrigger(Trigger,Trigger6M))</f>
        <v>9.1685821956610976E-4</v>
      </c>
      <c r="AW6" s="269">
        <f t="shared" si="5"/>
        <v>-3.5685821956610968</v>
      </c>
      <c r="AY6" s="100" t="s">
        <v>196</v>
      </c>
      <c r="AZ6" s="101">
        <f>_xll.qlInterestRateIndexFixingDate(Currency&amp;"ibor"&amp;Tenor,BA6,Trigger)</f>
        <v>42191</v>
      </c>
      <c r="BA6" s="101">
        <f>_xll.qlCalendarAdvance(Calendar,BA5,AY6,"f",,Trigger)</f>
        <v>42193</v>
      </c>
      <c r="BB6" s="101">
        <f>_xll.qlInterestRateIndexMaturity(Currency&amp;"ibor"&amp;Tenor,BA6,Trigger)</f>
        <v>42377</v>
      </c>
      <c r="BC6" s="246">
        <f>_xll.qlIndexFixing($AC$5,AZ6,TRUE,_xll.ohTrigger(Trigger,Trigger6M))</f>
        <v>5.3647846707462264E-4</v>
      </c>
      <c r="BD6" s="246">
        <f>_xll.qlIndexFixing($BE$1,AZ6,TRUE,_xll.ohTrigger(Trigger,Trigger6M))</f>
        <v>4.7817183072031692E-4</v>
      </c>
    </row>
    <row r="7" spans="1:57" s="80" customFormat="1" ht="11.25" customHeight="1" x14ac:dyDescent="0.2">
      <c r="A7" s="280" t="s">
        <v>233</v>
      </c>
      <c r="B7" s="292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352">
        <v>-6.1400000000000007E-4</v>
      </c>
      <c r="J7" s="75" t="str">
        <f t="shared" si="8"/>
        <v>EUR_CURVE_DEP6M_2W</v>
      </c>
      <c r="K7" s="355" t="str">
        <f>IFERROR(_xll.qlDepositRateHelper2(,IF(DataSelect="Reference",$I7,$J7),IF(RIGHT($D7,1)="N","1D",$D7),$E7,Calendar,$F7,$G7,$H7,,_xll.ohTrigger(Trigger,DataSelect)),"--")</f>
        <v>obj_00b60#0005</v>
      </c>
      <c r="L7" s="281" t="b">
        <v>1</v>
      </c>
      <c r="M7" s="87"/>
      <c r="N7" s="339" t="str">
        <f t="shared" si="2"/>
        <v>DP</v>
      </c>
      <c r="O7" s="339" t="str">
        <f t="shared" si="6"/>
        <v>2W</v>
      </c>
      <c r="P7" s="340" t="str">
        <f t="shared" si="7"/>
        <v>obj_00b60#0005</v>
      </c>
      <c r="Q7" s="100" t="b">
        <f t="shared" si="7"/>
        <v>1</v>
      </c>
      <c r="R7" s="340">
        <v>1</v>
      </c>
      <c r="S7" s="340">
        <v>1</v>
      </c>
      <c r="T7" s="100" t="str">
        <v>obj_00b60</v>
      </c>
      <c r="U7" s="100" t="str">
        <f>_xll.qlRateHelperQuoteName(T7)</f>
        <v/>
      </c>
      <c r="V7" s="337">
        <f>_xll.qlRateHelperRate(T7,_xll.ohTrigger(Trigger,Trigger6M))</f>
        <v>-6.1400000000000007E-4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-6.8412190729201755E-4</v>
      </c>
      <c r="AD7" s="250"/>
      <c r="AN7" s="228">
        <v>6</v>
      </c>
      <c r="AO7" s="228" t="str">
        <f t="shared" si="3"/>
        <v>X12F</v>
      </c>
      <c r="AP7" s="228" t="str">
        <f t="shared" si="0"/>
        <v>EUR6X12F=ICAP</v>
      </c>
      <c r="AQ7" s="254">
        <f>_xll.RtGet("IDN",AP7,$AQ$1)/100</f>
        <v>3.6000000000000002E-4</v>
      </c>
      <c r="AR7" s="254">
        <f>_xll.RtGet("IDN",AP7,$AR$1)/100</f>
        <v>8.6000000000000009E-4</v>
      </c>
      <c r="AS7" s="254">
        <f t="shared" si="4"/>
        <v>6.1000000000000008E-4</v>
      </c>
      <c r="AT7" s="255">
        <f>_xll.qlInterestRateIndexFixingDate($AC$5,AU7)</f>
        <v>42368</v>
      </c>
      <c r="AU7" s="255">
        <f>_xll.qlCalendarAdvance(Calendar,Settlementdate,AN7&amp;"M","mf",TRUE,Trigger)</f>
        <v>42373</v>
      </c>
      <c r="AV7" s="254">
        <f>_xll.qlIndexFixing($AC$5,AT7,,_xll.ohTrigger(Trigger,Trigger6M))</f>
        <v>9.4118644474369044E-4</v>
      </c>
      <c r="AW7" s="269">
        <f t="shared" si="5"/>
        <v>-3.3118644474369034</v>
      </c>
      <c r="AY7" s="100" t="s">
        <v>196</v>
      </c>
      <c r="AZ7" s="101">
        <f>_xll.qlInterestRateIndexFixingDate(Currency&amp;"ibor"&amp;Tenor,BA7,Trigger)</f>
        <v>42192</v>
      </c>
      <c r="BA7" s="101">
        <f>_xll.qlCalendarAdvance(Calendar,BA6,AY7,"f",,Trigger)</f>
        <v>42194</v>
      </c>
      <c r="BB7" s="101">
        <f>_xll.qlInterestRateIndexMaturity(Currency&amp;"ibor"&amp;Tenor,BA7,Trigger)</f>
        <v>42380</v>
      </c>
      <c r="BC7" s="246">
        <f>_xll.qlIndexFixing($AC$5,AZ7,TRUE,_xll.ohTrigger(Trigger,Trigger6M))</f>
        <v>5.5238933026219468E-4</v>
      </c>
      <c r="BD7" s="246">
        <f>_xll.qlIndexFixing($BE$1,AZ7,TRUE,_xll.ohTrigger(Trigger,Trigger6M))</f>
        <v>4.9403312303140164E-4</v>
      </c>
    </row>
    <row r="8" spans="1:57" s="80" customFormat="1" ht="11.25" customHeight="1" x14ac:dyDescent="0.2">
      <c r="A8" s="280" t="s">
        <v>233</v>
      </c>
      <c r="B8" s="292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352">
        <v>-5.1599999999999997E-4</v>
      </c>
      <c r="J8" s="75" t="str">
        <f t="shared" si="8"/>
        <v>EUR_CURVE_DEP6M_3W</v>
      </c>
      <c r="K8" s="355" t="str">
        <f>IFERROR(_xll.qlDepositRateHelper2(,IF(DataSelect="Reference",$I8,$J8),IF(RIGHT($D8,1)="N","1D",$D8),$E8,Calendar,$F8,$G8,$H8,,_xll.ohTrigger(Trigger,DataSelect)),"--")</f>
        <v>obj_00b6b#0005</v>
      </c>
      <c r="L8" s="281" t="b">
        <v>1</v>
      </c>
      <c r="M8" s="87"/>
      <c r="N8" s="339" t="str">
        <f t="shared" si="2"/>
        <v>DP</v>
      </c>
      <c r="O8" s="339" t="str">
        <f t="shared" si="6"/>
        <v>3W</v>
      </c>
      <c r="P8" s="340" t="str">
        <f t="shared" si="7"/>
        <v>obj_00b6b#0005</v>
      </c>
      <c r="Q8" s="100" t="b">
        <f t="shared" si="7"/>
        <v>1</v>
      </c>
      <c r="R8" s="340">
        <v>1</v>
      </c>
      <c r="S8" s="340">
        <v>1</v>
      </c>
      <c r="T8" s="100" t="str">
        <v>obj_00b6b</v>
      </c>
      <c r="U8" s="100" t="str">
        <f>_xll.qlRateHelperQuoteName(T8)</f>
        <v/>
      </c>
      <c r="V8" s="337">
        <f>_xll.qlRateHelperRate(T8,_xll.ohTrigger(Trigger,Trigger6M))</f>
        <v>-5.1599999999999997E-4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-5.7465751844727048E-4</v>
      </c>
      <c r="AD8" s="250"/>
      <c r="AN8" s="228">
        <v>7</v>
      </c>
      <c r="AO8" s="228" t="str">
        <f t="shared" si="3"/>
        <v>X13F</v>
      </c>
      <c r="AP8" s="228" t="str">
        <f t="shared" si="0"/>
        <v>EUR7X13F=ICAP</v>
      </c>
      <c r="AQ8" s="254">
        <f>_xll.RtGet("IDN",AP8,$AQ$1)/100</f>
        <v>4.0999999999999999E-4</v>
      </c>
      <c r="AR8" s="254">
        <f>_xll.RtGet("IDN",AP8,$AR$1)/100</f>
        <v>9.1E-4</v>
      </c>
      <c r="AS8" s="254">
        <f t="shared" si="4"/>
        <v>6.6E-4</v>
      </c>
      <c r="AT8" s="255">
        <f>_xll.qlInterestRateIndexFixingDate($AC$5,AU8)</f>
        <v>42398</v>
      </c>
      <c r="AU8" s="255">
        <f>_xll.qlCalendarAdvance(Calendar,Settlementdate,AN8&amp;"M","mf",TRUE,Trigger)</f>
        <v>42402</v>
      </c>
      <c r="AV8" s="254">
        <f>_xll.qlIndexFixing($AC$5,AT8,,_xll.ohTrigger(Trigger,Trigger6M))</f>
        <v>9.9667081022247988E-4</v>
      </c>
      <c r="AW8" s="269">
        <f t="shared" si="5"/>
        <v>-3.3667081022247989</v>
      </c>
      <c r="AY8" s="100" t="s">
        <v>196</v>
      </c>
      <c r="AZ8" s="101">
        <f>_xll.qlInterestRateIndexFixingDate(Currency&amp;"ibor"&amp;Tenor,BA8,Trigger)</f>
        <v>42193</v>
      </c>
      <c r="BA8" s="101">
        <f>_xll.qlCalendarAdvance(Calendar,BA7,AY8,"f",,Trigger)</f>
        <v>42195</v>
      </c>
      <c r="BB8" s="101">
        <f>_xll.qlInterestRateIndexMaturity(Currency&amp;"ibor"&amp;Tenor,BA8,Trigger)</f>
        <v>42380</v>
      </c>
      <c r="BC8" s="246">
        <f>_xll.qlIndexFixing($AC$5,AZ8,TRUE,_xll.ohTrigger(Trigger,Trigger6M))</f>
        <v>5.5860769203529173E-4</v>
      </c>
      <c r="BD8" s="246">
        <f>_xll.qlIndexFixing($BE$1,AZ8,TRUE,_xll.ohTrigger(Trigger,Trigger6M))</f>
        <v>4.980218178755498E-4</v>
      </c>
    </row>
    <row r="9" spans="1:57" s="80" customFormat="1" ht="11.25" customHeight="1" x14ac:dyDescent="0.2">
      <c r="A9" s="280" t="s">
        <v>233</v>
      </c>
      <c r="B9" s="292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52">
        <v>-3.3300000000000002E-4</v>
      </c>
      <c r="J9" s="75" t="str">
        <f t="shared" si="8"/>
        <v>EUR_CURVE_DEP6M_1M</v>
      </c>
      <c r="K9" s="355" t="str">
        <f>IFERROR(_xll.qlDepositRateHelper2(,IF(DataSelect="Reference",$I9,$J9),IF(RIGHT($D9,1)="N","1D",$D9),$E9,Calendar,$F9,$G9,$H9,,_xll.ohTrigger(Trigger,DataSelect)),"--")</f>
        <v>obj_00b7b#0005</v>
      </c>
      <c r="L9" s="281" t="b">
        <v>1</v>
      </c>
      <c r="M9" s="87"/>
      <c r="N9" s="339" t="str">
        <f t="shared" si="2"/>
        <v>DP</v>
      </c>
      <c r="O9" s="339" t="str">
        <f t="shared" si="6"/>
        <v>1M</v>
      </c>
      <c r="P9" s="340" t="str">
        <f t="shared" si="7"/>
        <v>obj_00b7b#0005</v>
      </c>
      <c r="Q9" s="100" t="b">
        <f t="shared" si="7"/>
        <v>1</v>
      </c>
      <c r="R9" s="340">
        <v>1</v>
      </c>
      <c r="S9" s="340">
        <v>1</v>
      </c>
      <c r="T9" s="100" t="str">
        <v>obj_00b7b</v>
      </c>
      <c r="U9" s="100" t="str">
        <f>_xll.qlRateHelperQuoteName(T9)</f>
        <v/>
      </c>
      <c r="V9" s="337">
        <f>_xll.qlRateHelperRate(T9,_xll.ohTrigger(Trigger,Trigger6M))</f>
        <v>-3.3300000000000002E-4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-3.8337110220063578E-4</v>
      </c>
      <c r="AD9" s="250"/>
      <c r="AN9" s="228">
        <v>8</v>
      </c>
      <c r="AO9" s="228" t="str">
        <f t="shared" si="3"/>
        <v>X14F</v>
      </c>
      <c r="AP9" s="228" t="str">
        <f t="shared" si="0"/>
        <v>EUR8X14F=ICAP</v>
      </c>
      <c r="AQ9" s="254">
        <f>_xll.RtGet("IDN",AP9,$AQ$1)/100</f>
        <v>4.6000000000000001E-4</v>
      </c>
      <c r="AR9" s="254">
        <f>_xll.RtGet("IDN",AP9,$AR$1)/100</f>
        <v>9.6000000000000002E-4</v>
      </c>
      <c r="AS9" s="254">
        <f t="shared" si="4"/>
        <v>7.1000000000000002E-4</v>
      </c>
      <c r="AT9" s="255">
        <f>_xll.qlInterestRateIndexFixingDate($AC$5,AU9)</f>
        <v>42429</v>
      </c>
      <c r="AU9" s="255">
        <f>_xll.qlCalendarAdvance(Calendar,Settlementdate,AN9&amp;"M","mf",TRUE,Trigger)</f>
        <v>42431</v>
      </c>
      <c r="AV9" s="254">
        <f>_xll.qlIndexFixing($AC$5,AT9,,_xll.ohTrigger(Trigger,Trigger6M))</f>
        <v>1.0704194221326489E-3</v>
      </c>
      <c r="AW9" s="269">
        <f t="shared" si="5"/>
        <v>-3.6041942213264888</v>
      </c>
      <c r="AY9" s="100" t="s">
        <v>196</v>
      </c>
      <c r="AZ9" s="101">
        <f>_xll.qlInterestRateIndexFixingDate(Currency&amp;"ibor"&amp;Tenor,BA9,Trigger)</f>
        <v>42194</v>
      </c>
      <c r="BA9" s="101">
        <f>_xll.qlCalendarAdvance(Calendar,BA8,AY9,"f",,Trigger)</f>
        <v>42198</v>
      </c>
      <c r="BB9" s="101">
        <f>_xll.qlInterestRateIndexMaturity(Currency&amp;"ibor"&amp;Tenor,BA9,Trigger)</f>
        <v>42382</v>
      </c>
      <c r="BC9" s="246">
        <f>_xll.qlIndexFixing($AC$5,AZ9,TRUE,_xll.ohTrigger(Trigger,Trigger6M))</f>
        <v>5.7760156645776965E-4</v>
      </c>
      <c r="BD9" s="246">
        <f>_xll.qlIndexFixing($BE$1,AZ9,TRUE,_xll.ohTrigger(Trigger,Trigger6M))</f>
        <v>5.1816972994954359E-4</v>
      </c>
    </row>
    <row r="10" spans="1:57" s="80" customFormat="1" ht="11.25" customHeight="1" x14ac:dyDescent="0.2">
      <c r="A10" s="280" t="s">
        <v>233</v>
      </c>
      <c r="B10" s="292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52">
        <v>-7.7000000000000001E-5</v>
      </c>
      <c r="J10" s="75" t="str">
        <f t="shared" si="8"/>
        <v>EUR_CURVE_DEP6M_2M</v>
      </c>
      <c r="K10" s="355" t="str">
        <f>IFERROR(_xll.qlDepositRateHelper2(,IF(DataSelect="Reference",$I10,$J10),IF(RIGHT($D10,1)="N","1D",$D10),$E10,Calendar,$F10,$G10,$H10,,_xll.ohTrigger(Trigger,DataSelect)),"--")</f>
        <v>obj_00b6d#0005</v>
      </c>
      <c r="L10" s="281" t="b">
        <v>1</v>
      </c>
      <c r="M10" s="87"/>
      <c r="N10" s="339" t="str">
        <f t="shared" si="2"/>
        <v>DP</v>
      </c>
      <c r="O10" s="339" t="str">
        <f t="shared" si="6"/>
        <v>2M</v>
      </c>
      <c r="P10" s="340" t="str">
        <f t="shared" si="7"/>
        <v>obj_00b6d#0005</v>
      </c>
      <c r="Q10" s="100" t="b">
        <f t="shared" si="7"/>
        <v>1</v>
      </c>
      <c r="R10" s="340">
        <v>1</v>
      </c>
      <c r="S10" s="340">
        <v>1</v>
      </c>
      <c r="T10" s="100" t="str">
        <v>obj_00b6d</v>
      </c>
      <c r="U10" s="100" t="str">
        <f>_xll.qlRateHelperQuoteName(T10)</f>
        <v/>
      </c>
      <c r="V10" s="337">
        <f>_xll.qlRateHelperRate(T10,_xll.ohTrigger(Trigger,Trigger6M))</f>
        <v>-7.7000000000000001E-5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-1.1048117537337105E-4</v>
      </c>
      <c r="AD10" s="250"/>
      <c r="AN10" s="228">
        <v>9</v>
      </c>
      <c r="AO10" s="228" t="str">
        <f t="shared" si="3"/>
        <v>X15F</v>
      </c>
      <c r="AP10" s="228" t="str">
        <f t="shared" si="0"/>
        <v>EUR9X15F=ICAP</v>
      </c>
      <c r="AQ10" s="254">
        <f>_xll.RtGet("IDN",AP10,$AQ$1)/100</f>
        <v>5.6999999999999998E-4</v>
      </c>
      <c r="AR10" s="254">
        <f>_xll.RtGet("IDN",AP10,$AR$1)/100</f>
        <v>1.07E-3</v>
      </c>
      <c r="AS10" s="254">
        <f t="shared" si="4"/>
        <v>8.1999999999999998E-4</v>
      </c>
      <c r="AT10" s="255">
        <f>_xll.qlInterestRateIndexFixingDate($AC$5,AU10)</f>
        <v>42460</v>
      </c>
      <c r="AU10" s="255">
        <f>_xll.qlCalendarAdvance(Calendar,Settlementdate,AN10&amp;"M","mf",TRUE,Trigger)</f>
        <v>42464</v>
      </c>
      <c r="AV10" s="254">
        <f>_xll.qlIndexFixing($AC$5,AT10,,_xll.ohTrigger(Trigger,Trigger6M))</f>
        <v>1.126937066348415E-3</v>
      </c>
      <c r="AW10" s="269">
        <f t="shared" si="5"/>
        <v>-3.06937066348415</v>
      </c>
      <c r="AY10" s="100" t="s">
        <v>196</v>
      </c>
      <c r="AZ10" s="101">
        <f>_xll.qlInterestRateIndexFixingDate(Currency&amp;"ibor"&amp;Tenor,BA10,Trigger)</f>
        <v>42195</v>
      </c>
      <c r="BA10" s="101">
        <f>_xll.qlCalendarAdvance(Calendar,BA9,AY10,"f",,Trigger)</f>
        <v>42199</v>
      </c>
      <c r="BB10" s="101">
        <f>_xll.qlInterestRateIndexMaturity(Currency&amp;"ibor"&amp;Tenor,BA10,Trigger)</f>
        <v>42383</v>
      </c>
      <c r="BC10" s="246">
        <f>_xll.qlIndexFixing($AC$5,AZ10,TRUE,_xll.ohTrigger(Trigger,Trigger6M))</f>
        <v>5.8369645144621448E-4</v>
      </c>
      <c r="BD10" s="246">
        <f>_xll.qlIndexFixing($BE$1,AZ10,TRUE,_xll.ohTrigger(Trigger,Trigger6M))</f>
        <v>5.262680126887257E-4</v>
      </c>
    </row>
    <row r="11" spans="1:57" s="80" customFormat="1" ht="11.25" customHeight="1" x14ac:dyDescent="0.2">
      <c r="A11" s="280" t="s">
        <v>233</v>
      </c>
      <c r="B11" s="292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52">
        <v>8.2000000000000001E-5</v>
      </c>
      <c r="J11" s="75" t="str">
        <f t="shared" si="8"/>
        <v>EUR_CURVE_DEP6M_3M</v>
      </c>
      <c r="K11" s="355" t="str">
        <f>IFERROR(_xll.qlDepositRateHelper2(,IF(DataSelect="Reference",$I11,$J11),IF(RIGHT($D11,1)="N","1D",$D11),$E11,Calendar,$F11,$G11,$H11,,_xll.ohTrigger(Trigger,DataSelect)),"--")</f>
        <v>obj_00b7f#0005</v>
      </c>
      <c r="L11" s="281" t="b">
        <v>1</v>
      </c>
      <c r="M11" s="87"/>
      <c r="N11" s="339" t="str">
        <f t="shared" si="2"/>
        <v>DP</v>
      </c>
      <c r="O11" s="339" t="str">
        <f t="shared" si="6"/>
        <v>3M</v>
      </c>
      <c r="P11" s="340" t="str">
        <f t="shared" si="7"/>
        <v>obj_00b7f#0005</v>
      </c>
      <c r="Q11" s="100" t="b">
        <f t="shared" si="7"/>
        <v>1</v>
      </c>
      <c r="R11" s="340">
        <v>1</v>
      </c>
      <c r="S11" s="340">
        <v>1</v>
      </c>
      <c r="T11" s="100" t="str">
        <v>obj_00b7f</v>
      </c>
      <c r="U11" s="100" t="str">
        <f>_xll.qlRateHelperQuoteName(T11)</f>
        <v/>
      </c>
      <c r="V11" s="337">
        <f>_xll.qlRateHelperRate(T11,_xll.ohTrigger(Trigger,Trigger6M))</f>
        <v>8.2000000000000001E-5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5.7640851729498898E-5</v>
      </c>
      <c r="AD11" s="250"/>
      <c r="AN11" s="228">
        <v>10</v>
      </c>
      <c r="AO11" s="228" t="str">
        <f t="shared" si="3"/>
        <v>X16F</v>
      </c>
      <c r="AP11" s="228" t="str">
        <f t="shared" si="0"/>
        <v>EUR10X16F=ICAP</v>
      </c>
      <c r="AQ11" s="254">
        <f>_xll.RtGet("IDN",AP11,$AQ$1)/100</f>
        <v>6.6E-4</v>
      </c>
      <c r="AR11" s="254">
        <f>_xll.RtGet("IDN",AP11,$AR$1)/100</f>
        <v>1.16E-3</v>
      </c>
      <c r="AS11" s="254">
        <f t="shared" si="4"/>
        <v>9.1E-4</v>
      </c>
      <c r="AT11" s="255">
        <f>_xll.qlInterestRateIndexFixingDate($AC$5,AU11)</f>
        <v>42488</v>
      </c>
      <c r="AU11" s="255">
        <f>_xll.qlCalendarAdvance(Calendar,Settlementdate,AN11&amp;"M","mf",TRUE,Trigger)</f>
        <v>42492</v>
      </c>
      <c r="AV11" s="254">
        <f>_xll.qlIndexFixing($AC$5,AT11,,_xll.ohTrigger(Trigger,Trigger6M))</f>
        <v>1.1792021942285513E-3</v>
      </c>
      <c r="AW11" s="269">
        <f t="shared" si="5"/>
        <v>-2.6920219422855127</v>
      </c>
      <c r="AY11" s="100" t="s">
        <v>196</v>
      </c>
      <c r="AZ11" s="101">
        <f>_xll.qlInterestRateIndexFixingDate(Currency&amp;"ibor"&amp;Tenor,BA11,Trigger)</f>
        <v>42198</v>
      </c>
      <c r="BA11" s="101">
        <f>_xll.qlCalendarAdvance(Calendar,BA10,AY11,"f",,Trigger)</f>
        <v>42200</v>
      </c>
      <c r="BB11" s="101">
        <f>_xll.qlInterestRateIndexMaturity(Currency&amp;"ibor"&amp;Tenor,BA11,Trigger)</f>
        <v>42384</v>
      </c>
      <c r="BC11" s="246">
        <f>_xll.qlIndexFixing($AC$5,AZ11,TRUE,_xll.ohTrigger(Trigger,Trigger6M))</f>
        <v>5.895256996355804E-4</v>
      </c>
      <c r="BD11" s="246">
        <f>_xll.qlIndexFixing($BE$1,AZ11,TRUE,_xll.ohTrigger(Trigger,Trigger6M))</f>
        <v>5.3436696436585647E-4</v>
      </c>
    </row>
    <row r="12" spans="1:57" s="80" customFormat="1" ht="11.25" customHeight="1" x14ac:dyDescent="0.2">
      <c r="A12" s="280" t="s">
        <v>233</v>
      </c>
      <c r="B12" s="292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52">
        <v>2.6599999999999996E-4</v>
      </c>
      <c r="J12" s="75" t="str">
        <f t="shared" si="8"/>
        <v>EUR_CURVE_DEP6M_4M</v>
      </c>
      <c r="K12" s="355" t="str">
        <f>IFERROR(_xll.qlDepositRateHelper2(,IF(DataSelect="Reference",$I12,$J12),IF(RIGHT($D12,1)="N","1D",$D12),$E12,Calendar,$F12,$G12,$H12,,_xll.ohTrigger(Trigger,DataSelect)),"--")</f>
        <v>obj_00b78#0005</v>
      </c>
      <c r="L12" s="281" t="b">
        <v>1</v>
      </c>
      <c r="M12" s="87"/>
      <c r="N12" s="339" t="str">
        <f t="shared" si="2"/>
        <v>DP</v>
      </c>
      <c r="O12" s="339" t="str">
        <f t="shared" si="6"/>
        <v>4M</v>
      </c>
      <c r="P12" s="340" t="str">
        <f t="shared" si="7"/>
        <v>obj_00b78#0005</v>
      </c>
      <c r="Q12" s="100" t="b">
        <f t="shared" si="7"/>
        <v>1</v>
      </c>
      <c r="R12" s="340">
        <v>1</v>
      </c>
      <c r="S12" s="340">
        <v>1</v>
      </c>
      <c r="T12" s="100" t="str">
        <v>obj_00b78</v>
      </c>
      <c r="U12" s="100" t="str">
        <f>_xll.qlRateHelperQuoteName(T12)</f>
        <v/>
      </c>
      <c r="V12" s="337">
        <f>_xll.qlRateHelperRate(T12,_xll.ohTrigger(Trigger,Trigger6M))</f>
        <v>2.6599999999999996E-4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2.4752361419202014E-4</v>
      </c>
      <c r="AD12" s="250"/>
      <c r="AN12" s="228">
        <v>11</v>
      </c>
      <c r="AO12" s="228" t="str">
        <f t="shared" si="3"/>
        <v>X17F</v>
      </c>
      <c r="AP12" s="228" t="str">
        <f t="shared" si="0"/>
        <v>EUR11X17F=ICAP</v>
      </c>
      <c r="AQ12" s="254">
        <f>_xll.RtGet("IDN",AP12,$AQ$1)/100</f>
        <v>7.5999999999999993E-4</v>
      </c>
      <c r="AR12" s="254">
        <f>_xll.RtGet("IDN",AP12,$AR$1)/100</f>
        <v>1.2600000000000001E-3</v>
      </c>
      <c r="AS12" s="254">
        <f t="shared" si="4"/>
        <v>1.01E-3</v>
      </c>
      <c r="AT12" s="255">
        <f>_xll.qlInterestRateIndexFixingDate($AC$5,AU12)</f>
        <v>42521</v>
      </c>
      <c r="AU12" s="255">
        <f>_xll.qlCalendarAdvance(Calendar,Settlementdate,AN12&amp;"M","mf",TRUE,Trigger)</f>
        <v>42523</v>
      </c>
      <c r="AV12" s="254">
        <f>_xll.qlIndexFixing($AC$5,AT12,,_xll.ohTrigger(Trigger,Trigger6M))</f>
        <v>1.231518500618186E-3</v>
      </c>
      <c r="AW12" s="269">
        <f t="shared" si="5"/>
        <v>-2.2151850061818599</v>
      </c>
      <c r="AY12" s="100" t="s">
        <v>196</v>
      </c>
      <c r="AZ12" s="101">
        <f>_xll.qlInterestRateIndexFixingDate(Currency&amp;"ibor"&amp;Tenor,BA12,Trigger)</f>
        <v>42199</v>
      </c>
      <c r="BA12" s="101">
        <f>_xll.qlCalendarAdvance(Calendar,BA11,AY12,"f",,Trigger)</f>
        <v>42201</v>
      </c>
      <c r="BB12" s="101">
        <f>_xll.qlInterestRateIndexMaturity(Currency&amp;"ibor"&amp;Tenor,BA12,Trigger)</f>
        <v>42387</v>
      </c>
      <c r="BC12" s="246">
        <f>_xll.qlIndexFixing($AC$5,AZ12,TRUE,_xll.ohTrigger(Trigger,Trigger6M))</f>
        <v>5.9661581028837328E-4</v>
      </c>
      <c r="BD12" s="246">
        <f>_xll.qlIndexFixing($BE$1,AZ12,TRUE,_xll.ohTrigger(Trigger,Trigger6M))</f>
        <v>5.5039150516071383E-4</v>
      </c>
    </row>
    <row r="13" spans="1:57" s="80" customFormat="1" ht="11.25" customHeight="1" x14ac:dyDescent="0.2">
      <c r="A13" s="280" t="s">
        <v>233</v>
      </c>
      <c r="B13" s="292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52">
        <v>3.9500000000000001E-4</v>
      </c>
      <c r="J13" s="75" t="str">
        <f t="shared" si="8"/>
        <v>EUR_CURVE_DEP6M_5M</v>
      </c>
      <c r="K13" s="355" t="str">
        <f>IFERROR(_xll.qlDepositRateHelper2(,IF(DataSelect="Reference",$I13,$J13),IF(RIGHT($D13,1)="N","1D",$D13),$E13,Calendar,$F13,$G13,$H13,,_xll.ohTrigger(Trigger,DataSelect)),"--")</f>
        <v>obj_00b6e#0005</v>
      </c>
      <c r="L13" s="281" t="b">
        <v>1</v>
      </c>
      <c r="M13" s="87"/>
      <c r="N13" s="339" t="str">
        <f t="shared" si="2"/>
        <v>DP</v>
      </c>
      <c r="O13" s="339" t="str">
        <f t="shared" si="6"/>
        <v>5M</v>
      </c>
      <c r="P13" s="340" t="str">
        <f t="shared" si="7"/>
        <v>obj_00b6e#0005</v>
      </c>
      <c r="Q13" s="100" t="b">
        <f t="shared" si="7"/>
        <v>1</v>
      </c>
      <c r="R13" s="340">
        <v>1</v>
      </c>
      <c r="S13" s="340">
        <v>1</v>
      </c>
      <c r="T13" s="100" t="str">
        <v>obj_00b6e</v>
      </c>
      <c r="U13" s="100" t="str">
        <f>_xll.qlRateHelperQuoteName(T13)</f>
        <v/>
      </c>
      <c r="V13" s="337">
        <f>_xll.qlRateHelperRate(T13,_xll.ohTrigger(Trigger,Trigger6M))</f>
        <v>3.9500000000000001E-4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3.8089532118444511E-4</v>
      </c>
      <c r="AD13" s="250"/>
      <c r="AN13" s="256">
        <v>12</v>
      </c>
      <c r="AO13" s="256" t="str">
        <f t="shared" si="3"/>
        <v>X18F</v>
      </c>
      <c r="AP13" s="256" t="str">
        <f t="shared" si="0"/>
        <v>EUR12X18F=ICAP</v>
      </c>
      <c r="AQ13" s="257">
        <f>_xll.RtGet("IDN",AP13,$AQ$1)/100</f>
        <v>9.2000000000000003E-4</v>
      </c>
      <c r="AR13" s="257">
        <f>_xll.RtGet("IDN",AP13,$AR$1)/100</f>
        <v>1.4200000000000003E-3</v>
      </c>
      <c r="AS13" s="257">
        <f t="shared" si="4"/>
        <v>1.17E-3</v>
      </c>
      <c r="AT13" s="258">
        <f>_xll.qlInterestRateIndexFixingDate($AC$5,AU13)</f>
        <v>42551</v>
      </c>
      <c r="AU13" s="258">
        <f>_xll.qlCalendarAdvance(Calendar,Settlementdate,AN13&amp;"M","mf",TRUE,Trigger)</f>
        <v>42555</v>
      </c>
      <c r="AV13" s="257">
        <f>_xll.qlIndexFixing($AC$5,AT13,,_xll.ohTrigger(Trigger,Trigger6M))</f>
        <v>1.3260329134695307E-3</v>
      </c>
      <c r="AW13" s="270">
        <f t="shared" si="5"/>
        <v>-1.5603291346953065</v>
      </c>
      <c r="AY13" s="100" t="s">
        <v>196</v>
      </c>
      <c r="AZ13" s="101">
        <f>_xll.qlInterestRateIndexFixingDate(Currency&amp;"ibor"&amp;Tenor,BA13,Trigger)</f>
        <v>42200</v>
      </c>
      <c r="BA13" s="101">
        <f>_xll.qlCalendarAdvance(Calendar,BA12,AY13,"f",,Trigger)</f>
        <v>42202</v>
      </c>
      <c r="BB13" s="101">
        <f>_xll.qlInterestRateIndexMaturity(Currency&amp;"ibor"&amp;Tenor,BA13,Trigger)</f>
        <v>42387</v>
      </c>
      <c r="BC13" s="246">
        <f>_xll.qlIndexFixing($AC$5,AZ13,TRUE,_xll.ohTrigger(Trigger,Trigger6M))</f>
        <v>6.0207144907458224E-4</v>
      </c>
      <c r="BD13" s="246">
        <f>_xll.qlIndexFixing($BE$1,AZ13,TRUE,_xll.ohTrigger(Trigger,Trigger6M))</f>
        <v>5.5446046104769091E-4</v>
      </c>
    </row>
    <row r="14" spans="1:57" s="80" customFormat="1" ht="11.25" customHeight="1" x14ac:dyDescent="0.2">
      <c r="A14" s="280" t="s">
        <v>233</v>
      </c>
      <c r="B14" s="292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52">
        <v>4.9600000000000002E-4</v>
      </c>
      <c r="J14" s="75" t="str">
        <f t="shared" si="8"/>
        <v>EUR_CURVE_DEP6M_6M</v>
      </c>
      <c r="K14" s="355" t="str">
        <f>IFERROR(_xll.qlDepositRateHelper2(,IF(DataSelect="Reference",$I14,$J14),IF(RIGHT($D14,1)="N","1D",$D14),$E14,Calendar,$F14,$G14,$H14,,_xll.ohTrigger(Trigger,DataSelect)),"--")</f>
        <v>obj_00b76#0005</v>
      </c>
      <c r="L14" s="281" t="b">
        <v>1</v>
      </c>
      <c r="M14" s="87"/>
      <c r="N14" s="339" t="str">
        <f t="shared" si="2"/>
        <v>DP</v>
      </c>
      <c r="O14" s="339" t="str">
        <f t="shared" si="6"/>
        <v>6M</v>
      </c>
      <c r="P14" s="340" t="str">
        <f t="shared" si="7"/>
        <v>obj_00b76#0005</v>
      </c>
      <c r="Q14" s="100" t="b">
        <f t="shared" si="7"/>
        <v>1</v>
      </c>
      <c r="R14" s="340">
        <v>1</v>
      </c>
      <c r="S14" s="340">
        <v>1</v>
      </c>
      <c r="T14" s="100" t="str">
        <v>obj_00b76</v>
      </c>
      <c r="U14" s="100" t="str">
        <f>_xll.qlRateHelperQuoteName(T14)</f>
        <v/>
      </c>
      <c r="V14" s="337">
        <f>_xll.qlRateHelperRate(T14,_xll.ohTrigger(Trigger,Trigger6M))</f>
        <v>4.9600000000000002E-4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42373</v>
      </c>
      <c r="Z14" s="246">
        <v>4.8561113061782759E-4</v>
      </c>
      <c r="AD14" s="250"/>
      <c r="AY14" s="100" t="s">
        <v>196</v>
      </c>
      <c r="AZ14" s="101">
        <f>_xll.qlInterestRateIndexFixingDate(Currency&amp;"ibor"&amp;Tenor,BA14,Trigger)</f>
        <v>42201</v>
      </c>
      <c r="BA14" s="101">
        <f>_xll.qlCalendarAdvance(Calendar,BA13,AY14,"f",,Trigger)</f>
        <v>42205</v>
      </c>
      <c r="BB14" s="101">
        <f>_xll.qlInterestRateIndexMaturity(Currency&amp;"ibor"&amp;Tenor,BA14,Trigger)</f>
        <v>42389</v>
      </c>
      <c r="BC14" s="246">
        <f>_xll.qlIndexFixing($AC$5,AZ14,TRUE,_xll.ohTrigger(Trigger,Trigger6M))</f>
        <v>6.1912975813540802E-4</v>
      </c>
      <c r="BD14" s="246">
        <f>_xll.qlIndexFixing($BE$1,AZ14,TRUE,_xll.ohTrigger(Trigger,Trigger6M))</f>
        <v>5.7438825253326058E-4</v>
      </c>
    </row>
    <row r="15" spans="1:57" s="80" customFormat="1" ht="11.25" customHeight="1" x14ac:dyDescent="0.2">
      <c r="A15" s="280" t="s">
        <v>233</v>
      </c>
      <c r="B15" s="292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52">
        <v>5.2900000000000006E-4</v>
      </c>
      <c r="J15" s="75" t="str">
        <f t="shared" si="8"/>
        <v>EUR_CURVE_DEP6M_7M</v>
      </c>
      <c r="K15" s="355" t="str">
        <f>IFERROR(_xll.qlDepositRateHelper2(,IF(DataSelect="Reference",$I15,$J15),IF(RIGHT($D15,1)="N","1D",$D15),$E15,Calendar,$F15,$G15,$H15,,_xll.ohTrigger(Trigger,DataSelect)),"--")</f>
        <v>obj_00b77#0005</v>
      </c>
      <c r="L15" s="281" t="b">
        <v>1</v>
      </c>
      <c r="M15" s="87"/>
      <c r="N15" s="339" t="str">
        <f t="shared" si="2"/>
        <v>DP</v>
      </c>
      <c r="O15" s="339" t="str">
        <f t="shared" si="6"/>
        <v>7M</v>
      </c>
      <c r="P15" s="340" t="str">
        <f t="shared" si="7"/>
        <v>obj_00b77#0005</v>
      </c>
      <c r="Q15" s="100" t="b">
        <f t="shared" si="7"/>
        <v>1</v>
      </c>
      <c r="R15" s="340">
        <v>1</v>
      </c>
      <c r="S15" s="340">
        <v>1</v>
      </c>
      <c r="T15" s="100" t="str">
        <v>obj_00b77</v>
      </c>
      <c r="U15" s="100" t="str">
        <f>_xll.qlRateHelperQuoteName(T15)</f>
        <v/>
      </c>
      <c r="V15" s="337">
        <f>_xll.qlRateHelperRate(T15,_xll.ohTrigger(Trigger,Trigger6M))</f>
        <v>5.2900000000000006E-4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42402</v>
      </c>
      <c r="Z15" s="246">
        <v>5.2104139782564892E-4</v>
      </c>
      <c r="AD15" s="250"/>
      <c r="AY15" s="100" t="s">
        <v>196</v>
      </c>
      <c r="AZ15" s="101">
        <f>_xll.qlInterestRateIndexFixingDate(Currency&amp;"ibor"&amp;Tenor,BA15,Trigger)</f>
        <v>42202</v>
      </c>
      <c r="BA15" s="101">
        <f>_xll.qlCalendarAdvance(Calendar,BA14,AY15,"f",,Trigger)</f>
        <v>42206</v>
      </c>
      <c r="BB15" s="101">
        <f>_xll.qlInterestRateIndexMaturity(Currency&amp;"ibor"&amp;Tenor,BA15,Trigger)</f>
        <v>42390</v>
      </c>
      <c r="BC15" s="246">
        <f>_xll.qlIndexFixing($AC$5,AZ15,TRUE,_xll.ohTrigger(Trigger,Trigger6M))</f>
        <v>6.2475341941423492E-4</v>
      </c>
      <c r="BD15" s="246">
        <f>_xll.qlIndexFixing($BE$1,AZ15,TRUE,_xll.ohTrigger(Trigger,Trigger6M))</f>
        <v>5.8220111212080739E-4</v>
      </c>
    </row>
    <row r="16" spans="1:57" s="80" customFormat="1" ht="11.25" customHeight="1" x14ac:dyDescent="0.2">
      <c r="A16" s="280" t="s">
        <v>233</v>
      </c>
      <c r="B16" s="292" t="str">
        <v>8M</v>
      </c>
      <c r="C16" s="283" t="str">
        <v>8M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52">
        <v>5.4799999999999998E-4</v>
      </c>
      <c r="J16" s="75" t="str">
        <f t="shared" si="8"/>
        <v>EUR_CURVE_DEP6M_8M</v>
      </c>
      <c r="K16" s="355" t="str">
        <f>IFERROR(_xll.qlDepositRateHelper2(,IF(DataSelect="Reference",$I16,$J16),IF(RIGHT($D16,1)="N","1D",$D16),$E16,Calendar,$F16,$G16,$H16,,_xll.ohTrigger(Trigger,DataSelect)),"--")</f>
        <v>obj_00ba0#0003</v>
      </c>
      <c r="L16" s="281" t="b">
        <v>1</v>
      </c>
      <c r="M16" s="87"/>
      <c r="N16" s="339" t="str">
        <f t="shared" si="2"/>
        <v>DP</v>
      </c>
      <c r="O16" s="339" t="str">
        <f t="shared" si="6"/>
        <v>8M</v>
      </c>
      <c r="P16" s="340" t="str">
        <f t="shared" si="7"/>
        <v>obj_00ba0#0003</v>
      </c>
      <c r="Q16" s="100" t="b">
        <f t="shared" si="7"/>
        <v>1</v>
      </c>
      <c r="R16" s="340">
        <v>1</v>
      </c>
      <c r="S16" s="340">
        <v>1</v>
      </c>
      <c r="T16" s="100" t="str">
        <v>obj_00ba0</v>
      </c>
      <c r="U16" s="100" t="str">
        <f>_xll.qlRateHelperQuoteName(T16)</f>
        <v/>
      </c>
      <c r="V16" s="337">
        <f>_xll.qlRateHelperRate(T16,_xll.ohTrigger(Trigger,Trigger6M))</f>
        <v>5.4799999999999998E-4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42431</v>
      </c>
      <c r="Z16" s="246">
        <v>5.4192472796402733E-4</v>
      </c>
      <c r="AD16" s="250"/>
      <c r="AY16" s="100" t="s">
        <v>196</v>
      </c>
      <c r="AZ16" s="101">
        <f>_xll.qlInterestRateIndexFixingDate(Currency&amp;"ibor"&amp;Tenor,BA16,Trigger)</f>
        <v>42205</v>
      </c>
      <c r="BA16" s="101">
        <f>_xll.qlCalendarAdvance(Calendar,BA15,AY16,"f",,Trigger)</f>
        <v>42207</v>
      </c>
      <c r="BB16" s="101">
        <f>_xll.qlInterestRateIndexMaturity(Currency&amp;"ibor"&amp;Tenor,BA16,Trigger)</f>
        <v>42391</v>
      </c>
      <c r="BC16" s="246">
        <f>_xll.qlIndexFixing($AC$5,AZ16,TRUE,_xll.ohTrigger(Trigger,Trigger6M))</f>
        <v>6.3022249753591747E-4</v>
      </c>
      <c r="BD16" s="246">
        <f>_xll.qlIndexFixing($BE$1,AZ16,TRUE,_xll.ohTrigger(Trigger,Trigger6M))</f>
        <v>5.8991793667190933E-4</v>
      </c>
    </row>
    <row r="17" spans="1:56" s="80" customFormat="1" ht="11.25" customHeight="1" x14ac:dyDescent="0.2">
      <c r="A17" s="280" t="s">
        <v>233</v>
      </c>
      <c r="B17" s="292" t="str">
        <v>9M</v>
      </c>
      <c r="C17" s="283" t="str">
        <v>42445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42445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52">
        <v>5.62E-4</v>
      </c>
      <c r="J17" s="75" t="str">
        <f t="shared" si="8"/>
        <v>EUR_CURVE_DEP6M_9M</v>
      </c>
      <c r="K17" s="355" t="str">
        <f>IFERROR(_xll.qlDepositRateHelper2(,IF(DataSelect="Reference",$I17,$J17),IF(RIGHT($D17,1)="N","1D",$D17),$E17,Calendar,$F17,$G17,$H17,,_xll.ohTrigger(Trigger,DataSelect)),"--")</f>
        <v>--</v>
      </c>
      <c r="L17" s="281" t="b">
        <v>1</v>
      </c>
      <c r="M17" s="87"/>
      <c r="N17" s="339" t="str">
        <f t="shared" si="2"/>
        <v>DP</v>
      </c>
      <c r="O17" s="339" t="str">
        <f t="shared" si="6"/>
        <v>42445</v>
      </c>
      <c r="P17" s="340" t="str">
        <f t="shared" si="7"/>
        <v>--</v>
      </c>
      <c r="Q17" s="100" t="b">
        <v>0</v>
      </c>
      <c r="R17" s="340">
        <v>1</v>
      </c>
      <c r="S17" s="340">
        <v>1</v>
      </c>
      <c r="T17" s="100" t="str">
        <v>obj_00b8c</v>
      </c>
      <c r="U17" s="100" t="str">
        <f>_xll.qlRateHelperQuoteName(T17)</f>
        <v/>
      </c>
      <c r="V17" s="337">
        <f>_xll.qlRateHelperRate(T17,_xll.ohTrigger(Trigger,Trigger6M))</f>
        <v>1.0680000000000689E-3</v>
      </c>
      <c r="W17" s="337">
        <f>IFERROR(_xll.qlFuturesRateHelperConvexityAdjustment(T17,Trigger),"--")</f>
        <v>0</v>
      </c>
      <c r="X17" s="101">
        <f>_xll.qlRateHelperEarliestDate(T17,Trigger)</f>
        <v>42445</v>
      </c>
      <c r="Y17" s="101">
        <f>_xll.qlRateHelperLatestDate(T17,Trigger)</f>
        <v>42537</v>
      </c>
      <c r="Z17" s="246">
        <v>6.9853852940340486E-4</v>
      </c>
      <c r="AD17" s="250"/>
      <c r="AY17" s="100" t="s">
        <v>196</v>
      </c>
      <c r="AZ17" s="101">
        <f>_xll.qlInterestRateIndexFixingDate(Currency&amp;"ibor"&amp;Tenor,BA17,Trigger)</f>
        <v>42206</v>
      </c>
      <c r="BA17" s="101">
        <f>_xll.qlCalendarAdvance(Calendar,BA16,AY17,"f",,Trigger)</f>
        <v>42208</v>
      </c>
      <c r="BB17" s="101">
        <f>_xll.qlInterestRateIndexMaturity(Currency&amp;"ibor"&amp;Tenor,BA17,Trigger)</f>
        <v>42394</v>
      </c>
      <c r="BC17" s="246">
        <f>_xll.qlIndexFixing($AC$5,AZ17,TRUE,_xll.ohTrigger(Trigger,Trigger6M))</f>
        <v>6.3681019242929843E-4</v>
      </c>
      <c r="BD17" s="246">
        <f>_xll.qlIndexFixing($BE$1,AZ17,TRUE,_xll.ohTrigger(Trigger,Trigger6M))</f>
        <v>6.0438786187777527E-4</v>
      </c>
    </row>
    <row r="18" spans="1:56" s="80" customFormat="1" ht="11.25" customHeight="1" x14ac:dyDescent="0.2">
      <c r="A18" s="280" t="s">
        <v>233</v>
      </c>
      <c r="B18" s="292" t="str">
        <v>10M</v>
      </c>
      <c r="C18" s="283" t="e">
        <v>#N/A</v>
      </c>
      <c r="D18" s="282" t="e">
        <f>IF(DataSelect="Reference",IF(LEFT($C18,1)="#",(_xll.qlCalendarBusinessDaysBetween(Calendar,Settlementdate,DATE(RIGHT(LEFT(C18,5),4),LEFT(RIGHT(C18,4),2),RIGHT(C18,2)),,TRUE,Trigger)-1)&amp;"D",C18),$B18)</f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52" t="e">
        <v>#N/A</v>
      </c>
      <c r="J18" s="75" t="str">
        <f t="shared" si="8"/>
        <v>EUR_CURVE_DEP6M_10M</v>
      </c>
      <c r="K18" s="355" t="str">
        <f>IFERROR(_xll.qlDepositRateHelper2(,IF(DataSelect="Reference",$I18,$J18),IF(RIGHT($D18,1)="N","1D",$D18),$E18,Calendar,$F18,$G18,$H18,,_xll.ohTrigger(Trigger,DataSelect)),"--")</f>
        <v>--</v>
      </c>
      <c r="L18" s="281" t="b">
        <v>1</v>
      </c>
      <c r="M18" s="89"/>
      <c r="N18" s="339" t="str">
        <f t="shared" si="2"/>
        <v>DP</v>
      </c>
      <c r="O18" s="339" t="e">
        <f t="shared" si="6"/>
        <v>#N/A</v>
      </c>
      <c r="P18" s="340" t="str">
        <f t="shared" si="7"/>
        <v>--</v>
      </c>
      <c r="Q18" s="100" t="b">
        <v>0</v>
      </c>
      <c r="R18" s="340">
        <v>1</v>
      </c>
      <c r="S18" s="340">
        <v>1</v>
      </c>
      <c r="T18" s="100" t="str">
        <v>obj_00b9e</v>
      </c>
      <c r="U18" s="100" t="str">
        <f>_xll.qlRateHelperQuoteName(T18)</f>
        <v/>
      </c>
      <c r="V18" s="337">
        <f>_xll.qlRateHelperRate(T18,_xll.ohTrigger(Trigger,Trigger6M))</f>
        <v>1.1145000000000018E-3</v>
      </c>
      <c r="W18" s="337">
        <f>IFERROR(_xll.qlFuturesRateHelperConvexityAdjustment(T18,Trigger),"--")</f>
        <v>-2.5000000000000002E-6</v>
      </c>
      <c r="X18" s="101">
        <f>_xll.qlRateHelperEarliestDate(T18,Trigger)</f>
        <v>42536</v>
      </c>
      <c r="Y18" s="101">
        <f>_xll.qlRateHelperLatestDate(T18,Trigger)</f>
        <v>42628</v>
      </c>
      <c r="Z18" s="246">
        <v>7.8693387570157871E-4</v>
      </c>
      <c r="AD18" s="259"/>
      <c r="AY18" s="100" t="s">
        <v>196</v>
      </c>
      <c r="AZ18" s="101">
        <f>_xll.qlInterestRateIndexFixingDate(Currency&amp;"ibor"&amp;Tenor,BA18,Trigger)</f>
        <v>42207</v>
      </c>
      <c r="BA18" s="101">
        <f>_xll.qlCalendarAdvance(Calendar,BA17,AY18,"f",,Trigger)</f>
        <v>42209</v>
      </c>
      <c r="BB18" s="101">
        <f>_xll.qlInterestRateIndexMaturity(Currency&amp;"ibor"&amp;Tenor,BA18,Trigger)</f>
        <v>42394</v>
      </c>
      <c r="BC18" s="246">
        <f>_xll.qlIndexFixing($AC$5,AZ18,TRUE,_xll.ohTrigger(Trigger,Trigger6M))</f>
        <v>6.4109133698735457E-4</v>
      </c>
      <c r="BD18" s="246">
        <f>_xll.qlIndexFixing($BE$1,AZ18,TRUE,_xll.ohTrigger(Trigger,Trigger6M))</f>
        <v>6.0838148208139159E-4</v>
      </c>
    </row>
    <row r="19" spans="1:56" s="80" customFormat="1" ht="11.25" customHeight="1" x14ac:dyDescent="0.2">
      <c r="A19" s="280" t="s">
        <v>233</v>
      </c>
      <c r="B19" s="292" t="str">
        <v>11M</v>
      </c>
      <c r="C19" s="283" t="e">
        <v>#N/A</v>
      </c>
      <c r="D19" s="282" t="e">
        <f>IF(DataSelect="Reference",IF(LEFT($C19,1)="#",(_xll.qlCalendarBusinessDaysBetween(Calendar,Settlementdate,DATE(RIGHT(LEFT(C19,5),4),LEFT(RIGHT(C19,4),2),RIGHT(C19,2)),,TRUE,Trigger)-1)&amp;"D",C19),$B19)</f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52" t="e">
        <v>#N/A</v>
      </c>
      <c r="J19" s="75" t="str">
        <f t="shared" si="8"/>
        <v>EUR_CURVE_DEP6M_11M</v>
      </c>
      <c r="K19" s="355" t="str">
        <f>IFERROR(_xll.qlDepositRateHelper2(,IF(DataSelect="Reference",$I19,$J19),IF(RIGHT($D19,1)="N","1D",$D19),$E19,Calendar,$F19,$G19,$H19,,_xll.ohTrigger(Trigger,DataSelect)),"--")</f>
        <v>--</v>
      </c>
      <c r="L19" s="281" t="b">
        <v>1</v>
      </c>
      <c r="M19" s="87"/>
      <c r="N19" s="339" t="str">
        <f t="shared" si="2"/>
        <v>DP</v>
      </c>
      <c r="O19" s="339" t="e">
        <f t="shared" si="6"/>
        <v>#N/A</v>
      </c>
      <c r="P19" s="340" t="str">
        <f t="shared" si="7"/>
        <v>--</v>
      </c>
      <c r="Q19" s="100" t="b">
        <v>0</v>
      </c>
      <c r="R19" s="340">
        <v>1</v>
      </c>
      <c r="S19" s="340">
        <v>1</v>
      </c>
      <c r="T19" s="100" t="str">
        <v>obj_00b99</v>
      </c>
      <c r="U19" s="100" t="str">
        <f>_xll.qlRateHelperQuoteName(T19)</f>
        <v/>
      </c>
      <c r="V19" s="337">
        <f>_xll.qlRateHelperRate(T19,_xll.ohTrigger(Trigger,Trigger6M))</f>
        <v>1.4064999999999607E-3</v>
      </c>
      <c r="W19" s="337">
        <f>IFERROR(_xll.qlFuturesRateHelperConvexityAdjustment(T19,Trigger),"--")</f>
        <v>-2.5000000000000002E-6</v>
      </c>
      <c r="X19" s="101">
        <f>_xll.qlRateHelperEarliestDate(T19,Trigger)</f>
        <v>42634</v>
      </c>
      <c r="Y19" s="101">
        <f>_xll.qlRateHelperLatestDate(T19,Trigger)</f>
        <v>42725</v>
      </c>
      <c r="Z19" s="246">
        <v>9.0042874455743902E-4</v>
      </c>
      <c r="AD19" s="259"/>
      <c r="AY19" s="100" t="s">
        <v>196</v>
      </c>
      <c r="AZ19" s="101">
        <f>_xll.qlInterestRateIndexFixingDate(Currency&amp;"ibor"&amp;Tenor,BA19,Trigger)</f>
        <v>42208</v>
      </c>
      <c r="BA19" s="101">
        <f>_xll.qlCalendarAdvance(Calendar,BA18,AY19,"f",,Trigger)</f>
        <v>42212</v>
      </c>
      <c r="BB19" s="101">
        <f>_xll.qlInterestRateIndexMaturity(Currency&amp;"ibor"&amp;Tenor,BA19,Trigger)</f>
        <v>42396</v>
      </c>
      <c r="BC19" s="246">
        <f>_xll.qlIndexFixing($AC$5,AZ19,TRUE,_xll.ohTrigger(Trigger,Trigger6M))</f>
        <v>6.542345518025988E-4</v>
      </c>
      <c r="BD19" s="246">
        <f>_xll.qlIndexFixing($BE$1,AZ19,TRUE,_xll.ohTrigger(Trigger,Trigger6M))</f>
        <v>6.2657797714435351E-4</v>
      </c>
    </row>
    <row r="20" spans="1:56" s="80" customFormat="1" ht="11.25" customHeight="1" x14ac:dyDescent="0.2">
      <c r="A20" s="280" t="s">
        <v>233</v>
      </c>
      <c r="B20" s="292" t="str">
        <v>12M</v>
      </c>
      <c r="C20" s="283" t="e">
        <v>#N/A</v>
      </c>
      <c r="D20" s="282" t="e">
        <f>IF(DataSelect="Reference",IF(LEFT($C20,1)="#",(_xll.qlCalendarBusinessDaysBetween(Calendar,Settlementdate,DATE(RIGHT(LEFT(C20,5),4),LEFT(RIGHT(C20,4),2),RIGHT(C20,2)),,TRUE,Trigger)-1)&amp;"D",C20),$B20)</f>
        <v>#N/A</v>
      </c>
      <c r="E20" s="281" t="e">
        <f t="shared" si="1"/>
        <v>#N/A</v>
      </c>
      <c r="F20" s="282" t="s">
        <v>9</v>
      </c>
      <c r="G20" s="283" t="b">
        <v>1</v>
      </c>
      <c r="H20" s="284" t="s">
        <v>45</v>
      </c>
      <c r="I20" s="352" t="e">
        <v>#N/A</v>
      </c>
      <c r="J20" s="75" t="str">
        <f t="shared" si="8"/>
        <v>EUR_CURVE_DEP6M_12M</v>
      </c>
      <c r="K20" s="355" t="str">
        <f>IFERROR(_xll.qlDepositRateHelper2(,IF(DataSelect="Reference",$I20,$J20),IF(RIGHT($D20,1)="N","1D",$D20),$E20,Calendar,$F20,$G20,$H20,,_xll.ohTrigger(Trigger,DataSelect)),"--")</f>
        <v>--</v>
      </c>
      <c r="L20" s="281" t="b">
        <v>1</v>
      </c>
      <c r="M20" s="87"/>
      <c r="N20" s="339" t="str">
        <f>A20</f>
        <v>DP</v>
      </c>
      <c r="O20" s="339" t="e">
        <f>D20</f>
        <v>#N/A</v>
      </c>
      <c r="P20" s="340" t="str">
        <f>K20</f>
        <v>--</v>
      </c>
      <c r="Q20" s="100" t="b">
        <v>0</v>
      </c>
      <c r="R20" s="340">
        <v>1</v>
      </c>
      <c r="S20" s="340">
        <v>1</v>
      </c>
      <c r="T20" s="100" t="str">
        <v>obj_00b93</v>
      </c>
      <c r="U20" s="100" t="str">
        <f>_xll.qlRateHelperQuoteName(T20)</f>
        <v/>
      </c>
      <c r="V20" s="337">
        <f>_xll.qlRateHelperRate(T20,_xll.ohTrigger(Trigger,Trigger6M))</f>
        <v>1.9609999999999905E-3</v>
      </c>
      <c r="W20" s="337">
        <f>IFERROR(_xll.qlFuturesRateHelperConvexityAdjustment(T20,Trigger),"--")</f>
        <v>0</v>
      </c>
      <c r="X20" s="101">
        <f>_xll.qlRateHelperEarliestDate(T20,Trigger)</f>
        <v>42725</v>
      </c>
      <c r="Y20" s="101">
        <f>_xll.qlRateHelperLatestDate(T20,Trigger)</f>
        <v>42815</v>
      </c>
      <c r="Z20" s="246">
        <v>1.0557601958745126E-3</v>
      </c>
      <c r="AD20" s="259"/>
      <c r="AY20" s="100" t="s">
        <v>196</v>
      </c>
      <c r="AZ20" s="101">
        <f>_xll.qlInterestRateIndexFixingDate(Currency&amp;"ibor"&amp;Tenor,BA20,Trigger)</f>
        <v>42209</v>
      </c>
      <c r="BA20" s="101">
        <f>_xll.qlCalendarAdvance(Calendar,BA19,AY20,"f",,Trigger)</f>
        <v>42213</v>
      </c>
      <c r="BB20" s="101">
        <f>_xll.qlInterestRateIndexMaturity(Currency&amp;"ibor"&amp;Tenor,BA20,Trigger)</f>
        <v>42397</v>
      </c>
      <c r="BC20" s="246">
        <f>_xll.qlIndexFixing($AC$5,AZ20,TRUE,_xll.ohTrigger(Trigger,Trigger6M))</f>
        <v>6.5847549619826027E-4</v>
      </c>
      <c r="BD20" s="246">
        <f>_xll.qlIndexFixing($BE$1,AZ20,TRUE,_xll.ohTrigger(Trigger,Trigger6M))</f>
        <v>6.3342845486813459E-4</v>
      </c>
    </row>
    <row r="21" spans="1:56" s="80" customFormat="1" ht="11.25" customHeight="1" x14ac:dyDescent="0.2">
      <c r="A21" s="286" t="s">
        <v>233</v>
      </c>
      <c r="B21" s="293" t="str">
        <f t="array" ref="B21">_xll.ohFilter(Quote!Z22:Z120,Quote!Y22:Y120="DP")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119D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353" t="e">
        <v>#N/A</v>
      </c>
      <c r="J21" s="6" t="str">
        <f t="shared" si="8"/>
        <v>STUB6M</v>
      </c>
      <c r="K21" s="379" t="str">
        <f>IFERROR(_xll.qlDepositRateHelper2(,IF(DataSelect="Reference",$I21,$J21),IF(RIGHT($D21,1)="N","1D",$D21),$E21,Calendar,$F21,$G21,$H21,,_xll.ohTrigger(Trigger,DataSelect)),"--")</f>
        <v>--</v>
      </c>
      <c r="L21" s="287" t="b">
        <f>IF(DataSelect="Reference",FALSE,TRUE)</f>
        <v>0</v>
      </c>
      <c r="M21" s="87"/>
      <c r="N21" s="339" t="str">
        <f>A21</f>
        <v>DP</v>
      </c>
      <c r="O21" s="339" t="str">
        <f>D21</f>
        <v>119D</v>
      </c>
      <c r="P21" s="340" t="str">
        <f>K21</f>
        <v>--</v>
      </c>
      <c r="Q21" s="100" t="b">
        <f>L21</f>
        <v>0</v>
      </c>
      <c r="R21" s="340">
        <v>1</v>
      </c>
      <c r="S21" s="340">
        <v>1</v>
      </c>
      <c r="T21" s="100" t="str">
        <v>obj_00b95</v>
      </c>
      <c r="U21" s="100" t="str">
        <f>_xll.qlRateHelperQuoteName(T21)</f>
        <v/>
      </c>
      <c r="V21" s="337">
        <f>_xll.qlRateHelperRate(T21,_xll.ohTrigger(Trigger,Trigger6M))</f>
        <v>2.4120000000000807E-3</v>
      </c>
      <c r="W21" s="337">
        <f>IFERROR(_xll.qlFuturesRateHelperConvexityAdjustment(T21,Trigger),"--")</f>
        <v>0</v>
      </c>
      <c r="X21" s="101">
        <f>_xll.qlRateHelperEarliestDate(T21,Trigger)</f>
        <v>42809</v>
      </c>
      <c r="Y21" s="101">
        <f>_xll.qlRateHelperLatestDate(T21,Trigger)</f>
        <v>42901</v>
      </c>
      <c r="Z21" s="246">
        <v>1.2252084659841551E-3</v>
      </c>
      <c r="AD21" s="259"/>
      <c r="AY21" s="100" t="s">
        <v>196</v>
      </c>
      <c r="AZ21" s="101">
        <f>_xll.qlInterestRateIndexFixingDate(Currency&amp;"ibor"&amp;Tenor,BA21,Trigger)</f>
        <v>42212</v>
      </c>
      <c r="BA21" s="101">
        <f>_xll.qlCalendarAdvance(Calendar,BA20,AY21,"f",,Trigger)</f>
        <v>42214</v>
      </c>
      <c r="BB21" s="101">
        <f>_xll.qlInterestRateIndexMaturity(Currency&amp;"ibor"&amp;Tenor,BA21,Trigger)</f>
        <v>42398</v>
      </c>
      <c r="BC21" s="246">
        <f>_xll.qlIndexFixing($AC$5,AZ21,TRUE,_xll.ohTrigger(Trigger,Trigger6M))</f>
        <v>6.6254305996971618E-4</v>
      </c>
      <c r="BD21" s="246">
        <f>_xll.qlIndexFixing($BE$1,AZ21,TRUE,_xll.ohTrigger(Trigger,Trigger6M))</f>
        <v>6.400861837272205E-4</v>
      </c>
    </row>
    <row r="22" spans="1:56" s="80" customFormat="1" ht="11.25" customHeight="1" x14ac:dyDescent="0.2">
      <c r="M22" s="87"/>
      <c r="N22" s="341" t="str">
        <f t="shared" ref="N22:N29" si="9">A24</f>
        <v>SF</v>
      </c>
      <c r="O22" s="341" t="str">
        <f t="shared" ref="O22:O29" si="10">E24</f>
        <v>H6</v>
      </c>
      <c r="P22" s="342" t="str">
        <f t="shared" ref="P22:Q29" si="11">K24</f>
        <v>obj_00b8c#0003</v>
      </c>
      <c r="Q22" s="98" t="b">
        <f t="shared" si="11"/>
        <v>1</v>
      </c>
      <c r="R22" s="326">
        <v>1</v>
      </c>
      <c r="S22" s="326">
        <v>1</v>
      </c>
      <c r="T22" s="100" t="str">
        <v>obj_00b97</v>
      </c>
      <c r="U22" s="100" t="str">
        <f>_xll.qlRateHelperQuoteName(T22)</f>
        <v/>
      </c>
      <c r="V22" s="337">
        <f>_xll.qlRateHelperRate(T22,_xll.ohTrigger(Trigger,Trigger6M))</f>
        <v>2.8464999999999775E-3</v>
      </c>
      <c r="W22" s="337">
        <f>IFERROR(_xll.qlFuturesRateHelperConvexityAdjustment(T22,Trigger),"--")</f>
        <v>1.7500000000000002E-5</v>
      </c>
      <c r="X22" s="101">
        <f>_xll.qlRateHelperEarliestDate(T22,Trigger)</f>
        <v>42907</v>
      </c>
      <c r="Y22" s="101">
        <f>_xll.qlRateHelperLatestDate(T22,Trigger)</f>
        <v>42999</v>
      </c>
      <c r="Z22" s="246">
        <v>1.4235720656083179E-3</v>
      </c>
      <c r="AD22" s="259"/>
      <c r="AY22" s="100" t="s">
        <v>196</v>
      </c>
      <c r="AZ22" s="101">
        <f>_xll.qlInterestRateIndexFixingDate(Currency&amp;"ibor"&amp;Tenor,BA22,Trigger)</f>
        <v>42213</v>
      </c>
      <c r="BA22" s="101">
        <f>_xll.qlCalendarAdvance(Calendar,BA21,AY22,"f",,Trigger)</f>
        <v>42215</v>
      </c>
      <c r="BB22" s="101">
        <f>_xll.qlInterestRateIndexMaturity(Currency&amp;"ibor"&amp;Tenor,BA22,Trigger)</f>
        <v>42398</v>
      </c>
      <c r="BC22" s="246">
        <f>_xll.qlIndexFixing($AC$5,AZ22,TRUE,_xll.ohTrigger(Trigger,Trigger6M))</f>
        <v>6.6588655101895711E-4</v>
      </c>
      <c r="BD22" s="246">
        <f>_xll.qlIndexFixing($BE$1,AZ22,TRUE,_xll.ohTrigger(Trigger,Trigger6M))</f>
        <v>6.4388540017986534E-4</v>
      </c>
    </row>
    <row r="23" spans="1:56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9"/>
        <v>SF</v>
      </c>
      <c r="O23" s="339" t="str">
        <f t="shared" si="10"/>
        <v>M6</v>
      </c>
      <c r="P23" s="343" t="str">
        <f t="shared" si="11"/>
        <v>obj_00b9e#0003</v>
      </c>
      <c r="Q23" s="100" t="b">
        <f t="shared" si="11"/>
        <v>1</v>
      </c>
      <c r="R23" s="340">
        <v>1</v>
      </c>
      <c r="S23" s="340">
        <v>1</v>
      </c>
      <c r="T23" s="100" t="str">
        <v>obj_00e48</v>
      </c>
      <c r="U23" s="100" t="str">
        <f>_xll.qlRateHelperQuoteName(T23)</f>
        <v/>
      </c>
      <c r="V23" s="337">
        <f>_xll.qlRateHelperRate(T23,_xll.ohTrigger(Trigger,Trigger6M))</f>
        <v>2.1800000000000001E-3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43283</v>
      </c>
      <c r="Z23" s="246">
        <v>2.1696266052164377E-3</v>
      </c>
      <c r="AD23" s="259"/>
      <c r="AY23" s="100" t="s">
        <v>196</v>
      </c>
      <c r="AZ23" s="101">
        <f>_xll.qlInterestRateIndexFixingDate(Currency&amp;"ibor"&amp;Tenor,BA23,Trigger)</f>
        <v>42214</v>
      </c>
      <c r="BA23" s="101">
        <f>_xll.qlCalendarAdvance(Calendar,BA22,AY23,"f",,Trigger)</f>
        <v>42216</v>
      </c>
      <c r="BB23" s="101">
        <f>_xll.qlInterestRateIndexMaturity(Currency&amp;"ibor"&amp;Tenor,BA23,Trigger)</f>
        <v>42398</v>
      </c>
      <c r="BC23" s="246">
        <f>_xll.qlIndexFixing($AC$5,AZ23,TRUE,_xll.ohTrigger(Trigger,Trigger6M))</f>
        <v>6.6907824242814476E-4</v>
      </c>
      <c r="BD23" s="246">
        <f>_xll.qlIndexFixing($BE$1,AZ23,TRUE,_xll.ohTrigger(Trigger,Trigger6M))</f>
        <v>6.4764341136420522E-4</v>
      </c>
    </row>
    <row r="24" spans="1:56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_xll.ohFilter(Quote!Z4:Z102,Quote!Y4:Y102="SF")</f>
        <v>Z5</v>
      </c>
      <c r="D24" s="296" t="str">
        <f t="array" ref="D24:D31">_xll.qlIMMcode(_xll.ohFilter(PastedValue!V2:V62,PastedValue!U2:U62="Sf"),Trigger)</f>
        <v>H6</v>
      </c>
      <c r="E24" s="297" t="str">
        <f t="shared" ref="E24:E31" si="12">IF(DataSelect="Mx_Live",$C24,$D24)</f>
        <v>H6</v>
      </c>
      <c r="F24" s="333">
        <f>_xll.qlIMMdate(E24,Evaluationdate,Trigger)</f>
        <v>42445</v>
      </c>
      <c r="G24" s="276" t="str">
        <f t="shared" ref="G24:G31" si="13">PROPER(Currency)&amp;FamilyName&amp;"3M"</f>
        <v>Euribor3M</v>
      </c>
      <c r="H24" s="363">
        <f t="array" ref="H24:H31">_xll.ohFilter(PastedValue!AB2:AB74,PastedValue!U2:U74="Sf")</f>
        <v>99.893199999999993</v>
      </c>
      <c r="I24" s="310">
        <f>Quote!AY23/100</f>
        <v>0</v>
      </c>
      <c r="J24" s="311" t="str">
        <f t="shared" ref="J24:J31" si="14">Currency&amp;"_CURVE_FUT"&amp;Tenor&amp;"_"&amp;$C24</f>
        <v>EUR_CURVE_FUT6M_Z5</v>
      </c>
      <c r="K24" s="298" t="str">
        <f>_xll.qlFuturesRateHelper(,IF(DataSelect="Reference",$H24,$J24),B24,$E24,$G24,$I24,Permanent,Trigger,ObjectOverwrite)</f>
        <v>obj_00b8c#0003</v>
      </c>
      <c r="L24" s="275" t="b">
        <v>1</v>
      </c>
      <c r="M24" s="87"/>
      <c r="N24" s="339" t="str">
        <f t="shared" si="9"/>
        <v>SF</v>
      </c>
      <c r="O24" s="339" t="str">
        <f t="shared" si="10"/>
        <v>U6</v>
      </c>
      <c r="P24" s="343" t="str">
        <f t="shared" si="11"/>
        <v>obj_00b99#0003</v>
      </c>
      <c r="Q24" s="100" t="b">
        <f t="shared" si="11"/>
        <v>1</v>
      </c>
      <c r="R24" s="340">
        <v>1</v>
      </c>
      <c r="S24" s="340">
        <v>1</v>
      </c>
      <c r="T24" s="100" t="str">
        <v>obj_00e43</v>
      </c>
      <c r="U24" s="100" t="str">
        <f>_xll.qlRateHelperQuoteName(T24)</f>
        <v/>
      </c>
      <c r="V24" s="337">
        <f>_xll.qlRateHelperRate(T24,_xll.ohTrigger(Trigger,Trigger6M))</f>
        <v>3.5199999999999997E-3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43648</v>
      </c>
      <c r="Z24" s="246">
        <v>3.5088303664573225E-3</v>
      </c>
      <c r="AD24" s="250"/>
      <c r="AY24" s="100" t="s">
        <v>196</v>
      </c>
      <c r="AZ24" s="101">
        <f>_xll.qlInterestRateIndexFixingDate(Currency&amp;"ibor"&amp;Tenor,BA24,Trigger)</f>
        <v>42215</v>
      </c>
      <c r="BA24" s="101">
        <f>_xll.qlCalendarAdvance(Calendar,BA23,AY24,"f",,Trigger)</f>
        <v>42219</v>
      </c>
      <c r="BB24" s="101">
        <f>_xll.qlInterestRateIndexMaturity(Currency&amp;"ibor"&amp;Tenor,BA24,Trigger)</f>
        <v>42403</v>
      </c>
      <c r="BC24" s="246">
        <f>_xll.qlIndexFixing($AC$5,AZ24,TRUE,_xll.ohTrigger(Trigger,Trigger6M))</f>
        <v>6.7969376182928866E-4</v>
      </c>
      <c r="BD24" s="246">
        <f>_xll.qlIndexFixing($BE$1,AZ24,TRUE,_xll.ohTrigger(Trigger,Trigger6M))</f>
        <v>6.6999999999952373E-4</v>
      </c>
    </row>
    <row r="25" spans="1:56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12"/>
        <v>M6</v>
      </c>
      <c r="F25" s="334">
        <f>_xll.qlIMMdate(E25,Evaluationdate,Trigger)</f>
        <v>42536</v>
      </c>
      <c r="G25" s="282" t="str">
        <f t="shared" si="13"/>
        <v>Euribor3M</v>
      </c>
      <c r="H25" s="364">
        <v>99.888800000000003</v>
      </c>
      <c r="I25" s="312">
        <f>Quote!AY24/100</f>
        <v>-2.5000000000000002E-6</v>
      </c>
      <c r="J25" s="313" t="str">
        <f t="shared" si="14"/>
        <v>EUR_CURVE_FUT6M_H6</v>
      </c>
      <c r="K25" s="303" t="str">
        <f>_xll.qlFuturesRateHelper(,IF(DataSelect="Reference",$H25,$J25),B25,$E25,$G25,$I25,Permanent,Trigger,ObjectOverwrite)</f>
        <v>obj_00b9e#0003</v>
      </c>
      <c r="L25" s="303" t="b">
        <v>1</v>
      </c>
      <c r="M25" s="87"/>
      <c r="N25" s="339" t="str">
        <f t="shared" si="9"/>
        <v>SF</v>
      </c>
      <c r="O25" s="339" t="str">
        <f t="shared" si="10"/>
        <v>Z6</v>
      </c>
      <c r="P25" s="343" t="str">
        <f t="shared" si="11"/>
        <v>obj_00b93#0003</v>
      </c>
      <c r="Q25" s="100" t="b">
        <f t="shared" si="11"/>
        <v>1</v>
      </c>
      <c r="R25" s="340">
        <v>1</v>
      </c>
      <c r="S25" s="340">
        <v>1</v>
      </c>
      <c r="T25" s="100" t="str">
        <v>obj_00dcf</v>
      </c>
      <c r="U25" s="100" t="str">
        <f>_xll.qlRateHelperQuoteName(T25)</f>
        <v/>
      </c>
      <c r="V25" s="337">
        <f>_xll.qlRateHelperRate(T25,_xll.ohTrigger(Trigger,Trigger6M))</f>
        <v>5.0600000000000003E-3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44014</v>
      </c>
      <c r="Z25" s="246">
        <v>5.0499689492397521E-3</v>
      </c>
      <c r="AD25" s="250"/>
      <c r="AY25" s="100" t="s">
        <v>196</v>
      </c>
      <c r="AZ25" s="101">
        <f>_xll.qlInterestRateIndexFixingDate(Currency&amp;"ibor"&amp;Tenor,BA25,Trigger)</f>
        <v>42216</v>
      </c>
      <c r="BA25" s="101">
        <f>_xll.qlCalendarAdvance(Calendar,BA24,AY25,"f",,Trigger)</f>
        <v>42220</v>
      </c>
      <c r="BB25" s="101">
        <f>_xll.qlInterestRateIndexMaturity(Currency&amp;"ibor"&amp;Tenor,BA25,Trigger)</f>
        <v>42404</v>
      </c>
      <c r="BC25" s="246">
        <f>_xll.qlIndexFixing($AC$5,AZ25,TRUE,_xll.ohTrigger(Trigger,Trigger6M))</f>
        <v>6.836857392648586E-4</v>
      </c>
      <c r="BD25" s="246">
        <f>_xll.qlIndexFixing($BE$1,AZ25,TRUE,_xll.ohTrigger(Trigger,Trigger6M))</f>
        <v>6.7521536983161179E-4</v>
      </c>
    </row>
    <row r="26" spans="1:56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12"/>
        <v>U6</v>
      </c>
      <c r="F26" s="334">
        <f>_xll.qlIMMdate(E26,Evaluationdate,Trigger)</f>
        <v>42634</v>
      </c>
      <c r="G26" s="282" t="str">
        <f t="shared" si="13"/>
        <v>Euribor3M</v>
      </c>
      <c r="H26" s="364">
        <v>99.8596</v>
      </c>
      <c r="I26" s="312">
        <f>Quote!AY25/100</f>
        <v>-2.5000000000000002E-6</v>
      </c>
      <c r="J26" s="313" t="str">
        <f t="shared" si="14"/>
        <v>EUR_CURVE_FUT6M_M6</v>
      </c>
      <c r="K26" s="303" t="str">
        <f>_xll.qlFuturesRateHelper(,IF(DataSelect="Reference",$H26,$J26),B26,$E26,$G26,$I26,Permanent,Trigger,ObjectOverwrite)</f>
        <v>obj_00b99#0003</v>
      </c>
      <c r="L26" s="303" t="b">
        <v>1</v>
      </c>
      <c r="M26" s="87"/>
      <c r="N26" s="339" t="str">
        <f t="shared" si="9"/>
        <v>SF</v>
      </c>
      <c r="O26" s="339" t="str">
        <f t="shared" si="10"/>
        <v>H7</v>
      </c>
      <c r="P26" s="343" t="str">
        <f t="shared" si="11"/>
        <v>obj_00b95#0003</v>
      </c>
      <c r="Q26" s="100" t="b">
        <f t="shared" si="11"/>
        <v>1</v>
      </c>
      <c r="R26" s="340">
        <v>1</v>
      </c>
      <c r="S26" s="340">
        <v>1</v>
      </c>
      <c r="T26" s="100" t="str">
        <v>obj_00df7</v>
      </c>
      <c r="U26" s="100" t="str">
        <f>_xll.qlRateHelperQuoteName(T26)</f>
        <v/>
      </c>
      <c r="V26" s="337">
        <f>_xll.qlRateHelperRate(T26,_xll.ohTrigger(Trigger,Trigger6M))</f>
        <v>6.5599999999999999E-3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44379</v>
      </c>
      <c r="Z26" s="246">
        <v>6.560827652239541E-3</v>
      </c>
      <c r="AD26" s="250"/>
      <c r="AY26" s="100" t="s">
        <v>196</v>
      </c>
      <c r="AZ26" s="101">
        <f>_xll.qlInterestRateIndexFixingDate(Currency&amp;"ibor"&amp;Tenor,BA26,Trigger)</f>
        <v>42219</v>
      </c>
      <c r="BA26" s="101">
        <f>_xll.qlCalendarAdvance(Calendar,BA25,AY26,"f",,Trigger)</f>
        <v>42221</v>
      </c>
      <c r="BB26" s="101">
        <f>_xll.qlInterestRateIndexMaturity(Currency&amp;"ibor"&amp;Tenor,BA26,Trigger)</f>
        <v>42405</v>
      </c>
      <c r="BC26" s="246">
        <f>_xll.qlIndexFixing($AC$5,AZ26,TRUE,_xll.ohTrigger(Trigger,Trigger6M))</f>
        <v>6.8758789465758155E-4</v>
      </c>
      <c r="BD26" s="246">
        <f>_xll.qlIndexFixing($BE$1,AZ26,TRUE,_xll.ohTrigger(Trigger,Trigger6M))</f>
        <v>6.8016702576472095E-4</v>
      </c>
    </row>
    <row r="27" spans="1:56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12"/>
        <v>Z6</v>
      </c>
      <c r="F27" s="334">
        <f>_xll.qlIMMdate(E27,Evaluationdate,Trigger)</f>
        <v>42725</v>
      </c>
      <c r="G27" s="282" t="str">
        <f t="shared" si="13"/>
        <v>Euribor3M</v>
      </c>
      <c r="H27" s="364">
        <v>99.803899999999999</v>
      </c>
      <c r="I27" s="312">
        <f>Quote!AY26/100</f>
        <v>0</v>
      </c>
      <c r="J27" s="313" t="str">
        <f t="shared" si="14"/>
        <v>EUR_CURVE_FUT6M_U6</v>
      </c>
      <c r="K27" s="303" t="str">
        <f>_xll.qlFuturesRateHelper(,IF(DataSelect="Reference",$H27,$J27),B27,$E27,$G27,$I27,Permanent,Trigger,ObjectOverwrite)</f>
        <v>obj_00b93#0003</v>
      </c>
      <c r="L27" s="303" t="b">
        <v>1</v>
      </c>
      <c r="M27" s="87"/>
      <c r="N27" s="339" t="str">
        <f t="shared" si="9"/>
        <v>SF</v>
      </c>
      <c r="O27" s="339" t="str">
        <f t="shared" si="10"/>
        <v>M7</v>
      </c>
      <c r="P27" s="343" t="str">
        <f t="shared" si="11"/>
        <v>obj_00b97#0003</v>
      </c>
      <c r="Q27" s="100" t="b">
        <f t="shared" si="11"/>
        <v>1</v>
      </c>
      <c r="R27" s="340">
        <v>1</v>
      </c>
      <c r="S27" s="340">
        <v>1</v>
      </c>
      <c r="T27" s="100" t="str">
        <v>obj_00e11</v>
      </c>
      <c r="U27" s="100" t="str">
        <f>_xll.qlRateHelperQuoteName(T27)</f>
        <v/>
      </c>
      <c r="V27" s="337">
        <f>_xll.qlRateHelperRate(T27,_xll.ohTrigger(Trigger,Trigger6M))</f>
        <v>8.0200000000000011E-3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44746</v>
      </c>
      <c r="Z27" s="246">
        <v>8.0402788722287646E-3</v>
      </c>
      <c r="AD27" s="250"/>
      <c r="AY27" s="100" t="s">
        <v>196</v>
      </c>
      <c r="AZ27" s="101">
        <f>_xll.qlInterestRateIndexFixingDate(Currency&amp;"ibor"&amp;Tenor,BA27,Trigger)</f>
        <v>42220</v>
      </c>
      <c r="BA27" s="101">
        <f>_xll.qlCalendarAdvance(Calendar,BA26,AY27,"f",,Trigger)</f>
        <v>42222</v>
      </c>
      <c r="BB27" s="101">
        <f>_xll.qlInterestRateIndexMaturity(Currency&amp;"ibor"&amp;Tenor,BA27,Trigger)</f>
        <v>42408</v>
      </c>
      <c r="BC27" s="246">
        <f>_xll.qlIndexFixing($AC$5,AZ27,TRUE,_xll.ohTrigger(Trigger,Trigger6M))</f>
        <v>6.912278647678902E-4</v>
      </c>
      <c r="BD27" s="246">
        <f>_xll.qlIndexFixing($BE$1,AZ27,TRUE,_xll.ohTrigger(Trigger,Trigger6M))</f>
        <v>6.8698977619834197E-4</v>
      </c>
    </row>
    <row r="28" spans="1:56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12"/>
        <v>H7</v>
      </c>
      <c r="F28" s="334">
        <f>_xll.qlIMMdate(E28,Evaluationdate,Trigger)</f>
        <v>42809</v>
      </c>
      <c r="G28" s="282" t="str">
        <f t="shared" si="13"/>
        <v>Euribor3M</v>
      </c>
      <c r="H28" s="364">
        <v>99.758799999999994</v>
      </c>
      <c r="I28" s="312">
        <f>Quote!AY27/100</f>
        <v>0</v>
      </c>
      <c r="J28" s="313" t="str">
        <f t="shared" si="14"/>
        <v>EUR_CURVE_FUT6M_Z6</v>
      </c>
      <c r="K28" s="303" t="str">
        <f>_xll.qlFuturesRateHelper(,IF(DataSelect="Reference",$H28,$J28),B28,$E28,$G28,$I28,Permanent,Trigger,ObjectOverwrite)</f>
        <v>obj_00b95#0003</v>
      </c>
      <c r="L28" s="303" t="b">
        <v>1</v>
      </c>
      <c r="M28" s="87"/>
      <c r="N28" s="339" t="str">
        <f t="shared" si="9"/>
        <v>SF</v>
      </c>
      <c r="O28" s="339" t="e">
        <f t="shared" si="10"/>
        <v>#N/A</v>
      </c>
      <c r="P28" s="343" t="e">
        <f t="shared" si="11"/>
        <v>#NUM!</v>
      </c>
      <c r="Q28" s="100" t="b">
        <f t="shared" si="11"/>
        <v>0</v>
      </c>
      <c r="R28" s="340">
        <v>1</v>
      </c>
      <c r="S28" s="340">
        <v>1</v>
      </c>
      <c r="T28" s="100" t="str">
        <v>obj_00e42</v>
      </c>
      <c r="U28" s="100" t="str">
        <f>_xll.qlRateHelperQuoteName(T28)</f>
        <v/>
      </c>
      <c r="V28" s="337">
        <f>_xll.qlRateHelperRate(T28,_xll.ohTrigger(Trigger,Trigger6M))</f>
        <v>9.3600000000000003E-3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45110</v>
      </c>
      <c r="Z28" s="246">
        <v>9.40709664094172E-3</v>
      </c>
      <c r="AD28" s="250"/>
      <c r="AY28" s="100" t="s">
        <v>196</v>
      </c>
      <c r="AZ28" s="101">
        <f>_xll.qlInterestRateIndexFixingDate(Currency&amp;"ibor"&amp;Tenor,BA28,Trigger)</f>
        <v>42221</v>
      </c>
      <c r="BA28" s="101">
        <f>_xll.qlCalendarAdvance(Calendar,BA27,AY28,"f",,Trigger)</f>
        <v>42223</v>
      </c>
      <c r="BB28" s="101">
        <f>_xll.qlInterestRateIndexMaturity(Currency&amp;"ibor"&amp;Tenor,BA28,Trigger)</f>
        <v>42408</v>
      </c>
      <c r="BC28" s="246">
        <f>_xll.qlIndexFixing($AC$5,AZ28,TRUE,_xll.ohTrigger(Trigger,Trigger6M))</f>
        <v>6.9501981239287764E-4</v>
      </c>
      <c r="BD28" s="246">
        <f>_xll.qlIndexFixing($BE$1,AZ28,TRUE,_xll.ohTrigger(Trigger,Trigger6M))</f>
        <v>6.9029881130919322E-4</v>
      </c>
    </row>
    <row r="29" spans="1:56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12"/>
        <v>M7</v>
      </c>
      <c r="F29" s="334">
        <f>_xll.qlIMMdate(E29,Evaluationdate,Trigger)</f>
        <v>42907</v>
      </c>
      <c r="G29" s="282" t="str">
        <f t="shared" si="13"/>
        <v>Euribor3M</v>
      </c>
      <c r="H29" s="364">
        <v>99.7136</v>
      </c>
      <c r="I29" s="312">
        <f>Quote!AY28/100</f>
        <v>1.7500000000000002E-5</v>
      </c>
      <c r="J29" s="313" t="str">
        <f t="shared" si="14"/>
        <v>EUR_CURVE_FUT6M_H7</v>
      </c>
      <c r="K29" s="303" t="str">
        <f>_xll.qlFuturesRateHelper(,IF(DataSelect="Reference",$H29,$J29),B29,$E29,$G29,$I29,Permanent,Trigger,ObjectOverwrite)</f>
        <v>obj_00b97#0003</v>
      </c>
      <c r="L29" s="303" t="b">
        <v>1</v>
      </c>
      <c r="M29" s="87"/>
      <c r="N29" s="344" t="str">
        <f t="shared" si="9"/>
        <v>SF</v>
      </c>
      <c r="O29" s="344" t="e">
        <f t="shared" si="10"/>
        <v>#N/A</v>
      </c>
      <c r="P29" s="345" t="e">
        <f t="shared" si="11"/>
        <v>#NUM!</v>
      </c>
      <c r="Q29" s="110" t="b">
        <f t="shared" si="11"/>
        <v>0</v>
      </c>
      <c r="R29" s="346">
        <v>1</v>
      </c>
      <c r="S29" s="346">
        <v>1</v>
      </c>
      <c r="T29" s="100" t="str">
        <v>obj_00dde</v>
      </c>
      <c r="U29" s="100" t="str">
        <f>_xll.qlRateHelperQuoteName(T29)</f>
        <v/>
      </c>
      <c r="V29" s="337">
        <f>_xll.qlRateHelperRate(T29,_xll.ohTrigger(Trigger,Trigger6M))</f>
        <v>1.057E-2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45475</v>
      </c>
      <c r="Z29" s="246">
        <v>1.0646558783389911E-2</v>
      </c>
      <c r="AD29" s="250"/>
      <c r="AY29" s="100" t="s">
        <v>196</v>
      </c>
      <c r="AZ29" s="101">
        <f>_xll.qlInterestRateIndexFixingDate(Currency&amp;"ibor"&amp;Tenor,BA29,Trigger)</f>
        <v>42222</v>
      </c>
      <c r="BA29" s="101">
        <f>_xll.qlCalendarAdvance(Calendar,BA28,AY29,"f",,Trigger)</f>
        <v>42226</v>
      </c>
      <c r="BB29" s="101">
        <f>_xll.qlInterestRateIndexMaturity(Currency&amp;"ibor"&amp;Tenor,BA29,Trigger)</f>
        <v>42410</v>
      </c>
      <c r="BC29" s="246">
        <f>_xll.qlIndexFixing($AC$5,AZ29,TRUE,_xll.ohTrigger(Trigger,Trigger6M))</f>
        <v>7.0575132262534518E-4</v>
      </c>
      <c r="BD29" s="246">
        <f>_xll.qlIndexFixing($BE$1,AZ29,TRUE,_xll.ohTrigger(Trigger,Trigger6M))</f>
        <v>7.0138743403703118E-4</v>
      </c>
    </row>
    <row r="30" spans="1:56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12"/>
        <v>#N/A</v>
      </c>
      <c r="F30" s="334" t="e">
        <f>_xll.qlIMMdate(E30,Evaluationdate,Trigger)</f>
        <v>#NUM!</v>
      </c>
      <c r="G30" s="282" t="str">
        <f t="shared" si="13"/>
        <v>Euribor3M</v>
      </c>
      <c r="H30" s="364" t="e">
        <v>#N/A</v>
      </c>
      <c r="I30" s="312">
        <f>Quote!AY29/100</f>
        <v>0</v>
      </c>
      <c r="J30" s="313" t="e">
        <f t="shared" si="14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39" t="str">
        <f t="shared" ref="N30:N61" si="15">A35</f>
        <v>SW</v>
      </c>
      <c r="O30" s="339" t="str">
        <f t="shared" ref="O30:O61" si="16">B35</f>
        <v>3Y</v>
      </c>
      <c r="P30" s="343" t="str">
        <f t="shared" ref="P30:P61" si="17">K35</f>
        <v>obj_00e48#0002</v>
      </c>
      <c r="Q30" s="339" t="b">
        <f>L35</f>
        <v>1</v>
      </c>
      <c r="R30" s="347">
        <v>1</v>
      </c>
      <c r="S30" s="347">
        <v>1</v>
      </c>
      <c r="T30" s="100" t="str">
        <v>obj_00dd8</v>
      </c>
      <c r="U30" s="100" t="str">
        <f>_xll.qlRateHelperQuoteName(T30)</f>
        <v/>
      </c>
      <c r="V30" s="337">
        <f>_xll.qlRateHelperRate(T30,_xll.ohTrigger(Trigger,Trigger6M))</f>
        <v>1.163E-2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45840</v>
      </c>
      <c r="Z30" s="246">
        <v>1.1742344331654482E-2</v>
      </c>
      <c r="AD30" s="250"/>
      <c r="AY30" s="100" t="s">
        <v>196</v>
      </c>
      <c r="AZ30" s="101">
        <f>_xll.qlInterestRateIndexFixingDate(Currency&amp;"ibor"&amp;Tenor,BA30,Trigger)</f>
        <v>42223</v>
      </c>
      <c r="BA30" s="101">
        <f>_xll.qlCalendarAdvance(Calendar,BA29,AY30,"f",,Trigger)</f>
        <v>42227</v>
      </c>
      <c r="BB30" s="101">
        <f>_xll.qlInterestRateIndexMaturity(Currency&amp;"ibor"&amp;Tenor,BA30,Trigger)</f>
        <v>42411</v>
      </c>
      <c r="BC30" s="246">
        <f>_xll.qlIndexFixing($AC$5,AZ30,TRUE,_xll.ohTrigger(Trigger,Trigger6M))</f>
        <v>7.0911453491705136E-4</v>
      </c>
      <c r="BD30" s="246">
        <f>_xll.qlIndexFixing($BE$1,AZ30,TRUE,_xll.ohTrigger(Trigger,Trigger6M))</f>
        <v>7.0500751151829062E-4</v>
      </c>
    </row>
    <row r="31" spans="1:56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12"/>
        <v>#N/A</v>
      </c>
      <c r="F31" s="335" t="e">
        <f>_xll.qlIMMdate(E31,Evaluationdate,Trigger)</f>
        <v>#NUM!</v>
      </c>
      <c r="G31" s="288" t="str">
        <f t="shared" si="13"/>
        <v>Euribor3M</v>
      </c>
      <c r="H31" s="365" t="e">
        <v>#N/A</v>
      </c>
      <c r="I31" s="314">
        <f>Quote!AY30/100</f>
        <v>0</v>
      </c>
      <c r="J31" s="315" t="e">
        <f t="shared" si="14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39" t="str">
        <f t="shared" si="15"/>
        <v>SW</v>
      </c>
      <c r="O31" s="339" t="str">
        <f t="shared" si="16"/>
        <v>4Y</v>
      </c>
      <c r="P31" s="343" t="str">
        <f t="shared" si="17"/>
        <v>obj_00e43#0002</v>
      </c>
      <c r="Q31" s="339" t="b">
        <f t="shared" ref="Q31:Q94" si="18">L36</f>
        <v>1</v>
      </c>
      <c r="R31" s="347">
        <v>1</v>
      </c>
      <c r="S31" s="347">
        <v>1</v>
      </c>
      <c r="T31" s="100" t="str">
        <v>obj_00e3b</v>
      </c>
      <c r="U31" s="100" t="str">
        <f>_xll.qlRateHelperQuoteName(T31)</f>
        <v/>
      </c>
      <c r="V31" s="337">
        <f>_xll.qlRateHelperRate(T31,_xll.ohTrigger(Trigger,Trigger6M))</f>
        <v>1.2568999999999999E-2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46205</v>
      </c>
      <c r="Z31" s="246">
        <v>1.2719176915837254E-2</v>
      </c>
      <c r="AD31" s="250"/>
      <c r="AY31" s="100" t="s">
        <v>196</v>
      </c>
      <c r="AZ31" s="101">
        <f>_xll.qlInterestRateIndexFixingDate(Currency&amp;"ibor"&amp;Tenor,BA31,Trigger)</f>
        <v>42226</v>
      </c>
      <c r="BA31" s="101">
        <f>_xll.qlCalendarAdvance(Calendar,BA30,AY31,"f",,Trigger)</f>
        <v>42228</v>
      </c>
      <c r="BB31" s="101">
        <f>_xll.qlInterestRateIndexMaturity(Currency&amp;"ibor"&amp;Tenor,BA31,Trigger)</f>
        <v>42412</v>
      </c>
      <c r="BC31" s="246">
        <f>_xll.qlIndexFixing($AC$5,AZ31,TRUE,_xll.ohTrigger(Trigger,Trigger6M))</f>
        <v>7.1238792166697016E-4</v>
      </c>
      <c r="BD31" s="246">
        <f>_xll.qlIndexFixing($BE$1,AZ31,TRUE,_xll.ohTrigger(Trigger,Trigger6M))</f>
        <v>7.0844744509236733E-4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15"/>
        <v>SW</v>
      </c>
      <c r="O32" s="339" t="str">
        <f t="shared" si="16"/>
        <v>5Y</v>
      </c>
      <c r="P32" s="343" t="str">
        <f t="shared" si="17"/>
        <v>obj_00dcf#0002</v>
      </c>
      <c r="Q32" s="339" t="b">
        <f t="shared" si="18"/>
        <v>1</v>
      </c>
      <c r="R32" s="347">
        <v>1</v>
      </c>
      <c r="S32" s="347">
        <v>1</v>
      </c>
      <c r="T32" s="100" t="str">
        <v>obj_00dd6</v>
      </c>
      <c r="U32" s="100" t="str">
        <f>_xll.qlRateHelperQuoteName(T32)</f>
        <v/>
      </c>
      <c r="V32" s="337">
        <f>_xll.qlRateHelperRate(T32,_xll.ohTrigger(Trigger,Trigger6M))</f>
        <v>1.3380000000000001E-2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46570</v>
      </c>
      <c r="Z32" s="246">
        <v>1.3567426884291354E-2</v>
      </c>
      <c r="AD32" s="250"/>
      <c r="AY32" s="100" t="s">
        <v>196</v>
      </c>
      <c r="AZ32" s="101">
        <f>_xll.qlInterestRateIndexFixingDate(Currency&amp;"ibor"&amp;Tenor,BA32,Trigger)</f>
        <v>42227</v>
      </c>
      <c r="BA32" s="101">
        <f>_xll.qlCalendarAdvance(Calendar,BA31,AY32,"f",,Trigger)</f>
        <v>42229</v>
      </c>
      <c r="BB32" s="101">
        <f>_xll.qlInterestRateIndexMaturity(Currency&amp;"ibor"&amp;Tenor,BA32,Trigger)</f>
        <v>42415</v>
      </c>
      <c r="BC32" s="246">
        <f>_xll.qlIndexFixing($AC$5,AZ32,TRUE,_xll.ohTrigger(Trigger,Trigger6M))</f>
        <v>7.1524626233678034E-4</v>
      </c>
      <c r="BD32" s="246">
        <f>_xll.qlIndexFixing($BE$1,AZ32,TRUE,_xll.ohTrigger(Trigger,Trigger6M))</f>
        <v>7.1203941090420609E-4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obj_00bb1#0002</v>
      </c>
      <c r="N33" s="339" t="str">
        <f t="shared" si="15"/>
        <v>SW</v>
      </c>
      <c r="O33" s="339" t="str">
        <f t="shared" si="16"/>
        <v>6Y</v>
      </c>
      <c r="P33" s="343" t="str">
        <f t="shared" si="17"/>
        <v>obj_00df7#0002</v>
      </c>
      <c r="Q33" s="339" t="b">
        <f t="shared" si="18"/>
        <v>1</v>
      </c>
      <c r="R33" s="347">
        <v>1</v>
      </c>
      <c r="S33" s="347">
        <v>1</v>
      </c>
      <c r="T33" s="100" t="str">
        <v>obj_00e02</v>
      </c>
      <c r="U33" s="100" t="str">
        <f>_xll.qlRateHelperQuoteName(T33)</f>
        <v/>
      </c>
      <c r="V33" s="337">
        <f>_xll.qlRateHelperRate(T33,_xll.ohTrigger(Trigger,Trigger6M))</f>
        <v>1.4064500000000001E-2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46937</v>
      </c>
      <c r="Z33" s="246">
        <v>1.4283237491446603E-2</v>
      </c>
      <c r="AD33" s="250"/>
      <c r="AY33" s="100" t="s">
        <v>196</v>
      </c>
      <c r="AZ33" s="101">
        <f>_xll.qlInterestRateIndexFixingDate(Currency&amp;"ibor"&amp;Tenor,BA33,Trigger)</f>
        <v>42228</v>
      </c>
      <c r="BA33" s="101">
        <f>_xll.qlCalendarAdvance(Calendar,BA32,AY33,"f",,Trigger)</f>
        <v>42230</v>
      </c>
      <c r="BB33" s="101">
        <f>_xll.qlInterestRateIndexMaturity(Currency&amp;"ibor"&amp;Tenor,BA33,Trigger)</f>
        <v>42415</v>
      </c>
      <c r="BC33" s="246">
        <f>_xll.qlIndexFixing($AC$5,AZ33,TRUE,_xll.ohTrigger(Trigger,Trigger6M))</f>
        <v>7.1848884778039014E-4</v>
      </c>
      <c r="BD33" s="246">
        <f>_xll.qlIndexFixing($BE$1,AZ33,TRUE,_xll.ohTrigger(Trigger,Trigger6M))</f>
        <v>7.1494126103537406E-4</v>
      </c>
    </row>
    <row r="34" spans="1:56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15"/>
        <v>SW</v>
      </c>
      <c r="O34" s="339" t="str">
        <f t="shared" si="16"/>
        <v>7Y</v>
      </c>
      <c r="P34" s="343" t="str">
        <f t="shared" si="17"/>
        <v>obj_00e11#0002</v>
      </c>
      <c r="Q34" s="339" t="b">
        <f t="shared" si="18"/>
        <v>1</v>
      </c>
      <c r="R34" s="347">
        <v>1</v>
      </c>
      <c r="S34" s="347">
        <v>1</v>
      </c>
      <c r="T34" s="100" t="str">
        <v>obj_00dd2</v>
      </c>
      <c r="U34" s="100" t="str">
        <f>_xll.qlRateHelperQuoteName(T34)</f>
        <v/>
      </c>
      <c r="V34" s="337">
        <f>_xll.qlRateHelperRate(T34,_xll.ohTrigger(Trigger,Trigger6M))</f>
        <v>1.4630499999999999E-2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47301</v>
      </c>
      <c r="Z34" s="246">
        <v>1.4878993003922253E-2</v>
      </c>
      <c r="AD34" s="250"/>
      <c r="AY34" s="100" t="s">
        <v>196</v>
      </c>
      <c r="AZ34" s="101">
        <f>_xll.qlInterestRateIndexFixingDate(Currency&amp;"ibor"&amp;Tenor,BA34,Trigger)</f>
        <v>42229</v>
      </c>
      <c r="BA34" s="101">
        <f>_xll.qlCalendarAdvance(Calendar,BA33,AY34,"f",,Trigger)</f>
        <v>42233</v>
      </c>
      <c r="BB34" s="101">
        <f>_xll.qlInterestRateIndexMaturity(Currency&amp;"ibor"&amp;Tenor,BA34,Trigger)</f>
        <v>42417</v>
      </c>
      <c r="BC34" s="246">
        <f>_xll.qlIndexFixing($AC$5,AZ34,TRUE,_xll.ohTrigger(Trigger,Trigger6M))</f>
        <v>7.274074569263917E-4</v>
      </c>
      <c r="BD34" s="246">
        <f>_xll.qlIndexFixing($BE$1,AZ34,TRUE,_xll.ohTrigger(Trigger,Trigger6M))</f>
        <v>7.2336283095833151E-4</v>
      </c>
    </row>
    <row r="35" spans="1:56" s="80" customFormat="1" ht="11.25" customHeight="1" x14ac:dyDescent="0.2">
      <c r="A35" s="279" t="s">
        <v>235</v>
      </c>
      <c r="B35" s="316" t="str">
        <f t="array" ref="B35:B100">_xll.ohFilter(Quote!Z4:Z102,Quote!Y4:Y102="SW")</f>
        <v>3Y</v>
      </c>
      <c r="C35" s="278" t="str">
        <f t="array" ref="C35:C100">_xll.ohFilter(PastedValue!Y2:Y62,PastedValue!U2:U62="Sw")</f>
        <v>3Y</v>
      </c>
      <c r="D35" s="278" t="str">
        <f t="shared" ref="D35:D66" si="19"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_xll.ohFilter(PastedValue!AB2:AB62,PastedValue!U2:U62="Sw")/100</f>
        <v>2.1800000000000001E-3</v>
      </c>
      <c r="J35" s="321" t="str">
        <f t="shared" ref="J35:J66" si="20">Currency&amp;"AB"&amp;SUBSTITUTE(Tenor,"M","")&amp;"R"&amp;B35&amp;"="</f>
        <v>EURAB6R3Y=</v>
      </c>
      <c r="K35" s="322" t="str">
        <f>IFERROR(_xll.qlSwapRateHelper2(,IF(DataSelect="Reference",$I35,J35),,$D35,Calendar,$G35,$F35,$H35,$K$33,0,E35,Discounting,Permanent,_xll.ohTrigger(Trigger,DataSelect),ObjectOverwrite),"--")</f>
        <v>obj_00e48#0002</v>
      </c>
      <c r="L35" s="275" t="b">
        <v>1</v>
      </c>
      <c r="N35" s="339" t="str">
        <f t="shared" si="15"/>
        <v>SW</v>
      </c>
      <c r="O35" s="339" t="str">
        <f t="shared" si="16"/>
        <v>8Y</v>
      </c>
      <c r="P35" s="343" t="str">
        <f t="shared" si="17"/>
        <v>obj_00e42#0002</v>
      </c>
      <c r="Q35" s="339" t="b">
        <f t="shared" si="18"/>
        <v>1</v>
      </c>
      <c r="R35" s="347">
        <v>1</v>
      </c>
      <c r="S35" s="347">
        <v>1</v>
      </c>
      <c r="T35" s="100" t="str">
        <v>obj_00e2b</v>
      </c>
      <c r="U35" s="100" t="str">
        <f>_xll.qlRateHelperQuoteName(T35)</f>
        <v/>
      </c>
      <c r="V35" s="337">
        <f>_xll.qlRateHelperRate(T35,_xll.ohTrigger(Trigger,Trigger6M))</f>
        <v>1.5109999999999998E-2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47666</v>
      </c>
      <c r="Z35" s="246">
        <v>1.5384438723051886E-2</v>
      </c>
      <c r="AD35" s="250"/>
      <c r="AY35" s="100" t="s">
        <v>196</v>
      </c>
      <c r="AZ35" s="101">
        <f>_xll.qlInterestRateIndexFixingDate(Currency&amp;"ibor"&amp;Tenor,BA35,Trigger)</f>
        <v>42230</v>
      </c>
      <c r="BA35" s="101">
        <f>_xll.qlCalendarAdvance(Calendar,BA34,AY35,"f",,Trigger)</f>
        <v>42234</v>
      </c>
      <c r="BB35" s="101">
        <f>_xll.qlInterestRateIndexMaturity(Currency&amp;"ibor"&amp;Tenor,BA35,Trigger)</f>
        <v>42418</v>
      </c>
      <c r="BC35" s="246">
        <f>_xll.qlIndexFixing($AC$5,AZ35,TRUE,_xll.ohTrigger(Trigger,Trigger6M))</f>
        <v>7.3014188138542668E-4</v>
      </c>
      <c r="BD35" s="246">
        <f>_xll.qlIndexFixing($BE$1,AZ35,TRUE,_xll.ohTrigger(Trigger,Trigger6M))</f>
        <v>7.2597262859850167E-4</v>
      </c>
    </row>
    <row r="36" spans="1:56" s="80" customFormat="1" ht="11.25" customHeight="1" x14ac:dyDescent="0.2">
      <c r="A36" s="285" t="s">
        <v>235</v>
      </c>
      <c r="B36" s="317" t="str">
        <v>4Y</v>
      </c>
      <c r="C36" s="284" t="str">
        <v>4Y</v>
      </c>
      <c r="D36" s="284" t="str">
        <f t="shared" si="19"/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3.5199999999999997E-3</v>
      </c>
      <c r="J36" s="324" t="str">
        <f t="shared" si="20"/>
        <v>EURAB6R4Y=</v>
      </c>
      <c r="K36" s="325" t="str">
        <f>IFERROR(_xll.qlSwapRateHelper2(,IF(DataSelect="Reference",$I36,J36),,$D36,Calendar,$G36,$F36,$H36,$K$33,0,E36,Discounting,Permanent,_xll.ohTrigger(Trigger,DataSelect),ObjectOverwrite),"--")</f>
        <v>obj_00e43#0002</v>
      </c>
      <c r="L36" s="281" t="b">
        <v>1</v>
      </c>
      <c r="N36" s="339" t="str">
        <f t="shared" si="15"/>
        <v>SW</v>
      </c>
      <c r="O36" s="339" t="str">
        <f t="shared" si="16"/>
        <v>9Y</v>
      </c>
      <c r="P36" s="343" t="str">
        <f t="shared" si="17"/>
        <v>obj_00dde#0002</v>
      </c>
      <c r="Q36" s="339" t="b">
        <f t="shared" si="18"/>
        <v>1</v>
      </c>
      <c r="R36" s="347">
        <v>1</v>
      </c>
      <c r="S36" s="347">
        <v>1</v>
      </c>
      <c r="T36" s="100" t="str">
        <v>obj_00e15</v>
      </c>
      <c r="U36" s="100" t="str">
        <f>_xll.qlRateHelperQuoteName(T36)</f>
        <v/>
      </c>
      <c r="V36" s="337">
        <f>_xll.qlRateHelperRate(T36,_xll.ohTrigger(Trigger,Trigger6M))</f>
        <v>1.5516499999999999E-2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48031</v>
      </c>
      <c r="Z36" s="246">
        <v>1.5813053812856939E-2</v>
      </c>
      <c r="AD36" s="250"/>
      <c r="AY36" s="100" t="s">
        <v>196</v>
      </c>
      <c r="AZ36" s="101">
        <f>_xll.qlInterestRateIndexFixingDate(Currency&amp;"ibor"&amp;Tenor,BA36,Trigger)</f>
        <v>42233</v>
      </c>
      <c r="BA36" s="101">
        <f>_xll.qlCalendarAdvance(Calendar,BA35,AY36,"f",,Trigger)</f>
        <v>42235</v>
      </c>
      <c r="BB36" s="101">
        <f>_xll.qlInterestRateIndexMaturity(Currency&amp;"ibor"&amp;Tenor,BA36,Trigger)</f>
        <v>42419</v>
      </c>
      <c r="BC36" s="246">
        <f>_xll.qlIndexFixing($AC$5,AZ36,TRUE,_xll.ohTrigger(Trigger,Trigger6M))</f>
        <v>7.3278647740629551E-4</v>
      </c>
      <c r="BD36" s="246">
        <f>_xll.qlIndexFixing($BE$1,AZ36,TRUE,_xll.ohTrigger(Trigger,Trigger6M))</f>
        <v>7.2848585912653897E-4</v>
      </c>
    </row>
    <row r="37" spans="1:56" s="80" customFormat="1" ht="11.25" customHeight="1" x14ac:dyDescent="0.2">
      <c r="A37" s="285" t="s">
        <v>235</v>
      </c>
      <c r="B37" s="317" t="str">
        <v>5Y</v>
      </c>
      <c r="C37" s="284" t="str">
        <v>5Y</v>
      </c>
      <c r="D37" s="284" t="str">
        <f t="shared" si="19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5.0600000000000003E-3</v>
      </c>
      <c r="J37" s="324" t="str">
        <f t="shared" si="20"/>
        <v>EURAB6R5Y=</v>
      </c>
      <c r="K37" s="325" t="str">
        <f>IFERROR(_xll.qlSwapRateHelper2(,IF(DataSelect="Reference",$I37,J37),,$D37,Calendar,$G37,$F37,$H37,$K$33,0,E37,Discounting,Permanent,_xll.ohTrigger(Trigger,DataSelect),ObjectOverwrite),"--")</f>
        <v>obj_00dcf#0002</v>
      </c>
      <c r="L37" s="281" t="b">
        <v>1</v>
      </c>
      <c r="N37" s="339" t="str">
        <f t="shared" si="15"/>
        <v>SW</v>
      </c>
      <c r="O37" s="339" t="str">
        <f t="shared" si="16"/>
        <v>10Y</v>
      </c>
      <c r="P37" s="343" t="str">
        <f t="shared" si="17"/>
        <v>obj_00dd8#0002</v>
      </c>
      <c r="Q37" s="339" t="b">
        <f t="shared" si="18"/>
        <v>1</v>
      </c>
      <c r="R37" s="347">
        <v>1</v>
      </c>
      <c r="S37" s="347">
        <v>1</v>
      </c>
      <c r="T37" s="100" t="str">
        <v>obj_00e0c</v>
      </c>
      <c r="U37" s="100" t="str">
        <f>_xll.qlRateHelperQuoteName(T37)</f>
        <v/>
      </c>
      <c r="V37" s="337">
        <f>_xll.qlRateHelperRate(T37,_xll.ohTrigger(Trigger,Trigger6M))</f>
        <v>1.5860300000000001E-2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48397</v>
      </c>
      <c r="Z37" s="246">
        <v>1.6172548755899331E-2</v>
      </c>
      <c r="AD37" s="250"/>
      <c r="AY37" s="100" t="s">
        <v>196</v>
      </c>
      <c r="AZ37" s="101">
        <f>_xll.qlInterestRateIndexFixingDate(Currency&amp;"ibor"&amp;Tenor,BA37,Trigger)</f>
        <v>42234</v>
      </c>
      <c r="BA37" s="101">
        <f>_xll.qlCalendarAdvance(Calendar,BA36,AY37,"f",,Trigger)</f>
        <v>42236</v>
      </c>
      <c r="BB37" s="101">
        <f>_xll.qlInterestRateIndexMaturity(Currency&amp;"ibor"&amp;Tenor,BA37,Trigger)</f>
        <v>42422</v>
      </c>
      <c r="BC37" s="246">
        <f>_xll.qlIndexFixing($AC$5,AZ37,TRUE,_xll.ohTrigger(Trigger,Trigger6M))</f>
        <v>7.3491048087113932E-4</v>
      </c>
      <c r="BD37" s="246">
        <f>_xll.qlIndexFixing($BE$1,AZ37,TRUE,_xll.ohTrigger(Trigger,Trigger6M))</f>
        <v>7.3045244512499029E-4</v>
      </c>
    </row>
    <row r="38" spans="1:56" s="80" customFormat="1" ht="11.25" customHeight="1" x14ac:dyDescent="0.2">
      <c r="A38" s="285" t="s">
        <v>235</v>
      </c>
      <c r="B38" s="317" t="str">
        <v>6Y</v>
      </c>
      <c r="C38" s="284" t="str">
        <v>6Y</v>
      </c>
      <c r="D38" s="284" t="str">
        <f t="shared" si="19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6.5599999999999999E-3</v>
      </c>
      <c r="J38" s="324" t="str">
        <f t="shared" si="20"/>
        <v>EURAB6R6Y=</v>
      </c>
      <c r="K38" s="325" t="str">
        <f>IFERROR(_xll.qlSwapRateHelper2(,IF(DataSelect="Reference",$I38,J38),,$D38,Calendar,$G38,$F38,$H38,$K$33,0,E38,Discounting,Permanent,_xll.ohTrigger(Trigger,DataSelect),ObjectOverwrite),"--")</f>
        <v>obj_00df7#0002</v>
      </c>
      <c r="L38" s="281" t="b">
        <v>1</v>
      </c>
      <c r="N38" s="339" t="str">
        <f t="shared" si="15"/>
        <v>SW</v>
      </c>
      <c r="O38" s="339" t="str">
        <f t="shared" si="16"/>
        <v>11Y</v>
      </c>
      <c r="P38" s="343" t="str">
        <f t="shared" si="17"/>
        <v>obj_00e3b#0002</v>
      </c>
      <c r="Q38" s="339" t="b">
        <f t="shared" si="18"/>
        <v>1</v>
      </c>
      <c r="R38" s="347">
        <v>1</v>
      </c>
      <c r="S38" s="347">
        <v>1</v>
      </c>
      <c r="T38" s="100" t="str">
        <v>obj_00dc8</v>
      </c>
      <c r="U38" s="100" t="str">
        <f>_xll.qlRateHelperQuoteName(T38)</f>
        <v/>
      </c>
      <c r="V38" s="337">
        <f>_xll.qlRateHelperRate(T38,_xll.ohTrigger(Trigger,Trigger6M))</f>
        <v>1.6141000000000003E-2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48764</v>
      </c>
      <c r="Z38" s="246">
        <v>1.6466629702783377E-2</v>
      </c>
      <c r="AD38" s="250"/>
      <c r="AY38" s="100" t="s">
        <v>196</v>
      </c>
      <c r="AZ38" s="101">
        <f>_xll.qlInterestRateIndexFixingDate(Currency&amp;"ibor"&amp;Tenor,BA38,Trigger)</f>
        <v>42235</v>
      </c>
      <c r="BA38" s="101">
        <f>_xll.qlCalendarAdvance(Calendar,BA37,AY38,"f",,Trigger)</f>
        <v>42237</v>
      </c>
      <c r="BB38" s="101">
        <f>_xll.qlInterestRateIndexMaturity(Currency&amp;"ibor"&amp;Tenor,BA38,Trigger)</f>
        <v>42422</v>
      </c>
      <c r="BC38" s="246">
        <f>_xll.qlIndexFixing($AC$5,AZ38,TRUE,_xll.ohTrigger(Trigger,Trigger6M))</f>
        <v>7.3758015434758923E-4</v>
      </c>
      <c r="BD38" s="246">
        <f>_xll.qlIndexFixing($BE$1,AZ38,TRUE,_xll.ohTrigger(Trigger,Trigger6M))</f>
        <v>7.3302154982323993E-4</v>
      </c>
    </row>
    <row r="39" spans="1:56" s="80" customFormat="1" ht="11.25" customHeight="1" x14ac:dyDescent="0.2">
      <c r="A39" s="285" t="s">
        <v>235</v>
      </c>
      <c r="B39" s="317" t="str">
        <v>7Y</v>
      </c>
      <c r="C39" s="284" t="str">
        <v>7Y</v>
      </c>
      <c r="D39" s="284" t="str">
        <f t="shared" si="19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8.0200000000000011E-3</v>
      </c>
      <c r="J39" s="324" t="str">
        <f t="shared" si="20"/>
        <v>EURAB6R7Y=</v>
      </c>
      <c r="K39" s="325" t="str">
        <f>IFERROR(_xll.qlSwapRateHelper2(,IF(DataSelect="Reference",$I39,J39),,$D39,Calendar,$G39,$F39,$H39,$K$33,0,E39,Discounting,Permanent,_xll.ohTrigger(Trigger,DataSelect),ObjectOverwrite),"--")</f>
        <v>obj_00e11#0002</v>
      </c>
      <c r="L39" s="281" t="b">
        <v>1</v>
      </c>
      <c r="N39" s="339" t="str">
        <f t="shared" si="15"/>
        <v>SW</v>
      </c>
      <c r="O39" s="339" t="str">
        <f t="shared" si="16"/>
        <v>12Y</v>
      </c>
      <c r="P39" s="343" t="str">
        <f t="shared" si="17"/>
        <v>obj_00dd6#0002</v>
      </c>
      <c r="Q39" s="339" t="b">
        <f t="shared" si="18"/>
        <v>1</v>
      </c>
      <c r="R39" s="347">
        <v>1</v>
      </c>
      <c r="S39" s="347">
        <v>1</v>
      </c>
      <c r="T39" s="100" t="str">
        <v>obj_00dea</v>
      </c>
      <c r="U39" s="100" t="str">
        <f>_xll.qlRateHelperQuoteName(T39)</f>
        <v/>
      </c>
      <c r="V39" s="337">
        <f>_xll.qlRateHelperRate(T39,_xll.ohTrigger(Trigger,Trigger6M))</f>
        <v>1.6362399999999999E-2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49128</v>
      </c>
      <c r="Z39" s="246">
        <v>1.6696200270194188E-2</v>
      </c>
      <c r="AD39" s="250"/>
      <c r="AY39" s="100" t="s">
        <v>196</v>
      </c>
      <c r="AZ39" s="101">
        <f>_xll.qlInterestRateIndexFixingDate(Currency&amp;"ibor"&amp;Tenor,BA39,Trigger)</f>
        <v>42236</v>
      </c>
      <c r="BA39" s="101">
        <f>_xll.qlCalendarAdvance(Calendar,BA38,AY39,"f",,Trigger)</f>
        <v>42240</v>
      </c>
      <c r="BB39" s="101">
        <f>_xll.qlInterestRateIndexMaturity(Currency&amp;"ibor"&amp;Tenor,BA39,Trigger)</f>
        <v>42424</v>
      </c>
      <c r="BC39" s="246">
        <f>_xll.qlIndexFixing($AC$5,AZ39,TRUE,_xll.ohTrigger(Trigger,Trigger6M))</f>
        <v>7.4466201862451967E-4</v>
      </c>
      <c r="BD39" s="246">
        <f>_xll.qlIndexFixing($BE$1,AZ39,TRUE,_xll.ohTrigger(Trigger,Trigger6M))</f>
        <v>7.4002140424653132E-4</v>
      </c>
    </row>
    <row r="40" spans="1:56" s="80" customFormat="1" ht="11.25" customHeight="1" x14ac:dyDescent="0.2">
      <c r="A40" s="285" t="s">
        <v>235</v>
      </c>
      <c r="B40" s="317" t="str">
        <v>8Y</v>
      </c>
      <c r="C40" s="284" t="str">
        <v>8Y</v>
      </c>
      <c r="D40" s="284" t="str">
        <f t="shared" si="19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9.3600000000000003E-3</v>
      </c>
      <c r="J40" s="324" t="str">
        <f t="shared" si="20"/>
        <v>EURAB6R8Y=</v>
      </c>
      <c r="K40" s="325" t="str">
        <f>IFERROR(_xll.qlSwapRateHelper2(,IF(DataSelect="Reference",$I40,J40),,$D40,Calendar,$G40,$F40,$H40,$K$33,0,E40,Discounting,Permanent,_xll.ohTrigger(Trigger,DataSelect),ObjectOverwrite),"--")</f>
        <v>obj_00e42#0002</v>
      </c>
      <c r="L40" s="281" t="b">
        <v>1</v>
      </c>
      <c r="N40" s="339" t="str">
        <f t="shared" si="15"/>
        <v>SW</v>
      </c>
      <c r="O40" s="339" t="str">
        <f t="shared" si="16"/>
        <v>13Y</v>
      </c>
      <c r="P40" s="343" t="str">
        <f t="shared" si="17"/>
        <v>obj_00e02#0002</v>
      </c>
      <c r="Q40" s="339" t="b">
        <f t="shared" si="18"/>
        <v>1</v>
      </c>
      <c r="R40" s="347">
        <v>1</v>
      </c>
      <c r="S40" s="347">
        <v>1</v>
      </c>
      <c r="T40" s="100" t="str">
        <v>obj_00e18</v>
      </c>
      <c r="U40" s="100" t="str">
        <f>_xll.qlRateHelperQuoteName(T40)</f>
        <v/>
      </c>
      <c r="V40" s="337">
        <f>_xll.qlRateHelperRate(T40,_xll.ohTrigger(Trigger,Trigger6M))</f>
        <v>1.653E-2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49492</v>
      </c>
      <c r="Z40" s="246">
        <v>1.6866444062442972E-2</v>
      </c>
      <c r="AD40" s="250"/>
      <c r="AY40" s="100" t="s">
        <v>196</v>
      </c>
      <c r="AZ40" s="101">
        <f>_xll.qlInterestRateIndexFixingDate(Currency&amp;"ibor"&amp;Tenor,BA40,Trigger)</f>
        <v>42237</v>
      </c>
      <c r="BA40" s="101">
        <f>_xll.qlCalendarAdvance(Calendar,BA39,AY40,"f",,Trigger)</f>
        <v>42241</v>
      </c>
      <c r="BB40" s="101">
        <f>_xll.qlInterestRateIndexMaturity(Currency&amp;"ibor"&amp;Tenor,BA40,Trigger)</f>
        <v>42425</v>
      </c>
      <c r="BC40" s="246">
        <f>_xll.qlIndexFixing($AC$5,AZ40,TRUE,_xll.ohTrigger(Trigger,Trigger6M))</f>
        <v>7.4676763680216261E-4</v>
      </c>
      <c r="BD40" s="246">
        <f>_xll.qlIndexFixing($BE$1,AZ40,TRUE,_xll.ohTrigger(Trigger,Trigger6M))</f>
        <v>7.4220597250065077E-4</v>
      </c>
    </row>
    <row r="41" spans="1:56" s="80" customFormat="1" ht="11.25" customHeight="1" x14ac:dyDescent="0.2">
      <c r="A41" s="285" t="s">
        <v>235</v>
      </c>
      <c r="B41" s="317" t="str">
        <v>9Y</v>
      </c>
      <c r="C41" s="284" t="str">
        <v>9Y</v>
      </c>
      <c r="D41" s="284" t="str">
        <f t="shared" si="19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1.057E-2</v>
      </c>
      <c r="J41" s="324" t="str">
        <f t="shared" si="20"/>
        <v>EURAB6R9Y=</v>
      </c>
      <c r="K41" s="325" t="str">
        <f>IFERROR(_xll.qlSwapRateHelper2(,IF(DataSelect="Reference",$I41,J41),,$D41,Calendar,$G41,$F41,$H41,$K$33,0,E41,Discounting,Permanent,_xll.ohTrigger(Trigger,DataSelect),ObjectOverwrite),"--")</f>
        <v>obj_00dde#0002</v>
      </c>
      <c r="L41" s="281" t="b">
        <v>1</v>
      </c>
      <c r="N41" s="339" t="str">
        <f t="shared" si="15"/>
        <v>SW</v>
      </c>
      <c r="O41" s="339" t="str">
        <f t="shared" si="16"/>
        <v>14Y</v>
      </c>
      <c r="P41" s="343" t="str">
        <f t="shared" si="17"/>
        <v>obj_00dd2#0002</v>
      </c>
      <c r="Q41" s="339" t="b">
        <f t="shared" si="18"/>
        <v>1</v>
      </c>
      <c r="R41" s="347">
        <v>1</v>
      </c>
      <c r="S41" s="347">
        <v>1</v>
      </c>
      <c r="T41" s="100" t="str">
        <v>obj_00dfe</v>
      </c>
      <c r="U41" s="100" t="str">
        <f>_xll.qlRateHelperQuoteName(T41)</f>
        <v/>
      </c>
      <c r="V41" s="337">
        <f>_xll.qlRateHelperRate(T41,_xll.ohTrigger(Trigger,Trigger6M))</f>
        <v>1.6651199999999998E-2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49858</v>
      </c>
      <c r="Z41" s="246">
        <v>1.6982935412506246E-2</v>
      </c>
      <c r="AD41" s="250"/>
      <c r="AY41" s="100" t="s">
        <v>196</v>
      </c>
      <c r="AZ41" s="101">
        <f>_xll.qlInterestRateIndexFixingDate(Currency&amp;"ibor"&amp;Tenor,BA41,Trigger)</f>
        <v>42240</v>
      </c>
      <c r="BA41" s="101">
        <f>_xll.qlCalendarAdvance(Calendar,BA40,AY41,"f",,Trigger)</f>
        <v>42242</v>
      </c>
      <c r="BB41" s="101">
        <f>_xll.qlInterestRateIndexMaturity(Currency&amp;"ibor"&amp;Tenor,BA41,Trigger)</f>
        <v>42426</v>
      </c>
      <c r="BC41" s="246">
        <f>_xll.qlIndexFixing($AC$5,AZ41,TRUE,_xll.ohTrigger(Trigger,Trigger6M))</f>
        <v>7.487834242517321E-4</v>
      </c>
      <c r="BD41" s="246">
        <f>_xll.qlIndexFixing($BE$1,AZ41,TRUE,_xll.ohTrigger(Trigger,Trigger6M))</f>
        <v>7.4437755434803748E-4</v>
      </c>
    </row>
    <row r="42" spans="1:56" s="80" customFormat="1" ht="11.25" customHeight="1" x14ac:dyDescent="0.2">
      <c r="A42" s="285" t="s">
        <v>235</v>
      </c>
      <c r="B42" s="317" t="str">
        <v>10Y</v>
      </c>
      <c r="C42" s="284" t="str">
        <v>10Y</v>
      </c>
      <c r="D42" s="284" t="str">
        <f t="shared" si="19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1.163E-2</v>
      </c>
      <c r="J42" s="324" t="str">
        <f t="shared" si="20"/>
        <v>EURAB6R10Y=</v>
      </c>
      <c r="K42" s="325" t="str">
        <f>IFERROR(_xll.qlSwapRateHelper2(,IF(DataSelect="Reference",$I42,J42),,$D42,Calendar,$G42,$F42,$H42,$K$33,0,E42,Discounting,Permanent,_xll.ohTrigger(Trigger,DataSelect),ObjectOverwrite),"--")</f>
        <v>obj_00dd8#0002</v>
      </c>
      <c r="L42" s="281" t="b">
        <v>1</v>
      </c>
      <c r="N42" s="339" t="str">
        <f t="shared" si="15"/>
        <v>SW</v>
      </c>
      <c r="O42" s="339" t="str">
        <f t="shared" si="16"/>
        <v>15Y</v>
      </c>
      <c r="P42" s="343" t="str">
        <f t="shared" si="17"/>
        <v>obj_00e2b#0002</v>
      </c>
      <c r="Q42" s="339" t="b">
        <f t="shared" si="18"/>
        <v>1</v>
      </c>
      <c r="R42" s="347">
        <v>1</v>
      </c>
      <c r="S42" s="347">
        <v>1</v>
      </c>
      <c r="T42" s="100" t="str">
        <v>obj_00e00</v>
      </c>
      <c r="U42" s="100" t="str">
        <f>_xll.qlRateHelperQuoteName(T42)</f>
        <v/>
      </c>
      <c r="V42" s="337">
        <f>_xll.qlRateHelperRate(T42,_xll.ohTrigger(Trigger,Trigger6M))</f>
        <v>1.67333E-2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50223</v>
      </c>
      <c r="Z42" s="246">
        <v>1.7058148089334656E-2</v>
      </c>
      <c r="AD42" s="250"/>
      <c r="AY42" s="100" t="s">
        <v>196</v>
      </c>
      <c r="AZ42" s="101">
        <f>_xll.qlInterestRateIndexFixingDate(Currency&amp;"ibor"&amp;Tenor,BA42,Trigger)</f>
        <v>42241</v>
      </c>
      <c r="BA42" s="101">
        <f>_xll.qlCalendarAdvance(Calendar,BA41,AY42,"f",,Trigger)</f>
        <v>42243</v>
      </c>
      <c r="BB42" s="101">
        <f>_xll.qlInterestRateIndexMaturity(Currency&amp;"ibor"&amp;Tenor,BA42,Trigger)</f>
        <v>42429</v>
      </c>
      <c r="BC42" s="246">
        <f>_xll.qlIndexFixing($AC$5,AZ42,TRUE,_xll.ohTrigger(Trigger,Trigger6M))</f>
        <v>7.5022038770246715E-4</v>
      </c>
      <c r="BD42" s="246">
        <f>_xll.qlIndexFixing($BE$1,AZ42,TRUE,_xll.ohTrigger(Trigger,Trigger6M))</f>
        <v>7.4628021182141576E-4</v>
      </c>
    </row>
    <row r="43" spans="1:56" s="80" customFormat="1" ht="11.25" customHeight="1" x14ac:dyDescent="0.2">
      <c r="A43" s="285" t="s">
        <v>235</v>
      </c>
      <c r="B43" s="317" t="str">
        <v>11Y</v>
      </c>
      <c r="C43" s="284" t="str">
        <v>11Y</v>
      </c>
      <c r="D43" s="284" t="str">
        <f t="shared" si="19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1.2568999999999999E-2</v>
      </c>
      <c r="J43" s="324" t="str">
        <f t="shared" si="20"/>
        <v>EURAB6R11Y=</v>
      </c>
      <c r="K43" s="325" t="str">
        <f>IFERROR(_xll.qlSwapRateHelper2(,IF(DataSelect="Reference",$I43,J43),,$D43,Calendar,$G43,$F43,$H43,$K$33,0,E43,Discounting,Permanent,_xll.ohTrigger(Trigger,DataSelect),ObjectOverwrite),"--")</f>
        <v>obj_00e3b#0002</v>
      </c>
      <c r="L43" s="281" t="b">
        <v>1</v>
      </c>
      <c r="N43" s="339" t="str">
        <f t="shared" si="15"/>
        <v>SW</v>
      </c>
      <c r="O43" s="339" t="str">
        <f t="shared" si="16"/>
        <v>16Y</v>
      </c>
      <c r="P43" s="343" t="str">
        <f t="shared" si="17"/>
        <v>obj_00e15#0002</v>
      </c>
      <c r="Q43" s="339" t="b">
        <f t="shared" si="18"/>
        <v>1</v>
      </c>
      <c r="R43" s="347">
        <v>1</v>
      </c>
      <c r="S43" s="347">
        <v>1</v>
      </c>
      <c r="T43" s="100" t="str">
        <v>obj_00e2d</v>
      </c>
      <c r="U43" s="100" t="str">
        <f>_xll.qlRateHelperQuoteName(T43)</f>
        <v/>
      </c>
      <c r="V43" s="337">
        <f>_xll.qlRateHelperRate(T43,_xll.ohTrigger(Trigger,Trigger6M))</f>
        <v>1.6790700000000002E-2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50588</v>
      </c>
      <c r="Z43" s="246">
        <v>1.7106129518709979E-2</v>
      </c>
      <c r="AD43" s="250"/>
      <c r="AY43" s="100" t="s">
        <v>196</v>
      </c>
      <c r="AZ43" s="101">
        <f>_xll.qlInterestRateIndexFixingDate(Currency&amp;"ibor"&amp;Tenor,BA43,Trigger)</f>
        <v>42242</v>
      </c>
      <c r="BA43" s="101">
        <f>_xll.qlCalendarAdvance(Calendar,BA42,AY43,"f",,Trigger)</f>
        <v>42244</v>
      </c>
      <c r="BB43" s="101">
        <f>_xll.qlInterestRateIndexMaturity(Currency&amp;"ibor"&amp;Tenor,BA43,Trigger)</f>
        <v>42429</v>
      </c>
      <c r="BC43" s="246">
        <f>_xll.qlIndexFixing($AC$5,AZ43,TRUE,_xll.ohTrigger(Trigger,Trigger6M))</f>
        <v>7.5229360328853633E-4</v>
      </c>
      <c r="BD43" s="246">
        <f>_xll.qlIndexFixing($BE$1,AZ43,TRUE,_xll.ohTrigger(Trigger,Trigger6M))</f>
        <v>7.4861291369067255E-4</v>
      </c>
    </row>
    <row r="44" spans="1:56" s="80" customFormat="1" ht="11.25" customHeight="1" x14ac:dyDescent="0.2">
      <c r="A44" s="285" t="s">
        <v>235</v>
      </c>
      <c r="B44" s="317" t="str">
        <v>12Y</v>
      </c>
      <c r="C44" s="284" t="str">
        <v>12Y</v>
      </c>
      <c r="D44" s="284" t="str">
        <f t="shared" si="19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1.3380000000000001E-2</v>
      </c>
      <c r="J44" s="324" t="str">
        <f t="shared" si="20"/>
        <v>EURAB6R12Y=</v>
      </c>
      <c r="K44" s="325" t="str">
        <f>IFERROR(_xll.qlSwapRateHelper2(,IF(DataSelect="Reference",$I44,J44),,$D44,Calendar,$G44,$F44,$H44,$K$33,0,E44,Discounting,Permanent,_xll.ohTrigger(Trigger,DataSelect),ObjectOverwrite),"--")</f>
        <v>obj_00dd6#0002</v>
      </c>
      <c r="L44" s="281" t="b">
        <v>1</v>
      </c>
      <c r="N44" s="339" t="str">
        <f t="shared" si="15"/>
        <v>SW</v>
      </c>
      <c r="O44" s="339" t="str">
        <f t="shared" si="16"/>
        <v>17Y</v>
      </c>
      <c r="P44" s="343" t="str">
        <f t="shared" si="17"/>
        <v>obj_00e0c#0002</v>
      </c>
      <c r="Q44" s="339" t="b">
        <f t="shared" si="18"/>
        <v>1</v>
      </c>
      <c r="R44" s="347">
        <v>1</v>
      </c>
      <c r="S44" s="347">
        <v>1</v>
      </c>
      <c r="T44" s="100" t="str">
        <v>obj_00e33</v>
      </c>
      <c r="U44" s="100" t="str">
        <f>_xll.qlRateHelperQuoteName(T44)</f>
        <v/>
      </c>
      <c r="V44" s="337">
        <f>_xll.qlRateHelperRate(T44,_xll.ohTrigger(Trigger,Trigger6M))</f>
        <v>1.68332E-2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50955</v>
      </c>
      <c r="Z44" s="246">
        <v>1.7138079650204849E-2</v>
      </c>
      <c r="AD44" s="250"/>
      <c r="AY44" s="100" t="s">
        <v>196</v>
      </c>
      <c r="AZ44" s="101">
        <f>_xll.qlInterestRateIndexFixingDate(Currency&amp;"ibor"&amp;Tenor,BA44,Trigger)</f>
        <v>42243</v>
      </c>
      <c r="BA44" s="101">
        <f>_xll.qlCalendarAdvance(Calendar,BA43,AY44,"f",,Trigger)</f>
        <v>42247</v>
      </c>
      <c r="BB44" s="101">
        <f>_xll.qlInterestRateIndexMaturity(Currency&amp;"ibor"&amp;Tenor,BA44,Trigger)</f>
        <v>42429</v>
      </c>
      <c r="BC44" s="246">
        <f>_xll.qlIndexFixing($AC$5,AZ44,TRUE,_xll.ohTrigger(Trigger,Trigger6M))</f>
        <v>7.58058188881303E-4</v>
      </c>
      <c r="BD44" s="246">
        <f>_xll.qlIndexFixing($BE$1,AZ44,TRUE,_xll.ohTrigger(Trigger,Trigger6M))</f>
        <v>7.5554841088093213E-4</v>
      </c>
    </row>
    <row r="45" spans="1:56" s="80" customFormat="1" ht="11.25" customHeight="1" x14ac:dyDescent="0.2">
      <c r="A45" s="285" t="s">
        <v>235</v>
      </c>
      <c r="B45" s="317" t="str">
        <v>13Y</v>
      </c>
      <c r="C45" s="284" t="str">
        <v>13Y</v>
      </c>
      <c r="D45" s="284" t="str">
        <f t="shared" si="19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1.4064500000000001E-2</v>
      </c>
      <c r="J45" s="324" t="str">
        <f t="shared" si="20"/>
        <v>EURAB6R13Y=</v>
      </c>
      <c r="K45" s="325" t="str">
        <f>IFERROR(_xll.qlSwapRateHelper2(,IF(DataSelect="Reference",$I45,J45),,$D45,Calendar,$G45,$F45,$H45,$K$33,0,E45,Discounting,Permanent,_xll.ohTrigger(Trigger,DataSelect),ObjectOverwrite),"--")</f>
        <v>obj_00e02#0002</v>
      </c>
      <c r="L45" s="281" t="b">
        <v>1</v>
      </c>
      <c r="N45" s="339" t="str">
        <f t="shared" si="15"/>
        <v>SW</v>
      </c>
      <c r="O45" s="339" t="str">
        <f t="shared" si="16"/>
        <v>18Y</v>
      </c>
      <c r="P45" s="343" t="str">
        <f t="shared" si="17"/>
        <v>obj_00dc8#0002</v>
      </c>
      <c r="Q45" s="339" t="b">
        <f t="shared" si="18"/>
        <v>1</v>
      </c>
      <c r="R45" s="347">
        <v>1</v>
      </c>
      <c r="S45" s="347">
        <v>1</v>
      </c>
      <c r="T45" s="100" t="str">
        <v>obj_00e10</v>
      </c>
      <c r="U45" s="100" t="str">
        <f>_xll.qlRateHelperQuoteName(T45)</f>
        <v/>
      </c>
      <c r="V45" s="337">
        <f>_xll.qlRateHelperRate(T45,_xll.ohTrigger(Trigger,Trigger6M))</f>
        <v>1.687E-2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51319</v>
      </c>
      <c r="Z45" s="246">
        <v>1.7162942721228036E-2</v>
      </c>
      <c r="AD45" s="250"/>
      <c r="AY45" s="100" t="s">
        <v>196</v>
      </c>
      <c r="AZ45" s="101">
        <f>_xll.qlInterestRateIndexFixingDate(Currency&amp;"ibor"&amp;Tenor,BA45,Trigger)</f>
        <v>42244</v>
      </c>
      <c r="BA45" s="101">
        <f>_xll.qlCalendarAdvance(Calendar,BA44,AY45,"f",,Trigger)</f>
        <v>42248</v>
      </c>
      <c r="BB45" s="101">
        <f>_xll.qlInterestRateIndexMaturity(Currency&amp;"ibor"&amp;Tenor,BA45,Trigger)</f>
        <v>42430</v>
      </c>
      <c r="BC45" s="246">
        <f>_xll.qlIndexFixing($AC$5,AZ45,TRUE,_xll.ohTrigger(Trigger,Trigger6M))</f>
        <v>7.5953559335610588E-4</v>
      </c>
      <c r="BD45" s="246">
        <f>_xll.qlIndexFixing($BE$1,AZ45,TRUE,_xll.ohTrigger(Trigger,Trigger6M))</f>
        <v>7.5774830238769435E-4</v>
      </c>
    </row>
    <row r="46" spans="1:56" s="80" customFormat="1" ht="11.25" customHeight="1" x14ac:dyDescent="0.2">
      <c r="A46" s="285" t="s">
        <v>235</v>
      </c>
      <c r="B46" s="317" t="str">
        <v>14Y</v>
      </c>
      <c r="C46" s="284" t="str">
        <v>14Y</v>
      </c>
      <c r="D46" s="284" t="str">
        <f t="shared" si="19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1.4630499999999999E-2</v>
      </c>
      <c r="J46" s="324" t="str">
        <f t="shared" si="20"/>
        <v>EURAB6R14Y=</v>
      </c>
      <c r="K46" s="325" t="str">
        <f>IFERROR(_xll.qlSwapRateHelper2(,IF(DataSelect="Reference",$I46,J46),,$D46,Calendar,$G46,$F46,$H46,$K$33,0,E46,Discounting,Permanent,_xll.ohTrigger(Trigger,DataSelect),ObjectOverwrite),"--")</f>
        <v>obj_00dd2#0002</v>
      </c>
      <c r="L46" s="281" t="b">
        <v>1</v>
      </c>
      <c r="N46" s="339" t="str">
        <f t="shared" si="15"/>
        <v>SW</v>
      </c>
      <c r="O46" s="339" t="str">
        <f t="shared" si="16"/>
        <v>19Y</v>
      </c>
      <c r="P46" s="343" t="str">
        <f t="shared" si="17"/>
        <v>obj_00dea#0002</v>
      </c>
      <c r="Q46" s="339" t="b">
        <f t="shared" si="18"/>
        <v>1</v>
      </c>
      <c r="R46" s="347">
        <v>1</v>
      </c>
      <c r="S46" s="347">
        <v>1</v>
      </c>
      <c r="T46" s="100" t="str">
        <v>obj_00e38</v>
      </c>
      <c r="U46" s="100" t="str">
        <f>_xll.qlRateHelperQuoteName(T46)</f>
        <v/>
      </c>
      <c r="V46" s="337">
        <f>_xll.qlRateHelperRate(T46,_xll.ohTrigger(Trigger,Trigger6M))</f>
        <v>1.69044E-2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51684</v>
      </c>
      <c r="Z46" s="246">
        <v>1.7188086433785481E-2</v>
      </c>
      <c r="AD46" s="250"/>
      <c r="AY46" s="100" t="s">
        <v>196</v>
      </c>
      <c r="AZ46" s="101">
        <f>_xll.qlInterestRateIndexFixingDate(Currency&amp;"ibor"&amp;Tenor,BA46,Trigger)</f>
        <v>42247</v>
      </c>
      <c r="BA46" s="101">
        <f>_xll.qlCalendarAdvance(Calendar,BA45,AY46,"f",,Trigger)</f>
        <v>42249</v>
      </c>
      <c r="BB46" s="101">
        <f>_xll.qlInterestRateIndexMaturity(Currency&amp;"ibor"&amp;Tenor,BA46,Trigger)</f>
        <v>42431</v>
      </c>
      <c r="BC46" s="246">
        <f>_xll.qlIndexFixing($AC$5,AZ46,TRUE,_xll.ohTrigger(Trigger,Trigger6M))</f>
        <v>7.6092217858559773E-4</v>
      </c>
      <c r="BD46" s="246">
        <f>_xll.qlIndexFixing($BE$1,AZ46,TRUE,_xll.ohTrigger(Trigger,Trigger6M))</f>
        <v>7.6000000000023553E-4</v>
      </c>
    </row>
    <row r="47" spans="1:56" s="80" customFormat="1" ht="11.25" customHeight="1" x14ac:dyDescent="0.2">
      <c r="A47" s="285" t="s">
        <v>235</v>
      </c>
      <c r="B47" s="317" t="str">
        <v>15Y</v>
      </c>
      <c r="C47" s="284" t="str">
        <v>15Y</v>
      </c>
      <c r="D47" s="284" t="str">
        <f t="shared" si="19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1.5109999999999998E-2</v>
      </c>
      <c r="J47" s="324" t="str">
        <f t="shared" si="20"/>
        <v>EURAB6R15Y=</v>
      </c>
      <c r="K47" s="325" t="str">
        <f>IFERROR(_xll.qlSwapRateHelper2(,IF(DataSelect="Reference",$I47,J47),,$D47,Calendar,$G47,$F47,$H47,$K$33,0,E47,Discounting,Permanent,_xll.ohTrigger(Trigger,DataSelect),ObjectOverwrite),"--")</f>
        <v>obj_00e2b#0002</v>
      </c>
      <c r="L47" s="281" t="b">
        <v>1</v>
      </c>
      <c r="N47" s="339" t="str">
        <f t="shared" si="15"/>
        <v>SW</v>
      </c>
      <c r="O47" s="339" t="str">
        <f t="shared" si="16"/>
        <v>20Y</v>
      </c>
      <c r="P47" s="343" t="str">
        <f t="shared" si="17"/>
        <v>obj_00e18#0002</v>
      </c>
      <c r="Q47" s="339" t="b">
        <f t="shared" si="18"/>
        <v>1</v>
      </c>
      <c r="R47" s="347">
        <v>1</v>
      </c>
      <c r="S47" s="347">
        <v>1</v>
      </c>
      <c r="T47" s="100" t="str">
        <v>obj_00e29</v>
      </c>
      <c r="U47" s="100" t="str">
        <f>_xll.qlRateHelperQuoteName(T47)</f>
        <v/>
      </c>
      <c r="V47" s="337">
        <f>_xll.qlRateHelperRate(T47,_xll.ohTrigger(Trigger,Trigger6M))</f>
        <v>1.6938500000000002E-2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52049</v>
      </c>
      <c r="Z47" s="246">
        <v>1.7214015069150903E-2</v>
      </c>
      <c r="AD47" s="250"/>
      <c r="AY47" s="100" t="s">
        <v>196</v>
      </c>
      <c r="AZ47" s="101">
        <f>_xll.qlInterestRateIndexFixingDate(Currency&amp;"ibor"&amp;Tenor,BA47,Trigger)</f>
        <v>42248</v>
      </c>
      <c r="BA47" s="101">
        <f>_xll.qlCalendarAdvance(Calendar,BA46,AY47,"f",,Trigger)</f>
        <v>42250</v>
      </c>
      <c r="BB47" s="101">
        <f>_xll.qlInterestRateIndexMaturity(Currency&amp;"ibor"&amp;Tenor,BA47,Trigger)</f>
        <v>42432</v>
      </c>
      <c r="BC47" s="246">
        <f>_xll.qlIndexFixing($AC$5,AZ47,TRUE,_xll.ohTrigger(Trigger,Trigger6M))</f>
        <v>7.644627459927663E-4</v>
      </c>
      <c r="BD47" s="246">
        <f>_xll.qlIndexFixing($BE$1,AZ47,TRUE,_xll.ohTrigger(Trigger,Trigger6M))</f>
        <v>7.623128742229279E-4</v>
      </c>
    </row>
    <row r="48" spans="1:56" s="80" customFormat="1" ht="11.25" customHeight="1" x14ac:dyDescent="0.2">
      <c r="A48" s="285" t="s">
        <v>235</v>
      </c>
      <c r="B48" s="317" t="str">
        <v>16Y</v>
      </c>
      <c r="C48" s="284" t="str">
        <v>16Y</v>
      </c>
      <c r="D48" s="284" t="str">
        <f t="shared" si="19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1.5516499999999999E-2</v>
      </c>
      <c r="J48" s="324" t="str">
        <f t="shared" si="20"/>
        <v>EURAB6R16Y=</v>
      </c>
      <c r="K48" s="325" t="str">
        <f>IFERROR(_xll.qlSwapRateHelper2(,IF(DataSelect="Reference",$I48,J48),,$D48,Calendar,$G48,$F48,$H48,$K$33,0,E48,Discounting,Permanent,_xll.ohTrigger(Trigger,DataSelect),ObjectOverwrite),"--")</f>
        <v>obj_00e15#0002</v>
      </c>
      <c r="L48" s="281" t="b">
        <v>1</v>
      </c>
      <c r="N48" s="339" t="str">
        <f t="shared" si="15"/>
        <v>SW</v>
      </c>
      <c r="O48" s="339" t="str">
        <f t="shared" si="16"/>
        <v>21Y</v>
      </c>
      <c r="P48" s="343" t="str">
        <f t="shared" si="17"/>
        <v>obj_00dfe#0002</v>
      </c>
      <c r="Q48" s="339" t="b">
        <f t="shared" si="18"/>
        <v>1</v>
      </c>
      <c r="R48" s="347">
        <v>1</v>
      </c>
      <c r="S48" s="347">
        <v>1</v>
      </c>
      <c r="T48" s="100" t="str">
        <v>obj_00e32</v>
      </c>
      <c r="U48" s="100" t="str">
        <f>_xll.qlRateHelperQuoteName(T48)</f>
        <v/>
      </c>
      <c r="V48" s="337">
        <f>_xll.qlRateHelperRate(T48,_xll.ohTrigger(Trigger,Trigger6M))</f>
        <v>1.6972400000000002E-2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52414</v>
      </c>
      <c r="Z48" s="246">
        <v>1.724074325857192E-2</v>
      </c>
      <c r="AD48" s="250"/>
      <c r="AY48" s="100" t="s">
        <v>196</v>
      </c>
      <c r="AZ48" s="101">
        <f>_xll.qlInterestRateIndexFixingDate(Currency&amp;"ibor"&amp;Tenor,BA48,Trigger)</f>
        <v>42249</v>
      </c>
      <c r="BA48" s="101">
        <f>_xll.qlCalendarAdvance(Calendar,BA47,AY48,"f",,Trigger)</f>
        <v>42251</v>
      </c>
      <c r="BB48" s="101">
        <f>_xll.qlInterestRateIndexMaturity(Currency&amp;"ibor"&amp;Tenor,BA48,Trigger)</f>
        <v>42433</v>
      </c>
      <c r="BC48" s="246">
        <f>_xll.qlIndexFixing($AC$5,AZ48,TRUE,_xll.ohTrigger(Trigger,Trigger6M))</f>
        <v>7.6795857654132164E-4</v>
      </c>
      <c r="BD48" s="246">
        <f>_xll.qlIndexFixing($BE$1,AZ48,TRUE,_xll.ohTrigger(Trigger,Trigger6M))</f>
        <v>7.6468549037263017E-4</v>
      </c>
    </row>
    <row r="49" spans="1:56" s="80" customFormat="1" ht="11.25" customHeight="1" x14ac:dyDescent="0.2">
      <c r="A49" s="285" t="s">
        <v>235</v>
      </c>
      <c r="B49" s="317" t="str">
        <v>17Y</v>
      </c>
      <c r="C49" s="284" t="str">
        <v>17Y</v>
      </c>
      <c r="D49" s="284" t="str">
        <f t="shared" si="19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1.5860300000000001E-2</v>
      </c>
      <c r="J49" s="324" t="str">
        <f t="shared" si="20"/>
        <v>EURAB6R17Y=</v>
      </c>
      <c r="K49" s="325" t="str">
        <f>IFERROR(_xll.qlSwapRateHelper2(,IF(DataSelect="Reference",$I49,J49),,$D49,Calendar,$G49,$F49,$H49,$K$33,0,E49,Discounting,Permanent,_xll.ohTrigger(Trigger,DataSelect),ObjectOverwrite),"--")</f>
        <v>obj_00e0c#0002</v>
      </c>
      <c r="L49" s="281" t="b">
        <v>1</v>
      </c>
      <c r="N49" s="339" t="str">
        <f t="shared" si="15"/>
        <v>SW</v>
      </c>
      <c r="O49" s="339" t="str">
        <f t="shared" si="16"/>
        <v>22Y</v>
      </c>
      <c r="P49" s="343" t="str">
        <f t="shared" si="17"/>
        <v>obj_00e00#0002</v>
      </c>
      <c r="Q49" s="339" t="b">
        <f t="shared" si="18"/>
        <v>1</v>
      </c>
      <c r="R49" s="347">
        <v>1</v>
      </c>
      <c r="S49" s="347">
        <v>1</v>
      </c>
      <c r="T49" s="100" t="str">
        <v>obj_00df8</v>
      </c>
      <c r="U49" s="100" t="str">
        <f>_xll.qlRateHelperQuoteName(T49)</f>
        <v/>
      </c>
      <c r="V49" s="337">
        <f>_xll.qlRateHelperRate(T49,_xll.ohTrigger(Trigger,Trigger6M))</f>
        <v>1.70073E-2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52782</v>
      </c>
      <c r="Z49" s="246">
        <v>1.7267950434941393E-2</v>
      </c>
      <c r="AD49" s="250"/>
      <c r="AY49" s="100" t="s">
        <v>196</v>
      </c>
      <c r="AZ49" s="101">
        <f>_xll.qlInterestRateIndexFixingDate(Currency&amp;"ibor"&amp;Tenor,BA49,Trigger)</f>
        <v>42250</v>
      </c>
      <c r="BA49" s="101">
        <f>_xll.qlCalendarAdvance(Calendar,BA48,AY49,"f",,Trigger)</f>
        <v>42254</v>
      </c>
      <c r="BB49" s="101">
        <f>_xll.qlInterestRateIndexMaturity(Currency&amp;"ibor"&amp;Tenor,BA49,Trigger)</f>
        <v>42436</v>
      </c>
      <c r="BC49" s="246">
        <f>_xll.qlIndexFixing($AC$5,AZ49,TRUE,_xll.ohTrigger(Trigger,Trigger6M))</f>
        <v>7.7817764467807298E-4</v>
      </c>
      <c r="BD49" s="246">
        <f>_xll.qlIndexFixing($BE$1,AZ49,TRUE,_xll.ohTrigger(Trigger,Trigger6M))</f>
        <v>7.7212043034181118E-4</v>
      </c>
    </row>
    <row r="50" spans="1:56" s="80" customFormat="1" ht="11.25" customHeight="1" x14ac:dyDescent="0.2">
      <c r="A50" s="285" t="s">
        <v>235</v>
      </c>
      <c r="B50" s="317" t="str">
        <v>18Y</v>
      </c>
      <c r="C50" s="284" t="str">
        <v>18Y</v>
      </c>
      <c r="D50" s="284" t="str">
        <f t="shared" si="19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1.6141000000000003E-2</v>
      </c>
      <c r="J50" s="324" t="str">
        <f t="shared" si="20"/>
        <v>EURAB6R18Y=</v>
      </c>
      <c r="K50" s="325" t="str">
        <f>IFERROR(_xll.qlSwapRateHelper2(,IF(DataSelect="Reference",$I50,J50),,$D50,Calendar,$G50,$F50,$H50,$K$33,0,E50,Discounting,Permanent,_xll.ohTrigger(Trigger,DataSelect),ObjectOverwrite),"--")</f>
        <v>obj_00dc8#0002</v>
      </c>
      <c r="L50" s="281" t="b">
        <v>1</v>
      </c>
      <c r="N50" s="339" t="str">
        <f t="shared" si="15"/>
        <v>SW</v>
      </c>
      <c r="O50" s="339" t="str">
        <f t="shared" si="16"/>
        <v>23Y</v>
      </c>
      <c r="P50" s="343" t="str">
        <f t="shared" si="17"/>
        <v>obj_00e2d#0002</v>
      </c>
      <c r="Q50" s="339" t="b">
        <f t="shared" si="18"/>
        <v>1</v>
      </c>
      <c r="R50" s="347">
        <v>1</v>
      </c>
      <c r="S50" s="347">
        <v>1</v>
      </c>
      <c r="T50" s="100" t="str">
        <v>obj_00ddc</v>
      </c>
      <c r="U50" s="100" t="str">
        <f>_xll.qlRateHelperQuoteName(T50)</f>
        <v/>
      </c>
      <c r="V50" s="337">
        <f>_xll.qlRateHelperRate(T50,_xll.ohTrigger(Trigger,Trigger6M))</f>
        <v>1.704E-2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53146</v>
      </c>
      <c r="Z50" s="246">
        <v>1.7295119279600077E-2</v>
      </c>
      <c r="AD50" s="250"/>
      <c r="AY50" s="100" t="s">
        <v>196</v>
      </c>
      <c r="AZ50" s="101">
        <f>_xll.qlInterestRateIndexFixingDate(Currency&amp;"ibor"&amp;Tenor,BA50,Trigger)</f>
        <v>42251</v>
      </c>
      <c r="BA50" s="101">
        <f>_xll.qlCalendarAdvance(Calendar,BA49,AY50,"f",,Trigger)</f>
        <v>42255</v>
      </c>
      <c r="BB50" s="101">
        <f>_xll.qlInterestRateIndexMaturity(Currency&amp;"ibor"&amp;Tenor,BA50,Trigger)</f>
        <v>42437</v>
      </c>
      <c r="BC50" s="246">
        <f>_xll.qlIndexFixing($AC$5,AZ50,TRUE,_xll.ohTrigger(Trigger,Trigger6M))</f>
        <v>7.814945254511909E-4</v>
      </c>
      <c r="BD50" s="246">
        <f>_xll.qlIndexFixing($BE$1,AZ50,TRUE,_xll.ohTrigger(Trigger,Trigger6M))</f>
        <v>7.7469065407499661E-4</v>
      </c>
    </row>
    <row r="51" spans="1:56" s="80" customFormat="1" ht="11.25" customHeight="1" x14ac:dyDescent="0.2">
      <c r="A51" s="285" t="s">
        <v>235</v>
      </c>
      <c r="B51" s="317" t="str">
        <v>19Y</v>
      </c>
      <c r="C51" s="284" t="str">
        <v>19Y</v>
      </c>
      <c r="D51" s="284" t="str">
        <f t="shared" si="19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1.6362399999999999E-2</v>
      </c>
      <c r="J51" s="324" t="str">
        <f t="shared" si="20"/>
        <v>EURAB6R19Y=</v>
      </c>
      <c r="K51" s="325" t="str">
        <f>IFERROR(_xll.qlSwapRateHelper2(,IF(DataSelect="Reference",$I51,J51),,$D51,Calendar,$G51,$F51,$H51,$K$33,0,E51,Discounting,Permanent,_xll.ohTrigger(Trigger,DataSelect),ObjectOverwrite),"--")</f>
        <v>obj_00dea#0002</v>
      </c>
      <c r="L51" s="281" t="b">
        <v>1</v>
      </c>
      <c r="N51" s="339" t="str">
        <f t="shared" si="15"/>
        <v>SW</v>
      </c>
      <c r="O51" s="339" t="str">
        <f t="shared" si="16"/>
        <v>24Y</v>
      </c>
      <c r="P51" s="343" t="str">
        <f t="shared" si="17"/>
        <v>obj_00e33#0002</v>
      </c>
      <c r="Q51" s="339" t="b">
        <f t="shared" si="18"/>
        <v>1</v>
      </c>
      <c r="R51" s="347">
        <v>1</v>
      </c>
      <c r="S51" s="347">
        <v>1</v>
      </c>
      <c r="T51" s="100" t="str">
        <v>obj_00e30</v>
      </c>
      <c r="U51" s="100" t="str">
        <f>_xll.qlRateHelperQuoteName(T51)</f>
        <v/>
      </c>
      <c r="V51" s="337">
        <f>_xll.qlRateHelperRate(T51,_xll.ohTrigger(Trigger,Trigger6M))</f>
        <v>1.7071900000000001E-2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53510</v>
      </c>
      <c r="Z51" s="246">
        <v>1.7322112744769278E-2</v>
      </c>
      <c r="AD51" s="250"/>
      <c r="AY51" s="100" t="s">
        <v>196</v>
      </c>
      <c r="AZ51" s="101">
        <f>_xll.qlInterestRateIndexFixingDate(Currency&amp;"ibor"&amp;Tenor,BA51,Trigger)</f>
        <v>42254</v>
      </c>
      <c r="BA51" s="101">
        <f>_xll.qlCalendarAdvance(Calendar,BA50,AY51,"f",,Trigger)</f>
        <v>42256</v>
      </c>
      <c r="BB51" s="101">
        <f>_xll.qlInterestRateIndexMaturity(Currency&amp;"ibor"&amp;Tenor,BA51,Trigger)</f>
        <v>42438</v>
      </c>
      <c r="BC51" s="246">
        <f>_xll.qlIndexFixing($AC$5,AZ51,TRUE,_xll.ohTrigger(Trigger,Trigger6M))</f>
        <v>7.8476666821013642E-4</v>
      </c>
      <c r="BD51" s="246">
        <f>_xll.qlIndexFixing($BE$1,AZ51,TRUE,_xll.ohTrigger(Trigger,Trigger6M))</f>
        <v>7.7729993958792695E-4</v>
      </c>
    </row>
    <row r="52" spans="1:56" s="80" customFormat="1" ht="11.25" customHeight="1" x14ac:dyDescent="0.2">
      <c r="A52" s="285" t="s">
        <v>235</v>
      </c>
      <c r="B52" s="317" t="str">
        <v>20Y</v>
      </c>
      <c r="C52" s="284" t="str">
        <v>20Y</v>
      </c>
      <c r="D52" s="284" t="str">
        <f t="shared" si="19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1.653E-2</v>
      </c>
      <c r="J52" s="324" t="str">
        <f t="shared" si="20"/>
        <v>EURAB6R20Y=</v>
      </c>
      <c r="K52" s="325" t="str">
        <f>IFERROR(_xll.qlSwapRateHelper2(,IF(DataSelect="Reference",$I52,J52),,$D52,Calendar,$G52,$F52,$H52,$K$33,0,E52,Discounting,Permanent,_xll.ohTrigger(Trigger,DataSelect),ObjectOverwrite),"--")</f>
        <v>obj_00e18#0002</v>
      </c>
      <c r="L52" s="281" t="b">
        <v>1</v>
      </c>
      <c r="N52" s="339" t="str">
        <f t="shared" si="15"/>
        <v>SW</v>
      </c>
      <c r="O52" s="339" t="str">
        <f t="shared" si="16"/>
        <v>25Y</v>
      </c>
      <c r="P52" s="343" t="str">
        <f t="shared" si="17"/>
        <v>obj_00e10#0002</v>
      </c>
      <c r="Q52" s="339" t="b">
        <f t="shared" si="18"/>
        <v>1</v>
      </c>
      <c r="R52" s="347">
        <v>1</v>
      </c>
      <c r="S52" s="347">
        <v>1</v>
      </c>
      <c r="T52" s="100" t="str">
        <v>obj_00de1</v>
      </c>
      <c r="U52" s="100" t="str">
        <f>_xll.qlRateHelperQuoteName(T52)</f>
        <v/>
      </c>
      <c r="V52" s="337">
        <f>_xll.qlRateHelperRate(T52,_xll.ohTrigger(Trigger,Trigger6M))</f>
        <v>1.71013E-2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53875</v>
      </c>
      <c r="Z52" s="246">
        <v>1.7346736318070811E-2</v>
      </c>
      <c r="AD52" s="250"/>
      <c r="AY52" s="100" t="s">
        <v>196</v>
      </c>
      <c r="AZ52" s="101">
        <f>_xll.qlInterestRateIndexFixingDate(Currency&amp;"ibor"&amp;Tenor,BA52,Trigger)</f>
        <v>42255</v>
      </c>
      <c r="BA52" s="101">
        <f>_xll.qlCalendarAdvance(Calendar,BA51,AY52,"f",,Trigger)</f>
        <v>42257</v>
      </c>
      <c r="BB52" s="101">
        <f>_xll.qlInterestRateIndexMaturity(Currency&amp;"ibor"&amp;Tenor,BA52,Trigger)</f>
        <v>42439</v>
      </c>
      <c r="BC52" s="246">
        <f>_xll.qlIndexFixing($AC$5,AZ52,TRUE,_xll.ohTrigger(Trigger,Trigger6M))</f>
        <v>7.879940727326698E-4</v>
      </c>
      <c r="BD52" s="246">
        <f>_xll.qlIndexFixing($BE$1,AZ52,TRUE,_xll.ohTrigger(Trigger,Trigger6M))</f>
        <v>7.7994415079659935E-4</v>
      </c>
    </row>
    <row r="53" spans="1:56" s="80" customFormat="1" ht="11.25" customHeight="1" x14ac:dyDescent="0.2">
      <c r="A53" s="285" t="s">
        <v>235</v>
      </c>
      <c r="B53" s="317" t="str">
        <v>21Y</v>
      </c>
      <c r="C53" s="284" t="str">
        <v>21Y</v>
      </c>
      <c r="D53" s="284" t="str">
        <f t="shared" si="19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1.6651199999999998E-2</v>
      </c>
      <c r="J53" s="324" t="str">
        <f t="shared" si="20"/>
        <v>EURAB6R21Y=</v>
      </c>
      <c r="K53" s="325" t="str">
        <f>IFERROR(_xll.qlSwapRateHelper2(,IF(DataSelect="Reference",$I53,J53),,$D53,Calendar,$G53,$F53,$H53,$K$33,0,E53,Discounting,Permanent,_xll.ohTrigger(Trigger,DataSelect),ObjectOverwrite),"--")</f>
        <v>obj_00dfe#0002</v>
      </c>
      <c r="L53" s="281" t="b">
        <v>1</v>
      </c>
      <c r="N53" s="339" t="str">
        <f t="shared" si="15"/>
        <v>SW</v>
      </c>
      <c r="O53" s="339" t="str">
        <f t="shared" si="16"/>
        <v>26Y</v>
      </c>
      <c r="P53" s="343" t="str">
        <f t="shared" si="17"/>
        <v>obj_00e38#0002</v>
      </c>
      <c r="Q53" s="339" t="b">
        <f t="shared" si="18"/>
        <v>1</v>
      </c>
      <c r="R53" s="347">
        <v>1</v>
      </c>
      <c r="S53" s="347">
        <v>1</v>
      </c>
      <c r="T53" s="100" t="str">
        <v>obj_00e04</v>
      </c>
      <c r="U53" s="100" t="str">
        <f>_xll.qlRateHelperQuoteName(T53)</f>
        <v/>
      </c>
      <c r="V53" s="337">
        <f>_xll.qlRateHelperRate(T53,_xll.ohTrigger(Trigger,Trigger6M))</f>
        <v>1.7127699999999999E-2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54241</v>
      </c>
      <c r="Z53" s="246">
        <v>1.7366894113128546E-2</v>
      </c>
      <c r="AD53" s="250"/>
      <c r="AY53" s="100" t="s">
        <v>196</v>
      </c>
      <c r="AZ53" s="101">
        <f>_xll.qlInterestRateIndexFixingDate(Currency&amp;"ibor"&amp;Tenor,BA53,Trigger)</f>
        <v>42256</v>
      </c>
      <c r="BA53" s="101">
        <f>_xll.qlCalendarAdvance(Calendar,BA52,AY53,"f",,Trigger)</f>
        <v>42258</v>
      </c>
      <c r="BB53" s="101">
        <f>_xll.qlInterestRateIndexMaturity(Currency&amp;"ibor"&amp;Tenor,BA53,Trigger)</f>
        <v>42440</v>
      </c>
      <c r="BC53" s="246">
        <f>_xll.qlIndexFixing($AC$5,AZ53,TRUE,_xll.ohTrigger(Trigger,Trigger6M))</f>
        <v>7.9117673880094315E-4</v>
      </c>
      <c r="BD53" s="246">
        <f>_xll.qlIndexFixing($BE$1,AZ53,TRUE,_xll.ohTrigger(Trigger,Trigger6M))</f>
        <v>7.8261915159724661E-4</v>
      </c>
    </row>
    <row r="54" spans="1:56" s="80" customFormat="1" ht="11.25" customHeight="1" x14ac:dyDescent="0.2">
      <c r="A54" s="285" t="s">
        <v>235</v>
      </c>
      <c r="B54" s="317" t="str">
        <v>22Y</v>
      </c>
      <c r="C54" s="284" t="str">
        <v>22Y</v>
      </c>
      <c r="D54" s="284" t="str">
        <f t="shared" si="19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1.67333E-2</v>
      </c>
      <c r="J54" s="324" t="str">
        <f t="shared" si="20"/>
        <v>EURAB6R22Y=</v>
      </c>
      <c r="K54" s="325" t="str">
        <f>IFERROR(_xll.qlSwapRateHelper2(,IF(DataSelect="Reference",$I54,J54),,$D54,Calendar,$G54,$F54,$H54,$K$33,0,E54,Discounting,Permanent,_xll.ohTrigger(Trigger,DataSelect),ObjectOverwrite),"--")</f>
        <v>obj_00e00#0002</v>
      </c>
      <c r="L54" s="281" t="b">
        <v>1</v>
      </c>
      <c r="N54" s="339" t="str">
        <f t="shared" si="15"/>
        <v>SW</v>
      </c>
      <c r="O54" s="339" t="str">
        <f t="shared" si="16"/>
        <v>27Y</v>
      </c>
      <c r="P54" s="343" t="str">
        <f t="shared" si="17"/>
        <v>obj_00e29#0002</v>
      </c>
      <c r="Q54" s="339" t="b">
        <f t="shared" si="18"/>
        <v>1</v>
      </c>
      <c r="R54" s="347">
        <v>1</v>
      </c>
      <c r="S54" s="347">
        <v>1</v>
      </c>
      <c r="T54" s="100" t="str">
        <v>obj_00e16</v>
      </c>
      <c r="U54" s="100" t="str">
        <f>_xll.qlRateHelperQuoteName(T54)</f>
        <v/>
      </c>
      <c r="V54" s="337">
        <f>_xll.qlRateHelperRate(T54,_xll.ohTrigger(Trigger,Trigger6M))</f>
        <v>1.7147300000000001E-2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54606</v>
      </c>
      <c r="Z54" s="246">
        <v>1.7380725050461548E-2</v>
      </c>
      <c r="AD54" s="250"/>
      <c r="AY54" s="100" t="s">
        <v>196</v>
      </c>
      <c r="AZ54" s="101">
        <f>_xll.qlInterestRateIndexFixingDate(Currency&amp;"ibor"&amp;Tenor,BA54,Trigger)</f>
        <v>42257</v>
      </c>
      <c r="BA54" s="101">
        <f>_xll.qlCalendarAdvance(Calendar,BA53,AY54,"f",,Trigger)</f>
        <v>42261</v>
      </c>
      <c r="BB54" s="101">
        <f>_xll.qlInterestRateIndexMaturity(Currency&amp;"ibor"&amp;Tenor,BA54,Trigger)</f>
        <v>42443</v>
      </c>
      <c r="BC54" s="246">
        <f>_xll.qlIndexFixing($AC$5,AZ54,TRUE,_xll.ohTrigger(Trigger,Trigger6M))</f>
        <v>8.0045630413203223E-4</v>
      </c>
      <c r="BD54" s="246">
        <f>_xll.qlIndexFixing($BE$1,AZ54,TRUE,_xll.ohTrigger(Trigger,Trigger6M))</f>
        <v>7.9078753019406122E-4</v>
      </c>
    </row>
    <row r="55" spans="1:56" s="80" customFormat="1" ht="11.25" customHeight="1" x14ac:dyDescent="0.2">
      <c r="A55" s="285" t="s">
        <v>235</v>
      </c>
      <c r="B55" s="317" t="str">
        <v>23Y</v>
      </c>
      <c r="C55" s="284" t="str">
        <v>23Y</v>
      </c>
      <c r="D55" s="284" t="str">
        <f t="shared" si="19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1.6790700000000002E-2</v>
      </c>
      <c r="J55" s="324" t="str">
        <f t="shared" si="20"/>
        <v>EURAB6R23Y=</v>
      </c>
      <c r="K55" s="325" t="str">
        <f>IFERROR(_xll.qlSwapRateHelper2(,IF(DataSelect="Reference",$I55,J55),,$D55,Calendar,$G55,$F55,$H55,$K$33,0,E55,Discounting,Permanent,_xll.ohTrigger(Trigger,DataSelect),ObjectOverwrite),"--")</f>
        <v>obj_00e2d#0002</v>
      </c>
      <c r="L55" s="281" t="b">
        <v>1</v>
      </c>
      <c r="N55" s="339" t="str">
        <f t="shared" si="15"/>
        <v>SW</v>
      </c>
      <c r="O55" s="339" t="str">
        <f t="shared" si="16"/>
        <v>28Y</v>
      </c>
      <c r="P55" s="343" t="str">
        <f t="shared" si="17"/>
        <v>obj_00e32#0002</v>
      </c>
      <c r="Q55" s="339" t="b">
        <f t="shared" si="18"/>
        <v>1</v>
      </c>
      <c r="R55" s="347">
        <v>1</v>
      </c>
      <c r="S55" s="347">
        <v>1</v>
      </c>
      <c r="T55" s="100" t="str">
        <v>obj_00df2</v>
      </c>
      <c r="U55" s="100" t="str">
        <f>_xll.qlRateHelperQuoteName(T55)</f>
        <v/>
      </c>
      <c r="V55" s="337">
        <f>_xll.qlRateHelperRate(T55,_xll.ohTrigger(Trigger,Trigger6M))</f>
        <v>1.7159999999999998E-2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54973</v>
      </c>
      <c r="Z55" s="246">
        <v>1.7386503111656824E-2</v>
      </c>
      <c r="AD55" s="250"/>
      <c r="AY55" s="100" t="s">
        <v>196</v>
      </c>
      <c r="AZ55" s="101">
        <f>_xll.qlInterestRateIndexFixingDate(Currency&amp;"ibor"&amp;Tenor,BA55,Trigger)</f>
        <v>42258</v>
      </c>
      <c r="BA55" s="101">
        <f>_xll.qlCalendarAdvance(Calendar,BA54,AY55,"f",,Trigger)</f>
        <v>42262</v>
      </c>
      <c r="BB55" s="101">
        <f>_xll.qlInterestRateIndexMaturity(Currency&amp;"ibor"&amp;Tenor,BA55,Trigger)</f>
        <v>42444</v>
      </c>
      <c r="BC55" s="246">
        <f>_xll.qlIndexFixing($AC$5,AZ55,TRUE,_xll.ohTrigger(Trigger,Trigger6M))</f>
        <v>8.0346001425310183E-4</v>
      </c>
      <c r="BD55" s="246">
        <f>_xll.qlIndexFixing($BE$1,AZ55,TRUE,_xll.ohTrigger(Trigger,Trigger6M))</f>
        <v>7.9354432789802512E-4</v>
      </c>
    </row>
    <row r="56" spans="1:56" s="80" customFormat="1" ht="11.25" customHeight="1" x14ac:dyDescent="0.2">
      <c r="A56" s="285" t="s">
        <v>235</v>
      </c>
      <c r="B56" s="317" t="str">
        <v>24Y</v>
      </c>
      <c r="C56" s="284" t="str">
        <v>24Y</v>
      </c>
      <c r="D56" s="284" t="str">
        <f t="shared" si="19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1.68332E-2</v>
      </c>
      <c r="J56" s="324" t="str">
        <f t="shared" si="20"/>
        <v>EURAB6R24Y=</v>
      </c>
      <c r="K56" s="325" t="str">
        <f>IFERROR(_xll.qlSwapRateHelper2(,IF(DataSelect="Reference",$I56,J56),,$D56,Calendar,$G56,$F56,$H56,$K$33,0,E56,Discounting,Permanent,_xll.ohTrigger(Trigger,DataSelect),ObjectOverwrite),"--")</f>
        <v>obj_00e33#0002</v>
      </c>
      <c r="L56" s="281" t="b">
        <v>1</v>
      </c>
      <c r="N56" s="339" t="str">
        <f t="shared" si="15"/>
        <v>SW</v>
      </c>
      <c r="O56" s="339" t="str">
        <f t="shared" si="16"/>
        <v>29Y</v>
      </c>
      <c r="P56" s="343" t="str">
        <f t="shared" si="17"/>
        <v>obj_00df8#0002</v>
      </c>
      <c r="Q56" s="339" t="b">
        <f t="shared" si="18"/>
        <v>1</v>
      </c>
      <c r="R56" s="347">
        <v>1</v>
      </c>
      <c r="S56" s="347">
        <v>1</v>
      </c>
      <c r="T56" s="100" t="str">
        <v>obj_00e09</v>
      </c>
      <c r="U56" s="100" t="str">
        <f>_xll.qlRateHelperQuoteName(T56)</f>
        <v/>
      </c>
      <c r="V56" s="337">
        <f>_xll.qlRateHelperRate(T56,_xll.ohTrigger(Trigger,Trigger6M))</f>
        <v>1.7165400000000001E-2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55337</v>
      </c>
      <c r="Z56" s="246">
        <v>1.7383712476770938E-2</v>
      </c>
      <c r="AD56" s="250"/>
      <c r="AY56" s="100" t="s">
        <v>196</v>
      </c>
      <c r="AZ56" s="101">
        <f>_xll.qlInterestRateIndexFixingDate(Currency&amp;"ibor"&amp;Tenor,BA56,Trigger)</f>
        <v>42261</v>
      </c>
      <c r="BA56" s="101">
        <f>_xll.qlCalendarAdvance(Calendar,BA55,AY56,"f",,Trigger)</f>
        <v>42263</v>
      </c>
      <c r="BB56" s="101">
        <f>_xll.qlInterestRateIndexMaturity(Currency&amp;"ibor"&amp;Tenor,BA56,Trigger)</f>
        <v>42445</v>
      </c>
      <c r="BC56" s="246">
        <f>_xll.qlIndexFixing($AC$5,AZ56,TRUE,_xll.ohTrigger(Trigger,Trigger6M))</f>
        <v>8.0641898486888408E-4</v>
      </c>
      <c r="BD56" s="246">
        <f>_xll.qlIndexFixing($BE$1,AZ56,TRUE,_xll.ohTrigger(Trigger,Trigger6M))</f>
        <v>7.9631123435143091E-4</v>
      </c>
    </row>
    <row r="57" spans="1:56" s="80" customFormat="1" ht="11.25" customHeight="1" x14ac:dyDescent="0.2">
      <c r="A57" s="285" t="s">
        <v>235</v>
      </c>
      <c r="B57" s="317" t="str">
        <v>25Y</v>
      </c>
      <c r="C57" s="284" t="str">
        <v>25Y</v>
      </c>
      <c r="D57" s="284" t="str">
        <f t="shared" si="19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1.687E-2</v>
      </c>
      <c r="J57" s="324" t="str">
        <f t="shared" si="20"/>
        <v>EURAB6R25Y=</v>
      </c>
      <c r="K57" s="325" t="str">
        <f>IFERROR(_xll.qlSwapRateHelper2(,IF(DataSelect="Reference",$I57,J57),,$D57,Calendar,$G57,$F57,$H57,$K$33,0,E57,Discounting,Permanent,_xll.ohTrigger(Trigger,DataSelect),ObjectOverwrite),"--")</f>
        <v>obj_00e10#0002</v>
      </c>
      <c r="L57" s="281" t="b">
        <v>1</v>
      </c>
      <c r="N57" s="339" t="str">
        <f t="shared" si="15"/>
        <v>SW</v>
      </c>
      <c r="O57" s="339" t="str">
        <f t="shared" si="16"/>
        <v>30Y</v>
      </c>
      <c r="P57" s="343" t="str">
        <f t="shared" si="17"/>
        <v>obj_00ddc#0002</v>
      </c>
      <c r="Q57" s="339" t="b">
        <f t="shared" si="18"/>
        <v>1</v>
      </c>
      <c r="R57" s="347">
        <v>1</v>
      </c>
      <c r="S57" s="347">
        <v>1</v>
      </c>
      <c r="T57" s="100" t="str">
        <v>obj_00e3e</v>
      </c>
      <c r="U57" s="100" t="str">
        <f>_xll.qlRateHelperQuoteName(T57)</f>
        <v/>
      </c>
      <c r="V57" s="337">
        <f>_xll.qlRateHelperRate(T57,_xll.ohTrigger(Trigger,Trigger6M))</f>
        <v>1.7166000000000001E-2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55702</v>
      </c>
      <c r="Z57" s="246">
        <v>1.7374092592833276E-2</v>
      </c>
      <c r="AD57" s="250"/>
      <c r="AY57" s="100" t="s">
        <v>196</v>
      </c>
      <c r="AZ57" s="101">
        <f>_xll.qlInterestRateIndexFixingDate(Currency&amp;"ibor"&amp;Tenor,BA57,Trigger)</f>
        <v>42262</v>
      </c>
      <c r="BA57" s="101">
        <f>_xll.qlCalendarAdvance(Calendar,BA56,AY57,"f",,Trigger)</f>
        <v>42264</v>
      </c>
      <c r="BB57" s="101">
        <f>_xll.qlInterestRateIndexMaturity(Currency&amp;"ibor"&amp;Tenor,BA57,Trigger)</f>
        <v>42446</v>
      </c>
      <c r="BC57" s="246">
        <f>_xll.qlIndexFixing($AC$5,AZ57,TRUE,_xll.ohTrigger(Trigger,Trigger6M))</f>
        <v>8.0933321578085659E-4</v>
      </c>
      <c r="BD57" s="246">
        <f>_xll.qlIndexFixing($BE$1,AZ57,TRUE,_xll.ohTrigger(Trigger,Trigger6M))</f>
        <v>7.9908411331830952E-4</v>
      </c>
    </row>
    <row r="58" spans="1:56" s="80" customFormat="1" ht="11.25" customHeight="1" x14ac:dyDescent="0.2">
      <c r="A58" s="285" t="s">
        <v>235</v>
      </c>
      <c r="B58" s="317" t="str">
        <v>26Y</v>
      </c>
      <c r="C58" s="284" t="str">
        <v>26Y</v>
      </c>
      <c r="D58" s="284" t="str">
        <f t="shared" si="19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1.69044E-2</v>
      </c>
      <c r="J58" s="324" t="str">
        <f t="shared" si="20"/>
        <v>EURAB6R26Y=</v>
      </c>
      <c r="K58" s="325" t="str">
        <f>IFERROR(_xll.qlSwapRateHelper2(,IF(DataSelect="Reference",$I58,J58),,$D58,Calendar,$G58,$F58,$H58,$K$33,0,E58,Discounting,Permanent,_xll.ohTrigger(Trigger,DataSelect),ObjectOverwrite),"--")</f>
        <v>obj_00e38#0002</v>
      </c>
      <c r="L58" s="281" t="b">
        <v>1</v>
      </c>
      <c r="N58" s="339" t="str">
        <f t="shared" si="15"/>
        <v>SW</v>
      </c>
      <c r="O58" s="339" t="str">
        <f t="shared" si="16"/>
        <v>31Y</v>
      </c>
      <c r="P58" s="343" t="str">
        <f t="shared" si="17"/>
        <v>obj_00e30#0002</v>
      </c>
      <c r="Q58" s="339" t="b">
        <f t="shared" si="18"/>
        <v>1</v>
      </c>
      <c r="R58" s="347">
        <v>1</v>
      </c>
      <c r="S58" s="347">
        <v>1</v>
      </c>
      <c r="T58" s="100" t="str">
        <v>obj_00e08</v>
      </c>
      <c r="U58" s="100" t="str">
        <f>_xll.qlRateHelperQuoteName(T58)</f>
        <v/>
      </c>
      <c r="V58" s="337">
        <f>_xll.qlRateHelperRate(T58,_xll.ohTrigger(Trigger,Trigger6M))</f>
        <v>1.71621E-2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56067</v>
      </c>
      <c r="Z58" s="246">
        <v>1.736057460947394E-2</v>
      </c>
      <c r="AD58" s="250"/>
      <c r="AY58" s="100" t="s">
        <v>196</v>
      </c>
      <c r="AZ58" s="101">
        <f>_xll.qlInterestRateIndexFixingDate(Currency&amp;"ibor"&amp;Tenor,BA58,Trigger)</f>
        <v>42263</v>
      </c>
      <c r="BA58" s="101">
        <f>_xll.qlCalendarAdvance(Calendar,BA57,AY58,"f",,Trigger)</f>
        <v>42265</v>
      </c>
      <c r="BB58" s="101">
        <f>_xll.qlInterestRateIndexMaturity(Currency&amp;"ibor"&amp;Tenor,BA58,Trigger)</f>
        <v>42447</v>
      </c>
      <c r="BC58" s="246">
        <f>_xll.qlIndexFixing($AC$5,AZ58,TRUE,_xll.ohTrigger(Trigger,Trigger6M))</f>
        <v>8.1220270679049672E-4</v>
      </c>
      <c r="BD58" s="246">
        <f>_xll.qlIndexFixing($BE$1,AZ58,TRUE,_xll.ohTrigger(Trigger,Trigger6M))</f>
        <v>8.0185882853941375E-4</v>
      </c>
    </row>
    <row r="59" spans="1:56" s="80" customFormat="1" ht="11.25" customHeight="1" x14ac:dyDescent="0.2">
      <c r="A59" s="285" t="s">
        <v>235</v>
      </c>
      <c r="B59" s="317" t="str">
        <v>27Y</v>
      </c>
      <c r="C59" s="284" t="str">
        <v>27Y</v>
      </c>
      <c r="D59" s="284" t="str">
        <f t="shared" si="19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1.6938500000000002E-2</v>
      </c>
      <c r="J59" s="324" t="str">
        <f t="shared" si="20"/>
        <v>EURAB6R27Y=</v>
      </c>
      <c r="K59" s="325" t="str">
        <f>IFERROR(_xll.qlSwapRateHelper2(,IF(DataSelect="Reference",$I59,J59),,$D59,Calendar,$G59,$F59,$H59,$K$33,0,E59,Discounting,Permanent,_xll.ohTrigger(Trigger,DataSelect),ObjectOverwrite),"--")</f>
        <v>obj_00e29#0002</v>
      </c>
      <c r="L59" s="281" t="b">
        <v>1</v>
      </c>
      <c r="N59" s="339" t="str">
        <f t="shared" si="15"/>
        <v>SW</v>
      </c>
      <c r="O59" s="339" t="str">
        <f t="shared" si="16"/>
        <v>32Y</v>
      </c>
      <c r="P59" s="343" t="str">
        <f t="shared" si="17"/>
        <v>obj_00de1#0002</v>
      </c>
      <c r="Q59" s="339" t="b">
        <f t="shared" si="18"/>
        <v>1</v>
      </c>
      <c r="R59" s="347">
        <v>1</v>
      </c>
      <c r="S59" s="347">
        <v>1</v>
      </c>
      <c r="T59" s="100" t="str">
        <v>obj_00dd3</v>
      </c>
      <c r="U59" s="100" t="str">
        <f>_xll.qlRateHelperQuoteName(T59)</f>
        <v/>
      </c>
      <c r="V59" s="337">
        <f>_xll.qlRateHelperRate(T59,_xll.ohTrigger(Trigger,Trigger6M))</f>
        <v>1.71562E-2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56432</v>
      </c>
      <c r="Z59" s="246">
        <v>1.7344996056244982E-2</v>
      </c>
      <c r="AD59" s="250"/>
      <c r="AY59" s="100" t="s">
        <v>196</v>
      </c>
      <c r="AZ59" s="101">
        <f>_xll.qlInterestRateIndexFixingDate(Currency&amp;"ibor"&amp;Tenor,BA59,Trigger)</f>
        <v>42264</v>
      </c>
      <c r="BA59" s="101">
        <f>_xll.qlCalendarAdvance(Calendar,BA58,AY59,"f",,Trigger)</f>
        <v>42268</v>
      </c>
      <c r="BB59" s="101">
        <f>_xll.qlInterestRateIndexMaturity(Currency&amp;"ibor"&amp;Tenor,BA59,Trigger)</f>
        <v>42450</v>
      </c>
      <c r="BC59" s="246">
        <f>_xll.qlIndexFixing($AC$5,AZ59,TRUE,_xll.ohTrigger(Trigger,Trigger6M))</f>
        <v>8.2054273847334211E-4</v>
      </c>
      <c r="BD59" s="246">
        <f>_xll.qlIndexFixing($BE$1,AZ59,TRUE,_xll.ohTrigger(Trigger,Trigger6M))</f>
        <v>8.1015262879258567E-4</v>
      </c>
    </row>
    <row r="60" spans="1:56" s="80" customFormat="1" ht="11.25" customHeight="1" x14ac:dyDescent="0.2">
      <c r="A60" s="285" t="s">
        <v>235</v>
      </c>
      <c r="B60" s="317" t="str">
        <v>28Y</v>
      </c>
      <c r="C60" s="284" t="str">
        <v>28Y</v>
      </c>
      <c r="D60" s="284" t="str">
        <f t="shared" si="19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1.6972400000000002E-2</v>
      </c>
      <c r="J60" s="324" t="str">
        <f t="shared" si="20"/>
        <v>EURAB6R28Y=</v>
      </c>
      <c r="K60" s="325" t="str">
        <f>IFERROR(_xll.qlSwapRateHelper2(,IF(DataSelect="Reference",$I60,J60),,$D60,Calendar,$G60,$F60,$H60,$K$33,0,E60,Discounting,Permanent,_xll.ohTrigger(Trigger,DataSelect),ObjectOverwrite),"--")</f>
        <v>obj_00e32#0002</v>
      </c>
      <c r="L60" s="281" t="b">
        <v>1</v>
      </c>
      <c r="N60" s="339" t="str">
        <f t="shared" si="15"/>
        <v>SW</v>
      </c>
      <c r="O60" s="339" t="str">
        <f t="shared" si="16"/>
        <v>33Y</v>
      </c>
      <c r="P60" s="343" t="str">
        <f t="shared" si="17"/>
        <v>obj_00e04#0002</v>
      </c>
      <c r="Q60" s="339" t="b">
        <f t="shared" si="18"/>
        <v>1</v>
      </c>
      <c r="R60" s="347">
        <v>1</v>
      </c>
      <c r="S60" s="347">
        <v>1</v>
      </c>
      <c r="T60" s="100" t="str">
        <v>obj_00e21</v>
      </c>
      <c r="U60" s="100" t="str">
        <f>_xll.qlRateHelperQuoteName(T60)</f>
        <v/>
      </c>
      <c r="V60" s="337">
        <f>_xll.qlRateHelperRate(T60,_xll.ohTrigger(Trigger,Trigger6M))</f>
        <v>1.7150000000000002E-2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56797</v>
      </c>
      <c r="Z60" s="246">
        <v>1.73295059573354E-2</v>
      </c>
      <c r="AD60" s="250"/>
      <c r="AY60" s="100" t="s">
        <v>196</v>
      </c>
      <c r="AZ60" s="101">
        <f>_xll.qlInterestRateIndexFixingDate(Currency&amp;"ibor"&amp;Tenor,BA60,Trigger)</f>
        <v>42265</v>
      </c>
      <c r="BA60" s="101">
        <f>_xll.qlCalendarAdvance(Calendar,BA59,AY60,"f",,Trigger)</f>
        <v>42269</v>
      </c>
      <c r="BB60" s="101">
        <f>_xll.qlInterestRateIndexMaturity(Currency&amp;"ibor"&amp;Tenor,BA60,Trigger)</f>
        <v>42451</v>
      </c>
      <c r="BC60" s="246">
        <f>_xll.qlIndexFixing($AC$5,AZ60,TRUE,_xll.ohTrigger(Trigger,Trigger6M))</f>
        <v>8.2323326795738353E-4</v>
      </c>
      <c r="BD60" s="246">
        <f>_xll.qlIndexFixing($BE$1,AZ60,TRUE,_xll.ohTrigger(Trigger,Trigger6M))</f>
        <v>8.1289332597826833E-4</v>
      </c>
    </row>
    <row r="61" spans="1:56" s="80" customFormat="1" ht="11.25" customHeight="1" x14ac:dyDescent="0.2">
      <c r="A61" s="285" t="s">
        <v>235</v>
      </c>
      <c r="B61" s="317" t="str">
        <v>29Y</v>
      </c>
      <c r="C61" s="284" t="str">
        <v>29Y</v>
      </c>
      <c r="D61" s="284" t="str">
        <f t="shared" si="19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1.70073E-2</v>
      </c>
      <c r="J61" s="324" t="str">
        <f t="shared" si="20"/>
        <v>EURAB6R29Y=</v>
      </c>
      <c r="K61" s="325" t="str">
        <f>IFERROR(_xll.qlSwapRateHelper2(,IF(DataSelect="Reference",$I61,J61),,$D61,Calendar,$G61,$F61,$H61,$K$33,0,E61,Discounting,Permanent,_xll.ohTrigger(Trigger,DataSelect),ObjectOverwrite),"--")</f>
        <v>obj_00df8#0002</v>
      </c>
      <c r="L61" s="281" t="b">
        <v>1</v>
      </c>
      <c r="N61" s="339" t="str">
        <f t="shared" si="15"/>
        <v>SW</v>
      </c>
      <c r="O61" s="339" t="str">
        <f t="shared" si="16"/>
        <v>34Y</v>
      </c>
      <c r="P61" s="343" t="str">
        <f t="shared" si="17"/>
        <v>obj_00e16#0002</v>
      </c>
      <c r="Q61" s="339" t="b">
        <f t="shared" si="18"/>
        <v>1</v>
      </c>
      <c r="R61" s="347">
        <v>1</v>
      </c>
      <c r="S61" s="347">
        <v>1</v>
      </c>
      <c r="T61" s="100" t="str">
        <v>obj_00def</v>
      </c>
      <c r="U61" s="100" t="str">
        <f>_xll.qlRateHelperQuoteName(T61)</f>
        <v/>
      </c>
      <c r="V61" s="337">
        <f>_xll.qlRateHelperRate(T61,_xll.ohTrigger(Trigger,Trigger6M))</f>
        <v>1.6719999999999999E-2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60450</v>
      </c>
      <c r="Z61" s="246">
        <v>1.6720101090780263E-2</v>
      </c>
      <c r="AD61" s="250"/>
      <c r="AY61" s="100" t="s">
        <v>196</v>
      </c>
      <c r="AZ61" s="101">
        <f>_xll.qlInterestRateIndexFixingDate(Currency&amp;"ibor"&amp;Tenor,BA61,Trigger)</f>
        <v>42268</v>
      </c>
      <c r="BA61" s="101">
        <f>_xll.qlCalendarAdvance(Calendar,BA60,AY61,"f",,Trigger)</f>
        <v>42270</v>
      </c>
      <c r="BB61" s="101">
        <f>_xll.qlInterestRateIndexMaturity(Currency&amp;"ibor"&amp;Tenor,BA61,Trigger)</f>
        <v>42452</v>
      </c>
      <c r="BC61" s="246">
        <f>_xll.qlIndexFixing($AC$5,AZ61,TRUE,_xll.ohTrigger(Trigger,Trigger6M))</f>
        <v>8.2587905659654989E-4</v>
      </c>
      <c r="BD61" s="246">
        <f>_xll.qlIndexFixing($BE$1,AZ61,TRUE,_xll.ohTrigger(Trigger,Trigger6M))</f>
        <v>8.1561517777716148E-4</v>
      </c>
    </row>
    <row r="62" spans="1:56" s="80" customFormat="1" ht="11.25" customHeight="1" x14ac:dyDescent="0.2">
      <c r="A62" s="285" t="s">
        <v>235</v>
      </c>
      <c r="B62" s="317" t="str">
        <v>30Y</v>
      </c>
      <c r="C62" s="284" t="str">
        <v>30Y</v>
      </c>
      <c r="D62" s="284" t="str">
        <f t="shared" si="19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1.704E-2</v>
      </c>
      <c r="J62" s="324" t="str">
        <f t="shared" si="20"/>
        <v>EURAB6R30Y=</v>
      </c>
      <c r="K62" s="325" t="str">
        <f>IFERROR(_xll.qlSwapRateHelper2(,IF(DataSelect="Reference",$I62,J62),,$D62,Calendar,$G62,$F62,$H62,$K$33,0,E62,Discounting,Permanent,_xll.ohTrigger(Trigger,DataSelect),ObjectOverwrite),"--")</f>
        <v>obj_00ddc#0002</v>
      </c>
      <c r="L62" s="281" t="b">
        <v>1</v>
      </c>
      <c r="N62" s="339" t="str">
        <f t="shared" ref="N62:N93" si="21">A67</f>
        <v>SW</v>
      </c>
      <c r="O62" s="339" t="str">
        <f t="shared" ref="O62:O93" si="22">B67</f>
        <v>35Y</v>
      </c>
      <c r="P62" s="343" t="str">
        <f t="shared" ref="P62:P93" si="23">K67</f>
        <v>obj_00df2#0002</v>
      </c>
      <c r="Q62" s="339" t="b">
        <f t="shared" si="18"/>
        <v>1</v>
      </c>
      <c r="R62" s="347">
        <v>1</v>
      </c>
      <c r="S62" s="347">
        <v>1</v>
      </c>
      <c r="T62" s="100" t="str">
        <v>obj_00df6</v>
      </c>
      <c r="U62" s="100" t="str">
        <f>_xll.qlRateHelperQuoteName(T62)</f>
        <v/>
      </c>
      <c r="V62" s="337">
        <f>_xll.qlRateHelperRate(T62,_xll.ohTrigger(Trigger,Trigger6M))</f>
        <v>1.6570000000000001E-2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64102</v>
      </c>
      <c r="Z62" s="246">
        <v>1.6503205814086871E-2</v>
      </c>
      <c r="AD62" s="250"/>
      <c r="AY62" s="100" t="s">
        <v>196</v>
      </c>
      <c r="AZ62" s="101">
        <f>_xll.qlInterestRateIndexFixingDate(Currency&amp;"ibor"&amp;Tenor,BA62,Trigger)</f>
        <v>42269</v>
      </c>
      <c r="BA62" s="101">
        <f>_xll.qlCalendarAdvance(Calendar,BA61,AY62,"f",,Trigger)</f>
        <v>42271</v>
      </c>
      <c r="BB62" s="101">
        <f>_xll.qlInterestRateIndexMaturity(Currency&amp;"ibor"&amp;Tenor,BA62,Trigger)</f>
        <v>42453</v>
      </c>
      <c r="BC62" s="246">
        <f>_xll.qlIndexFixing($AC$5,AZ62,TRUE,_xll.ohTrigger(Trigger,Trigger6M))</f>
        <v>8.2848010421076538E-4</v>
      </c>
      <c r="BD62" s="246">
        <f>_xll.qlIndexFixing($BE$1,AZ62,TRUE,_xll.ohTrigger(Trigger,Trigger6M))</f>
        <v>8.1831404779210621E-4</v>
      </c>
    </row>
    <row r="63" spans="1:56" s="80" customFormat="1" ht="11.25" customHeight="1" x14ac:dyDescent="0.2">
      <c r="A63" s="285" t="s">
        <v>235</v>
      </c>
      <c r="B63" s="317" t="str">
        <v>31Y</v>
      </c>
      <c r="C63" s="284" t="str">
        <v>31Y</v>
      </c>
      <c r="D63" s="284" t="str">
        <f t="shared" si="19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1.7071900000000001E-2</v>
      </c>
      <c r="J63" s="324" t="str">
        <f t="shared" si="20"/>
        <v>EURAB6R31Y=</v>
      </c>
      <c r="K63" s="325" t="str">
        <f>IFERROR(_xll.qlSwapRateHelper2(,IF(DataSelect="Reference",$I63,J63),,$D63,Calendar,$G63,$F63,$H63,$K$33,0,E63,Discounting,Permanent,_xll.ohTrigger(Trigger,DataSelect),ObjectOverwrite),"--")</f>
        <v>obj_00e30#0002</v>
      </c>
      <c r="L63" s="281" t="b">
        <v>1</v>
      </c>
      <c r="N63" s="339" t="str">
        <f t="shared" si="21"/>
        <v>SW</v>
      </c>
      <c r="O63" s="339" t="str">
        <f t="shared" si="22"/>
        <v>36Y</v>
      </c>
      <c r="P63" s="343" t="str">
        <f t="shared" si="23"/>
        <v>obj_00e09#0002</v>
      </c>
      <c r="Q63" s="339" t="b">
        <f t="shared" si="18"/>
        <v>1</v>
      </c>
      <c r="R63" s="347">
        <v>1</v>
      </c>
      <c r="S63" s="347">
        <v>1</v>
      </c>
      <c r="T63" s="100" t="e">
        <v>#N/A</v>
      </c>
      <c r="U63" s="100" t="e">
        <f>_xll.qlRateHelperQuoteName(T63)</f>
        <v>#VALUE!</v>
      </c>
      <c r="V63" s="337" t="e">
        <f>_xll.qlRateHelperRate(T63,_xll.ohTrigger(Trigger,Trigger6M))</f>
        <v>#VALUE!</v>
      </c>
      <c r="W63" s="337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Y63" s="100" t="s">
        <v>196</v>
      </c>
      <c r="AZ63" s="101">
        <f>_xll.qlInterestRateIndexFixingDate(Currency&amp;"ibor"&amp;Tenor,BA63,Trigger)</f>
        <v>42270</v>
      </c>
      <c r="BA63" s="101">
        <f>_xll.qlCalendarAdvance(Calendar,BA62,AY63,"f",,Trigger)</f>
        <v>42272</v>
      </c>
      <c r="BB63" s="101">
        <f>_xll.qlInterestRateIndexMaturity(Currency&amp;"ibor"&amp;Tenor,BA63,Trigger)</f>
        <v>42458</v>
      </c>
      <c r="BC63" s="246">
        <f>_xll.qlIndexFixing($AC$5,AZ63,TRUE,_xll.ohTrigger(Trigger,Trigger6M))</f>
        <v>8.3394439776022123E-4</v>
      </c>
      <c r="BD63" s="246">
        <f>_xll.qlIndexFixing($BE$1,AZ63,TRUE,_xll.ohTrigger(Trigger,Trigger6M))</f>
        <v>8.2375496758620018E-4</v>
      </c>
    </row>
    <row r="64" spans="1:56" s="80" customFormat="1" ht="11.25" customHeight="1" x14ac:dyDescent="0.2">
      <c r="A64" s="285" t="s">
        <v>235</v>
      </c>
      <c r="B64" s="317" t="str">
        <v>32Y</v>
      </c>
      <c r="C64" s="284" t="str">
        <v>32Y</v>
      </c>
      <c r="D64" s="284" t="str">
        <f t="shared" si="19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1.71013E-2</v>
      </c>
      <c r="J64" s="324" t="str">
        <f t="shared" si="20"/>
        <v>EURAB6R32Y=</v>
      </c>
      <c r="K64" s="325" t="str">
        <f>IFERROR(_xll.qlSwapRateHelper2(,IF(DataSelect="Reference",$I64,J64),,$D64,Calendar,$G64,$F64,$H64,$K$33,0,E64,Discounting,Permanent,_xll.ohTrigger(Trigger,DataSelect),ObjectOverwrite),"--")</f>
        <v>obj_00de1#0002</v>
      </c>
      <c r="L64" s="281" t="b">
        <v>1</v>
      </c>
      <c r="N64" s="339" t="str">
        <f t="shared" si="21"/>
        <v>SW</v>
      </c>
      <c r="O64" s="339" t="str">
        <f t="shared" si="22"/>
        <v>37Y</v>
      </c>
      <c r="P64" s="343" t="str">
        <f t="shared" si="23"/>
        <v>obj_00e3e#0002</v>
      </c>
      <c r="Q64" s="339" t="b">
        <f t="shared" si="18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_xll.qlRateHelperRate(T64,_xll.ohTrigger(Trigger,Trigger6M))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196</v>
      </c>
      <c r="AZ64" s="101">
        <f>_xll.qlInterestRateIndexFixingDate(Currency&amp;"ibor"&amp;Tenor,BA64,Trigger)</f>
        <v>42271</v>
      </c>
      <c r="BA64" s="101">
        <f>_xll.qlCalendarAdvance(Calendar,BA63,AY64,"f",,Trigger)</f>
        <v>42275</v>
      </c>
      <c r="BB64" s="101">
        <f>_xll.qlInterestRateIndexMaturity(Currency&amp;"ibor"&amp;Tenor,BA64,Trigger)</f>
        <v>42458</v>
      </c>
      <c r="BC64" s="246">
        <f>_xll.qlIndexFixing($AC$5,AZ64,TRUE,_xll.ohTrigger(Trigger,Trigger6M))</f>
        <v>8.3915925399158018E-4</v>
      </c>
      <c r="BD64" s="246">
        <f>_xll.qlIndexFixing($BE$1,AZ64,TRUE,_xll.ohTrigger(Trigger,Trigger6M))</f>
        <v>8.2944478058009496E-4</v>
      </c>
    </row>
    <row r="65" spans="1:56" s="80" customFormat="1" ht="11.25" customHeight="1" x14ac:dyDescent="0.2">
      <c r="A65" s="285" t="s">
        <v>235</v>
      </c>
      <c r="B65" s="317" t="str">
        <v>33Y</v>
      </c>
      <c r="C65" s="284" t="str">
        <v>33Y</v>
      </c>
      <c r="D65" s="284" t="str">
        <f t="shared" si="19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1.7127699999999999E-2</v>
      </c>
      <c r="J65" s="324" t="str">
        <f t="shared" si="20"/>
        <v>EURAB6R33Y=</v>
      </c>
      <c r="K65" s="325" t="str">
        <f>IFERROR(_xll.qlSwapRateHelper2(,IF(DataSelect="Reference",$I65,J65),,$D65,Calendar,$G65,$F65,$H65,$K$33,0,E65,Discounting,Permanent,_xll.ohTrigger(Trigger,DataSelect),ObjectOverwrite),"--")</f>
        <v>obj_00e04#0002</v>
      </c>
      <c r="L65" s="281" t="b">
        <v>1</v>
      </c>
      <c r="N65" s="339" t="str">
        <f t="shared" si="21"/>
        <v>SW</v>
      </c>
      <c r="O65" s="339" t="str">
        <f t="shared" si="22"/>
        <v>38Y</v>
      </c>
      <c r="P65" s="343" t="str">
        <f t="shared" si="23"/>
        <v>obj_00e08#0002</v>
      </c>
      <c r="Q65" s="339" t="b">
        <f t="shared" si="18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_xll.qlRateHelperRate(T65,_xll.ohTrigger(Trigger,Trigger6M))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196</v>
      </c>
      <c r="AZ65" s="101">
        <f>_xll.qlInterestRateIndexFixingDate(Currency&amp;"ibor"&amp;Tenor,BA65,Trigger)</f>
        <v>42272</v>
      </c>
      <c r="BA65" s="101">
        <f>_xll.qlCalendarAdvance(Calendar,BA64,AY65,"f",,Trigger)</f>
        <v>42276</v>
      </c>
      <c r="BB65" s="101">
        <f>_xll.qlInterestRateIndexMaturity(Currency&amp;"ibor"&amp;Tenor,BA65,Trigger)</f>
        <v>42458</v>
      </c>
      <c r="BC65" s="246">
        <f>_xll.qlIndexFixing($AC$5,AZ65,TRUE,_xll.ohTrigger(Trigger,Trigger6M))</f>
        <v>8.4081422084342032E-4</v>
      </c>
      <c r="BD65" s="246">
        <f>_xll.qlIndexFixing($BE$1,AZ65,TRUE,_xll.ohTrigger(Trigger,Trigger6M))</f>
        <v>8.3131889574667318E-4</v>
      </c>
    </row>
    <row r="66" spans="1:56" s="80" customFormat="1" ht="11.25" customHeight="1" x14ac:dyDescent="0.2">
      <c r="A66" s="285" t="s">
        <v>235</v>
      </c>
      <c r="B66" s="317" t="str">
        <v>34Y</v>
      </c>
      <c r="C66" s="284" t="str">
        <v>34Y</v>
      </c>
      <c r="D66" s="284" t="str">
        <f t="shared" si="19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1.7147300000000001E-2</v>
      </c>
      <c r="J66" s="324" t="str">
        <f t="shared" si="20"/>
        <v>EURAB6R34Y=</v>
      </c>
      <c r="K66" s="325" t="str">
        <f>IFERROR(_xll.qlSwapRateHelper2(,IF(DataSelect="Reference",$I66,J66),,$D66,Calendar,$G66,$F66,$H66,$K$33,0,E66,Discounting,Permanent,_xll.ohTrigger(Trigger,DataSelect),ObjectOverwrite),"--")</f>
        <v>obj_00e16#0002</v>
      </c>
      <c r="L66" s="281" t="b">
        <v>1</v>
      </c>
      <c r="N66" s="339" t="str">
        <f t="shared" si="21"/>
        <v>SW</v>
      </c>
      <c r="O66" s="339" t="str">
        <f t="shared" si="22"/>
        <v>39Y</v>
      </c>
      <c r="P66" s="343" t="str">
        <f t="shared" si="23"/>
        <v>obj_00dd3#0002</v>
      </c>
      <c r="Q66" s="339" t="b">
        <f t="shared" si="18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_xll.qlRateHelperRate(T66,_xll.ohTrigger(Trigger,Trigger6M))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196</v>
      </c>
      <c r="AZ66" s="101">
        <f>_xll.qlInterestRateIndexFixingDate(Currency&amp;"ibor"&amp;Tenor,BA66,Trigger)</f>
        <v>42275</v>
      </c>
      <c r="BA66" s="101">
        <f>_xll.qlCalendarAdvance(Calendar,BA65,AY66,"f",,Trigger)</f>
        <v>42277</v>
      </c>
      <c r="BB66" s="101">
        <f>_xll.qlInterestRateIndexMaturity(Currency&amp;"ibor"&amp;Tenor,BA66,Trigger)</f>
        <v>42460</v>
      </c>
      <c r="BC66" s="246">
        <f>_xll.qlIndexFixing($AC$5,AZ66,TRUE,_xll.ohTrigger(Trigger,Trigger6M))</f>
        <v>8.4387533312710002E-4</v>
      </c>
      <c r="BD66" s="246">
        <f>_xll.qlIndexFixing($BE$1,AZ66,TRUE,_xll.ohTrigger(Trigger,Trigger6M))</f>
        <v>8.3437916100741227E-4</v>
      </c>
    </row>
    <row r="67" spans="1:56" s="80" customFormat="1" ht="11.25" customHeight="1" x14ac:dyDescent="0.2">
      <c r="A67" s="285" t="s">
        <v>235</v>
      </c>
      <c r="B67" s="317" t="str">
        <v>35Y</v>
      </c>
      <c r="C67" s="284" t="str">
        <v>35Y</v>
      </c>
      <c r="D67" s="284" t="str">
        <f t="shared" ref="D67:D100" si="24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1.7159999999999998E-2</v>
      </c>
      <c r="J67" s="324" t="str">
        <f t="shared" ref="J67:J100" si="25">Currency&amp;"AB"&amp;SUBSTITUTE(Tenor,"M","")&amp;"R"&amp;B67&amp;"="</f>
        <v>EURAB6R35Y=</v>
      </c>
      <c r="K67" s="325" t="str">
        <f>IFERROR(_xll.qlSwapRateHelper2(,IF(DataSelect="Reference",$I67,J67),,$D67,Calendar,$G67,$F67,$H67,$K$33,0,E67,Discounting,Permanent,_xll.ohTrigger(Trigger,DataSelect),ObjectOverwrite),"--")</f>
        <v>obj_00df2#0002</v>
      </c>
      <c r="L67" s="281" t="b">
        <v>1</v>
      </c>
      <c r="N67" s="339" t="str">
        <f t="shared" si="21"/>
        <v>SW</v>
      </c>
      <c r="O67" s="339" t="str">
        <f t="shared" si="22"/>
        <v>40Y</v>
      </c>
      <c r="P67" s="343" t="str">
        <f t="shared" si="23"/>
        <v>obj_00e21#0002</v>
      </c>
      <c r="Q67" s="339" t="b">
        <f t="shared" si="18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_xll.qlRateHelperRate(T67,_xll.ohTrigger(Trigger,Trigger6M))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196</v>
      </c>
      <c r="AZ67" s="101">
        <f>_xll.qlInterestRateIndexFixingDate(Currency&amp;"ibor"&amp;Tenor,BA67,Trigger)</f>
        <v>42276</v>
      </c>
      <c r="BA67" s="101">
        <f>_xll.qlCalendarAdvance(Calendar,BA66,AY67,"f",,Trigger)</f>
        <v>42278</v>
      </c>
      <c r="BB67" s="101">
        <f>_xll.qlInterestRateIndexMaturity(Currency&amp;"ibor"&amp;Tenor,BA67,Trigger)</f>
        <v>42461</v>
      </c>
      <c r="BC67" s="246">
        <f>_xll.qlIndexFixing($AC$5,AZ67,TRUE,_xll.ohTrigger(Trigger,Trigger6M))</f>
        <v>8.4616662609404529E-4</v>
      </c>
      <c r="BD67" s="246">
        <f>_xll.qlIndexFixing($BE$1,AZ67,TRUE,_xll.ohTrigger(Trigger,Trigger6M))</f>
        <v>8.3676510683302317E-4</v>
      </c>
    </row>
    <row r="68" spans="1:56" s="80" customFormat="1" ht="11.25" customHeight="1" x14ac:dyDescent="0.2">
      <c r="A68" s="285" t="s">
        <v>235</v>
      </c>
      <c r="B68" s="317" t="str">
        <v>36Y</v>
      </c>
      <c r="C68" s="284" t="str">
        <v>36Y</v>
      </c>
      <c r="D68" s="284" t="str">
        <f t="shared" si="24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1.7165400000000001E-2</v>
      </c>
      <c r="J68" s="324" t="str">
        <f t="shared" si="25"/>
        <v>EURAB6R36Y=</v>
      </c>
      <c r="K68" s="325" t="str">
        <f>IFERROR(_xll.qlSwapRateHelper2(,IF(DataSelect="Reference",$I68,J68),,$D68,Calendar,$G68,$F68,$H68,$K$33,0,E68,Discounting,Permanent,_xll.ohTrigger(Trigger,DataSelect),ObjectOverwrite),"--")</f>
        <v>obj_00e09#0002</v>
      </c>
      <c r="L68" s="281" t="b">
        <v>1</v>
      </c>
      <c r="N68" s="339" t="str">
        <f t="shared" si="21"/>
        <v>SW</v>
      </c>
      <c r="O68" s="339" t="str">
        <f t="shared" si="22"/>
        <v>50Y</v>
      </c>
      <c r="P68" s="343" t="str">
        <f t="shared" si="23"/>
        <v>obj_00def#0002</v>
      </c>
      <c r="Q68" s="339" t="b">
        <f t="shared" si="18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_xll.qlRateHelperRate(T68,_xll.ohTrigger(Trigger,Trigger6M))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196</v>
      </c>
      <c r="AZ68" s="101">
        <f>_xll.qlInterestRateIndexFixingDate(Currency&amp;"ibor"&amp;Tenor,BA68,Trigger)</f>
        <v>42277</v>
      </c>
      <c r="BA68" s="101">
        <f>_xll.qlCalendarAdvance(Calendar,BA67,AY68,"f",,Trigger)</f>
        <v>42279</v>
      </c>
      <c r="BB68" s="101">
        <f>_xll.qlInterestRateIndexMaturity(Currency&amp;"ibor"&amp;Tenor,BA68,Trigger)</f>
        <v>42464</v>
      </c>
      <c r="BC68" s="246">
        <f>_xll.qlIndexFixing($AC$5,AZ68,TRUE,_xll.ohTrigger(Trigger,Trigger6M))</f>
        <v>8.4990815579322502E-4</v>
      </c>
      <c r="BD68" s="246">
        <f>_xll.qlIndexFixing($BE$1,AZ68,TRUE,_xll.ohTrigger(Trigger,Trigger6M))</f>
        <v>8.3999999999988598E-4</v>
      </c>
    </row>
    <row r="69" spans="1:56" s="80" customFormat="1" ht="11.25" customHeight="1" x14ac:dyDescent="0.2">
      <c r="A69" s="285" t="s">
        <v>235</v>
      </c>
      <c r="B69" s="317" t="str">
        <v>37Y</v>
      </c>
      <c r="C69" s="284" t="str">
        <v>37Y</v>
      </c>
      <c r="D69" s="284" t="str">
        <f t="shared" si="24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1.7166000000000001E-2</v>
      </c>
      <c r="J69" s="324" t="str">
        <f t="shared" si="25"/>
        <v>EURAB6R37Y=</v>
      </c>
      <c r="K69" s="325" t="str">
        <f>IFERROR(_xll.qlSwapRateHelper2(,IF(DataSelect="Reference",$I69,J69),,$D69,Calendar,$G69,$F69,$H69,$K$33,0,E69,Discounting,Permanent,_xll.ohTrigger(Trigger,DataSelect),ObjectOverwrite),"--")</f>
        <v>obj_00e3e#0002</v>
      </c>
      <c r="L69" s="281" t="b">
        <v>1</v>
      </c>
      <c r="N69" s="339" t="str">
        <f t="shared" si="21"/>
        <v>SW</v>
      </c>
      <c r="O69" s="339" t="str">
        <f t="shared" si="22"/>
        <v>60Y</v>
      </c>
      <c r="P69" s="343" t="str">
        <f t="shared" si="23"/>
        <v>obj_00df6#0002</v>
      </c>
      <c r="Q69" s="339" t="b">
        <f t="shared" si="18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_xll.qlRateHelperRate(T69,_xll.ohTrigger(Trigger,Trigger6M))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196</v>
      </c>
      <c r="AZ69" s="101">
        <f>_xll.qlInterestRateIndexFixingDate(Currency&amp;"ibor"&amp;Tenor,BA69,Trigger)</f>
        <v>42278</v>
      </c>
      <c r="BA69" s="101">
        <f>_xll.qlCalendarAdvance(Calendar,BA68,AY69,"f",,Trigger)</f>
        <v>42282</v>
      </c>
      <c r="BB69" s="101">
        <f>_xll.qlInterestRateIndexMaturity(Currency&amp;"ibor"&amp;Tenor,BA69,Trigger)</f>
        <v>42465</v>
      </c>
      <c r="BC69" s="246">
        <f>_xll.qlIndexFixing($AC$5,AZ69,TRUE,_xll.ohTrigger(Trigger,Trigger6M))</f>
        <v>8.5406904880325576E-4</v>
      </c>
      <c r="BD69" s="246">
        <f>_xll.qlIndexFixing($BE$1,AZ69,TRUE,_xll.ohTrigger(Trigger,Trigger6M))</f>
        <v>8.4567533341581161E-4</v>
      </c>
    </row>
    <row r="70" spans="1:56" s="80" customFormat="1" ht="11.25" customHeight="1" x14ac:dyDescent="0.2">
      <c r="A70" s="285" t="s">
        <v>235</v>
      </c>
      <c r="B70" s="317" t="str">
        <v>38Y</v>
      </c>
      <c r="C70" s="284" t="str">
        <v>38Y</v>
      </c>
      <c r="D70" s="284" t="str">
        <f t="shared" si="24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1.71621E-2</v>
      </c>
      <c r="J70" s="324" t="str">
        <f t="shared" si="25"/>
        <v>EURAB6R38Y=</v>
      </c>
      <c r="K70" s="325" t="str">
        <f>IFERROR(_xll.qlSwapRateHelper2(,IF(DataSelect="Reference",$I70,J70),,$D70,Calendar,$G70,$F70,$H70,$K$33,0,E70,Discounting,Permanent,_xll.ohTrigger(Trigger,DataSelect),ObjectOverwrite),"--")</f>
        <v>obj_00e08#0002</v>
      </c>
      <c r="L70" s="281" t="b">
        <v>1</v>
      </c>
      <c r="N70" s="339" t="str">
        <f t="shared" si="21"/>
        <v>SW</v>
      </c>
      <c r="O70" s="339" t="e">
        <f t="shared" si="22"/>
        <v>#N/A</v>
      </c>
      <c r="P70" s="343" t="str">
        <f t="shared" si="23"/>
        <v>--</v>
      </c>
      <c r="Q70" s="339" t="b">
        <f t="shared" si="18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_xll.qlRateHelperRate(T70,_xll.ohTrigger(Trigger,Trigger6M))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196</v>
      </c>
      <c r="AZ70" s="101">
        <f>_xll.qlInterestRateIndexFixingDate(Currency&amp;"ibor"&amp;Tenor,BA70,Trigger)</f>
        <v>42279</v>
      </c>
      <c r="BA70" s="101">
        <f>_xll.qlCalendarAdvance(Calendar,BA69,AY70,"f",,Trigger)</f>
        <v>42283</v>
      </c>
      <c r="BB70" s="101">
        <f>_xll.qlInterestRateIndexMaturity(Currency&amp;"ibor"&amp;Tenor,BA70,Trigger)</f>
        <v>42466</v>
      </c>
      <c r="BC70" s="246">
        <f>_xll.qlIndexFixing($AC$5,AZ70,TRUE,_xll.ohTrigger(Trigger,Trigger6M))</f>
        <v>8.5585401927763436E-4</v>
      </c>
      <c r="BD70" s="246">
        <f>_xll.qlIndexFixing($BE$1,AZ70,TRUE,_xll.ohTrigger(Trigger,Trigger6M))</f>
        <v>8.4773389848591223E-4</v>
      </c>
    </row>
    <row r="71" spans="1:56" s="80" customFormat="1" ht="11.25" customHeight="1" x14ac:dyDescent="0.2">
      <c r="A71" s="285" t="s">
        <v>235</v>
      </c>
      <c r="B71" s="317" t="str">
        <v>39Y</v>
      </c>
      <c r="C71" s="284" t="str">
        <v>39Y</v>
      </c>
      <c r="D71" s="284" t="str">
        <f t="shared" si="24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1.71562E-2</v>
      </c>
      <c r="J71" s="324" t="str">
        <f t="shared" si="25"/>
        <v>EURAB6R39Y=</v>
      </c>
      <c r="K71" s="325" t="str">
        <f>IFERROR(_xll.qlSwapRateHelper2(,IF(DataSelect="Reference",$I71,J71),,$D71,Calendar,$G71,$F71,$H71,$K$33,0,E71,Discounting,Permanent,_xll.ohTrigger(Trigger,DataSelect),ObjectOverwrite),"--")</f>
        <v>obj_00dd3#0002</v>
      </c>
      <c r="L71" s="281" t="b">
        <v>1</v>
      </c>
      <c r="N71" s="339" t="str">
        <f t="shared" si="21"/>
        <v>SW</v>
      </c>
      <c r="O71" s="339" t="e">
        <f t="shared" si="22"/>
        <v>#N/A</v>
      </c>
      <c r="P71" s="343" t="str">
        <f t="shared" si="23"/>
        <v>--</v>
      </c>
      <c r="Q71" s="339" t="b">
        <f t="shared" si="18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_xll.qlRateHelperRate(T71,_xll.ohTrigger(Trigger,Trigger6M))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196</v>
      </c>
      <c r="AZ71" s="101">
        <f>_xll.qlInterestRateIndexFixingDate(Currency&amp;"ibor"&amp;Tenor,BA71,Trigger)</f>
        <v>42282</v>
      </c>
      <c r="BA71" s="101">
        <f>_xll.qlCalendarAdvance(Calendar,BA70,AY71,"f",,Trigger)</f>
        <v>42284</v>
      </c>
      <c r="BB71" s="101">
        <f>_xll.qlInterestRateIndexMaturity(Currency&amp;"ibor"&amp;Tenor,BA71,Trigger)</f>
        <v>42467</v>
      </c>
      <c r="BC71" s="246">
        <f>_xll.qlIndexFixing($AC$5,AZ71,TRUE,_xll.ohTrigger(Trigger,Trigger6M))</f>
        <v>8.5758887014475069E-4</v>
      </c>
      <c r="BD71" s="246">
        <f>_xll.qlIndexFixing($BE$1,AZ71,TRUE,_xll.ohTrigger(Trigger,Trigger6M))</f>
        <v>8.4972854830827357E-4</v>
      </c>
    </row>
    <row r="72" spans="1:56" ht="11.25" customHeight="1" x14ac:dyDescent="0.25">
      <c r="A72" s="285" t="s">
        <v>235</v>
      </c>
      <c r="B72" s="317" t="str">
        <v>40Y</v>
      </c>
      <c r="C72" s="284" t="str">
        <v>40Y</v>
      </c>
      <c r="D72" s="284" t="str">
        <f t="shared" si="24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1.7150000000000002E-2</v>
      </c>
      <c r="J72" s="324" t="str">
        <f t="shared" si="25"/>
        <v>EURAB6R40Y=</v>
      </c>
      <c r="K72" s="325" t="str">
        <f>IFERROR(_xll.qlSwapRateHelper2(,IF(DataSelect="Reference",$I72,J72),,$D72,Calendar,$G72,$F72,$H72,$K$33,0,E72,Discounting,Permanent,_xll.ohTrigger(Trigger,DataSelect),ObjectOverwrite),"--")</f>
        <v>obj_00e21#0002</v>
      </c>
      <c r="L72" s="281" t="b">
        <v>1</v>
      </c>
      <c r="M72" s="80"/>
      <c r="N72" s="339" t="str">
        <f t="shared" si="21"/>
        <v>SW</v>
      </c>
      <c r="O72" s="339" t="e">
        <f t="shared" si="22"/>
        <v>#N/A</v>
      </c>
      <c r="P72" s="343" t="str">
        <f t="shared" si="23"/>
        <v>--</v>
      </c>
      <c r="Q72" s="339" t="b">
        <f t="shared" si="18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_xll.qlRateHelperRate(T72,_xll.ohTrigger(Trigger,Trigger6M))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196</v>
      </c>
      <c r="AZ72" s="101">
        <f>_xll.qlInterestRateIndexFixingDate(Currency&amp;"ibor"&amp;Tenor,BA72,Trigger)</f>
        <v>42283</v>
      </c>
      <c r="BA72" s="101">
        <f>_xll.qlCalendarAdvance(Calendar,BA71,AY72,"f",,Trigger)</f>
        <v>42285</v>
      </c>
      <c r="BB72" s="101">
        <f>_xll.qlInterestRateIndexMaturity(Currency&amp;"ibor"&amp;Tenor,BA72,Trigger)</f>
        <v>42468</v>
      </c>
      <c r="BC72" s="246">
        <f>_xll.qlIndexFixing($AC$5,AZ72,TRUE,_xll.ohTrigger(Trigger,Trigger6M))</f>
        <v>8.5927360127181481E-4</v>
      </c>
      <c r="BD72" s="246">
        <f>_xll.qlIndexFixing($BE$1,AZ72,TRUE,_xll.ohTrigger(Trigger,Trigger6M))</f>
        <v>8.5166267076915137E-4</v>
      </c>
    </row>
    <row r="73" spans="1:56" ht="11.25" customHeight="1" x14ac:dyDescent="0.25">
      <c r="A73" s="285" t="s">
        <v>235</v>
      </c>
      <c r="B73" s="317" t="str">
        <v>50Y</v>
      </c>
      <c r="C73" s="284" t="str">
        <v>50Y</v>
      </c>
      <c r="D73" s="284" t="str">
        <f t="shared" si="24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1.6719999999999999E-2</v>
      </c>
      <c r="J73" s="324" t="str">
        <f t="shared" si="25"/>
        <v>EURAB6R50Y=</v>
      </c>
      <c r="K73" s="325" t="str">
        <f>IFERROR(_xll.qlSwapRateHelper2(,IF(DataSelect="Reference",$I73,J73),,$D73,Calendar,$G73,$F73,$H73,$K$33,0,E73,Discounting,Permanent,_xll.ohTrigger(Trigger,DataSelect),ObjectOverwrite),"--")</f>
        <v>obj_00def#0002</v>
      </c>
      <c r="L73" s="281" t="b">
        <v>1</v>
      </c>
      <c r="M73" s="80"/>
      <c r="N73" s="339" t="str">
        <f t="shared" si="21"/>
        <v>SW</v>
      </c>
      <c r="O73" s="339" t="e">
        <f t="shared" si="22"/>
        <v>#N/A</v>
      </c>
      <c r="P73" s="343" t="str">
        <f t="shared" si="23"/>
        <v>--</v>
      </c>
      <c r="Q73" s="339" t="b">
        <f t="shared" si="18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_xll.qlRateHelperRate(T73,_xll.ohTrigger(Trigger,Trigger6M))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196</v>
      </c>
      <c r="AZ73" s="101">
        <f>_xll.qlInterestRateIndexFixingDate(Currency&amp;"ibor"&amp;Tenor,BA73,Trigger)</f>
        <v>42284</v>
      </c>
      <c r="BA73" s="101">
        <f>_xll.qlCalendarAdvance(Calendar,BA72,AY73,"f",,Trigger)</f>
        <v>42286</v>
      </c>
      <c r="BB73" s="101">
        <f>_xll.qlInterestRateIndexMaturity(Currency&amp;"ibor"&amp;Tenor,BA73,Trigger)</f>
        <v>42471</v>
      </c>
      <c r="BC73" s="246">
        <f>_xll.qlIndexFixing($AC$5,AZ73,TRUE,_xll.ohTrigger(Trigger,Trigger6M))</f>
        <v>8.6248859046604012E-4</v>
      </c>
      <c r="BD73" s="246">
        <f>_xll.qlIndexFixing($BE$1,AZ73,TRUE,_xll.ohTrigger(Trigger,Trigger6M))</f>
        <v>8.5387052647343978E-4</v>
      </c>
    </row>
    <row r="74" spans="1:56" ht="11.25" customHeight="1" x14ac:dyDescent="0.25">
      <c r="A74" s="285" t="s">
        <v>235</v>
      </c>
      <c r="B74" s="317" t="str">
        <v>60Y</v>
      </c>
      <c r="C74" s="284" t="str">
        <v>60Y</v>
      </c>
      <c r="D74" s="284" t="str">
        <f t="shared" si="24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1.6570000000000001E-2</v>
      </c>
      <c r="J74" s="324" t="str">
        <f t="shared" si="25"/>
        <v>EURAB6R60Y=</v>
      </c>
      <c r="K74" s="325" t="str">
        <f>IFERROR(_xll.qlSwapRateHelper2(,IF(DataSelect="Reference",$I74,J74),,$D74,Calendar,$G74,$F74,$H74,$K$33,0,E74,Discounting,Permanent,_xll.ohTrigger(Trigger,DataSelect),ObjectOverwrite),"--")</f>
        <v>obj_00df6#0002</v>
      </c>
      <c r="L74" s="281" t="b">
        <v>1</v>
      </c>
      <c r="M74" s="80"/>
      <c r="N74" s="339" t="str">
        <f t="shared" si="21"/>
        <v>SW</v>
      </c>
      <c r="O74" s="339" t="e">
        <f t="shared" si="22"/>
        <v>#N/A</v>
      </c>
      <c r="P74" s="343" t="str">
        <f t="shared" si="23"/>
        <v>--</v>
      </c>
      <c r="Q74" s="339" t="b">
        <f t="shared" si="18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_xll.qlRateHelperRate(T74,_xll.ohTrigger(Trigger,Trigger6M))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196</v>
      </c>
      <c r="AZ74" s="101">
        <f>_xll.qlInterestRateIndexFixingDate(Currency&amp;"ibor"&amp;Tenor,BA74,Trigger)</f>
        <v>42285</v>
      </c>
      <c r="BA74" s="101">
        <f>_xll.qlCalendarAdvance(Calendar,BA73,AY74,"f",,Trigger)</f>
        <v>42289</v>
      </c>
      <c r="BB74" s="101">
        <f>_xll.qlInterestRateIndexMaturity(Currency&amp;"ibor"&amp;Tenor,BA74,Trigger)</f>
        <v>42472</v>
      </c>
      <c r="BC74" s="246">
        <f>_xll.qlIndexFixing($AC$5,AZ74,TRUE,_xll.ohTrigger(Trigger,Trigger6M))</f>
        <v>8.6551132586615016E-4</v>
      </c>
      <c r="BD74" s="246">
        <f>_xll.qlIndexFixing($BE$1,AZ74,TRUE,_xll.ohTrigger(Trigger,Trigger6M))</f>
        <v>8.5886164537203949E-4</v>
      </c>
    </row>
    <row r="75" spans="1:56" ht="11.25" customHeight="1" x14ac:dyDescent="0.25">
      <c r="A75" s="285" t="s">
        <v>235</v>
      </c>
      <c r="B75" s="317" t="e">
        <v>#N/A</v>
      </c>
      <c r="C75" s="284" t="e">
        <v>#N/A</v>
      </c>
      <c r="D75" s="284" t="e">
        <f t="shared" si="24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e">
        <f t="shared" si="25"/>
        <v>#N/A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v>0</v>
      </c>
      <c r="M75" s="80"/>
      <c r="N75" s="339" t="str">
        <f t="shared" si="21"/>
        <v>SW</v>
      </c>
      <c r="O75" s="339" t="e">
        <f t="shared" si="22"/>
        <v>#N/A</v>
      </c>
      <c r="P75" s="343" t="str">
        <f t="shared" si="23"/>
        <v>--</v>
      </c>
      <c r="Q75" s="339" t="b">
        <f t="shared" si="18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_xll.qlRateHelperRate(T75,_xll.ohTrigger(Trigger,Trigger6M))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196</v>
      </c>
      <c r="AZ75" s="101">
        <f>_xll.qlInterestRateIndexFixingDate(Currency&amp;"ibor"&amp;Tenor,BA75,Trigger)</f>
        <v>42286</v>
      </c>
      <c r="BA75" s="101">
        <f>_xll.qlCalendarAdvance(Calendar,BA74,AY75,"f",,Trigger)</f>
        <v>42290</v>
      </c>
      <c r="BB75" s="101">
        <f>_xll.qlInterestRateIndexMaturity(Currency&amp;"ibor"&amp;Tenor,BA75,Trigger)</f>
        <v>42473</v>
      </c>
      <c r="BC75" s="246">
        <f>_xll.qlIndexFixing($AC$5,AZ75,TRUE,_xll.ohTrigger(Trigger,Trigger6M))</f>
        <v>8.6694545644044614E-4</v>
      </c>
      <c r="BD75" s="246">
        <f>_xll.qlIndexFixing($BE$1,AZ75,TRUE,_xll.ohTrigger(Trigger,Trigger6M))</f>
        <v>8.6054394995445534E-4</v>
      </c>
    </row>
    <row r="76" spans="1:56" ht="11.25" customHeight="1" x14ac:dyDescent="0.25">
      <c r="A76" s="285" t="s">
        <v>235</v>
      </c>
      <c r="B76" s="317" t="e">
        <v>#N/A</v>
      </c>
      <c r="C76" s="284" t="e">
        <v>#N/A</v>
      </c>
      <c r="D76" s="284" t="e">
        <f t="shared" si="24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e">
        <f t="shared" si="25"/>
        <v>#N/A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v>0</v>
      </c>
      <c r="M76" s="80"/>
      <c r="N76" s="339" t="str">
        <f t="shared" si="21"/>
        <v>SW</v>
      </c>
      <c r="O76" s="339" t="e">
        <f t="shared" si="22"/>
        <v>#N/A</v>
      </c>
      <c r="P76" s="343" t="str">
        <f t="shared" si="23"/>
        <v>--</v>
      </c>
      <c r="Q76" s="339" t="b">
        <f t="shared" si="18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_xll.qlRateHelperRate(T76,_xll.ohTrigger(Trigger,Trigger6M))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196</v>
      </c>
      <c r="AZ76" s="101">
        <f>_xll.qlInterestRateIndexFixingDate(Currency&amp;"ibor"&amp;Tenor,BA76,Trigger)</f>
        <v>42289</v>
      </c>
      <c r="BA76" s="101">
        <f>_xll.qlCalendarAdvance(Calendar,BA75,AY76,"f",,Trigger)</f>
        <v>42291</v>
      </c>
      <c r="BB76" s="101">
        <f>_xll.qlInterestRateIndexMaturity(Currency&amp;"ibor"&amp;Tenor,BA76,Trigger)</f>
        <v>42474</v>
      </c>
      <c r="BC76" s="246">
        <f>_xll.qlIndexFixing($AC$5,AZ76,TRUE,_xll.ohTrigger(Trigger,Trigger6M))</f>
        <v>8.6832946656007035E-4</v>
      </c>
      <c r="BD76" s="246">
        <f>_xll.qlIndexFixing($BE$1,AZ76,TRUE,_xll.ohTrigger(Trigger,Trigger6M))</f>
        <v>8.6218605486071507E-4</v>
      </c>
    </row>
    <row r="77" spans="1:56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24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25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v>0</v>
      </c>
      <c r="M77" s="80"/>
      <c r="N77" s="339" t="str">
        <f t="shared" si="21"/>
        <v>SW</v>
      </c>
      <c r="O77" s="339" t="e">
        <f t="shared" si="22"/>
        <v>#N/A</v>
      </c>
      <c r="P77" s="343" t="str">
        <f t="shared" si="23"/>
        <v>--</v>
      </c>
      <c r="Q77" s="339" t="b">
        <f t="shared" si="18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_xll.qlRateHelperRate(T77,_xll.ohTrigger(Trigger,Trigger6M))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196</v>
      </c>
      <c r="AZ77" s="101">
        <f>_xll.qlInterestRateIndexFixingDate(Currency&amp;"ibor"&amp;Tenor,BA77,Trigger)</f>
        <v>42290</v>
      </c>
      <c r="BA77" s="101">
        <f>_xll.qlCalendarAdvance(Calendar,BA76,AY77,"f",,Trigger)</f>
        <v>42292</v>
      </c>
      <c r="BB77" s="101">
        <f>_xll.qlInterestRateIndexMaturity(Currency&amp;"ibor"&amp;Tenor,BA77,Trigger)</f>
        <v>42475</v>
      </c>
      <c r="BC77" s="246">
        <f>_xll.qlIndexFixing($AC$5,AZ77,TRUE,_xll.ohTrigger(Trigger,Trigger6M))</f>
        <v>8.696633561188781E-4</v>
      </c>
      <c r="BD77" s="246">
        <f>_xll.qlIndexFixing($BE$1,AZ77,TRUE,_xll.ohTrigger(Trigger,Trigger6M))</f>
        <v>8.6379134809239186E-4</v>
      </c>
    </row>
    <row r="78" spans="1:56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24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25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v>0</v>
      </c>
      <c r="M78" s="80"/>
      <c r="N78" s="339" t="str">
        <f t="shared" si="21"/>
        <v>SW</v>
      </c>
      <c r="O78" s="339" t="e">
        <f t="shared" si="22"/>
        <v>#N/A</v>
      </c>
      <c r="P78" s="343" t="str">
        <f t="shared" si="23"/>
        <v>--</v>
      </c>
      <c r="Q78" s="339" t="b">
        <f t="shared" si="18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_xll.qlRateHelperRate(T78,_xll.ohTrigger(Trigger,Trigger6M))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196</v>
      </c>
      <c r="AZ78" s="101">
        <f>_xll.qlInterestRateIndexFixingDate(Currency&amp;"ibor"&amp;Tenor,BA78,Trigger)</f>
        <v>42291</v>
      </c>
      <c r="BA78" s="101">
        <f>_xll.qlCalendarAdvance(Calendar,BA77,AY78,"f",,Trigger)</f>
        <v>42293</v>
      </c>
      <c r="BB78" s="101">
        <f>_xll.qlInterestRateIndexMaturity(Currency&amp;"ibor"&amp;Tenor,BA78,Trigger)</f>
        <v>42478</v>
      </c>
      <c r="BC78" s="246">
        <f>_xll.qlIndexFixing($AC$5,AZ78,TRUE,_xll.ohTrigger(Trigger,Trigger6M))</f>
        <v>8.7263968522129955E-4</v>
      </c>
      <c r="BD78" s="246">
        <f>_xll.qlIndexFixing($BE$1,AZ78,TRUE,_xll.ohTrigger(Trigger,Trigger6M))</f>
        <v>8.6542374728763307E-4</v>
      </c>
    </row>
    <row r="79" spans="1:56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24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25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v>0</v>
      </c>
      <c r="N79" s="339" t="str">
        <f t="shared" si="21"/>
        <v>SW</v>
      </c>
      <c r="O79" s="339" t="e">
        <f t="shared" si="22"/>
        <v>#N/A</v>
      </c>
      <c r="P79" s="343" t="str">
        <f t="shared" si="23"/>
        <v>--</v>
      </c>
      <c r="Q79" s="339" t="b">
        <f t="shared" si="18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_xll.qlRateHelperRate(T79,_xll.ohTrigger(Trigger,Trigger6M))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196</v>
      </c>
      <c r="AZ79" s="101">
        <f>_xll.qlInterestRateIndexFixingDate(Currency&amp;"ibor"&amp;Tenor,BA79,Trigger)</f>
        <v>42292</v>
      </c>
      <c r="BA79" s="101">
        <f>_xll.qlCalendarAdvance(Calendar,BA78,AY79,"f",,Trigger)</f>
        <v>42296</v>
      </c>
      <c r="BB79" s="101">
        <f>_xll.qlInterestRateIndexMaturity(Currency&amp;"ibor"&amp;Tenor,BA79,Trigger)</f>
        <v>42479</v>
      </c>
      <c r="BC79" s="246">
        <f>_xll.qlIndexFixing($AC$5,AZ79,TRUE,_xll.ohTrigger(Trigger,Trigger6M))</f>
        <v>8.7449770677069439E-4</v>
      </c>
      <c r="BD79" s="246">
        <f>_xll.qlIndexFixing($BE$1,AZ79,TRUE,_xll.ohTrigger(Trigger,Trigger6M))</f>
        <v>8.6991216473717662E-4</v>
      </c>
    </row>
    <row r="80" spans="1:56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24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25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v>0</v>
      </c>
      <c r="N80" s="339" t="str">
        <f t="shared" si="21"/>
        <v>SW</v>
      </c>
      <c r="O80" s="339" t="e">
        <f t="shared" si="22"/>
        <v>#N/A</v>
      </c>
      <c r="P80" s="343" t="str">
        <f t="shared" si="23"/>
        <v>--</v>
      </c>
      <c r="Q80" s="339" t="b">
        <f t="shared" si="18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_xll.qlRateHelperRate(T80,_xll.ohTrigger(Trigger,Trigger6M))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196</v>
      </c>
      <c r="AZ80" s="101">
        <f>_xll.qlInterestRateIndexFixingDate(Currency&amp;"ibor"&amp;Tenor,BA80,Trigger)</f>
        <v>42293</v>
      </c>
      <c r="BA80" s="101">
        <f>_xll.qlCalendarAdvance(Calendar,BA79,AY80,"f",,Trigger)</f>
        <v>42297</v>
      </c>
      <c r="BB80" s="101">
        <f>_xll.qlInterestRateIndexMaturity(Currency&amp;"ibor"&amp;Tenor,BA80,Trigger)</f>
        <v>42480</v>
      </c>
      <c r="BC80" s="246">
        <f>_xll.qlIndexFixing($AC$5,AZ80,TRUE,_xll.ohTrigger(Trigger,Trigger6M))</f>
        <v>8.7558099207608766E-4</v>
      </c>
      <c r="BD80" s="246">
        <f>_xll.qlIndexFixing($BE$1,AZ80,TRUE,_xll.ohTrigger(Trigger,Trigger6M))</f>
        <v>8.7138422005066866E-4</v>
      </c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24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25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v>0</v>
      </c>
      <c r="N81" s="339" t="str">
        <f t="shared" si="21"/>
        <v>SW</v>
      </c>
      <c r="O81" s="339" t="e">
        <f t="shared" si="22"/>
        <v>#N/A</v>
      </c>
      <c r="P81" s="343" t="str">
        <f t="shared" si="23"/>
        <v>--</v>
      </c>
      <c r="Q81" s="339" t="b">
        <f t="shared" si="18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_xll.qlRateHelperRate(T81,_xll.ohTrigger(Trigger,Trigger6M))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196</v>
      </c>
      <c r="AZ81" s="101">
        <f>_xll.qlInterestRateIndexFixingDate(Currency&amp;"ibor"&amp;Tenor,BA81,Trigger)</f>
        <v>42296</v>
      </c>
      <c r="BA81" s="101">
        <f>_xll.qlCalendarAdvance(Calendar,BA80,AY81,"f",,Trigger)</f>
        <v>42298</v>
      </c>
      <c r="BB81" s="101">
        <f>_xll.qlInterestRateIndexMaturity(Currency&amp;"ibor"&amp;Tenor,BA81,Trigger)</f>
        <v>42481</v>
      </c>
      <c r="BC81" s="246">
        <f>_xll.qlIndexFixing($AC$5,AZ81,TRUE,_xll.ohTrigger(Trigger,Trigger6M))</f>
        <v>8.7661415626679058E-4</v>
      </c>
      <c r="BD81" s="246">
        <f>_xll.qlIndexFixing($BE$1,AZ81,TRUE,_xll.ohTrigger(Trigger,Trigger6M))</f>
        <v>8.728397919528035E-4</v>
      </c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24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25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v>0</v>
      </c>
      <c r="N82" s="339" t="str">
        <f t="shared" si="21"/>
        <v>SW</v>
      </c>
      <c r="O82" s="339" t="e">
        <f t="shared" si="22"/>
        <v>#N/A</v>
      </c>
      <c r="P82" s="343" t="str">
        <f t="shared" si="23"/>
        <v>--</v>
      </c>
      <c r="Q82" s="339" t="b">
        <f t="shared" si="18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_xll.qlRateHelperRate(T82,_xll.ohTrigger(Trigger,Trigger6M))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196</v>
      </c>
      <c r="AZ82" s="101">
        <f>_xll.qlInterestRateIndexFixingDate(Currency&amp;"ibor"&amp;Tenor,BA82,Trigger)</f>
        <v>42297</v>
      </c>
      <c r="BA82" s="101">
        <f>_xll.qlCalendarAdvance(Calendar,BA81,AY82,"f",,Trigger)</f>
        <v>42299</v>
      </c>
      <c r="BB82" s="101">
        <f>_xll.qlInterestRateIndexMaturity(Currency&amp;"ibor"&amp;Tenor,BA82,Trigger)</f>
        <v>42482</v>
      </c>
      <c r="BC82" s="246">
        <f>_xll.qlIndexFixing($AC$5,AZ82,TRUE,_xll.ohTrigger(Trigger,Trigger6M))</f>
        <v>8.7759719926417757E-4</v>
      </c>
      <c r="BD82" s="246">
        <f>_xll.qlIndexFixing($BE$1,AZ82,TRUE,_xll.ohTrigger(Trigger,Trigger6M))</f>
        <v>8.7428226852771145E-4</v>
      </c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24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25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v>0</v>
      </c>
      <c r="N83" s="339" t="str">
        <f t="shared" si="21"/>
        <v>SW</v>
      </c>
      <c r="O83" s="339" t="e">
        <f t="shared" si="22"/>
        <v>#N/A</v>
      </c>
      <c r="P83" s="343" t="str">
        <f t="shared" si="23"/>
        <v>--</v>
      </c>
      <c r="Q83" s="339" t="b">
        <f t="shared" si="18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_xll.qlRateHelperRate(T83,_xll.ohTrigger(Trigger,Trigger6M))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196</v>
      </c>
      <c r="AZ83" s="101">
        <f>_xll.qlInterestRateIndexFixingDate(Currency&amp;"ibor"&amp;Tenor,BA83,Trigger)</f>
        <v>42298</v>
      </c>
      <c r="BA83" s="101">
        <f>_xll.qlCalendarAdvance(Calendar,BA82,AY83,"f",,Trigger)</f>
        <v>42300</v>
      </c>
      <c r="BB83" s="101">
        <f>_xll.qlInterestRateIndexMaturity(Currency&amp;"ibor"&amp;Tenor,BA83,Trigger)</f>
        <v>42485</v>
      </c>
      <c r="BC83" s="246">
        <f>_xll.qlIndexFixing($AC$5,AZ83,TRUE,_xll.ohTrigger(Trigger,Trigger6M))</f>
        <v>8.8036140205567334E-4</v>
      </c>
      <c r="BD83" s="246">
        <f>_xll.qlIndexFixing($BE$1,AZ83,TRUE,_xll.ohTrigger(Trigger,Trigger6M))</f>
        <v>8.7580918881493446E-4</v>
      </c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24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25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v>0</v>
      </c>
      <c r="N84" s="339" t="str">
        <f t="shared" si="21"/>
        <v>SW</v>
      </c>
      <c r="O84" s="339" t="e">
        <f t="shared" si="22"/>
        <v>#N/A</v>
      </c>
      <c r="P84" s="343" t="str">
        <f t="shared" si="23"/>
        <v>--</v>
      </c>
      <c r="Q84" s="339" t="b">
        <f t="shared" si="18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_xll.qlRateHelperRate(T84,_xll.ohTrigger(Trigger,Trigger6M))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196</v>
      </c>
      <c r="AZ84" s="101">
        <f>_xll.qlInterestRateIndexFixingDate(Currency&amp;"ibor"&amp;Tenor,BA84,Trigger)</f>
        <v>42299</v>
      </c>
      <c r="BA84" s="101">
        <f>_xll.qlCalendarAdvance(Calendar,BA83,AY84,"f",,Trigger)</f>
        <v>42303</v>
      </c>
      <c r="BB84" s="101">
        <f>_xll.qlInterestRateIndexMaturity(Currency&amp;"ibor"&amp;Tenor,BA84,Trigger)</f>
        <v>42486</v>
      </c>
      <c r="BC84" s="246">
        <f>_xll.qlIndexFixing($AC$5,AZ84,TRUE,_xll.ohTrigger(Trigger,Trigger6M))</f>
        <v>8.8102815787516515E-4</v>
      </c>
      <c r="BD84" s="246">
        <f>_xll.qlIndexFixing($BE$1,AZ84,TRUE,_xll.ohTrigger(Trigger,Trigger6M))</f>
        <v>8.799889835622263E-4</v>
      </c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24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25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v>0</v>
      </c>
      <c r="N85" s="339" t="str">
        <f t="shared" si="21"/>
        <v>SW</v>
      </c>
      <c r="O85" s="339" t="e">
        <f t="shared" si="22"/>
        <v>#N/A</v>
      </c>
      <c r="P85" s="343" t="str">
        <f t="shared" si="23"/>
        <v>--</v>
      </c>
      <c r="Q85" s="339" t="b">
        <f t="shared" si="18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_xll.qlRateHelperRate(T85,_xll.ohTrigger(Trigger,Trigger6M))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196</v>
      </c>
      <c r="AZ85" s="101">
        <f>_xll.qlInterestRateIndexFixingDate(Currency&amp;"ibor"&amp;Tenor,BA85,Trigger)</f>
        <v>42300</v>
      </c>
      <c r="BA85" s="101">
        <f>_xll.qlCalendarAdvance(Calendar,BA84,AY85,"f",,Trigger)</f>
        <v>42304</v>
      </c>
      <c r="BB85" s="101">
        <f>_xll.qlInterestRateIndexMaturity(Currency&amp;"ibor"&amp;Tenor,BA85,Trigger)</f>
        <v>42487</v>
      </c>
      <c r="BC85" s="246">
        <f>_xll.qlIndexFixing($AC$5,AZ85,TRUE,_xll.ohTrigger(Trigger,Trigger6M))</f>
        <v>8.8176059385588362E-4</v>
      </c>
      <c r="BD85" s="246">
        <f>_xll.qlIndexFixing($BE$1,AZ85,TRUE,_xll.ohTrigger(Trigger,Trigger6M))</f>
        <v>8.8141680509492713E-4</v>
      </c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24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25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v>0</v>
      </c>
      <c r="N86" s="339" t="str">
        <f t="shared" si="21"/>
        <v>SW</v>
      </c>
      <c r="O86" s="339" t="e">
        <f t="shared" si="22"/>
        <v>#N/A</v>
      </c>
      <c r="P86" s="343" t="str">
        <f t="shared" si="23"/>
        <v>--</v>
      </c>
      <c r="Q86" s="339" t="b">
        <f t="shared" si="18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_xll.qlRateHelperRate(T86,_xll.ohTrigger(Trigger,Trigger6M))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196</v>
      </c>
      <c r="AZ86" s="101">
        <f>_xll.qlInterestRateIndexFixingDate(Currency&amp;"ibor"&amp;Tenor,BA86,Trigger)</f>
        <v>42303</v>
      </c>
      <c r="BA86" s="101">
        <f>_xll.qlCalendarAdvance(Calendar,BA85,AY86,"f",,Trigger)</f>
        <v>42305</v>
      </c>
      <c r="BB86" s="101">
        <f>_xll.qlInterestRateIndexMaturity(Currency&amp;"ibor"&amp;Tenor,BA86,Trigger)</f>
        <v>42488</v>
      </c>
      <c r="BC86" s="246">
        <f>_xll.qlIndexFixing($AC$5,AZ86,TRUE,_xll.ohTrigger(Trigger,Trigger6M))</f>
        <v>8.8244290825015791E-4</v>
      </c>
      <c r="BD86" s="246">
        <f>_xll.qlIndexFixing($BE$1,AZ86,TRUE,_xll.ohTrigger(Trigger,Trigger6M))</f>
        <v>8.8285186000873516E-4</v>
      </c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24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25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v>0</v>
      </c>
      <c r="N87" s="339" t="str">
        <f t="shared" si="21"/>
        <v>SW</v>
      </c>
      <c r="O87" s="339" t="e">
        <f t="shared" si="22"/>
        <v>#N/A</v>
      </c>
      <c r="P87" s="343" t="str">
        <f t="shared" si="23"/>
        <v>--</v>
      </c>
      <c r="Q87" s="339" t="b">
        <f t="shared" si="18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_xll.qlRateHelperRate(T87,_xll.ohTrigger(Trigger,Trigger6M))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196</v>
      </c>
      <c r="AZ87" s="101">
        <f>_xll.qlInterestRateIndexFixingDate(Currency&amp;"ibor"&amp;Tenor,BA87,Trigger)</f>
        <v>42304</v>
      </c>
      <c r="BA87" s="101">
        <f>_xll.qlCalendarAdvance(Calendar,BA86,AY87,"f",,Trigger)</f>
        <v>42306</v>
      </c>
      <c r="BB87" s="101">
        <f>_xll.qlInterestRateIndexMaturity(Currency&amp;"ibor"&amp;Tenor,BA87,Trigger)</f>
        <v>42489</v>
      </c>
      <c r="BC87" s="246">
        <f>_xll.qlIndexFixing($AC$5,AZ87,TRUE,_xll.ohTrigger(Trigger,Trigger6M))</f>
        <v>8.8307510100557097E-4</v>
      </c>
      <c r="BD87" s="246">
        <f>_xll.qlIndexFixing($BE$1,AZ87,TRUE,_xll.ohTrigger(Trigger,Trigger6M))</f>
        <v>8.8429753645504915E-4</v>
      </c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24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25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v>0</v>
      </c>
      <c r="N88" s="339" t="str">
        <f t="shared" si="21"/>
        <v>SW</v>
      </c>
      <c r="O88" s="339" t="e">
        <f t="shared" si="22"/>
        <v>#N/A</v>
      </c>
      <c r="P88" s="343" t="str">
        <f t="shared" si="23"/>
        <v>--</v>
      </c>
      <c r="Q88" s="339" t="b">
        <f t="shared" si="18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_xll.qlRateHelperRate(T88,_xll.ohTrigger(Trigger,Trigger6M))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196</v>
      </c>
      <c r="AZ88" s="101">
        <f>_xll.qlInterestRateIndexFixingDate(Currency&amp;"ibor"&amp;Tenor,BA88,Trigger)</f>
        <v>42305</v>
      </c>
      <c r="BA88" s="101">
        <f>_xll.qlCalendarAdvance(Calendar,BA87,AY88,"f",,Trigger)</f>
        <v>42307</v>
      </c>
      <c r="BB88" s="101">
        <f>_xll.qlInterestRateIndexMaturity(Currency&amp;"ibor"&amp;Tenor,BA88,Trigger)</f>
        <v>42489</v>
      </c>
      <c r="BC88" s="246">
        <f>_xll.qlIndexFixing($AC$5,AZ88,TRUE,_xll.ohTrigger(Trigger,Trigger6M))</f>
        <v>8.8266650450587018E-4</v>
      </c>
      <c r="BD88" s="246">
        <f>_xll.qlIndexFixing($BE$1,AZ88,TRUE,_xll.ohTrigger(Trigger,Trigger6M))</f>
        <v>8.856041108675504E-4</v>
      </c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24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25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v>0</v>
      </c>
      <c r="N89" s="339" t="str">
        <f t="shared" si="21"/>
        <v>SW</v>
      </c>
      <c r="O89" s="339" t="e">
        <f t="shared" si="22"/>
        <v>#N/A</v>
      </c>
      <c r="P89" s="343" t="str">
        <f t="shared" si="23"/>
        <v>--</v>
      </c>
      <c r="Q89" s="339" t="b">
        <f t="shared" si="18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_xll.qlRateHelperRate(T89,_xll.ohTrigger(Trigger,Trigger6M))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196</v>
      </c>
      <c r="AZ89" s="101">
        <f>_xll.qlInterestRateIndexFixingDate(Currency&amp;"ibor"&amp;Tenor,BA89,Trigger)</f>
        <v>42306</v>
      </c>
      <c r="BA89" s="101">
        <f>_xll.qlCalendarAdvance(Calendar,BA88,AY89,"f",,Trigger)</f>
        <v>42310</v>
      </c>
      <c r="BB89" s="101">
        <f>_xll.qlInterestRateIndexMaturity(Currency&amp;"ibor"&amp;Tenor,BA89,Trigger)</f>
        <v>42492</v>
      </c>
      <c r="BC89" s="246">
        <f>_xll.qlIndexFixing($AC$5,AZ89,TRUE,_xll.ohTrigger(Trigger,Trigger6M))</f>
        <v>8.8407186243040883E-4</v>
      </c>
      <c r="BD89" s="246">
        <f>_xll.qlIndexFixing($BE$1,AZ89,TRUE,_xll.ohTrigger(Trigger,Trigger6M))</f>
        <v>8.9000000000025268E-4</v>
      </c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24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25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v>0</v>
      </c>
      <c r="N90" s="339" t="str">
        <f t="shared" si="21"/>
        <v>SW</v>
      </c>
      <c r="O90" s="339" t="e">
        <f t="shared" si="22"/>
        <v>#N/A</v>
      </c>
      <c r="P90" s="343" t="str">
        <f t="shared" si="23"/>
        <v>--</v>
      </c>
      <c r="Q90" s="339" t="b">
        <f t="shared" si="18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_xll.qlRateHelperRate(T90,_xll.ohTrigger(Trigger,Trigger6M))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196</v>
      </c>
      <c r="AZ90" s="101">
        <f>_xll.qlInterestRateIndexFixingDate(Currency&amp;"ibor"&amp;Tenor,BA90,Trigger)</f>
        <v>42307</v>
      </c>
      <c r="BA90" s="101">
        <f>_xll.qlCalendarAdvance(Calendar,BA89,AY90,"f",,Trigger)</f>
        <v>42311</v>
      </c>
      <c r="BB90" s="101">
        <f>_xll.qlInterestRateIndexMaturity(Currency&amp;"ibor"&amp;Tenor,BA90,Trigger)</f>
        <v>42493</v>
      </c>
      <c r="BC90" s="246">
        <f>_xll.qlIndexFixing($AC$5,AZ90,TRUE,_xll.ohTrigger(Trigger,Trigger6M))</f>
        <v>8.8558685531891211E-4</v>
      </c>
      <c r="BD90" s="246">
        <f>_xll.qlIndexFixing($BE$1,AZ90,TRUE,_xll.ohTrigger(Trigger,Trigger6M))</f>
        <v>8.9150943996184632E-4</v>
      </c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24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25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v>0</v>
      </c>
      <c r="N91" s="339" t="str">
        <f t="shared" si="21"/>
        <v>SW</v>
      </c>
      <c r="O91" s="339" t="e">
        <f t="shared" si="22"/>
        <v>#N/A</v>
      </c>
      <c r="P91" s="343" t="str">
        <f t="shared" si="23"/>
        <v>--</v>
      </c>
      <c r="Q91" s="339" t="b">
        <f t="shared" si="18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_xll.qlRateHelperRate(T91,_xll.ohTrigger(Trigger,Trigger6M))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196</v>
      </c>
      <c r="AZ91" s="101">
        <f>_xll.qlInterestRateIndexFixingDate(Currency&amp;"ibor"&amp;Tenor,BA91,Trigger)</f>
        <v>42310</v>
      </c>
      <c r="BA91" s="101">
        <f>_xll.qlCalendarAdvance(Calendar,BA90,AY91,"f",,Trigger)</f>
        <v>42312</v>
      </c>
      <c r="BB91" s="101">
        <f>_xll.qlInterestRateIndexMaturity(Currency&amp;"ibor"&amp;Tenor,BA91,Trigger)</f>
        <v>42494</v>
      </c>
      <c r="BC91" s="246">
        <f>_xll.qlIndexFixing($AC$5,AZ91,TRUE,_xll.ohTrigger(Trigger,Trigger6M))</f>
        <v>8.8706966379535678E-4</v>
      </c>
      <c r="BD91" s="246">
        <f>_xll.qlIndexFixing($BE$1,AZ91,TRUE,_xll.ohTrigger(Trigger,Trigger6M))</f>
        <v>8.9304241788622772E-4</v>
      </c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24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25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v>0</v>
      </c>
      <c r="N92" s="339" t="str">
        <f t="shared" si="21"/>
        <v>SW</v>
      </c>
      <c r="O92" s="339" t="e">
        <f t="shared" si="22"/>
        <v>#N/A</v>
      </c>
      <c r="P92" s="343" t="str">
        <f t="shared" si="23"/>
        <v>--</v>
      </c>
      <c r="Q92" s="339" t="b">
        <f t="shared" si="18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_xll.qlRateHelperRate(T92,_xll.ohTrigger(Trigger,Trigger6M))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196</v>
      </c>
      <c r="AZ92" s="101">
        <f>_xll.qlInterestRateIndexFixingDate(Currency&amp;"ibor"&amp;Tenor,BA92,Trigger)</f>
        <v>42311</v>
      </c>
      <c r="BA92" s="101">
        <f>_xll.qlCalendarAdvance(Calendar,BA91,AY92,"f",,Trigger)</f>
        <v>42313</v>
      </c>
      <c r="BB92" s="101">
        <f>_xll.qlInterestRateIndexMaturity(Currency&amp;"ibor"&amp;Tenor,BA92,Trigger)</f>
        <v>42495</v>
      </c>
      <c r="BC92" s="246">
        <f>_xll.qlIndexFixing($AC$5,AZ92,TRUE,_xll.ohTrigger(Trigger,Trigger6M))</f>
        <v>8.8852028778683414E-4</v>
      </c>
      <c r="BD92" s="246">
        <f>_xll.qlIndexFixing($BE$1,AZ92,TRUE,_xll.ohTrigger(Trigger,Trigger6M))</f>
        <v>8.9459774584627733E-4</v>
      </c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24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25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v>0</v>
      </c>
      <c r="N93" s="339" t="str">
        <f t="shared" si="21"/>
        <v>SW</v>
      </c>
      <c r="O93" s="339" t="e">
        <f t="shared" si="22"/>
        <v>#N/A</v>
      </c>
      <c r="P93" s="343" t="str">
        <f t="shared" si="23"/>
        <v>--</v>
      </c>
      <c r="Q93" s="339" t="b">
        <f t="shared" si="18"/>
        <v>0</v>
      </c>
      <c r="R93" s="347">
        <v>1</v>
      </c>
      <c r="S93" s="347">
        <v>1</v>
      </c>
      <c r="T93" s="102" t="e">
        <v>#N/A</v>
      </c>
      <c r="U93" s="100" t="e">
        <f>_xll.qlRateHelperQuoteName(T93)</f>
        <v>#VALUE!</v>
      </c>
      <c r="V93" s="349" t="e">
        <f>_xll.qlRateHelperRate(T93,_xll.ohTrigger(Trigger,Trigger6M))</f>
        <v>#VALUE!</v>
      </c>
      <c r="W93" s="102" t="str">
        <f>IFERROR(_xll.qlFuturesRateHelperConvexityAdjustment(T93,Trigger),"--")</f>
        <v>--</v>
      </c>
      <c r="X93" s="102" t="e">
        <f>_xll.qlRateHelperEarliestDate(T93,Trigger)</f>
        <v>#VALUE!</v>
      </c>
      <c r="Y93" s="102" t="e">
        <f>_xll.qlRateHelperLatestDate(T93,Trigger)</f>
        <v>#VALUE!</v>
      </c>
      <c r="Z93" s="102" t="e">
        <v>#N/A</v>
      </c>
      <c r="AY93" s="100" t="s">
        <v>196</v>
      </c>
      <c r="AZ93" s="101">
        <f>_xll.qlInterestRateIndexFixingDate(Currency&amp;"ibor"&amp;Tenor,BA93,Trigger)</f>
        <v>42312</v>
      </c>
      <c r="BA93" s="101">
        <f>_xll.qlCalendarAdvance(Calendar,BA92,AY93,"f",,Trigger)</f>
        <v>42314</v>
      </c>
      <c r="BB93" s="101">
        <f>_xll.qlInterestRateIndexMaturity(Currency&amp;"ibor"&amp;Tenor,BA93,Trigger)</f>
        <v>42496</v>
      </c>
      <c r="BC93" s="246">
        <f>_xll.qlIndexFixing($AC$5,AZ93,TRUE,_xll.ohTrigger(Trigger,Trigger6M))</f>
        <v>8.8993872722307099E-4</v>
      </c>
      <c r="BD93" s="246">
        <f>_xll.qlIndexFixing($BE$1,AZ93,TRUE,_xll.ohTrigger(Trigger,Trigger6M))</f>
        <v>8.9617423591224082E-4</v>
      </c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24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25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v>0</v>
      </c>
      <c r="N94" s="339" t="str">
        <f t="shared" ref="N94:N95" si="26">A99</f>
        <v>SW</v>
      </c>
      <c r="O94" s="339" t="e">
        <f t="shared" ref="O94:O95" si="27">B99</f>
        <v>#N/A</v>
      </c>
      <c r="P94" s="343" t="str">
        <f t="shared" ref="P94:P95" si="28">K99</f>
        <v>--</v>
      </c>
      <c r="Q94" s="339" t="b">
        <f t="shared" si="18"/>
        <v>0</v>
      </c>
      <c r="R94" s="347">
        <v>1</v>
      </c>
      <c r="S94" s="347">
        <v>1</v>
      </c>
      <c r="T94" s="103" t="e">
        <v>#N/A</v>
      </c>
      <c r="U94" s="110" t="e">
        <f>_xll.qlRateHelperQuoteName(T94)</f>
        <v>#VALUE!</v>
      </c>
      <c r="V94" s="350" t="e">
        <f>_xll.qlRateHelperRate(T94,_xll.ohTrigger(Trigger,Trigger6M))</f>
        <v>#VALUE!</v>
      </c>
      <c r="W94" s="103" t="str">
        <f>IFERROR(_xll.qlFuturesRateHelperConvexityAdjustment(T94,Trigger),"--")</f>
        <v>--</v>
      </c>
      <c r="X94" s="103" t="e">
        <f>_xll.qlRateHelperEarliestDate(T94,Trigger)</f>
        <v>#VALUE!</v>
      </c>
      <c r="Y94" s="103" t="e">
        <f>_xll.qlRateHelperLatestDate(T94,Trigger)</f>
        <v>#VALUE!</v>
      </c>
      <c r="Z94" s="103" t="e">
        <v>#N/A</v>
      </c>
      <c r="AY94" s="100" t="s">
        <v>196</v>
      </c>
      <c r="AZ94" s="101">
        <f>_xll.qlInterestRateIndexFixingDate(Currency&amp;"ibor"&amp;Tenor,BA94,Trigger)</f>
        <v>42313</v>
      </c>
      <c r="BA94" s="101">
        <f>_xll.qlCalendarAdvance(Calendar,BA93,AY94,"f",,Trigger)</f>
        <v>42317</v>
      </c>
      <c r="BB94" s="101">
        <f>_xll.qlInterestRateIndexMaturity(Currency&amp;"ibor"&amp;Tenor,BA94,Trigger)</f>
        <v>42499</v>
      </c>
      <c r="BC94" s="246">
        <f>_xll.qlIndexFixing($AC$5,AZ94,TRUE,_xll.ohTrigger(Trigger,Trigger6M))</f>
        <v>8.9400093751604932E-4</v>
      </c>
      <c r="BD94" s="246">
        <f>_xll.qlIndexFixing($BE$1,AZ94,TRUE,_xll.ohTrigger(Trigger,Trigger6M))</f>
        <v>9.0101879939931612E-4</v>
      </c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24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25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v>0</v>
      </c>
      <c r="N95" s="344" t="str">
        <f t="shared" si="26"/>
        <v>SW</v>
      </c>
      <c r="O95" s="344" t="e">
        <f t="shared" si="27"/>
        <v>#N/A</v>
      </c>
      <c r="P95" s="345" t="str">
        <f t="shared" si="28"/>
        <v>--</v>
      </c>
      <c r="Q95" s="344" t="b">
        <f t="shared" ref="Q95" si="29">L100</f>
        <v>0</v>
      </c>
      <c r="R95" s="348">
        <v>1</v>
      </c>
      <c r="S95" s="348">
        <v>1</v>
      </c>
      <c r="AY95" s="100" t="s">
        <v>196</v>
      </c>
      <c r="AZ95" s="101">
        <f>_xll.qlInterestRateIndexFixingDate(Currency&amp;"ibor"&amp;Tenor,BA95,Trigger)</f>
        <v>42314</v>
      </c>
      <c r="BA95" s="101">
        <f>_xll.qlCalendarAdvance(Calendar,BA94,AY95,"f",,Trigger)</f>
        <v>42318</v>
      </c>
      <c r="BB95" s="101">
        <f>_xll.qlInterestRateIndexMaturity(Currency&amp;"ibor"&amp;Tenor,BA95,Trigger)</f>
        <v>42500</v>
      </c>
      <c r="BC95" s="246">
        <f>_xll.qlIndexFixing($AC$5,AZ95,TRUE,_xll.ohTrigger(Trigger,Trigger6M))</f>
        <v>8.9529063805494143E-4</v>
      </c>
      <c r="BD95" s="246">
        <f>_xll.qlIndexFixing($BE$1,AZ95,TRUE,_xll.ohTrigger(Trigger,Trigger6M))</f>
        <v>9.0266805852638613E-4</v>
      </c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24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25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v>0</v>
      </c>
      <c r="AY96" s="100" t="s">
        <v>196</v>
      </c>
      <c r="AZ96" s="101">
        <f>_xll.qlInterestRateIndexFixingDate(Currency&amp;"ibor"&amp;Tenor,BA96,Trigger)</f>
        <v>42317</v>
      </c>
      <c r="BA96" s="101">
        <f>_xll.qlCalendarAdvance(Calendar,BA95,AY96,"f",,Trigger)</f>
        <v>42319</v>
      </c>
      <c r="BB96" s="101">
        <f>_xll.qlInterestRateIndexMaturity(Currency&amp;"ibor"&amp;Tenor,BA96,Trigger)</f>
        <v>42501</v>
      </c>
      <c r="BC96" s="246">
        <f>_xll.qlIndexFixing($AC$5,AZ96,TRUE,_xll.ohTrigger(Trigger,Trigger6M))</f>
        <v>8.9654815370830753E-4</v>
      </c>
      <c r="BD96" s="246">
        <f>_xll.qlIndexFixing($BE$1,AZ96,TRUE,_xll.ohTrigger(Trigger,Trigger6M))</f>
        <v>9.0433254006052721E-4</v>
      </c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24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25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v>0</v>
      </c>
      <c r="AY97" s="100" t="s">
        <v>196</v>
      </c>
      <c r="AZ97" s="101">
        <f>_xll.qlInterestRateIndexFixingDate(Currency&amp;"ibor"&amp;Tenor,BA97,Trigger)</f>
        <v>42318</v>
      </c>
      <c r="BA97" s="101">
        <f>_xll.qlCalendarAdvance(Calendar,BA96,AY97,"f",,Trigger)</f>
        <v>42320</v>
      </c>
      <c r="BB97" s="101">
        <f>_xll.qlInterestRateIndexMaturity(Currency&amp;"ibor"&amp;Tenor,BA97,Trigger)</f>
        <v>42502</v>
      </c>
      <c r="BC97" s="246">
        <f>_xll.qlIndexFixing($AC$5,AZ97,TRUE,_xll.ohTrigger(Trigger,Trigger6M))</f>
        <v>8.9777348441421917E-4</v>
      </c>
      <c r="BD97" s="246">
        <f>_xll.qlIndexFixing($BE$1,AZ97,TRUE,_xll.ohTrigger(Trigger,Trigger6M))</f>
        <v>9.0601105605222045E-4</v>
      </c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24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25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v>0</v>
      </c>
      <c r="AY98" s="100" t="s">
        <v>196</v>
      </c>
      <c r="AZ98" s="101">
        <f>_xll.qlInterestRateIndexFixingDate(Currency&amp;"ibor"&amp;Tenor,BA98,Trigger)</f>
        <v>42319</v>
      </c>
      <c r="BA98" s="101">
        <f>_xll.qlCalendarAdvance(Calendar,BA97,AY98,"f",,Trigger)</f>
        <v>42321</v>
      </c>
      <c r="BB98" s="101">
        <f>_xll.qlInterestRateIndexMaturity(Currency&amp;"ibor"&amp;Tenor,BA98,Trigger)</f>
        <v>42503</v>
      </c>
      <c r="BC98" s="246">
        <f>_xll.qlIndexFixing($AC$5,AZ98,TRUE,_xll.ohTrigger(Trigger,Trigger6M))</f>
        <v>8.989666301133832E-4</v>
      </c>
      <c r="BD98" s="246">
        <f>_xll.qlIndexFixing($BE$1,AZ98,TRUE,_xll.ohTrigger(Trigger,Trigger6M))</f>
        <v>9.0770241854755483E-4</v>
      </c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24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25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v>0</v>
      </c>
      <c r="AY99" s="100" t="s">
        <v>196</v>
      </c>
      <c r="AZ99" s="101">
        <f>_xll.qlInterestRateIndexFixingDate(Currency&amp;"ibor"&amp;Tenor,BA99,Trigger)</f>
        <v>42320</v>
      </c>
      <c r="BA99" s="101">
        <f>_xll.qlCalendarAdvance(Calendar,BA98,AY99,"f",,Trigger)</f>
        <v>42324</v>
      </c>
      <c r="BB99" s="101">
        <f>_xll.qlInterestRateIndexMaturity(Currency&amp;"ibor"&amp;Tenor,BA99,Trigger)</f>
        <v>42506</v>
      </c>
      <c r="BC99" s="246">
        <f>_xll.qlIndexFixing($AC$5,AZ99,TRUE,_xll.ohTrigger(Trigger,Trigger6M))</f>
        <v>9.0235295659590387E-4</v>
      </c>
      <c r="BD99" s="246">
        <f>_xll.qlIndexFixing($BE$1,AZ99,TRUE,_xll.ohTrigger(Trigger,Trigger6M))</f>
        <v>9.1284170545831813E-4</v>
      </c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24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25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v>0</v>
      </c>
      <c r="AY100" s="100" t="s">
        <v>196</v>
      </c>
      <c r="AZ100" s="101">
        <f>_xll.qlInterestRateIndexFixingDate(Currency&amp;"ibor"&amp;Tenor,BA100,Trigger)</f>
        <v>42321</v>
      </c>
      <c r="BA100" s="101">
        <f>_xll.qlCalendarAdvance(Calendar,BA99,AY100,"f",,Trigger)</f>
        <v>42325</v>
      </c>
      <c r="BB100" s="101">
        <f>_xll.qlInterestRateIndexMaturity(Currency&amp;"ibor"&amp;Tenor,BA100,Trigger)</f>
        <v>42507</v>
      </c>
      <c r="BC100" s="246">
        <f>_xll.qlIndexFixing($AC$5,AZ100,TRUE,_xll.ohTrigger(Trigger,Trigger6M))</f>
        <v>9.0341736170149764E-4</v>
      </c>
      <c r="BD100" s="246">
        <f>_xll.qlIndexFixing($BE$1,AZ100,TRUE,_xll.ohTrigger(Trigger,Trigger6M))</f>
        <v>9.1457257435224458E-4</v>
      </c>
    </row>
    <row r="101" spans="1:56" ht="11.25" customHeight="1" x14ac:dyDescent="0.25">
      <c r="AY101" s="100" t="s">
        <v>196</v>
      </c>
      <c r="AZ101" s="101">
        <f>_xll.qlInterestRateIndexFixingDate(Currency&amp;"ibor"&amp;Tenor,BA101,Trigger)</f>
        <v>42324</v>
      </c>
      <c r="BA101" s="101">
        <f>_xll.qlCalendarAdvance(Calendar,BA100,AY101,"f",,Trigger)</f>
        <v>42326</v>
      </c>
      <c r="BB101" s="101">
        <f>_xll.qlInterestRateIndexMaturity(Currency&amp;"ibor"&amp;Tenor,BA101,Trigger)</f>
        <v>42508</v>
      </c>
      <c r="BC101" s="246">
        <f>_xll.qlIndexFixing($AC$5,AZ101,TRUE,_xll.ohTrigger(Trigger,Trigger6M))</f>
        <v>9.0444958152495957E-4</v>
      </c>
      <c r="BD101" s="246">
        <f>_xll.qlIndexFixing($BE$1,AZ101,TRUE,_xll.ohTrigger(Trigger,Trigger6M))</f>
        <v>9.1631034992228119E-4</v>
      </c>
    </row>
    <row r="102" spans="1:56" ht="11.25" customHeight="1" x14ac:dyDescent="0.25">
      <c r="AY102" s="100" t="s">
        <v>196</v>
      </c>
      <c r="AZ102" s="101">
        <f>_xll.qlInterestRateIndexFixingDate(Currency&amp;"ibor"&amp;Tenor,BA102,Trigger)</f>
        <v>42325</v>
      </c>
      <c r="BA102" s="101">
        <f>_xll.qlCalendarAdvance(Calendar,BA101,AY102,"f",,Trigger)</f>
        <v>42327</v>
      </c>
      <c r="BB102" s="101">
        <f>_xll.qlInterestRateIndexMaturity(Currency&amp;"ibor"&amp;Tenor,BA102,Trigger)</f>
        <v>42509</v>
      </c>
      <c r="BC102" s="246">
        <f>_xll.qlIndexFixing($AC$5,AZ102,TRUE,_xll.ohTrigger(Trigger,Trigger6M))</f>
        <v>9.054496160153415E-4</v>
      </c>
      <c r="BD102" s="246">
        <f>_xll.qlIndexFixing($BE$1,AZ102,TRUE,_xll.ohTrigger(Trigger,Trigger6M))</f>
        <v>9.1805384419079957E-4</v>
      </c>
    </row>
    <row r="103" spans="1:56" ht="11.25" customHeight="1" x14ac:dyDescent="0.25">
      <c r="AY103" s="100" t="s">
        <v>196</v>
      </c>
      <c r="AZ103" s="101">
        <f>_xll.qlInterestRateIndexFixingDate(Currency&amp;"ibor"&amp;Tenor,BA103,Trigger)</f>
        <v>42326</v>
      </c>
      <c r="BA103" s="101">
        <f>_xll.qlCalendarAdvance(Calendar,BA102,AY103,"f",,Trigger)</f>
        <v>42328</v>
      </c>
      <c r="BB103" s="101">
        <f>_xll.qlInterestRateIndexMaturity(Currency&amp;"ibor"&amp;Tenor,BA103,Trigger)</f>
        <v>42510</v>
      </c>
      <c r="BC103" s="246">
        <f>_xll.qlIndexFixing($AC$5,AZ103,TRUE,_xll.ohTrigger(Trigger,Trigger6M))</f>
        <v>9.0641746512520882E-4</v>
      </c>
      <c r="BD103" s="246">
        <f>_xll.qlIndexFixing($BE$1,AZ103,TRUE,_xll.ohTrigger(Trigger,Trigger6M))</f>
        <v>9.1980186917534014E-4</v>
      </c>
    </row>
    <row r="104" spans="1:56" ht="11.25" customHeight="1" x14ac:dyDescent="0.25">
      <c r="AY104" s="100" t="s">
        <v>196</v>
      </c>
      <c r="AZ104" s="101">
        <f>_xll.qlInterestRateIndexFixingDate(Currency&amp;"ibor"&amp;Tenor,BA104,Trigger)</f>
        <v>42327</v>
      </c>
      <c r="BA104" s="101">
        <f>_xll.qlCalendarAdvance(Calendar,BA103,AY104,"f",,Trigger)</f>
        <v>42331</v>
      </c>
      <c r="BB104" s="101">
        <f>_xll.qlInterestRateIndexMaturity(Currency&amp;"ibor"&amp;Tenor,BA104,Trigger)</f>
        <v>42513</v>
      </c>
      <c r="BC104" s="246">
        <f>_xll.qlIndexFixing($AC$5,AZ104,TRUE,_xll.ohTrigger(Trigger,Trigger6M))</f>
        <v>9.0912789970089118E-4</v>
      </c>
      <c r="BD104" s="246">
        <f>_xll.qlIndexFixing($BE$1,AZ104,TRUE,_xll.ohTrigger(Trigger,Trigger6M))</f>
        <v>9.2506124854998888E-4</v>
      </c>
    </row>
    <row r="105" spans="1:56" ht="11.25" customHeight="1" x14ac:dyDescent="0.25">
      <c r="AY105" s="100" t="s">
        <v>196</v>
      </c>
      <c r="AZ105" s="101">
        <f>_xll.qlInterestRateIndexFixingDate(Currency&amp;"ibor"&amp;Tenor,BA105,Trigger)</f>
        <v>42328</v>
      </c>
      <c r="BA105" s="101">
        <f>_xll.qlCalendarAdvance(Calendar,BA104,AY105,"f",,Trigger)</f>
        <v>42332</v>
      </c>
      <c r="BB105" s="101">
        <f>_xll.qlInterestRateIndexMaturity(Currency&amp;"ibor"&amp;Tenor,BA105,Trigger)</f>
        <v>42514</v>
      </c>
      <c r="BC105" s="246">
        <f>_xll.qlIndexFixing($AC$5,AZ105,TRUE,_xll.ohTrigger(Trigger,Trigger6M))</f>
        <v>9.0996700682840896E-4</v>
      </c>
      <c r="BD105" s="246">
        <f>_xll.qlIndexFixing($BE$1,AZ105,TRUE,_xll.ohTrigger(Trigger,Trigger6M))</f>
        <v>9.2681551650067339E-4</v>
      </c>
    </row>
    <row r="106" spans="1:56" ht="11.25" customHeight="1" x14ac:dyDescent="0.25">
      <c r="AY106" s="100" t="s">
        <v>196</v>
      </c>
      <c r="AZ106" s="101">
        <f>_xll.qlInterestRateIndexFixingDate(Currency&amp;"ibor"&amp;Tenor,BA106,Trigger)</f>
        <v>42331</v>
      </c>
      <c r="BA106" s="101">
        <f>_xll.qlCalendarAdvance(Calendar,BA105,AY106,"f",,Trigger)</f>
        <v>42333</v>
      </c>
      <c r="BB106" s="101">
        <f>_xll.qlInterestRateIndexMaturity(Currency&amp;"ibor"&amp;Tenor,BA106,Trigger)</f>
        <v>42515</v>
      </c>
      <c r="BC106" s="246">
        <f>_xll.qlIndexFixing($AC$5,AZ106,TRUE,_xll.ohTrigger(Trigger,Trigger6M))</f>
        <v>9.1077392835405078E-4</v>
      </c>
      <c r="BD106" s="246">
        <f>_xll.qlIndexFixing($BE$1,AZ106,TRUE,_xll.ohTrigger(Trigger,Trigger6M))</f>
        <v>9.2856837519666698E-4</v>
      </c>
    </row>
    <row r="107" spans="1:56" ht="11.25" customHeight="1" x14ac:dyDescent="0.25">
      <c r="AY107" s="100" t="s">
        <v>196</v>
      </c>
      <c r="AZ107" s="101">
        <f>_xll.qlInterestRateIndexFixingDate(Currency&amp;"ibor"&amp;Tenor,BA107,Trigger)</f>
        <v>42332</v>
      </c>
      <c r="BA107" s="101">
        <f>_xll.qlCalendarAdvance(Calendar,BA106,AY107,"f",,Trigger)</f>
        <v>42334</v>
      </c>
      <c r="BB107" s="101">
        <f>_xll.qlInterestRateIndexMaturity(Currency&amp;"ibor"&amp;Tenor,BA107,Trigger)</f>
        <v>42516</v>
      </c>
      <c r="BC107" s="246">
        <f>_xll.qlIndexFixing($AC$5,AZ107,TRUE,_xll.ohTrigger(Trigger,Trigger6M))</f>
        <v>9.1154866423872704E-4</v>
      </c>
      <c r="BD107" s="246">
        <f>_xll.qlIndexFixing($BE$1,AZ107,TRUE,_xll.ohTrigger(Trigger,Trigger6M))</f>
        <v>9.3031863663091429E-4</v>
      </c>
    </row>
    <row r="108" spans="1:56" ht="11.25" customHeight="1" x14ac:dyDescent="0.25">
      <c r="AY108" s="100" t="s">
        <v>196</v>
      </c>
      <c r="AZ108" s="101">
        <f>_xll.qlInterestRateIndexFixingDate(Currency&amp;"ibor"&amp;Tenor,BA108,Trigger)</f>
        <v>42333</v>
      </c>
      <c r="BA108" s="101">
        <f>_xll.qlCalendarAdvance(Calendar,BA107,AY108,"f",,Trigger)</f>
        <v>42335</v>
      </c>
      <c r="BB108" s="101">
        <f>_xll.qlInterestRateIndexMaturity(Currency&amp;"ibor"&amp;Tenor,BA108,Trigger)</f>
        <v>42517</v>
      </c>
      <c r="BC108" s="246">
        <f>_xll.qlIndexFixing($AC$5,AZ108,TRUE,_xll.ohTrigger(Trigger,Trigger6M))</f>
        <v>9.1229121444466577E-4</v>
      </c>
      <c r="BD108" s="246">
        <f>_xll.qlIndexFixing($BE$1,AZ108,TRUE,_xll.ohTrigger(Trigger,Trigger6M))</f>
        <v>9.3206511279240697E-4</v>
      </c>
    </row>
    <row r="109" spans="1:56" ht="11.25" customHeight="1" x14ac:dyDescent="0.25">
      <c r="AY109" s="100" t="s">
        <v>196</v>
      </c>
      <c r="AZ109" s="101">
        <f>_xll.qlInterestRateIndexFixingDate(Currency&amp;"ibor"&amp;Tenor,BA109,Trigger)</f>
        <v>42334</v>
      </c>
      <c r="BA109" s="101">
        <f>_xll.qlCalendarAdvance(Calendar,BA108,AY109,"f",,Trigger)</f>
        <v>42338</v>
      </c>
      <c r="BB109" s="101">
        <f>_xll.qlInterestRateIndexMaturity(Currency&amp;"ibor"&amp;Tenor,BA109,Trigger)</f>
        <v>42521</v>
      </c>
      <c r="BC109" s="246">
        <f>_xll.qlIndexFixing($AC$5,AZ109,TRUE,_xll.ohTrigger(Trigger,Trigger6M))</f>
        <v>9.1563745242452792E-4</v>
      </c>
      <c r="BD109" s="246">
        <f>_xll.qlIndexFixing($BE$1,AZ109,TRUE,_xll.ohTrigger(Trigger,Trigger6M))</f>
        <v>9.376480083536598E-4</v>
      </c>
    </row>
    <row r="110" spans="1:56" ht="11.25" customHeight="1" x14ac:dyDescent="0.25">
      <c r="AY110" s="100" t="s">
        <v>196</v>
      </c>
      <c r="AZ110" s="101">
        <f>_xll.qlInterestRateIndexFixingDate(Currency&amp;"ibor"&amp;Tenor,BA110,Trigger)</f>
        <v>42335</v>
      </c>
      <c r="BA110" s="101">
        <f>_xll.qlCalendarAdvance(Calendar,BA109,AY110,"f",,Trigger)</f>
        <v>42339</v>
      </c>
      <c r="BB110" s="101">
        <f>_xll.qlInterestRateIndexMaturity(Currency&amp;"ibor"&amp;Tenor,BA110,Trigger)</f>
        <v>42522</v>
      </c>
      <c r="BC110" s="246">
        <f>_xll.qlIndexFixing($AC$5,AZ110,TRUE,_xll.ohTrigger(Trigger,Trigger6M))</f>
        <v>9.1626384102453339E-4</v>
      </c>
      <c r="BD110" s="246">
        <f>_xll.qlIndexFixing($BE$1,AZ110,TRUE,_xll.ohTrigger(Trigger,Trigger6M))</f>
        <v>9.2831908730117534E-4</v>
      </c>
    </row>
    <row r="111" spans="1:56" ht="11.25" customHeight="1" x14ac:dyDescent="0.25">
      <c r="AY111" s="100" t="s">
        <v>196</v>
      </c>
      <c r="AZ111" s="101">
        <f>_xll.qlInterestRateIndexFixingDate(Currency&amp;"ibor"&amp;Tenor,BA111,Trigger)</f>
        <v>42338</v>
      </c>
      <c r="BA111" s="101">
        <f>_xll.qlCalendarAdvance(Calendar,BA110,AY111,"f",,Trigger)</f>
        <v>42340</v>
      </c>
      <c r="BB111" s="101">
        <f>_xll.qlInterestRateIndexMaturity(Currency&amp;"ibor"&amp;Tenor,BA111,Trigger)</f>
        <v>42523</v>
      </c>
      <c r="BC111" s="246">
        <f>_xll.qlIndexFixing($AC$5,AZ111,TRUE,_xll.ohTrigger(Trigger,Trigger6M))</f>
        <v>9.1685821956610976E-4</v>
      </c>
      <c r="BD111" s="246">
        <f>_xll.qlIndexFixing($BE$1,AZ111,TRUE,_xll.ohTrigger(Trigger,Trigger6M))</f>
        <v>9.3000000000026124E-4</v>
      </c>
    </row>
    <row r="112" spans="1:56" ht="11.25" customHeight="1" x14ac:dyDescent="0.25">
      <c r="AY112" s="100" t="s">
        <v>196</v>
      </c>
      <c r="AZ112" s="101">
        <f>_xll.qlInterestRateIndexFixingDate(Currency&amp;"ibor"&amp;Tenor,BA112,Trigger)</f>
        <v>42339</v>
      </c>
      <c r="BA112" s="101">
        <f>_xll.qlCalendarAdvance(Calendar,BA111,AY112,"f",,Trigger)</f>
        <v>42341</v>
      </c>
      <c r="BB112" s="101">
        <f>_xll.qlInterestRateIndexMaturity(Currency&amp;"ibor"&amp;Tenor,BA112,Trigger)</f>
        <v>42524</v>
      </c>
      <c r="BC112" s="246">
        <f>_xll.qlIndexFixing($AC$5,AZ112,TRUE,_xll.ohTrigger(Trigger,Trigger6M))</f>
        <v>9.184909962008809E-4</v>
      </c>
      <c r="BD112" s="246">
        <f>_xll.qlIndexFixing($BE$1,AZ112,TRUE,_xll.ohTrigger(Trigger,Trigger6M))</f>
        <v>9.3166822964954555E-4</v>
      </c>
    </row>
    <row r="113" spans="51:56" ht="11.25" customHeight="1" x14ac:dyDescent="0.25">
      <c r="AY113" s="100" t="s">
        <v>196</v>
      </c>
      <c r="AZ113" s="101">
        <f>_xll.qlInterestRateIndexFixingDate(Currency&amp;"ibor"&amp;Tenor,BA113,Trigger)</f>
        <v>42340</v>
      </c>
      <c r="BA113" s="101">
        <f>_xll.qlCalendarAdvance(Calendar,BA112,AY113,"f",,Trigger)</f>
        <v>42342</v>
      </c>
      <c r="BB113" s="101">
        <f>_xll.qlInterestRateIndexMaturity(Currency&amp;"ibor"&amp;Tenor,BA113,Trigger)</f>
        <v>42527</v>
      </c>
      <c r="BC113" s="246">
        <f>_xll.qlIndexFixing($AC$5,AZ113,TRUE,_xll.ohTrigger(Trigger,Trigger6M))</f>
        <v>9.2281151089218386E-4</v>
      </c>
      <c r="BD113" s="246">
        <f>_xll.qlIndexFixing($BE$1,AZ113,TRUE,_xll.ohTrigger(Trigger,Trigger6M))</f>
        <v>9.3394235831260333E-4</v>
      </c>
    </row>
    <row r="114" spans="51:56" ht="11.25" customHeight="1" x14ac:dyDescent="0.25">
      <c r="AY114" s="100" t="s">
        <v>196</v>
      </c>
      <c r="AZ114" s="101">
        <f>_xll.qlInterestRateIndexFixingDate(Currency&amp;"ibor"&amp;Tenor,BA114,Trigger)</f>
        <v>42341</v>
      </c>
      <c r="BA114" s="101">
        <f>_xll.qlCalendarAdvance(Calendar,BA113,AY114,"f",,Trigger)</f>
        <v>42345</v>
      </c>
      <c r="BB114" s="101">
        <f>_xll.qlInterestRateIndexMaturity(Currency&amp;"ibor"&amp;Tenor,BA114,Trigger)</f>
        <v>42528</v>
      </c>
      <c r="BC114" s="246">
        <f>_xll.qlIndexFixing($AC$5,AZ114,TRUE,_xll.ohTrigger(Trigger,Trigger6M))</f>
        <v>9.2483924469956183E-4</v>
      </c>
      <c r="BD114" s="246">
        <f>_xll.qlIndexFixing($BE$1,AZ114,TRUE,_xll.ohTrigger(Trigger,Trigger6M))</f>
        <v>9.3822467853979844E-4</v>
      </c>
    </row>
    <row r="115" spans="51:56" ht="11.25" customHeight="1" x14ac:dyDescent="0.25">
      <c r="AY115" s="100" t="s">
        <v>196</v>
      </c>
      <c r="AZ115" s="101">
        <f>_xll.qlInterestRateIndexFixingDate(Currency&amp;"ibor"&amp;Tenor,BA115,Trigger)</f>
        <v>42342</v>
      </c>
      <c r="BA115" s="101">
        <f>_xll.qlCalendarAdvance(Calendar,BA114,AY115,"f",,Trigger)</f>
        <v>42346</v>
      </c>
      <c r="BB115" s="101">
        <f>_xll.qlInterestRateIndexMaturity(Currency&amp;"ibor"&amp;Tenor,BA115,Trigger)</f>
        <v>42529</v>
      </c>
      <c r="BC115" s="246">
        <f>_xll.qlIndexFixing($AC$5,AZ115,TRUE,_xll.ohTrigger(Trigger,Trigger6M))</f>
        <v>9.2638059209288739E-4</v>
      </c>
      <c r="BD115" s="246">
        <f>_xll.qlIndexFixing($BE$1,AZ115,TRUE,_xll.ohTrigger(Trigger,Trigger6M))</f>
        <v>9.3983803609227101E-4</v>
      </c>
    </row>
    <row r="116" spans="51:56" ht="11.25" customHeight="1" x14ac:dyDescent="0.25">
      <c r="AY116" s="100" t="s">
        <v>196</v>
      </c>
      <c r="AZ116" s="101">
        <f>_xll.qlInterestRateIndexFixingDate(Currency&amp;"ibor"&amp;Tenor,BA116,Trigger)</f>
        <v>42345</v>
      </c>
      <c r="BA116" s="101">
        <f>_xll.qlCalendarAdvance(Calendar,BA115,AY116,"f",,Trigger)</f>
        <v>42347</v>
      </c>
      <c r="BB116" s="101">
        <f>_xll.qlInterestRateIndexMaturity(Currency&amp;"ibor"&amp;Tenor,BA116,Trigger)</f>
        <v>42530</v>
      </c>
      <c r="BC116" s="246">
        <f>_xll.qlIndexFixing($AC$5,AZ116,TRUE,_xll.ohTrigger(Trigger,Trigger6M))</f>
        <v>9.2790365350758008E-4</v>
      </c>
      <c r="BD116" s="246">
        <f>_xll.qlIndexFixing($BE$1,AZ116,TRUE,_xll.ohTrigger(Trigger,Trigger6M))</f>
        <v>9.414424368876591E-4</v>
      </c>
    </row>
    <row r="117" spans="51:56" ht="11.25" customHeight="1" x14ac:dyDescent="0.25">
      <c r="AY117" s="100" t="s">
        <v>196</v>
      </c>
      <c r="AZ117" s="101">
        <f>_xll.qlInterestRateIndexFixingDate(Currency&amp;"ibor"&amp;Tenor,BA117,Trigger)</f>
        <v>42346</v>
      </c>
      <c r="BA117" s="101">
        <f>_xll.qlCalendarAdvance(Calendar,BA116,AY117,"f",,Trigger)</f>
        <v>42348</v>
      </c>
      <c r="BB117" s="101">
        <f>_xll.qlInterestRateIndexMaturity(Currency&amp;"ibor"&amp;Tenor,BA117,Trigger)</f>
        <v>42531</v>
      </c>
      <c r="BC117" s="246">
        <f>_xll.qlIndexFixing($AC$5,AZ117,TRUE,_xll.ohTrigger(Trigger,Trigger6M))</f>
        <v>9.2940842890083244E-4</v>
      </c>
      <c r="BD117" s="246">
        <f>_xll.qlIndexFixing($BE$1,AZ117,TRUE,_xll.ohTrigger(Trigger,Trigger6M))</f>
        <v>9.4303855348567525E-4</v>
      </c>
    </row>
    <row r="118" spans="51:56" ht="11.25" customHeight="1" x14ac:dyDescent="0.25">
      <c r="AY118" s="100" t="s">
        <v>196</v>
      </c>
      <c r="AZ118" s="101">
        <f>_xll.qlInterestRateIndexFixingDate(Currency&amp;"ibor"&amp;Tenor,BA118,Trigger)</f>
        <v>42347</v>
      </c>
      <c r="BA118" s="101">
        <f>_xll.qlCalendarAdvance(Calendar,BA117,AY118,"f",,Trigger)</f>
        <v>42349</v>
      </c>
      <c r="BB118" s="101">
        <f>_xll.qlInterestRateIndexMaturity(Currency&amp;"ibor"&amp;Tenor,BA118,Trigger)</f>
        <v>42534</v>
      </c>
      <c r="BC118" s="246">
        <f>_xll.qlIndexFixing($AC$5,AZ118,TRUE,_xll.ohTrigger(Trigger,Trigger6M))</f>
        <v>9.3370503135106091E-4</v>
      </c>
      <c r="BD118" s="246">
        <f>_xll.qlIndexFixing($BE$1,AZ118,TRUE,_xll.ohTrigger(Trigger,Trigger6M))</f>
        <v>9.4530472415216141E-4</v>
      </c>
    </row>
    <row r="119" spans="51:56" ht="11.25" customHeight="1" x14ac:dyDescent="0.25">
      <c r="AY119" s="100" t="s">
        <v>196</v>
      </c>
      <c r="AZ119" s="101">
        <f>_xll.qlInterestRateIndexFixingDate(Currency&amp;"ibor"&amp;Tenor,BA119,Trigger)</f>
        <v>42348</v>
      </c>
      <c r="BA119" s="101">
        <f>_xll.qlCalendarAdvance(Calendar,BA118,AY119,"f",,Trigger)</f>
        <v>42352</v>
      </c>
      <c r="BB119" s="101">
        <f>_xll.qlInterestRateIndexMaturity(Currency&amp;"ibor"&amp;Tenor,BA119,Trigger)</f>
        <v>42535</v>
      </c>
      <c r="BC119" s="246">
        <f>_xll.qlIndexFixing($AC$5,AZ119,TRUE,_xll.ohTrigger(Trigger,Trigger6M))</f>
        <v>9.3524466942557141E-4</v>
      </c>
      <c r="BD119" s="246">
        <f>_xll.qlIndexFixing($BE$1,AZ119,TRUE,_xll.ohTrigger(Trigger,Trigger6M))</f>
        <v>9.4935362917428353E-4</v>
      </c>
    </row>
    <row r="120" spans="51:56" ht="11.25" customHeight="1" x14ac:dyDescent="0.25">
      <c r="AY120" s="100" t="s">
        <v>196</v>
      </c>
      <c r="AZ120" s="101">
        <f>_xll.qlInterestRateIndexFixingDate(Currency&amp;"ibor"&amp;Tenor,BA120,Trigger)</f>
        <v>42349</v>
      </c>
      <c r="BA120" s="101">
        <f>_xll.qlCalendarAdvance(Calendar,BA119,AY120,"f",,Trigger)</f>
        <v>42353</v>
      </c>
      <c r="BB120" s="101">
        <f>_xll.qlInterestRateIndexMaturity(Currency&amp;"ibor"&amp;Tenor,BA120,Trigger)</f>
        <v>42536</v>
      </c>
      <c r="BC120" s="246">
        <f>_xll.qlIndexFixing($AC$5,AZ120,TRUE,_xll.ohTrigger(Trigger,Trigger6M))</f>
        <v>9.3665801409135389E-4</v>
      </c>
      <c r="BD120" s="246">
        <f>_xll.qlIndexFixing($BE$1,AZ120,TRUE,_xll.ohTrigger(Trigger,Trigger6M))</f>
        <v>9.5091841325888537E-4</v>
      </c>
    </row>
    <row r="121" spans="51:56" ht="11.25" customHeight="1" x14ac:dyDescent="0.25">
      <c r="AY121" s="100" t="s">
        <v>196</v>
      </c>
      <c r="AZ121" s="101">
        <f>_xll.qlInterestRateIndexFixingDate(Currency&amp;"ibor"&amp;Tenor,BA121,Trigger)</f>
        <v>42352</v>
      </c>
      <c r="BA121" s="101">
        <f>_xll.qlCalendarAdvance(Calendar,BA120,AY121,"f",,Trigger)</f>
        <v>42354</v>
      </c>
      <c r="BB121" s="101">
        <f>_xll.qlInterestRateIndexMaturity(Currency&amp;"ibor"&amp;Tenor,BA121,Trigger)</f>
        <v>42537</v>
      </c>
      <c r="BC121" s="246">
        <f>_xll.qlIndexFixing($AC$5,AZ121,TRUE,_xll.ohTrigger(Trigger,Trigger6M))</f>
        <v>9.3805307249195666E-4</v>
      </c>
      <c r="BD121" s="246">
        <f>_xll.qlIndexFixing($BE$1,AZ121,TRUE,_xll.ohTrigger(Trigger,Trigger6M))</f>
        <v>9.5247894855025731E-4</v>
      </c>
    </row>
    <row r="122" spans="51:56" ht="11.25" customHeight="1" x14ac:dyDescent="0.25">
      <c r="AY122" s="100" t="s">
        <v>196</v>
      </c>
      <c r="AZ122" s="101">
        <f>_xll.qlInterestRateIndexFixingDate(Currency&amp;"ibor"&amp;Tenor,BA122,Trigger)</f>
        <v>42353</v>
      </c>
      <c r="BA122" s="101">
        <f>_xll.qlCalendarAdvance(Calendar,BA121,AY122,"f",,Trigger)</f>
        <v>42355</v>
      </c>
      <c r="BB122" s="101">
        <f>_xll.qlInterestRateIndexMaturity(Currency&amp;"ibor"&amp;Tenor,BA122,Trigger)</f>
        <v>42538</v>
      </c>
      <c r="BC122" s="246">
        <f>_xll.qlIndexFixing($AC$5,AZ122,TRUE,_xll.ohTrigger(Trigger,Trigger6M))</f>
        <v>9.384664892878355E-4</v>
      </c>
      <c r="BD122" s="246">
        <f>_xll.qlIndexFixing($BE$1,AZ122,TRUE,_xll.ohTrigger(Trigger,Trigger6M))</f>
        <v>9.5403590762471106E-4</v>
      </c>
    </row>
    <row r="123" spans="51:56" ht="11.25" customHeight="1" x14ac:dyDescent="0.25">
      <c r="AY123" s="100" t="s">
        <v>196</v>
      </c>
      <c r="AZ123" s="101">
        <f>_xll.qlInterestRateIndexFixingDate(Currency&amp;"ibor"&amp;Tenor,BA123,Trigger)</f>
        <v>42354</v>
      </c>
      <c r="BA123" s="101">
        <f>_xll.qlCalendarAdvance(Calendar,BA122,AY123,"f",,Trigger)</f>
        <v>42356</v>
      </c>
      <c r="BB123" s="101">
        <f>_xll.qlInterestRateIndexMaturity(Currency&amp;"ibor"&amp;Tenor,BA123,Trigger)</f>
        <v>42541</v>
      </c>
      <c r="BC123" s="246">
        <f>_xll.qlIndexFixing($AC$5,AZ123,TRUE,_xll.ohTrigger(Trigger,Trigger6M))</f>
        <v>9.3986803311188103E-4</v>
      </c>
      <c r="BD123" s="246">
        <f>_xll.qlIndexFixing($BE$1,AZ123,TRUE,_xll.ohTrigger(Trigger,Trigger6M))</f>
        <v>9.5684855875260251E-4</v>
      </c>
    </row>
    <row r="124" spans="51:56" ht="11.25" customHeight="1" x14ac:dyDescent="0.25">
      <c r="AY124" s="100" t="s">
        <v>196</v>
      </c>
      <c r="AZ124" s="101">
        <f>_xll.qlInterestRateIndexFixingDate(Currency&amp;"ibor"&amp;Tenor,BA124,Trigger)</f>
        <v>42355</v>
      </c>
      <c r="BA124" s="101">
        <f>_xll.qlCalendarAdvance(Calendar,BA123,AY124,"f",,Trigger)</f>
        <v>42359</v>
      </c>
      <c r="BB124" s="101">
        <f>_xll.qlInterestRateIndexMaturity(Currency&amp;"ibor"&amp;Tenor,BA124,Trigger)</f>
        <v>42542</v>
      </c>
      <c r="BC124" s="246">
        <f>_xll.qlIndexFixing($AC$5,AZ124,TRUE,_xll.ohTrigger(Trigger,Trigger6M))</f>
        <v>9.3988270328767794E-4</v>
      </c>
      <c r="BD124" s="246">
        <f>_xll.qlIndexFixing($BE$1,AZ124,TRUE,_xll.ohTrigger(Trigger,Trigger6M))</f>
        <v>9.6024143332544033E-4</v>
      </c>
    </row>
    <row r="125" spans="51:56" ht="11.25" customHeight="1" x14ac:dyDescent="0.25">
      <c r="AY125" s="100" t="s">
        <v>196</v>
      </c>
      <c r="AZ125" s="101">
        <f>_xll.qlInterestRateIndexFixingDate(Currency&amp;"ibor"&amp;Tenor,BA125,Trigger)</f>
        <v>42356</v>
      </c>
      <c r="BA125" s="101">
        <f>_xll.qlCalendarAdvance(Calendar,BA124,AY125,"f",,Trigger)</f>
        <v>42360</v>
      </c>
      <c r="BB125" s="101">
        <f>_xll.qlInterestRateIndexMaturity(Currency&amp;"ibor"&amp;Tenor,BA125,Trigger)</f>
        <v>42543</v>
      </c>
      <c r="BC125" s="246">
        <f>_xll.qlIndexFixing($AC$5,AZ125,TRUE,_xll.ohTrigger(Trigger,Trigger6M))</f>
        <v>9.4017739342794619E-4</v>
      </c>
      <c r="BD125" s="246">
        <f>_xll.qlIndexFixing($BE$1,AZ125,TRUE,_xll.ohTrigger(Trigger,Trigger6M))</f>
        <v>9.6179060001545151E-4</v>
      </c>
    </row>
    <row r="126" spans="51:56" ht="11.25" customHeight="1" x14ac:dyDescent="0.25">
      <c r="AY126" s="100" t="s">
        <v>196</v>
      </c>
      <c r="AZ126" s="101">
        <f>_xll.qlInterestRateIndexFixingDate(Currency&amp;"ibor"&amp;Tenor,BA126,Trigger)</f>
        <v>42359</v>
      </c>
      <c r="BA126" s="101">
        <f>_xll.qlCalendarAdvance(Calendar,BA125,AY126,"f",,Trigger)</f>
        <v>42361</v>
      </c>
      <c r="BB126" s="101">
        <f>_xll.qlInterestRateIndexMaturity(Currency&amp;"ibor"&amp;Tenor,BA126,Trigger)</f>
        <v>42544</v>
      </c>
      <c r="BC126" s="246">
        <f>_xll.qlIndexFixing($AC$5,AZ126,TRUE,_xll.ohTrigger(Trigger,Trigger6M))</f>
        <v>9.404483382014486E-4</v>
      </c>
      <c r="BD126" s="246">
        <f>_xll.qlIndexFixing($BE$1,AZ126,TRUE,_xll.ohTrigger(Trigger,Trigger6M))</f>
        <v>9.6334022598266902E-4</v>
      </c>
    </row>
    <row r="127" spans="51:56" ht="11.25" customHeight="1" x14ac:dyDescent="0.25">
      <c r="AY127" s="100" t="s">
        <v>196</v>
      </c>
      <c r="AZ127" s="101">
        <f>_xll.qlInterestRateIndexFixingDate(Currency&amp;"ibor"&amp;Tenor,BA127,Trigger)</f>
        <v>42360</v>
      </c>
      <c r="BA127" s="101">
        <f>_xll.qlCalendarAdvance(Calendar,BA126,AY127,"f",,Trigger)</f>
        <v>42362</v>
      </c>
      <c r="BB127" s="101">
        <f>_xll.qlInterestRateIndexMaturity(Currency&amp;"ibor"&amp;Tenor,BA127,Trigger)</f>
        <v>42545</v>
      </c>
      <c r="BC127" s="246">
        <f>_xll.qlIndexFixing($AC$5,AZ127,TRUE,_xll.ohTrigger(Trigger,Trigger6M))</f>
        <v>9.4069553759857554E-4</v>
      </c>
      <c r="BD127" s="246">
        <f>_xll.qlIndexFixing($BE$1,AZ127,TRUE,_xll.ohTrigger(Trigger,Trigger6M))</f>
        <v>9.6489098381956654E-4</v>
      </c>
    </row>
    <row r="128" spans="51:56" ht="11.25" customHeight="1" x14ac:dyDescent="0.25">
      <c r="AY128" s="100" t="s">
        <v>196</v>
      </c>
      <c r="AZ128" s="101">
        <f>_xll.qlInterestRateIndexFixingDate(Currency&amp;"ibor"&amp;Tenor,BA128,Trigger)</f>
        <v>42361</v>
      </c>
      <c r="BA128" s="101">
        <f>_xll.qlCalendarAdvance(Calendar,BA127,AY128,"f",,Trigger)</f>
        <v>42366</v>
      </c>
      <c r="BB128" s="101">
        <f>_xll.qlInterestRateIndexMaturity(Currency&amp;"ibor"&amp;Tenor,BA128,Trigger)</f>
        <v>42549</v>
      </c>
      <c r="BC128" s="246">
        <f>_xll.qlIndexFixing($AC$5,AZ128,TRUE,_xll.ohTrigger(Trigger,Trigger6M))</f>
        <v>9.4144688125821373E-4</v>
      </c>
      <c r="BD128" s="246">
        <f>_xll.qlIndexFixing($BE$1,AZ128,TRUE,_xll.ohTrigger(Trigger,Trigger6M))</f>
        <v>9.7111878572565704E-4</v>
      </c>
    </row>
    <row r="129" spans="51:56" ht="11.25" customHeight="1" x14ac:dyDescent="0.25">
      <c r="AY129" s="100" t="s">
        <v>196</v>
      </c>
      <c r="AZ129" s="101">
        <f>_xll.qlInterestRateIndexFixingDate(Currency&amp;"ibor"&amp;Tenor,BA129,Trigger)</f>
        <v>42362</v>
      </c>
      <c r="BA129" s="101">
        <f>_xll.qlCalendarAdvance(Calendar,BA128,AY129,"f",,Trigger)</f>
        <v>42367</v>
      </c>
      <c r="BB129" s="101">
        <f>_xll.qlInterestRateIndexMaturity(Currency&amp;"ibor"&amp;Tenor,BA129,Trigger)</f>
        <v>42550</v>
      </c>
      <c r="BC129" s="246">
        <f>_xll.qlIndexFixing($AC$5,AZ129,TRUE,_xll.ohTrigger(Trigger,Trigger6M))</f>
        <v>9.4157535365639795E-4</v>
      </c>
      <c r="BD129" s="246">
        <f>_xll.qlIndexFixing($BE$1,AZ129,TRUE,_xll.ohTrigger(Trigger,Trigger6M))</f>
        <v>9.7268529182950733E-4</v>
      </c>
    </row>
    <row r="130" spans="51:56" ht="11.25" customHeight="1" x14ac:dyDescent="0.25">
      <c r="AY130" s="100" t="s">
        <v>196</v>
      </c>
      <c r="AZ130" s="101">
        <f>_xll.qlInterestRateIndexFixingDate(Currency&amp;"ibor"&amp;Tenor,BA130,Trigger)</f>
        <v>42366</v>
      </c>
      <c r="BA130" s="101">
        <f>_xll.qlCalendarAdvance(Calendar,BA129,AY130,"f",,Trigger)</f>
        <v>42368</v>
      </c>
      <c r="BB130" s="101">
        <f>_xll.qlInterestRateIndexMaturity(Currency&amp;"ibor"&amp;Tenor,BA130,Trigger)</f>
        <v>42551</v>
      </c>
      <c r="BC130" s="246">
        <f>_xll.qlIndexFixing($AC$5,AZ130,TRUE,_xll.ohTrigger(Trigger,Trigger6M))</f>
        <v>9.4168008063758349E-4</v>
      </c>
      <c r="BD130" s="246">
        <f>_xll.qlIndexFixing($BE$1,AZ130,TRUE,_xll.ohTrigger(Trigger,Trigger6M))</f>
        <v>9.7425696538758167E-4</v>
      </c>
    </row>
    <row r="131" spans="51:56" ht="11.25" customHeight="1" x14ac:dyDescent="0.25">
      <c r="AY131" s="100" t="s">
        <v>196</v>
      </c>
      <c r="AZ131" s="101">
        <f>_xll.qlInterestRateIndexFixingDate(Currency&amp;"ibor"&amp;Tenor,BA131,Trigger)</f>
        <v>42367</v>
      </c>
      <c r="BA131" s="101">
        <f>_xll.qlCalendarAdvance(Calendar,BA130,AY131,"f",,Trigger)</f>
        <v>42369</v>
      </c>
      <c r="BB131" s="101">
        <f>_xll.qlInterestRateIndexMaturity(Currency&amp;"ibor"&amp;Tenor,BA131,Trigger)</f>
        <v>42551</v>
      </c>
      <c r="BC131" s="246">
        <f>_xll.qlIndexFixing($AC$5,AZ131,TRUE,_xll.ohTrigger(Trigger,Trigger6M))</f>
        <v>9.4114163093651987E-4</v>
      </c>
      <c r="BD131" s="246">
        <f>_xll.qlIndexFixing($BE$1,AZ131,TRUE,_xll.ohTrigger(Trigger,Trigger6M))</f>
        <v>9.7415138816130716E-4</v>
      </c>
    </row>
    <row r="132" spans="51:56" ht="11.25" customHeight="1" x14ac:dyDescent="0.25">
      <c r="AY132" s="100" t="s">
        <v>196</v>
      </c>
      <c r="AZ132" s="101">
        <f>_xll.qlInterestRateIndexFixingDate(Currency&amp;"ibor"&amp;Tenor,BA132,Trigger)</f>
        <v>42368</v>
      </c>
      <c r="BA132" s="101">
        <f>_xll.qlCalendarAdvance(Calendar,BA131,AY132,"f",,Trigger)</f>
        <v>42373</v>
      </c>
      <c r="BB132" s="101">
        <f>_xll.qlInterestRateIndexMaturity(Currency&amp;"ibor"&amp;Tenor,BA132,Trigger)</f>
        <v>42555</v>
      </c>
      <c r="BC132" s="246">
        <f>_xll.qlIndexFixing($AC$5,AZ132,TRUE,_xll.ohTrigger(Trigger,Trigger6M))</f>
        <v>9.4118644474369044E-4</v>
      </c>
      <c r="BD132" s="246">
        <f>_xll.qlIndexFixing($BE$1,AZ132,TRUE,_xll.ohTrigger(Trigger,Trigger6M))</f>
        <v>9.8000000000009559E-4</v>
      </c>
    </row>
    <row r="133" spans="51:56" ht="11.25" customHeight="1" x14ac:dyDescent="0.25">
      <c r="AY133" s="100" t="s">
        <v>196</v>
      </c>
      <c r="AZ133" s="101">
        <f>_xll.qlInterestRateIndexFixingDate(Currency&amp;"ibor"&amp;Tenor,BA133,Trigger)</f>
        <v>42369</v>
      </c>
      <c r="BA133" s="101">
        <f>_xll.qlCalendarAdvance(Calendar,BA132,AY133,"f",,Trigger)</f>
        <v>42374</v>
      </c>
      <c r="BB133" s="101">
        <f>_xll.qlInterestRateIndexMaturity(Currency&amp;"ibor"&amp;Tenor,BA133,Trigger)</f>
        <v>42556</v>
      </c>
      <c r="BC133" s="246">
        <f>_xll.qlIndexFixing($AC$5,AZ133,TRUE,_xll.ohTrigger(Trigger,Trigger6M))</f>
        <v>9.4313767961802541E-4</v>
      </c>
      <c r="BD133" s="246">
        <f>_xll.qlIndexFixing($BE$1,AZ133,TRUE,_xll.ohTrigger(Trigger,Trigger6M))</f>
        <v>9.8146988335622563E-4</v>
      </c>
    </row>
    <row r="134" spans="51:56" ht="11.25" customHeight="1" x14ac:dyDescent="0.25">
      <c r="AY134" s="100" t="s">
        <v>196</v>
      </c>
      <c r="AZ134" s="101">
        <f>_xll.qlInterestRateIndexFixingDate(Currency&amp;"ibor"&amp;Tenor,BA134,Trigger)</f>
        <v>42373</v>
      </c>
      <c r="BA134" s="101">
        <f>_xll.qlCalendarAdvance(Calendar,BA133,AY134,"f",,Trigger)</f>
        <v>42375</v>
      </c>
      <c r="BB134" s="101">
        <f>_xll.qlInterestRateIndexMaturity(Currency&amp;"ibor"&amp;Tenor,BA134,Trigger)</f>
        <v>42557</v>
      </c>
      <c r="BC134" s="246">
        <f>_xll.qlIndexFixing($AC$5,AZ134,TRUE,_xll.ohTrigger(Trigger,Trigger6M))</f>
        <v>9.4508620164307445E-4</v>
      </c>
      <c r="BD134" s="246">
        <f>_xll.qlIndexFixing($BE$1,AZ134,TRUE,_xll.ohTrigger(Trigger,Trigger6M))</f>
        <v>9.8294261407909345E-4</v>
      </c>
    </row>
    <row r="135" spans="51:56" ht="11.25" customHeight="1" x14ac:dyDescent="0.25">
      <c r="AY135" s="100" t="s">
        <v>196</v>
      </c>
      <c r="AZ135" s="101">
        <f>_xll.qlInterestRateIndexFixingDate(Currency&amp;"ibor"&amp;Tenor,BA135,Trigger)</f>
        <v>42374</v>
      </c>
      <c r="BA135" s="101">
        <f>_xll.qlCalendarAdvance(Calendar,BA134,AY135,"f",,Trigger)</f>
        <v>42376</v>
      </c>
      <c r="BB135" s="101">
        <f>_xll.qlInterestRateIndexMaturity(Currency&amp;"ibor"&amp;Tenor,BA135,Trigger)</f>
        <v>42558</v>
      </c>
      <c r="BC135" s="246">
        <f>_xll.qlIndexFixing($AC$5,AZ135,TRUE,_xll.ohTrigger(Trigger,Trigger6M))</f>
        <v>9.4703201081049258E-4</v>
      </c>
      <c r="BD135" s="246">
        <f>_xll.qlIndexFixing($BE$1,AZ135,TRUE,_xll.ohTrigger(Trigger,Trigger6M))</f>
        <v>9.8441715698050066E-4</v>
      </c>
    </row>
    <row r="136" spans="51:56" ht="11.25" customHeight="1" x14ac:dyDescent="0.25">
      <c r="AY136" s="100" t="s">
        <v>196</v>
      </c>
      <c r="AZ136" s="101">
        <f>_xll.qlInterestRateIndexFixingDate(Currency&amp;"ibor"&amp;Tenor,BA136,Trigger)</f>
        <v>42375</v>
      </c>
      <c r="BA136" s="101">
        <f>_xll.qlCalendarAdvance(Calendar,BA135,AY136,"f",,Trigger)</f>
        <v>42377</v>
      </c>
      <c r="BB136" s="101">
        <f>_xll.qlInterestRateIndexMaturity(Currency&amp;"ibor"&amp;Tenor,BA136,Trigger)</f>
        <v>42559</v>
      </c>
      <c r="BC136" s="246">
        <f>_xll.qlIndexFixing($AC$5,AZ136,TRUE,_xll.ohTrigger(Trigger,Trigger6M))</f>
        <v>9.4897510711237421E-4</v>
      </c>
      <c r="BD136" s="246">
        <f>_xll.qlIndexFixing($BE$1,AZ136,TRUE,_xll.ohTrigger(Trigger,Trigger6M))</f>
        <v>9.8589247686917342E-4</v>
      </c>
    </row>
    <row r="137" spans="51:56" ht="11.25" customHeight="1" x14ac:dyDescent="0.25">
      <c r="AY137" s="100" t="s">
        <v>196</v>
      </c>
      <c r="AZ137" s="101">
        <f>_xll.qlInterestRateIndexFixingDate(Currency&amp;"ibor"&amp;Tenor,BA137,Trigger)</f>
        <v>42376</v>
      </c>
      <c r="BA137" s="101">
        <f>_xll.qlCalendarAdvance(Calendar,BA136,AY137,"f",,Trigger)</f>
        <v>42380</v>
      </c>
      <c r="BB137" s="101">
        <f>_xll.qlInterestRateIndexMaturity(Currency&amp;"ibor"&amp;Tenor,BA137,Trigger)</f>
        <v>42562</v>
      </c>
      <c r="BC137" s="246">
        <f>_xll.qlIndexFixing($AC$5,AZ137,TRUE,_xll.ohTrigger(Trigger,Trigger6M))</f>
        <v>9.5478811874618089E-4</v>
      </c>
      <c r="BD137" s="246">
        <f>_xll.qlIndexFixing($BE$1,AZ137,TRUE,_xll.ohTrigger(Trigger,Trigger6M))</f>
        <v>9.9031274650520609E-4</v>
      </c>
    </row>
    <row r="138" spans="51:56" ht="11.25" customHeight="1" x14ac:dyDescent="0.25">
      <c r="AY138" s="100" t="s">
        <v>196</v>
      </c>
      <c r="AZ138" s="101">
        <f>_xll.qlInterestRateIndexFixingDate(Currency&amp;"ibor"&amp;Tenor,BA138,Trigger)</f>
        <v>42377</v>
      </c>
      <c r="BA138" s="101">
        <f>_xll.qlCalendarAdvance(Calendar,BA137,AY138,"f",,Trigger)</f>
        <v>42381</v>
      </c>
      <c r="BB138" s="101">
        <f>_xll.qlInterestRateIndexMaturity(Currency&amp;"ibor"&amp;Tenor,BA138,Trigger)</f>
        <v>42563</v>
      </c>
      <c r="BC138" s="246">
        <f>_xll.qlIndexFixing($AC$5,AZ138,TRUE,_xll.ohTrigger(Trigger,Trigger6M))</f>
        <v>9.5672036350685839E-4</v>
      </c>
      <c r="BD138" s="246">
        <f>_xll.qlIndexFixing($BE$1,AZ138,TRUE,_xll.ohTrigger(Trigger,Trigger6M))</f>
        <v>9.9178082237179354E-4</v>
      </c>
    </row>
    <row r="139" spans="51:56" ht="11.25" customHeight="1" x14ac:dyDescent="0.25">
      <c r="AY139" s="100" t="s">
        <v>196</v>
      </c>
      <c r="AZ139" s="101">
        <f>_xll.qlInterestRateIndexFixingDate(Currency&amp;"ibor"&amp;Tenor,BA139,Trigger)</f>
        <v>42380</v>
      </c>
      <c r="BA139" s="101">
        <f>_xll.qlCalendarAdvance(Calendar,BA138,AY139,"f",,Trigger)</f>
        <v>42382</v>
      </c>
      <c r="BB139" s="101">
        <f>_xll.qlInterestRateIndexMaturity(Currency&amp;"ibor"&amp;Tenor,BA139,Trigger)</f>
        <v>42564</v>
      </c>
      <c r="BC139" s="246">
        <f>_xll.qlIndexFixing($AC$5,AZ139,TRUE,_xll.ohTrigger(Trigger,Trigger6M))</f>
        <v>9.5864989536247047E-4</v>
      </c>
      <c r="BD139" s="246">
        <f>_xll.qlIndexFixing($BE$1,AZ139,TRUE,_xll.ohTrigger(Trigger,Trigger6M))</f>
        <v>9.9324449922535887E-4</v>
      </c>
    </row>
    <row r="140" spans="51:56" ht="11.25" customHeight="1" x14ac:dyDescent="0.25">
      <c r="AY140" s="100" t="s">
        <v>196</v>
      </c>
      <c r="AZ140" s="101">
        <f>_xll.qlInterestRateIndexFixingDate(Currency&amp;"ibor"&amp;Tenor,BA140,Trigger)</f>
        <v>42381</v>
      </c>
      <c r="BA140" s="101">
        <f>_xll.qlCalendarAdvance(Calendar,BA139,AY140,"f",,Trigger)</f>
        <v>42383</v>
      </c>
      <c r="BB140" s="101">
        <f>_xll.qlInterestRateIndexMaturity(Currency&amp;"ibor"&amp;Tenor,BA140,Trigger)</f>
        <v>42565</v>
      </c>
      <c r="BC140" s="246">
        <f>_xll.qlIndexFixing($AC$5,AZ140,TRUE,_xll.ohTrigger(Trigger,Trigger6M))</f>
        <v>9.6057671430467215E-4</v>
      </c>
      <c r="BD140" s="246">
        <f>_xll.qlIndexFixing($BE$1,AZ140,TRUE,_xll.ohTrigger(Trigger,Trigger6M))</f>
        <v>9.9470274185486452E-4</v>
      </c>
    </row>
    <row r="141" spans="51:56" ht="11.25" customHeight="1" x14ac:dyDescent="0.25">
      <c r="AY141" s="100" t="s">
        <v>196</v>
      </c>
      <c r="AZ141" s="101">
        <f>_xll.qlInterestRateIndexFixingDate(Currency&amp;"ibor"&amp;Tenor,BA141,Trigger)</f>
        <v>42382</v>
      </c>
      <c r="BA141" s="101">
        <f>_xll.qlCalendarAdvance(Calendar,BA140,AY141,"f",,Trigger)</f>
        <v>42384</v>
      </c>
      <c r="BB141" s="101">
        <f>_xll.qlInterestRateIndexMaturity(Currency&amp;"ibor"&amp;Tenor,BA141,Trigger)</f>
        <v>42566</v>
      </c>
      <c r="BC141" s="246">
        <f>_xll.qlIndexFixing($AC$5,AZ141,TRUE,_xll.ohTrigger(Trigger,Trigger6M))</f>
        <v>9.6250082032555762E-4</v>
      </c>
      <c r="BD141" s="246">
        <f>_xll.qlIndexFixing($BE$1,AZ141,TRUE,_xll.ohTrigger(Trigger,Trigger6M))</f>
        <v>9.9615451504883341E-4</v>
      </c>
    </row>
    <row r="142" spans="51:56" ht="11.25" customHeight="1" x14ac:dyDescent="0.25">
      <c r="AY142" s="100" t="s">
        <v>196</v>
      </c>
      <c r="AZ142" s="101">
        <f>_xll.qlInterestRateIndexFixingDate(Currency&amp;"ibor"&amp;Tenor,BA142,Trigger)</f>
        <v>42383</v>
      </c>
      <c r="BA142" s="101">
        <f>_xll.qlCalendarAdvance(Calendar,BA141,AY142,"f",,Trigger)</f>
        <v>42387</v>
      </c>
      <c r="BB142" s="101">
        <f>_xll.qlInterestRateIndexMaturity(Currency&amp;"ibor"&amp;Tenor,BA142,Trigger)</f>
        <v>42569</v>
      </c>
      <c r="BC142" s="246">
        <f>_xll.qlIndexFixing($AC$5,AZ142,TRUE,_xll.ohTrigger(Trigger,Trigger6M))</f>
        <v>9.6825686078301639E-4</v>
      </c>
      <c r="BD142" s="246">
        <f>_xll.qlIndexFixing($BE$1,AZ142,TRUE,_xll.ohTrigger(Trigger,Trigger6M))</f>
        <v>1.0004606658474092E-3</v>
      </c>
    </row>
    <row r="143" spans="51:56" ht="11.25" customHeight="1" x14ac:dyDescent="0.25">
      <c r="AY143" s="100" t="s">
        <v>196</v>
      </c>
      <c r="AZ143" s="101">
        <f>_xll.qlInterestRateIndexFixingDate(Currency&amp;"ibor"&amp;Tenor,BA143,Trigger)</f>
        <v>42384</v>
      </c>
      <c r="BA143" s="101">
        <f>_xll.qlCalendarAdvance(Calendar,BA142,AY143,"f",,Trigger)</f>
        <v>42388</v>
      </c>
      <c r="BB143" s="101">
        <f>_xll.qlInterestRateIndexMaturity(Currency&amp;"ibor"&amp;Tenor,BA143,Trigger)</f>
        <v>42570</v>
      </c>
      <c r="BC143" s="246">
        <f>_xll.qlIndexFixing($AC$5,AZ143,TRUE,_xll.ohTrigger(Trigger,Trigger6M))</f>
        <v>9.7017011504089718E-4</v>
      </c>
      <c r="BD143" s="246">
        <f>_xll.qlIndexFixing($BE$1,AZ143,TRUE,_xll.ohTrigger(Trigger,Trigger6M))</f>
        <v>1.0018762091141881E-3</v>
      </c>
    </row>
    <row r="144" spans="51:56" ht="11.25" customHeight="1" x14ac:dyDescent="0.25">
      <c r="AY144" s="100" t="s">
        <v>196</v>
      </c>
      <c r="AZ144" s="101">
        <f>_xll.qlInterestRateIndexFixingDate(Currency&amp;"ibor"&amp;Tenor,BA144,Trigger)</f>
        <v>42387</v>
      </c>
      <c r="BA144" s="101">
        <f>_xll.qlCalendarAdvance(Calendar,BA143,AY144,"f",,Trigger)</f>
        <v>42389</v>
      </c>
      <c r="BB144" s="101">
        <f>_xll.qlInterestRateIndexMaturity(Currency&amp;"ibor"&amp;Tenor,BA144,Trigger)</f>
        <v>42571</v>
      </c>
      <c r="BC144" s="246">
        <f>_xll.qlIndexFixing($AC$5,AZ144,TRUE,_xll.ohTrigger(Trigger,Trigger6M))</f>
        <v>9.7208065633749385E-4</v>
      </c>
      <c r="BD144" s="246">
        <f>_xll.qlIndexFixing($BE$1,AZ144,TRUE,_xll.ohTrigger(Trigger,Trigger6M))</f>
        <v>1.0032801068392929E-3</v>
      </c>
    </row>
    <row r="145" spans="51:56" ht="11.25" customHeight="1" x14ac:dyDescent="0.25">
      <c r="AY145" s="100" t="s">
        <v>196</v>
      </c>
      <c r="AZ145" s="101">
        <f>_xll.qlInterestRateIndexFixingDate(Currency&amp;"ibor"&amp;Tenor,BA145,Trigger)</f>
        <v>42388</v>
      </c>
      <c r="BA145" s="101">
        <f>_xll.qlCalendarAdvance(Calendar,BA144,AY145,"f",,Trigger)</f>
        <v>42390</v>
      </c>
      <c r="BB145" s="101">
        <f>_xll.qlInterestRateIndexMaturity(Currency&amp;"ibor"&amp;Tenor,BA145,Trigger)</f>
        <v>42572</v>
      </c>
      <c r="BC145" s="246">
        <f>_xll.qlIndexFixing($AC$5,AZ145,TRUE,_xll.ohTrigger(Trigger,Trigger6M))</f>
        <v>9.7398848466621814E-4</v>
      </c>
      <c r="BD145" s="246">
        <f>_xll.qlIndexFixing($BE$1,AZ145,TRUE,_xll.ohTrigger(Trigger,Trigger6M))</f>
        <v>1.0046713237923607E-3</v>
      </c>
    </row>
    <row r="146" spans="51:56" ht="11.25" customHeight="1" x14ac:dyDescent="0.25">
      <c r="AY146" s="100" t="s">
        <v>196</v>
      </c>
      <c r="AZ146" s="101">
        <f>_xll.qlInterestRateIndexFixingDate(Currency&amp;"ibor"&amp;Tenor,BA146,Trigger)</f>
        <v>42389</v>
      </c>
      <c r="BA146" s="101">
        <f>_xll.qlCalendarAdvance(Calendar,BA145,AY146,"f",,Trigger)</f>
        <v>42391</v>
      </c>
      <c r="BB146" s="101">
        <f>_xll.qlInterestRateIndexMaturity(Currency&amp;"ibor"&amp;Tenor,BA146,Trigger)</f>
        <v>42573</v>
      </c>
      <c r="BC146" s="246">
        <f>_xll.qlIndexFixing($AC$5,AZ146,TRUE,_xll.ohTrigger(Trigger,Trigger6M))</f>
        <v>9.7589360001828595E-4</v>
      </c>
      <c r="BD146" s="246">
        <f>_xll.qlIndexFixing($BE$1,AZ146,TRUE,_xll.ohTrigger(Trigger,Trigger6M))</f>
        <v>1.0060488247412723E-3</v>
      </c>
    </row>
    <row r="147" spans="51:56" ht="11.25" customHeight="1" x14ac:dyDescent="0.25">
      <c r="AY147" s="100" t="s">
        <v>196</v>
      </c>
      <c r="AZ147" s="101">
        <f>_xll.qlInterestRateIndexFixingDate(Currency&amp;"ibor"&amp;Tenor,BA147,Trigger)</f>
        <v>42390</v>
      </c>
      <c r="BA147" s="101">
        <f>_xll.qlCalendarAdvance(Calendar,BA146,AY147,"f",,Trigger)</f>
        <v>42394</v>
      </c>
      <c r="BB147" s="101">
        <f>_xll.qlInterestRateIndexMaturity(Currency&amp;"ibor"&amp;Tenor,BA147,Trigger)</f>
        <v>42576</v>
      </c>
      <c r="BC147" s="246">
        <f>_xll.qlIndexFixing($AC$5,AZ147,TRUE,_xll.ohTrigger(Trigger,Trigger6M))</f>
        <v>9.8159266813900624E-4</v>
      </c>
      <c r="BD147" s="246">
        <f>_xll.qlIndexFixing($BE$1,AZ147,TRUE,_xll.ohTrigger(Trigger,Trigger6M))</f>
        <v>1.0100886792014613E-3</v>
      </c>
    </row>
    <row r="148" spans="51:56" ht="11.25" customHeight="1" x14ac:dyDescent="0.25">
      <c r="AY148" s="100" t="s">
        <v>196</v>
      </c>
      <c r="AZ148" s="101">
        <f>_xll.qlInterestRateIndexFixingDate(Currency&amp;"ibor"&amp;Tenor,BA148,Trigger)</f>
        <v>42391</v>
      </c>
      <c r="BA148" s="101">
        <f>_xll.qlCalendarAdvance(Calendar,BA147,AY148,"f",,Trigger)</f>
        <v>42395</v>
      </c>
      <c r="BB148" s="101">
        <f>_xll.qlInterestRateIndexMaturity(Currency&amp;"ibor"&amp;Tenor,BA148,Trigger)</f>
        <v>42577</v>
      </c>
      <c r="BC148" s="246">
        <f>_xll.qlIndexFixing($AC$5,AZ148,TRUE,_xll.ohTrigger(Trigger,Trigger6M))</f>
        <v>9.8348693150758656E-4</v>
      </c>
      <c r="BD148" s="246">
        <f>_xll.qlIndexFixing($BE$1,AZ148,TRUE,_xll.ohTrigger(Trigger,Trigger6M))</f>
        <v>1.0114009637589645E-3</v>
      </c>
    </row>
    <row r="149" spans="51:56" ht="11.25" customHeight="1" x14ac:dyDescent="0.25">
      <c r="AY149" s="100" t="s">
        <v>196</v>
      </c>
      <c r="AZ149" s="101">
        <f>_xll.qlInterestRateIndexFixingDate(Currency&amp;"ibor"&amp;Tenor,BA149,Trigger)</f>
        <v>42394</v>
      </c>
      <c r="BA149" s="101">
        <f>_xll.qlCalendarAdvance(Calendar,BA148,AY149,"f",,Trigger)</f>
        <v>42396</v>
      </c>
      <c r="BB149" s="101">
        <f>_xll.qlInterestRateIndexMaturity(Currency&amp;"ibor"&amp;Tenor,BA149,Trigger)</f>
        <v>42578</v>
      </c>
      <c r="BC149" s="246">
        <f>_xll.qlIndexFixing($AC$5,AZ149,TRUE,_xll.ohTrigger(Trigger,Trigger6M))</f>
        <v>9.8537848186042057E-4</v>
      </c>
      <c r="BD149" s="246">
        <f>_xll.qlIndexFixing($BE$1,AZ149,TRUE,_xll.ohTrigger(Trigger,Trigger6M))</f>
        <v>1.0126943561130617E-3</v>
      </c>
    </row>
    <row r="150" spans="51:56" ht="11.25" customHeight="1" x14ac:dyDescent="0.25">
      <c r="AY150" s="100" t="s">
        <v>196</v>
      </c>
      <c r="AZ150" s="101">
        <f>_xll.qlInterestRateIndexFixingDate(Currency&amp;"ibor"&amp;Tenor,BA150,Trigger)</f>
        <v>42395</v>
      </c>
      <c r="BA150" s="101">
        <f>_xll.qlCalendarAdvance(Calendar,BA149,AY150,"f",,Trigger)</f>
        <v>42397</v>
      </c>
      <c r="BB150" s="101">
        <f>_xll.qlInterestRateIndexMaturity(Currency&amp;"ibor"&amp;Tenor,BA150,Trigger)</f>
        <v>42579</v>
      </c>
      <c r="BC150" s="246">
        <f>_xll.qlIndexFixing($AC$5,AZ150,TRUE,_xll.ohTrigger(Trigger,Trigger6M))</f>
        <v>9.8726731919092023E-4</v>
      </c>
      <c r="BD150" s="246">
        <f>_xll.qlIndexFixing($BE$1,AZ150,TRUE,_xll.ohTrigger(Trigger,Trigger6M))</f>
        <v>1.0139678210166999E-3</v>
      </c>
    </row>
    <row r="151" spans="51:56" ht="11.25" customHeight="1" x14ac:dyDescent="0.25">
      <c r="AY151" s="100" t="s">
        <v>196</v>
      </c>
      <c r="AZ151" s="101">
        <f>_xll.qlInterestRateIndexFixingDate(Currency&amp;"ibor"&amp;Tenor,BA151,Trigger)</f>
        <v>42396</v>
      </c>
      <c r="BA151" s="101">
        <f>_xll.qlCalendarAdvance(Calendar,BA150,AY151,"f",,Trigger)</f>
        <v>42398</v>
      </c>
      <c r="BB151" s="101">
        <f>_xll.qlInterestRateIndexMaturity(Currency&amp;"ibor"&amp;Tenor,BA151,Trigger)</f>
        <v>42580</v>
      </c>
      <c r="BC151" s="246">
        <f>_xll.qlIndexFixing($AC$5,AZ151,TRUE,_xll.ohTrigger(Trigger,Trigger6M))</f>
        <v>9.8915344349030155E-4</v>
      </c>
      <c r="BD151" s="246">
        <f>_xll.qlIndexFixing($BE$1,AZ151,TRUE,_xll.ohTrigger(Trigger,Trigger6M))</f>
        <v>1.0152203232206302E-3</v>
      </c>
    </row>
    <row r="152" spans="51:56" ht="11.25" customHeight="1" x14ac:dyDescent="0.25">
      <c r="AY152" s="100" t="s">
        <v>196</v>
      </c>
      <c r="AZ152" s="101">
        <f>_xll.qlInterestRateIndexFixingDate(Currency&amp;"ibor"&amp;Tenor,BA152,Trigger)</f>
        <v>42397</v>
      </c>
      <c r="BA152" s="101">
        <f>_xll.qlCalendarAdvance(Calendar,BA151,AY152,"f",,Trigger)</f>
        <v>42401</v>
      </c>
      <c r="BB152" s="101">
        <f>_xll.qlInterestRateIndexMaturity(Currency&amp;"ibor"&amp;Tenor,BA152,Trigger)</f>
        <v>42583</v>
      </c>
      <c r="BC152" s="246">
        <f>_xll.qlIndexFixing($AC$5,AZ152,TRUE,_xll.ohTrigger(Trigger,Trigger6M))</f>
        <v>9.9479553812443404E-4</v>
      </c>
      <c r="BD152" s="246">
        <f>_xll.qlIndexFixing($BE$1,AZ152,TRUE,_xll.ohTrigger(Trigger,Trigger6M))</f>
        <v>1.0188417011192841E-3</v>
      </c>
    </row>
    <row r="153" spans="51:56" ht="11.25" customHeight="1" x14ac:dyDescent="0.25">
      <c r="AY153" s="100" t="s">
        <v>196</v>
      </c>
      <c r="AZ153" s="101">
        <f>_xll.qlInterestRateIndexFixingDate(Currency&amp;"ibor"&amp;Tenor,BA153,Trigger)</f>
        <v>42398</v>
      </c>
      <c r="BA153" s="101">
        <f>_xll.qlCalendarAdvance(Calendar,BA152,AY153,"f",,Trigger)</f>
        <v>42402</v>
      </c>
      <c r="BB153" s="101">
        <f>_xll.qlInterestRateIndexMaturity(Currency&amp;"ibor"&amp;Tenor,BA153,Trigger)</f>
        <v>42584</v>
      </c>
      <c r="BC153" s="246">
        <f>_xll.qlIndexFixing($AC$5,AZ153,TRUE,_xll.ohTrigger(Trigger,Trigger6M))</f>
        <v>9.9667081022247988E-4</v>
      </c>
      <c r="BD153" s="246">
        <f>_xll.qlIndexFixing($BE$1,AZ153,TRUE,_xll.ohTrigger(Trigger,Trigger6M))</f>
        <v>1.0199999999993914E-3</v>
      </c>
    </row>
    <row r="154" spans="51:56" ht="11.25" customHeight="1" x14ac:dyDescent="0.25">
      <c r="AY154" s="100" t="s">
        <v>196</v>
      </c>
      <c r="AZ154" s="101">
        <f>_xll.qlInterestRateIndexFixingDate(Currency&amp;"ibor"&amp;Tenor,BA154,Trigger)</f>
        <v>42401</v>
      </c>
      <c r="BA154" s="101">
        <f>_xll.qlCalendarAdvance(Calendar,BA153,AY154,"f",,Trigger)</f>
        <v>42403</v>
      </c>
      <c r="BB154" s="101">
        <f>_xll.qlInterestRateIndexMaturity(Currency&amp;"ibor"&amp;Tenor,BA154,Trigger)</f>
        <v>42585</v>
      </c>
      <c r="BC154" s="246">
        <f>_xll.qlIndexFixing($AC$5,AZ154,TRUE,_xll.ohTrigger(Trigger,Trigger6M))</f>
        <v>9.9913627758329757E-4</v>
      </c>
      <c r="BD154" s="246">
        <f>_xll.qlIndexFixing($BE$1,AZ154,TRUE,_xll.ohTrigger(Trigger,Trigger6M))</f>
        <v>1.0211358091428324E-3</v>
      </c>
    </row>
    <row r="155" spans="51:56" ht="11.25" customHeight="1" x14ac:dyDescent="0.25">
      <c r="AY155" s="100" t="s">
        <v>196</v>
      </c>
      <c r="AZ155" s="101">
        <f>_xll.qlInterestRateIndexFixingDate(Currency&amp;"ibor"&amp;Tenor,BA155,Trigger)</f>
        <v>42402</v>
      </c>
      <c r="BA155" s="101">
        <f>_xll.qlCalendarAdvance(Calendar,BA154,AY155,"f",,Trigger)</f>
        <v>42404</v>
      </c>
      <c r="BB155" s="101">
        <f>_xll.qlInterestRateIndexMaturity(Currency&amp;"ibor"&amp;Tenor,BA155,Trigger)</f>
        <v>42586</v>
      </c>
      <c r="BC155" s="246">
        <f>_xll.qlIndexFixing($AC$5,AZ155,TRUE,_xll.ohTrigger(Trigger,Trigger6M))</f>
        <v>1.0016044726988407E-3</v>
      </c>
      <c r="BD155" s="246">
        <f>_xll.qlIndexFixing($BE$1,AZ155,TRUE,_xll.ohTrigger(Trigger,Trigger6M))</f>
        <v>1.0222628744129556E-3</v>
      </c>
    </row>
    <row r="156" spans="51:56" ht="11.25" customHeight="1" x14ac:dyDescent="0.25">
      <c r="AY156" s="100" t="s">
        <v>196</v>
      </c>
      <c r="AZ156" s="101">
        <f>_xll.qlInterestRateIndexFixingDate(Currency&amp;"ibor"&amp;Tenor,BA156,Trigger)</f>
        <v>42403</v>
      </c>
      <c r="BA156" s="101">
        <f>_xll.qlCalendarAdvance(Calendar,BA155,AY156,"f",,Trigger)</f>
        <v>42405</v>
      </c>
      <c r="BB156" s="101">
        <f>_xll.qlInterestRateIndexMaturity(Currency&amp;"ibor"&amp;Tenor,BA156,Trigger)</f>
        <v>42587</v>
      </c>
      <c r="BC156" s="246">
        <f>_xll.qlIndexFixing($AC$5,AZ156,TRUE,_xll.ohTrigger(Trigger,Trigger6M))</f>
        <v>1.0040753955787717E-3</v>
      </c>
      <c r="BD156" s="246">
        <f>_xll.qlIndexFixing($BE$1,AZ156,TRUE,_xll.ohTrigger(Trigger,Trigger6M))</f>
        <v>1.023384730653827E-3</v>
      </c>
    </row>
    <row r="157" spans="51:56" ht="11.25" customHeight="1" x14ac:dyDescent="0.25">
      <c r="AY157" s="100" t="s">
        <v>196</v>
      </c>
      <c r="AZ157" s="101">
        <f>_xll.qlInterestRateIndexFixingDate(Currency&amp;"ibor"&amp;Tenor,BA157,Trigger)</f>
        <v>42404</v>
      </c>
      <c r="BA157" s="101">
        <f>_xll.qlCalendarAdvance(Calendar,BA156,AY157,"f",,Trigger)</f>
        <v>42408</v>
      </c>
      <c r="BB157" s="101">
        <f>_xll.qlInterestRateIndexMaturity(Currency&amp;"ibor"&amp;Tenor,BA157,Trigger)</f>
        <v>42590</v>
      </c>
      <c r="BC157" s="246">
        <f>_xll.qlIndexFixing($AC$5,AZ157,TRUE,_xll.ohTrigger(Trigger,Trigger6M))</f>
        <v>1.0115045309072286E-3</v>
      </c>
      <c r="BD157" s="246">
        <f>_xll.qlIndexFixing($BE$1,AZ157,TRUE,_xll.ohTrigger(Trigger,Trigger6M))</f>
        <v>1.0267197429886916E-3</v>
      </c>
    </row>
    <row r="158" spans="51:56" ht="11.25" customHeight="1" x14ac:dyDescent="0.25">
      <c r="AY158" s="100" t="s">
        <v>196</v>
      </c>
      <c r="AZ158" s="101">
        <f>_xll.qlInterestRateIndexFixingDate(Currency&amp;"ibor"&amp;Tenor,BA158,Trigger)</f>
        <v>42405</v>
      </c>
      <c r="BA158" s="101">
        <f>_xll.qlCalendarAdvance(Calendar,BA157,AY158,"f",,Trigger)</f>
        <v>42409</v>
      </c>
      <c r="BB158" s="101">
        <f>_xll.qlInterestRateIndexMaturity(Currency&amp;"ibor"&amp;Tenor,BA158,Trigger)</f>
        <v>42591</v>
      </c>
      <c r="BC158" s="246">
        <f>_xll.qlIndexFixing($AC$5,AZ158,TRUE,_xll.ohTrigger(Trigger,Trigger6M))</f>
        <v>1.0139863649474864E-3</v>
      </c>
      <c r="BD158" s="246">
        <f>_xll.qlIndexFixing($BE$1,AZ158,TRUE,_xll.ohTrigger(Trigger,Trigger6M))</f>
        <v>1.027821460900317E-3</v>
      </c>
    </row>
    <row r="159" spans="51:56" ht="11.25" customHeight="1" x14ac:dyDescent="0.25">
      <c r="AY159" s="100" t="s">
        <v>196</v>
      </c>
      <c r="AZ159" s="101">
        <f>_xll.qlInterestRateIndexFixingDate(Currency&amp;"ibor"&amp;Tenor,BA159,Trigger)</f>
        <v>42408</v>
      </c>
      <c r="BA159" s="101">
        <f>_xll.qlCalendarAdvance(Calendar,BA158,AY159,"f",,Trigger)</f>
        <v>42410</v>
      </c>
      <c r="BB159" s="101">
        <f>_xll.qlInterestRateIndexMaturity(Currency&amp;"ibor"&amp;Tenor,BA159,Trigger)</f>
        <v>42592</v>
      </c>
      <c r="BC159" s="246">
        <f>_xll.qlIndexFixing($AC$5,AZ159,TRUE,_xll.ohTrigger(Trigger,Trigger6M))</f>
        <v>1.0164709268030807E-3</v>
      </c>
      <c r="BD159" s="246">
        <f>_xll.qlIndexFixing($BE$1,AZ159,TRUE,_xll.ohTrigger(Trigger,Trigger6M))</f>
        <v>1.0289183186785477E-3</v>
      </c>
    </row>
    <row r="160" spans="51:56" ht="11.25" customHeight="1" x14ac:dyDescent="0.25">
      <c r="AY160" s="100" t="s">
        <v>196</v>
      </c>
      <c r="AZ160" s="101">
        <f>_xll.qlInterestRateIndexFixingDate(Currency&amp;"ibor"&amp;Tenor,BA160,Trigger)</f>
        <v>42409</v>
      </c>
      <c r="BA160" s="101">
        <f>_xll.qlCalendarAdvance(Calendar,BA159,AY160,"f",,Trigger)</f>
        <v>42411</v>
      </c>
      <c r="BB160" s="101">
        <f>_xll.qlInterestRateIndexMaturity(Currency&amp;"ibor"&amp;Tenor,BA160,Trigger)</f>
        <v>42593</v>
      </c>
      <c r="BC160" s="246">
        <f>_xll.qlIndexFixing($AC$5,AZ160,TRUE,_xll.ohTrigger(Trigger,Trigger6M))</f>
        <v>1.0189582164849913E-3</v>
      </c>
      <c r="BD160" s="246">
        <f>_xll.qlIndexFixing($BE$1,AZ160,TRUE,_xll.ohTrigger(Trigger,Trigger6M))</f>
        <v>1.0300103861022919E-3</v>
      </c>
    </row>
    <row r="161" spans="51:56" ht="11.25" customHeight="1" x14ac:dyDescent="0.25">
      <c r="AY161" s="100" t="s">
        <v>196</v>
      </c>
      <c r="AZ161" s="101">
        <f>_xll.qlInterestRateIndexFixingDate(Currency&amp;"ibor"&amp;Tenor,BA161,Trigger)</f>
        <v>42410</v>
      </c>
      <c r="BA161" s="101">
        <f>_xll.qlCalendarAdvance(Calendar,BA160,AY161,"f",,Trigger)</f>
        <v>42412</v>
      </c>
      <c r="BB161" s="101">
        <f>_xll.qlInterestRateIndexMaturity(Currency&amp;"ibor"&amp;Tenor,BA161,Trigger)</f>
        <v>42594</v>
      </c>
      <c r="BC161" s="246">
        <f>_xll.qlIndexFixing($AC$5,AZ161,TRUE,_xll.ohTrigger(Trigger,Trigger6M))</f>
        <v>1.0214482340024419E-3</v>
      </c>
      <c r="BD161" s="246">
        <f>_xll.qlIndexFixing($BE$1,AZ161,TRUE,_xll.ohTrigger(Trigger,Trigger6M))</f>
        <v>1.0310977329508963E-3</v>
      </c>
    </row>
    <row r="162" spans="51:56" ht="11.25" customHeight="1" x14ac:dyDescent="0.25">
      <c r="AY162" s="100" t="s">
        <v>196</v>
      </c>
      <c r="AZ162" s="101">
        <f>_xll.qlInterestRateIndexFixingDate(Currency&amp;"ibor"&amp;Tenor,BA162,Trigger)</f>
        <v>42411</v>
      </c>
      <c r="BA162" s="101">
        <f>_xll.qlCalendarAdvance(Calendar,BA161,AY162,"f",,Trigger)</f>
        <v>42415</v>
      </c>
      <c r="BB162" s="101">
        <f>_xll.qlInterestRateIndexMaturity(Currency&amp;"ibor"&amp;Tenor,BA162,Trigger)</f>
        <v>42597</v>
      </c>
      <c r="BC162" s="246">
        <f>_xll.qlIndexFixing($AC$5,AZ162,TRUE,_xll.ohTrigger(Trigger,Trigger6M))</f>
        <v>1.028934653675639E-3</v>
      </c>
      <c r="BD162" s="246">
        <f>_xll.qlIndexFixing($BE$1,AZ162,TRUE,_xll.ohTrigger(Trigger,Trigger6M))</f>
        <v>1.0343321478490065E-3</v>
      </c>
    </row>
    <row r="163" spans="51:56" ht="11.25" customHeight="1" x14ac:dyDescent="0.25">
      <c r="AY163" s="100" t="s">
        <v>196</v>
      </c>
      <c r="AZ163" s="101">
        <f>_xll.qlInterestRateIndexFixingDate(Currency&amp;"ibor"&amp;Tenor,BA163,Trigger)</f>
        <v>42412</v>
      </c>
      <c r="BA163" s="101">
        <f>_xll.qlCalendarAdvance(Calendar,BA162,AY163,"f",,Trigger)</f>
        <v>42416</v>
      </c>
      <c r="BB163" s="101">
        <f>_xll.qlInterestRateIndexMaturity(Currency&amp;"ibor"&amp;Tenor,BA163,Trigger)</f>
        <v>42598</v>
      </c>
      <c r="BC163" s="246">
        <f>_xll.qlIndexFixing($AC$5,AZ163,TRUE,_xll.ohTrigger(Trigger,Trigger6M))</f>
        <v>1.0314355826410984E-3</v>
      </c>
      <c r="BD163" s="246">
        <f>_xll.qlIndexFixing($BE$1,AZ163,TRUE,_xll.ohTrigger(Trigger,Trigger6M))</f>
        <v>1.0354013102001865E-3</v>
      </c>
    </row>
    <row r="164" spans="51:56" ht="11.25" customHeight="1" x14ac:dyDescent="0.25">
      <c r="AY164" s="100" t="s">
        <v>196</v>
      </c>
      <c r="AZ164" s="101">
        <f>_xll.qlInterestRateIndexFixingDate(Currency&amp;"ibor"&amp;Tenor,BA164,Trigger)</f>
        <v>42415</v>
      </c>
      <c r="BA164" s="101">
        <f>_xll.qlCalendarAdvance(Calendar,BA163,AY164,"f",,Trigger)</f>
        <v>42417</v>
      </c>
      <c r="BB164" s="101">
        <f>_xll.qlInterestRateIndexMaturity(Currency&amp;"ibor"&amp;Tenor,BA164,Trigger)</f>
        <v>42599</v>
      </c>
      <c r="BC164" s="246">
        <f>_xll.qlIndexFixing($AC$5,AZ164,TRUE,_xll.ohTrigger(Trigger,Trigger6M))</f>
        <v>1.0339392394939243E-3</v>
      </c>
      <c r="BD164" s="246">
        <f>_xll.qlIndexFixing($BE$1,AZ164,TRUE,_xll.ohTrigger(Trigger,Trigger6M))</f>
        <v>1.0364661008782335E-3</v>
      </c>
    </row>
    <row r="165" spans="51:56" ht="11.25" customHeight="1" x14ac:dyDescent="0.25">
      <c r="AY165" s="100" t="s">
        <v>196</v>
      </c>
      <c r="AZ165" s="101">
        <f>_xll.qlInterestRateIndexFixingDate(Currency&amp;"ibor"&amp;Tenor,BA165,Trigger)</f>
        <v>42416</v>
      </c>
      <c r="BA165" s="101">
        <f>_xll.qlCalendarAdvance(Calendar,BA164,AY165,"f",,Trigger)</f>
        <v>42418</v>
      </c>
      <c r="BB165" s="101">
        <f>_xll.qlInterestRateIndexMaturity(Currency&amp;"ibor"&amp;Tenor,BA165,Trigger)</f>
        <v>42600</v>
      </c>
      <c r="BC165" s="246">
        <f>_xll.qlIndexFixing($AC$5,AZ165,TRUE,_xll.ohTrigger(Trigger,Trigger6M))</f>
        <v>1.0364456242455363E-3</v>
      </c>
      <c r="BD165" s="246">
        <f>_xll.qlIndexFixing($BE$1,AZ165,TRUE,_xll.ohTrigger(Trigger,Trigger6M))</f>
        <v>1.0375265896638115E-3</v>
      </c>
    </row>
    <row r="166" spans="51:56" ht="11.25" customHeight="1" x14ac:dyDescent="0.25">
      <c r="AY166" s="100" t="s">
        <v>196</v>
      </c>
      <c r="AZ166" s="101">
        <f>_xll.qlInterestRateIndexFixingDate(Currency&amp;"ibor"&amp;Tenor,BA166,Trigger)</f>
        <v>42417</v>
      </c>
      <c r="BA166" s="101">
        <f>_xll.qlCalendarAdvance(Calendar,BA165,AY166,"f",,Trigger)</f>
        <v>42419</v>
      </c>
      <c r="BB166" s="101">
        <f>_xll.qlInterestRateIndexMaturity(Currency&amp;"ibor"&amp;Tenor,BA166,Trigger)</f>
        <v>42601</v>
      </c>
      <c r="BC166" s="246">
        <f>_xll.qlIndexFixing($AC$5,AZ166,TRUE,_xll.ohTrigger(Trigger,Trigger6M))</f>
        <v>1.0389547369051575E-3</v>
      </c>
      <c r="BD166" s="246">
        <f>_xll.qlIndexFixing($BE$1,AZ166,TRUE,_xll.ohTrigger(Trigger,Trigger6M))</f>
        <v>1.0385828463384643E-3</v>
      </c>
    </row>
    <row r="167" spans="51:56" ht="11.25" customHeight="1" x14ac:dyDescent="0.25">
      <c r="AY167" s="100" t="s">
        <v>196</v>
      </c>
      <c r="AZ167" s="101">
        <f>_xll.qlInterestRateIndexFixingDate(Currency&amp;"ibor"&amp;Tenor,BA167,Trigger)</f>
        <v>42418</v>
      </c>
      <c r="BA167" s="101">
        <f>_xll.qlCalendarAdvance(Calendar,BA166,AY167,"f",,Trigger)</f>
        <v>42422</v>
      </c>
      <c r="BB167" s="101">
        <f>_xll.qlInterestRateIndexMaturity(Currency&amp;"ibor"&amp;Tenor,BA167,Trigger)</f>
        <v>42604</v>
      </c>
      <c r="BC167" s="246">
        <f>_xll.qlIndexFixing($AC$5,AZ167,TRUE,_xll.ohTrigger(Trigger,Trigger6M))</f>
        <v>1.0464984424383662E-3</v>
      </c>
      <c r="BD167" s="246">
        <f>_xll.qlIndexFixing($BE$1,AZ167,TRUE,_xll.ohTrigger(Trigger,Trigger6M))</f>
        <v>1.0417269215074704E-3</v>
      </c>
    </row>
    <row r="168" spans="51:56" ht="11.25" customHeight="1" x14ac:dyDescent="0.25">
      <c r="AY168" s="100" t="s">
        <v>196</v>
      </c>
      <c r="AZ168" s="101">
        <f>_xll.qlInterestRateIndexFixingDate(Currency&amp;"ibor"&amp;Tenor,BA168,Trigger)</f>
        <v>42419</v>
      </c>
      <c r="BA168" s="101">
        <f>_xll.qlCalendarAdvance(Calendar,BA167,AY168,"f",,Trigger)</f>
        <v>42423</v>
      </c>
      <c r="BB168" s="101">
        <f>_xll.qlInterestRateIndexMaturity(Currency&amp;"ibor"&amp;Tenor,BA168,Trigger)</f>
        <v>42605</v>
      </c>
      <c r="BC168" s="246">
        <f>_xll.qlIndexFixing($AC$5,AZ168,TRUE,_xll.ohTrigger(Trigger,Trigger6M))</f>
        <v>1.0490184668358745E-3</v>
      </c>
      <c r="BD168" s="246">
        <f>_xll.qlIndexFixing($BE$1,AZ168,TRUE,_xll.ohTrigger(Trigger,Trigger6M))</f>
        <v>1.0427669475512179E-3</v>
      </c>
    </row>
    <row r="169" spans="51:56" ht="11.25" customHeight="1" x14ac:dyDescent="0.25">
      <c r="AY169" s="100" t="s">
        <v>196</v>
      </c>
      <c r="AZ169" s="101">
        <f>_xll.qlInterestRateIndexFixingDate(Currency&amp;"ibor"&amp;Tenor,BA169,Trigger)</f>
        <v>42422</v>
      </c>
      <c r="BA169" s="101">
        <f>_xll.qlCalendarAdvance(Calendar,BA168,AY169,"f",,Trigger)</f>
        <v>42424</v>
      </c>
      <c r="BB169" s="101">
        <f>_xll.qlInterestRateIndexMaturity(Currency&amp;"ibor"&amp;Tenor,BA169,Trigger)</f>
        <v>42606</v>
      </c>
      <c r="BC169" s="246">
        <f>_xll.qlIndexFixing($AC$5,AZ169,TRUE,_xll.ohTrigger(Trigger,Trigger6M))</f>
        <v>1.0515412191932187E-3</v>
      </c>
      <c r="BD169" s="246">
        <f>_xll.qlIndexFixing($BE$1,AZ169,TRUE,_xll.ohTrigger(Trigger,Trigger6M))</f>
        <v>1.0438030903913167E-3</v>
      </c>
    </row>
    <row r="170" spans="51:56" ht="11.25" customHeight="1" x14ac:dyDescent="0.25">
      <c r="AY170" s="100" t="s">
        <v>196</v>
      </c>
      <c r="AZ170" s="101">
        <f>_xll.qlInterestRateIndexFixingDate(Currency&amp;"ibor"&amp;Tenor,BA170,Trigger)</f>
        <v>42423</v>
      </c>
      <c r="BA170" s="101">
        <f>_xll.qlCalendarAdvance(Calendar,BA169,AY170,"f",,Trigger)</f>
        <v>42425</v>
      </c>
      <c r="BB170" s="101">
        <f>_xll.qlInterestRateIndexMaturity(Currency&amp;"ibor"&amp;Tenor,BA170,Trigger)</f>
        <v>42607</v>
      </c>
      <c r="BC170" s="246">
        <f>_xll.qlIndexFixing($AC$5,AZ170,TRUE,_xll.ohTrigger(Trigger,Trigger6M))</f>
        <v>1.0540666995218185E-3</v>
      </c>
      <c r="BD170" s="246">
        <f>_xll.qlIndexFixing($BE$1,AZ170,TRUE,_xll.ohTrigger(Trigger,Trigger6M))</f>
        <v>1.0448354198106275E-3</v>
      </c>
    </row>
    <row r="171" spans="51:56" ht="11.25" customHeight="1" x14ac:dyDescent="0.25">
      <c r="AY171" s="100" t="s">
        <v>196</v>
      </c>
      <c r="AZ171" s="101">
        <f>_xll.qlInterestRateIndexFixingDate(Currency&amp;"ibor"&amp;Tenor,BA171,Trigger)</f>
        <v>42424</v>
      </c>
      <c r="BA171" s="101">
        <f>_xll.qlCalendarAdvance(Calendar,BA170,AY171,"f",,Trigger)</f>
        <v>42426</v>
      </c>
      <c r="BB171" s="101">
        <f>_xll.qlInterestRateIndexMaturity(Currency&amp;"ibor"&amp;Tenor,BA171,Trigger)</f>
        <v>42608</v>
      </c>
      <c r="BC171" s="246">
        <f>_xll.qlIndexFixing($AC$5,AZ171,TRUE,_xll.ohTrigger(Trigger,Trigger6M))</f>
        <v>1.0565949078313363E-3</v>
      </c>
      <c r="BD171" s="246">
        <f>_xll.qlIndexFixing($BE$1,AZ171,TRUE,_xll.ohTrigger(Trigger,Trigger6M))</f>
        <v>1.0458640055906936E-3</v>
      </c>
    </row>
    <row r="172" spans="51:56" ht="11.25" customHeight="1" x14ac:dyDescent="0.25">
      <c r="AY172" s="100" t="s">
        <v>196</v>
      </c>
      <c r="AZ172" s="101">
        <f>_xll.qlInterestRateIndexFixingDate(Currency&amp;"ibor"&amp;Tenor,BA172,Trigger)</f>
        <v>42425</v>
      </c>
      <c r="BA172" s="101">
        <f>_xll.qlCalendarAdvance(Calendar,BA171,AY172,"f",,Trigger)</f>
        <v>42429</v>
      </c>
      <c r="BB172" s="101">
        <f>_xll.qlInterestRateIndexMaturity(Currency&amp;"ibor"&amp;Tenor,BA172,Trigger)</f>
        <v>42613</v>
      </c>
      <c r="BC172" s="246">
        <f>_xll.qlIndexFixing($AC$5,AZ172,TRUE,_xll.ohTrigger(Trigger,Trigger6M))</f>
        <v>1.0653519706303196E-3</v>
      </c>
      <c r="BD172" s="246">
        <f>_xll.qlIndexFixing($BE$1,AZ172,TRUE,_xll.ohTrigger(Trigger,Trigger6M))</f>
        <v>1.0476536831187076E-3</v>
      </c>
    </row>
    <row r="173" spans="51:56" ht="11.25" customHeight="1" x14ac:dyDescent="0.25">
      <c r="AY173" s="100" t="s">
        <v>196</v>
      </c>
      <c r="AZ173" s="101">
        <f>_xll.qlInterestRateIndexFixingDate(Currency&amp;"ibor"&amp;Tenor,BA173,Trigger)</f>
        <v>42426</v>
      </c>
      <c r="BA173" s="101">
        <f>_xll.qlCalendarAdvance(Calendar,BA172,AY173,"f",,Trigger)</f>
        <v>42430</v>
      </c>
      <c r="BB173" s="101">
        <f>_xll.qlInterestRateIndexMaturity(Currency&amp;"ibor"&amp;Tenor,BA173,Trigger)</f>
        <v>42614</v>
      </c>
      <c r="BC173" s="246">
        <f>_xll.qlIndexFixing($AC$5,AZ173,TRUE,_xll.ohTrigger(Trigger,Trigger6M))</f>
        <v>1.0678843471553187E-3</v>
      </c>
      <c r="BD173" s="246">
        <f>_xll.qlIndexFixing($BE$1,AZ173,TRUE,_xll.ohTrigger(Trigger,Trigger6M))</f>
        <v>1.0488187732000762E-3</v>
      </c>
    </row>
    <row r="174" spans="51:56" ht="11.25" customHeight="1" x14ac:dyDescent="0.25">
      <c r="AY174" s="100" t="s">
        <v>196</v>
      </c>
      <c r="AZ174" s="101">
        <f>_xll.qlInterestRateIndexFixingDate(Currency&amp;"ibor"&amp;Tenor,BA174,Trigger)</f>
        <v>42429</v>
      </c>
      <c r="BA174" s="101">
        <f>_xll.qlCalendarAdvance(Calendar,BA173,AY174,"f",,Trigger)</f>
        <v>42431</v>
      </c>
      <c r="BB174" s="101">
        <f>_xll.qlInterestRateIndexMaturity(Currency&amp;"ibor"&amp;Tenor,BA174,Trigger)</f>
        <v>42615</v>
      </c>
      <c r="BC174" s="246">
        <f>_xll.qlIndexFixing($AC$5,AZ174,TRUE,_xll.ohTrigger(Trigger,Trigger6M))</f>
        <v>1.0704194221326489E-3</v>
      </c>
      <c r="BD174" s="246">
        <f>_xll.qlIndexFixing($BE$1,AZ174,TRUE,_xll.ohTrigger(Trigger,Trigger6M))</f>
        <v>1.0499999999999279E-3</v>
      </c>
    </row>
    <row r="175" spans="51:56" ht="11.25" customHeight="1" x14ac:dyDescent="0.25">
      <c r="AY175" s="100" t="s">
        <v>196</v>
      </c>
      <c r="AZ175" s="101">
        <f>_xll.qlInterestRateIndexFixingDate(Currency&amp;"ibor"&amp;Tenor,BA175,Trigger)</f>
        <v>42430</v>
      </c>
      <c r="BA175" s="101">
        <f>_xll.qlCalendarAdvance(Calendar,BA174,AY175,"f",,Trigger)</f>
        <v>42432</v>
      </c>
      <c r="BB175" s="101">
        <f>_xll.qlInterestRateIndexMaturity(Currency&amp;"ibor"&amp;Tenor,BA175,Trigger)</f>
        <v>42618</v>
      </c>
      <c r="BC175" s="246">
        <f>_xll.qlIndexFixing($AC$5,AZ175,TRUE,_xll.ohTrigger(Trigger,Trigger6M))</f>
        <v>1.0731173007396963E-3</v>
      </c>
      <c r="BD175" s="246">
        <f>_xll.qlIndexFixing($BE$1,AZ175,TRUE,_xll.ohTrigger(Trigger,Trigger6M))</f>
        <v>1.0508494773600696E-3</v>
      </c>
    </row>
    <row r="176" spans="51:56" ht="11.25" customHeight="1" x14ac:dyDescent="0.25">
      <c r="AY176" s="100" t="s">
        <v>196</v>
      </c>
      <c r="AZ176" s="101">
        <f>_xll.qlInterestRateIndexFixingDate(Currency&amp;"ibor"&amp;Tenor,BA176,Trigger)</f>
        <v>42431</v>
      </c>
      <c r="BA176" s="101">
        <f>_xll.qlCalendarAdvance(Calendar,BA175,AY176,"f",,Trigger)</f>
        <v>42433</v>
      </c>
      <c r="BB176" s="101">
        <f>_xll.qlInterestRateIndexMaturity(Currency&amp;"ibor"&amp;Tenor,BA176,Trigger)</f>
        <v>42618</v>
      </c>
      <c r="BC176" s="246">
        <f>_xll.qlIndexFixing($AC$5,AZ176,TRUE,_xll.ohTrigger(Trigger,Trigger6M))</f>
        <v>1.074064677784181E-3</v>
      </c>
      <c r="BD176" s="246">
        <f>_xll.qlIndexFixing($BE$1,AZ176,TRUE,_xll.ohTrigger(Trigger,Trigger6M))</f>
        <v>1.0522791745164342E-3</v>
      </c>
    </row>
    <row r="177" spans="51:56" ht="11.25" customHeight="1" x14ac:dyDescent="0.25">
      <c r="AY177" s="100" t="s">
        <v>196</v>
      </c>
      <c r="AZ177" s="101">
        <f>_xll.qlInterestRateIndexFixingDate(Currency&amp;"ibor"&amp;Tenor,BA177,Trigger)</f>
        <v>42432</v>
      </c>
      <c r="BA177" s="101">
        <f>_xll.qlCalendarAdvance(Calendar,BA176,AY177,"f",,Trigger)</f>
        <v>42436</v>
      </c>
      <c r="BB177" s="101">
        <f>_xll.qlInterestRateIndexMaturity(Currency&amp;"ibor"&amp;Tenor,BA177,Trigger)</f>
        <v>42620</v>
      </c>
      <c r="BC177" s="246">
        <f>_xll.qlIndexFixing($AC$5,AZ177,TRUE,_xll.ohTrigger(Trigger,Trigger6M))</f>
        <v>1.0780374406847162E-3</v>
      </c>
      <c r="BD177" s="246">
        <f>_xll.qlIndexFixing($BE$1,AZ177,TRUE,_xll.ohTrigger(Trigger,Trigger6M))</f>
        <v>1.0561593353912134E-3</v>
      </c>
    </row>
    <row r="178" spans="51:56" ht="11.25" customHeight="1" x14ac:dyDescent="0.25">
      <c r="AY178" s="100" t="s">
        <v>196</v>
      </c>
      <c r="AZ178" s="101">
        <f>_xll.qlInterestRateIndexFixingDate(Currency&amp;"ibor"&amp;Tenor,BA178,Trigger)</f>
        <v>42433</v>
      </c>
      <c r="BA178" s="101">
        <f>_xll.qlCalendarAdvance(Calendar,BA177,AY178,"f",,Trigger)</f>
        <v>42437</v>
      </c>
      <c r="BB178" s="101">
        <f>_xll.qlInterestRateIndexMaturity(Currency&amp;"ibor"&amp;Tenor,BA178,Trigger)</f>
        <v>42621</v>
      </c>
      <c r="BC178" s="246">
        <f>_xll.qlIndexFixing($AC$5,AZ178,TRUE,_xll.ohTrigger(Trigger,Trigger6M))</f>
        <v>1.0795447614199006E-3</v>
      </c>
      <c r="BD178" s="246">
        <f>_xll.qlIndexFixing($BE$1,AZ178,TRUE,_xll.ohTrigger(Trigger,Trigger6M))</f>
        <v>1.0574451907820737E-3</v>
      </c>
    </row>
    <row r="179" spans="51:56" ht="11.25" customHeight="1" x14ac:dyDescent="0.25">
      <c r="AY179" s="100" t="s">
        <v>196</v>
      </c>
      <c r="AZ179" s="101">
        <f>_xll.qlInterestRateIndexFixingDate(Currency&amp;"ibor"&amp;Tenor,BA179,Trigger)</f>
        <v>42436</v>
      </c>
      <c r="BA179" s="101">
        <f>_xll.qlCalendarAdvance(Calendar,BA178,AY179,"f",,Trigger)</f>
        <v>42438</v>
      </c>
      <c r="BB179" s="101">
        <f>_xll.qlInterestRateIndexMaturity(Currency&amp;"ibor"&amp;Tenor,BA179,Trigger)</f>
        <v>42622</v>
      </c>
      <c r="BC179" s="246">
        <f>_xll.qlIndexFixing($AC$5,AZ179,TRUE,_xll.ohTrigger(Trigger,Trigger6M))</f>
        <v>1.081046654467655E-3</v>
      </c>
      <c r="BD179" s="246">
        <f>_xll.qlIndexFixing($BE$1,AZ179,TRUE,_xll.ohTrigger(Trigger,Trigger6M))</f>
        <v>1.0587501815861877E-3</v>
      </c>
    </row>
    <row r="180" spans="51:56" ht="11.25" customHeight="1" x14ac:dyDescent="0.25">
      <c r="AY180" s="100" t="s">
        <v>196</v>
      </c>
      <c r="AZ180" s="101">
        <f>_xll.qlInterestRateIndexFixingDate(Currency&amp;"ibor"&amp;Tenor,BA180,Trigger)</f>
        <v>42437</v>
      </c>
      <c r="BA180" s="101">
        <f>_xll.qlCalendarAdvance(Calendar,BA179,AY180,"f",,Trigger)</f>
        <v>42439</v>
      </c>
      <c r="BB180" s="101">
        <f>_xll.qlInterestRateIndexMaturity(Currency&amp;"ibor"&amp;Tenor,BA180,Trigger)</f>
        <v>42625</v>
      </c>
      <c r="BC180" s="246">
        <f>_xll.qlIndexFixing($AC$5,AZ180,TRUE,_xll.ohTrigger(Trigger,Trigger6M))</f>
        <v>1.0837370517756718E-3</v>
      </c>
      <c r="BD180" s="246">
        <f>_xll.qlIndexFixing($BE$1,AZ180,TRUE,_xll.ohTrigger(Trigger,Trigger6M))</f>
        <v>1.0608324516369811E-3</v>
      </c>
    </row>
    <row r="181" spans="51:56" ht="11.25" customHeight="1" x14ac:dyDescent="0.25">
      <c r="AY181" s="100" t="s">
        <v>196</v>
      </c>
      <c r="AZ181" s="101">
        <f>_xll.qlInterestRateIndexFixingDate(Currency&amp;"ibor"&amp;Tenor,BA181,Trigger)</f>
        <v>42438</v>
      </c>
      <c r="BA181" s="101">
        <f>_xll.qlCalendarAdvance(Calendar,BA180,AY181,"f",,Trigger)</f>
        <v>42440</v>
      </c>
      <c r="BB181" s="101">
        <f>_xll.qlInterestRateIndexMaturity(Currency&amp;"ibor"&amp;Tenor,BA181,Trigger)</f>
        <v>42625</v>
      </c>
      <c r="BC181" s="246">
        <f>_xll.qlIndexFixing($AC$5,AZ181,TRUE,_xll.ohTrigger(Trigger,Trigger6M))</f>
        <v>1.0846314664831401E-3</v>
      </c>
      <c r="BD181" s="246">
        <f>_xll.qlIndexFixing($BE$1,AZ181,TRUE,_xll.ohTrigger(Trigger,Trigger6M))</f>
        <v>1.0618303826850182E-3</v>
      </c>
    </row>
    <row r="182" spans="51:56" ht="11.25" customHeight="1" x14ac:dyDescent="0.25">
      <c r="AY182" s="100" t="s">
        <v>196</v>
      </c>
      <c r="AZ182" s="101">
        <f>_xll.qlInterestRateIndexFixingDate(Currency&amp;"ibor"&amp;Tenor,BA182,Trigger)</f>
        <v>42439</v>
      </c>
      <c r="BA182" s="101">
        <f>_xll.qlCalendarAdvance(Calendar,BA181,AY182,"f",,Trigger)</f>
        <v>42443</v>
      </c>
      <c r="BB182" s="101">
        <f>_xll.qlInterestRateIndexMaturity(Currency&amp;"ibor"&amp;Tenor,BA182,Trigger)</f>
        <v>42627</v>
      </c>
      <c r="BC182" s="246">
        <f>_xll.qlIndexFixing($AC$5,AZ182,TRUE,_xll.ohTrigger(Trigger,Trigger6M))</f>
        <v>1.0884747039557644E-3</v>
      </c>
      <c r="BD182" s="246">
        <f>_xll.qlIndexFixing($BE$1,AZ182,TRUE,_xll.ohTrigger(Trigger,Trigger6M))</f>
        <v>1.0655792566242582E-3</v>
      </c>
    </row>
    <row r="183" spans="51:56" ht="11.25" customHeight="1" x14ac:dyDescent="0.25">
      <c r="AY183" s="100" t="s">
        <v>196</v>
      </c>
      <c r="AZ183" s="101">
        <f>_xll.qlInterestRateIndexFixingDate(Currency&amp;"ibor"&amp;Tenor,BA183,Trigger)</f>
        <v>42440</v>
      </c>
      <c r="BA183" s="101">
        <f>_xll.qlCalendarAdvance(Calendar,BA182,AY183,"f",,Trigger)</f>
        <v>42444</v>
      </c>
      <c r="BB183" s="101">
        <f>_xll.qlInterestRateIndexMaturity(Currency&amp;"ibor"&amp;Tenor,BA183,Trigger)</f>
        <v>42628</v>
      </c>
      <c r="BC183" s="246">
        <f>_xll.qlIndexFixing($AC$5,AZ183,TRUE,_xll.ohTrigger(Trigger,Trigger6M))</f>
        <v>1.089944030616106E-3</v>
      </c>
      <c r="BD183" s="246">
        <f>_xll.qlIndexFixing($BE$1,AZ183,TRUE,_xll.ohTrigger(Trigger,Trigger6M))</f>
        <v>1.0670093138282176E-3</v>
      </c>
    </row>
    <row r="184" spans="51:56" ht="11.25" customHeight="1" x14ac:dyDescent="0.25">
      <c r="AY184" s="100" t="s">
        <v>196</v>
      </c>
      <c r="AZ184" s="101">
        <f>_xll.qlInterestRateIndexFixingDate(Currency&amp;"ibor"&amp;Tenor,BA184,Trigger)</f>
        <v>42443</v>
      </c>
      <c r="BA184" s="101">
        <f>_xll.qlCalendarAdvance(Calendar,BA183,AY184,"f",,Trigger)</f>
        <v>42445</v>
      </c>
      <c r="BB184" s="101">
        <f>_xll.qlInterestRateIndexMaturity(Currency&amp;"ibor"&amp;Tenor,BA184,Trigger)</f>
        <v>42629</v>
      </c>
      <c r="BC184" s="246">
        <f>_xll.qlIndexFixing($AC$5,AZ184,TRUE,_xll.ohTrigger(Trigger,Trigger6M))</f>
        <v>1.0918810321322461E-3</v>
      </c>
      <c r="BD184" s="246">
        <f>_xll.qlIndexFixing($BE$1,AZ184,TRUE,_xll.ohTrigger(Trigger,Trigger6M))</f>
        <v>1.0684619244382761E-3</v>
      </c>
    </row>
    <row r="185" spans="51:56" ht="11.25" customHeight="1" x14ac:dyDescent="0.25">
      <c r="AY185" s="100" t="s">
        <v>196</v>
      </c>
      <c r="AZ185" s="101">
        <f>_xll.qlInterestRateIndexFixingDate(Currency&amp;"ibor"&amp;Tenor,BA185,Trigger)</f>
        <v>42444</v>
      </c>
      <c r="BA185" s="101">
        <f>_xll.qlCalendarAdvance(Calendar,BA184,AY185,"f",,Trigger)</f>
        <v>42446</v>
      </c>
      <c r="BB185" s="101">
        <f>_xll.qlInterestRateIndexMaturity(Currency&amp;"ibor"&amp;Tenor,BA185,Trigger)</f>
        <v>42632</v>
      </c>
      <c r="BC185" s="246">
        <f>_xll.qlIndexFixing($AC$5,AZ185,TRUE,_xll.ohTrigger(Trigger,Trigger6M))</f>
        <v>1.0959784302826618E-3</v>
      </c>
      <c r="BD185" s="246">
        <f>_xll.qlIndexFixing($BE$1,AZ185,TRUE,_xll.ohTrigger(Trigger,Trigger6M))</f>
        <v>1.0714634421567092E-3</v>
      </c>
    </row>
    <row r="186" spans="51:56" ht="11.25" customHeight="1" x14ac:dyDescent="0.25">
      <c r="AY186" s="100" t="s">
        <v>196</v>
      </c>
      <c r="AZ186" s="101">
        <f>_xll.qlInterestRateIndexFixingDate(Currency&amp;"ibor"&amp;Tenor,BA186,Trigger)</f>
        <v>42445</v>
      </c>
      <c r="BA186" s="101">
        <f>_xll.qlCalendarAdvance(Calendar,BA185,AY186,"f",,Trigger)</f>
        <v>42447</v>
      </c>
      <c r="BB186" s="101">
        <f>_xll.qlInterestRateIndexMaturity(Currency&amp;"ibor"&amp;Tenor,BA186,Trigger)</f>
        <v>42632</v>
      </c>
      <c r="BC186" s="246">
        <f>_xll.qlIndexFixing($AC$5,AZ186,TRUE,_xll.ohTrigger(Trigger,Trigger6M))</f>
        <v>1.0968286427549395E-3</v>
      </c>
      <c r="BD186" s="246">
        <f>_xll.qlIndexFixing($BE$1,AZ186,TRUE,_xll.ohTrigger(Trigger,Trigger6M))</f>
        <v>1.0722212272416948E-3</v>
      </c>
    </row>
    <row r="187" spans="51:56" ht="11.25" customHeight="1" x14ac:dyDescent="0.25">
      <c r="AY187" s="100" t="s">
        <v>196</v>
      </c>
      <c r="AZ187" s="101">
        <f>_xll.qlInterestRateIndexFixingDate(Currency&amp;"ibor"&amp;Tenor,BA187,Trigger)</f>
        <v>42446</v>
      </c>
      <c r="BA187" s="101">
        <f>_xll.qlCalendarAdvance(Calendar,BA186,AY187,"f",,Trigger)</f>
        <v>42450</v>
      </c>
      <c r="BB187" s="101">
        <f>_xll.qlInterestRateIndexMaturity(Currency&amp;"ibor"&amp;Tenor,BA187,Trigger)</f>
        <v>42634</v>
      </c>
      <c r="BC187" s="246">
        <f>_xll.qlIndexFixing($AC$5,AZ187,TRUE,_xll.ohTrigger(Trigger,Trigger6M))</f>
        <v>1.1015166014403401E-3</v>
      </c>
      <c r="BD187" s="246">
        <f>_xll.qlIndexFixing($BE$1,AZ187,TRUE,_xll.ohTrigger(Trigger,Trigger6M))</f>
        <v>1.076080368923545E-3</v>
      </c>
    </row>
    <row r="188" spans="51:56" ht="11.25" customHeight="1" x14ac:dyDescent="0.25">
      <c r="AY188" s="100" t="s">
        <v>196</v>
      </c>
      <c r="AZ188" s="101">
        <f>_xll.qlInterestRateIndexFixingDate(Currency&amp;"ibor"&amp;Tenor,BA188,Trigger)</f>
        <v>42447</v>
      </c>
      <c r="BA188" s="101">
        <f>_xll.qlCalendarAdvance(Calendar,BA187,AY188,"f",,Trigger)</f>
        <v>42451</v>
      </c>
      <c r="BB188" s="101">
        <f>_xll.qlInterestRateIndexMaturity(Currency&amp;"ibor"&amp;Tenor,BA188,Trigger)</f>
        <v>42635</v>
      </c>
      <c r="BC188" s="246">
        <f>_xll.qlIndexFixing($AC$5,AZ188,TRUE,_xll.ohTrigger(Trigger,Trigger6M))</f>
        <v>1.1034338275790576E-3</v>
      </c>
      <c r="BD188" s="246">
        <f>_xll.qlIndexFixing($BE$1,AZ188,TRUE,_xll.ohTrigger(Trigger,Trigger6M))</f>
        <v>1.0776785542089612E-3</v>
      </c>
    </row>
    <row r="189" spans="51:56" ht="11.25" customHeight="1" x14ac:dyDescent="0.25">
      <c r="AY189" s="100" t="s">
        <v>196</v>
      </c>
      <c r="AZ189" s="101">
        <f>_xll.qlInterestRateIndexFixingDate(Currency&amp;"ibor"&amp;Tenor,BA189,Trigger)</f>
        <v>42450</v>
      </c>
      <c r="BA189" s="101">
        <f>_xll.qlCalendarAdvance(Calendar,BA188,AY189,"f",,Trigger)</f>
        <v>42452</v>
      </c>
      <c r="BB189" s="101">
        <f>_xll.qlInterestRateIndexMaturity(Currency&amp;"ibor"&amp;Tenor,BA189,Trigger)</f>
        <v>42636</v>
      </c>
      <c r="BC189" s="246">
        <f>_xll.qlIndexFixing($AC$5,AZ189,TRUE,_xll.ohTrigger(Trigger,Trigger6M))</f>
        <v>1.1053477577877245E-3</v>
      </c>
      <c r="BD189" s="246">
        <f>_xll.qlIndexFixing($BE$1,AZ189,TRUE,_xll.ohTrigger(Trigger,Trigger6M))</f>
        <v>1.0793027110023651E-3</v>
      </c>
    </row>
    <row r="190" spans="51:56" ht="11.25" customHeight="1" x14ac:dyDescent="0.25">
      <c r="AY190" s="100" t="s">
        <v>196</v>
      </c>
      <c r="AZ190" s="101">
        <f>_xll.qlInterestRateIndexFixingDate(Currency&amp;"ibor"&amp;Tenor,BA190,Trigger)</f>
        <v>42451</v>
      </c>
      <c r="BA190" s="101">
        <f>_xll.qlCalendarAdvance(Calendar,BA189,AY190,"f",,Trigger)</f>
        <v>42453</v>
      </c>
      <c r="BB190" s="101">
        <f>_xll.qlInterestRateIndexMaturity(Currency&amp;"ibor"&amp;Tenor,BA190,Trigger)</f>
        <v>42639</v>
      </c>
      <c r="BC190" s="246">
        <f>_xll.qlIndexFixing($AC$5,AZ190,TRUE,_xll.ohTrigger(Trigger,Trigger6M))</f>
        <v>1.1094514481014802E-3</v>
      </c>
      <c r="BD190" s="246">
        <f>_xll.qlIndexFixing($BE$1,AZ190,TRUE,_xll.ohTrigger(Trigger,Trigger6M))</f>
        <v>1.082908128293989E-3</v>
      </c>
    </row>
    <row r="191" spans="51:56" ht="11.25" customHeight="1" x14ac:dyDescent="0.25">
      <c r="AY191" s="100" t="s">
        <v>196</v>
      </c>
      <c r="AZ191" s="101">
        <f>_xll.qlInterestRateIndexFixingDate(Currency&amp;"ibor"&amp;Tenor,BA191,Trigger)</f>
        <v>42452</v>
      </c>
      <c r="BA191" s="101">
        <f>_xll.qlCalendarAdvance(Calendar,BA190,AY191,"f",,Trigger)</f>
        <v>42458</v>
      </c>
      <c r="BB191" s="101">
        <f>_xll.qlInterestRateIndexMaturity(Currency&amp;"ibor"&amp;Tenor,BA191,Trigger)</f>
        <v>42642</v>
      </c>
      <c r="BC191" s="246">
        <f>_xll.qlIndexFixing($AC$5,AZ191,TRUE,_xll.ohTrigger(Trigger,Trigger6M))</f>
        <v>1.1167621239664876E-3</v>
      </c>
      <c r="BD191" s="246">
        <f>_xll.qlIndexFixing($BE$1,AZ191,TRUE,_xll.ohTrigger(Trigger,Trigger6M))</f>
        <v>1.089620399010244E-3</v>
      </c>
    </row>
    <row r="192" spans="51:56" ht="11.25" customHeight="1" x14ac:dyDescent="0.25">
      <c r="AY192" s="100" t="s">
        <v>196</v>
      </c>
      <c r="AZ192" s="101">
        <f>_xll.qlInterestRateIndexFixingDate(Currency&amp;"ibor"&amp;Tenor,BA192,Trigger)</f>
        <v>42453</v>
      </c>
      <c r="BA192" s="101">
        <f>_xll.qlCalendarAdvance(Calendar,BA191,AY192,"f",,Trigger)</f>
        <v>42459</v>
      </c>
      <c r="BB192" s="101">
        <f>_xll.qlInterestRateIndexMaturity(Currency&amp;"ibor"&amp;Tenor,BA192,Trigger)</f>
        <v>42643</v>
      </c>
      <c r="BC192" s="246">
        <f>_xll.qlIndexFixing($AC$5,AZ192,TRUE,_xll.ohTrigger(Trigger,Trigger6M))</f>
        <v>1.1186529823937125E-3</v>
      </c>
      <c r="BD192" s="246">
        <f>_xll.qlIndexFixing($BE$1,AZ192,TRUE,_xll.ohTrigger(Trigger,Trigger6M))</f>
        <v>1.0914400292080676E-3</v>
      </c>
    </row>
    <row r="193" spans="51:56" ht="11.25" customHeight="1" x14ac:dyDescent="0.25">
      <c r="AY193" s="100" t="s">
        <v>196</v>
      </c>
      <c r="AZ193" s="101">
        <f>_xll.qlInterestRateIndexFixingDate(Currency&amp;"ibor"&amp;Tenor,BA193,Trigger)</f>
        <v>42458</v>
      </c>
      <c r="BA193" s="101">
        <f>_xll.qlCalendarAdvance(Calendar,BA192,AY193,"f",,Trigger)</f>
        <v>42460</v>
      </c>
      <c r="BB193" s="101">
        <f>_xll.qlInterestRateIndexMaturity(Currency&amp;"ibor"&amp;Tenor,BA193,Trigger)</f>
        <v>42643</v>
      </c>
      <c r="BC193" s="246">
        <f>_xll.qlIndexFixing($AC$5,AZ193,TRUE,_xll.ohTrigger(Trigger,Trigger6M))</f>
        <v>1.1194292045787534E-3</v>
      </c>
      <c r="BD193" s="246">
        <f>_xll.qlIndexFixing($BE$1,AZ193,TRUE,_xll.ohTrigger(Trigger,Trigger6M))</f>
        <v>1.0922610976984947E-3</v>
      </c>
    </row>
    <row r="194" spans="51:56" ht="11.25" customHeight="1" x14ac:dyDescent="0.25">
      <c r="AY194" s="100" t="s">
        <v>196</v>
      </c>
      <c r="AZ194" s="101">
        <f>_xll.qlInterestRateIndexFixingDate(Currency&amp;"ibor"&amp;Tenor,BA194,Trigger)</f>
        <v>42459</v>
      </c>
      <c r="BA194" s="101">
        <f>_xll.qlCalendarAdvance(Calendar,BA193,AY194,"f",,Trigger)</f>
        <v>42461</v>
      </c>
      <c r="BB194" s="101">
        <f>_xll.qlInterestRateIndexMaturity(Currency&amp;"ibor"&amp;Tenor,BA194,Trigger)</f>
        <v>42646</v>
      </c>
      <c r="BC194" s="246">
        <f>_xll.qlIndexFixing($AC$5,AZ194,TRUE,_xll.ohTrigger(Trigger,Trigger6M))</f>
        <v>1.1235389511675658E-3</v>
      </c>
      <c r="BD194" s="246">
        <f>_xll.qlIndexFixing($BE$1,AZ194,TRUE,_xll.ohTrigger(Trigger,Trigger6M))</f>
        <v>1.0961881396704233E-3</v>
      </c>
    </row>
    <row r="195" spans="51:56" ht="11.25" customHeight="1" x14ac:dyDescent="0.25">
      <c r="AY195" s="100" t="s">
        <v>196</v>
      </c>
      <c r="AZ195" s="101">
        <f>_xll.qlInterestRateIndexFixingDate(Currency&amp;"ibor"&amp;Tenor,BA195,Trigger)</f>
        <v>42460</v>
      </c>
      <c r="BA195" s="101">
        <f>_xll.qlCalendarAdvance(Calendar,BA194,AY195,"f",,Trigger)</f>
        <v>42464</v>
      </c>
      <c r="BB195" s="101">
        <f>_xll.qlInterestRateIndexMaturity(Currency&amp;"ibor"&amp;Tenor,BA195,Trigger)</f>
        <v>42647</v>
      </c>
      <c r="BC195" s="246">
        <f>_xll.qlIndexFixing($AC$5,AZ195,TRUE,_xll.ohTrigger(Trigger,Trigger6M))</f>
        <v>1.126937066348415E-3</v>
      </c>
      <c r="BD195" s="246">
        <f>_xll.qlIndexFixing($BE$1,AZ195,TRUE,_xll.ohTrigger(Trigger,Trigger6M))</f>
        <v>1.099999999999999E-3</v>
      </c>
    </row>
    <row r="196" spans="51:56" ht="11.25" customHeight="1" x14ac:dyDescent="0.25">
      <c r="AY196" s="100" t="s">
        <v>196</v>
      </c>
      <c r="AZ196" s="101">
        <f>_xll.qlInterestRateIndexFixingDate(Currency&amp;"ibor"&amp;Tenor,BA196,Trigger)</f>
        <v>42461</v>
      </c>
      <c r="BA196" s="101">
        <f>_xll.qlCalendarAdvance(Calendar,BA195,AY196,"f",,Trigger)</f>
        <v>42465</v>
      </c>
      <c r="BB196" s="101">
        <f>_xll.qlInterestRateIndexMaturity(Currency&amp;"ibor"&amp;Tenor,BA196,Trigger)</f>
        <v>42648</v>
      </c>
      <c r="BC196" s="246">
        <f>_xll.qlIndexFixing($AC$5,AZ196,TRUE,_xll.ohTrigger(Trigger,Trigger6M))</f>
        <v>1.1288057466207939E-3</v>
      </c>
      <c r="BD196" s="246">
        <f>_xll.qlIndexFixing($BE$1,AZ196,TRUE,_xll.ohTrigger(Trigger,Trigger6M))</f>
        <v>1.1020226398776613E-3</v>
      </c>
    </row>
    <row r="197" spans="51:56" ht="11.25" customHeight="1" x14ac:dyDescent="0.25">
      <c r="AY197" s="100" t="s">
        <v>196</v>
      </c>
      <c r="AZ197" s="101">
        <f>_xll.qlInterestRateIndexFixingDate(Currency&amp;"ibor"&amp;Tenor,BA197,Trigger)</f>
        <v>42464</v>
      </c>
      <c r="BA197" s="101">
        <f>_xll.qlCalendarAdvance(Calendar,BA196,AY197,"f",,Trigger)</f>
        <v>42466</v>
      </c>
      <c r="BB197" s="101">
        <f>_xll.qlInterestRateIndexMaturity(Currency&amp;"ibor"&amp;Tenor,BA197,Trigger)</f>
        <v>42649</v>
      </c>
      <c r="BC197" s="246">
        <f>_xll.qlIndexFixing($AC$5,AZ197,TRUE,_xll.ohTrigger(Trigger,Trigger6M))</f>
        <v>1.1306711128058079E-3</v>
      </c>
      <c r="BD197" s="246">
        <f>_xll.qlIndexFixing($BE$1,AZ197,TRUE,_xll.ohTrigger(Trigger,Trigger6M))</f>
        <v>1.1040782092968215E-3</v>
      </c>
    </row>
    <row r="198" spans="51:56" ht="11.25" customHeight="1" x14ac:dyDescent="0.25">
      <c r="AY198" s="100" t="s">
        <v>196</v>
      </c>
      <c r="AZ198" s="101">
        <f>_xll.qlInterestRateIndexFixingDate(Currency&amp;"ibor"&amp;Tenor,BA198,Trigger)</f>
        <v>42465</v>
      </c>
      <c r="BA198" s="101">
        <f>_xll.qlCalendarAdvance(Calendar,BA197,AY198,"f",,Trigger)</f>
        <v>42467</v>
      </c>
      <c r="BB198" s="101">
        <f>_xll.qlInterestRateIndexMaturity(Currency&amp;"ibor"&amp;Tenor,BA198,Trigger)</f>
        <v>42650</v>
      </c>
      <c r="BC198" s="246">
        <f>_xll.qlIndexFixing($AC$5,AZ198,TRUE,_xll.ohTrigger(Trigger,Trigger6M))</f>
        <v>1.1325331648938466E-3</v>
      </c>
      <c r="BD198" s="246">
        <f>_xll.qlIndexFixing($BE$1,AZ198,TRUE,_xll.ohTrigger(Trigger,Trigger6M))</f>
        <v>1.1061637511737214E-3</v>
      </c>
    </row>
    <row r="199" spans="51:56" ht="11.25" customHeight="1" x14ac:dyDescent="0.25">
      <c r="AY199" s="100" t="s">
        <v>196</v>
      </c>
      <c r="AZ199" s="101">
        <f>_xll.qlInterestRateIndexFixingDate(Currency&amp;"ibor"&amp;Tenor,BA199,Trigger)</f>
        <v>42466</v>
      </c>
      <c r="BA199" s="101">
        <f>_xll.qlCalendarAdvance(Calendar,BA198,AY199,"f",,Trigger)</f>
        <v>42468</v>
      </c>
      <c r="BB199" s="101">
        <f>_xll.qlInterestRateIndexMaturity(Currency&amp;"ibor"&amp;Tenor,BA199,Trigger)</f>
        <v>42653</v>
      </c>
      <c r="BC199" s="246">
        <f>_xll.qlIndexFixing($AC$5,AZ199,TRUE,_xll.ohTrigger(Trigger,Trigger6M))</f>
        <v>1.1366531594844762E-3</v>
      </c>
      <c r="BD199" s="246">
        <f>_xll.qlIndexFixing($BE$1,AZ199,TRUE,_xll.ohTrigger(Trigger,Trigger6M))</f>
        <v>1.110146325273662E-3</v>
      </c>
    </row>
    <row r="200" spans="51:56" ht="11.25" customHeight="1" x14ac:dyDescent="0.25">
      <c r="AY200" s="100" t="s">
        <v>196</v>
      </c>
      <c r="AZ200" s="101">
        <f>_xll.qlInterestRateIndexFixingDate(Currency&amp;"ibor"&amp;Tenor,BA200,Trigger)</f>
        <v>42467</v>
      </c>
      <c r="BA200" s="101">
        <f>_xll.qlCalendarAdvance(Calendar,BA199,AY200,"f",,Trigger)</f>
        <v>42471</v>
      </c>
      <c r="BB200" s="101">
        <f>_xll.qlInterestRateIndexMaturity(Currency&amp;"ibor"&amp;Tenor,BA200,Trigger)</f>
        <v>42654</v>
      </c>
      <c r="BC200" s="246">
        <f>_xll.qlIndexFixing($AC$5,AZ200,TRUE,_xll.ohTrigger(Trigger,Trigger6M))</f>
        <v>1.1399482320949763E-3</v>
      </c>
      <c r="BD200" s="246">
        <f>_xll.qlIndexFixing($BE$1,AZ200,TRUE,_xll.ohTrigger(Trigger,Trigger6M))</f>
        <v>1.1147465011677128E-3</v>
      </c>
    </row>
    <row r="201" spans="51:56" ht="11.25" customHeight="1" x14ac:dyDescent="0.25">
      <c r="AY201" s="100" t="s">
        <v>196</v>
      </c>
      <c r="AZ201" s="101">
        <f>_xll.qlInterestRateIndexFixingDate(Currency&amp;"ibor"&amp;Tenor,BA201,Trigger)</f>
        <v>42468</v>
      </c>
      <c r="BA201" s="101">
        <f>_xll.qlCalendarAdvance(Calendar,BA200,AY201,"f",,Trigger)</f>
        <v>42472</v>
      </c>
      <c r="BB201" s="101">
        <f>_xll.qlInterestRateIndexMaturity(Currency&amp;"ibor"&amp;Tenor,BA201,Trigger)</f>
        <v>42655</v>
      </c>
      <c r="BC201" s="246">
        <f>_xll.qlIndexFixing($AC$5,AZ201,TRUE,_xll.ohTrigger(Trigger,Trigger6M))</f>
        <v>1.1417937135601085E-3</v>
      </c>
      <c r="BD201" s="246">
        <f>_xll.qlIndexFixing($BE$1,AZ201,TRUE,_xll.ohTrigger(Trigger,Trigger6M))</f>
        <v>1.1169375486624071E-3</v>
      </c>
    </row>
    <row r="202" spans="51:56" ht="11.25" customHeight="1" x14ac:dyDescent="0.25">
      <c r="AY202" s="100" t="s">
        <v>196</v>
      </c>
      <c r="AZ202" s="101">
        <f>_xll.qlInterestRateIndexFixingDate(Currency&amp;"ibor"&amp;Tenor,BA202,Trigger)</f>
        <v>42471</v>
      </c>
      <c r="BA202" s="101">
        <f>_xll.qlCalendarAdvance(Calendar,BA201,AY202,"f",,Trigger)</f>
        <v>42473</v>
      </c>
      <c r="BB202" s="101">
        <f>_xll.qlInterestRateIndexMaturity(Currency&amp;"ibor"&amp;Tenor,BA202,Trigger)</f>
        <v>42656</v>
      </c>
      <c r="BC202" s="246">
        <f>_xll.qlIndexFixing($AC$5,AZ202,TRUE,_xll.ohTrigger(Trigger,Trigger6M))</f>
        <v>1.1436358808723541E-3</v>
      </c>
      <c r="BD202" s="246">
        <f>_xll.qlIndexFixing($BE$1,AZ202,TRUE,_xll.ohTrigger(Trigger,Trigger6M))</f>
        <v>1.1191408258606898E-3</v>
      </c>
    </row>
    <row r="203" spans="51:56" ht="11.25" customHeight="1" x14ac:dyDescent="0.25">
      <c r="AY203" s="100" t="s">
        <v>196</v>
      </c>
      <c r="AZ203" s="101">
        <f>_xll.qlInterestRateIndexFixingDate(Currency&amp;"ibor"&amp;Tenor,BA203,Trigger)</f>
        <v>42472</v>
      </c>
      <c r="BA203" s="101">
        <f>_xll.qlCalendarAdvance(Calendar,BA202,AY203,"f",,Trigger)</f>
        <v>42474</v>
      </c>
      <c r="BB203" s="101">
        <f>_xll.qlInterestRateIndexMaturity(Currency&amp;"ibor"&amp;Tenor,BA203,Trigger)</f>
        <v>42657</v>
      </c>
      <c r="BC203" s="246">
        <f>_xll.qlIndexFixing($AC$5,AZ203,TRUE,_xll.ohTrigger(Trigger,Trigger6M))</f>
        <v>1.145474734022977E-3</v>
      </c>
      <c r="BD203" s="246">
        <f>_xll.qlIndexFixing($BE$1,AZ203,TRUE,_xll.ohTrigger(Trigger,Trigger6M))</f>
        <v>1.121353375594062E-3</v>
      </c>
    </row>
    <row r="204" spans="51:56" ht="11.25" customHeight="1" x14ac:dyDescent="0.25">
      <c r="AY204" s="100" t="s">
        <v>196</v>
      </c>
      <c r="AZ204" s="101">
        <f>_xll.qlInterestRateIndexFixingDate(Currency&amp;"ibor"&amp;Tenor,BA204,Trigger)</f>
        <v>42473</v>
      </c>
      <c r="BA204" s="101">
        <f>_xll.qlCalendarAdvance(Calendar,BA203,AY204,"f",,Trigger)</f>
        <v>42475</v>
      </c>
      <c r="BB204" s="101">
        <f>_xll.qlInterestRateIndexMaturity(Currency&amp;"ibor"&amp;Tenor,BA204,Trigger)</f>
        <v>42660</v>
      </c>
      <c r="BC204" s="246">
        <f>_xll.qlIndexFixing($AC$5,AZ204,TRUE,_xll.ohTrigger(Trigger,Trigger6M))</f>
        <v>1.1496067328664115E-3</v>
      </c>
      <c r="BD204" s="246">
        <f>_xll.qlIndexFixing($BE$1,AZ204,TRUE,_xll.ohTrigger(Trigger,Trigger6M))</f>
        <v>1.1252421053417991E-3</v>
      </c>
    </row>
    <row r="205" spans="51:56" ht="11.25" customHeight="1" x14ac:dyDescent="0.25">
      <c r="AY205" s="100" t="s">
        <v>196</v>
      </c>
      <c r="AZ205" s="101">
        <f>_xll.qlInterestRateIndexFixingDate(Currency&amp;"ibor"&amp;Tenor,BA205,Trigger)</f>
        <v>42474</v>
      </c>
      <c r="BA205" s="101">
        <f>_xll.qlCalendarAdvance(Calendar,BA204,AY205,"f",,Trigger)</f>
        <v>42478</v>
      </c>
      <c r="BB205" s="101">
        <f>_xll.qlInterestRateIndexMaturity(Currency&amp;"ibor"&amp;Tenor,BA205,Trigger)</f>
        <v>42661</v>
      </c>
      <c r="BC205" s="246">
        <f>_xll.qlIndexFixing($AC$5,AZ205,TRUE,_xll.ohTrigger(Trigger,Trigger6M))</f>
        <v>1.1527970048192293E-3</v>
      </c>
      <c r="BD205" s="246">
        <f>_xll.qlIndexFixing($BE$1,AZ205,TRUE,_xll.ohTrigger(Trigger,Trigger6M))</f>
        <v>1.1302371560262259E-3</v>
      </c>
    </row>
    <row r="206" spans="51:56" ht="11.25" customHeight="1" x14ac:dyDescent="0.25">
      <c r="AY206" s="100" t="s">
        <v>196</v>
      </c>
      <c r="AZ206" s="101">
        <f>_xll.qlInterestRateIndexFixingDate(Currency&amp;"ibor"&amp;Tenor,BA206,Trigger)</f>
        <v>42475</v>
      </c>
      <c r="BA206" s="101">
        <f>_xll.qlCalendarAdvance(Calendar,BA205,AY206,"f",,Trigger)</f>
        <v>42479</v>
      </c>
      <c r="BB206" s="101">
        <f>_xll.qlInterestRateIndexMaturity(Currency&amp;"ibor"&amp;Tenor,BA206,Trigger)</f>
        <v>42662</v>
      </c>
      <c r="BC206" s="246">
        <f>_xll.qlIndexFixing($AC$5,AZ206,TRUE,_xll.ohTrigger(Trigger,Trigger6M))</f>
        <v>1.1546192870206494E-3</v>
      </c>
      <c r="BD206" s="246">
        <f>_xll.qlIndexFixing($BE$1,AZ206,TRUE,_xll.ohTrigger(Trigger,Trigger6M))</f>
        <v>1.1324517104296893E-3</v>
      </c>
    </row>
    <row r="207" spans="51:56" ht="11.25" customHeight="1" x14ac:dyDescent="0.25">
      <c r="AY207" s="100" t="s">
        <v>196</v>
      </c>
      <c r="AZ207" s="101">
        <f>_xll.qlInterestRateIndexFixingDate(Currency&amp;"ibor"&amp;Tenor,BA207,Trigger)</f>
        <v>42478</v>
      </c>
      <c r="BA207" s="101">
        <f>_xll.qlCalendarAdvance(Calendar,BA206,AY207,"f",,Trigger)</f>
        <v>42480</v>
      </c>
      <c r="BB207" s="101">
        <f>_xll.qlInterestRateIndexMaturity(Currency&amp;"ibor"&amp;Tenor,BA207,Trigger)</f>
        <v>42663</v>
      </c>
      <c r="BC207" s="246">
        <f>_xll.qlIndexFixing($AC$5,AZ207,TRUE,_xll.ohTrigger(Trigger,Trigger6M))</f>
        <v>1.1564382550045349E-3</v>
      </c>
      <c r="BD207" s="246">
        <f>_xll.qlIndexFixing($BE$1,AZ207,TRUE,_xll.ohTrigger(Trigger,Trigger6M))</f>
        <v>1.1346577940728848E-3</v>
      </c>
    </row>
    <row r="208" spans="51:56" ht="11.25" customHeight="1" x14ac:dyDescent="0.25">
      <c r="AY208" s="100" t="s">
        <v>196</v>
      </c>
      <c r="AZ208" s="101">
        <f>_xll.qlInterestRateIndexFixingDate(Currency&amp;"ibor"&amp;Tenor,BA208,Trigger)</f>
        <v>42479</v>
      </c>
      <c r="BA208" s="101">
        <f>_xll.qlCalendarAdvance(Calendar,BA207,AY208,"f",,Trigger)</f>
        <v>42481</v>
      </c>
      <c r="BB208" s="101">
        <f>_xll.qlInterestRateIndexMaturity(Currency&amp;"ibor"&amp;Tenor,BA208,Trigger)</f>
        <v>42664</v>
      </c>
      <c r="BC208" s="246">
        <f>_xll.qlIndexFixing($AC$5,AZ208,TRUE,_xll.ohTrigger(Trigger,Trigger6M))</f>
        <v>1.1582539087617134E-3</v>
      </c>
      <c r="BD208" s="246">
        <f>_xll.qlIndexFixing($BE$1,AZ208,TRUE,_xll.ohTrigger(Trigger,Trigger6M))</f>
        <v>1.1368524496938356E-3</v>
      </c>
    </row>
    <row r="209" spans="51:56" ht="11.25" customHeight="1" x14ac:dyDescent="0.25">
      <c r="AY209" s="100" t="s">
        <v>196</v>
      </c>
      <c r="AZ209" s="101">
        <f>_xll.qlInterestRateIndexFixingDate(Currency&amp;"ibor"&amp;Tenor,BA209,Trigger)</f>
        <v>42480</v>
      </c>
      <c r="BA209" s="101">
        <f>_xll.qlCalendarAdvance(Calendar,BA208,AY209,"f",,Trigger)</f>
        <v>42482</v>
      </c>
      <c r="BB209" s="101">
        <f>_xll.qlInterestRateIndexMaturity(Currency&amp;"ibor"&amp;Tenor,BA209,Trigger)</f>
        <v>42667</v>
      </c>
      <c r="BC209" s="246">
        <f>_xll.qlIndexFixing($AC$5,AZ209,TRUE,_xll.ohTrigger(Trigger,Trigger6M))</f>
        <v>1.1623996681055591E-3</v>
      </c>
      <c r="BD209" s="246">
        <f>_xll.qlIndexFixing($BE$1,AZ209,TRUE,_xll.ohTrigger(Trigger,Trigger6M))</f>
        <v>1.1405020774934334E-3</v>
      </c>
    </row>
    <row r="210" spans="51:56" ht="11.25" customHeight="1" x14ac:dyDescent="0.25">
      <c r="AY210" s="100" t="s">
        <v>196</v>
      </c>
      <c r="AZ210" s="101">
        <f>_xll.qlInterestRateIndexFixingDate(Currency&amp;"ibor"&amp;Tenor,BA210,Trigger)</f>
        <v>42481</v>
      </c>
      <c r="BA210" s="101">
        <f>_xll.qlCalendarAdvance(Calendar,BA209,AY210,"f",,Trigger)</f>
        <v>42485</v>
      </c>
      <c r="BB210" s="101">
        <f>_xll.qlInterestRateIndexMaturity(Currency&amp;"ibor"&amp;Tenor,BA210,Trigger)</f>
        <v>42668</v>
      </c>
      <c r="BC210" s="246">
        <f>_xll.qlIndexFixing($AC$5,AZ210,TRUE,_xll.ohTrigger(Trigger,Trigger6M))</f>
        <v>1.1654833813398941E-3</v>
      </c>
      <c r="BD210" s="246">
        <f>_xll.qlIndexFixing($BE$1,AZ210,TRUE,_xll.ohTrigger(Trigger,Trigger6M))</f>
        <v>1.1454576462570207E-3</v>
      </c>
    </row>
    <row r="211" spans="51:56" ht="11.25" customHeight="1" x14ac:dyDescent="0.25">
      <c r="AY211" s="100" t="s">
        <v>196</v>
      </c>
      <c r="AZ211" s="101">
        <f>_xll.qlInterestRateIndexFixingDate(Currency&amp;"ibor"&amp;Tenor,BA211,Trigger)</f>
        <v>42482</v>
      </c>
      <c r="BA211" s="101">
        <f>_xll.qlCalendarAdvance(Calendar,BA210,AY211,"f",,Trigger)</f>
        <v>42486</v>
      </c>
      <c r="BB211" s="101">
        <f>_xll.qlInterestRateIndexMaturity(Currency&amp;"ibor"&amp;Tenor,BA211,Trigger)</f>
        <v>42669</v>
      </c>
      <c r="BC211" s="246">
        <f>_xll.qlIndexFixing($AC$5,AZ211,TRUE,_xll.ohTrigger(Trigger,Trigger6M))</f>
        <v>1.1672824638263781E-3</v>
      </c>
      <c r="BD211" s="246">
        <f>_xll.qlIndexFixing($BE$1,AZ211,TRUE,_xll.ohTrigger(Trigger,Trigger6M))</f>
        <v>1.147550802383261E-3</v>
      </c>
    </row>
    <row r="212" spans="51:56" ht="11.25" customHeight="1" x14ac:dyDescent="0.25">
      <c r="AY212" s="100" t="s">
        <v>196</v>
      </c>
      <c r="AZ212" s="101">
        <f>_xll.qlInterestRateIndexFixingDate(Currency&amp;"ibor"&amp;Tenor,BA212,Trigger)</f>
        <v>42485</v>
      </c>
      <c r="BA212" s="101">
        <f>_xll.qlCalendarAdvance(Calendar,BA211,AY212,"f",,Trigger)</f>
        <v>42487</v>
      </c>
      <c r="BB212" s="101">
        <f>_xll.qlInterestRateIndexMaturity(Currency&amp;"ibor"&amp;Tenor,BA212,Trigger)</f>
        <v>42670</v>
      </c>
      <c r="BC212" s="246">
        <f>_xll.qlIndexFixing($AC$5,AZ212,TRUE,_xll.ohTrigger(Trigger,Trigger6M))</f>
        <v>1.1690782320311166E-3</v>
      </c>
      <c r="BD212" s="246">
        <f>_xll.qlIndexFixing($BE$1,AZ212,TRUE,_xll.ohTrigger(Trigger,Trigger6M))</f>
        <v>1.1496147866493823E-3</v>
      </c>
    </row>
    <row r="213" spans="51:56" ht="11.25" customHeight="1" x14ac:dyDescent="0.25">
      <c r="AY213" s="100" t="s">
        <v>196</v>
      </c>
      <c r="AZ213" s="101">
        <f>_xll.qlInterestRateIndexFixingDate(Currency&amp;"ibor"&amp;Tenor,BA213,Trigger)</f>
        <v>42486</v>
      </c>
      <c r="BA213" s="101">
        <f>_xll.qlCalendarAdvance(Calendar,BA212,AY213,"f",,Trigger)</f>
        <v>42488</v>
      </c>
      <c r="BB213" s="101">
        <f>_xll.qlInterestRateIndexMaturity(Currency&amp;"ibor"&amp;Tenor,BA213,Trigger)</f>
        <v>42671</v>
      </c>
      <c r="BC213" s="246">
        <f>_xll.qlIndexFixing($AC$5,AZ213,TRUE,_xll.ohTrigger(Trigger,Trigger6M))</f>
        <v>1.1708706859453739E-3</v>
      </c>
      <c r="BD213" s="246">
        <f>_xll.qlIndexFixing($BE$1,AZ213,TRUE,_xll.ohTrigger(Trigger,Trigger6M))</f>
        <v>1.1516466417060469E-3</v>
      </c>
    </row>
    <row r="214" spans="51:56" ht="11.25" customHeight="1" x14ac:dyDescent="0.25">
      <c r="AY214" s="100" t="s">
        <v>196</v>
      </c>
      <c r="AZ214" s="101">
        <f>_xll.qlInterestRateIndexFixingDate(Currency&amp;"ibor"&amp;Tenor,BA214,Trigger)</f>
        <v>42487</v>
      </c>
      <c r="BA214" s="101">
        <f>_xll.qlCalendarAdvance(Calendar,BA213,AY214,"f",,Trigger)</f>
        <v>42489</v>
      </c>
      <c r="BB214" s="101">
        <f>_xll.qlInterestRateIndexMaturity(Currency&amp;"ibor"&amp;Tenor,BA214,Trigger)</f>
        <v>42674</v>
      </c>
      <c r="BC214" s="246">
        <f>_xll.qlIndexFixing($AC$5,AZ214,TRUE,_xll.ohTrigger(Trigger,Trigger6M))</f>
        <v>1.1750319620347229E-3</v>
      </c>
      <c r="BD214" s="246">
        <f>_xll.qlIndexFixing($BE$1,AZ214,TRUE,_xll.ohTrigger(Trigger,Trigger6M))</f>
        <v>1.154922864236769E-3</v>
      </c>
    </row>
    <row r="215" spans="51:56" ht="11.25" customHeight="1" x14ac:dyDescent="0.25">
      <c r="AY215" s="100" t="s">
        <v>196</v>
      </c>
      <c r="AZ215" s="101">
        <f>_xll.qlInterestRateIndexFixingDate(Currency&amp;"ibor"&amp;Tenor,BA215,Trigger)</f>
        <v>42488</v>
      </c>
      <c r="BA215" s="101">
        <f>_xll.qlCalendarAdvance(Calendar,BA214,AY215,"f",,Trigger)</f>
        <v>42492</v>
      </c>
      <c r="BB215" s="101">
        <f>_xll.qlInterestRateIndexMaturity(Currency&amp;"ibor"&amp;Tenor,BA215,Trigger)</f>
        <v>42676</v>
      </c>
      <c r="BC215" s="246">
        <f>_xll.qlIndexFixing($AC$5,AZ215,TRUE,_xll.ohTrigger(Trigger,Trigger6M))</f>
        <v>1.1792021942285513E-3</v>
      </c>
      <c r="BD215" s="246">
        <f>_xll.qlIndexFixing($BE$1,AZ215,TRUE,_xll.ohTrigger(Trigger,Trigger6M))</f>
        <v>1.1599999999999534E-3</v>
      </c>
    </row>
    <row r="216" spans="51:56" ht="11.25" customHeight="1" x14ac:dyDescent="0.25">
      <c r="AY216" s="100" t="s">
        <v>196</v>
      </c>
      <c r="AZ216" s="101">
        <f>_xll.qlInterestRateIndexFixingDate(Currency&amp;"ibor"&amp;Tenor,BA216,Trigger)</f>
        <v>42489</v>
      </c>
      <c r="BA216" s="101">
        <f>_xll.qlCalendarAdvance(Calendar,BA215,AY216,"f",,Trigger)</f>
        <v>42493</v>
      </c>
      <c r="BB216" s="101">
        <f>_xll.qlInterestRateIndexMaturity(Currency&amp;"ibor"&amp;Tenor,BA216,Trigger)</f>
        <v>42677</v>
      </c>
      <c r="BC216" s="246">
        <f>_xll.qlIndexFixing($AC$5,AZ216,TRUE,_xll.ohTrigger(Trigger,Trigger6M))</f>
        <v>1.1809809831642632E-3</v>
      </c>
      <c r="BD216" s="246">
        <f>_xll.qlIndexFixing($BE$1,AZ216,TRUE,_xll.ohTrigger(Trigger,Trigger6M))</f>
        <v>1.1618157537368855E-3</v>
      </c>
    </row>
    <row r="217" spans="51:56" ht="11.25" customHeight="1" x14ac:dyDescent="0.25">
      <c r="AY217" s="100" t="s">
        <v>196</v>
      </c>
      <c r="AZ217" s="101">
        <f>_xll.qlInterestRateIndexFixingDate(Currency&amp;"ibor"&amp;Tenor,BA217,Trigger)</f>
        <v>42492</v>
      </c>
      <c r="BA217" s="101">
        <f>_xll.qlCalendarAdvance(Calendar,BA216,AY217,"f",,Trigger)</f>
        <v>42494</v>
      </c>
      <c r="BB217" s="101">
        <f>_xll.qlInterestRateIndexMaturity(Currency&amp;"ibor"&amp;Tenor,BA217,Trigger)</f>
        <v>42678</v>
      </c>
      <c r="BC217" s="246">
        <f>_xll.qlIndexFixing($AC$5,AZ217,TRUE,_xll.ohTrigger(Trigger,Trigger6M))</f>
        <v>1.1827564757776298E-3</v>
      </c>
      <c r="BD217" s="246">
        <f>_xll.qlIndexFixing($BE$1,AZ217,TRUE,_xll.ohTrigger(Trigger,Trigger6M))</f>
        <v>1.1635881258059942E-3</v>
      </c>
    </row>
    <row r="218" spans="51:56" ht="11.25" customHeight="1" x14ac:dyDescent="0.25">
      <c r="AY218" s="100" t="s">
        <v>196</v>
      </c>
      <c r="AZ218" s="101">
        <f>_xll.qlInterestRateIndexFixingDate(Currency&amp;"ibor"&amp;Tenor,BA218,Trigger)</f>
        <v>42493</v>
      </c>
      <c r="BA218" s="101">
        <f>_xll.qlCalendarAdvance(Calendar,BA217,AY218,"f",,Trigger)</f>
        <v>42495</v>
      </c>
      <c r="BB218" s="101">
        <f>_xll.qlInterestRateIndexMaturity(Currency&amp;"ibor"&amp;Tenor,BA218,Trigger)</f>
        <v>42681</v>
      </c>
      <c r="BC218" s="246">
        <f>_xll.qlIndexFixing($AC$5,AZ218,TRUE,_xll.ohTrigger(Trigger,Trigger6M))</f>
        <v>1.186934402873759E-3</v>
      </c>
      <c r="BD218" s="246">
        <f>_xll.qlIndexFixing($BE$1,AZ218,TRUE,_xll.ohTrigger(Trigger,Trigger6M))</f>
        <v>1.1664552139071856E-3</v>
      </c>
    </row>
    <row r="219" spans="51:56" ht="11.25" customHeight="1" x14ac:dyDescent="0.25">
      <c r="AY219" s="100" t="s">
        <v>196</v>
      </c>
      <c r="AZ219" s="101">
        <f>_xll.qlInterestRateIndexFixingDate(Currency&amp;"ibor"&amp;Tenor,BA219,Trigger)</f>
        <v>42494</v>
      </c>
      <c r="BA219" s="101">
        <f>_xll.qlCalendarAdvance(Calendar,BA218,AY219,"f",,Trigger)</f>
        <v>42496</v>
      </c>
      <c r="BB219" s="101">
        <f>_xll.qlInterestRateIndexMaturity(Currency&amp;"ibor"&amp;Tenor,BA219,Trigger)</f>
        <v>42681</v>
      </c>
      <c r="BC219" s="246">
        <f>_xll.qlIndexFixing($AC$5,AZ219,TRUE,_xll.ohTrigger(Trigger,Trigger6M))</f>
        <v>1.1875036115260263E-3</v>
      </c>
      <c r="BD219" s="246">
        <f>_xll.qlIndexFixing($BE$1,AZ219,TRUE,_xll.ohTrigger(Trigger,Trigger6M))</f>
        <v>1.167578264664701E-3</v>
      </c>
    </row>
    <row r="220" spans="51:56" ht="11.25" customHeight="1" x14ac:dyDescent="0.25">
      <c r="AY220" s="100" t="s">
        <v>196</v>
      </c>
      <c r="AZ220" s="101">
        <f>_xll.qlInterestRateIndexFixingDate(Currency&amp;"ibor"&amp;Tenor,BA220,Trigger)</f>
        <v>42495</v>
      </c>
      <c r="BA220" s="101">
        <f>_xll.qlCalendarAdvance(Calendar,BA219,AY220,"f",,Trigger)</f>
        <v>42499</v>
      </c>
      <c r="BB220" s="101">
        <f>_xll.qlInterestRateIndexMaturity(Currency&amp;"ibor"&amp;Tenor,BA220,Trigger)</f>
        <v>42683</v>
      </c>
      <c r="BC220" s="246">
        <f>_xll.qlIndexFixing($AC$5,AZ220,TRUE,_xll.ohTrigger(Trigger,Trigger6M))</f>
        <v>1.191584493702134E-3</v>
      </c>
      <c r="BD220" s="246">
        <f>_xll.qlIndexFixing($BE$1,AZ220,TRUE,_xll.ohTrigger(Trigger,Trigger6M))</f>
        <v>1.1719135377162993E-3</v>
      </c>
    </row>
    <row r="221" spans="51:56" ht="11.25" customHeight="1" x14ac:dyDescent="0.25">
      <c r="AY221" s="100" t="s">
        <v>196</v>
      </c>
      <c r="AZ221" s="101">
        <f>_xll.qlInterestRateIndexFixingDate(Currency&amp;"ibor"&amp;Tenor,BA221,Trigger)</f>
        <v>42496</v>
      </c>
      <c r="BA221" s="101">
        <f>_xll.qlCalendarAdvance(Calendar,BA220,AY221,"f",,Trigger)</f>
        <v>42500</v>
      </c>
      <c r="BB221" s="101">
        <f>_xll.qlInterestRateIndexMaturity(Currency&amp;"ibor"&amp;Tenor,BA221,Trigger)</f>
        <v>42684</v>
      </c>
      <c r="BC221" s="246">
        <f>_xll.qlIndexFixing($AC$5,AZ221,TRUE,_xll.ohTrigger(Trigger,Trigger6M))</f>
        <v>1.1933402081959236E-3</v>
      </c>
      <c r="BD221" s="246">
        <f>_xll.qlIndexFixing($BE$1,AZ221,TRUE,_xll.ohTrigger(Trigger,Trigger6M))</f>
        <v>1.1734941859103713E-3</v>
      </c>
    </row>
    <row r="222" spans="51:56" ht="11.25" customHeight="1" x14ac:dyDescent="0.25">
      <c r="AY222" s="100" t="s">
        <v>196</v>
      </c>
      <c r="AZ222" s="101">
        <f>_xll.qlInterestRateIndexFixingDate(Currency&amp;"ibor"&amp;Tenor,BA222,Trigger)</f>
        <v>42499</v>
      </c>
      <c r="BA222" s="101">
        <f>_xll.qlCalendarAdvance(Calendar,BA221,AY222,"f",,Trigger)</f>
        <v>42501</v>
      </c>
      <c r="BB222" s="101">
        <f>_xll.qlInterestRateIndexMaturity(Currency&amp;"ibor"&amp;Tenor,BA222,Trigger)</f>
        <v>42685</v>
      </c>
      <c r="BC222" s="246">
        <f>_xll.qlIndexFixing($AC$5,AZ222,TRUE,_xll.ohTrigger(Trigger,Trigger6M))</f>
        <v>1.1950926263052436E-3</v>
      </c>
      <c r="BD222" s="246">
        <f>_xll.qlIndexFixing($BE$1,AZ222,TRUE,_xll.ohTrigger(Trigger,Trigger6M))</f>
        <v>1.1750543079323769E-3</v>
      </c>
    </row>
    <row r="223" spans="51:56" ht="11.25" customHeight="1" x14ac:dyDescent="0.25">
      <c r="AY223" s="100" t="s">
        <v>196</v>
      </c>
      <c r="AZ223" s="101">
        <f>_xll.qlInterestRateIndexFixingDate(Currency&amp;"ibor"&amp;Tenor,BA223,Trigger)</f>
        <v>42500</v>
      </c>
      <c r="BA223" s="101">
        <f>_xll.qlCalendarAdvance(Calendar,BA222,AY223,"f",,Trigger)</f>
        <v>42502</v>
      </c>
      <c r="BB223" s="101">
        <f>_xll.qlInterestRateIndexMaturity(Currency&amp;"ibor"&amp;Tenor,BA223,Trigger)</f>
        <v>42688</v>
      </c>
      <c r="BC223" s="246">
        <f>_xll.qlIndexFixing($AC$5,AZ223,TRUE,_xll.ohTrigger(Trigger,Trigger6M))</f>
        <v>1.1992890068037647E-3</v>
      </c>
      <c r="BD223" s="246">
        <f>_xll.qlIndexFixing($BE$1,AZ223,TRUE,_xll.ohTrigger(Trigger,Trigger6M))</f>
        <v>1.1776984899386678E-3</v>
      </c>
    </row>
    <row r="224" spans="51:56" ht="11.25" customHeight="1" x14ac:dyDescent="0.25">
      <c r="AY224" s="100" t="s">
        <v>196</v>
      </c>
      <c r="AZ224" s="101">
        <f>_xll.qlInterestRateIndexFixingDate(Currency&amp;"ibor"&amp;Tenor,BA224,Trigger)</f>
        <v>42501</v>
      </c>
      <c r="BA224" s="101">
        <f>_xll.qlCalendarAdvance(Calendar,BA223,AY224,"f",,Trigger)</f>
        <v>42503</v>
      </c>
      <c r="BB224" s="101">
        <f>_xll.qlInterestRateIndexMaturity(Currency&amp;"ibor"&amp;Tenor,BA224,Trigger)</f>
        <v>42688</v>
      </c>
      <c r="BC224" s="246">
        <f>_xll.qlIndexFixing($AC$5,AZ224,TRUE,_xll.ohTrigger(Trigger,Trigger6M))</f>
        <v>1.1998146134917773E-3</v>
      </c>
      <c r="BD224" s="246">
        <f>_xll.qlIndexFixing($BE$1,AZ224,TRUE,_xll.ohTrigger(Trigger,Trigger6M))</f>
        <v>1.1786765289908438E-3</v>
      </c>
    </row>
    <row r="225" spans="51:56" ht="11.25" customHeight="1" x14ac:dyDescent="0.25">
      <c r="AY225" s="100" t="s">
        <v>196</v>
      </c>
      <c r="AZ225" s="101">
        <f>_xll.qlInterestRateIndexFixingDate(Currency&amp;"ibor"&amp;Tenor,BA225,Trigger)</f>
        <v>42502</v>
      </c>
      <c r="BA225" s="101">
        <f>_xll.qlCalendarAdvance(Calendar,BA224,AY225,"f",,Trigger)</f>
        <v>42506</v>
      </c>
      <c r="BB225" s="101">
        <f>_xll.qlInterestRateIndexMaturity(Currency&amp;"ibor"&amp;Tenor,BA225,Trigger)</f>
        <v>42690</v>
      </c>
      <c r="BC225" s="246">
        <f>_xll.qlIndexFixing($AC$5,AZ225,TRUE,_xll.ohTrigger(Trigger,Trigger6M))</f>
        <v>1.2038052707746105E-3</v>
      </c>
      <c r="BD225" s="246">
        <f>_xll.qlIndexFixing($BE$1,AZ225,TRUE,_xll.ohTrigger(Trigger,Trigger6M))</f>
        <v>1.1826613049911608E-3</v>
      </c>
    </row>
    <row r="226" spans="51:56" ht="11.25" customHeight="1" x14ac:dyDescent="0.25">
      <c r="AY226" s="100" t="s">
        <v>196</v>
      </c>
      <c r="AZ226" s="101">
        <f>_xll.qlInterestRateIndexFixingDate(Currency&amp;"ibor"&amp;Tenor,BA226,Trigger)</f>
        <v>42503</v>
      </c>
      <c r="BA226" s="101">
        <f>_xll.qlCalendarAdvance(Calendar,BA225,AY226,"f",,Trigger)</f>
        <v>42507</v>
      </c>
      <c r="BB226" s="101">
        <f>_xll.qlInterestRateIndexMaturity(Currency&amp;"ibor"&amp;Tenor,BA226,Trigger)</f>
        <v>42691</v>
      </c>
      <c r="BC226" s="246">
        <f>_xll.qlIndexFixing($AC$5,AZ226,TRUE,_xll.ohTrigger(Trigger,Trigger6M))</f>
        <v>1.205537910391608E-3</v>
      </c>
      <c r="BD226" s="246">
        <f>_xll.qlIndexFixing($BE$1,AZ226,TRUE,_xll.ohTrigger(Trigger,Trigger6M))</f>
        <v>1.1841668378447634E-3</v>
      </c>
    </row>
    <row r="227" spans="51:56" ht="11.25" customHeight="1" x14ac:dyDescent="0.25">
      <c r="AY227" s="100" t="s">
        <v>196</v>
      </c>
      <c r="AZ227" s="101">
        <f>_xll.qlInterestRateIndexFixingDate(Currency&amp;"ibor"&amp;Tenor,BA227,Trigger)</f>
        <v>42506</v>
      </c>
      <c r="BA227" s="101">
        <f>_xll.qlCalendarAdvance(Calendar,BA226,AY227,"f",,Trigger)</f>
        <v>42508</v>
      </c>
      <c r="BB227" s="101">
        <f>_xll.qlInterestRateIndexMaturity(Currency&amp;"ibor"&amp;Tenor,BA227,Trigger)</f>
        <v>42692</v>
      </c>
      <c r="BC227" s="246">
        <f>_xll.qlIndexFixing($AC$5,AZ227,TRUE,_xll.ohTrigger(Trigger,Trigger6M))</f>
        <v>1.2072672535628807E-3</v>
      </c>
      <c r="BD227" s="246">
        <f>_xll.qlIndexFixing($BE$1,AZ227,TRUE,_xll.ohTrigger(Trigger,Trigger6M))</f>
        <v>1.1856747005768299E-3</v>
      </c>
    </row>
    <row r="228" spans="51:56" ht="11.25" customHeight="1" x14ac:dyDescent="0.25">
      <c r="AY228" s="100" t="s">
        <v>196</v>
      </c>
      <c r="AZ228" s="101">
        <f>_xll.qlInterestRateIndexFixingDate(Currency&amp;"ibor"&amp;Tenor,BA228,Trigger)</f>
        <v>42507</v>
      </c>
      <c r="BA228" s="101">
        <f>_xll.qlCalendarAdvance(Calendar,BA227,AY228,"f",,Trigger)</f>
        <v>42509</v>
      </c>
      <c r="BB228" s="101">
        <f>_xll.qlInterestRateIndexMaturity(Currency&amp;"ibor"&amp;Tenor,BA228,Trigger)</f>
        <v>42695</v>
      </c>
      <c r="BC228" s="246">
        <f>_xll.qlIndexFixing($AC$5,AZ228,TRUE,_xll.ohTrigger(Trigger,Trigger6M))</f>
        <v>1.2114838247690959E-3</v>
      </c>
      <c r="BD228" s="246">
        <f>_xll.qlIndexFixing($BE$1,AZ228,TRUE,_xll.ohTrigger(Trigger,Trigger6M))</f>
        <v>1.1883736880147209E-3</v>
      </c>
    </row>
    <row r="229" spans="51:56" ht="11.25" customHeight="1" x14ac:dyDescent="0.25">
      <c r="AY229" s="100" t="s">
        <v>196</v>
      </c>
      <c r="AZ229" s="101">
        <f>_xll.qlInterestRateIndexFixingDate(Currency&amp;"ibor"&amp;Tenor,BA229,Trigger)</f>
        <v>42508</v>
      </c>
      <c r="BA229" s="101">
        <f>_xll.qlCalendarAdvance(Calendar,BA228,AY229,"f",,Trigger)</f>
        <v>42510</v>
      </c>
      <c r="BB229" s="101">
        <f>_xll.qlInterestRateIndexMaturity(Currency&amp;"ibor"&amp;Tenor,BA229,Trigger)</f>
        <v>42695</v>
      </c>
      <c r="BC229" s="246">
        <f>_xll.qlIndexFixing($AC$5,AZ229,TRUE,_xll.ohTrigger(Trigger,Trigger6M))</f>
        <v>1.2119649648840354E-3</v>
      </c>
      <c r="BD229" s="246">
        <f>_xll.qlIndexFixing($BE$1,AZ229,TRUE,_xll.ohTrigger(Trigger,Trigger6M))</f>
        <v>1.1893073008614288E-3</v>
      </c>
    </row>
    <row r="230" spans="51:56" ht="11.25" customHeight="1" x14ac:dyDescent="0.25">
      <c r="AY230" s="100" t="s">
        <v>196</v>
      </c>
      <c r="AZ230" s="101">
        <f>_xll.qlInterestRateIndexFixingDate(Currency&amp;"ibor"&amp;Tenor,BA230,Trigger)</f>
        <v>42509</v>
      </c>
      <c r="BA230" s="101">
        <f>_xll.qlCalendarAdvance(Calendar,BA229,AY230,"f",,Trigger)</f>
        <v>42513</v>
      </c>
      <c r="BB230" s="101">
        <f>_xll.qlInterestRateIndexMaturity(Currency&amp;"ibor"&amp;Tenor,BA230,Trigger)</f>
        <v>42697</v>
      </c>
      <c r="BC230" s="246">
        <f>_xll.qlIndexFixing($AC$5,AZ230,TRUE,_xll.ohTrigger(Trigger,Trigger6M))</f>
        <v>1.21586452242014E-3</v>
      </c>
      <c r="BD230" s="246">
        <f>_xll.qlIndexFixing($BE$1,AZ230,TRUE,_xll.ohTrigger(Trigger,Trigger6M))</f>
        <v>1.1933632444618618E-3</v>
      </c>
    </row>
    <row r="231" spans="51:56" ht="11.25" customHeight="1" x14ac:dyDescent="0.25">
      <c r="AY231" s="100" t="s">
        <v>196</v>
      </c>
      <c r="AZ231" s="101">
        <f>_xll.qlInterestRateIndexFixingDate(Currency&amp;"ibor"&amp;Tenor,BA231,Trigger)</f>
        <v>42510</v>
      </c>
      <c r="BA231" s="101">
        <f>_xll.qlCalendarAdvance(Calendar,BA230,AY231,"f",,Trigger)</f>
        <v>42514</v>
      </c>
      <c r="BB231" s="101">
        <f>_xll.qlInterestRateIndexMaturity(Currency&amp;"ibor"&amp;Tenor,BA231,Trigger)</f>
        <v>42698</v>
      </c>
      <c r="BC231" s="246">
        <f>_xll.qlIndexFixing($AC$5,AZ231,TRUE,_xll.ohTrigger(Trigger,Trigger6M))</f>
        <v>1.2175740867315583E-3</v>
      </c>
      <c r="BD231" s="246">
        <f>_xll.qlIndexFixing($BE$1,AZ231,TRUE,_xll.ohTrigger(Trigger,Trigger6M))</f>
        <v>1.1949536558366325E-3</v>
      </c>
    </row>
    <row r="232" spans="51:56" ht="11.25" customHeight="1" x14ac:dyDescent="0.25">
      <c r="AY232" s="100" t="s">
        <v>196</v>
      </c>
      <c r="AZ232" s="101">
        <f>_xll.qlInterestRateIndexFixingDate(Currency&amp;"ibor"&amp;Tenor,BA232,Trigger)</f>
        <v>42513</v>
      </c>
      <c r="BA232" s="101">
        <f>_xll.qlCalendarAdvance(Calendar,BA231,AY232,"f",,Trigger)</f>
        <v>42515</v>
      </c>
      <c r="BB232" s="101">
        <f>_xll.qlInterestRateIndexMaturity(Currency&amp;"ibor"&amp;Tenor,BA232,Trigger)</f>
        <v>42699</v>
      </c>
      <c r="BC232" s="246">
        <f>_xll.qlIndexFixing($AC$5,AZ232,TRUE,_xll.ohTrigger(Trigger,Trigger6M))</f>
        <v>1.2192803545359962E-3</v>
      </c>
      <c r="BD232" s="246">
        <f>_xll.qlIndexFixing($BE$1,AZ232,TRUE,_xll.ohTrigger(Trigger,Trigger6M))</f>
        <v>1.1965692536452111E-3</v>
      </c>
    </row>
    <row r="233" spans="51:56" ht="11.25" customHeight="1" x14ac:dyDescent="0.25">
      <c r="AY233" s="100" t="s">
        <v>196</v>
      </c>
      <c r="AZ233" s="101">
        <f>_xll.qlInterestRateIndexFixingDate(Currency&amp;"ibor"&amp;Tenor,BA233,Trigger)</f>
        <v>42514</v>
      </c>
      <c r="BA233" s="101">
        <f>_xll.qlCalendarAdvance(Calendar,BA232,AY233,"f",,Trigger)</f>
        <v>42516</v>
      </c>
      <c r="BB233" s="101">
        <f>_xll.qlInterestRateIndexMaturity(Currency&amp;"ibor"&amp;Tenor,BA233,Trigger)</f>
        <v>42702</v>
      </c>
      <c r="BC233" s="246">
        <f>_xll.qlIndexFixing($AC$5,AZ233,TRUE,_xll.ohTrigger(Trigger,Trigger6M))</f>
        <v>1.2235188537498025E-3</v>
      </c>
      <c r="BD233" s="246">
        <f>_xll.qlIndexFixing($BE$1,AZ233,TRUE,_xll.ohTrigger(Trigger,Trigger6M))</f>
        <v>1.1995887288801699E-3</v>
      </c>
    </row>
    <row r="234" spans="51:56" ht="11.25" customHeight="1" x14ac:dyDescent="0.25">
      <c r="AY234" s="100" t="s">
        <v>196</v>
      </c>
      <c r="AZ234" s="101">
        <f>_xll.qlInterestRateIndexFixingDate(Currency&amp;"ibor"&amp;Tenor,BA234,Trigger)</f>
        <v>42515</v>
      </c>
      <c r="BA234" s="101">
        <f>_xll.qlCalendarAdvance(Calendar,BA233,AY234,"f",,Trigger)</f>
        <v>42517</v>
      </c>
      <c r="BB234" s="101">
        <f>_xll.qlInterestRateIndexMaturity(Currency&amp;"ibor"&amp;Tenor,BA234,Trigger)</f>
        <v>42702</v>
      </c>
      <c r="BC234" s="246">
        <f>_xll.qlIndexFixing($AC$5,AZ234,TRUE,_xll.ohTrigger(Trigger,Trigger6M))</f>
        <v>1.2239546626937484E-3</v>
      </c>
      <c r="BD234" s="246">
        <f>_xll.qlIndexFixing($BE$1,AZ234,TRUE,_xll.ohTrigger(Trigger,Trigger6M))</f>
        <v>1.2005844884304959E-3</v>
      </c>
    </row>
    <row r="235" spans="51:56" ht="11.25" customHeight="1" x14ac:dyDescent="0.25">
      <c r="AY235" s="100" t="s">
        <v>196</v>
      </c>
      <c r="AZ235" s="101">
        <f>_xll.qlInterestRateIndexFixingDate(Currency&amp;"ibor"&amp;Tenor,BA235,Trigger)</f>
        <v>42516</v>
      </c>
      <c r="BA235" s="101">
        <f>_xll.qlCalendarAdvance(Calendar,BA234,AY235,"f",,Trigger)</f>
        <v>42520</v>
      </c>
      <c r="BB235" s="101">
        <f>_xll.qlInterestRateIndexMaturity(Currency&amp;"ibor"&amp;Tenor,BA235,Trigger)</f>
        <v>42704</v>
      </c>
      <c r="BC235" s="246">
        <f>_xll.qlIndexFixing($AC$5,AZ235,TRUE,_xll.ohTrigger(Trigger,Trigger6M))</f>
        <v>1.2277622456528501E-3</v>
      </c>
      <c r="BD235" s="246">
        <f>_xll.qlIndexFixing($BE$1,AZ235,TRUE,_xll.ohTrigger(Trigger,Trigger6M))</f>
        <v>1.2051393239516676E-3</v>
      </c>
    </row>
    <row r="236" spans="51:56" ht="11.25" customHeight="1" x14ac:dyDescent="0.25">
      <c r="AY236" s="100" t="s">
        <v>196</v>
      </c>
      <c r="AZ236" s="101">
        <f>_xll.qlInterestRateIndexFixingDate(Currency&amp;"ibor"&amp;Tenor,BA236,Trigger)</f>
        <v>42517</v>
      </c>
      <c r="BA236" s="101">
        <f>_xll.qlCalendarAdvance(Calendar,BA235,AY236,"f",,Trigger)</f>
        <v>42521</v>
      </c>
      <c r="BB236" s="101">
        <f>_xll.qlInterestRateIndexMaturity(Currency&amp;"ibor"&amp;Tenor,BA236,Trigger)</f>
        <v>42704</v>
      </c>
      <c r="BC236" s="246">
        <f>_xll.qlIndexFixing($AC$5,AZ236,TRUE,_xll.ohTrigger(Trigger,Trigger6M))</f>
        <v>1.2281622897050658E-3</v>
      </c>
      <c r="BD236" s="246">
        <f>_xll.qlIndexFixing($BE$1,AZ236,TRUE,_xll.ohTrigger(Trigger,Trigger6M))</f>
        <v>1.2062242662652383E-3</v>
      </c>
    </row>
    <row r="237" spans="51:56" ht="11.25" customHeight="1" x14ac:dyDescent="0.25">
      <c r="AY237" s="100" t="s">
        <v>196</v>
      </c>
      <c r="AZ237" s="101">
        <f>_xll.qlInterestRateIndexFixingDate(Currency&amp;"ibor"&amp;Tenor,BA237,Trigger)</f>
        <v>42520</v>
      </c>
      <c r="BA237" s="101">
        <f>_xll.qlCalendarAdvance(Calendar,BA236,AY237,"f",,Trigger)</f>
        <v>42522</v>
      </c>
      <c r="BB237" s="101">
        <f>_xll.qlInterestRateIndexMaturity(Currency&amp;"ibor"&amp;Tenor,BA237,Trigger)</f>
        <v>42705</v>
      </c>
      <c r="BC237" s="246">
        <f>_xll.qlIndexFixing($AC$5,AZ237,TRUE,_xll.ohTrigger(Trigger,Trigger6M))</f>
        <v>1.2298420524606234E-3</v>
      </c>
      <c r="BD237" s="246">
        <f>_xll.qlIndexFixing($BE$1,AZ237,TRUE,_xll.ohTrigger(Trigger,Trigger6M))</f>
        <v>1.2080869108432686E-3</v>
      </c>
    </row>
    <row r="238" spans="51:56" ht="11.25" customHeight="1" x14ac:dyDescent="0.25">
      <c r="AY238" s="100" t="s">
        <v>196</v>
      </c>
      <c r="AZ238" s="101">
        <f>_xll.qlInterestRateIndexFixingDate(Currency&amp;"ibor"&amp;Tenor,BA238,Trigger)</f>
        <v>42521</v>
      </c>
      <c r="BA238" s="101">
        <f>_xll.qlCalendarAdvance(Calendar,BA237,AY238,"f",,Trigger)</f>
        <v>42523</v>
      </c>
      <c r="BB238" s="101">
        <f>_xll.qlInterestRateIndexMaturity(Currency&amp;"ibor"&amp;Tenor,BA238,Trigger)</f>
        <v>42706</v>
      </c>
      <c r="BC238" s="246">
        <f>_xll.qlIndexFixing($AC$5,AZ238,TRUE,_xll.ohTrigger(Trigger,Trigger6M))</f>
        <v>1.231518500618186E-3</v>
      </c>
      <c r="BD238" s="246">
        <f>_xll.qlIndexFixing($BE$1,AZ238,TRUE,_xll.ohTrigger(Trigger,Trigger6M))</f>
        <v>1.2099999999996495E-3</v>
      </c>
    </row>
    <row r="239" spans="51:56" ht="11.25" customHeight="1" x14ac:dyDescent="0.25">
      <c r="AY239" s="100" t="s">
        <v>196</v>
      </c>
      <c r="AZ239" s="101">
        <f>_xll.qlInterestRateIndexFixingDate(Currency&amp;"ibor"&amp;Tenor,BA239,Trigger)</f>
        <v>42522</v>
      </c>
      <c r="BA239" s="101">
        <f>_xll.qlCalendarAdvance(Calendar,BA238,AY239,"f",,Trigger)</f>
        <v>42524</v>
      </c>
      <c r="BB239" s="101">
        <f>_xll.qlInterestRateIndexMaturity(Currency&amp;"ibor"&amp;Tenor,BA239,Trigger)</f>
        <v>42709</v>
      </c>
      <c r="BC239" s="246">
        <f>_xll.qlIndexFixing($AC$5,AZ239,TRUE,_xll.ohTrigger(Trigger,Trigger6M))</f>
        <v>1.235783703953344E-3</v>
      </c>
      <c r="BD239" s="246">
        <f>_xll.qlIndexFixing($BE$1,AZ239,TRUE,_xll.ohTrigger(Trigger,Trigger6M))</f>
        <v>1.2136380376890897E-3</v>
      </c>
    </row>
    <row r="240" spans="51:56" ht="11.25" customHeight="1" x14ac:dyDescent="0.25">
      <c r="AY240" s="100" t="s">
        <v>196</v>
      </c>
      <c r="AZ240" s="101">
        <f>_xll.qlInterestRateIndexFixingDate(Currency&amp;"ibor"&amp;Tenor,BA240,Trigger)</f>
        <v>42523</v>
      </c>
      <c r="BA240" s="101">
        <f>_xll.qlCalendarAdvance(Calendar,BA239,AY240,"f",,Trigger)</f>
        <v>42527</v>
      </c>
      <c r="BB240" s="101">
        <f>_xll.qlInterestRateIndexMaturity(Currency&amp;"ibor"&amp;Tenor,BA240,Trigger)</f>
        <v>42710</v>
      </c>
      <c r="BC240" s="246">
        <f>_xll.qlIndexFixing($AC$5,AZ240,TRUE,_xll.ohTrigger(Trigger,Trigger6M))</f>
        <v>1.2381911471046833E-3</v>
      </c>
      <c r="BD240" s="246">
        <f>_xll.qlIndexFixing($BE$1,AZ240,TRUE,_xll.ohTrigger(Trigger,Trigger6M))</f>
        <v>1.2181839952188675E-3</v>
      </c>
    </row>
    <row r="241" spans="51:56" ht="11.25" customHeight="1" x14ac:dyDescent="0.25">
      <c r="AY241" s="100" t="s">
        <v>196</v>
      </c>
      <c r="AZ241" s="101">
        <f>_xll.qlInterestRateIndexFixingDate(Currency&amp;"ibor"&amp;Tenor,BA241,Trigger)</f>
        <v>42524</v>
      </c>
      <c r="BA241" s="101">
        <f>_xll.qlCalendarAdvance(Calendar,BA240,AY241,"f",,Trigger)</f>
        <v>42528</v>
      </c>
      <c r="BB241" s="101">
        <f>_xll.qlInterestRateIndexMaturity(Currency&amp;"ibor"&amp;Tenor,BA241,Trigger)</f>
        <v>42711</v>
      </c>
      <c r="BC241" s="246">
        <f>_xll.qlIndexFixing($AC$5,AZ241,TRUE,_xll.ohTrigger(Trigger,Trigger6M))</f>
        <v>1.2398510221477805E-3</v>
      </c>
      <c r="BD241" s="246">
        <f>_xll.qlIndexFixing($BE$1,AZ241,TRUE,_xll.ohTrigger(Trigger,Trigger6M))</f>
        <v>1.2203618874124509E-3</v>
      </c>
    </row>
    <row r="242" spans="51:56" ht="11.25" customHeight="1" x14ac:dyDescent="0.25">
      <c r="AY242" s="100" t="s">
        <v>196</v>
      </c>
      <c r="AZ242" s="101">
        <f>_xll.qlInterestRateIndexFixingDate(Currency&amp;"ibor"&amp;Tenor,BA242,Trigger)</f>
        <v>42527</v>
      </c>
      <c r="BA242" s="101">
        <f>_xll.qlCalendarAdvance(Calendar,BA241,AY242,"f",,Trigger)</f>
        <v>42529</v>
      </c>
      <c r="BB242" s="101">
        <f>_xll.qlInterestRateIndexMaturity(Currency&amp;"ibor"&amp;Tenor,BA242,Trigger)</f>
        <v>42712</v>
      </c>
      <c r="BC242" s="246">
        <f>_xll.qlIndexFixing($AC$5,AZ242,TRUE,_xll.ohTrigger(Trigger,Trigger6M))</f>
        <v>1.2415075825426495E-3</v>
      </c>
      <c r="BD242" s="246">
        <f>_xll.qlIndexFixing($BE$1,AZ242,TRUE,_xll.ohTrigger(Trigger,Trigger6M))</f>
        <v>1.2225918900221257E-3</v>
      </c>
    </row>
    <row r="243" spans="51:56" ht="11.25" customHeight="1" x14ac:dyDescent="0.25">
      <c r="AY243" s="100" t="s">
        <v>196</v>
      </c>
      <c r="AZ243" s="101">
        <f>_xll.qlInterestRateIndexFixingDate(Currency&amp;"ibor"&amp;Tenor,BA243,Trigger)</f>
        <v>42528</v>
      </c>
      <c r="BA243" s="101">
        <f>_xll.qlCalendarAdvance(Calendar,BA242,AY243,"f",,Trigger)</f>
        <v>42530</v>
      </c>
      <c r="BB243" s="101">
        <f>_xll.qlInterestRateIndexMaturity(Currency&amp;"ibor"&amp;Tenor,BA243,Trigger)</f>
        <v>42713</v>
      </c>
      <c r="BC243" s="246">
        <f>_xll.qlIndexFixing($AC$5,AZ243,TRUE,_xll.ohTrigger(Trigger,Trigger6M))</f>
        <v>1.2431608282809912E-3</v>
      </c>
      <c r="BD243" s="246">
        <f>_xll.qlIndexFixing($BE$1,AZ243,TRUE,_xll.ohTrigger(Trigger,Trigger6M))</f>
        <v>1.2248736795829216E-3</v>
      </c>
    </row>
    <row r="244" spans="51:56" ht="11.25" customHeight="1" x14ac:dyDescent="0.25">
      <c r="AY244" s="100" t="s">
        <v>196</v>
      </c>
      <c r="AZ244" s="101">
        <f>_xll.qlInterestRateIndexFixingDate(Currency&amp;"ibor"&amp;Tenor,BA244,Trigger)</f>
        <v>42529</v>
      </c>
      <c r="BA244" s="101">
        <f>_xll.qlCalendarAdvance(Calendar,BA243,AY244,"f",,Trigger)</f>
        <v>42531</v>
      </c>
      <c r="BB244" s="101">
        <f>_xll.qlInterestRateIndexMaturity(Currency&amp;"ibor"&amp;Tenor,BA244,Trigger)</f>
        <v>42716</v>
      </c>
      <c r="BC244" s="246">
        <f>_xll.qlIndexFixing($AC$5,AZ244,TRUE,_xll.ohTrigger(Trigger,Trigger6M))</f>
        <v>1.2474520857324095E-3</v>
      </c>
      <c r="BD244" s="246">
        <f>_xll.qlIndexFixing($BE$1,AZ244,TRUE,_xll.ohTrigger(Trigger,Trigger6M))</f>
        <v>1.2295411192736743E-3</v>
      </c>
    </row>
    <row r="245" spans="51:56" ht="11.25" customHeight="1" x14ac:dyDescent="0.25">
      <c r="AY245" s="100" t="s">
        <v>196</v>
      </c>
      <c r="AZ245" s="101">
        <f>_xll.qlInterestRateIndexFixingDate(Currency&amp;"ibor"&amp;Tenor,BA245,Trigger)</f>
        <v>42530</v>
      </c>
      <c r="BA245" s="101">
        <f>_xll.qlCalendarAdvance(Calendar,BA244,AY245,"f",,Trigger)</f>
        <v>42534</v>
      </c>
      <c r="BB245" s="101">
        <f>_xll.qlInterestRateIndexMaturity(Currency&amp;"ibor"&amp;Tenor,BA245,Trigger)</f>
        <v>42717</v>
      </c>
      <c r="BC245" s="246">
        <f>_xll.qlIndexFixing($AC$5,AZ245,TRUE,_xll.ohTrigger(Trigger,Trigger6M))</f>
        <v>1.249740664502223E-3</v>
      </c>
      <c r="BD245" s="246">
        <f>_xll.qlIndexFixing($BE$1,AZ245,TRUE,_xll.ohTrigger(Trigger,Trigger6M))</f>
        <v>1.2345122381248251E-3</v>
      </c>
    </row>
    <row r="246" spans="51:56" ht="11.25" customHeight="1" x14ac:dyDescent="0.25">
      <c r="AY246" s="100" t="s">
        <v>196</v>
      </c>
      <c r="AZ246" s="101">
        <f>_xll.qlInterestRateIndexFixingDate(Currency&amp;"ibor"&amp;Tenor,BA246,Trigger)</f>
        <v>42531</v>
      </c>
      <c r="BA246" s="101">
        <f>_xll.qlCalendarAdvance(Calendar,BA245,AY246,"f",,Trigger)</f>
        <v>42535</v>
      </c>
      <c r="BB246" s="101">
        <f>_xll.qlInterestRateIndexMaturity(Currency&amp;"ibor"&amp;Tenor,BA246,Trigger)</f>
        <v>42718</v>
      </c>
      <c r="BC246" s="246">
        <f>_xll.qlIndexFixing($AC$5,AZ246,TRUE,_xll.ohTrigger(Trigger,Trigger6M))</f>
        <v>1.2513773368325635E-3</v>
      </c>
      <c r="BD246" s="246">
        <f>_xll.qlIndexFixing($BE$1,AZ246,TRUE,_xll.ohTrigger(Trigger,Trigger6M))</f>
        <v>1.2370481105535903E-3</v>
      </c>
    </row>
    <row r="247" spans="51:56" ht="11.25" customHeight="1" x14ac:dyDescent="0.25">
      <c r="AY247" s="100" t="s">
        <v>196</v>
      </c>
      <c r="AZ247" s="101">
        <f>_xll.qlInterestRateIndexFixingDate(Currency&amp;"ibor"&amp;Tenor,BA247,Trigger)</f>
        <v>42534</v>
      </c>
      <c r="BA247" s="101">
        <f>_xll.qlCalendarAdvance(Calendar,BA246,AY247,"f",,Trigger)</f>
        <v>42536</v>
      </c>
      <c r="BB247" s="101">
        <f>_xll.qlInterestRateIndexMaturity(Currency&amp;"ibor"&amp;Tenor,BA247,Trigger)</f>
        <v>42719</v>
      </c>
      <c r="BC247" s="246">
        <f>_xll.qlIndexFixing($AC$5,AZ247,TRUE,_xll.ohTrigger(Trigger,Trigger6M))</f>
        <v>1.2530106944570172E-3</v>
      </c>
      <c r="BD247" s="246">
        <f>_xll.qlIndexFixing($BE$1,AZ247,TRUE,_xll.ohTrigger(Trigger,Trigger6M))</f>
        <v>1.2396338291951958E-3</v>
      </c>
    </row>
    <row r="248" spans="51:56" ht="11.25" customHeight="1" x14ac:dyDescent="0.25">
      <c r="AY248" s="100" t="s">
        <v>196</v>
      </c>
      <c r="AZ248" s="101">
        <f>_xll.qlInterestRateIndexFixingDate(Currency&amp;"ibor"&amp;Tenor,BA248,Trigger)</f>
        <v>42535</v>
      </c>
      <c r="BA248" s="101">
        <f>_xll.qlCalendarAdvance(Calendar,BA247,AY248,"f",,Trigger)</f>
        <v>42537</v>
      </c>
      <c r="BB248" s="101">
        <f>_xll.qlInterestRateIndexMaturity(Currency&amp;"ibor"&amp;Tenor,BA248,Trigger)</f>
        <v>42720</v>
      </c>
      <c r="BC248" s="246">
        <f>_xll.qlIndexFixing($AC$5,AZ248,TRUE,_xll.ohTrigger(Trigger,Trigger6M))</f>
        <v>1.2546407373664112E-3</v>
      </c>
      <c r="BD248" s="246">
        <f>_xll.qlIndexFixing($BE$1,AZ248,TRUE,_xll.ohTrigger(Trigger,Trigger6M))</f>
        <v>1.242269070600396E-3</v>
      </c>
    </row>
    <row r="249" spans="51:56" ht="11.25" customHeight="1" x14ac:dyDescent="0.25">
      <c r="AY249" s="100" t="s">
        <v>196</v>
      </c>
      <c r="AZ249" s="101">
        <f>_xll.qlInterestRateIndexFixingDate(Currency&amp;"ibor"&amp;Tenor,BA249,Trigger)</f>
        <v>42536</v>
      </c>
      <c r="BA249" s="101">
        <f>_xll.qlCalendarAdvance(Calendar,BA248,AY249,"f",,Trigger)</f>
        <v>42538</v>
      </c>
      <c r="BB249" s="101">
        <f>_xll.qlInterestRateIndexMaturity(Currency&amp;"ibor"&amp;Tenor,BA249,Trigger)</f>
        <v>42723</v>
      </c>
      <c r="BC249" s="246">
        <f>_xll.qlIndexFixing($AC$5,AZ249,TRUE,_xll.ohTrigger(Trigger,Trigger6M))</f>
        <v>1.2599129076306206E-3</v>
      </c>
      <c r="BD249" s="246">
        <f>_xll.qlIndexFixing($BE$1,AZ249,TRUE,_xll.ohTrigger(Trigger,Trigger6M))</f>
        <v>1.2484095161350447E-3</v>
      </c>
    </row>
    <row r="250" spans="51:56" ht="11.25" customHeight="1" x14ac:dyDescent="0.25">
      <c r="AY250" s="100" t="s">
        <v>196</v>
      </c>
      <c r="AZ250" s="101">
        <f>_xll.qlInterestRateIndexFixingDate(Currency&amp;"ibor"&amp;Tenor,BA250,Trigger)</f>
        <v>42537</v>
      </c>
      <c r="BA250" s="101">
        <f>_xll.qlCalendarAdvance(Calendar,BA249,AY250,"f",,Trigger)</f>
        <v>42541</v>
      </c>
      <c r="BB250" s="101">
        <f>_xll.qlInterestRateIndexMaturity(Currency&amp;"ibor"&amp;Tenor,BA250,Trigger)</f>
        <v>42724</v>
      </c>
      <c r="BC250" s="246">
        <f>_xll.qlIndexFixing($AC$5,AZ250,TRUE,_xll.ohTrigger(Trigger,Trigger6M))</f>
        <v>1.265014571506099E-3</v>
      </c>
      <c r="BD250" s="246">
        <f>_xll.qlIndexFixing($BE$1,AZ250,TRUE,_xll.ohTrigger(Trigger,Trigger6M))</f>
        <v>1.2532987949604711E-3</v>
      </c>
    </row>
    <row r="251" spans="51:56" ht="11.25" customHeight="1" x14ac:dyDescent="0.25">
      <c r="AY251" s="100" t="s">
        <v>196</v>
      </c>
      <c r="AZ251" s="101">
        <f>_xll.qlInterestRateIndexFixingDate(Currency&amp;"ibor"&amp;Tenor,BA251,Trigger)</f>
        <v>42538</v>
      </c>
      <c r="BA251" s="101">
        <f>_xll.qlCalendarAdvance(Calendar,BA250,AY251,"f",,Trigger)</f>
        <v>42542</v>
      </c>
      <c r="BB251" s="101">
        <f>_xll.qlInterestRateIndexMaturity(Currency&amp;"ibor"&amp;Tenor,BA251,Trigger)</f>
        <v>42725</v>
      </c>
      <c r="BC251" s="246">
        <f>_xll.qlIndexFixing($AC$5,AZ251,TRUE,_xll.ohTrigger(Trigger,Trigger6M))</f>
        <v>1.2676133958910802E-3</v>
      </c>
      <c r="BD251" s="246">
        <f>_xll.qlIndexFixing($BE$1,AZ251,TRUE,_xll.ohTrigger(Trigger,Trigger6M))</f>
        <v>1.2561767985262093E-3</v>
      </c>
    </row>
    <row r="252" spans="51:56" ht="11.25" customHeight="1" x14ac:dyDescent="0.25">
      <c r="AY252" s="100" t="s">
        <v>196</v>
      </c>
      <c r="AZ252" s="101">
        <f>_xll.qlInterestRateIndexFixingDate(Currency&amp;"ibor"&amp;Tenor,BA252,Trigger)</f>
        <v>42541</v>
      </c>
      <c r="BA252" s="101">
        <f>_xll.qlCalendarAdvance(Calendar,BA251,AY252,"f",,Trigger)</f>
        <v>42543</v>
      </c>
      <c r="BB252" s="101">
        <f>_xll.qlInterestRateIndexMaturity(Currency&amp;"ibor"&amp;Tenor,BA252,Trigger)</f>
        <v>42726</v>
      </c>
      <c r="BC252" s="246">
        <f>_xll.qlIndexFixing($AC$5,AZ252,TRUE,_xll.ohTrigger(Trigger,Trigger6M))</f>
        <v>1.2718361681305029E-3</v>
      </c>
      <c r="BD252" s="246">
        <f>_xll.qlIndexFixing($BE$1,AZ252,TRUE,_xll.ohTrigger(Trigger,Trigger6M))</f>
        <v>1.2591023842041869E-3</v>
      </c>
    </row>
    <row r="253" spans="51:56" ht="11.25" customHeight="1" x14ac:dyDescent="0.25">
      <c r="AY253" s="100" t="s">
        <v>196</v>
      </c>
      <c r="AZ253" s="101">
        <f>_xll.qlInterestRateIndexFixingDate(Currency&amp;"ibor"&amp;Tenor,BA253,Trigger)</f>
        <v>42542</v>
      </c>
      <c r="BA253" s="101">
        <f>_xll.qlCalendarAdvance(Calendar,BA252,AY253,"f",,Trigger)</f>
        <v>42544</v>
      </c>
      <c r="BB253" s="101">
        <f>_xll.qlInterestRateIndexMaturity(Currency&amp;"ibor"&amp;Tenor,BA253,Trigger)</f>
        <v>42727</v>
      </c>
      <c r="BC253" s="246">
        <f>_xll.qlIndexFixing($AC$5,AZ253,TRUE,_xll.ohTrigger(Trigger,Trigger6M))</f>
        <v>1.2760670879452176E-3</v>
      </c>
      <c r="BD253" s="246">
        <f>_xll.qlIndexFixing($BE$1,AZ253,TRUE,_xll.ohTrigger(Trigger,Trigger6M))</f>
        <v>1.2620752285582627E-3</v>
      </c>
    </row>
    <row r="254" spans="51:56" ht="11.25" customHeight="1" x14ac:dyDescent="0.25">
      <c r="AY254" s="100" t="s">
        <v>196</v>
      </c>
      <c r="AZ254" s="101">
        <f>_xll.qlInterestRateIndexFixingDate(Currency&amp;"ibor"&amp;Tenor,BA254,Trigger)</f>
        <v>42543</v>
      </c>
      <c r="BA254" s="101">
        <f>_xll.qlCalendarAdvance(Calendar,BA253,AY254,"f",,Trigger)</f>
        <v>42545</v>
      </c>
      <c r="BB254" s="101">
        <f>_xll.qlInterestRateIndexMaturity(Currency&amp;"ibor"&amp;Tenor,BA254,Trigger)</f>
        <v>42731</v>
      </c>
      <c r="BC254" s="246">
        <f>_xll.qlIndexFixing($AC$5,AZ254,TRUE,_xll.ohTrigger(Trigger,Trigger6M))</f>
        <v>1.2890727701219879E-3</v>
      </c>
      <c r="BD254" s="246">
        <f>_xll.qlIndexFixing($BE$1,AZ254,TRUE,_xll.ohTrigger(Trigger,Trigger6M))</f>
        <v>1.2728348720248935E-3</v>
      </c>
    </row>
    <row r="255" spans="51:56" ht="11.25" customHeight="1" x14ac:dyDescent="0.25">
      <c r="AY255" s="100" t="s">
        <v>196</v>
      </c>
      <c r="AZ255" s="101">
        <f>_xll.qlInterestRateIndexFixingDate(Currency&amp;"ibor"&amp;Tenor,BA255,Trigger)</f>
        <v>42544</v>
      </c>
      <c r="BA255" s="101">
        <f>_xll.qlCalendarAdvance(Calendar,BA254,AY255,"f",,Trigger)</f>
        <v>42548</v>
      </c>
      <c r="BB255" s="101">
        <f>_xll.qlInterestRateIndexMaturity(Currency&amp;"ibor"&amp;Tenor,BA255,Trigger)</f>
        <v>42731</v>
      </c>
      <c r="BC255" s="246">
        <f>_xll.qlIndexFixing($AC$5,AZ255,TRUE,_xll.ohTrigger(Trigger,Trigger6M))</f>
        <v>1.293072244013638E-3</v>
      </c>
      <c r="BD255" s="246">
        <f>_xll.qlIndexFixing($BE$1,AZ255,TRUE,_xll.ohTrigger(Trigger,Trigger6M))</f>
        <v>1.2744327240673228E-3</v>
      </c>
    </row>
    <row r="256" spans="51:56" ht="11.25" customHeight="1" x14ac:dyDescent="0.25">
      <c r="AY256" s="100" t="s">
        <v>196</v>
      </c>
      <c r="AZ256" s="101">
        <f>_xll.qlInterestRateIndexFixingDate(Currency&amp;"ibor"&amp;Tenor,BA256,Trigger)</f>
        <v>42545</v>
      </c>
      <c r="BA256" s="101">
        <f>_xll.qlCalendarAdvance(Calendar,BA255,AY256,"f",,Trigger)</f>
        <v>42549</v>
      </c>
      <c r="BB256" s="101">
        <f>_xll.qlInterestRateIndexMaturity(Currency&amp;"ibor"&amp;Tenor,BA256,Trigger)</f>
        <v>42732</v>
      </c>
      <c r="BC256" s="246">
        <f>_xll.qlIndexFixing($AC$5,AZ256,TRUE,_xll.ohTrigger(Trigger,Trigger6M))</f>
        <v>1.2973439024971845E-3</v>
      </c>
      <c r="BD256" s="246">
        <f>_xll.qlIndexFixing($BE$1,AZ256,TRUE,_xll.ohTrigger(Trigger,Trigger6M))</f>
        <v>1.2776370103104401E-3</v>
      </c>
    </row>
    <row r="257" spans="51:56" ht="11.25" customHeight="1" x14ac:dyDescent="0.25">
      <c r="AY257" s="100" t="s">
        <v>196</v>
      </c>
      <c r="AZ257" s="101">
        <f>_xll.qlInterestRateIndexFixingDate(Currency&amp;"ibor"&amp;Tenor,BA257,Trigger)</f>
        <v>42548</v>
      </c>
      <c r="BA257" s="101">
        <f>_xll.qlCalendarAdvance(Calendar,BA256,AY257,"f",,Trigger)</f>
        <v>42550</v>
      </c>
      <c r="BB257" s="101">
        <f>_xll.qlInterestRateIndexMaturity(Currency&amp;"ibor"&amp;Tenor,BA257,Trigger)</f>
        <v>42733</v>
      </c>
      <c r="BC257" s="246">
        <f>_xll.qlIndexFixing($AC$5,AZ257,TRUE,_xll.ohTrigger(Trigger,Trigger6M))</f>
        <v>1.3016237088727097E-3</v>
      </c>
      <c r="BD257" s="246">
        <f>_xll.qlIndexFixing($BE$1,AZ257,TRUE,_xll.ohTrigger(Trigger,Trigger6M))</f>
        <v>1.2808866146412007E-3</v>
      </c>
    </row>
    <row r="258" spans="51:56" ht="11.25" customHeight="1" x14ac:dyDescent="0.25">
      <c r="AY258" s="100" t="s">
        <v>196</v>
      </c>
      <c r="AZ258" s="101">
        <f>_xll.qlInterestRateIndexFixingDate(Currency&amp;"ibor"&amp;Tenor,BA258,Trigger)</f>
        <v>42549</v>
      </c>
      <c r="BA258" s="101">
        <f>_xll.qlCalendarAdvance(Calendar,BA257,AY258,"f",,Trigger)</f>
        <v>42551</v>
      </c>
      <c r="BB258" s="101">
        <f>_xll.qlInterestRateIndexMaturity(Currency&amp;"ibor"&amp;Tenor,BA258,Trigger)</f>
        <v>42734</v>
      </c>
      <c r="BC258" s="246">
        <f>_xll.qlIndexFixing($AC$5,AZ258,TRUE,_xll.ohTrigger(Trigger,Trigger6M))</f>
        <v>1.3059116631943778E-3</v>
      </c>
      <c r="BD258" s="246">
        <f>_xll.qlIndexFixing($BE$1,AZ258,TRUE,_xll.ohTrigger(Trigger,Trigger6M))</f>
        <v>1.2841812136330729E-3</v>
      </c>
    </row>
    <row r="259" spans="51:56" ht="11.25" customHeight="1" x14ac:dyDescent="0.25">
      <c r="AY259" s="100" t="s">
        <v>196</v>
      </c>
      <c r="AZ259" s="101">
        <f>_xll.qlInterestRateIndexFixingDate(Currency&amp;"ibor"&amp;Tenor,BA259,Trigger)</f>
        <v>42550</v>
      </c>
      <c r="BA259" s="101">
        <f>_xll.qlCalendarAdvance(Calendar,BA258,AY259,"f",,Trigger)</f>
        <v>42552</v>
      </c>
      <c r="BB259" s="101">
        <f>_xll.qlInterestRateIndexMaturity(Currency&amp;"ibor"&amp;Tenor,BA259,Trigger)</f>
        <v>42737</v>
      </c>
      <c r="BC259" s="246">
        <f>_xll.qlIndexFixing($AC$5,AZ259,TRUE,_xll.ohTrigger(Trigger,Trigger6M))</f>
        <v>1.3160001543474768E-3</v>
      </c>
      <c r="BD259" s="246">
        <f>_xll.qlIndexFixing($BE$1,AZ259,TRUE,_xll.ohTrigger(Trigger,Trigger6M))</f>
        <v>1.3027818033525174E-3</v>
      </c>
    </row>
    <row r="260" spans="51:56" ht="11.25" customHeight="1" x14ac:dyDescent="0.25">
      <c r="AY260" s="100" t="s">
        <v>196</v>
      </c>
      <c r="AZ260" s="101">
        <f>_xll.qlInterestRateIndexFixingDate(Currency&amp;"ibor"&amp;Tenor,BA260,Trigger)</f>
        <v>42551</v>
      </c>
      <c r="BA260" s="101">
        <f>_xll.qlCalendarAdvance(Calendar,BA259,AY260,"f",,Trigger)</f>
        <v>42555</v>
      </c>
      <c r="BB260" s="101">
        <f>_xll.qlInterestRateIndexMaturity(Currency&amp;"ibor"&amp;Tenor,BA260,Trigger)</f>
        <v>42739</v>
      </c>
      <c r="BC260" s="246">
        <f>_xll.qlIndexFixing($AC$5,AZ260,TRUE,_xll.ohTrigger(Trigger,Trigger6M))</f>
        <v>1.3260329134695307E-3</v>
      </c>
      <c r="BD260" s="246">
        <f>_xll.qlIndexFixing($BE$1,AZ260,TRUE,_xll.ohTrigger(Trigger,Trigger6M))</f>
        <v>1.3099999999991983E-3</v>
      </c>
    </row>
    <row r="261" spans="51:56" ht="11.25" customHeight="1" x14ac:dyDescent="0.25">
      <c r="AY261" s="100" t="s">
        <v>196</v>
      </c>
      <c r="AZ261" s="101">
        <f>_xll.qlInterestRateIndexFixingDate(Currency&amp;"ibor"&amp;Tenor,BA261,Trigger)</f>
        <v>42552</v>
      </c>
      <c r="BA261" s="101">
        <f>_xll.qlCalendarAdvance(Calendar,BA260,AY261,"f",,Trigger)</f>
        <v>42556</v>
      </c>
      <c r="BB261" s="101">
        <f>_xll.qlInterestRateIndexMaturity(Currency&amp;"ibor"&amp;Tenor,BA261,Trigger)</f>
        <v>42740</v>
      </c>
      <c r="BC261" s="246">
        <f>_xll.qlIndexFixing($AC$5,AZ261,TRUE,_xll.ohTrigger(Trigger,Trigger6M))</f>
        <v>1.330356620398975E-3</v>
      </c>
      <c r="BD261" s="246">
        <f>_xll.qlIndexFixing($BE$1,AZ261,TRUE,_xll.ohTrigger(Trigger,Trigger6M))</f>
        <v>1.3136916882251831E-3</v>
      </c>
    </row>
    <row r="262" spans="51:56" ht="11.25" customHeight="1" x14ac:dyDescent="0.25">
      <c r="AY262" s="100" t="s">
        <v>196</v>
      </c>
      <c r="AZ262" s="101">
        <f>_xll.qlInterestRateIndexFixingDate(Currency&amp;"ibor"&amp;Tenor,BA262,Trigger)</f>
        <v>42555</v>
      </c>
      <c r="BA262" s="101">
        <f>_xll.qlCalendarAdvance(Calendar,BA261,AY262,"f",,Trigger)</f>
        <v>42557</v>
      </c>
      <c r="BB262" s="101">
        <f>_xll.qlInterestRateIndexMaturity(Currency&amp;"ibor"&amp;Tenor,BA262,Trigger)</f>
        <v>42741</v>
      </c>
      <c r="BC262" s="246">
        <f>_xll.qlIndexFixing($AC$5,AZ262,TRUE,_xll.ohTrigger(Trigger,Trigger6M))</f>
        <v>1.3346884314349356E-3</v>
      </c>
      <c r="BD262" s="246">
        <f>_xll.qlIndexFixing($BE$1,AZ262,TRUE,_xll.ohTrigger(Trigger,Trigger6M))</f>
        <v>1.3174274220348699E-3</v>
      </c>
    </row>
    <row r="263" spans="51:56" ht="11.25" customHeight="1" x14ac:dyDescent="0.25">
      <c r="AY263" s="100" t="s">
        <v>196</v>
      </c>
      <c r="AZ263" s="101">
        <f>_xll.qlInterestRateIndexFixingDate(Currency&amp;"ibor"&amp;Tenor,BA263,Trigger)</f>
        <v>42556</v>
      </c>
      <c r="BA263" s="101">
        <f>_xll.qlCalendarAdvance(Calendar,BA262,AY263,"f",,Trigger)</f>
        <v>42558</v>
      </c>
      <c r="BB263" s="101">
        <f>_xll.qlInterestRateIndexMaturity(Currency&amp;"ibor"&amp;Tenor,BA263,Trigger)</f>
        <v>42744</v>
      </c>
      <c r="BC263" s="246">
        <f>_xll.qlIndexFixing($AC$5,AZ263,TRUE,_xll.ohTrigger(Trigger,Trigger6M))</f>
        <v>1.344736491849411E-3</v>
      </c>
      <c r="BD263" s="246">
        <f>_xll.qlIndexFixing($BE$1,AZ263,TRUE,_xll.ohTrigger(Trigger,Trigger6M))</f>
        <v>1.330305238263299E-3</v>
      </c>
    </row>
    <row r="264" spans="51:56" ht="11.25" customHeight="1" x14ac:dyDescent="0.25">
      <c r="AY264" s="100" t="s">
        <v>196</v>
      </c>
      <c r="AZ264" s="101">
        <f>_xll.qlInterestRateIndexFixingDate(Currency&amp;"ibor"&amp;Tenor,BA264,Trigger)</f>
        <v>42557</v>
      </c>
      <c r="BA264" s="101">
        <f>_xll.qlCalendarAdvance(Calendar,BA263,AY264,"f",,Trigger)</f>
        <v>42559</v>
      </c>
      <c r="BB264" s="101">
        <f>_xll.qlInterestRateIndexMaturity(Currency&amp;"ibor"&amp;Tenor,BA264,Trigger)</f>
        <v>42744</v>
      </c>
      <c r="BC264" s="246">
        <f>_xll.qlIndexFixing($AC$5,AZ264,TRUE,_xll.ohTrigger(Trigger,Trigger6M))</f>
        <v>1.3462315672591013E-3</v>
      </c>
      <c r="BD264" s="246">
        <f>_xll.qlIndexFixing($BE$1,AZ264,TRUE,_xll.ohTrigger(Trigger,Trigger6M))</f>
        <v>1.329635689410916E-3</v>
      </c>
    </row>
    <row r="265" spans="51:56" ht="11.25" customHeight="1" x14ac:dyDescent="0.25">
      <c r="AY265" s="100" t="s">
        <v>196</v>
      </c>
      <c r="AZ265" s="101">
        <f>_xll.qlInterestRateIndexFixingDate(Currency&amp;"ibor"&amp;Tenor,BA265,Trigger)</f>
        <v>42558</v>
      </c>
      <c r="BA265" s="101">
        <f>_xll.qlCalendarAdvance(Calendar,BA264,AY265,"f",,Trigger)</f>
        <v>42562</v>
      </c>
      <c r="BB265" s="101">
        <f>_xll.qlInterestRateIndexMaturity(Currency&amp;"ibor"&amp;Tenor,BA265,Trigger)</f>
        <v>42746</v>
      </c>
      <c r="BC265" s="246">
        <f>_xll.qlIndexFixing($AC$5,AZ265,TRUE,_xll.ohTrigger(Trigger,Trigger6M))</f>
        <v>1.3564690500814224E-3</v>
      </c>
      <c r="BD265" s="246">
        <f>_xll.qlIndexFixing($BE$1,AZ265,TRUE,_xll.ohTrigger(Trigger,Trigger6M))</f>
        <v>1.3366236634165566E-3</v>
      </c>
    </row>
    <row r="266" spans="51:56" ht="11.25" customHeight="1" x14ac:dyDescent="0.25">
      <c r="AY266" s="100" t="s">
        <v>196</v>
      </c>
      <c r="AZ266" s="101">
        <f>_xll.qlInterestRateIndexFixingDate(Currency&amp;"ibor"&amp;Tenor,BA266,Trigger)</f>
        <v>42559</v>
      </c>
      <c r="BA266" s="101">
        <f>_xll.qlCalendarAdvance(Calendar,BA265,AY266,"f",,Trigger)</f>
        <v>42563</v>
      </c>
      <c r="BB266" s="101">
        <f>_xll.qlInterestRateIndexMaturity(Currency&amp;"ibor"&amp;Tenor,BA266,Trigger)</f>
        <v>42747</v>
      </c>
      <c r="BC266" s="246">
        <f>_xll.qlIndexFixing($AC$5,AZ266,TRUE,_xll.ohTrigger(Trigger,Trigger6M))</f>
        <v>1.3608494868829709E-3</v>
      </c>
      <c r="BD266" s="246">
        <f>_xll.qlIndexFixing($BE$1,AZ266,TRUE,_xll.ohTrigger(Trigger,Trigger6M))</f>
        <v>1.3405378034538607E-3</v>
      </c>
    </row>
    <row r="267" spans="51:56" ht="11.25" customHeight="1" x14ac:dyDescent="0.25">
      <c r="AY267" s="100" t="s">
        <v>196</v>
      </c>
      <c r="AZ267" s="101">
        <f>_xll.qlInterestRateIndexFixingDate(Currency&amp;"ibor"&amp;Tenor,BA267,Trigger)</f>
        <v>42562</v>
      </c>
      <c r="BA267" s="101">
        <f>_xll.qlCalendarAdvance(Calendar,BA266,AY267,"f",,Trigger)</f>
        <v>42564</v>
      </c>
      <c r="BB267" s="101">
        <f>_xll.qlInterestRateIndexMaturity(Currency&amp;"ibor"&amp;Tenor,BA267,Trigger)</f>
        <v>42748</v>
      </c>
      <c r="BC267" s="246">
        <f>_xll.qlIndexFixing($AC$5,AZ267,TRUE,_xll.ohTrigger(Trigger,Trigger6M))</f>
        <v>1.3652380281681253E-3</v>
      </c>
      <c r="BD267" s="246">
        <f>_xll.qlIndexFixing($BE$1,AZ267,TRUE,_xll.ohTrigger(Trigger,Trigger6M))</f>
        <v>1.3444673663641435E-3</v>
      </c>
    </row>
    <row r="268" spans="51:56" ht="11.25" customHeight="1" x14ac:dyDescent="0.25">
      <c r="AY268" s="100" t="s">
        <v>196</v>
      </c>
      <c r="AZ268" s="101">
        <f>_xll.qlInterestRateIndexFixingDate(Currency&amp;"ibor"&amp;Tenor,BA268,Trigger)</f>
        <v>42563</v>
      </c>
      <c r="BA268" s="101">
        <f>_xll.qlCalendarAdvance(Calendar,BA267,AY268,"f",,Trigger)</f>
        <v>42565</v>
      </c>
      <c r="BB268" s="101">
        <f>_xll.qlInterestRateIndexMaturity(Currency&amp;"ibor"&amp;Tenor,BA268,Trigger)</f>
        <v>42751</v>
      </c>
      <c r="BC268" s="246">
        <f>_xll.qlIndexFixing($AC$5,AZ268,TRUE,_xll.ohTrigger(Trigger,Trigger6M))</f>
        <v>1.3752704698629407E-3</v>
      </c>
      <c r="BD268" s="246">
        <f>_xll.qlIndexFixing($BE$1,AZ268,TRUE,_xll.ohTrigger(Trigger,Trigger6M))</f>
        <v>1.3582798083748703E-3</v>
      </c>
    </row>
    <row r="269" spans="51:56" ht="11.25" customHeight="1" x14ac:dyDescent="0.25">
      <c r="AY269" s="100" t="s">
        <v>196</v>
      </c>
      <c r="AZ269" s="101">
        <f>_xll.qlInterestRateIndexFixingDate(Currency&amp;"ibor"&amp;Tenor,BA269,Trigger)</f>
        <v>42564</v>
      </c>
      <c r="BA269" s="101">
        <f>_xll.qlCalendarAdvance(Calendar,BA268,AY269,"f",,Trigger)</f>
        <v>42566</v>
      </c>
      <c r="BB269" s="101">
        <f>_xll.qlInterestRateIndexMaturity(Currency&amp;"ibor"&amp;Tenor,BA269,Trigger)</f>
        <v>42751</v>
      </c>
      <c r="BC269" s="246">
        <f>_xll.qlIndexFixing($AC$5,AZ269,TRUE,_xll.ohTrigger(Trigger,Trigger6M))</f>
        <v>1.3768579488166231E-3</v>
      </c>
      <c r="BD269" s="246">
        <f>_xll.qlIndexFixing($BE$1,AZ269,TRUE,_xll.ohTrigger(Trigger,Trigger6M))</f>
        <v>1.3573077699782163E-3</v>
      </c>
    </row>
    <row r="270" spans="51:56" ht="11.25" customHeight="1" x14ac:dyDescent="0.25">
      <c r="AY270" s="100" t="s">
        <v>196</v>
      </c>
      <c r="AZ270" s="101">
        <f>_xll.qlInterestRateIndexFixingDate(Currency&amp;"ibor"&amp;Tenor,BA270,Trigger)</f>
        <v>42565</v>
      </c>
      <c r="BA270" s="101">
        <f>_xll.qlCalendarAdvance(Calendar,BA269,AY270,"f",,Trigger)</f>
        <v>42569</v>
      </c>
      <c r="BB270" s="101">
        <f>_xll.qlInterestRateIndexMaturity(Currency&amp;"ibor"&amp;Tenor,BA270,Trigger)</f>
        <v>42753</v>
      </c>
      <c r="BC270" s="246">
        <f>_xll.qlIndexFixing($AC$5,AZ270,TRUE,_xll.ohTrigger(Trigger,Trigger6M))</f>
        <v>1.3873023037629772E-3</v>
      </c>
      <c r="BD270" s="246">
        <f>_xll.qlIndexFixing($BE$1,AZ270,TRUE,_xll.ohTrigger(Trigger,Trigger6M))</f>
        <v>1.3642034049023688E-3</v>
      </c>
    </row>
    <row r="271" spans="51:56" ht="11.25" customHeight="1" x14ac:dyDescent="0.25">
      <c r="AY271" s="100" t="s">
        <v>196</v>
      </c>
      <c r="AZ271" s="101">
        <f>_xll.qlInterestRateIndexFixingDate(Currency&amp;"ibor"&amp;Tenor,BA271,Trigger)</f>
        <v>42566</v>
      </c>
      <c r="BA271" s="101">
        <f>_xll.qlCalendarAdvance(Calendar,BA270,AY271,"f",,Trigger)</f>
        <v>42570</v>
      </c>
      <c r="BB271" s="101">
        <f>_xll.qlInterestRateIndexMaturity(Currency&amp;"ibor"&amp;Tenor,BA271,Trigger)</f>
        <v>42754</v>
      </c>
      <c r="BC271" s="246">
        <f>_xll.qlIndexFixing($AC$5,AZ271,TRUE,_xll.ohTrigger(Trigger,Trigger6M))</f>
        <v>1.3917394730992825E-3</v>
      </c>
      <c r="BD271" s="246">
        <f>_xll.qlIndexFixing($BE$1,AZ271,TRUE,_xll.ohTrigger(Trigger,Trigger6M))</f>
        <v>1.36813963312617E-3</v>
      </c>
    </row>
    <row r="272" spans="51:56" ht="11.25" customHeight="1" x14ac:dyDescent="0.25">
      <c r="AY272" s="100" t="s">
        <v>196</v>
      </c>
      <c r="AZ272" s="101">
        <f>_xll.qlInterestRateIndexFixingDate(Currency&amp;"ibor"&amp;Tenor,BA272,Trigger)</f>
        <v>42569</v>
      </c>
      <c r="BA272" s="101">
        <f>_xll.qlCalendarAdvance(Calendar,BA271,AY272,"f",,Trigger)</f>
        <v>42571</v>
      </c>
      <c r="BB272" s="101">
        <f>_xll.qlInterestRateIndexMaturity(Currency&amp;"ibor"&amp;Tenor,BA272,Trigger)</f>
        <v>42755</v>
      </c>
      <c r="BC272" s="246">
        <f>_xll.qlIndexFixing($AC$5,AZ272,TRUE,_xll.ohTrigger(Trigger,Trigger6M))</f>
        <v>1.3961847473028003E-3</v>
      </c>
      <c r="BD272" s="246">
        <f>_xll.qlIndexFixing($BE$1,AZ272,TRUE,_xll.ohTrigger(Trigger,Trigger6M))</f>
        <v>1.3720626599417439E-3</v>
      </c>
    </row>
    <row r="273" spans="51:56" ht="11.25" customHeight="1" x14ac:dyDescent="0.25">
      <c r="AY273" s="100" t="s">
        <v>196</v>
      </c>
      <c r="AZ273" s="101">
        <f>_xll.qlInterestRateIndexFixingDate(Currency&amp;"ibor"&amp;Tenor,BA273,Trigger)</f>
        <v>42570</v>
      </c>
      <c r="BA273" s="101">
        <f>_xll.qlCalendarAdvance(Calendar,BA272,AY273,"f",,Trigger)</f>
        <v>42572</v>
      </c>
      <c r="BB273" s="101">
        <f>_xll.qlInterestRateIndexMaturity(Currency&amp;"ibor"&amp;Tenor,BA273,Trigger)</f>
        <v>42758</v>
      </c>
      <c r="BC273" s="246">
        <f>_xll.qlIndexFixing($AC$5,AZ273,TRUE,_xll.ohTrigger(Trigger,Trigger6M))</f>
        <v>1.4061973150225973E-3</v>
      </c>
      <c r="BD273" s="246">
        <f>_xll.qlIndexFixing($BE$1,AZ273,TRUE,_xll.ohTrigger(Trigger,Trigger6M))</f>
        <v>1.3850542363197202E-3</v>
      </c>
    </row>
    <row r="274" spans="51:56" ht="11.25" customHeight="1" x14ac:dyDescent="0.25">
      <c r="AY274" s="100" t="s">
        <v>196</v>
      </c>
      <c r="AZ274" s="101">
        <f>_xll.qlInterestRateIndexFixingDate(Currency&amp;"ibor"&amp;Tenor,BA274,Trigger)</f>
        <v>42571</v>
      </c>
      <c r="BA274" s="101">
        <f>_xll.qlCalendarAdvance(Calendar,BA273,AY274,"f",,Trigger)</f>
        <v>42573</v>
      </c>
      <c r="BB274" s="101">
        <f>_xll.qlInterestRateIndexMaturity(Currency&amp;"ibor"&amp;Tenor,BA274,Trigger)</f>
        <v>42758</v>
      </c>
      <c r="BC274" s="246">
        <f>_xll.qlIndexFixing($AC$5,AZ274,TRUE,_xll.ohTrigger(Trigger,Trigger6M))</f>
        <v>1.4078793176408231E-3</v>
      </c>
      <c r="BD274" s="246">
        <f>_xll.qlIndexFixing($BE$1,AZ274,TRUE,_xll.ohTrigger(Trigger,Trigger6M))</f>
        <v>1.3843537828224469E-3</v>
      </c>
    </row>
    <row r="275" spans="51:56" ht="11.25" customHeight="1" x14ac:dyDescent="0.25">
      <c r="AY275" s="100" t="s">
        <v>196</v>
      </c>
      <c r="AZ275" s="101">
        <f>_xll.qlInterestRateIndexFixingDate(Currency&amp;"ibor"&amp;Tenor,BA275,Trigger)</f>
        <v>42572</v>
      </c>
      <c r="BA275" s="101">
        <f>_xll.qlCalendarAdvance(Calendar,BA274,AY275,"f",,Trigger)</f>
        <v>42576</v>
      </c>
      <c r="BB275" s="101">
        <f>_xll.qlInterestRateIndexMaturity(Currency&amp;"ibor"&amp;Tenor,BA275,Trigger)</f>
        <v>42760</v>
      </c>
      <c r="BC275" s="246">
        <f>_xll.qlIndexFixing($AC$5,AZ275,TRUE,_xll.ohTrigger(Trigger,Trigger6M))</f>
        <v>1.4185326932618068E-3</v>
      </c>
      <c r="BD275" s="246">
        <f>_xll.qlIndexFixing($BE$1,AZ275,TRUE,_xll.ohTrigger(Trigger,Trigger6M))</f>
        <v>1.3913366457708322E-3</v>
      </c>
    </row>
    <row r="276" spans="51:56" ht="11.25" customHeight="1" x14ac:dyDescent="0.25">
      <c r="AY276" s="100" t="s">
        <v>196</v>
      </c>
      <c r="AZ276" s="101">
        <f>_xll.qlInterestRateIndexFixingDate(Currency&amp;"ibor"&amp;Tenor,BA276,Trigger)</f>
        <v>42573</v>
      </c>
      <c r="BA276" s="101">
        <f>_xll.qlCalendarAdvance(Calendar,BA275,AY276,"f",,Trigger)</f>
        <v>42577</v>
      </c>
      <c r="BB276" s="101">
        <f>_xll.qlInterestRateIndexMaturity(Currency&amp;"ibor"&amp;Tenor,BA276,Trigger)</f>
        <v>42761</v>
      </c>
      <c r="BC276" s="246">
        <f>_xll.qlIndexFixing($AC$5,AZ276,TRUE,_xll.ohTrigger(Trigger,Trigger6M))</f>
        <v>1.4230265978302768E-3</v>
      </c>
      <c r="BD276" s="246">
        <f>_xll.qlIndexFixing($BE$1,AZ276,TRUE,_xll.ohTrigger(Trigger,Trigger6M))</f>
        <v>1.3950945874221716E-3</v>
      </c>
    </row>
    <row r="277" spans="51:56" ht="11.25" customHeight="1" x14ac:dyDescent="0.25">
      <c r="AY277" s="100" t="s">
        <v>196</v>
      </c>
      <c r="AZ277" s="101">
        <f>_xll.qlInterestRateIndexFixingDate(Currency&amp;"ibor"&amp;Tenor,BA277,Trigger)</f>
        <v>42576</v>
      </c>
      <c r="BA277" s="101">
        <f>_xll.qlCalendarAdvance(Calendar,BA276,AY277,"f",,Trigger)</f>
        <v>42578</v>
      </c>
      <c r="BB277" s="101">
        <f>_xll.qlInterestRateIndexMaturity(Currency&amp;"ibor"&amp;Tenor,BA277,Trigger)</f>
        <v>42762</v>
      </c>
      <c r="BC277" s="246">
        <f>_xll.qlIndexFixing($AC$5,AZ277,TRUE,_xll.ohTrigger(Trigger,Trigger6M))</f>
        <v>1.4275286076543439E-3</v>
      </c>
      <c r="BD277" s="246">
        <f>_xll.qlIndexFixing($BE$1,AZ277,TRUE,_xll.ohTrigger(Trigger,Trigger6M))</f>
        <v>1.3988107018053401E-3</v>
      </c>
    </row>
    <row r="278" spans="51:56" ht="11.25" customHeight="1" x14ac:dyDescent="0.25">
      <c r="AY278" s="100" t="s">
        <v>196</v>
      </c>
      <c r="AZ278" s="101">
        <f>_xll.qlInterestRateIndexFixingDate(Currency&amp;"ibor"&amp;Tenor,BA278,Trigger)</f>
        <v>42577</v>
      </c>
      <c r="BA278" s="101">
        <f>_xll.qlCalendarAdvance(Calendar,BA277,AY278,"f",,Trigger)</f>
        <v>42579</v>
      </c>
      <c r="BB278" s="101">
        <f>_xll.qlInterestRateIndexMaturity(Currency&amp;"ibor"&amp;Tenor,BA278,Trigger)</f>
        <v>42765</v>
      </c>
      <c r="BC278" s="246">
        <f>_xll.qlIndexFixing($AC$5,AZ278,TRUE,_xll.ohTrigger(Trigger,Trigger6M))</f>
        <v>1.4375170461322637E-3</v>
      </c>
      <c r="BD278" s="246">
        <f>_xll.qlIndexFixing($BE$1,AZ278,TRUE,_xll.ohTrigger(Trigger,Trigger6M))</f>
        <v>1.4092409116162768E-3</v>
      </c>
    </row>
    <row r="279" spans="51:56" ht="11.25" customHeight="1" x14ac:dyDescent="0.25">
      <c r="AY279" s="100" t="s">
        <v>196</v>
      </c>
      <c r="AZ279" s="101">
        <f>_xll.qlInterestRateIndexFixingDate(Currency&amp;"ibor"&amp;Tenor,BA279,Trigger)</f>
        <v>42578</v>
      </c>
      <c r="BA279" s="101">
        <f>_xll.qlCalendarAdvance(Calendar,BA278,AY279,"f",,Trigger)</f>
        <v>42580</v>
      </c>
      <c r="BB279" s="101">
        <f>_xll.qlInterestRateIndexMaturity(Currency&amp;"ibor"&amp;Tenor,BA279,Trigger)</f>
        <v>42766</v>
      </c>
      <c r="BC279" s="246">
        <f>_xll.qlIndexFixing($AC$5,AZ279,TRUE,_xll.ohTrigger(Trigger,Trigger6M))</f>
        <v>1.4420233668634554E-3</v>
      </c>
      <c r="BD279" s="246">
        <f>_xll.qlIndexFixing($BE$1,AZ279,TRUE,_xll.ohTrigger(Trigger,Trigger6M))</f>
        <v>1.4124039926134029E-3</v>
      </c>
    </row>
    <row r="280" spans="51:56" ht="11.25" customHeight="1" x14ac:dyDescent="0.25">
      <c r="AY280" s="100" t="s">
        <v>196</v>
      </c>
      <c r="AZ280" s="101">
        <f>_xll.qlInterestRateIndexFixingDate(Currency&amp;"ibor"&amp;Tenor,BA280,Trigger)</f>
        <v>42579</v>
      </c>
      <c r="BA280" s="101">
        <f>_xll.qlCalendarAdvance(Calendar,BA279,AY280,"f",,Trigger)</f>
        <v>42583</v>
      </c>
      <c r="BB280" s="101">
        <f>_xll.qlInterestRateIndexMaturity(Currency&amp;"ibor"&amp;Tenor,BA280,Trigger)</f>
        <v>42767</v>
      </c>
      <c r="BC280" s="246">
        <f>_xll.qlIndexFixing($AC$5,AZ280,TRUE,_xll.ohTrigger(Trigger,Trigger6M))</f>
        <v>1.450160237565332E-3</v>
      </c>
      <c r="BD280" s="246">
        <f>_xll.qlIndexFixing($BE$1,AZ280,TRUE,_xll.ohTrigger(Trigger,Trigger6M))</f>
        <v>1.416620730254759E-3</v>
      </c>
    </row>
    <row r="281" spans="51:56" ht="11.25" customHeight="1" x14ac:dyDescent="0.25">
      <c r="AY281" s="100" t="s">
        <v>196</v>
      </c>
      <c r="AZ281" s="101">
        <f>_xll.qlInterestRateIndexFixingDate(Currency&amp;"ibor"&amp;Tenor,BA281,Trigger)</f>
        <v>42580</v>
      </c>
      <c r="BA281" s="101">
        <f>_xll.qlCalendarAdvance(Calendar,BA280,AY281,"f",,Trigger)</f>
        <v>42584</v>
      </c>
      <c r="BB281" s="101">
        <f>_xll.qlInterestRateIndexMaturity(Currency&amp;"ibor"&amp;Tenor,BA281,Trigger)</f>
        <v>42768</v>
      </c>
      <c r="BC281" s="246">
        <f>_xll.qlIndexFixing($AC$5,AZ281,TRUE,_xll.ohTrigger(Trigger,Trigger6M))</f>
        <v>1.4547108800985634E-3</v>
      </c>
      <c r="BD281" s="246">
        <f>_xll.qlIndexFixing($BE$1,AZ281,TRUE,_xll.ohTrigger(Trigger,Trigger6M))</f>
        <v>1.4200000000000928E-3</v>
      </c>
    </row>
    <row r="282" spans="51:56" ht="11.25" customHeight="1" x14ac:dyDescent="0.25">
      <c r="AY282" s="100" t="s">
        <v>196</v>
      </c>
      <c r="AZ282" s="101">
        <f>_xll.qlInterestRateIndexFixingDate(Currency&amp;"ibor"&amp;Tenor,BA282,Trigger)</f>
        <v>42583</v>
      </c>
      <c r="BA282" s="101">
        <f>_xll.qlCalendarAdvance(Calendar,BA281,AY282,"f",,Trigger)</f>
        <v>42585</v>
      </c>
      <c r="BB282" s="101">
        <f>_xll.qlInterestRateIndexMaturity(Currency&amp;"ibor"&amp;Tenor,BA282,Trigger)</f>
        <v>42769</v>
      </c>
      <c r="BC282" s="246">
        <f>_xll.qlIndexFixing($AC$5,AZ282,TRUE,_xll.ohTrigger(Trigger,Trigger6M))</f>
        <v>1.45926962828099E-3</v>
      </c>
      <c r="BD282" s="246">
        <f>_xll.qlIndexFixing($BE$1,AZ282,TRUE,_xll.ohTrigger(Trigger,Trigger6M))</f>
        <v>1.4233106246545107E-3</v>
      </c>
    </row>
    <row r="283" spans="51:56" ht="11.25" customHeight="1" x14ac:dyDescent="0.25">
      <c r="AY283" s="100" t="s">
        <v>196</v>
      </c>
      <c r="AZ283" s="101">
        <f>_xll.qlInterestRateIndexFixingDate(Currency&amp;"ibor"&amp;Tenor,BA283,Trigger)</f>
        <v>42584</v>
      </c>
      <c r="BA283" s="101">
        <f>_xll.qlCalendarAdvance(Calendar,BA282,AY283,"f",,Trigger)</f>
        <v>42586</v>
      </c>
      <c r="BB283" s="101">
        <f>_xll.qlInterestRateIndexMaturity(Currency&amp;"ibor"&amp;Tenor,BA283,Trigger)</f>
        <v>42772</v>
      </c>
      <c r="BC283" s="246">
        <f>_xll.qlIndexFixing($AC$5,AZ283,TRUE,_xll.ohTrigger(Trigger,Trigger6M))</f>
        <v>1.4692296822347724E-3</v>
      </c>
      <c r="BD283" s="246">
        <f>_xll.qlIndexFixing($BE$1,AZ283,TRUE,_xll.ohTrigger(Trigger,Trigger6M))</f>
        <v>1.4297667278320085E-3</v>
      </c>
    </row>
    <row r="284" spans="51:56" ht="11.25" customHeight="1" x14ac:dyDescent="0.25">
      <c r="AY284" s="100" t="s">
        <v>196</v>
      </c>
      <c r="AZ284" s="101">
        <f>_xll.qlInterestRateIndexFixingDate(Currency&amp;"ibor"&amp;Tenor,BA284,Trigger)</f>
        <v>42585</v>
      </c>
      <c r="BA284" s="101">
        <f>_xll.qlCalendarAdvance(Calendar,BA283,AY284,"f",,Trigger)</f>
        <v>42587</v>
      </c>
      <c r="BB284" s="101">
        <f>_xll.qlInterestRateIndexMaturity(Currency&amp;"ibor"&amp;Tenor,BA284,Trigger)</f>
        <v>42772</v>
      </c>
      <c r="BC284" s="246">
        <f>_xll.qlIndexFixing($AC$5,AZ284,TRUE,_xll.ohTrigger(Trigger,Trigger6M))</f>
        <v>1.4711070927753086E-3</v>
      </c>
      <c r="BD284" s="246">
        <f>_xll.qlIndexFixing($BE$1,AZ284,TRUE,_xll.ohTrigger(Trigger,Trigger6M))</f>
        <v>1.4312352499593708E-3</v>
      </c>
    </row>
    <row r="285" spans="51:56" ht="11.25" customHeight="1" x14ac:dyDescent="0.25">
      <c r="AY285" s="100" t="s">
        <v>196</v>
      </c>
      <c r="AZ285" s="101">
        <f>_xll.qlInterestRateIndexFixingDate(Currency&amp;"ibor"&amp;Tenor,BA285,Trigger)</f>
        <v>42586</v>
      </c>
      <c r="BA285" s="101">
        <f>_xll.qlCalendarAdvance(Calendar,BA284,AY285,"f",,Trigger)</f>
        <v>42590</v>
      </c>
      <c r="BB285" s="101">
        <f>_xll.qlInterestRateIndexMaturity(Currency&amp;"ibor"&amp;Tenor,BA285,Trigger)</f>
        <v>42774</v>
      </c>
      <c r="BC285" s="246">
        <f>_xll.qlIndexFixing($AC$5,AZ285,TRUE,_xll.ohTrigger(Trigger,Trigger6M))</f>
        <v>1.4821849559042567E-3</v>
      </c>
      <c r="BD285" s="246">
        <f>_xll.qlIndexFixing($BE$1,AZ285,TRUE,_xll.ohTrigger(Trigger,Trigger6M))</f>
        <v>1.4390437712113772E-3</v>
      </c>
    </row>
    <row r="286" spans="51:56" ht="11.25" customHeight="1" x14ac:dyDescent="0.25">
      <c r="AY286" s="100" t="s">
        <v>196</v>
      </c>
      <c r="AZ286" s="101">
        <f>_xll.qlInterestRateIndexFixingDate(Currency&amp;"ibor"&amp;Tenor,BA286,Trigger)</f>
        <v>42587</v>
      </c>
      <c r="BA286" s="101">
        <f>_xll.qlCalendarAdvance(Calendar,BA285,AY286,"f",,Trigger)</f>
        <v>42591</v>
      </c>
      <c r="BB286" s="101">
        <f>_xll.qlInterestRateIndexMaturity(Currency&amp;"ibor"&amp;Tenor,BA286,Trigger)</f>
        <v>42775</v>
      </c>
      <c r="BC286" s="246">
        <f>_xll.qlIndexFixing($AC$5,AZ286,TRUE,_xll.ohTrigger(Trigger,Trigger6M))</f>
        <v>1.4867923391691663E-3</v>
      </c>
      <c r="BD286" s="246">
        <f>_xll.qlIndexFixing($BE$1,AZ286,TRUE,_xll.ohTrigger(Trigger,Trigger6M))</f>
        <v>1.442073774025682E-3</v>
      </c>
    </row>
    <row r="287" spans="51:56" ht="11.25" customHeight="1" x14ac:dyDescent="0.25">
      <c r="AY287" s="100" t="s">
        <v>196</v>
      </c>
      <c r="AZ287" s="101">
        <f>_xll.qlInterestRateIndexFixingDate(Currency&amp;"ibor"&amp;Tenor,BA287,Trigger)</f>
        <v>42590</v>
      </c>
      <c r="BA287" s="101">
        <f>_xll.qlCalendarAdvance(Calendar,BA286,AY287,"f",,Trigger)</f>
        <v>42592</v>
      </c>
      <c r="BB287" s="101">
        <f>_xll.qlInterestRateIndexMaturity(Currency&amp;"ibor"&amp;Tenor,BA287,Trigger)</f>
        <v>42776</v>
      </c>
      <c r="BC287" s="246">
        <f>_xll.qlIndexFixing($AC$5,AZ287,TRUE,_xll.ohTrigger(Trigger,Trigger6M))</f>
        <v>1.4914078284812139E-3</v>
      </c>
      <c r="BD287" s="246">
        <f>_xll.qlIndexFixing($BE$1,AZ287,TRUE,_xll.ohTrigger(Trigger,Trigger6M))</f>
        <v>1.4450806911692207E-3</v>
      </c>
    </row>
    <row r="288" spans="51:56" ht="11.25" customHeight="1" x14ac:dyDescent="0.25">
      <c r="AY288" s="100" t="s">
        <v>196</v>
      </c>
      <c r="AZ288" s="101">
        <f>_xll.qlInterestRateIndexFixingDate(Currency&amp;"ibor"&amp;Tenor,BA288,Trigger)</f>
        <v>42591</v>
      </c>
      <c r="BA288" s="101">
        <f>_xll.qlCalendarAdvance(Calendar,BA287,AY288,"f",,Trigger)</f>
        <v>42593</v>
      </c>
      <c r="BB288" s="101">
        <f>_xll.qlInterestRateIndexMaturity(Currency&amp;"ibor"&amp;Tenor,BA288,Trigger)</f>
        <v>42779</v>
      </c>
      <c r="BC288" s="246">
        <f>_xll.qlIndexFixing($AC$5,AZ288,TRUE,_xll.ohTrigger(Trigger,Trigger6M))</f>
        <v>1.5013352426123329E-3</v>
      </c>
      <c r="BD288" s="246">
        <f>_xll.qlIndexFixing($BE$1,AZ288,TRUE,_xll.ohTrigger(Trigger,Trigger6M))</f>
        <v>1.4488328571241496E-3</v>
      </c>
    </row>
    <row r="289" spans="51:56" ht="11.25" customHeight="1" x14ac:dyDescent="0.25">
      <c r="AY289" s="100" t="s">
        <v>196</v>
      </c>
      <c r="AZ289" s="101">
        <f>_xll.qlInterestRateIndexFixingDate(Currency&amp;"ibor"&amp;Tenor,BA289,Trigger)</f>
        <v>42592</v>
      </c>
      <c r="BA289" s="101">
        <f>_xll.qlCalendarAdvance(Calendar,BA288,AY289,"f",,Trigger)</f>
        <v>42594</v>
      </c>
      <c r="BB289" s="101">
        <f>_xll.qlInterestRateIndexMaturity(Currency&amp;"ibor"&amp;Tenor,BA289,Trigger)</f>
        <v>42779</v>
      </c>
      <c r="BC289" s="246">
        <f>_xll.qlIndexFixing($AC$5,AZ289,TRUE,_xll.ohTrigger(Trigger,Trigger6M))</f>
        <v>1.503313537529221E-3</v>
      </c>
      <c r="BD289" s="246">
        <f>_xll.qlIndexFixing($BE$1,AZ289,TRUE,_xll.ohTrigger(Trigger,Trigger6M))</f>
        <v>1.4513682208234433E-3</v>
      </c>
    </row>
    <row r="290" spans="51:56" ht="11.25" customHeight="1" x14ac:dyDescent="0.25">
      <c r="AY290" s="100" t="s">
        <v>196</v>
      </c>
      <c r="AZ290" s="101">
        <f>_xll.qlInterestRateIndexFixingDate(Currency&amp;"ibor"&amp;Tenor,BA290,Trigger)</f>
        <v>42593</v>
      </c>
      <c r="BA290" s="101">
        <f>_xll.qlCalendarAdvance(Calendar,BA289,AY290,"f",,Trigger)</f>
        <v>42597</v>
      </c>
      <c r="BB290" s="101">
        <f>_xll.qlInterestRateIndexMaturity(Currency&amp;"ibor"&amp;Tenor,BA290,Trigger)</f>
        <v>42781</v>
      </c>
      <c r="BC290" s="246">
        <f>_xll.qlIndexFixing($AC$5,AZ290,TRUE,_xll.ohTrigger(Trigger,Trigger6M))</f>
        <v>1.5146068677495273E-3</v>
      </c>
      <c r="BD290" s="246">
        <f>_xll.qlIndexFixing($BE$1,AZ290,TRUE,_xll.ohTrigger(Trigger,Trigger6M))</f>
        <v>1.4600058437395866E-3</v>
      </c>
    </row>
    <row r="291" spans="51:56" ht="11.25" customHeight="1" x14ac:dyDescent="0.25">
      <c r="AY291" s="100" t="s">
        <v>196</v>
      </c>
      <c r="AZ291" s="101">
        <f>_xll.qlInterestRateIndexFixingDate(Currency&amp;"ibor"&amp;Tenor,BA291,Trigger)</f>
        <v>42594</v>
      </c>
      <c r="BA291" s="101">
        <f>_xll.qlCalendarAdvance(Calendar,BA290,AY291,"f",,Trigger)</f>
        <v>42598</v>
      </c>
      <c r="BB291" s="101">
        <f>_xll.qlInterestRateIndexMaturity(Currency&amp;"ibor"&amp;Tenor,BA291,Trigger)</f>
        <v>42782</v>
      </c>
      <c r="BC291" s="246">
        <f>_xll.qlIndexFixing($AC$5,AZ291,TRUE,_xll.ohTrigger(Trigger,Trigger6M))</f>
        <v>1.5192709945477873E-3</v>
      </c>
      <c r="BD291" s="246">
        <f>_xll.qlIndexFixing($BE$1,AZ291,TRUE,_xll.ohTrigger(Trigger,Trigger6M))</f>
        <v>1.4630163585883022E-3</v>
      </c>
    </row>
    <row r="292" spans="51:56" ht="11.25" customHeight="1" x14ac:dyDescent="0.25">
      <c r="AY292" s="100" t="s">
        <v>196</v>
      </c>
      <c r="AZ292" s="101">
        <f>_xll.qlInterestRateIndexFixingDate(Currency&amp;"ibor"&amp;Tenor,BA292,Trigger)</f>
        <v>42597</v>
      </c>
      <c r="BA292" s="101">
        <f>_xll.qlCalendarAdvance(Calendar,BA291,AY292,"f",,Trigger)</f>
        <v>42599</v>
      </c>
      <c r="BB292" s="101">
        <f>_xll.qlInterestRateIndexMaturity(Currency&amp;"ibor"&amp;Tenor,BA292,Trigger)</f>
        <v>42783</v>
      </c>
      <c r="BC292" s="246">
        <f>_xll.qlIndexFixing($AC$5,AZ292,TRUE,_xll.ohTrigger(Trigger,Trigger6M))</f>
        <v>1.5239432277959065E-3</v>
      </c>
      <c r="BD292" s="246">
        <f>_xll.qlIndexFixing($BE$1,AZ292,TRUE,_xll.ohTrigger(Trigger,Trigger6M))</f>
        <v>1.4660511587303595E-3</v>
      </c>
    </row>
    <row r="293" spans="51:56" ht="11.25" customHeight="1" x14ac:dyDescent="0.25">
      <c r="AY293" s="100" t="s">
        <v>196</v>
      </c>
      <c r="AZ293" s="101">
        <f>_xll.qlInterestRateIndexFixingDate(Currency&amp;"ibor"&amp;Tenor,BA293,Trigger)</f>
        <v>42598</v>
      </c>
      <c r="BA293" s="101">
        <f>_xll.qlCalendarAdvance(Calendar,BA292,AY293,"f",,Trigger)</f>
        <v>42600</v>
      </c>
      <c r="BB293" s="101">
        <f>_xll.qlInterestRateIndexMaturity(Currency&amp;"ibor"&amp;Tenor,BA293,Trigger)</f>
        <v>42786</v>
      </c>
      <c r="BC293" s="246">
        <f>_xll.qlIndexFixing($AC$5,AZ293,TRUE,_xll.ohTrigger(Trigger,Trigger6M))</f>
        <v>1.5338337467861046E-3</v>
      </c>
      <c r="BD293" s="246">
        <f>_xll.qlIndexFixing($BE$1,AZ293,TRUE,_xll.ohTrigger(Trigger,Trigger6M))</f>
        <v>1.4690371986938382E-3</v>
      </c>
    </row>
    <row r="294" spans="51:56" ht="11.25" customHeight="1" x14ac:dyDescent="0.25">
      <c r="AY294" s="100" t="s">
        <v>196</v>
      </c>
      <c r="AZ294" s="101">
        <f>_xll.qlInterestRateIndexFixingDate(Currency&amp;"ibor"&amp;Tenor,BA294,Trigger)</f>
        <v>42599</v>
      </c>
      <c r="BA294" s="101">
        <f>_xll.qlCalendarAdvance(Calendar,BA293,AY294,"f",,Trigger)</f>
        <v>42601</v>
      </c>
      <c r="BB294" s="101">
        <f>_xll.qlInterestRateIndexMaturity(Currency&amp;"ibor"&amp;Tenor,BA294,Trigger)</f>
        <v>42786</v>
      </c>
      <c r="BC294" s="246">
        <f>_xll.qlIndexFixing($AC$5,AZ294,TRUE,_xll.ohTrigger(Trigger,Trigger6M))</f>
        <v>1.535915046437497E-3</v>
      </c>
      <c r="BD294" s="246">
        <f>_xll.qlIndexFixing($BE$1,AZ294,TRUE,_xll.ohTrigger(Trigger,Trigger6M))</f>
        <v>1.4721704382341287E-3</v>
      </c>
    </row>
    <row r="295" spans="51:56" ht="11.25" customHeight="1" x14ac:dyDescent="0.25">
      <c r="AY295" s="100" t="s">
        <v>196</v>
      </c>
      <c r="AZ295" s="101">
        <f>_xll.qlInterestRateIndexFixingDate(Currency&amp;"ibor"&amp;Tenor,BA295,Trigger)</f>
        <v>42600</v>
      </c>
      <c r="BA295" s="101">
        <f>_xll.qlCalendarAdvance(Calendar,BA294,AY295,"f",,Trigger)</f>
        <v>42604</v>
      </c>
      <c r="BB295" s="101">
        <f>_xll.qlInterestRateIndexMaturity(Currency&amp;"ibor"&amp;Tenor,BA295,Trigger)</f>
        <v>42788</v>
      </c>
      <c r="BC295" s="246">
        <f>_xll.qlIndexFixing($AC$5,AZ295,TRUE,_xll.ohTrigger(Trigger,Trigger6M))</f>
        <v>1.5474259928149399E-3</v>
      </c>
      <c r="BD295" s="246">
        <f>_xll.qlIndexFixing($BE$1,AZ295,TRUE,_xll.ohTrigger(Trigger,Trigger6M))</f>
        <v>1.4818263010753774E-3</v>
      </c>
    </row>
    <row r="296" spans="51:56" ht="11.25" customHeight="1" x14ac:dyDescent="0.25">
      <c r="AY296" s="100" t="s">
        <v>196</v>
      </c>
      <c r="AZ296" s="101">
        <f>_xll.qlInterestRateIndexFixingDate(Currency&amp;"ibor"&amp;Tenor,BA296,Trigger)</f>
        <v>42601</v>
      </c>
      <c r="BA296" s="101">
        <f>_xll.qlCalendarAdvance(Calendar,BA295,AY296,"f",,Trigger)</f>
        <v>42605</v>
      </c>
      <c r="BB296" s="101">
        <f>_xll.qlInterestRateIndexMaturity(Currency&amp;"ibor"&amp;Tenor,BA296,Trigger)</f>
        <v>42789</v>
      </c>
      <c r="BC296" s="246">
        <f>_xll.qlIndexFixing($AC$5,AZ296,TRUE,_xll.ohTrigger(Trigger,Trigger6M))</f>
        <v>1.5521468659829769E-3</v>
      </c>
      <c r="BD296" s="246">
        <f>_xll.qlIndexFixing($BE$1,AZ296,TRUE,_xll.ohTrigger(Trigger,Trigger6M))</f>
        <v>1.4851489309600835E-3</v>
      </c>
    </row>
    <row r="297" spans="51:56" ht="11.25" customHeight="1" x14ac:dyDescent="0.25">
      <c r="AY297" s="100" t="s">
        <v>196</v>
      </c>
      <c r="AZ297" s="101">
        <f>_xll.qlInterestRateIndexFixingDate(Currency&amp;"ibor"&amp;Tenor,BA297,Trigger)</f>
        <v>42604</v>
      </c>
      <c r="BA297" s="101">
        <f>_xll.qlCalendarAdvance(Calendar,BA296,AY297,"f",,Trigger)</f>
        <v>42606</v>
      </c>
      <c r="BB297" s="101">
        <f>_xll.qlInterestRateIndexMaturity(Currency&amp;"ibor"&amp;Tenor,BA297,Trigger)</f>
        <v>42790</v>
      </c>
      <c r="BC297" s="246">
        <f>_xll.qlIndexFixing($AC$5,AZ297,TRUE,_xll.ohTrigger(Trigger,Trigger6M))</f>
        <v>1.5568758460079387E-3</v>
      </c>
      <c r="BD297" s="246">
        <f>_xll.qlIndexFixing($BE$1,AZ297,TRUE,_xll.ohTrigger(Trigger,Trigger6M))</f>
        <v>1.4885432192409628E-3</v>
      </c>
    </row>
    <row r="298" spans="51:56" ht="11.25" customHeight="1" x14ac:dyDescent="0.25">
      <c r="AY298" s="100" t="s">
        <v>196</v>
      </c>
      <c r="AZ298" s="101">
        <f>_xll.qlInterestRateIndexFixingDate(Currency&amp;"ibor"&amp;Tenor,BA298,Trigger)</f>
        <v>42605</v>
      </c>
      <c r="BA298" s="101">
        <f>_xll.qlCalendarAdvance(Calendar,BA297,AY298,"f",,Trigger)</f>
        <v>42607</v>
      </c>
      <c r="BB298" s="101">
        <f>_xll.qlInterestRateIndexMaturity(Currency&amp;"ibor"&amp;Tenor,BA298,Trigger)</f>
        <v>42793</v>
      </c>
      <c r="BC298" s="246">
        <f>_xll.qlIndexFixing($AC$5,AZ298,TRUE,_xll.ohTrigger(Trigger,Trigger6M))</f>
        <v>1.5667252145161949E-3</v>
      </c>
      <c r="BD298" s="246">
        <f>_xll.qlIndexFixing($BE$1,AZ298,TRUE,_xll.ohTrigger(Trigger,Trigger6M))</f>
        <v>1.4926760702993836E-3</v>
      </c>
    </row>
    <row r="299" spans="51:56" ht="11.25" customHeight="1" x14ac:dyDescent="0.25">
      <c r="AY299" s="100" t="s">
        <v>196</v>
      </c>
      <c r="AZ299" s="101">
        <f>_xll.qlInterestRateIndexFixingDate(Currency&amp;"ibor"&amp;Tenor,BA299,Trigger)</f>
        <v>42606</v>
      </c>
      <c r="BA299" s="101">
        <f>_xll.qlCalendarAdvance(Calendar,BA298,AY299,"f",,Trigger)</f>
        <v>42608</v>
      </c>
      <c r="BB299" s="101">
        <f>_xll.qlInterestRateIndexMaturity(Currency&amp;"ibor"&amp;Tenor,BA299,Trigger)</f>
        <v>42793</v>
      </c>
      <c r="BC299" s="246">
        <f>_xll.qlIndexFixing($AC$5,AZ299,TRUE,_xll.ohTrigger(Trigger,Trigger6M))</f>
        <v>1.5689116393234144E-3</v>
      </c>
      <c r="BD299" s="246">
        <f>_xll.qlIndexFixing($BE$1,AZ299,TRUE,_xll.ohTrigger(Trigger,Trigger6M))</f>
        <v>1.4959506124319248E-3</v>
      </c>
    </row>
    <row r="300" spans="51:56" ht="11.25" customHeight="1" x14ac:dyDescent="0.25">
      <c r="AY300" s="100" t="s">
        <v>196</v>
      </c>
      <c r="AZ300" s="101">
        <f>_xll.qlInterestRateIndexFixingDate(Currency&amp;"ibor"&amp;Tenor,BA300,Trigger)</f>
        <v>42607</v>
      </c>
      <c r="BA300" s="101">
        <f>_xll.qlCalendarAdvance(Calendar,BA299,AY300,"f",,Trigger)</f>
        <v>42611</v>
      </c>
      <c r="BB300" s="101">
        <f>_xll.qlInterestRateIndexMaturity(Currency&amp;"ibor"&amp;Tenor,BA300,Trigger)</f>
        <v>42794</v>
      </c>
      <c r="BC300" s="246">
        <f>_xll.qlIndexFixing($AC$5,AZ300,TRUE,_xll.ohTrigger(Trigger,Trigger6M))</f>
        <v>1.5781017312283623E-3</v>
      </c>
      <c r="BD300" s="246">
        <f>_xll.qlIndexFixing($BE$1,AZ300,TRUE,_xll.ohTrigger(Trigger,Trigger6M))</f>
        <v>1.506197765378944E-3</v>
      </c>
    </row>
    <row r="301" spans="51:56" ht="11.25" customHeight="1" x14ac:dyDescent="0.25">
      <c r="AY301" s="100" t="s">
        <v>196</v>
      </c>
      <c r="AZ301" s="101">
        <f>_xll.qlInterestRateIndexFixingDate(Currency&amp;"ibor"&amp;Tenor,BA301,Trigger)</f>
        <v>42608</v>
      </c>
      <c r="BA301" s="101">
        <f>_xll.qlCalendarAdvance(Calendar,BA300,AY301,"f",,Trigger)</f>
        <v>42612</v>
      </c>
      <c r="BB301" s="101">
        <f>_xll.qlInterestRateIndexMaturity(Currency&amp;"ibor"&amp;Tenor,BA301,Trigger)</f>
        <v>42794</v>
      </c>
      <c r="BC301" s="246">
        <f>_xll.qlIndexFixing($AC$5,AZ301,TRUE,_xll.ohTrigger(Trigger,Trigger6M))</f>
        <v>1.5803446040925876E-3</v>
      </c>
      <c r="BD301" s="246">
        <f>_xll.qlIndexFixing($BE$1,AZ301,TRUE,_xll.ohTrigger(Trigger,Trigger6M))</f>
        <v>1.5093916518089351E-3</v>
      </c>
    </row>
    <row r="302" spans="51:56" ht="11.25" customHeight="1" x14ac:dyDescent="0.25">
      <c r="AY302" s="100" t="s">
        <v>196</v>
      </c>
      <c r="AZ302" s="101">
        <f>_xll.qlInterestRateIndexFixingDate(Currency&amp;"ibor"&amp;Tenor,BA302,Trigger)</f>
        <v>42611</v>
      </c>
      <c r="BA302" s="101">
        <f>_xll.qlCalendarAdvance(Calendar,BA301,AY302,"f",,Trigger)</f>
        <v>42613</v>
      </c>
      <c r="BB302" s="101">
        <f>_xll.qlInterestRateIndexMaturity(Currency&amp;"ibor"&amp;Tenor,BA302,Trigger)</f>
        <v>42794</v>
      </c>
      <c r="BC302" s="246">
        <f>_xll.qlIndexFixing($AC$5,AZ302,TRUE,_xll.ohTrigger(Trigger,Trigger6M))</f>
        <v>1.5826016862281061E-3</v>
      </c>
      <c r="BD302" s="246">
        <f>_xll.qlIndexFixing($BE$1,AZ302,TRUE,_xll.ohTrigger(Trigger,Trigger6M))</f>
        <v>1.5125435385904672E-3</v>
      </c>
    </row>
    <row r="303" spans="51:56" ht="11.25" customHeight="1" x14ac:dyDescent="0.25">
      <c r="AY303" s="100" t="s">
        <v>196</v>
      </c>
      <c r="AZ303" s="101">
        <f>_xll.qlInterestRateIndexFixingDate(Currency&amp;"ibor"&amp;Tenor,BA303,Trigger)</f>
        <v>42612</v>
      </c>
      <c r="BA303" s="101">
        <f>_xll.qlCalendarAdvance(Calendar,BA302,AY303,"f",,Trigger)</f>
        <v>42614</v>
      </c>
      <c r="BB303" s="101">
        <f>_xll.qlInterestRateIndexMaturity(Currency&amp;"ibor"&amp;Tenor,BA303,Trigger)</f>
        <v>42795</v>
      </c>
      <c r="BC303" s="246">
        <f>_xll.qlIndexFixing($AC$5,AZ303,TRUE,_xll.ohTrigger(Trigger,Trigger6M))</f>
        <v>1.5874184223267035E-3</v>
      </c>
      <c r="BD303" s="246">
        <f>_xll.qlIndexFixing($BE$1,AZ303,TRUE,_xll.ohTrigger(Trigger,Trigger6M))</f>
        <v>1.5162295732953344E-3</v>
      </c>
    </row>
    <row r="304" spans="51:56" ht="11.25" customHeight="1" x14ac:dyDescent="0.25">
      <c r="AY304" s="100" t="s">
        <v>196</v>
      </c>
      <c r="AZ304" s="101">
        <f>_xll.qlInterestRateIndexFixingDate(Currency&amp;"ibor"&amp;Tenor,BA304,Trigger)</f>
        <v>42613</v>
      </c>
      <c r="BA304" s="101">
        <f>_xll.qlCalendarAdvance(Calendar,BA303,AY304,"f",,Trigger)</f>
        <v>42615</v>
      </c>
      <c r="BB304" s="101">
        <f>_xll.qlInterestRateIndexMaturity(Currency&amp;"ibor"&amp;Tenor,BA304,Trigger)</f>
        <v>42796</v>
      </c>
      <c r="BC304" s="246">
        <f>_xll.qlIndexFixing($AC$5,AZ304,TRUE,_xll.ohTrigger(Trigger,Trigger6M))</f>
        <v>1.5922433997754444E-3</v>
      </c>
      <c r="BD304" s="246">
        <f>_xll.qlIndexFixing($BE$1,AZ304,TRUE,_xll.ohTrigger(Trigger,Trigger6M))</f>
        <v>1.5199999999998886E-3</v>
      </c>
    </row>
    <row r="305" spans="51:56" ht="11.25" customHeight="1" x14ac:dyDescent="0.25">
      <c r="AY305" s="100" t="s">
        <v>196</v>
      </c>
      <c r="AZ305" s="101">
        <f>_xll.qlInterestRateIndexFixingDate(Currency&amp;"ibor"&amp;Tenor,BA305,Trigger)</f>
        <v>42614</v>
      </c>
      <c r="BA305" s="101">
        <f>_xll.qlCalendarAdvance(Calendar,BA304,AY305,"f",,Trigger)</f>
        <v>42618</v>
      </c>
      <c r="BB305" s="101">
        <f>_xll.qlInterestRateIndexMaturity(Currency&amp;"ibor"&amp;Tenor,BA305,Trigger)</f>
        <v>42800</v>
      </c>
      <c r="BC305" s="246">
        <f>_xll.qlIndexFixing($AC$5,AZ305,TRUE,_xll.ohTrigger(Trigger,Trigger6M))</f>
        <v>1.6092724841795406E-3</v>
      </c>
      <c r="BD305" s="246">
        <f>_xll.qlIndexFixing($BE$1,AZ305,TRUE,_xll.ohTrigger(Trigger,Trigger6M))</f>
        <v>1.5332632622322674E-3</v>
      </c>
    </row>
    <row r="306" spans="51:56" ht="11.25" customHeight="1" x14ac:dyDescent="0.25">
      <c r="AY306" s="100" t="s">
        <v>196</v>
      </c>
      <c r="AZ306" s="101">
        <f>_xll.qlInterestRateIndexFixingDate(Currency&amp;"ibor"&amp;Tenor,BA306,Trigger)</f>
        <v>42615</v>
      </c>
      <c r="BA306" s="101">
        <f>_xll.qlCalendarAdvance(Calendar,BA305,AY306,"f",,Trigger)</f>
        <v>42619</v>
      </c>
      <c r="BB306" s="101">
        <f>_xll.qlInterestRateIndexMaturity(Currency&amp;"ibor"&amp;Tenor,BA306,Trigger)</f>
        <v>42800</v>
      </c>
      <c r="BC306" s="246">
        <f>_xll.qlIndexFixing($AC$5,AZ306,TRUE,_xll.ohTrigger(Trigger,Trigger6M))</f>
        <v>1.6116257242695621E-3</v>
      </c>
      <c r="BD306" s="246">
        <f>_xll.qlIndexFixing($BE$1,AZ306,TRUE,_xll.ohTrigger(Trigger,Trigger6M))</f>
        <v>1.5359572705465857E-3</v>
      </c>
    </row>
    <row r="307" spans="51:56" ht="11.25" customHeight="1" x14ac:dyDescent="0.25">
      <c r="AY307" s="100" t="s">
        <v>196</v>
      </c>
      <c r="AZ307" s="101">
        <f>_xll.qlInterestRateIndexFixingDate(Currency&amp;"ibor"&amp;Tenor,BA307,Trigger)</f>
        <v>42618</v>
      </c>
      <c r="BA307" s="101">
        <f>_xll.qlCalendarAdvance(Calendar,BA306,AY307,"f",,Trigger)</f>
        <v>42620</v>
      </c>
      <c r="BB307" s="101">
        <f>_xll.qlInterestRateIndexMaturity(Currency&amp;"ibor"&amp;Tenor,BA307,Trigger)</f>
        <v>42801</v>
      </c>
      <c r="BC307" s="246">
        <f>_xll.qlIndexFixing($AC$5,AZ307,TRUE,_xll.ohTrigger(Trigger,Trigger6M))</f>
        <v>1.6164919093686336E-3</v>
      </c>
      <c r="BD307" s="246">
        <f>_xll.qlIndexFixing($BE$1,AZ307,TRUE,_xll.ohTrigger(Trigger,Trigger6M))</f>
        <v>1.5401518672929929E-3</v>
      </c>
    </row>
    <row r="308" spans="51:56" ht="11.25" customHeight="1" x14ac:dyDescent="0.25">
      <c r="AY308" s="100" t="s">
        <v>196</v>
      </c>
      <c r="AZ308" s="101">
        <f>_xll.qlInterestRateIndexFixingDate(Currency&amp;"ibor"&amp;Tenor,BA308,Trigger)</f>
        <v>42619</v>
      </c>
      <c r="BA308" s="101">
        <f>_xll.qlCalendarAdvance(Calendar,BA307,AY308,"f",,Trigger)</f>
        <v>42621</v>
      </c>
      <c r="BB308" s="101">
        <f>_xll.qlInterestRateIndexMaturity(Currency&amp;"ibor"&amp;Tenor,BA308,Trigger)</f>
        <v>42802</v>
      </c>
      <c r="BC308" s="246">
        <f>_xll.qlIndexFixing($AC$5,AZ308,TRUE,_xll.ohTrigger(Trigger,Trigger6M))</f>
        <v>1.6213663361782239E-3</v>
      </c>
      <c r="BD308" s="246">
        <f>_xll.qlIndexFixing($BE$1,AZ308,TRUE,_xll.ohTrigger(Trigger,Trigger6M))</f>
        <v>1.5444224686665224E-3</v>
      </c>
    </row>
    <row r="309" spans="51:56" ht="11.25" customHeight="1" x14ac:dyDescent="0.25">
      <c r="AY309" s="100" t="s">
        <v>196</v>
      </c>
      <c r="AZ309" s="101">
        <f>_xll.qlInterestRateIndexFixingDate(Currency&amp;"ibor"&amp;Tenor,BA309,Trigger)</f>
        <v>42620</v>
      </c>
      <c r="BA309" s="101">
        <f>_xll.qlCalendarAdvance(Calendar,BA308,AY309,"f",,Trigger)</f>
        <v>42622</v>
      </c>
      <c r="BB309" s="101">
        <f>_xll.qlInterestRateIndexMaturity(Currency&amp;"ibor"&amp;Tenor,BA309,Trigger)</f>
        <v>42803</v>
      </c>
      <c r="BC309" s="246">
        <f>_xll.qlIndexFixing($AC$5,AZ309,TRUE,_xll.ohTrigger(Trigger,Trigger6M))</f>
        <v>1.6262490047597197E-3</v>
      </c>
      <c r="BD309" s="246">
        <f>_xll.qlIndexFixing($BE$1,AZ309,TRUE,_xll.ohTrigger(Trigger,Trigger6M))</f>
        <v>1.5487660211300825E-3</v>
      </c>
    </row>
    <row r="310" spans="51:56" ht="11.25" customHeight="1" x14ac:dyDescent="0.25">
      <c r="AY310" s="100" t="s">
        <v>196</v>
      </c>
      <c r="AZ310" s="101">
        <f>_xll.qlInterestRateIndexFixingDate(Currency&amp;"ibor"&amp;Tenor,BA310,Trigger)</f>
        <v>42621</v>
      </c>
      <c r="BA310" s="101">
        <f>_xll.qlCalendarAdvance(Calendar,BA309,AY310,"f",,Trigger)</f>
        <v>42625</v>
      </c>
      <c r="BB310" s="101">
        <f>_xll.qlInterestRateIndexMaturity(Currency&amp;"ibor"&amp;Tenor,BA310,Trigger)</f>
        <v>42807</v>
      </c>
      <c r="BC310" s="246">
        <f>_xll.qlIndexFixing($AC$5,AZ310,TRUE,_xll.ohTrigger(Trigger,Trigger6M))</f>
        <v>1.6433946167952482E-3</v>
      </c>
      <c r="BD310" s="246">
        <f>_xll.qlIndexFixing($BE$1,AZ310,TRUE,_xll.ohTrigger(Trigger,Trigger6M))</f>
        <v>1.5645233262526661E-3</v>
      </c>
    </row>
    <row r="311" spans="51:56" ht="11.25" customHeight="1" x14ac:dyDescent="0.25">
      <c r="AY311" s="100" t="s">
        <v>196</v>
      </c>
      <c r="AZ311" s="101">
        <f>_xll.qlInterestRateIndexFixingDate(Currency&amp;"ibor"&amp;Tenor,BA311,Trigger)</f>
        <v>42622</v>
      </c>
      <c r="BA311" s="101">
        <f>_xll.qlCalendarAdvance(Calendar,BA310,AY311,"f",,Trigger)</f>
        <v>42626</v>
      </c>
      <c r="BB311" s="101">
        <f>_xll.qlInterestRateIndexMaturity(Currency&amp;"ibor"&amp;Tenor,BA311,Trigger)</f>
        <v>42807</v>
      </c>
      <c r="BC311" s="246">
        <f>_xll.qlIndexFixing($AC$5,AZ311,TRUE,_xll.ohTrigger(Trigger,Trigger6M))</f>
        <v>1.6458620980117522E-3</v>
      </c>
      <c r="BD311" s="246">
        <f>_xll.qlIndexFixing($BE$1,AZ311,TRUE,_xll.ohTrigger(Trigger,Trigger6M))</f>
        <v>1.5668086704684182E-3</v>
      </c>
    </row>
    <row r="312" spans="51:56" ht="11.25" customHeight="1" x14ac:dyDescent="0.25">
      <c r="AY312" s="100" t="s">
        <v>196</v>
      </c>
      <c r="AZ312" s="101">
        <f>_xll.qlInterestRateIndexFixingDate(Currency&amp;"ibor"&amp;Tenor,BA312,Trigger)</f>
        <v>42625</v>
      </c>
      <c r="BA312" s="101">
        <f>_xll.qlCalendarAdvance(Calendar,BA311,AY312,"f",,Trigger)</f>
        <v>42627</v>
      </c>
      <c r="BB312" s="101">
        <f>_xll.qlInterestRateIndexMaturity(Currency&amp;"ibor"&amp;Tenor,BA312,Trigger)</f>
        <v>42808</v>
      </c>
      <c r="BC312" s="246">
        <f>_xll.qlIndexFixing($AC$5,AZ312,TRUE,_xll.ohTrigger(Trigger,Trigger6M))</f>
        <v>1.6507859763603388E-3</v>
      </c>
      <c r="BD312" s="246">
        <f>_xll.qlIndexFixing($BE$1,AZ312,TRUE,_xll.ohTrigger(Trigger,Trigger6M))</f>
        <v>1.5714711746394547E-3</v>
      </c>
    </row>
    <row r="313" spans="51:56" ht="11.25" customHeight="1" x14ac:dyDescent="0.25">
      <c r="AY313" s="100" t="s">
        <v>196</v>
      </c>
      <c r="AZ313" s="101">
        <f>_xll.qlInterestRateIndexFixingDate(Currency&amp;"ibor"&amp;Tenor,BA313,Trigger)</f>
        <v>42626</v>
      </c>
      <c r="BA313" s="101">
        <f>_xll.qlCalendarAdvance(Calendar,BA312,AY313,"f",,Trigger)</f>
        <v>42628</v>
      </c>
      <c r="BB313" s="101">
        <f>_xll.qlInterestRateIndexMaturity(Currency&amp;"ibor"&amp;Tenor,BA313,Trigger)</f>
        <v>42809</v>
      </c>
      <c r="BC313" s="246">
        <f>_xll.qlIndexFixing($AC$5,AZ313,TRUE,_xll.ohTrigger(Trigger,Trigger6M))</f>
        <v>1.6557180968456221E-3</v>
      </c>
      <c r="BD313" s="246">
        <f>_xll.qlIndexFixing($BE$1,AZ313,TRUE,_xll.ohTrigger(Trigger,Trigger6M))</f>
        <v>1.5761883082535597E-3</v>
      </c>
    </row>
    <row r="314" spans="51:56" ht="11.25" customHeight="1" x14ac:dyDescent="0.25">
      <c r="AY314" s="100" t="s">
        <v>196</v>
      </c>
      <c r="AZ314" s="101">
        <f>_xll.qlInterestRateIndexFixingDate(Currency&amp;"ibor"&amp;Tenor,BA314,Trigger)</f>
        <v>42627</v>
      </c>
      <c r="BA314" s="101">
        <f>_xll.qlCalendarAdvance(Calendar,BA313,AY314,"f",,Trigger)</f>
        <v>42629</v>
      </c>
      <c r="BB314" s="101">
        <f>_xll.qlInterestRateIndexMaturity(Currency&amp;"ibor"&amp;Tenor,BA314,Trigger)</f>
        <v>42810</v>
      </c>
      <c r="BC314" s="246">
        <f>_xll.qlIndexFixing($AC$5,AZ314,TRUE,_xll.ohTrigger(Trigger,Trigger6M))</f>
        <v>1.6601773823345554E-3</v>
      </c>
      <c r="BD314" s="246">
        <f>_xll.qlIndexFixing($BE$1,AZ314,TRUE,_xll.ohTrigger(Trigger,Trigger6M))</f>
        <v>1.5809570176221607E-3</v>
      </c>
    </row>
    <row r="315" spans="51:56" ht="11.25" customHeight="1" x14ac:dyDescent="0.25">
      <c r="AY315" s="100" t="s">
        <v>196</v>
      </c>
      <c r="AZ315" s="101">
        <f>_xll.qlInterestRateIndexFixingDate(Currency&amp;"ibor"&amp;Tenor,BA315,Trigger)</f>
        <v>42628</v>
      </c>
      <c r="BA315" s="101">
        <f>_xll.qlCalendarAdvance(Calendar,BA314,AY315,"f",,Trigger)</f>
        <v>42632</v>
      </c>
      <c r="BB315" s="101">
        <f>_xll.qlInterestRateIndexMaturity(Currency&amp;"ibor"&amp;Tenor,BA315,Trigger)</f>
        <v>42814</v>
      </c>
      <c r="BC315" s="246">
        <f>_xll.qlIndexFixing($AC$5,AZ315,TRUE,_xll.ohTrigger(Trigger,Trigger6M))</f>
        <v>1.6759917047191068E-3</v>
      </c>
      <c r="BD315" s="246">
        <f>_xll.qlIndexFixing($BE$1,AZ315,TRUE,_xll.ohTrigger(Trigger,Trigger6M))</f>
        <v>1.5984272747681361E-3</v>
      </c>
    </row>
    <row r="316" spans="51:56" ht="11.25" customHeight="1" x14ac:dyDescent="0.25">
      <c r="AY316" s="100" t="s">
        <v>196</v>
      </c>
      <c r="AZ316" s="101">
        <f>_xll.qlInterestRateIndexFixingDate(Currency&amp;"ibor"&amp;Tenor,BA316,Trigger)</f>
        <v>42629</v>
      </c>
      <c r="BA316" s="101">
        <f>_xll.qlCalendarAdvance(Calendar,BA315,AY316,"f",,Trigger)</f>
        <v>42633</v>
      </c>
      <c r="BB316" s="101">
        <f>_xll.qlInterestRateIndexMaturity(Currency&amp;"ibor"&amp;Tenor,BA316,Trigger)</f>
        <v>42814</v>
      </c>
      <c r="BC316" s="246">
        <f>_xll.qlIndexFixing($AC$5,AZ316,TRUE,_xll.ohTrigger(Trigger,Trigger6M))</f>
        <v>1.6780752543415524E-3</v>
      </c>
      <c r="BD316" s="246">
        <f>_xll.qlIndexFixing($BE$1,AZ316,TRUE,_xll.ohTrigger(Trigger,Trigger6M))</f>
        <v>1.6004865380031387E-3</v>
      </c>
    </row>
    <row r="317" spans="51:56" ht="11.25" customHeight="1" x14ac:dyDescent="0.25">
      <c r="AY317" s="100" t="s">
        <v>196</v>
      </c>
      <c r="AZ317" s="101">
        <f>_xll.qlInterestRateIndexFixingDate(Currency&amp;"ibor"&amp;Tenor,BA317,Trigger)</f>
        <v>42632</v>
      </c>
      <c r="BA317" s="101">
        <f>_xll.qlCalendarAdvance(Calendar,BA316,AY317,"f",,Trigger)</f>
        <v>42634</v>
      </c>
      <c r="BB317" s="101">
        <f>_xll.qlInterestRateIndexMaturity(Currency&amp;"ibor"&amp;Tenor,BA317,Trigger)</f>
        <v>42815</v>
      </c>
      <c r="BC317" s="246">
        <f>_xll.qlIndexFixing($AC$5,AZ317,TRUE,_xll.ohTrigger(Trigger,Trigger6M))</f>
        <v>1.6825649050603742E-3</v>
      </c>
      <c r="BD317" s="246">
        <f>_xll.qlIndexFixing($BE$1,AZ317,TRUE,_xll.ohTrigger(Trigger,Trigger6M))</f>
        <v>1.6054673199297075E-3</v>
      </c>
    </row>
    <row r="318" spans="51:56" ht="11.25" customHeight="1" x14ac:dyDescent="0.25">
      <c r="AY318" s="100" t="s">
        <v>196</v>
      </c>
      <c r="AZ318" s="101">
        <f>_xll.qlInterestRateIndexFixingDate(Currency&amp;"ibor"&amp;Tenor,BA318,Trigger)</f>
        <v>42633</v>
      </c>
      <c r="BA318" s="101">
        <f>_xll.qlCalendarAdvance(Calendar,BA317,AY318,"f",,Trigger)</f>
        <v>42635</v>
      </c>
      <c r="BB318" s="101">
        <f>_xll.qlInterestRateIndexMaturity(Currency&amp;"ibor"&amp;Tenor,BA318,Trigger)</f>
        <v>42816</v>
      </c>
      <c r="BC318" s="246">
        <f>_xll.qlIndexFixing($AC$5,AZ318,TRUE,_xll.ohTrigger(Trigger,Trigger6M))</f>
        <v>1.6879017762572782E-3</v>
      </c>
      <c r="BD318" s="246">
        <f>_xll.qlIndexFixing($BE$1,AZ318,TRUE,_xll.ohTrigger(Trigger,Trigger6M))</f>
        <v>1.6104813549339156E-3</v>
      </c>
    </row>
    <row r="319" spans="51:56" ht="11.25" customHeight="1" x14ac:dyDescent="0.25">
      <c r="AY319" s="100" t="s">
        <v>196</v>
      </c>
      <c r="AZ319" s="101">
        <f>_xll.qlInterestRateIndexFixingDate(Currency&amp;"ibor"&amp;Tenor,BA319,Trigger)</f>
        <v>42634</v>
      </c>
      <c r="BA319" s="101">
        <f>_xll.qlCalendarAdvance(Calendar,BA318,AY319,"f",,Trigger)</f>
        <v>42636</v>
      </c>
      <c r="BB319" s="101">
        <f>_xll.qlInterestRateIndexMaturity(Currency&amp;"ibor"&amp;Tenor,BA319,Trigger)</f>
        <v>42817</v>
      </c>
      <c r="BC319" s="246">
        <f>_xll.qlIndexFixing($AC$5,AZ319,TRUE,_xll.ohTrigger(Trigger,Trigger6M))</f>
        <v>1.6932473909083198E-3</v>
      </c>
      <c r="BD319" s="246">
        <f>_xll.qlIndexFixing($BE$1,AZ319,TRUE,_xll.ohTrigger(Trigger,Trigger6M))</f>
        <v>1.6155255891381706E-3</v>
      </c>
    </row>
    <row r="320" spans="51:56" ht="11.25" customHeight="1" x14ac:dyDescent="0.25">
      <c r="AY320" s="100" t="s">
        <v>196</v>
      </c>
      <c r="AZ320" s="101">
        <f>_xll.qlInterestRateIndexFixingDate(Currency&amp;"ibor"&amp;Tenor,BA320,Trigger)</f>
        <v>42635</v>
      </c>
      <c r="BA320" s="101">
        <f>_xll.qlCalendarAdvance(Calendar,BA319,AY320,"f",,Trigger)</f>
        <v>42639</v>
      </c>
      <c r="BB320" s="101">
        <f>_xll.qlInterestRateIndexMaturity(Currency&amp;"ibor"&amp;Tenor,BA320,Trigger)</f>
        <v>42821</v>
      </c>
      <c r="BC320" s="246">
        <f>_xll.qlIndexFixing($AC$5,AZ320,TRUE,_xll.ohTrigger(Trigger,Trigger6M))</f>
        <v>1.7125213851578946E-3</v>
      </c>
      <c r="BD320" s="246">
        <f>_xll.qlIndexFixing($BE$1,AZ320,TRUE,_xll.ohTrigger(Trigger,Trigger6M))</f>
        <v>1.6339334186121037E-3</v>
      </c>
    </row>
    <row r="321" spans="51:56" ht="11.25" customHeight="1" x14ac:dyDescent="0.25">
      <c r="AY321" s="100" t="s">
        <v>196</v>
      </c>
      <c r="AZ321" s="101">
        <f>_xll.qlInterestRateIndexFixingDate(Currency&amp;"ibor"&amp;Tenor,BA321,Trigger)</f>
        <v>42636</v>
      </c>
      <c r="BA321" s="101">
        <f>_xll.qlCalendarAdvance(Calendar,BA320,AY321,"f",,Trigger)</f>
        <v>42640</v>
      </c>
      <c r="BB321" s="101">
        <f>_xll.qlInterestRateIndexMaturity(Currency&amp;"ibor"&amp;Tenor,BA321,Trigger)</f>
        <v>42821</v>
      </c>
      <c r="BC321" s="246">
        <f>_xll.qlIndexFixing($AC$5,AZ321,TRUE,_xll.ohTrigger(Trigger,Trigger6M))</f>
        <v>1.7147172854701869E-3</v>
      </c>
      <c r="BD321" s="246">
        <f>_xll.qlIndexFixing($BE$1,AZ321,TRUE,_xll.ohTrigger(Trigger,Trigger6M))</f>
        <v>1.63594343935845E-3</v>
      </c>
    </row>
    <row r="322" spans="51:56" ht="11.25" customHeight="1" x14ac:dyDescent="0.25">
      <c r="AY322" s="100" t="s">
        <v>196</v>
      </c>
      <c r="AZ322" s="101">
        <f>_xll.qlInterestRateIndexFixingDate(Currency&amp;"ibor"&amp;Tenor,BA322,Trigger)</f>
        <v>42639</v>
      </c>
      <c r="BA322" s="101">
        <f>_xll.qlCalendarAdvance(Calendar,BA321,AY322,"f",,Trigger)</f>
        <v>42641</v>
      </c>
      <c r="BB322" s="101">
        <f>_xll.qlInterestRateIndexMaturity(Currency&amp;"ibor"&amp;Tenor,BA322,Trigger)</f>
        <v>42822</v>
      </c>
      <c r="BC322" s="246">
        <f>_xll.qlIndexFixing($AC$5,AZ322,TRUE,_xll.ohTrigger(Trigger,Trigger6M))</f>
        <v>1.7201066184531664E-3</v>
      </c>
      <c r="BD322" s="246">
        <f>_xll.qlIndexFixing($BE$1,AZ322,TRUE,_xll.ohTrigger(Trigger,Trigger6M))</f>
        <v>1.6410928603501618E-3</v>
      </c>
    </row>
    <row r="323" spans="51:56" ht="11.25" customHeight="1" x14ac:dyDescent="0.25">
      <c r="AY323" s="100" t="s">
        <v>196</v>
      </c>
      <c r="AZ323" s="101">
        <f>_xll.qlInterestRateIndexFixingDate(Currency&amp;"ibor"&amp;Tenor,BA323,Trigger)</f>
        <v>42640</v>
      </c>
      <c r="BA323" s="101">
        <f>_xll.qlCalendarAdvance(Calendar,BA322,AY323,"f",,Trigger)</f>
        <v>42642</v>
      </c>
      <c r="BB323" s="101">
        <f>_xll.qlInterestRateIndexMaturity(Currency&amp;"ibor"&amp;Tenor,BA323,Trigger)</f>
        <v>42823</v>
      </c>
      <c r="BC323" s="246">
        <f>_xll.qlIndexFixing($AC$5,AZ323,TRUE,_xll.ohTrigger(Trigger,Trigger6M))</f>
        <v>1.7255046953146955E-3</v>
      </c>
      <c r="BD323" s="246">
        <f>_xll.qlIndexFixing($BE$1,AZ323,TRUE,_xll.ohTrigger(Trigger,Trigger6M))</f>
        <v>1.6462541566421749E-3</v>
      </c>
    </row>
    <row r="324" spans="51:56" ht="11.25" customHeight="1" x14ac:dyDescent="0.25">
      <c r="AY324" s="100" t="s">
        <v>196</v>
      </c>
      <c r="AZ324" s="101">
        <f>_xll.qlInterestRateIndexFixingDate(Currency&amp;"ibor"&amp;Tenor,BA324,Trigger)</f>
        <v>42641</v>
      </c>
      <c r="BA324" s="101">
        <f>_xll.qlCalendarAdvance(Calendar,BA323,AY324,"f",,Trigger)</f>
        <v>42643</v>
      </c>
      <c r="BB324" s="101">
        <f>_xll.qlInterestRateIndexMaturity(Currency&amp;"ibor"&amp;Tenor,BA324,Trigger)</f>
        <v>42825</v>
      </c>
      <c r="BC324" s="246">
        <f>_xll.qlIndexFixing($AC$5,AZ324,TRUE,_xll.ohTrigger(Trigger,Trigger6M))</f>
        <v>1.7340632946598186E-3</v>
      </c>
      <c r="BD324" s="246">
        <f>_xll.qlIndexFixing($BE$1,AZ324,TRUE,_xll.ohTrigger(Trigger,Trigger6M))</f>
        <v>1.6545410900047366E-3</v>
      </c>
    </row>
    <row r="325" spans="51:56" ht="11.25" customHeight="1" x14ac:dyDescent="0.25">
      <c r="AY325" s="100" t="s">
        <v>196</v>
      </c>
      <c r="AZ325" s="101">
        <f>_xll.qlInterestRateIndexFixingDate(Currency&amp;"ibor"&amp;Tenor,BA325,Trigger)</f>
        <v>42642</v>
      </c>
      <c r="BA325" s="101">
        <f>_xll.qlCalendarAdvance(Calendar,BA324,AY325,"f",,Trigger)</f>
        <v>42646</v>
      </c>
      <c r="BB325" s="101">
        <f>_xll.qlInterestRateIndexMaturity(Currency&amp;"ibor"&amp;Tenor,BA325,Trigger)</f>
        <v>42828</v>
      </c>
      <c r="BC325" s="246">
        <f>_xll.qlIndexFixing($AC$5,AZ325,TRUE,_xll.ohTrigger(Trigger,Trigger6M))</f>
        <v>1.7503110361013156E-3</v>
      </c>
      <c r="BD325" s="246">
        <f>_xll.qlIndexFixing($BE$1,AZ325,TRUE,_xll.ohTrigger(Trigger,Trigger6M))</f>
        <v>1.6699999999999163E-3</v>
      </c>
    </row>
    <row r="326" spans="51:56" ht="11.25" customHeight="1" x14ac:dyDescent="0.25">
      <c r="AY326" s="100" t="s">
        <v>196</v>
      </c>
      <c r="AZ326" s="101">
        <f>_xll.qlInterestRateIndexFixingDate(Currency&amp;"ibor"&amp;Tenor,BA326,Trigger)</f>
        <v>42643</v>
      </c>
      <c r="BA326" s="101">
        <f>_xll.qlCalendarAdvance(Calendar,BA325,AY326,"f",,Trigger)</f>
        <v>42647</v>
      </c>
      <c r="BB326" s="101">
        <f>_xll.qlInterestRateIndexMaturity(Currency&amp;"ibor"&amp;Tenor,BA326,Trigger)</f>
        <v>42829</v>
      </c>
      <c r="BC326" s="246">
        <f>_xll.qlIndexFixing($AC$5,AZ326,TRUE,_xll.ohTrigger(Trigger,Trigger6M))</f>
        <v>1.7557443425456341E-3</v>
      </c>
      <c r="BD326" s="246">
        <f>_xll.qlIndexFixing($BE$1,AZ326,TRUE,_xll.ohTrigger(Trigger,Trigger6M))</f>
        <v>1.6751384725019196E-3</v>
      </c>
    </row>
    <row r="327" spans="51:56" ht="11.25" customHeight="1" x14ac:dyDescent="0.25">
      <c r="AY327" s="100" t="s">
        <v>196</v>
      </c>
      <c r="AZ327" s="101">
        <f>_xll.qlInterestRateIndexFixingDate(Currency&amp;"ibor"&amp;Tenor,BA327,Trigger)</f>
        <v>42646</v>
      </c>
      <c r="BA327" s="101">
        <f>_xll.qlCalendarAdvance(Calendar,BA326,AY327,"f",,Trigger)</f>
        <v>42648</v>
      </c>
      <c r="BB327" s="101">
        <f>_xll.qlInterestRateIndexMaturity(Currency&amp;"ibor"&amp;Tenor,BA327,Trigger)</f>
        <v>42830</v>
      </c>
      <c r="BC327" s="246">
        <f>_xll.qlIndexFixing($AC$5,AZ327,TRUE,_xll.ohTrigger(Trigger,Trigger6M))</f>
        <v>1.7611863454242943E-3</v>
      </c>
      <c r="BD327" s="246">
        <f>_xll.qlIndexFixing($BE$1,AZ327,TRUE,_xll.ohTrigger(Trigger,Trigger6M))</f>
        <v>1.6802701185247605E-3</v>
      </c>
    </row>
    <row r="328" spans="51:56" ht="11.25" customHeight="1" x14ac:dyDescent="0.25">
      <c r="AY328" s="100" t="s">
        <v>196</v>
      </c>
      <c r="AZ328" s="101">
        <f>_xll.qlInterestRateIndexFixingDate(Currency&amp;"ibor"&amp;Tenor,BA328,Trigger)</f>
        <v>42647</v>
      </c>
      <c r="BA328" s="101">
        <f>_xll.qlCalendarAdvance(Calendar,BA327,AY328,"f",,Trigger)</f>
        <v>42649</v>
      </c>
      <c r="BB328" s="101">
        <f>_xll.qlInterestRateIndexMaturity(Currency&amp;"ibor"&amp;Tenor,BA328,Trigger)</f>
        <v>42831</v>
      </c>
      <c r="BC328" s="246">
        <f>_xll.qlIndexFixing($AC$5,AZ328,TRUE,_xll.ohTrigger(Trigger,Trigger6M))</f>
        <v>1.7666370448084483E-3</v>
      </c>
      <c r="BD328" s="246">
        <f>_xll.qlIndexFixing($BE$1,AZ328,TRUE,_xll.ohTrigger(Trigger,Trigger6M))</f>
        <v>1.6853956527112897E-3</v>
      </c>
    </row>
    <row r="329" spans="51:56" ht="11.25" customHeight="1" x14ac:dyDescent="0.25">
      <c r="AY329" s="100" t="s">
        <v>196</v>
      </c>
      <c r="AZ329" s="101">
        <f>_xll.qlInterestRateIndexFixingDate(Currency&amp;"ibor"&amp;Tenor,BA329,Trigger)</f>
        <v>42648</v>
      </c>
      <c r="BA329" s="101">
        <f>_xll.qlCalendarAdvance(Calendar,BA328,AY329,"f",,Trigger)</f>
        <v>42650</v>
      </c>
      <c r="BB329" s="101">
        <f>_xll.qlInterestRateIndexMaturity(Currency&amp;"ibor"&amp;Tenor,BA329,Trigger)</f>
        <v>42832</v>
      </c>
      <c r="BC329" s="246">
        <f>_xll.qlIndexFixing($AC$5,AZ329,TRUE,_xll.ohTrigger(Trigger,Trigger6M))</f>
        <v>1.7720964407705656E-3</v>
      </c>
      <c r="BD329" s="246">
        <f>_xll.qlIndexFixing($BE$1,AZ329,TRUE,_xll.ohTrigger(Trigger,Trigger6M))</f>
        <v>1.6905152189235721E-3</v>
      </c>
    </row>
    <row r="330" spans="51:56" ht="11.25" customHeight="1" x14ac:dyDescent="0.25">
      <c r="AY330" s="100" t="s">
        <v>196</v>
      </c>
      <c r="AZ330" s="101">
        <f>_xll.qlInterestRateIndexFixingDate(Currency&amp;"ibor"&amp;Tenor,BA330,Trigger)</f>
        <v>42649</v>
      </c>
      <c r="BA330" s="101">
        <f>_xll.qlCalendarAdvance(Calendar,BA329,AY330,"f",,Trigger)</f>
        <v>42653</v>
      </c>
      <c r="BB330" s="101">
        <f>_xll.qlInterestRateIndexMaturity(Currency&amp;"ibor"&amp;Tenor,BA330,Trigger)</f>
        <v>42835</v>
      </c>
      <c r="BC330" s="246">
        <f>_xll.qlIndexFixing($AC$5,AZ330,TRUE,_xll.ohTrigger(Trigger,Trigger6M))</f>
        <v>1.7885268088414861E-3</v>
      </c>
      <c r="BD330" s="246">
        <f>_xll.qlIndexFixing($BE$1,AZ330,TRUE,_xll.ohTrigger(Trigger,Trigger6M))</f>
        <v>1.7058395483540378E-3</v>
      </c>
    </row>
    <row r="331" spans="51:56" ht="11.25" customHeight="1" x14ac:dyDescent="0.25">
      <c r="AY331" s="100" t="s">
        <v>196</v>
      </c>
      <c r="AZ331" s="101">
        <f>_xll.qlInterestRateIndexFixingDate(Currency&amp;"ibor"&amp;Tenor,BA331,Trigger)</f>
        <v>42650</v>
      </c>
      <c r="BA331" s="101">
        <f>_xll.qlCalendarAdvance(Calendar,BA330,AY331,"f",,Trigger)</f>
        <v>42654</v>
      </c>
      <c r="BB331" s="101">
        <f>_xll.qlInterestRateIndexMaturity(Currency&amp;"ibor"&amp;Tenor,BA331,Trigger)</f>
        <v>42836</v>
      </c>
      <c r="BC331" s="246">
        <f>_xll.qlIndexFixing($AC$5,AZ331,TRUE,_xll.ohTrigger(Trigger,Trigger6M))</f>
        <v>1.7940209918335633E-3</v>
      </c>
      <c r="BD331" s="246">
        <f>_xll.qlIndexFixing($BE$1,AZ331,TRUE,_xll.ohTrigger(Trigger,Trigger6M))</f>
        <v>1.7109366813154588E-3</v>
      </c>
    </row>
    <row r="332" spans="51:56" ht="11.25" customHeight="1" x14ac:dyDescent="0.25">
      <c r="AY332" s="100" t="s">
        <v>196</v>
      </c>
      <c r="AZ332" s="101">
        <f>_xll.qlInterestRateIndexFixingDate(Currency&amp;"ibor"&amp;Tenor,BA332,Trigger)</f>
        <v>42653</v>
      </c>
      <c r="BA332" s="101">
        <f>_xll.qlCalendarAdvance(Calendar,BA331,AY332,"f",,Trigger)</f>
        <v>42655</v>
      </c>
      <c r="BB332" s="101">
        <f>_xll.qlInterestRateIndexMaturity(Currency&amp;"ibor"&amp;Tenor,BA332,Trigger)</f>
        <v>42837</v>
      </c>
      <c r="BC332" s="246">
        <f>_xll.qlIndexFixing($AC$5,AZ332,TRUE,_xll.ohTrigger(Trigger,Trigger6M))</f>
        <v>1.7995238717637553E-3</v>
      </c>
      <c r="BD332" s="246">
        <f>_xll.qlIndexFixing($BE$1,AZ332,TRUE,_xll.ohTrigger(Trigger,Trigger6M))</f>
        <v>1.7160285656331626E-3</v>
      </c>
    </row>
    <row r="333" spans="51:56" ht="11.25" customHeight="1" x14ac:dyDescent="0.25">
      <c r="AY333" s="100" t="s">
        <v>196</v>
      </c>
      <c r="AZ333" s="101">
        <f>_xll.qlInterestRateIndexFixingDate(Currency&amp;"ibor"&amp;Tenor,BA333,Trigger)</f>
        <v>42654</v>
      </c>
      <c r="BA333" s="101">
        <f>_xll.qlCalendarAdvance(Calendar,BA332,AY333,"f",,Trigger)</f>
        <v>42656</v>
      </c>
      <c r="BB333" s="101">
        <f>_xll.qlInterestRateIndexMaturity(Currency&amp;"ibor"&amp;Tenor,BA333,Trigger)</f>
        <v>42838</v>
      </c>
      <c r="BC333" s="246">
        <f>_xll.qlIndexFixing($AC$5,AZ333,TRUE,_xll.ohTrigger(Trigger,Trigger6M))</f>
        <v>1.8050354487049707E-3</v>
      </c>
      <c r="BD333" s="246">
        <f>_xll.qlIndexFixing($BE$1,AZ333,TRUE,_xll.ohTrigger(Trigger,Trigger6M))</f>
        <v>1.7211153451779982E-3</v>
      </c>
    </row>
    <row r="334" spans="51:56" ht="11.25" customHeight="1" x14ac:dyDescent="0.25">
      <c r="AY334" s="100" t="s">
        <v>196</v>
      </c>
      <c r="AZ334" s="101">
        <f>_xll.qlInterestRateIndexFixingDate(Currency&amp;"ibor"&amp;Tenor,BA334,Trigger)</f>
        <v>42655</v>
      </c>
      <c r="BA334" s="101">
        <f>_xll.qlCalendarAdvance(Calendar,BA333,AY334,"f",,Trigger)</f>
        <v>42657</v>
      </c>
      <c r="BB334" s="101">
        <f>_xll.qlInterestRateIndexMaturity(Currency&amp;"ibor"&amp;Tenor,BA334,Trigger)</f>
        <v>42843</v>
      </c>
      <c r="BC334" s="246">
        <f>_xll.qlIndexFixing($AC$5,AZ334,TRUE,_xll.ohTrigger(Trigger,Trigger6M))</f>
        <v>1.8225620860688695E-3</v>
      </c>
      <c r="BD334" s="246">
        <f>_xll.qlIndexFixing($BE$1,AZ334,TRUE,_xll.ohTrigger(Trigger,Trigger6M))</f>
        <v>1.7364123552462167E-3</v>
      </c>
    </row>
    <row r="335" spans="51:56" ht="11.25" customHeight="1" x14ac:dyDescent="0.25">
      <c r="AY335" s="100" t="s">
        <v>196</v>
      </c>
      <c r="AZ335" s="101">
        <f>_xll.qlInterestRateIndexFixingDate(Currency&amp;"ibor"&amp;Tenor,BA335,Trigger)</f>
        <v>42656</v>
      </c>
      <c r="BA335" s="101">
        <f>_xll.qlCalendarAdvance(Calendar,BA334,AY335,"f",,Trigger)</f>
        <v>42660</v>
      </c>
      <c r="BB335" s="101">
        <f>_xll.qlInterestRateIndexMaturity(Currency&amp;"ibor"&amp;Tenor,BA335,Trigger)</f>
        <v>42843</v>
      </c>
      <c r="BC335" s="246">
        <f>_xll.qlIndexFixing($AC$5,AZ335,TRUE,_xll.ohTrigger(Trigger,Trigger6M))</f>
        <v>1.8301606124267885E-3</v>
      </c>
      <c r="BD335" s="246">
        <f>_xll.qlIndexFixing($BE$1,AZ335,TRUE,_xll.ohTrigger(Trigger,Trigger6M))</f>
        <v>1.7439163836588164E-3</v>
      </c>
    </row>
    <row r="336" spans="51:56" ht="11.25" customHeight="1" x14ac:dyDescent="0.25">
      <c r="AY336" s="100" t="s">
        <v>196</v>
      </c>
      <c r="AZ336" s="101">
        <f>_xll.qlInterestRateIndexFixingDate(Currency&amp;"ibor"&amp;Tenor,BA336,Trigger)</f>
        <v>42657</v>
      </c>
      <c r="BA336" s="101">
        <f>_xll.qlCalendarAdvance(Calendar,BA335,AY336,"f",,Trigger)</f>
        <v>42661</v>
      </c>
      <c r="BB336" s="101">
        <f>_xll.qlInterestRateIndexMaturity(Currency&amp;"ibor"&amp;Tenor,BA336,Trigger)</f>
        <v>42843</v>
      </c>
      <c r="BC336" s="246">
        <f>_xll.qlIndexFixing($AC$5,AZ336,TRUE,_xll.ohTrigger(Trigger,Trigger6M))</f>
        <v>1.8327237911097572E-3</v>
      </c>
      <c r="BD336" s="246">
        <f>_xll.qlIndexFixing($BE$1,AZ336,TRUE,_xll.ohTrigger(Trigger,Trigger6M))</f>
        <v>1.746477706887262E-3</v>
      </c>
    </row>
    <row r="337" spans="51:56" ht="11.25" customHeight="1" x14ac:dyDescent="0.25">
      <c r="AY337" s="100" t="s">
        <v>196</v>
      </c>
      <c r="AZ337" s="101">
        <f>_xll.qlInterestRateIndexFixingDate(Currency&amp;"ibor"&amp;Tenor,BA337,Trigger)</f>
        <v>42660</v>
      </c>
      <c r="BA337" s="101">
        <f>_xll.qlCalendarAdvance(Calendar,BA336,AY337,"f",,Trigger)</f>
        <v>42662</v>
      </c>
      <c r="BB337" s="101">
        <f>_xll.qlInterestRateIndexMaturity(Currency&amp;"ibor"&amp;Tenor,BA337,Trigger)</f>
        <v>42844</v>
      </c>
      <c r="BC337" s="246">
        <f>_xll.qlIndexFixing($AC$5,AZ337,TRUE,_xll.ohTrigger(Trigger,Trigger6M))</f>
        <v>1.8382875516411688E-3</v>
      </c>
      <c r="BD337" s="246">
        <f>_xll.qlIndexFixing($BE$1,AZ337,TRUE,_xll.ohTrigger(Trigger,Trigger6M))</f>
        <v>1.7515368791639777E-3</v>
      </c>
    </row>
    <row r="338" spans="51:56" ht="11.25" customHeight="1" x14ac:dyDescent="0.25">
      <c r="AY338" s="100" t="s">
        <v>196</v>
      </c>
      <c r="AZ338" s="101">
        <f>_xll.qlInterestRateIndexFixingDate(Currency&amp;"ibor"&amp;Tenor,BA338,Trigger)</f>
        <v>42661</v>
      </c>
      <c r="BA338" s="101">
        <f>_xll.qlCalendarAdvance(Calendar,BA337,AY338,"f",,Trigger)</f>
        <v>42663</v>
      </c>
      <c r="BB338" s="101">
        <f>_xll.qlInterestRateIndexMaturity(Currency&amp;"ibor"&amp;Tenor,BA338,Trigger)</f>
        <v>42845</v>
      </c>
      <c r="BC338" s="246">
        <f>_xll.qlIndexFixing($AC$5,AZ338,TRUE,_xll.ohTrigger(Trigger,Trigger6M))</f>
        <v>1.8438600096935256E-3</v>
      </c>
      <c r="BD338" s="246">
        <f>_xll.qlIndexFixing($BE$1,AZ338,TRUE,_xll.ohTrigger(Trigger,Trigger6M))</f>
        <v>1.7565919538037383E-3</v>
      </c>
    </row>
    <row r="339" spans="51:56" ht="11.25" customHeight="1" x14ac:dyDescent="0.25">
      <c r="AY339" s="100" t="s">
        <v>196</v>
      </c>
      <c r="AZ339" s="101">
        <f>_xll.qlInterestRateIndexFixingDate(Currency&amp;"ibor"&amp;Tenor,BA339,Trigger)</f>
        <v>42662</v>
      </c>
      <c r="BA339" s="101">
        <f>_xll.qlCalendarAdvance(Calendar,BA338,AY339,"f",,Trigger)</f>
        <v>42664</v>
      </c>
      <c r="BB339" s="101">
        <f>_xll.qlInterestRateIndexMaturity(Currency&amp;"ibor"&amp;Tenor,BA339,Trigger)</f>
        <v>42846</v>
      </c>
      <c r="BC339" s="246">
        <f>_xll.qlIndexFixing($AC$5,AZ339,TRUE,_xll.ohTrigger(Trigger,Trigger6M))</f>
        <v>1.8494411653397363E-3</v>
      </c>
      <c r="BD339" s="246">
        <f>_xll.qlIndexFixing($BE$1,AZ339,TRUE,_xll.ohTrigger(Trigger,Trigger6M))</f>
        <v>1.7616430746914479E-3</v>
      </c>
    </row>
    <row r="340" spans="51:56" ht="11.25" customHeight="1" x14ac:dyDescent="0.25">
      <c r="AY340" s="100" t="s">
        <v>196</v>
      </c>
      <c r="AZ340" s="101">
        <f>_xll.qlInterestRateIndexFixingDate(Currency&amp;"ibor"&amp;Tenor,BA340,Trigger)</f>
        <v>42663</v>
      </c>
      <c r="BA340" s="101">
        <f>_xll.qlCalendarAdvance(Calendar,BA339,AY340,"f",,Trigger)</f>
        <v>42667</v>
      </c>
      <c r="BB340" s="101">
        <f>_xll.qlInterestRateIndexMaturity(Currency&amp;"ibor"&amp;Tenor,BA340,Trigger)</f>
        <v>42849</v>
      </c>
      <c r="BC340" s="246">
        <f>_xll.qlIndexFixing($AC$5,AZ340,TRUE,_xll.ohTrigger(Trigger,Trigger6M))</f>
        <v>1.866236818578485E-3</v>
      </c>
      <c r="BD340" s="246">
        <f>_xll.qlIndexFixing($BE$1,AZ340,TRUE,_xll.ohTrigger(Trigger,Trigger6M))</f>
        <v>1.7767741536851617E-3</v>
      </c>
    </row>
    <row r="341" spans="51:56" ht="11.25" customHeight="1" x14ac:dyDescent="0.25">
      <c r="AY341" s="100" t="s">
        <v>196</v>
      </c>
      <c r="AZ341" s="101">
        <f>_xll.qlInterestRateIndexFixingDate(Currency&amp;"ibor"&amp;Tenor,BA341,Trigger)</f>
        <v>42664</v>
      </c>
      <c r="BA341" s="101">
        <f>_xll.qlCalendarAdvance(Calendar,BA340,AY341,"f",,Trigger)</f>
        <v>42668</v>
      </c>
      <c r="BB341" s="101">
        <f>_xll.qlInterestRateIndexMaturity(Currency&amp;"ibor"&amp;Tenor,BA341,Trigger)</f>
        <v>42850</v>
      </c>
      <c r="BC341" s="246">
        <f>_xll.qlIndexFixing($AC$5,AZ341,TRUE,_xll.ohTrigger(Trigger,Trigger6M))</f>
        <v>1.8718527653375436E-3</v>
      </c>
      <c r="BD341" s="246">
        <f>_xll.qlIndexFixing($BE$1,AZ341,TRUE,_xll.ohTrigger(Trigger,Trigger6M))</f>
        <v>1.7818108984176599E-3</v>
      </c>
    </row>
    <row r="342" spans="51:56" ht="11.25" customHeight="1" x14ac:dyDescent="0.25">
      <c r="AY342" s="100" t="s">
        <v>196</v>
      </c>
      <c r="AZ342" s="101">
        <f>_xll.qlInterestRateIndexFixingDate(Currency&amp;"ibor"&amp;Tenor,BA342,Trigger)</f>
        <v>42667</v>
      </c>
      <c r="BA342" s="101">
        <f>_xll.qlCalendarAdvance(Calendar,BA341,AY342,"f",,Trigger)</f>
        <v>42669</v>
      </c>
      <c r="BB342" s="101">
        <f>_xll.qlInterestRateIndexMaturity(Currency&amp;"ibor"&amp;Tenor,BA342,Trigger)</f>
        <v>42851</v>
      </c>
      <c r="BC342" s="246">
        <f>_xll.qlIndexFixing($AC$5,AZ342,TRUE,_xll.ohTrigger(Trigger,Trigger6M))</f>
        <v>1.8774774100585132E-3</v>
      </c>
      <c r="BD342" s="246">
        <f>_xll.qlIndexFixing($BE$1,AZ342,TRUE,_xll.ohTrigger(Trigger,Trigger6M))</f>
        <v>1.7868444088331682E-3</v>
      </c>
    </row>
    <row r="343" spans="51:56" ht="11.25" customHeight="1" x14ac:dyDescent="0.25">
      <c r="AY343" s="100" t="s">
        <v>196</v>
      </c>
      <c r="AZ343" s="101">
        <f>_xll.qlInterestRateIndexFixingDate(Currency&amp;"ibor"&amp;Tenor,BA343,Trigger)</f>
        <v>42668</v>
      </c>
      <c r="BA343" s="101">
        <f>_xll.qlCalendarAdvance(Calendar,BA342,AY343,"f",,Trigger)</f>
        <v>42670</v>
      </c>
      <c r="BB343" s="101">
        <f>_xll.qlInterestRateIndexMaturity(Currency&amp;"ibor"&amp;Tenor,BA343,Trigger)</f>
        <v>42852</v>
      </c>
      <c r="BC343" s="246">
        <f>_xll.qlIndexFixing($AC$5,AZ343,TRUE,_xll.ohTrigger(Trigger,Trigger6M))</f>
        <v>1.8831107528160596E-3</v>
      </c>
      <c r="BD343" s="246">
        <f>_xll.qlIndexFixing($BE$1,AZ343,TRUE,_xll.ohTrigger(Trigger,Trigger6M))</f>
        <v>1.7918748288236175E-3</v>
      </c>
    </row>
    <row r="344" spans="51:56" ht="11.25" customHeight="1" x14ac:dyDescent="0.25">
      <c r="AY344" s="100" t="s">
        <v>196</v>
      </c>
      <c r="AZ344" s="101">
        <f>_xll.qlInterestRateIndexFixingDate(Currency&amp;"ibor"&amp;Tenor,BA344,Trigger)</f>
        <v>42669</v>
      </c>
      <c r="BA344" s="101">
        <f>_xll.qlCalendarAdvance(Calendar,BA343,AY344,"f",,Trigger)</f>
        <v>42671</v>
      </c>
      <c r="BB344" s="101">
        <f>_xll.qlInterestRateIndexMaturity(Currency&amp;"ibor"&amp;Tenor,BA344,Trigger)</f>
        <v>42853</v>
      </c>
      <c r="BC344" s="246">
        <f>_xll.qlIndexFixing($AC$5,AZ344,TRUE,_xll.ohTrigger(Trigger,Trigger6M))</f>
        <v>1.8887527936848484E-3</v>
      </c>
      <c r="BD344" s="246">
        <f>_xll.qlIndexFixing($BE$1,AZ344,TRUE,_xll.ohTrigger(Trigger,Trigger6M))</f>
        <v>1.7969023022813789E-3</v>
      </c>
    </row>
    <row r="345" spans="51:56" ht="11.25" customHeight="1" x14ac:dyDescent="0.25">
      <c r="AY345" s="100" t="s">
        <v>196</v>
      </c>
      <c r="AZ345" s="101">
        <f>_xll.qlInterestRateIndexFixingDate(Currency&amp;"ibor"&amp;Tenor,BA345,Trigger)</f>
        <v>42670</v>
      </c>
      <c r="BA345" s="101">
        <f>_xll.qlCalendarAdvance(Calendar,BA344,AY345,"f",,Trigger)</f>
        <v>42674</v>
      </c>
      <c r="BB345" s="101">
        <f>_xll.qlInterestRateIndexMaturity(Currency&amp;"ibor"&amp;Tenor,BA345,Trigger)</f>
        <v>42853</v>
      </c>
      <c r="BC345" s="246">
        <f>_xll.qlIndexFixing($AC$5,AZ345,TRUE,_xll.ohTrigger(Trigger,Trigger6M))</f>
        <v>1.8970880971414406E-3</v>
      </c>
      <c r="BD345" s="246">
        <f>_xll.qlIndexFixing($BE$1,AZ345,TRUE,_xll.ohTrigger(Trigger,Trigger6M))</f>
        <v>1.8056895076727696E-3</v>
      </c>
    </row>
    <row r="346" spans="51:56" ht="11.25" customHeight="1" x14ac:dyDescent="0.25">
      <c r="AY346" s="100" t="s">
        <v>196</v>
      </c>
      <c r="AZ346" s="101">
        <f>_xll.qlInterestRateIndexFixingDate(Currency&amp;"ibor"&amp;Tenor,BA346,Trigger)</f>
        <v>42671</v>
      </c>
      <c r="BA346" s="101">
        <f>_xll.qlCalendarAdvance(Calendar,BA345,AY346,"f",,Trigger)</f>
        <v>42675</v>
      </c>
      <c r="BB346" s="101">
        <f>_xll.qlInterestRateIndexMaturity(Currency&amp;"ibor"&amp;Tenor,BA346,Trigger)</f>
        <v>42857</v>
      </c>
      <c r="BC346" s="246">
        <f>_xll.qlIndexFixing($AC$5,AZ346,TRUE,_xll.ohTrigger(Trigger,Trigger6M))</f>
        <v>1.9114079397538777E-3</v>
      </c>
      <c r="BD346" s="246">
        <f>_xll.qlIndexFixing($BE$1,AZ346,TRUE,_xll.ohTrigger(Trigger,Trigger6M))</f>
        <v>1.8169856087071798E-3</v>
      </c>
    </row>
    <row r="347" spans="51:56" ht="11.25" customHeight="1" x14ac:dyDescent="0.25">
      <c r="AY347" s="100" t="s">
        <v>196</v>
      </c>
      <c r="AZ347" s="101">
        <f>_xll.qlInterestRateIndexFixingDate(Currency&amp;"ibor"&amp;Tenor,BA347,Trigger)</f>
        <v>42674</v>
      </c>
      <c r="BA347" s="101">
        <f>_xll.qlCalendarAdvance(Calendar,BA346,AY347,"f",,Trigger)</f>
        <v>42676</v>
      </c>
      <c r="BB347" s="101">
        <f>_xll.qlInterestRateIndexMaturity(Currency&amp;"ibor"&amp;Tenor,BA347,Trigger)</f>
        <v>42857</v>
      </c>
      <c r="BC347" s="246">
        <f>_xll.qlIndexFixing($AC$5,AZ347,TRUE,_xll.ohTrigger(Trigger,Trigger6M))</f>
        <v>1.9142424305170235E-3</v>
      </c>
      <c r="BD347" s="246">
        <f>_xll.qlIndexFixing($BE$1,AZ347,TRUE,_xll.ohTrigger(Trigger,Trigger6M))</f>
        <v>1.8199999999994249E-3</v>
      </c>
    </row>
    <row r="348" spans="51:56" ht="11.25" customHeight="1" x14ac:dyDescent="0.25">
      <c r="AY348" s="100" t="s">
        <v>196</v>
      </c>
      <c r="AZ348" s="101">
        <f>_xll.qlInterestRateIndexFixingDate(Currency&amp;"ibor"&amp;Tenor,BA348,Trigger)</f>
        <v>42675</v>
      </c>
      <c r="BA348" s="101">
        <f>_xll.qlCalendarAdvance(Calendar,BA347,AY348,"f",,Trigger)</f>
        <v>42677</v>
      </c>
      <c r="BB348" s="101">
        <f>_xll.qlInterestRateIndexMaturity(Currency&amp;"ibor"&amp;Tenor,BA348,Trigger)</f>
        <v>42858</v>
      </c>
      <c r="BC348" s="246">
        <f>_xll.qlIndexFixing($AC$5,AZ348,TRUE,_xll.ohTrigger(Trigger,Trigger6M))</f>
        <v>1.9199465887182738E-3</v>
      </c>
      <c r="BD348" s="246">
        <f>_xll.qlIndexFixing($BE$1,AZ348,TRUE,_xll.ohTrigger(Trigger,Trigger6M))</f>
        <v>1.8250454177771401E-3</v>
      </c>
    </row>
    <row r="349" spans="51:56" ht="11.25" customHeight="1" x14ac:dyDescent="0.25">
      <c r="AY349" s="100" t="s">
        <v>196</v>
      </c>
      <c r="AZ349" s="101">
        <f>_xll.qlInterestRateIndexFixingDate(Currency&amp;"ibor"&amp;Tenor,BA349,Trigger)</f>
        <v>42676</v>
      </c>
      <c r="BA349" s="101">
        <f>_xll.qlCalendarAdvance(Calendar,BA348,AY349,"f",,Trigger)</f>
        <v>42678</v>
      </c>
      <c r="BB349" s="101">
        <f>_xll.qlInterestRateIndexMaturity(Currency&amp;"ibor"&amp;Tenor,BA349,Trigger)</f>
        <v>42859</v>
      </c>
      <c r="BC349" s="246">
        <f>_xll.qlIndexFixing($AC$5,AZ349,TRUE,_xll.ohTrigger(Trigger,Trigger6M))</f>
        <v>1.9256594934280141E-3</v>
      </c>
      <c r="BD349" s="246">
        <f>_xll.qlIndexFixing($BE$1,AZ349,TRUE,_xll.ohTrigger(Trigger,Trigger6M))</f>
        <v>1.830092238558977E-3</v>
      </c>
    </row>
    <row r="350" spans="51:56" ht="11.25" customHeight="1" x14ac:dyDescent="0.25">
      <c r="AY350" s="100" t="s">
        <v>196</v>
      </c>
      <c r="AZ350" s="101">
        <f>_xll.qlInterestRateIndexFixingDate(Currency&amp;"ibor"&amp;Tenor,BA350,Trigger)</f>
        <v>42677</v>
      </c>
      <c r="BA350" s="101">
        <f>_xll.qlCalendarAdvance(Calendar,BA349,AY350,"f",,Trigger)</f>
        <v>42681</v>
      </c>
      <c r="BB350" s="101">
        <f>_xll.qlInterestRateIndexMaturity(Currency&amp;"ibor"&amp;Tenor,BA350,Trigger)</f>
        <v>42863</v>
      </c>
      <c r="BC350" s="246">
        <f>_xll.qlIndexFixing($AC$5,AZ350,TRUE,_xll.ohTrigger(Trigger,Trigger6M))</f>
        <v>1.9456516148595041E-3</v>
      </c>
      <c r="BD350" s="246">
        <f>_xll.qlIndexFixing($BE$1,AZ350,TRUE,_xll.ohTrigger(Trigger,Trigger6M))</f>
        <v>1.847189626358106E-3</v>
      </c>
    </row>
    <row r="351" spans="51:56" ht="11.25" customHeight="1" x14ac:dyDescent="0.25">
      <c r="AY351" s="100" t="s">
        <v>196</v>
      </c>
      <c r="AZ351" s="101">
        <f>_xll.qlInterestRateIndexFixingDate(Currency&amp;"ibor"&amp;Tenor,BA351,Trigger)</f>
        <v>42678</v>
      </c>
      <c r="BA351" s="101">
        <f>_xll.qlCalendarAdvance(Calendar,BA350,AY351,"f",,Trigger)</f>
        <v>42682</v>
      </c>
      <c r="BB351" s="101">
        <f>_xll.qlInterestRateIndexMaturity(Currency&amp;"ibor"&amp;Tenor,BA351,Trigger)</f>
        <v>42863</v>
      </c>
      <c r="BC351" s="246">
        <f>_xll.qlIndexFixing($AC$5,AZ351,TRUE,_xll.ohTrigger(Trigger,Trigger6M))</f>
        <v>1.9485985788658003E-3</v>
      </c>
      <c r="BD351" s="246">
        <f>_xll.qlIndexFixing($BE$1,AZ351,TRUE,_xll.ohTrigger(Trigger,Trigger6M))</f>
        <v>1.8503666966042166E-3</v>
      </c>
    </row>
    <row r="352" spans="51:56" ht="11.25" customHeight="1" x14ac:dyDescent="0.25">
      <c r="AY352" s="100" t="s">
        <v>196</v>
      </c>
      <c r="AZ352" s="101">
        <f>_xll.qlInterestRateIndexFixingDate(Currency&amp;"ibor"&amp;Tenor,BA352,Trigger)</f>
        <v>42681</v>
      </c>
      <c r="BA352" s="101">
        <f>_xll.qlCalendarAdvance(Calendar,BA351,AY352,"f",,Trigger)</f>
        <v>42683</v>
      </c>
      <c r="BB352" s="101">
        <f>_xll.qlInterestRateIndexMaturity(Currency&amp;"ibor"&amp;Tenor,BA352,Trigger)</f>
        <v>42864</v>
      </c>
      <c r="BC352" s="246">
        <f>_xll.qlIndexFixing($AC$5,AZ352,TRUE,_xll.ohTrigger(Trigger,Trigger6M))</f>
        <v>1.95435521725211E-3</v>
      </c>
      <c r="BD352" s="246">
        <f>_xll.qlIndexFixing($BE$1,AZ352,TRUE,_xll.ohTrigger(Trigger,Trigger6M))</f>
        <v>1.8554753913925242E-3</v>
      </c>
    </row>
    <row r="353" spans="51:56" ht="11.25" customHeight="1" x14ac:dyDescent="0.25">
      <c r="AY353" s="100" t="s">
        <v>196</v>
      </c>
      <c r="AZ353" s="101">
        <f>_xll.qlInterestRateIndexFixingDate(Currency&amp;"ibor"&amp;Tenor,BA353,Trigger)</f>
        <v>42682</v>
      </c>
      <c r="BA353" s="101">
        <f>_xll.qlCalendarAdvance(Calendar,BA352,AY353,"f",,Trigger)</f>
        <v>42684</v>
      </c>
      <c r="BB353" s="101">
        <f>_xll.qlInterestRateIndexMaturity(Currency&amp;"ibor"&amp;Tenor,BA353,Trigger)</f>
        <v>42865</v>
      </c>
      <c r="BC353" s="246">
        <f>_xll.qlIndexFixing($AC$5,AZ353,TRUE,_xll.ohTrigger(Trigger,Trigger6M))</f>
        <v>1.9601206026000281E-3</v>
      </c>
      <c r="BD353" s="246">
        <f>_xll.qlIndexFixing($BE$1,AZ353,TRUE,_xll.ohTrigger(Trigger,Trigger6M))</f>
        <v>1.8606074330420718E-3</v>
      </c>
    </row>
    <row r="354" spans="51:56" ht="11.25" customHeight="1" x14ac:dyDescent="0.25">
      <c r="AY354" s="100" t="s">
        <v>196</v>
      </c>
      <c r="AZ354" s="101">
        <f>_xll.qlInterestRateIndexFixingDate(Currency&amp;"ibor"&amp;Tenor,BA354,Trigger)</f>
        <v>42683</v>
      </c>
      <c r="BA354" s="101">
        <f>_xll.qlCalendarAdvance(Calendar,BA353,AY354,"f",,Trigger)</f>
        <v>42685</v>
      </c>
      <c r="BB354" s="101">
        <f>_xll.qlInterestRateIndexMaturity(Currency&amp;"ibor"&amp;Tenor,BA354,Trigger)</f>
        <v>42866</v>
      </c>
      <c r="BC354" s="246">
        <f>_xll.qlIndexFixing($AC$5,AZ354,TRUE,_xll.ohTrigger(Trigger,Trigger6M))</f>
        <v>1.9658947349863987E-3</v>
      </c>
      <c r="BD354" s="246">
        <f>_xll.qlIndexFixing($BE$1,AZ354,TRUE,_xll.ohTrigger(Trigger,Trigger6M))</f>
        <v>1.8657664789962683E-3</v>
      </c>
    </row>
    <row r="355" spans="51:56" ht="11.25" customHeight="1" x14ac:dyDescent="0.25">
      <c r="AY355" s="100" t="s">
        <v>196</v>
      </c>
      <c r="AZ355" s="101">
        <f>_xll.qlInterestRateIndexFixingDate(Currency&amp;"ibor"&amp;Tenor,BA355,Trigger)</f>
        <v>42684</v>
      </c>
      <c r="BA355" s="101">
        <f>_xll.qlCalendarAdvance(Calendar,BA354,AY355,"f",,Trigger)</f>
        <v>42688</v>
      </c>
      <c r="BB355" s="101">
        <f>_xll.qlInterestRateIndexMaturity(Currency&amp;"ibor"&amp;Tenor,BA355,Trigger)</f>
        <v>42870</v>
      </c>
      <c r="BC355" s="246">
        <f>_xll.qlIndexFixing($AC$5,AZ355,TRUE,_xll.ohTrigger(Trigger,Trigger6M))</f>
        <v>1.9859983718107433E-3</v>
      </c>
      <c r="BD355" s="246">
        <f>_xll.qlIndexFixing($BE$1,AZ355,TRUE,_xll.ohTrigger(Trigger,Trigger6M))</f>
        <v>1.8834259266604452E-3</v>
      </c>
    </row>
    <row r="356" spans="51:56" ht="11.25" customHeight="1" x14ac:dyDescent="0.25">
      <c r="AY356" s="100" t="s">
        <v>196</v>
      </c>
      <c r="AZ356" s="101">
        <f>_xll.qlInterestRateIndexFixingDate(Currency&amp;"ibor"&amp;Tenor,BA356,Trigger)</f>
        <v>42685</v>
      </c>
      <c r="BA356" s="101">
        <f>_xll.qlCalendarAdvance(Calendar,BA355,AY356,"f",,Trigger)</f>
        <v>42689</v>
      </c>
      <c r="BB356" s="101">
        <f>_xll.qlInterestRateIndexMaturity(Currency&amp;"ibor"&amp;Tenor,BA356,Trigger)</f>
        <v>42870</v>
      </c>
      <c r="BC356" s="246">
        <f>_xll.qlIndexFixing($AC$5,AZ356,TRUE,_xll.ohTrigger(Trigger,Trigger6M))</f>
        <v>1.9890787364338679E-3</v>
      </c>
      <c r="BD356" s="246">
        <f>_xll.qlIndexFixing($BE$1,AZ356,TRUE,_xll.ohTrigger(Trigger,Trigger6M))</f>
        <v>1.8867458560711753E-3</v>
      </c>
    </row>
    <row r="357" spans="51:56" ht="11.25" customHeight="1" x14ac:dyDescent="0.25">
      <c r="AY357" s="100" t="s">
        <v>196</v>
      </c>
      <c r="AZ357" s="101">
        <f>_xll.qlInterestRateIndexFixingDate(Currency&amp;"ibor"&amp;Tenor,BA357,Trigger)</f>
        <v>42688</v>
      </c>
      <c r="BA357" s="101">
        <f>_xll.qlCalendarAdvance(Calendar,BA356,AY357,"f",,Trigger)</f>
        <v>42690</v>
      </c>
      <c r="BB357" s="101">
        <f>_xll.qlInterestRateIndexMaturity(Currency&amp;"ibor"&amp;Tenor,BA357,Trigger)</f>
        <v>42871</v>
      </c>
      <c r="BC357" s="246">
        <f>_xll.qlIndexFixing($AC$5,AZ357,TRUE,_xll.ohTrigger(Trigger,Trigger6M))</f>
        <v>1.9948966051523635E-3</v>
      </c>
      <c r="BD357" s="246">
        <f>_xll.qlIndexFixing($BE$1,AZ357,TRUE,_xll.ohTrigger(Trigger,Trigger6M))</f>
        <v>1.8920947865617536E-3</v>
      </c>
    </row>
    <row r="358" spans="51:56" ht="11.25" customHeight="1" x14ac:dyDescent="0.25">
      <c r="AY358" s="100" t="s">
        <v>196</v>
      </c>
      <c r="AZ358" s="101">
        <f>_xll.qlInterestRateIndexFixingDate(Currency&amp;"ibor"&amp;Tenor,BA358,Trigger)</f>
        <v>42689</v>
      </c>
      <c r="BA358" s="101">
        <f>_xll.qlCalendarAdvance(Calendar,BA357,AY358,"f",,Trigger)</f>
        <v>42691</v>
      </c>
      <c r="BB358" s="101">
        <f>_xll.qlInterestRateIndexMaturity(Currency&amp;"ibor"&amp;Tenor,BA358,Trigger)</f>
        <v>42872</v>
      </c>
      <c r="BC358" s="246">
        <f>_xll.qlIndexFixing($AC$5,AZ358,TRUE,_xll.ohTrigger(Trigger,Trigger6M))</f>
        <v>2.0007232213668461E-3</v>
      </c>
      <c r="BD358" s="246">
        <f>_xll.qlIndexFixing($BE$1,AZ358,TRUE,_xll.ohTrigger(Trigger,Trigger6M))</f>
        <v>1.8974926668477092E-3</v>
      </c>
    </row>
    <row r="359" spans="51:56" ht="11.25" customHeight="1" x14ac:dyDescent="0.25">
      <c r="AY359" s="100" t="s">
        <v>196</v>
      </c>
      <c r="AZ359" s="101">
        <f>_xll.qlInterestRateIndexFixingDate(Currency&amp;"ibor"&amp;Tenor,BA359,Trigger)</f>
        <v>42690</v>
      </c>
      <c r="BA359" s="101">
        <f>_xll.qlCalendarAdvance(Calendar,BA358,AY359,"f",,Trigger)</f>
        <v>42692</v>
      </c>
      <c r="BB359" s="101">
        <f>_xll.qlInterestRateIndexMaturity(Currency&amp;"ibor"&amp;Tenor,BA359,Trigger)</f>
        <v>42873</v>
      </c>
      <c r="BC359" s="246">
        <f>_xll.qlIndexFixing($AC$5,AZ359,TRUE,_xll.ohTrigger(Trigger,Trigger6M))</f>
        <v>2.0065585851541607E-3</v>
      </c>
      <c r="BD359" s="246">
        <f>_xll.qlIndexFixing($BE$1,AZ359,TRUE,_xll.ohTrigger(Trigger,Trigger6M))</f>
        <v>1.9029431546586308E-3</v>
      </c>
    </row>
    <row r="360" spans="51:56" ht="11.25" customHeight="1" x14ac:dyDescent="0.25">
      <c r="AY360" s="100" t="s">
        <v>196</v>
      </c>
      <c r="AZ360" s="101">
        <f>_xll.qlInterestRateIndexFixingDate(Currency&amp;"ibor"&amp;Tenor,BA360,Trigger)</f>
        <v>42691</v>
      </c>
      <c r="BA360" s="101">
        <f>_xll.qlCalendarAdvance(Calendar,BA359,AY360,"f",,Trigger)</f>
        <v>42695</v>
      </c>
      <c r="BB360" s="101">
        <f>_xll.qlInterestRateIndexMaturity(Currency&amp;"ibor"&amp;Tenor,BA360,Trigger)</f>
        <v>42877</v>
      </c>
      <c r="BC360" s="246">
        <f>_xll.qlIndexFixing($AC$5,AZ360,TRUE,_xll.ohTrigger(Trigger,Trigger6M))</f>
        <v>2.0267714025777885E-3</v>
      </c>
      <c r="BD360" s="246">
        <f>_xll.qlIndexFixing($BE$1,AZ360,TRUE,_xll.ohTrigger(Trigger,Trigger6M))</f>
        <v>1.9219257723565434E-3</v>
      </c>
    </row>
    <row r="361" spans="51:56" ht="11.25" customHeight="1" x14ac:dyDescent="0.25">
      <c r="AY361" s="100" t="s">
        <v>196</v>
      </c>
      <c r="AZ361" s="101">
        <f>_xll.qlInterestRateIndexFixingDate(Currency&amp;"ibor"&amp;Tenor,BA361,Trigger)</f>
        <v>42692</v>
      </c>
      <c r="BA361" s="101">
        <f>_xll.qlCalendarAdvance(Calendar,BA360,AY361,"f",,Trigger)</f>
        <v>42696</v>
      </c>
      <c r="BB361" s="101">
        <f>_xll.qlInterestRateIndexMaturity(Currency&amp;"ibor"&amp;Tenor,BA361,Trigger)</f>
        <v>42877</v>
      </c>
      <c r="BC361" s="246">
        <f>_xll.qlIndexFixing($AC$5,AZ361,TRUE,_xll.ohTrigger(Trigger,Trigger6M))</f>
        <v>2.0299875175650967E-3</v>
      </c>
      <c r="BD361" s="246">
        <f>_xll.qlIndexFixing($BE$1,AZ361,TRUE,_xll.ohTrigger(Trigger,Trigger6M))</f>
        <v>1.9253443372709311E-3</v>
      </c>
    </row>
    <row r="362" spans="51:56" ht="11.25" customHeight="1" x14ac:dyDescent="0.25">
      <c r="AY362" s="100" t="s">
        <v>196</v>
      </c>
      <c r="AZ362" s="101">
        <f>_xll.qlInterestRateIndexFixingDate(Currency&amp;"ibor"&amp;Tenor,BA362,Trigger)</f>
        <v>42695</v>
      </c>
      <c r="BA362" s="101">
        <f>_xll.qlCalendarAdvance(Calendar,BA361,AY362,"f",,Trigger)</f>
        <v>42697</v>
      </c>
      <c r="BB362" s="101">
        <f>_xll.qlInterestRateIndexMaturity(Currency&amp;"ibor"&amp;Tenor,BA362,Trigger)</f>
        <v>42878</v>
      </c>
      <c r="BC362" s="246">
        <f>_xll.qlIndexFixing($AC$5,AZ362,TRUE,_xll.ohTrigger(Trigger,Trigger6M))</f>
        <v>2.0358666203687983E-3</v>
      </c>
      <c r="BD362" s="246">
        <f>_xll.qlIndexFixing($BE$1,AZ362,TRUE,_xll.ohTrigger(Trigger,Trigger6M))</f>
        <v>1.9311127302037484E-3</v>
      </c>
    </row>
    <row r="363" spans="51:56" ht="11.25" customHeight="1" x14ac:dyDescent="0.25">
      <c r="AY363" s="100" t="s">
        <v>196</v>
      </c>
      <c r="AZ363" s="101">
        <f>_xll.qlInterestRateIndexFixingDate(Currency&amp;"ibor"&amp;Tenor,BA363,Trigger)</f>
        <v>42696</v>
      </c>
      <c r="BA363" s="101">
        <f>_xll.qlCalendarAdvance(Calendar,BA362,AY363,"f",,Trigger)</f>
        <v>42698</v>
      </c>
      <c r="BB363" s="101">
        <f>_xll.qlInterestRateIndexMaturity(Currency&amp;"ibor"&amp;Tenor,BA363,Trigger)</f>
        <v>42879</v>
      </c>
      <c r="BC363" s="246">
        <f>_xll.qlIndexFixing($AC$5,AZ363,TRUE,_xll.ohTrigger(Trigger,Trigger6M))</f>
        <v>2.0417544712081656E-3</v>
      </c>
      <c r="BD363" s="246">
        <f>_xll.qlIndexFixing($BE$1,AZ363,TRUE,_xll.ohTrigger(Trigger,Trigger6M))</f>
        <v>1.9369556779925562E-3</v>
      </c>
    </row>
    <row r="364" spans="51:56" ht="11.25" customHeight="1" x14ac:dyDescent="0.25">
      <c r="AY364" s="100" t="s">
        <v>196</v>
      </c>
      <c r="AZ364" s="101">
        <f>_xll.qlInterestRateIndexFixingDate(Currency&amp;"ibor"&amp;Tenor,BA364,Trigger)</f>
        <v>42697</v>
      </c>
      <c r="BA364" s="101">
        <f>_xll.qlCalendarAdvance(Calendar,BA363,AY364,"f",,Trigger)</f>
        <v>42699</v>
      </c>
      <c r="BB364" s="101">
        <f>_xll.qlInterestRateIndexMaturity(Currency&amp;"ibor"&amp;Tenor,BA364,Trigger)</f>
        <v>42880</v>
      </c>
      <c r="BC364" s="246">
        <f>_xll.qlIndexFixing($AC$5,AZ364,TRUE,_xll.ohTrigger(Trigger,Trigger6M))</f>
        <v>2.0476510701596018E-3</v>
      </c>
      <c r="BD364" s="246">
        <f>_xll.qlIndexFixing($BE$1,AZ364,TRUE,_xll.ohTrigger(Trigger,Trigger6M))</f>
        <v>1.9428768386964034E-3</v>
      </c>
    </row>
    <row r="365" spans="51:56" ht="11.25" customHeight="1" x14ac:dyDescent="0.25">
      <c r="AY365" s="100" t="s">
        <v>196</v>
      </c>
      <c r="AZ365" s="101">
        <f>_xll.qlInterestRateIndexFixingDate(Currency&amp;"ibor"&amp;Tenor,BA365,Trigger)</f>
        <v>42698</v>
      </c>
      <c r="BA365" s="101">
        <f>_xll.qlCalendarAdvance(Calendar,BA364,AY365,"f",,Trigger)</f>
        <v>42702</v>
      </c>
      <c r="BB365" s="101">
        <f>_xll.qlInterestRateIndexMaturity(Currency&amp;"ibor"&amp;Tenor,BA365,Trigger)</f>
        <v>42884</v>
      </c>
      <c r="BC365" s="246">
        <f>_xll.qlIndexFixing($AC$5,AZ365,TRUE,_xll.ohTrigger(Trigger,Trigger6M))</f>
        <v>2.0679707334591638E-3</v>
      </c>
      <c r="BD365" s="246">
        <f>_xll.qlIndexFixing($BE$1,AZ365,TRUE,_xll.ohTrigger(Trigger,Trigger6M))</f>
        <v>1.9639369116707032E-3</v>
      </c>
    </row>
    <row r="366" spans="51:56" ht="11.25" customHeight="1" x14ac:dyDescent="0.25">
      <c r="AY366" s="100" t="s">
        <v>196</v>
      </c>
      <c r="AZ366" s="101">
        <f>_xll.qlInterestRateIndexFixingDate(Currency&amp;"ibor"&amp;Tenor,BA366,Trigger)</f>
        <v>42699</v>
      </c>
      <c r="BA366" s="101">
        <f>_xll.qlCalendarAdvance(Calendar,BA365,AY366,"f",,Trigger)</f>
        <v>42703</v>
      </c>
      <c r="BB366" s="101">
        <f>_xll.qlInterestRateIndexMaturity(Currency&amp;"ibor"&amp;Tenor,BA366,Trigger)</f>
        <v>42884</v>
      </c>
      <c r="BC366" s="246">
        <f>_xll.qlIndexFixing($AC$5,AZ366,TRUE,_xll.ohTrigger(Trigger,Trigger6M))</f>
        <v>2.0713249486467777E-3</v>
      </c>
      <c r="BD366" s="246">
        <f>_xll.qlIndexFixing($BE$1,AZ366,TRUE,_xll.ohTrigger(Trigger,Trigger6M))</f>
        <v>1.9674167737298363E-3</v>
      </c>
    </row>
    <row r="367" spans="51:56" ht="11.25" customHeight="1" x14ac:dyDescent="0.25">
      <c r="AY367" s="100" t="s">
        <v>196</v>
      </c>
      <c r="AZ367" s="101">
        <f>_xll.qlInterestRateIndexFixingDate(Currency&amp;"ibor"&amp;Tenor,BA367,Trigger)</f>
        <v>42702</v>
      </c>
      <c r="BA367" s="101">
        <f>_xll.qlCalendarAdvance(Calendar,BA366,AY367,"f",,Trigger)</f>
        <v>42704</v>
      </c>
      <c r="BB367" s="101">
        <f>_xll.qlInterestRateIndexMaturity(Currency&amp;"ibor"&amp;Tenor,BA367,Trigger)</f>
        <v>42886</v>
      </c>
      <c r="BC367" s="246">
        <f>_xll.qlIndexFixing($AC$5,AZ367,TRUE,_xll.ohTrigger(Trigger,Trigger6M))</f>
        <v>2.0798202745872609E-3</v>
      </c>
      <c r="BD367" s="246">
        <f>_xll.qlIndexFixing($BE$1,AZ367,TRUE,_xll.ohTrigger(Trigger,Trigger6M))</f>
        <v>1.976759651319692E-3</v>
      </c>
    </row>
    <row r="368" spans="51:56" ht="11.25" customHeight="1" x14ac:dyDescent="0.25">
      <c r="AY368" s="100" t="s">
        <v>196</v>
      </c>
      <c r="AZ368" s="101">
        <f>_xll.qlInterestRateIndexFixingDate(Currency&amp;"ibor"&amp;Tenor,BA368,Trigger)</f>
        <v>42703</v>
      </c>
      <c r="BA368" s="101">
        <f>_xll.qlCalendarAdvance(Calendar,BA367,AY368,"f",,Trigger)</f>
        <v>42705</v>
      </c>
      <c r="BB368" s="101">
        <f>_xll.qlInterestRateIndexMaturity(Currency&amp;"ibor"&amp;Tenor,BA368,Trigger)</f>
        <v>42887</v>
      </c>
      <c r="BC368" s="246">
        <f>_xll.qlIndexFixing($AC$5,AZ368,TRUE,_xll.ohTrigger(Trigger,Trigger6M))</f>
        <v>2.0857580961623507E-3</v>
      </c>
      <c r="BD368" s="246">
        <f>_xll.qlIndexFixing($BE$1,AZ368,TRUE,_xll.ohTrigger(Trigger,Trigger6M))</f>
        <v>1.9833258053120867E-3</v>
      </c>
    </row>
    <row r="369" spans="51:56" ht="11.25" customHeight="1" x14ac:dyDescent="0.25">
      <c r="AY369" s="100" t="s">
        <v>196</v>
      </c>
      <c r="AZ369" s="101">
        <f>_xll.qlInterestRateIndexFixingDate(Currency&amp;"ibor"&amp;Tenor,BA369,Trigger)</f>
        <v>42704</v>
      </c>
      <c r="BA369" s="101">
        <f>_xll.qlCalendarAdvance(Calendar,BA368,AY369,"f",,Trigger)</f>
        <v>42706</v>
      </c>
      <c r="BB369" s="101">
        <f>_xll.qlInterestRateIndexMaturity(Currency&amp;"ibor"&amp;Tenor,BA369,Trigger)</f>
        <v>42888</v>
      </c>
      <c r="BC369" s="246">
        <f>_xll.qlIndexFixing($AC$5,AZ369,TRUE,_xll.ohTrigger(Trigger,Trigger6M))</f>
        <v>2.0917046185159999E-3</v>
      </c>
      <c r="BD369" s="246">
        <f>_xll.qlIndexFixing($BE$1,AZ369,TRUE,_xll.ohTrigger(Trigger,Trigger6M))</f>
        <v>1.989999999999114E-3</v>
      </c>
    </row>
    <row r="370" spans="51:56" ht="11.25" customHeight="1" x14ac:dyDescent="0.25">
      <c r="AY370" s="100" t="s">
        <v>196</v>
      </c>
      <c r="AZ370" s="101">
        <f>_xll.qlInterestRateIndexFixingDate(Currency&amp;"ibor"&amp;Tenor,BA370,Trigger)</f>
        <v>42705</v>
      </c>
      <c r="BA370" s="101">
        <f>_xll.qlCalendarAdvance(Calendar,BA369,AY370,"f",,Trigger)</f>
        <v>42709</v>
      </c>
      <c r="BB370" s="101">
        <f>_xll.qlInterestRateIndexMaturity(Currency&amp;"ibor"&amp;Tenor,BA370,Trigger)</f>
        <v>42891</v>
      </c>
      <c r="BC370" s="246">
        <f>_xll.qlIndexFixing($AC$5,AZ370,TRUE,_xll.ohTrigger(Trigger,Trigger6M))</f>
        <v>2.1095963910309724E-3</v>
      </c>
      <c r="BD370" s="246">
        <f>_xll.qlIndexFixing($BE$1,AZ370,TRUE,_xll.ohTrigger(Trigger,Trigger6M))</f>
        <v>2.0106492451708916E-3</v>
      </c>
    </row>
    <row r="371" spans="51:56" ht="11.25" customHeight="1" x14ac:dyDescent="0.25">
      <c r="AY371" s="100" t="s">
        <v>196</v>
      </c>
      <c r="AZ371" s="101">
        <f>_xll.qlInterestRateIndexFixingDate(Currency&amp;"ibor"&amp;Tenor,BA371,Trigger)</f>
        <v>42706</v>
      </c>
      <c r="BA371" s="101">
        <f>_xll.qlCalendarAdvance(Calendar,BA370,AY371,"f",,Trigger)</f>
        <v>42710</v>
      </c>
      <c r="BB371" s="101">
        <f>_xll.qlInterestRateIndexMaturity(Currency&amp;"ibor"&amp;Tenor,BA371,Trigger)</f>
        <v>42892</v>
      </c>
      <c r="BC371" s="246">
        <f>_xll.qlIndexFixing($AC$5,AZ371,TRUE,_xll.ohTrigger(Trigger,Trigger6M))</f>
        <v>2.1155777172819682E-3</v>
      </c>
      <c r="BD371" s="246">
        <f>_xll.qlIndexFixing($BE$1,AZ371,TRUE,_xll.ohTrigger(Trigger,Trigger6M))</f>
        <v>2.0177125495918031E-3</v>
      </c>
    </row>
    <row r="372" spans="51:56" ht="11.25" customHeight="1" x14ac:dyDescent="0.25">
      <c r="AY372" s="100" t="s">
        <v>196</v>
      </c>
      <c r="AZ372" s="101">
        <f>_xll.qlInterestRateIndexFixingDate(Currency&amp;"ibor"&amp;Tenor,BA372,Trigger)</f>
        <v>42709</v>
      </c>
      <c r="BA372" s="101">
        <f>_xll.qlCalendarAdvance(Calendar,BA371,AY372,"f",,Trigger)</f>
        <v>42711</v>
      </c>
      <c r="BB372" s="101">
        <f>_xll.qlInterestRateIndexMaturity(Currency&amp;"ibor"&amp;Tenor,BA372,Trigger)</f>
        <v>42893</v>
      </c>
      <c r="BC372" s="246">
        <f>_xll.qlIndexFixing($AC$5,AZ372,TRUE,_xll.ohTrigger(Trigger,Trigger6M))</f>
        <v>2.1215677447046148E-3</v>
      </c>
      <c r="BD372" s="246">
        <f>_xll.qlIndexFixing($BE$1,AZ372,TRUE,_xll.ohTrigger(Trigger,Trigger6M))</f>
        <v>2.0248505594207284E-3</v>
      </c>
    </row>
    <row r="373" spans="51:56" ht="11.25" customHeight="1" x14ac:dyDescent="0.25">
      <c r="AY373" s="100" t="s">
        <v>196</v>
      </c>
      <c r="AZ373" s="101">
        <f>_xll.qlInterestRateIndexFixingDate(Currency&amp;"ibor"&amp;Tenor,BA373,Trigger)</f>
        <v>42710</v>
      </c>
      <c r="BA373" s="101">
        <f>_xll.qlCalendarAdvance(Calendar,BA372,AY373,"f",,Trigger)</f>
        <v>42712</v>
      </c>
      <c r="BB373" s="101">
        <f>_xll.qlInterestRateIndexMaturity(Currency&amp;"ibor"&amp;Tenor,BA373,Trigger)</f>
        <v>42894</v>
      </c>
      <c r="BC373" s="246">
        <f>_xll.qlIndexFixing($AC$5,AZ373,TRUE,_xll.ohTrigger(Trigger,Trigger6M))</f>
        <v>2.1275664733762141E-3</v>
      </c>
      <c r="BD373" s="246">
        <f>_xll.qlIndexFixing($BE$1,AZ373,TRUE,_xll.ohTrigger(Trigger,Trigger6M))</f>
        <v>2.0320540309094826E-3</v>
      </c>
    </row>
    <row r="374" spans="51:56" ht="11.25" customHeight="1" x14ac:dyDescent="0.25">
      <c r="AY374" s="100" t="s">
        <v>196</v>
      </c>
      <c r="AZ374" s="101">
        <f>_xll.qlInterestRateIndexFixingDate(Currency&amp;"ibor"&amp;Tenor,BA374,Trigger)</f>
        <v>42711</v>
      </c>
      <c r="BA374" s="101">
        <f>_xll.qlCalendarAdvance(Calendar,BA373,AY374,"f",,Trigger)</f>
        <v>42713</v>
      </c>
      <c r="BB374" s="101">
        <f>_xll.qlInterestRateIndexMaturity(Currency&amp;"ibor"&amp;Tenor,BA374,Trigger)</f>
        <v>42895</v>
      </c>
      <c r="BC374" s="246">
        <f>_xll.qlIndexFixing($AC$5,AZ374,TRUE,_xll.ohTrigger(Trigger,Trigger6M))</f>
        <v>2.1335739033771402E-3</v>
      </c>
      <c r="BD374" s="246">
        <f>_xll.qlIndexFixing($BE$1,AZ374,TRUE,_xll.ohTrigger(Trigger,Trigger6M))</f>
        <v>2.0393137201825105E-3</v>
      </c>
    </row>
    <row r="375" spans="51:56" ht="11.25" customHeight="1" x14ac:dyDescent="0.25">
      <c r="AY375" s="100" t="s">
        <v>196</v>
      </c>
      <c r="AZ375" s="101">
        <f>_xll.qlInterestRateIndexFixingDate(Currency&amp;"ibor"&amp;Tenor,BA375,Trigger)</f>
        <v>42712</v>
      </c>
      <c r="BA375" s="101">
        <f>_xll.qlCalendarAdvance(Calendar,BA374,AY375,"f",,Trigger)</f>
        <v>42716</v>
      </c>
      <c r="BB375" s="101">
        <f>_xll.qlInterestRateIndexMaturity(Currency&amp;"ibor"&amp;Tenor,BA375,Trigger)</f>
        <v>42898</v>
      </c>
      <c r="BC375" s="246">
        <f>_xll.qlIndexFixing($AC$5,AZ375,TRUE,_xll.ohTrigger(Trigger,Trigger6M))</f>
        <v>2.1516484021433858E-3</v>
      </c>
      <c r="BD375" s="246">
        <f>_xll.qlIndexFixing($BE$1,AZ375,TRUE,_xll.ohTrigger(Trigger,Trigger6M))</f>
        <v>2.0613376539875446E-3</v>
      </c>
    </row>
    <row r="376" spans="51:56" ht="11.25" customHeight="1" x14ac:dyDescent="0.25">
      <c r="AY376" s="100" t="s">
        <v>196</v>
      </c>
      <c r="AZ376" s="101">
        <f>_xll.qlInterestRateIndexFixingDate(Currency&amp;"ibor"&amp;Tenor,BA376,Trigger)</f>
        <v>42713</v>
      </c>
      <c r="BA376" s="101">
        <f>_xll.qlCalendarAdvance(Calendar,BA375,AY376,"f",,Trigger)</f>
        <v>42717</v>
      </c>
      <c r="BB376" s="101">
        <f>_xll.qlInterestRateIndexMaturity(Currency&amp;"ibor"&amp;Tenor,BA376,Trigger)</f>
        <v>42899</v>
      </c>
      <c r="BC376" s="246">
        <f>_xll.qlIndexFixing($AC$5,AZ376,TRUE,_xll.ohTrigger(Trigger,Trigger6M))</f>
        <v>2.1576906382513197E-3</v>
      </c>
      <c r="BD376" s="246">
        <f>_xll.qlIndexFixing($BE$1,AZ376,TRUE,_xll.ohTrigger(Trigger,Trigger6M))</f>
        <v>2.0687297730059839E-3</v>
      </c>
    </row>
    <row r="377" spans="51:56" ht="11.25" customHeight="1" x14ac:dyDescent="0.25">
      <c r="AY377" s="100" t="s">
        <v>196</v>
      </c>
      <c r="AZ377" s="101">
        <f>_xll.qlInterestRateIndexFixingDate(Currency&amp;"ibor"&amp;Tenor,BA377,Trigger)</f>
        <v>42716</v>
      </c>
      <c r="BA377" s="101">
        <f>_xll.qlCalendarAdvance(Calendar,BA376,AY377,"f",,Trigger)</f>
        <v>42718</v>
      </c>
      <c r="BB377" s="101">
        <f>_xll.qlInterestRateIndexMaturity(Currency&amp;"ibor"&amp;Tenor,BA377,Trigger)</f>
        <v>42900</v>
      </c>
      <c r="BC377" s="246">
        <f>_xll.qlIndexFixing($AC$5,AZ377,TRUE,_xll.ohTrigger(Trigger,Trigger6M))</f>
        <v>2.1637415760847475E-3</v>
      </c>
      <c r="BD377" s="246">
        <f>_xll.qlIndexFixing($BE$1,AZ377,TRUE,_xll.ohTrigger(Trigger,Trigger6M))</f>
        <v>2.0761318884364734E-3</v>
      </c>
    </row>
    <row r="378" spans="51:56" ht="11.25" customHeight="1" x14ac:dyDescent="0.25">
      <c r="AY378" s="100" t="s">
        <v>196</v>
      </c>
      <c r="AZ378" s="101">
        <f>_xll.qlInterestRateIndexFixingDate(Currency&amp;"ibor"&amp;Tenor,BA378,Trigger)</f>
        <v>42717</v>
      </c>
      <c r="BA378" s="101">
        <f>_xll.qlCalendarAdvance(Calendar,BA377,AY378,"f",,Trigger)</f>
        <v>42719</v>
      </c>
      <c r="BB378" s="101">
        <f>_xll.qlInterestRateIndexMaturity(Currency&amp;"ibor"&amp;Tenor,BA378,Trigger)</f>
        <v>42901</v>
      </c>
      <c r="BC378" s="246">
        <f>_xll.qlIndexFixing($AC$5,AZ378,TRUE,_xll.ohTrigger(Trigger,Trigger6M))</f>
        <v>2.1698012157227273E-3</v>
      </c>
      <c r="BD378" s="246">
        <f>_xll.qlIndexFixing($BE$1,AZ378,TRUE,_xll.ohTrigger(Trigger,Trigger6M))</f>
        <v>2.0835347555953126E-3</v>
      </c>
    </row>
    <row r="379" spans="51:56" ht="11.25" customHeight="1" x14ac:dyDescent="0.25">
      <c r="AY379" s="100" t="s">
        <v>196</v>
      </c>
      <c r="AZ379" s="101">
        <f>_xll.qlInterestRateIndexFixingDate(Currency&amp;"ibor"&amp;Tenor,BA379,Trigger)</f>
        <v>42718</v>
      </c>
      <c r="BA379" s="101">
        <f>_xll.qlCalendarAdvance(Calendar,BA378,AY379,"f",,Trigger)</f>
        <v>42720</v>
      </c>
      <c r="BB379" s="101">
        <f>_xll.qlInterestRateIndexMaturity(Currency&amp;"ibor"&amp;Tenor,BA379,Trigger)</f>
        <v>42902</v>
      </c>
      <c r="BC379" s="246">
        <f>_xll.qlIndexFixing($AC$5,AZ379,TRUE,_xll.ohTrigger(Trigger,Trigger6M))</f>
        <v>2.1760787918669111E-3</v>
      </c>
      <c r="BD379" s="246">
        <f>_xll.qlIndexFixing($BE$1,AZ379,TRUE,_xll.ohTrigger(Trigger,Trigger6M))</f>
        <v>2.0909291296595726E-3</v>
      </c>
    </row>
    <row r="380" spans="51:56" ht="11.25" customHeight="1" x14ac:dyDescent="0.25">
      <c r="AY380" s="100" t="s">
        <v>196</v>
      </c>
      <c r="AZ380" s="101">
        <f>_xll.qlInterestRateIndexFixingDate(Currency&amp;"ibor"&amp;Tenor,BA380,Trigger)</f>
        <v>42719</v>
      </c>
      <c r="BA380" s="101">
        <f>_xll.qlCalendarAdvance(Calendar,BA379,AY380,"f",,Trigger)</f>
        <v>42723</v>
      </c>
      <c r="BB380" s="101">
        <f>_xll.qlInterestRateIndexMaturity(Currency&amp;"ibor"&amp;Tenor,BA380,Trigger)</f>
        <v>42905</v>
      </c>
      <c r="BC380" s="246">
        <f>_xll.qlIndexFixing($AC$5,AZ380,TRUE,_xll.ohTrigger(Trigger,Trigger6M))</f>
        <v>2.1949672421239796E-3</v>
      </c>
      <c r="BD380" s="246">
        <f>_xll.qlIndexFixing($BE$1,AZ380,TRUE,_xll.ohTrigger(Trigger,Trigger6M))</f>
        <v>2.1129688429930597E-3</v>
      </c>
    </row>
    <row r="381" spans="51:56" ht="11.25" customHeight="1" x14ac:dyDescent="0.25">
      <c r="AY381" s="100" t="s">
        <v>196</v>
      </c>
      <c r="AZ381" s="101">
        <f>_xll.qlInterestRateIndexFixingDate(Currency&amp;"ibor"&amp;Tenor,BA381,Trigger)</f>
        <v>42720</v>
      </c>
      <c r="BA381" s="101">
        <f>_xll.qlCalendarAdvance(Calendar,BA380,AY381,"f",,Trigger)</f>
        <v>42724</v>
      </c>
      <c r="BB381" s="101">
        <f>_xll.qlInterestRateIndexMaturity(Currency&amp;"ibor"&amp;Tenor,BA381,Trigger)</f>
        <v>42906</v>
      </c>
      <c r="BC381" s="246">
        <f>_xll.qlIndexFixing($AC$5,AZ381,TRUE,_xll.ohTrigger(Trigger,Trigger6M))</f>
        <v>2.2012819664463234E-3</v>
      </c>
      <c r="BD381" s="246">
        <f>_xll.qlIndexFixing($BE$1,AZ381,TRUE,_xll.ohTrigger(Trigger,Trigger6M))</f>
        <v>2.1202367937055325E-3</v>
      </c>
    </row>
    <row r="382" spans="51:56" ht="11.25" customHeight="1" x14ac:dyDescent="0.25">
      <c r="AY382" s="100" t="s">
        <v>196</v>
      </c>
      <c r="AZ382" s="101">
        <f>_xll.qlInterestRateIndexFixingDate(Currency&amp;"ibor"&amp;Tenor,BA382,Trigger)</f>
        <v>42723</v>
      </c>
      <c r="BA382" s="101">
        <f>_xll.qlCalendarAdvance(Calendar,BA381,AY382,"f",,Trigger)</f>
        <v>42725</v>
      </c>
      <c r="BB382" s="101">
        <f>_xll.qlInterestRateIndexMaturity(Currency&amp;"ibor"&amp;Tenor,BA382,Trigger)</f>
        <v>42907</v>
      </c>
      <c r="BC382" s="246">
        <f>_xll.qlIndexFixing($AC$5,AZ382,TRUE,_xll.ohTrigger(Trigger,Trigger6M))</f>
        <v>2.2076059780350081E-3</v>
      </c>
      <c r="BD382" s="246">
        <f>_xll.qlIndexFixing($BE$1,AZ382,TRUE,_xll.ohTrigger(Trigger,Trigger6M))</f>
        <v>2.1274500251585518E-3</v>
      </c>
    </row>
    <row r="383" spans="51:56" ht="11.25" customHeight="1" x14ac:dyDescent="0.25">
      <c r="AY383" s="100" t="s">
        <v>196</v>
      </c>
      <c r="AZ383" s="101">
        <f>_xll.qlInterestRateIndexFixingDate(Currency&amp;"ibor"&amp;Tenor,BA383,Trigger)</f>
        <v>42724</v>
      </c>
      <c r="BA383" s="101">
        <f>_xll.qlCalendarAdvance(Calendar,BA382,AY383,"f",,Trigger)</f>
        <v>42726</v>
      </c>
      <c r="BB383" s="101">
        <f>_xll.qlInterestRateIndexMaturity(Currency&amp;"ibor"&amp;Tenor,BA383,Trigger)</f>
        <v>42908</v>
      </c>
      <c r="BC383" s="246">
        <f>_xll.qlIndexFixing($AC$5,AZ383,TRUE,_xll.ohTrigger(Trigger,Trigger6M))</f>
        <v>2.2123077940594416E-3</v>
      </c>
      <c r="BD383" s="246">
        <f>_xll.qlIndexFixing($BE$1,AZ383,TRUE,_xll.ohTrigger(Trigger,Trigger6M))</f>
        <v>2.1345992917206052E-3</v>
      </c>
    </row>
    <row r="384" spans="51:56" ht="11.25" customHeight="1" x14ac:dyDescent="0.25">
      <c r="AY384" s="100" t="s">
        <v>196</v>
      </c>
      <c r="AZ384" s="101">
        <f>_xll.qlInterestRateIndexFixingDate(Currency&amp;"ibor"&amp;Tenor,BA384,Trigger)</f>
        <v>42725</v>
      </c>
      <c r="BA384" s="101">
        <f>_xll.qlCalendarAdvance(Calendar,BA383,AY384,"f",,Trigger)</f>
        <v>42727</v>
      </c>
      <c r="BB384" s="101">
        <f>_xll.qlInterestRateIndexMaturity(Currency&amp;"ibor"&amp;Tenor,BA384,Trigger)</f>
        <v>42909</v>
      </c>
      <c r="BC384" s="246">
        <f>_xll.qlIndexFixing($AC$5,AZ384,TRUE,_xll.ohTrigger(Trigger,Trigger6M))</f>
        <v>2.21701285704877E-3</v>
      </c>
      <c r="BD384" s="246">
        <f>_xll.qlIndexFixing($BE$1,AZ384,TRUE,_xll.ohTrigger(Trigger,Trigger6M))</f>
        <v>2.1416753476306122E-3</v>
      </c>
    </row>
    <row r="385" spans="51:56" ht="11.25" customHeight="1" x14ac:dyDescent="0.25">
      <c r="AY385" s="100" t="s">
        <v>196</v>
      </c>
      <c r="AZ385" s="101">
        <f>_xll.qlInterestRateIndexFixingDate(Currency&amp;"ibor"&amp;Tenor,BA385,Trigger)</f>
        <v>42726</v>
      </c>
      <c r="BA385" s="101">
        <f>_xll.qlCalendarAdvance(Calendar,BA384,AY385,"f",,Trigger)</f>
        <v>42731</v>
      </c>
      <c r="BB385" s="101">
        <f>_xll.qlInterestRateIndexMaturity(Currency&amp;"ibor"&amp;Tenor,BA385,Trigger)</f>
        <v>42913</v>
      </c>
      <c r="BC385" s="246">
        <f>_xll.qlIndexFixing($AC$5,AZ385,TRUE,_xll.ohTrigger(Trigger,Trigger6M))</f>
        <v>2.2358655791183974E-3</v>
      </c>
      <c r="BD385" s="246">
        <f>_xll.qlIndexFixing($BE$1,AZ385,TRUE,_xll.ohTrigger(Trigger,Trigger6M))</f>
        <v>2.1690625452520031E-3</v>
      </c>
    </row>
    <row r="386" spans="51:56" ht="11.25" customHeight="1" x14ac:dyDescent="0.25">
      <c r="AY386" s="100" t="s">
        <v>196</v>
      </c>
      <c r="AZ386" s="101">
        <f>_xll.qlInterestRateIndexFixingDate(Currency&amp;"ibor"&amp;Tenor,BA386,Trigger)</f>
        <v>42727</v>
      </c>
      <c r="BA386" s="101">
        <f>_xll.qlCalendarAdvance(Calendar,BA385,AY386,"f",,Trigger)</f>
        <v>42732</v>
      </c>
      <c r="BB386" s="101">
        <f>_xll.qlInterestRateIndexMaturity(Currency&amp;"ibor"&amp;Tenor,BA386,Trigger)</f>
        <v>42914</v>
      </c>
      <c r="BC386" s="246">
        <f>_xll.qlIndexFixing($AC$5,AZ386,TRUE,_xll.ohTrigger(Trigger,Trigger6M))</f>
        <v>2.2405868772791748E-3</v>
      </c>
      <c r="BD386" s="246">
        <f>_xll.qlIndexFixing($BE$1,AZ386,TRUE,_xll.ohTrigger(Trigger,Trigger6M))</f>
        <v>2.1756338572647823E-3</v>
      </c>
    </row>
    <row r="387" spans="51:56" ht="11.25" customHeight="1" x14ac:dyDescent="0.25">
      <c r="AY387" s="100" t="s">
        <v>196</v>
      </c>
      <c r="AZ387" s="101">
        <f>_xll.qlInterestRateIndexFixingDate(Currency&amp;"ibor"&amp;Tenor,BA387,Trigger)</f>
        <v>42731</v>
      </c>
      <c r="BA387" s="101">
        <f>_xll.qlCalendarAdvance(Calendar,BA386,AY387,"f",,Trigger)</f>
        <v>42733</v>
      </c>
      <c r="BB387" s="101">
        <f>_xll.qlInterestRateIndexMaturity(Currency&amp;"ibor"&amp;Tenor,BA387,Trigger)</f>
        <v>42915</v>
      </c>
      <c r="BC387" s="246">
        <f>_xll.qlIndexFixing($AC$5,AZ387,TRUE,_xll.ohTrigger(Trigger,Trigger6M))</f>
        <v>2.2453114225440764E-3</v>
      </c>
      <c r="BD387" s="246">
        <f>_xll.qlIndexFixing($BE$1,AZ387,TRUE,_xll.ohTrigger(Trigger,Trigger6M))</f>
        <v>2.1820764815854107E-3</v>
      </c>
    </row>
    <row r="388" spans="51:56" ht="11.25" customHeight="1" x14ac:dyDescent="0.25">
      <c r="AY388" s="100" t="s">
        <v>196</v>
      </c>
      <c r="AZ388" s="101">
        <f>_xll.qlInterestRateIndexFixingDate(Currency&amp;"ibor"&amp;Tenor,BA388,Trigger)</f>
        <v>42732</v>
      </c>
      <c r="BA388" s="101">
        <f>_xll.qlCalendarAdvance(Calendar,BA387,AY388,"f",,Trigger)</f>
        <v>42734</v>
      </c>
      <c r="BB388" s="101">
        <f>_xll.qlInterestRateIndexMaturity(Currency&amp;"ibor"&amp;Tenor,BA388,Trigger)</f>
        <v>42916</v>
      </c>
      <c r="BC388" s="246">
        <f>_xll.qlIndexFixing($AC$5,AZ388,TRUE,_xll.ohTrigger(Trigger,Trigger6M))</f>
        <v>2.2500392149359407E-3</v>
      </c>
      <c r="BD388" s="246">
        <f>_xll.qlIndexFixing($BE$1,AZ388,TRUE,_xll.ohTrigger(Trigger,Trigger6M))</f>
        <v>2.188381171672334E-3</v>
      </c>
    </row>
    <row r="389" spans="51:56" ht="11.25" customHeight="1" x14ac:dyDescent="0.25">
      <c r="AY389" s="100" t="s">
        <v>196</v>
      </c>
      <c r="AZ389" s="101">
        <f>_xll.qlInterestRateIndexFixingDate(Currency&amp;"ibor"&amp;Tenor,BA389,Trigger)</f>
        <v>42733</v>
      </c>
      <c r="BA389" s="101">
        <f>_xll.qlCalendarAdvance(Calendar,BA388,AY389,"f",,Trigger)</f>
        <v>42737</v>
      </c>
      <c r="BB389" s="101">
        <f>_xll.qlInterestRateIndexMaturity(Currency&amp;"ibor"&amp;Tenor,BA389,Trigger)</f>
        <v>42919</v>
      </c>
      <c r="BC389" s="246">
        <f>_xll.qlIndexFixing($AC$5,AZ389,TRUE,_xll.ohTrigger(Trigger,Trigger6M))</f>
        <v>2.2642420751047749E-3</v>
      </c>
      <c r="BD389" s="246">
        <f>_xll.qlIndexFixing($BE$1,AZ389,TRUE,_xll.ohTrigger(Trigger,Trigger6M))</f>
        <v>2.198058210716267E-3</v>
      </c>
    </row>
    <row r="390" spans="51:56" ht="11.25" customHeight="1" x14ac:dyDescent="0.25">
      <c r="AY390" s="100" t="s">
        <v>196</v>
      </c>
      <c r="AZ390" s="101">
        <f>_xll.qlInterestRateIndexFixingDate(Currency&amp;"ibor"&amp;Tenor,BA390,Trigger)</f>
        <v>42734</v>
      </c>
      <c r="BA390" s="101">
        <f>_xll.qlCalendarAdvance(Calendar,BA389,AY390,"f",,Trigger)</f>
        <v>42738</v>
      </c>
      <c r="BB390" s="101">
        <f>_xll.qlInterestRateIndexMaturity(Currency&amp;"ibor"&amp;Tenor,BA390,Trigger)</f>
        <v>42919</v>
      </c>
      <c r="BC390" s="246">
        <f>_xll.qlIndexFixing($AC$5,AZ390,TRUE,_xll.ohTrigger(Trigger,Trigger6M))</f>
        <v>2.2665197374176225E-3</v>
      </c>
      <c r="BD390" s="246">
        <f>_xll.qlIndexFixing($BE$1,AZ390,TRUE,_xll.ohTrigger(Trigger,Trigger6M))</f>
        <v>2.1991820465551942E-3</v>
      </c>
    </row>
    <row r="391" spans="51:56" ht="11.25" customHeight="1" x14ac:dyDescent="0.25">
      <c r="AY391" s="100" t="s">
        <v>196</v>
      </c>
      <c r="AZ391" s="101">
        <f>_xll.qlInterestRateIndexFixingDate(Currency&amp;"ibor"&amp;Tenor,BA391,Trigger)</f>
        <v>42737</v>
      </c>
      <c r="BA391" s="101">
        <f>_xll.qlCalendarAdvance(Calendar,BA390,AY391,"f",,Trigger)</f>
        <v>42739</v>
      </c>
      <c r="BB391" s="101">
        <f>_xll.qlInterestRateIndexMaturity(Currency&amp;"ibor"&amp;Tenor,BA391,Trigger)</f>
        <v>42920</v>
      </c>
      <c r="BC391" s="246">
        <f>_xll.qlIndexFixing($AC$5,AZ391,TRUE,_xll.ohTrigger(Trigger,Trigger6M))</f>
        <v>2.2712678552051866E-3</v>
      </c>
      <c r="BD391" s="246">
        <f>_xll.qlIndexFixing($BE$1,AZ391,TRUE,_xll.ohTrigger(Trigger,Trigger6M))</f>
        <v>2.2046795425199493E-3</v>
      </c>
    </row>
    <row r="392" spans="51:56" ht="11.25" customHeight="1" x14ac:dyDescent="0.25">
      <c r="AY392" s="100" t="s">
        <v>196</v>
      </c>
      <c r="AZ392" s="101">
        <f>_xll.qlInterestRateIndexFixingDate(Currency&amp;"ibor"&amp;Tenor,BA392,Trigger)</f>
        <v>42738</v>
      </c>
      <c r="BA392" s="101">
        <f>_xll.qlCalendarAdvance(Calendar,BA391,AY392,"f",,Trigger)</f>
        <v>42740</v>
      </c>
      <c r="BB392" s="101">
        <f>_xll.qlInterestRateIndexMaturity(Currency&amp;"ibor"&amp;Tenor,BA392,Trigger)</f>
        <v>42921</v>
      </c>
      <c r="BC392" s="246">
        <f>_xll.qlIndexFixing($AC$5,AZ392,TRUE,_xll.ohTrigger(Trigger,Trigger6M))</f>
        <v>2.2760192380702404E-3</v>
      </c>
      <c r="BD392" s="246">
        <f>_xll.qlIndexFixing($BE$1,AZ392,TRUE,_xll.ohTrigger(Trigger,Trigger6M))</f>
        <v>2.2099946852255819E-3</v>
      </c>
    </row>
    <row r="393" spans="51:56" ht="11.25" customHeight="1" x14ac:dyDescent="0.25">
      <c r="AY393" s="100" t="s">
        <v>196</v>
      </c>
      <c r="AZ393" s="101">
        <f>_xll.qlInterestRateIndexFixingDate(Currency&amp;"ibor"&amp;Tenor,BA393,Trigger)</f>
        <v>42739</v>
      </c>
      <c r="BA393" s="101">
        <f>_xll.qlCalendarAdvance(Calendar,BA392,AY393,"f",,Trigger)</f>
        <v>42741</v>
      </c>
      <c r="BB393" s="101">
        <f>_xll.qlInterestRateIndexMaturity(Currency&amp;"ibor"&amp;Tenor,BA393,Trigger)</f>
        <v>42922</v>
      </c>
      <c r="BC393" s="246">
        <f>_xll.qlIndexFixing($AC$5,AZ393,TRUE,_xll.ohTrigger(Trigger,Trigger6M))</f>
        <v>2.2807738860353083E-3</v>
      </c>
      <c r="BD393" s="246">
        <f>_xll.qlIndexFixing($BE$1,AZ393,TRUE,_xll.ohTrigger(Trigger,Trigger6M))</f>
        <v>2.2151403184454297E-3</v>
      </c>
    </row>
    <row r="394" spans="51:56" ht="11.25" customHeight="1" x14ac:dyDescent="0.25">
      <c r="AY394" s="100" t="s">
        <v>196</v>
      </c>
      <c r="AZ394" s="101">
        <f>_xll.qlInterestRateIndexFixingDate(Currency&amp;"ibor"&amp;Tenor,BA394,Trigger)</f>
        <v>42740</v>
      </c>
      <c r="BA394" s="101">
        <f>_xll.qlCalendarAdvance(Calendar,BA393,AY394,"f",,Trigger)</f>
        <v>42744</v>
      </c>
      <c r="BB394" s="101">
        <f>_xll.qlInterestRateIndexMaturity(Currency&amp;"ibor"&amp;Tenor,BA394,Trigger)</f>
        <v>42926</v>
      </c>
      <c r="BC394" s="246">
        <f>_xll.qlIndexFixing($AC$5,AZ394,TRUE,_xll.ohTrigger(Trigger,Trigger6M))</f>
        <v>2.2974957359495002E-3</v>
      </c>
      <c r="BD394" s="246">
        <f>_xll.qlIndexFixing($BE$1,AZ394,TRUE,_xll.ohTrigger(Trigger,Trigger6M))</f>
        <v>2.2341799472605658E-3</v>
      </c>
    </row>
    <row r="395" spans="51:56" ht="11.25" customHeight="1" x14ac:dyDescent="0.25">
      <c r="AY395" s="100" t="s">
        <v>196</v>
      </c>
      <c r="AZ395" s="101">
        <f>_xll.qlInterestRateIndexFixingDate(Currency&amp;"ibor"&amp;Tenor,BA395,Trigger)</f>
        <v>42741</v>
      </c>
      <c r="BA395" s="101">
        <f>_xll.qlCalendarAdvance(Calendar,BA394,AY395,"f",,Trigger)</f>
        <v>42745</v>
      </c>
      <c r="BB395" s="101">
        <f>_xll.qlInterestRateIndexMaturity(Currency&amp;"ibor"&amp;Tenor,BA395,Trigger)</f>
        <v>42926</v>
      </c>
      <c r="BC395" s="246">
        <f>_xll.qlIndexFixing($AC$5,AZ395,TRUE,_xll.ohTrigger(Trigger,Trigger6M))</f>
        <v>2.2998251293642902E-3</v>
      </c>
      <c r="BD395" s="246">
        <f>_xll.qlIndexFixing($BE$1,AZ395,TRUE,_xll.ohTrigger(Trigger,Trigger6M))</f>
        <v>2.2343558061891657E-3</v>
      </c>
    </row>
    <row r="396" spans="51:56" ht="11.25" customHeight="1" x14ac:dyDescent="0.25">
      <c r="AY396" s="100" t="s">
        <v>196</v>
      </c>
      <c r="AZ396" s="101">
        <f>_xll.qlInterestRateIndexFixingDate(Currency&amp;"ibor"&amp;Tenor,BA396,Trigger)</f>
        <v>42744</v>
      </c>
      <c r="BA396" s="101">
        <f>_xll.qlCalendarAdvance(Calendar,BA395,AY396,"f",,Trigger)</f>
        <v>42746</v>
      </c>
      <c r="BB396" s="101">
        <f>_xll.qlInterestRateIndexMaturity(Currency&amp;"ibor"&amp;Tenor,BA396,Trigger)</f>
        <v>42927</v>
      </c>
      <c r="BC396" s="246">
        <f>_xll.qlIndexFixing($AC$5,AZ396,TRUE,_xll.ohTrigger(Trigger,Trigger6M))</f>
        <v>2.304596103180968E-3</v>
      </c>
      <c r="BD396" s="246">
        <f>_xll.qlIndexFixing($BE$1,AZ396,TRUE,_xll.ohTrigger(Trigger,Trigger6M))</f>
        <v>2.2388999309275368E-3</v>
      </c>
    </row>
    <row r="397" spans="51:56" ht="11.25" customHeight="1" x14ac:dyDescent="0.25">
      <c r="AY397" s="100" t="s">
        <v>196</v>
      </c>
      <c r="AZ397" s="101">
        <f>_xll.qlInterestRateIndexFixingDate(Currency&amp;"ibor"&amp;Tenor,BA397,Trigger)</f>
        <v>42745</v>
      </c>
      <c r="BA397" s="101">
        <f>_xll.qlCalendarAdvance(Calendar,BA396,AY397,"f",,Trigger)</f>
        <v>42747</v>
      </c>
      <c r="BB397" s="101">
        <f>_xll.qlInterestRateIndexMaturity(Currency&amp;"ibor"&amp;Tenor,BA397,Trigger)</f>
        <v>42928</v>
      </c>
      <c r="BC397" s="246">
        <f>_xll.qlIndexFixing($AC$5,AZ397,TRUE,_xll.ohTrigger(Trigger,Trigger6M))</f>
        <v>2.3093703422376573E-3</v>
      </c>
      <c r="BD397" s="246">
        <f>_xll.qlIndexFixing($BE$1,AZ397,TRUE,_xll.ohTrigger(Trigger,Trigger6M))</f>
        <v>2.2433729630278328E-3</v>
      </c>
    </row>
    <row r="398" spans="51:56" ht="11.25" customHeight="1" x14ac:dyDescent="0.25">
      <c r="AY398" s="100" t="s">
        <v>196</v>
      </c>
      <c r="AZ398" s="101">
        <f>_xll.qlInterestRateIndexFixingDate(Currency&amp;"ibor"&amp;Tenor,BA398,Trigger)</f>
        <v>42746</v>
      </c>
      <c r="BA398" s="101">
        <f>_xll.qlCalendarAdvance(Calendar,BA397,AY398,"f",,Trigger)</f>
        <v>42748</v>
      </c>
      <c r="BB398" s="101">
        <f>_xll.qlInterestRateIndexMaturity(Currency&amp;"ibor"&amp;Tenor,BA398,Trigger)</f>
        <v>42929</v>
      </c>
      <c r="BC398" s="246">
        <f>_xll.qlIndexFixing($AC$5,AZ398,TRUE,_xll.ohTrigger(Trigger,Trigger6M))</f>
        <v>2.314147846558649E-3</v>
      </c>
      <c r="BD398" s="246">
        <f>_xll.qlIndexFixing($BE$1,AZ398,TRUE,_xll.ohTrigger(Trigger,Trigger6M))</f>
        <v>2.2477913058902392E-3</v>
      </c>
    </row>
    <row r="399" spans="51:56" ht="11.25" customHeight="1" x14ac:dyDescent="0.25">
      <c r="AY399" s="100" t="s">
        <v>196</v>
      </c>
      <c r="AZ399" s="101">
        <f>_xll.qlInterestRateIndexFixingDate(Currency&amp;"ibor"&amp;Tenor,BA399,Trigger)</f>
        <v>42747</v>
      </c>
      <c r="BA399" s="101">
        <f>_xll.qlCalendarAdvance(Calendar,BA398,AY399,"f",,Trigger)</f>
        <v>42751</v>
      </c>
      <c r="BB399" s="101">
        <f>_xll.qlInterestRateIndexMaturity(Currency&amp;"ibor"&amp;Tenor,BA399,Trigger)</f>
        <v>42933</v>
      </c>
      <c r="BC399" s="246">
        <f>_xll.qlIndexFixing($AC$5,AZ399,TRUE,_xll.ohTrigger(Trigger,Trigger6M))</f>
        <v>2.330908518568005E-3</v>
      </c>
      <c r="BD399" s="246">
        <f>_xll.qlIndexFixing($BE$1,AZ399,TRUE,_xll.ohTrigger(Trigger,Trigger6M))</f>
        <v>2.2652732390721748E-3</v>
      </c>
    </row>
    <row r="400" spans="51:56" ht="11.25" customHeight="1" x14ac:dyDescent="0.25">
      <c r="AY400" s="100" t="s">
        <v>196</v>
      </c>
      <c r="AZ400" s="101">
        <f>_xll.qlInterestRateIndexFixingDate(Currency&amp;"ibor"&amp;Tenor,BA400,Trigger)</f>
        <v>42748</v>
      </c>
      <c r="BA400" s="101">
        <f>_xll.qlCalendarAdvance(Calendar,BA399,AY400,"f",,Trigger)</f>
        <v>42752</v>
      </c>
      <c r="BB400" s="101">
        <f>_xll.qlInterestRateIndexMaturity(Currency&amp;"ibor"&amp;Tenor,BA400,Trigger)</f>
        <v>42933</v>
      </c>
      <c r="BC400" s="246">
        <f>_xll.qlIndexFixing($AC$5,AZ400,TRUE,_xll.ohTrigger(Trigger,Trigger6M))</f>
        <v>2.3332905169497955E-3</v>
      </c>
      <c r="BD400" s="246">
        <f>_xll.qlIndexFixing($BE$1,AZ400,TRUE,_xll.ohTrigger(Trigger,Trigger6M))</f>
        <v>2.2652458582073285E-3</v>
      </c>
    </row>
    <row r="401" spans="51:56" ht="11.25" customHeight="1" x14ac:dyDescent="0.25">
      <c r="AY401" s="100" t="s">
        <v>196</v>
      </c>
      <c r="AZ401" s="101">
        <f>_xll.qlInterestRateIndexFixingDate(Currency&amp;"ibor"&amp;Tenor,BA401,Trigger)</f>
        <v>42751</v>
      </c>
      <c r="BA401" s="101">
        <f>_xll.qlCalendarAdvance(Calendar,BA400,AY401,"f",,Trigger)</f>
        <v>42753</v>
      </c>
      <c r="BB401" s="101">
        <f>_xll.qlInterestRateIndexMaturity(Currency&amp;"ibor"&amp;Tenor,BA401,Trigger)</f>
        <v>42934</v>
      </c>
      <c r="BC401" s="246">
        <f>_xll.qlIndexFixing($AC$5,AZ401,TRUE,_xll.ohTrigger(Trigger,Trigger6M))</f>
        <v>2.3380843479420725E-3</v>
      </c>
      <c r="BD401" s="246">
        <f>_xll.qlIndexFixing($BE$1,AZ401,TRUE,_xll.ohTrigger(Trigger,Trigger6M))</f>
        <v>2.269636811083765E-3</v>
      </c>
    </row>
    <row r="402" spans="51:56" ht="11.25" customHeight="1" x14ac:dyDescent="0.25">
      <c r="AY402" s="100" t="s">
        <v>196</v>
      </c>
      <c r="AZ402" s="101">
        <f>_xll.qlInterestRateIndexFixingDate(Currency&amp;"ibor"&amp;Tenor,BA402,Trigger)</f>
        <v>42752</v>
      </c>
      <c r="BA402" s="101">
        <f>_xll.qlCalendarAdvance(Calendar,BA401,AY402,"f",,Trigger)</f>
        <v>42754</v>
      </c>
      <c r="BB402" s="101">
        <f>_xll.qlInterestRateIndexMaturity(Currency&amp;"ibor"&amp;Tenor,BA402,Trigger)</f>
        <v>42935</v>
      </c>
      <c r="BC402" s="246">
        <f>_xll.qlIndexFixing($AC$5,AZ402,TRUE,_xll.ohTrigger(Trigger,Trigger6M))</f>
        <v>2.3428814443390922E-3</v>
      </c>
      <c r="BD402" s="246">
        <f>_xll.qlIndexFixing($BE$1,AZ402,TRUE,_xll.ohTrigger(Trigger,Trigger6M))</f>
        <v>2.2740714982161974E-3</v>
      </c>
    </row>
    <row r="403" spans="51:56" ht="11.25" customHeight="1" x14ac:dyDescent="0.25">
      <c r="AY403" s="100" t="s">
        <v>196</v>
      </c>
      <c r="AZ403" s="101">
        <f>_xll.qlInterestRateIndexFixingDate(Currency&amp;"ibor"&amp;Tenor,BA403,Trigger)</f>
        <v>42753</v>
      </c>
      <c r="BA403" s="101">
        <f>_xll.qlCalendarAdvance(Calendar,BA402,AY403,"f",,Trigger)</f>
        <v>42755</v>
      </c>
      <c r="BB403" s="101">
        <f>_xll.qlInterestRateIndexMaturity(Currency&amp;"ibor"&amp;Tenor,BA403,Trigger)</f>
        <v>42936</v>
      </c>
      <c r="BC403" s="246">
        <f>_xll.qlIndexFixing($AC$5,AZ403,TRUE,_xll.ohTrigger(Trigger,Trigger6M))</f>
        <v>2.3476818061647022E-3</v>
      </c>
      <c r="BD403" s="246">
        <f>_xll.qlIndexFixing($BE$1,AZ403,TRUE,_xll.ohTrigger(Trigger,Trigger6M))</f>
        <v>2.2785663240311718E-3</v>
      </c>
    </row>
    <row r="404" spans="51:56" ht="11.25" customHeight="1" x14ac:dyDescent="0.25">
      <c r="AY404" s="100" t="s">
        <v>196</v>
      </c>
      <c r="AZ404" s="101">
        <f>_xll.qlInterestRateIndexFixingDate(Currency&amp;"ibor"&amp;Tenor,BA404,Trigger)</f>
        <v>42754</v>
      </c>
      <c r="BA404" s="101">
        <f>_xll.qlCalendarAdvance(Calendar,BA403,AY404,"f",,Trigger)</f>
        <v>42758</v>
      </c>
      <c r="BB404" s="101">
        <f>_xll.qlInterestRateIndexMaturity(Currency&amp;"ibor"&amp;Tenor,BA404,Trigger)</f>
        <v>42940</v>
      </c>
      <c r="BC404" s="246">
        <f>_xll.qlIndexFixing($AC$5,AZ404,TRUE,_xll.ohTrigger(Trigger,Trigger6M))</f>
        <v>2.3644804309956198E-3</v>
      </c>
      <c r="BD404" s="246">
        <f>_xll.qlIndexFixing($BE$1,AZ404,TRUE,_xll.ohTrigger(Trigger,Trigger6M))</f>
        <v>2.2969053191070508E-3</v>
      </c>
    </row>
    <row r="405" spans="51:56" ht="11.25" customHeight="1" x14ac:dyDescent="0.25">
      <c r="AY405" s="100" t="s">
        <v>196</v>
      </c>
      <c r="AZ405" s="101">
        <f>_xll.qlInterestRateIndexFixingDate(Currency&amp;"ibor"&amp;Tenor,BA405,Trigger)</f>
        <v>42755</v>
      </c>
      <c r="BA405" s="101">
        <f>_xll.qlCalendarAdvance(Calendar,BA404,AY405,"f",,Trigger)</f>
        <v>42759</v>
      </c>
      <c r="BB405" s="101">
        <f>_xll.qlInterestRateIndexMaturity(Currency&amp;"ibor"&amp;Tenor,BA405,Trigger)</f>
        <v>42940</v>
      </c>
      <c r="BC405" s="246">
        <f>_xll.qlIndexFixing($AC$5,AZ405,TRUE,_xll.ohTrigger(Trigger,Trigger6M))</f>
        <v>2.3669159082211812E-3</v>
      </c>
      <c r="BD405" s="246">
        <f>_xll.qlIndexFixing($BE$1,AZ405,TRUE,_xll.ohTrigger(Trigger,Trigger6M))</f>
        <v>2.2974751081051535E-3</v>
      </c>
    </row>
    <row r="406" spans="51:56" ht="11.25" customHeight="1" x14ac:dyDescent="0.25">
      <c r="AY406" s="100" t="s">
        <v>196</v>
      </c>
      <c r="AZ406" s="101">
        <f>_xll.qlInterestRateIndexFixingDate(Currency&amp;"ibor"&amp;Tenor,BA406,Trigger)</f>
        <v>42758</v>
      </c>
      <c r="BA406" s="101">
        <f>_xll.qlCalendarAdvance(Calendar,BA405,AY406,"f",,Trigger)</f>
        <v>42760</v>
      </c>
      <c r="BB406" s="101">
        <f>_xll.qlInterestRateIndexMaturity(Currency&amp;"ibor"&amp;Tenor,BA406,Trigger)</f>
        <v>42941</v>
      </c>
      <c r="BC406" s="246">
        <f>_xll.qlIndexFixing($AC$5,AZ406,TRUE,_xll.ohTrigger(Trigger,Trigger6M))</f>
        <v>2.3717325975426105E-3</v>
      </c>
      <c r="BD406" s="246">
        <f>_xll.qlIndexFixing($BE$1,AZ406,TRUE,_xll.ohTrigger(Trigger,Trigger6M))</f>
        <v>2.3025166992907868E-3</v>
      </c>
    </row>
    <row r="407" spans="51:56" ht="11.25" customHeight="1" x14ac:dyDescent="0.25">
      <c r="AY407" s="100" t="s">
        <v>196</v>
      </c>
      <c r="AZ407" s="101">
        <f>_xll.qlInterestRateIndexFixingDate(Currency&amp;"ibor"&amp;Tenor,BA407,Trigger)</f>
        <v>42759</v>
      </c>
      <c r="BA407" s="101">
        <f>_xll.qlCalendarAdvance(Calendar,BA406,AY407,"f",,Trigger)</f>
        <v>42761</v>
      </c>
      <c r="BB407" s="101">
        <f>_xll.qlInterestRateIndexMaturity(Currency&amp;"ibor"&amp;Tenor,BA407,Trigger)</f>
        <v>42942</v>
      </c>
      <c r="BC407" s="246">
        <f>_xll.qlIndexFixing($AC$5,AZ407,TRUE,_xll.ohTrigger(Trigger,Trigger6M))</f>
        <v>2.3765525524330707E-3</v>
      </c>
      <c r="BD407" s="246">
        <f>_xll.qlIndexFixing($BE$1,AZ407,TRUE,_xll.ohTrigger(Trigger,Trigger6M))</f>
        <v>2.3077168591665322E-3</v>
      </c>
    </row>
    <row r="408" spans="51:56" ht="11.25" customHeight="1" x14ac:dyDescent="0.25">
      <c r="AY408" s="100" t="s">
        <v>196</v>
      </c>
      <c r="AZ408" s="101">
        <f>_xll.qlInterestRateIndexFixingDate(Currency&amp;"ibor"&amp;Tenor,BA408,Trigger)</f>
        <v>42760</v>
      </c>
      <c r="BA408" s="101">
        <f>_xll.qlCalendarAdvance(Calendar,BA407,AY408,"f",,Trigger)</f>
        <v>42762</v>
      </c>
      <c r="BB408" s="101">
        <f>_xll.qlInterestRateIndexMaturity(Currency&amp;"ibor"&amp;Tenor,BA408,Trigger)</f>
        <v>42943</v>
      </c>
      <c r="BC408" s="246">
        <f>_xll.qlIndexFixing($AC$5,AZ408,TRUE,_xll.ohTrigger(Trigger,Trigger6M))</f>
        <v>2.3813757729177348E-3</v>
      </c>
      <c r="BD408" s="246">
        <f>_xll.qlIndexFixing($BE$1,AZ408,TRUE,_xll.ohTrigger(Trigger,Trigger6M))</f>
        <v>2.3130919933910996E-3</v>
      </c>
    </row>
    <row r="409" spans="51:56" ht="11.25" customHeight="1" x14ac:dyDescent="0.25">
      <c r="AY409" s="100" t="s">
        <v>196</v>
      </c>
      <c r="AZ409" s="101">
        <f>_xll.qlInterestRateIndexFixingDate(Currency&amp;"ibor"&amp;Tenor,BA409,Trigger)</f>
        <v>42761</v>
      </c>
      <c r="BA409" s="101">
        <f>_xll.qlCalendarAdvance(Calendar,BA408,AY409,"f",,Trigger)</f>
        <v>42765</v>
      </c>
      <c r="BB409" s="101">
        <f>_xll.qlInterestRateIndexMaturity(Currency&amp;"ibor"&amp;Tenor,BA409,Trigger)</f>
        <v>42947</v>
      </c>
      <c r="BC409" s="246">
        <f>_xll.qlIndexFixing($AC$5,AZ409,TRUE,_xll.ohTrigger(Trigger,Trigger6M))</f>
        <v>2.3982114813076434E-3</v>
      </c>
      <c r="BD409" s="246">
        <f>_xll.qlIndexFixing($BE$1,AZ409,TRUE,_xll.ohTrigger(Trigger,Trigger6M))</f>
        <v>2.3346721016075087E-3</v>
      </c>
    </row>
    <row r="410" spans="51:56" ht="11.25" customHeight="1" x14ac:dyDescent="0.25">
      <c r="AY410" s="100" t="s">
        <v>196</v>
      </c>
      <c r="AZ410" s="101">
        <f>_xll.qlInterestRateIndexFixingDate(Currency&amp;"ibor"&amp;Tenor,BA410,Trigger)</f>
        <v>42762</v>
      </c>
      <c r="BA410" s="101">
        <f>_xll.qlCalendarAdvance(Calendar,BA409,AY410,"f",,Trigger)</f>
        <v>42766</v>
      </c>
      <c r="BB410" s="101">
        <f>_xll.qlInterestRateIndexMaturity(Currency&amp;"ibor"&amp;Tenor,BA410,Trigger)</f>
        <v>42947</v>
      </c>
      <c r="BC410" s="246">
        <f>_xll.qlIndexFixing($AC$5,AZ410,TRUE,_xll.ohTrigger(Trigger,Trigger6M))</f>
        <v>2.4007013112656802E-3</v>
      </c>
      <c r="BD410" s="246">
        <f>_xll.qlIndexFixing($BE$1,AZ410,TRUE,_xll.ohTrigger(Trigger,Trigger6M))</f>
        <v>2.3366703950416729E-3</v>
      </c>
    </row>
    <row r="411" spans="51:56" ht="11.25" customHeight="1" x14ac:dyDescent="0.25">
      <c r="AY411" s="100" t="s">
        <v>196</v>
      </c>
      <c r="AZ411" s="101">
        <f>_xll.qlInterestRateIndexFixingDate(Currency&amp;"ibor"&amp;Tenor,BA411,Trigger)</f>
        <v>42765</v>
      </c>
      <c r="BA411" s="101">
        <f>_xll.qlCalendarAdvance(Calendar,BA410,AY411,"f",,Trigger)</f>
        <v>42767</v>
      </c>
      <c r="BB411" s="101">
        <f>_xll.qlInterestRateIndexMaturity(Currency&amp;"ibor"&amp;Tenor,BA411,Trigger)</f>
        <v>42948</v>
      </c>
      <c r="BC411" s="246">
        <f>_xll.qlIndexFixing($AC$5,AZ411,TRUE,_xll.ohTrigger(Trigger,Trigger6M))</f>
        <v>2.4055408600737889E-3</v>
      </c>
      <c r="BD411" s="246">
        <f>_xll.qlIndexFixing($BE$1,AZ411,TRUE,_xll.ohTrigger(Trigger,Trigger6M))</f>
        <v>2.3431664941964015E-3</v>
      </c>
    </row>
    <row r="412" spans="51:56" ht="11.25" customHeight="1" x14ac:dyDescent="0.25">
      <c r="AY412" s="100" t="s">
        <v>196</v>
      </c>
      <c r="AZ412" s="101">
        <f>_xll.qlInterestRateIndexFixingDate(Currency&amp;"ibor"&amp;Tenor,BA412,Trigger)</f>
        <v>42766</v>
      </c>
      <c r="BA412" s="101">
        <f>_xll.qlCalendarAdvance(Calendar,BA411,AY412,"f",,Trigger)</f>
        <v>42768</v>
      </c>
      <c r="BB412" s="101">
        <f>_xll.qlInterestRateIndexMaturity(Currency&amp;"ibor"&amp;Tenor,BA412,Trigger)</f>
        <v>42949</v>
      </c>
      <c r="BC412" s="246">
        <f>_xll.qlIndexFixing($AC$5,AZ412,TRUE,_xll.ohTrigger(Trigger,Trigger6M))</f>
        <v>2.4103836746178667E-3</v>
      </c>
      <c r="BD412" s="246">
        <f>_xll.qlIndexFixing($BE$1,AZ412,TRUE,_xll.ohTrigger(Trigger,Trigger6M))</f>
        <v>2.3499360068696957E-3</v>
      </c>
    </row>
    <row r="413" spans="51:56" ht="11.25" customHeight="1" x14ac:dyDescent="0.25">
      <c r="AY413" s="100" t="s">
        <v>196</v>
      </c>
      <c r="AZ413" s="101">
        <f>_xll.qlInterestRateIndexFixingDate(Currency&amp;"ibor"&amp;Tenor,BA413,Trigger)</f>
        <v>42767</v>
      </c>
      <c r="BA413" s="101">
        <f>_xll.qlCalendarAdvance(Calendar,BA412,AY413,"f",,Trigger)</f>
        <v>42769</v>
      </c>
      <c r="BB413" s="101">
        <f>_xll.qlInterestRateIndexMaturity(Currency&amp;"ibor"&amp;Tenor,BA413,Trigger)</f>
        <v>42950</v>
      </c>
      <c r="BC413" s="246">
        <f>_xll.qlIndexFixing($AC$5,AZ413,TRUE,_xll.ohTrigger(Trigger,Trigger6M))</f>
        <v>2.41522975492132E-3</v>
      </c>
      <c r="BD413" s="246">
        <f>_xll.qlIndexFixing($BE$1,AZ413,TRUE,_xll.ohTrigger(Trigger,Trigger6M))</f>
        <v>2.3569898285303926E-3</v>
      </c>
    </row>
    <row r="414" spans="51:56" ht="11.25" customHeight="1" x14ac:dyDescent="0.25">
      <c r="AY414" s="100" t="s">
        <v>196</v>
      </c>
      <c r="AZ414" s="101">
        <f>_xll.qlInterestRateIndexFixingDate(Currency&amp;"ibor"&amp;Tenor,BA414,Trigger)</f>
        <v>42768</v>
      </c>
      <c r="BA414" s="101">
        <f>_xll.qlCalendarAdvance(Calendar,BA413,AY414,"f",,Trigger)</f>
        <v>42772</v>
      </c>
      <c r="BB414" s="101">
        <f>_xll.qlInterestRateIndexMaturity(Currency&amp;"ibor"&amp;Tenor,BA414,Trigger)</f>
        <v>42954</v>
      </c>
      <c r="BC414" s="246">
        <f>_xll.qlIndexFixing($AC$5,AZ414,TRUE,_xll.ohTrigger(Trigger,Trigger6M))</f>
        <v>2.4321016776145108E-3</v>
      </c>
      <c r="BD414" s="246">
        <f>_xll.qlIndexFixing($BE$1,AZ414,TRUE,_xll.ohTrigger(Trigger,Trigger6M))</f>
        <v>2.3838191227363451E-3</v>
      </c>
    </row>
    <row r="415" spans="51:56" ht="11.25" customHeight="1" x14ac:dyDescent="0.25">
      <c r="AY415" s="100" t="s">
        <v>196</v>
      </c>
      <c r="AZ415" s="101">
        <f>_xll.qlInterestRateIndexFixingDate(Currency&amp;"ibor"&amp;Tenor,BA415,Trigger)</f>
        <v>42769</v>
      </c>
      <c r="BA415" s="101">
        <f>_xll.qlCalendarAdvance(Calendar,BA414,AY415,"f",,Trigger)</f>
        <v>42773</v>
      </c>
      <c r="BB415" s="101">
        <f>_xll.qlInterestRateIndexMaturity(Currency&amp;"ibor"&amp;Tenor,BA415,Trigger)</f>
        <v>42954</v>
      </c>
      <c r="BC415" s="246">
        <f>_xll.qlIndexFixing($AC$5,AZ415,TRUE,_xll.ohTrigger(Trigger,Trigger6M))</f>
        <v>2.4346467342080641E-3</v>
      </c>
      <c r="BD415" s="246">
        <f>_xll.qlIndexFixing($BE$1,AZ415,TRUE,_xll.ohTrigger(Trigger,Trigger6M))</f>
        <v>2.3877700276664052E-3</v>
      </c>
    </row>
    <row r="416" spans="51:56" ht="11.25" customHeight="1" x14ac:dyDescent="0.25">
      <c r="AY416" s="100" t="s">
        <v>196</v>
      </c>
      <c r="AZ416" s="101">
        <f>_xll.qlInterestRateIndexFixingDate(Currency&amp;"ibor"&amp;Tenor,BA416,Trigger)</f>
        <v>42772</v>
      </c>
      <c r="BA416" s="101">
        <f>_xll.qlCalendarAdvance(Calendar,BA415,AY416,"f",,Trigger)</f>
        <v>42774</v>
      </c>
      <c r="BB416" s="101">
        <f>_xll.qlInterestRateIndexMaturity(Currency&amp;"ibor"&amp;Tenor,BA416,Trigger)</f>
        <v>42955</v>
      </c>
      <c r="BC416" s="246">
        <f>_xll.qlIndexFixing($AC$5,AZ416,TRUE,_xll.ohTrigger(Trigger,Trigger6M))</f>
        <v>2.4395091436674454E-3</v>
      </c>
      <c r="BD416" s="246">
        <f>_xll.qlIndexFixing($BE$1,AZ416,TRUE,_xll.ohTrigger(Trigger,Trigger6M))</f>
        <v>2.3960229797287064E-3</v>
      </c>
    </row>
    <row r="417" spans="51:56" ht="11.25" customHeight="1" x14ac:dyDescent="0.25">
      <c r="AY417" s="100" t="s">
        <v>196</v>
      </c>
      <c r="AZ417" s="101">
        <f>_xll.qlInterestRateIndexFixingDate(Currency&amp;"ibor"&amp;Tenor,BA417,Trigger)</f>
        <v>42773</v>
      </c>
      <c r="BA417" s="101">
        <f>_xll.qlCalendarAdvance(Calendar,BA416,AY417,"f",,Trigger)</f>
        <v>42775</v>
      </c>
      <c r="BB417" s="101">
        <f>_xll.qlInterestRateIndexMaturity(Currency&amp;"ibor"&amp;Tenor,BA417,Trigger)</f>
        <v>42956</v>
      </c>
      <c r="BC417" s="246">
        <f>_xll.qlIndexFixing($AC$5,AZ417,TRUE,_xll.ohTrigger(Trigger,Trigger6M))</f>
        <v>2.4443748190288504E-3</v>
      </c>
      <c r="BD417" s="246">
        <f>_xll.qlIndexFixing($BE$1,AZ417,TRUE,_xll.ohTrigger(Trigger,Trigger6M))</f>
        <v>2.4044657617125135E-3</v>
      </c>
    </row>
    <row r="418" spans="51:56" ht="11.25" customHeight="1" x14ac:dyDescent="0.25">
      <c r="AY418" s="100" t="s">
        <v>196</v>
      </c>
      <c r="AZ418" s="101">
        <f>_xll.qlInterestRateIndexFixingDate(Currency&amp;"ibor"&amp;Tenor,BA418,Trigger)</f>
        <v>42774</v>
      </c>
      <c r="BA418" s="101">
        <f>_xll.qlCalendarAdvance(Calendar,BA417,AY418,"f",,Trigger)</f>
        <v>42776</v>
      </c>
      <c r="BB418" s="101">
        <f>_xll.qlInterestRateIndexMaturity(Currency&amp;"ibor"&amp;Tenor,BA418,Trigger)</f>
        <v>42957</v>
      </c>
      <c r="BC418" s="246">
        <f>_xll.qlIndexFixing($AC$5,AZ418,TRUE,_xll.ohTrigger(Trigger,Trigger6M))</f>
        <v>2.4492437603174529E-3</v>
      </c>
      <c r="BD418" s="246">
        <f>_xll.qlIndexFixing($BE$1,AZ418,TRUE,_xll.ohTrigger(Trigger,Trigger6M))</f>
        <v>2.4130817077469328E-3</v>
      </c>
    </row>
    <row r="419" spans="51:56" ht="11.25" customHeight="1" x14ac:dyDescent="0.25">
      <c r="AY419" s="100" t="s">
        <v>196</v>
      </c>
      <c r="AZ419" s="101">
        <f>_xll.qlInterestRateIndexFixingDate(Currency&amp;"ibor"&amp;Tenor,BA419,Trigger)</f>
        <v>42775</v>
      </c>
      <c r="BA419" s="101">
        <f>_xll.qlCalendarAdvance(Calendar,BA418,AY419,"f",,Trigger)</f>
        <v>42779</v>
      </c>
      <c r="BB419" s="101">
        <f>_xll.qlInterestRateIndexMaturity(Currency&amp;"ibor"&amp;Tenor,BA419,Trigger)</f>
        <v>42961</v>
      </c>
      <c r="BC419" s="246">
        <f>_xll.qlIndexFixing($AC$5,AZ419,TRUE,_xll.ohTrigger(Trigger,Trigger6M))</f>
        <v>2.4661510280675038E-3</v>
      </c>
      <c r="BD419" s="246">
        <f>_xll.qlIndexFixing($BE$1,AZ419,TRUE,_xll.ohTrigger(Trigger,Trigger6M))</f>
        <v>2.443699334903108E-3</v>
      </c>
    </row>
    <row r="420" spans="51:56" ht="11.25" customHeight="1" x14ac:dyDescent="0.25">
      <c r="AY420" s="100" t="s">
        <v>196</v>
      </c>
      <c r="AZ420" s="101">
        <f>_xll.qlInterestRateIndexFixingDate(Currency&amp;"ibor"&amp;Tenor,BA420,Trigger)</f>
        <v>42776</v>
      </c>
      <c r="BA420" s="101">
        <f>_xll.qlCalendarAdvance(Calendar,BA419,AY420,"f",,Trigger)</f>
        <v>42780</v>
      </c>
      <c r="BB420" s="101">
        <f>_xll.qlInterestRateIndexMaturity(Currency&amp;"ibor"&amp;Tenor,BA420,Trigger)</f>
        <v>42961</v>
      </c>
      <c r="BC420" s="246">
        <f>_xll.qlIndexFixing($AC$5,AZ420,TRUE,_xll.ohTrigger(Trigger,Trigger6M))</f>
        <v>2.4687521852128518E-3</v>
      </c>
      <c r="BD420" s="246">
        <f>_xll.qlIndexFixing($BE$1,AZ420,TRUE,_xll.ohTrigger(Trigger,Trigger6M))</f>
        <v>2.4489438062982611E-3</v>
      </c>
    </row>
    <row r="421" spans="51:56" ht="11.25" customHeight="1" x14ac:dyDescent="0.25">
      <c r="AY421" s="100" t="s">
        <v>196</v>
      </c>
      <c r="AZ421" s="101">
        <f>_xll.qlInterestRateIndexFixingDate(Currency&amp;"ibor"&amp;Tenor,BA421,Trigger)</f>
        <v>42779</v>
      </c>
      <c r="BA421" s="101">
        <f>_xll.qlCalendarAdvance(Calendar,BA420,AY421,"f",,Trigger)</f>
        <v>42781</v>
      </c>
      <c r="BB421" s="101">
        <f>_xll.qlInterestRateIndexMaturity(Currency&amp;"ibor"&amp;Tenor,BA421,Trigger)</f>
        <v>42962</v>
      </c>
      <c r="BC421" s="246">
        <f>_xll.qlIndexFixing($AC$5,AZ421,TRUE,_xll.ohTrigger(Trigger,Trigger6M))</f>
        <v>2.4736374564920736E-3</v>
      </c>
      <c r="BD421" s="246">
        <f>_xll.qlIndexFixing($BE$1,AZ421,TRUE,_xll.ohTrigger(Trigger,Trigger6M))</f>
        <v>2.4581755756666649E-3</v>
      </c>
    </row>
    <row r="422" spans="51:56" ht="11.25" customHeight="1" x14ac:dyDescent="0.25">
      <c r="AY422" s="100" t="s">
        <v>196</v>
      </c>
      <c r="AZ422" s="101">
        <f>_xll.qlInterestRateIndexFixingDate(Currency&amp;"ibor"&amp;Tenor,BA422,Trigger)</f>
        <v>42780</v>
      </c>
      <c r="BA422" s="101">
        <f>_xll.qlCalendarAdvance(Calendar,BA421,AY422,"f",,Trigger)</f>
        <v>42782</v>
      </c>
      <c r="BB422" s="101">
        <f>_xll.qlInterestRateIndexMaturity(Currency&amp;"ibor"&amp;Tenor,BA422,Trigger)</f>
        <v>42963</v>
      </c>
      <c r="BC422" s="246">
        <f>_xll.qlIndexFixing($AC$5,AZ422,TRUE,_xll.ohTrigger(Trigger,Trigger6M))</f>
        <v>2.4785259938415825E-3</v>
      </c>
      <c r="BD422" s="246">
        <f>_xll.qlIndexFixing($BE$1,AZ422,TRUE,_xll.ohTrigger(Trigger,Trigger6M))</f>
        <v>2.4674805083840391E-3</v>
      </c>
    </row>
    <row r="423" spans="51:56" ht="11.25" customHeight="1" x14ac:dyDescent="0.25">
      <c r="AY423" s="100" t="s">
        <v>196</v>
      </c>
      <c r="AZ423" s="101">
        <f>_xll.qlInterestRateIndexFixingDate(Currency&amp;"ibor"&amp;Tenor,BA423,Trigger)</f>
        <v>42781</v>
      </c>
      <c r="BA423" s="101">
        <f>_xll.qlCalendarAdvance(Calendar,BA422,AY423,"f",,Trigger)</f>
        <v>42783</v>
      </c>
      <c r="BB423" s="101">
        <f>_xll.qlInterestRateIndexMaturity(Currency&amp;"ibor"&amp;Tenor,BA423,Trigger)</f>
        <v>42964</v>
      </c>
      <c r="BC423" s="246">
        <f>_xll.qlIndexFixing($AC$5,AZ423,TRUE,_xll.ohTrigger(Trigger,Trigger6M))</f>
        <v>2.4834177972852269E-3</v>
      </c>
      <c r="BD423" s="246">
        <f>_xll.qlIndexFixing($BE$1,AZ423,TRUE,_xll.ohTrigger(Trigger,Trigger6M))</f>
        <v>2.4768419366552837E-3</v>
      </c>
    </row>
    <row r="424" spans="51:56" ht="11.25" customHeight="1" x14ac:dyDescent="0.25">
      <c r="AY424" s="100" t="s">
        <v>196</v>
      </c>
      <c r="AZ424" s="101">
        <f>_xll.qlInterestRateIndexFixingDate(Currency&amp;"ibor"&amp;Tenor,BA424,Trigger)</f>
        <v>42782</v>
      </c>
      <c r="BA424" s="101">
        <f>_xll.qlCalendarAdvance(Calendar,BA423,AY424,"f",,Trigger)</f>
        <v>42786</v>
      </c>
      <c r="BB424" s="101">
        <f>_xll.qlInterestRateIndexMaturity(Currency&amp;"ibor"&amp;Tenor,BA424,Trigger)</f>
        <v>42968</v>
      </c>
      <c r="BC424" s="246">
        <f>_xll.qlIndexFixing($AC$5,AZ424,TRUE,_xll.ohTrigger(Trigger,Trigger6M))</f>
        <v>2.5003595408556768E-3</v>
      </c>
      <c r="BD424" s="246">
        <f>_xll.qlIndexFixing($BE$1,AZ424,TRUE,_xll.ohTrigger(Trigger,Trigger6M))</f>
        <v>2.5087756039741753E-3</v>
      </c>
    </row>
    <row r="425" spans="51:56" ht="11.25" customHeight="1" x14ac:dyDescent="0.25">
      <c r="AY425" s="100" t="s">
        <v>196</v>
      </c>
      <c r="AZ425" s="101">
        <f>_xll.qlInterestRateIndexFixingDate(Currency&amp;"ibor"&amp;Tenor,BA425,Trigger)</f>
        <v>42783</v>
      </c>
      <c r="BA425" s="101">
        <f>_xll.qlCalendarAdvance(Calendar,BA424,AY425,"f",,Trigger)</f>
        <v>42787</v>
      </c>
      <c r="BB425" s="101">
        <f>_xll.qlInterestRateIndexMaturity(Currency&amp;"ibor"&amp;Tenor,BA425,Trigger)</f>
        <v>42968</v>
      </c>
      <c r="BC425" s="246">
        <f>_xll.qlIndexFixing($AC$5,AZ425,TRUE,_xll.ohTrigger(Trigger,Trigger6M))</f>
        <v>2.5030176724812176E-3</v>
      </c>
      <c r="BD425" s="246">
        <f>_xll.qlIndexFixing($BE$1,AZ425,TRUE,_xll.ohTrigger(Trigger,Trigger6M))</f>
        <v>2.514519238581626E-3</v>
      </c>
    </row>
    <row r="426" spans="51:56" ht="11.25" customHeight="1" x14ac:dyDescent="0.25">
      <c r="AY426" s="100" t="s">
        <v>196</v>
      </c>
      <c r="AZ426" s="101">
        <f>_xll.qlInterestRateIndexFixingDate(Currency&amp;"ibor"&amp;Tenor,BA426,Trigger)</f>
        <v>42786</v>
      </c>
      <c r="BA426" s="101">
        <f>_xll.qlCalendarAdvance(Calendar,BA425,AY426,"f",,Trigger)</f>
        <v>42788</v>
      </c>
      <c r="BB426" s="101">
        <f>_xll.qlInterestRateIndexMaturity(Currency&amp;"ibor"&amp;Tenor,BA426,Trigger)</f>
        <v>42969</v>
      </c>
      <c r="BC426" s="246">
        <f>_xll.qlIndexFixing($AC$5,AZ426,TRUE,_xll.ohTrigger(Trigger,Trigger6M))</f>
        <v>2.5079258067559141E-3</v>
      </c>
      <c r="BD426" s="246">
        <f>_xll.qlIndexFixing($BE$1,AZ426,TRUE,_xll.ohTrigger(Trigger,Trigger6M))</f>
        <v>2.5239131168504768E-3</v>
      </c>
    </row>
    <row r="427" spans="51:56" ht="11.25" customHeight="1" x14ac:dyDescent="0.25">
      <c r="AY427" s="100" t="s">
        <v>196</v>
      </c>
      <c r="AZ427" s="101">
        <f>_xll.qlInterestRateIndexFixingDate(Currency&amp;"ibor"&amp;Tenor,BA427,Trigger)</f>
        <v>42787</v>
      </c>
      <c r="BA427" s="101">
        <f>_xll.qlCalendarAdvance(Calendar,BA426,AY427,"f",,Trigger)</f>
        <v>42789</v>
      </c>
      <c r="BB427" s="101">
        <f>_xll.qlInterestRateIndexMaturity(Currency&amp;"ibor"&amp;Tenor,BA427,Trigger)</f>
        <v>42970</v>
      </c>
      <c r="BC427" s="246">
        <f>_xll.qlIndexFixing($AC$5,AZ427,TRUE,_xll.ohTrigger(Trigger,Trigger6M))</f>
        <v>2.5128372072687191E-3</v>
      </c>
      <c r="BD427" s="246">
        <f>_xll.qlIndexFixing($BE$1,AZ427,TRUE,_xll.ohTrigger(Trigger,Trigger6M))</f>
        <v>2.5332634773628576E-3</v>
      </c>
    </row>
    <row r="428" spans="51:56" ht="11.25" customHeight="1" x14ac:dyDescent="0.25">
      <c r="AY428" s="100" t="s">
        <v>196</v>
      </c>
      <c r="AZ428" s="101">
        <f>_xll.qlInterestRateIndexFixingDate(Currency&amp;"ibor"&amp;Tenor,BA428,Trigger)</f>
        <v>42788</v>
      </c>
      <c r="BA428" s="101">
        <f>_xll.qlCalendarAdvance(Calendar,BA427,AY428,"f",,Trigger)</f>
        <v>42790</v>
      </c>
      <c r="BB428" s="101">
        <f>_xll.qlInterestRateIndexMaturity(Currency&amp;"ibor"&amp;Tenor,BA428,Trigger)</f>
        <v>42971</v>
      </c>
      <c r="BC428" s="246">
        <f>_xll.qlIndexFixing($AC$5,AZ428,TRUE,_xll.ohTrigger(Trigger,Trigger6M))</f>
        <v>2.5177518740443646E-3</v>
      </c>
      <c r="BD428" s="246">
        <f>_xll.qlIndexFixing($BE$1,AZ428,TRUE,_xll.ohTrigger(Trigger,Trigger6M))</f>
        <v>2.5425536501380132E-3</v>
      </c>
    </row>
    <row r="429" spans="51:56" ht="11.25" customHeight="1" x14ac:dyDescent="0.25">
      <c r="AY429" s="100" t="s">
        <v>196</v>
      </c>
      <c r="AZ429" s="101">
        <f>_xll.qlInterestRateIndexFixingDate(Currency&amp;"ibor"&amp;Tenor,BA429,Trigger)</f>
        <v>42789</v>
      </c>
      <c r="BA429" s="101">
        <f>_xll.qlCalendarAdvance(Calendar,BA428,AY429,"f",,Trigger)</f>
        <v>42793</v>
      </c>
      <c r="BB429" s="101">
        <f>_xll.qlInterestRateIndexMaturity(Currency&amp;"ibor"&amp;Tenor,BA429,Trigger)</f>
        <v>42975</v>
      </c>
      <c r="BC429" s="246">
        <f>_xll.qlIndexFixing($AC$5,AZ429,TRUE,_xll.ohTrigger(Trigger,Trigger6M))</f>
        <v>2.5347272242062942E-3</v>
      </c>
      <c r="BD429" s="246">
        <f>_xll.qlIndexFixing($BE$1,AZ429,TRUE,_xll.ohTrigger(Trigger,Trigger6M))</f>
        <v>2.5733621272782249E-3</v>
      </c>
    </row>
    <row r="430" spans="51:56" ht="11.25" customHeight="1" x14ac:dyDescent="0.25">
      <c r="AY430" s="100" t="s">
        <v>196</v>
      </c>
      <c r="AZ430" s="101">
        <f>_xll.qlInterestRateIndexFixingDate(Currency&amp;"ibor"&amp;Tenor,BA430,Trigger)</f>
        <v>42790</v>
      </c>
      <c r="BA430" s="101">
        <f>_xll.qlCalendarAdvance(Calendar,BA429,AY430,"f",,Trigger)</f>
        <v>42794</v>
      </c>
      <c r="BB430" s="101">
        <f>_xll.qlInterestRateIndexMaturity(Currency&amp;"ibor"&amp;Tenor,BA430,Trigger)</f>
        <v>42978</v>
      </c>
      <c r="BC430" s="246">
        <f>_xll.qlIndexFixing($AC$5,AZ430,TRUE,_xll.ohTrigger(Trigger,Trigger6M))</f>
        <v>2.5440568712593206E-3</v>
      </c>
      <c r="BD430" s="246">
        <f>_xll.qlIndexFixing($BE$1,AZ430,TRUE,_xll.ohTrigger(Trigger,Trigger6M))</f>
        <v>2.5890450808982329E-3</v>
      </c>
    </row>
    <row r="431" spans="51:56" ht="11.25" customHeight="1" x14ac:dyDescent="0.25">
      <c r="AY431" s="100" t="s">
        <v>196</v>
      </c>
      <c r="AZ431" s="101">
        <f>_xll.qlInterestRateIndexFixingDate(Currency&amp;"ibor"&amp;Tenor,BA431,Trigger)</f>
        <v>42793</v>
      </c>
      <c r="BA431" s="101">
        <f>_xll.qlCalendarAdvance(Calendar,BA430,AY431,"f",,Trigger)</f>
        <v>42795</v>
      </c>
      <c r="BB431" s="101">
        <f>_xll.qlInterestRateIndexMaturity(Currency&amp;"ibor"&amp;Tenor,BA431,Trigger)</f>
        <v>42979</v>
      </c>
      <c r="BC431" s="246">
        <f>_xll.qlIndexFixing($AC$5,AZ431,TRUE,_xll.ohTrigger(Trigger,Trigger6M))</f>
        <v>2.5489727763171265E-3</v>
      </c>
      <c r="BD431" s="246">
        <f>_xll.qlIndexFixing($BE$1,AZ431,TRUE,_xll.ohTrigger(Trigger,Trigger6M))</f>
        <v>2.5977054110403815E-3</v>
      </c>
    </row>
    <row r="432" spans="51:56" ht="11.25" customHeight="1" x14ac:dyDescent="0.25">
      <c r="AY432" s="100" t="s">
        <v>196</v>
      </c>
      <c r="AZ432" s="101">
        <f>_xll.qlInterestRateIndexFixingDate(Currency&amp;"ibor"&amp;Tenor,BA432,Trigger)</f>
        <v>42794</v>
      </c>
      <c r="BA432" s="101">
        <f>_xll.qlCalendarAdvance(Calendar,BA431,AY432,"f",,Trigger)</f>
        <v>42796</v>
      </c>
      <c r="BB432" s="101">
        <f>_xll.qlInterestRateIndexMaturity(Currency&amp;"ibor"&amp;Tenor,BA432,Trigger)</f>
        <v>42982</v>
      </c>
      <c r="BC432" s="246">
        <f>_xll.qlIndexFixing($AC$5,AZ432,TRUE,_xll.ohTrigger(Trigger,Trigger6M))</f>
        <v>2.558270988114775E-3</v>
      </c>
      <c r="BD432" s="246">
        <f>_xll.qlIndexFixing($BE$1,AZ432,TRUE,_xll.ohTrigger(Trigger,Trigger6M))</f>
        <v>2.6128752111602917E-3</v>
      </c>
    </row>
    <row r="433" spans="51:56" ht="11.25" customHeight="1" x14ac:dyDescent="0.25">
      <c r="AY433" s="100" t="s">
        <v>196</v>
      </c>
      <c r="AZ433" s="101">
        <f>_xll.qlInterestRateIndexFixingDate(Currency&amp;"ibor"&amp;Tenor,BA433,Trigger)</f>
        <v>42795</v>
      </c>
      <c r="BA433" s="101">
        <f>_xll.qlCalendarAdvance(Calendar,BA432,AY433,"f",,Trigger)</f>
        <v>42797</v>
      </c>
      <c r="BB433" s="101">
        <f>_xll.qlInterestRateIndexMaturity(Currency&amp;"ibor"&amp;Tenor,BA433,Trigger)</f>
        <v>42982</v>
      </c>
      <c r="BC433" s="246">
        <f>_xll.qlIndexFixing($AC$5,AZ433,TRUE,_xll.ohTrigger(Trigger,Trigger6M))</f>
        <v>2.5609997818766667E-3</v>
      </c>
      <c r="BD433" s="246">
        <f>_xll.qlIndexFixing($BE$1,AZ433,TRUE,_xll.ohTrigger(Trigger,Trigger6M))</f>
        <v>2.6178589037147474E-3</v>
      </c>
    </row>
    <row r="434" spans="51:56" ht="11.25" customHeight="1" x14ac:dyDescent="0.25">
      <c r="AY434" s="100" t="s">
        <v>196</v>
      </c>
      <c r="AZ434" s="101">
        <f>_xll.qlInterestRateIndexFixingDate(Currency&amp;"ibor"&amp;Tenor,BA434,Trigger)</f>
        <v>42796</v>
      </c>
      <c r="BA434" s="101">
        <f>_xll.qlCalendarAdvance(Calendar,BA433,AY434,"f",,Trigger)</f>
        <v>42800</v>
      </c>
      <c r="BB434" s="101">
        <f>_xll.qlInterestRateIndexMaturity(Currency&amp;"ibor"&amp;Tenor,BA434,Trigger)</f>
        <v>42984</v>
      </c>
      <c r="BC434" s="246">
        <f>_xll.qlIndexFixing($AC$5,AZ434,TRUE,_xll.ohTrigger(Trigger,Trigger6M))</f>
        <v>2.5736005054101457E-3</v>
      </c>
      <c r="BD434" s="246">
        <f>_xll.qlIndexFixing($BE$1,AZ434,TRUE,_xll.ohTrigger(Trigger,Trigger6M))</f>
        <v>2.6385650568376252E-3</v>
      </c>
    </row>
    <row r="435" spans="51:56" ht="11.25" customHeight="1" x14ac:dyDescent="0.25">
      <c r="AY435" s="100" t="s">
        <v>196</v>
      </c>
      <c r="AZ435" s="101">
        <f>_xll.qlInterestRateIndexFixingDate(Currency&amp;"ibor"&amp;Tenor,BA435,Trigger)</f>
        <v>42797</v>
      </c>
      <c r="BA435" s="101">
        <f>_xll.qlCalendarAdvance(Calendar,BA434,AY435,"f",,Trigger)</f>
        <v>42801</v>
      </c>
      <c r="BB435" s="101">
        <f>_xll.qlInterestRateIndexMaturity(Currency&amp;"ibor"&amp;Tenor,BA435,Trigger)</f>
        <v>42985</v>
      </c>
      <c r="BC435" s="246">
        <f>_xll.qlIndexFixing($AC$5,AZ435,TRUE,_xll.ohTrigger(Trigger,Trigger6M))</f>
        <v>2.5785356921585434E-3</v>
      </c>
      <c r="BD435" s="246">
        <f>_xll.qlIndexFixing($BE$1,AZ435,TRUE,_xll.ohTrigger(Trigger,Trigger6M))</f>
        <v>2.6462689309532206E-3</v>
      </c>
    </row>
    <row r="436" spans="51:56" ht="11.25" customHeight="1" x14ac:dyDescent="0.25">
      <c r="AY436" s="100" t="s">
        <v>196</v>
      </c>
      <c r="AZ436" s="101">
        <f>_xll.qlInterestRateIndexFixingDate(Currency&amp;"ibor"&amp;Tenor,BA436,Trigger)</f>
        <v>42800</v>
      </c>
      <c r="BA436" s="101">
        <f>_xll.qlCalendarAdvance(Calendar,BA435,AY436,"f",,Trigger)</f>
        <v>42802</v>
      </c>
      <c r="BB436" s="101">
        <f>_xll.qlInterestRateIndexMaturity(Currency&amp;"ibor"&amp;Tenor,BA436,Trigger)</f>
        <v>42986</v>
      </c>
      <c r="BC436" s="246">
        <f>_xll.qlIndexFixing($AC$5,AZ436,TRUE,_xll.ohTrigger(Trigger,Trigger6M))</f>
        <v>2.5834740926071165E-3</v>
      </c>
      <c r="BD436" s="246">
        <f>_xll.qlIndexFixing($BE$1,AZ436,TRUE,_xll.ohTrigger(Trigger,Trigger6M))</f>
        <v>2.6538317138726981E-3</v>
      </c>
    </row>
    <row r="437" spans="51:56" ht="11.25" customHeight="1" x14ac:dyDescent="0.25">
      <c r="AY437" s="100" t="s">
        <v>196</v>
      </c>
      <c r="AZ437" s="101">
        <f>_xll.qlInterestRateIndexFixingDate(Currency&amp;"ibor"&amp;Tenor,BA437,Trigger)</f>
        <v>42801</v>
      </c>
      <c r="BA437" s="101">
        <f>_xll.qlCalendarAdvance(Calendar,BA436,AY437,"f",,Trigger)</f>
        <v>42803</v>
      </c>
      <c r="BB437" s="101">
        <f>_xll.qlInterestRateIndexMaturity(Currency&amp;"ibor"&amp;Tenor,BA437,Trigger)</f>
        <v>42989</v>
      </c>
      <c r="BC437" s="246">
        <f>_xll.qlIndexFixing($AC$5,AZ437,TRUE,_xll.ohTrigger(Trigger,Trigger6M))</f>
        <v>2.5927250717838741E-3</v>
      </c>
      <c r="BD437" s="246">
        <f>_xll.qlIndexFixing($BE$1,AZ437,TRUE,_xll.ohTrigger(Trigger,Trigger6M))</f>
        <v>2.6676416590836406E-3</v>
      </c>
    </row>
    <row r="438" spans="51:56" ht="11.25" customHeight="1" x14ac:dyDescent="0.25">
      <c r="AY438" s="100" t="s">
        <v>196</v>
      </c>
      <c r="AZ438" s="101">
        <f>_xll.qlInterestRateIndexFixingDate(Currency&amp;"ibor"&amp;Tenor,BA438,Trigger)</f>
        <v>42802</v>
      </c>
      <c r="BA438" s="101">
        <f>_xll.qlCalendarAdvance(Calendar,BA437,AY438,"f",,Trigger)</f>
        <v>42804</v>
      </c>
      <c r="BB438" s="101">
        <f>_xll.qlInterestRateIndexMaturity(Currency&amp;"ibor"&amp;Tenor,BA438,Trigger)</f>
        <v>42989</v>
      </c>
      <c r="BC438" s="246">
        <f>_xll.qlIndexFixing($AC$5,AZ438,TRUE,_xll.ohTrigger(Trigger,Trigger6M))</f>
        <v>2.595510914820492E-3</v>
      </c>
      <c r="BD438" s="246">
        <f>_xll.qlIndexFixing($BE$1,AZ438,TRUE,_xll.ohTrigger(Trigger,Trigger6M))</f>
        <v>2.6717398914541468E-3</v>
      </c>
    </row>
    <row r="439" spans="51:56" ht="11.25" customHeight="1" x14ac:dyDescent="0.25">
      <c r="AY439" s="100" t="s">
        <v>196</v>
      </c>
      <c r="AZ439" s="101">
        <f>_xll.qlInterestRateIndexFixingDate(Currency&amp;"ibor"&amp;Tenor,BA439,Trigger)</f>
        <v>42803</v>
      </c>
      <c r="BA439" s="101">
        <f>_xll.qlCalendarAdvance(Calendar,BA438,AY439,"f",,Trigger)</f>
        <v>42807</v>
      </c>
      <c r="BB439" s="101">
        <f>_xll.qlInterestRateIndexMaturity(Currency&amp;"ibor"&amp;Tenor,BA439,Trigger)</f>
        <v>42991</v>
      </c>
      <c r="BC439" s="246">
        <f>_xll.qlIndexFixing($AC$5,AZ439,TRUE,_xll.ohTrigger(Trigger,Trigger6M))</f>
        <v>2.6082143011958536E-3</v>
      </c>
      <c r="BD439" s="246">
        <f>_xll.qlIndexFixing($BE$1,AZ439,TRUE,_xll.ohTrigger(Trigger,Trigger6M))</f>
        <v>2.6897569994065117E-3</v>
      </c>
    </row>
    <row r="440" spans="51:56" ht="11.25" customHeight="1" x14ac:dyDescent="0.25">
      <c r="AY440" s="100" t="s">
        <v>196</v>
      </c>
      <c r="AZ440" s="101">
        <f>_xll.qlInterestRateIndexFixingDate(Currency&amp;"ibor"&amp;Tenor,BA440,Trigger)</f>
        <v>42804</v>
      </c>
      <c r="BA440" s="101">
        <f>_xll.qlCalendarAdvance(Calendar,BA439,AY440,"f",,Trigger)</f>
        <v>42808</v>
      </c>
      <c r="BB440" s="101">
        <f>_xll.qlInterestRateIndexMaturity(Currency&amp;"ibor"&amp;Tenor,BA440,Trigger)</f>
        <v>42992</v>
      </c>
      <c r="BC440" s="246">
        <f>_xll.qlIndexFixing($AC$5,AZ440,TRUE,_xll.ohTrigger(Trigger,Trigger6M))</f>
        <v>2.6131719843533346E-3</v>
      </c>
      <c r="BD440" s="246">
        <f>_xll.qlIndexFixing($BE$1,AZ440,TRUE,_xll.ohTrigger(Trigger,Trigger6M))</f>
        <v>2.6966098801684958E-3</v>
      </c>
    </row>
    <row r="441" spans="51:56" ht="11.25" customHeight="1" x14ac:dyDescent="0.25">
      <c r="AY441" s="100" t="s">
        <v>196</v>
      </c>
      <c r="AZ441" s="101">
        <f>_xll.qlInterestRateIndexFixingDate(Currency&amp;"ibor"&amp;Tenor,BA441,Trigger)</f>
        <v>42807</v>
      </c>
      <c r="BA441" s="101">
        <f>_xll.qlCalendarAdvance(Calendar,BA440,AY441,"f",,Trigger)</f>
        <v>42809</v>
      </c>
      <c r="BB441" s="101">
        <f>_xll.qlInterestRateIndexMaturity(Currency&amp;"ibor"&amp;Tenor,BA441,Trigger)</f>
        <v>42993</v>
      </c>
      <c r="BC441" s="246">
        <f>_xll.qlIndexFixing($AC$5,AZ441,TRUE,_xll.ohTrigger(Trigger,Trigger6M))</f>
        <v>2.6181328813804205E-3</v>
      </c>
      <c r="BD441" s="246">
        <f>_xll.qlIndexFixing($BE$1,AZ441,TRUE,_xll.ohTrigger(Trigger,Trigger6M))</f>
        <v>2.7033672191685868E-3</v>
      </c>
    </row>
    <row r="442" spans="51:56" ht="11.25" customHeight="1" x14ac:dyDescent="0.25">
      <c r="AY442" s="100" t="s">
        <v>196</v>
      </c>
      <c r="AZ442" s="101">
        <f>_xll.qlInterestRateIndexFixingDate(Currency&amp;"ibor"&amp;Tenor,BA442,Trigger)</f>
        <v>42808</v>
      </c>
      <c r="BA442" s="101">
        <f>_xll.qlCalendarAdvance(Calendar,BA441,AY442,"f",,Trigger)</f>
        <v>42810</v>
      </c>
      <c r="BB442" s="101">
        <f>_xll.qlInterestRateIndexMaturity(Currency&amp;"ibor"&amp;Tenor,BA442,Trigger)</f>
        <v>42996</v>
      </c>
      <c r="BC442" s="246">
        <f>_xll.qlIndexFixing($AC$5,AZ442,TRUE,_xll.ohTrigger(Trigger,Trigger6M))</f>
        <v>2.6273349491208325E-3</v>
      </c>
      <c r="BD442" s="246">
        <f>_xll.qlIndexFixing($BE$1,AZ442,TRUE,_xll.ohTrigger(Trigger,Trigger6M))</f>
        <v>2.7162120959397622E-3</v>
      </c>
    </row>
    <row r="443" spans="51:56" ht="11.25" customHeight="1" x14ac:dyDescent="0.25">
      <c r="AY443" s="100" t="s">
        <v>196</v>
      </c>
      <c r="AZ443" s="101">
        <f>_xll.qlInterestRateIndexFixingDate(Currency&amp;"ibor"&amp;Tenor,BA443,Trigger)</f>
        <v>42809</v>
      </c>
      <c r="BA443" s="101">
        <f>_xll.qlCalendarAdvance(Calendar,BA442,AY443,"f",,Trigger)</f>
        <v>42811</v>
      </c>
      <c r="BB443" s="101">
        <f>_xll.qlInterestRateIndexMaturity(Currency&amp;"ibor"&amp;Tenor,BA443,Trigger)</f>
        <v>42996</v>
      </c>
      <c r="BC443" s="246">
        <f>_xll.qlIndexFixing($AC$5,AZ443,TRUE,_xll.ohTrigger(Trigger,Trigger6M))</f>
        <v>2.6301786780682877E-3</v>
      </c>
      <c r="BD443" s="246">
        <f>_xll.qlIndexFixing($BE$1,AZ443,TRUE,_xll.ohTrigger(Trigger,Trigger6M))</f>
        <v>2.7197023174715309E-3</v>
      </c>
    </row>
    <row r="444" spans="51:56" ht="11.25" customHeight="1" x14ac:dyDescent="0.25">
      <c r="AY444" s="100" t="s">
        <v>196</v>
      </c>
      <c r="AZ444" s="101">
        <f>_xll.qlInterestRateIndexFixingDate(Currency&amp;"ibor"&amp;Tenor,BA444,Trigger)</f>
        <v>42810</v>
      </c>
      <c r="BA444" s="101">
        <f>_xll.qlCalendarAdvance(Calendar,BA443,AY444,"f",,Trigger)</f>
        <v>42814</v>
      </c>
      <c r="BB444" s="101">
        <f>_xll.qlInterestRateIndexMaturity(Currency&amp;"ibor"&amp;Tenor,BA444,Trigger)</f>
        <v>42998</v>
      </c>
      <c r="BC444" s="246">
        <f>_xll.qlIndexFixing($AC$5,AZ444,TRUE,_xll.ohTrigger(Trigger,Trigger6M))</f>
        <v>2.6429855754157672E-3</v>
      </c>
      <c r="BD444" s="246">
        <f>_xll.qlIndexFixing($BE$1,AZ444,TRUE,_xll.ohTrigger(Trigger,Trigger6M))</f>
        <v>2.7359485540073597E-3</v>
      </c>
    </row>
    <row r="445" spans="51:56" ht="11.25" customHeight="1" x14ac:dyDescent="0.25">
      <c r="AY445" s="100" t="s">
        <v>196</v>
      </c>
      <c r="AZ445" s="101">
        <f>_xll.qlInterestRateIndexFixingDate(Currency&amp;"ibor"&amp;Tenor,BA445,Trigger)</f>
        <v>42811</v>
      </c>
      <c r="BA445" s="101">
        <f>_xll.qlCalendarAdvance(Calendar,BA444,AY445,"f",,Trigger)</f>
        <v>42815</v>
      </c>
      <c r="BB445" s="101">
        <f>_xll.qlInterestRateIndexMaturity(Currency&amp;"ibor"&amp;Tenor,BA445,Trigger)</f>
        <v>42999</v>
      </c>
      <c r="BC445" s="246">
        <f>_xll.qlIndexFixing($AC$5,AZ445,TRUE,_xll.ohTrigger(Trigger,Trigger6M))</f>
        <v>2.6479657561739867E-3</v>
      </c>
      <c r="BD445" s="246">
        <f>_xll.qlIndexFixing($BE$1,AZ445,TRUE,_xll.ohTrigger(Trigger,Trigger6M))</f>
        <v>2.7422693035576407E-3</v>
      </c>
    </row>
    <row r="446" spans="51:56" ht="11.25" customHeight="1" x14ac:dyDescent="0.25">
      <c r="AY446" s="100" t="s">
        <v>196</v>
      </c>
      <c r="AZ446" s="101">
        <f>_xll.qlInterestRateIndexFixingDate(Currency&amp;"ibor"&amp;Tenor,BA446,Trigger)</f>
        <v>42814</v>
      </c>
      <c r="BA446" s="101">
        <f>_xll.qlCalendarAdvance(Calendar,BA445,AY446,"f",,Trigger)</f>
        <v>42816</v>
      </c>
      <c r="BB446" s="101">
        <f>_xll.qlInterestRateIndexMaturity(Currency&amp;"ibor"&amp;Tenor,BA446,Trigger)</f>
        <v>43000</v>
      </c>
      <c r="BC446" s="246">
        <f>_xll.qlIndexFixing($AC$5,AZ446,TRUE,_xll.ohTrigger(Trigger,Trigger6M))</f>
        <v>2.6547584552511182E-3</v>
      </c>
      <c r="BD446" s="246">
        <f>_xll.qlIndexFixing($BE$1,AZ446,TRUE,_xll.ohTrigger(Trigger,Trigger6M))</f>
        <v>2.7485400659387352E-3</v>
      </c>
    </row>
    <row r="447" spans="51:56" ht="11.25" customHeight="1" x14ac:dyDescent="0.25">
      <c r="AY447" s="100" t="s">
        <v>196</v>
      </c>
      <c r="AZ447" s="101">
        <f>_xll.qlInterestRateIndexFixingDate(Currency&amp;"ibor"&amp;Tenor,BA447,Trigger)</f>
        <v>42815</v>
      </c>
      <c r="BA447" s="101">
        <f>_xll.qlCalendarAdvance(Calendar,BA446,AY447,"f",,Trigger)</f>
        <v>42817</v>
      </c>
      <c r="BB447" s="101">
        <f>_xll.qlInterestRateIndexMaturity(Currency&amp;"ibor"&amp;Tenor,BA447,Trigger)</f>
        <v>43003</v>
      </c>
      <c r="BC447" s="246">
        <f>_xll.qlIndexFixing($AC$5,AZ447,TRUE,_xll.ohTrigger(Trigger,Trigger6M))</f>
        <v>2.6709339324068513E-3</v>
      </c>
      <c r="BD447" s="246">
        <f>_xll.qlIndexFixing($BE$1,AZ447,TRUE,_xll.ohTrigger(Trigger,Trigger6M))</f>
        <v>2.7607945556112718E-3</v>
      </c>
    </row>
    <row r="448" spans="51:56" ht="11.25" customHeight="1" x14ac:dyDescent="0.25">
      <c r="AY448" s="100" t="s">
        <v>196</v>
      </c>
      <c r="AZ448" s="101">
        <f>_xll.qlInterestRateIndexFixingDate(Currency&amp;"ibor"&amp;Tenor,BA448,Trigger)</f>
        <v>42816</v>
      </c>
      <c r="BA448" s="101">
        <f>_xll.qlCalendarAdvance(Calendar,BA447,AY448,"f",,Trigger)</f>
        <v>42818</v>
      </c>
      <c r="BB448" s="101">
        <f>_xll.qlInterestRateIndexMaturity(Currency&amp;"ibor"&amp;Tenor,BA448,Trigger)</f>
        <v>43003</v>
      </c>
      <c r="BC448" s="246">
        <f>_xll.qlIndexFixing($AC$5,AZ448,TRUE,_xll.ohTrigger(Trigger,Trigger6M))</f>
        <v>2.6730554671600339E-3</v>
      </c>
      <c r="BD448" s="246">
        <f>_xll.qlIndexFixing($BE$1,AZ448,TRUE,_xll.ohTrigger(Trigger,Trigger6M))</f>
        <v>2.7639661688898952E-3</v>
      </c>
    </row>
    <row r="449" spans="51:56" ht="11.25" customHeight="1" x14ac:dyDescent="0.25">
      <c r="AY449" s="100" t="s">
        <v>196</v>
      </c>
      <c r="AZ449" s="101">
        <f>_xll.qlInterestRateIndexFixingDate(Currency&amp;"ibor"&amp;Tenor,BA449,Trigger)</f>
        <v>42817</v>
      </c>
      <c r="BA449" s="101">
        <f>_xll.qlCalendarAdvance(Calendar,BA448,AY449,"f",,Trigger)</f>
        <v>42821</v>
      </c>
      <c r="BB449" s="101">
        <f>_xll.qlInterestRateIndexMaturity(Currency&amp;"ibor"&amp;Tenor,BA449,Trigger)</f>
        <v>43005</v>
      </c>
      <c r="BC449" s="246">
        <f>_xll.qlIndexFixing($AC$5,AZ449,TRUE,_xll.ohTrigger(Trigger,Trigger6M))</f>
        <v>2.6888280407074165E-3</v>
      </c>
      <c r="BD449" s="246">
        <f>_xll.qlIndexFixing($BE$1,AZ449,TRUE,_xll.ohTrigger(Trigger,Trigger6M))</f>
        <v>2.7793718590868564E-3</v>
      </c>
    </row>
    <row r="450" spans="51:56" ht="11.25" customHeight="1" x14ac:dyDescent="0.25">
      <c r="AY450" s="100" t="s">
        <v>196</v>
      </c>
      <c r="AZ450" s="101">
        <f>_xll.qlInterestRateIndexFixingDate(Currency&amp;"ibor"&amp;Tenor,BA450,Trigger)</f>
        <v>42818</v>
      </c>
      <c r="BA450" s="101">
        <f>_xll.qlCalendarAdvance(Calendar,BA449,AY450,"f",,Trigger)</f>
        <v>42822</v>
      </c>
      <c r="BB450" s="101">
        <f>_xll.qlInterestRateIndexMaturity(Currency&amp;"ibor"&amp;Tenor,BA450,Trigger)</f>
        <v>43006</v>
      </c>
      <c r="BC450" s="246">
        <f>_xll.qlIndexFixing($AC$5,AZ450,TRUE,_xll.ohTrigger(Trigger,Trigger6M))</f>
        <v>2.695663176328392E-3</v>
      </c>
      <c r="BD450" s="246">
        <f>_xll.qlIndexFixing($BE$1,AZ450,TRUE,_xll.ohTrigger(Trigger,Trigger6M))</f>
        <v>2.7854793728963336E-3</v>
      </c>
    </row>
    <row r="451" spans="51:56" ht="11.25" customHeight="1" x14ac:dyDescent="0.25">
      <c r="AY451" s="100" t="s">
        <v>196</v>
      </c>
      <c r="AZ451" s="101">
        <f>_xll.qlInterestRateIndexFixingDate(Currency&amp;"ibor"&amp;Tenor,BA451,Trigger)</f>
        <v>42821</v>
      </c>
      <c r="BA451" s="101">
        <f>_xll.qlCalendarAdvance(Calendar,BA450,AY451,"f",,Trigger)</f>
        <v>42823</v>
      </c>
      <c r="BB451" s="101">
        <f>_xll.qlInterestRateIndexMaturity(Currency&amp;"ibor"&amp;Tenor,BA451,Trigger)</f>
        <v>43007</v>
      </c>
      <c r="BC451" s="246">
        <f>_xll.qlIndexFixing($AC$5,AZ451,TRUE,_xll.ohTrigger(Trigger,Trigger6M))</f>
        <v>2.70250538496415E-3</v>
      </c>
      <c r="BD451" s="246">
        <f>_xll.qlIndexFixing($BE$1,AZ451,TRUE,_xll.ohTrigger(Trigger,Trigger6M))</f>
        <v>2.7915824584606491E-3</v>
      </c>
    </row>
    <row r="452" spans="51:56" ht="11.25" customHeight="1" x14ac:dyDescent="0.25">
      <c r="AY452" s="100" t="s">
        <v>196</v>
      </c>
      <c r="AZ452" s="101">
        <f>_xll.qlInterestRateIndexFixingDate(Currency&amp;"ibor"&amp;Tenor,BA452,Trigger)</f>
        <v>42822</v>
      </c>
      <c r="BA452" s="101">
        <f>_xll.qlCalendarAdvance(Calendar,BA451,AY452,"f",,Trigger)</f>
        <v>42824</v>
      </c>
      <c r="BB452" s="101">
        <f>_xll.qlInterestRateIndexMaturity(Currency&amp;"ibor"&amp;Tenor,BA452,Trigger)</f>
        <v>43007</v>
      </c>
      <c r="BC452" s="246">
        <f>_xll.qlIndexFixing($AC$5,AZ452,TRUE,_xll.ohTrigger(Trigger,Trigger6M))</f>
        <v>2.7046950041463322E-3</v>
      </c>
      <c r="BD452" s="246">
        <f>_xll.qlIndexFixing($BE$1,AZ452,TRUE,_xll.ohTrigger(Trigger,Trigger6M))</f>
        <v>2.794722515758468E-3</v>
      </c>
    </row>
    <row r="453" spans="51:56" ht="11.25" customHeight="1" x14ac:dyDescent="0.25">
      <c r="AY453" s="100" t="s">
        <v>196</v>
      </c>
      <c r="AZ453" s="101">
        <f>_xll.qlInterestRateIndexFixingDate(Currency&amp;"ibor"&amp;Tenor,BA453,Trigger)</f>
        <v>42823</v>
      </c>
      <c r="BA453" s="101">
        <f>_xll.qlCalendarAdvance(Calendar,BA452,AY453,"f",,Trigger)</f>
        <v>42825</v>
      </c>
      <c r="BB453" s="101">
        <f>_xll.qlInterestRateIndexMaturity(Currency&amp;"ibor"&amp;Tenor,BA453,Trigger)</f>
        <v>43007</v>
      </c>
      <c r="BC453" s="246">
        <f>_xll.qlIndexFixing($AC$5,AZ453,TRUE,_xll.ohTrigger(Trigger,Trigger6M))</f>
        <v>2.7068873812456638E-3</v>
      </c>
      <c r="BD453" s="246">
        <f>_xll.qlIndexFixing($BE$1,AZ453,TRUE,_xll.ohTrigger(Trigger,Trigger6M))</f>
        <v>2.7978804427295405E-3</v>
      </c>
    </row>
    <row r="454" spans="51:56" ht="11.25" customHeight="1" x14ac:dyDescent="0.25">
      <c r="AY454" s="100" t="s">
        <v>196</v>
      </c>
      <c r="AZ454" s="101">
        <f>_xll.qlInterestRateIndexFixingDate(Currency&amp;"ibor"&amp;Tenor,BA454,Trigger)</f>
        <v>42824</v>
      </c>
      <c r="BA454" s="101">
        <f>_xll.qlCalendarAdvance(Calendar,BA453,AY454,"f",,Trigger)</f>
        <v>42828</v>
      </c>
      <c r="BB454" s="101">
        <f>_xll.qlInterestRateIndexMaturity(Currency&amp;"ibor"&amp;Tenor,BA454,Trigger)</f>
        <v>43011</v>
      </c>
      <c r="BC454" s="246">
        <f>_xll.qlIndexFixing($AC$5,AZ454,TRUE,_xll.ohTrigger(Trigger,Trigger6M))</f>
        <v>2.7321992644918727E-3</v>
      </c>
      <c r="BD454" s="246">
        <f>_xll.qlIndexFixing($BE$1,AZ454,TRUE,_xll.ohTrigger(Trigger,Trigger6M))</f>
        <v>2.8193264845451801E-3</v>
      </c>
    </row>
    <row r="455" spans="51:56" ht="11.25" customHeight="1" x14ac:dyDescent="0.25">
      <c r="AY455" s="100" t="s">
        <v>196</v>
      </c>
      <c r="AZ455" s="101">
        <f>_xll.qlInterestRateIndexFixingDate(Currency&amp;"ibor"&amp;Tenor,BA455,Trigger)</f>
        <v>42825</v>
      </c>
      <c r="BA455" s="101">
        <f>_xll.qlCalendarAdvance(Calendar,BA454,AY455,"f",,Trigger)</f>
        <v>42829</v>
      </c>
      <c r="BB455" s="101">
        <f>_xll.qlInterestRateIndexMaturity(Currency&amp;"ibor"&amp;Tenor,BA455,Trigger)</f>
        <v>43012</v>
      </c>
      <c r="BC455" s="246">
        <f>_xll.qlIndexFixing($AC$5,AZ455,TRUE,_xll.ohTrigger(Trigger,Trigger6M))</f>
        <v>2.7390931090008918E-3</v>
      </c>
      <c r="BD455" s="246">
        <f>_xll.qlIndexFixing($BE$1,AZ455,TRUE,_xll.ohTrigger(Trigger,Trigger6M))</f>
        <v>2.8255467338771851E-3</v>
      </c>
    </row>
    <row r="456" spans="51:56" ht="11.25" customHeight="1" x14ac:dyDescent="0.25">
      <c r="AY456" s="100" t="s">
        <v>196</v>
      </c>
      <c r="AZ456" s="101">
        <f>_xll.qlInterestRateIndexFixingDate(Currency&amp;"ibor"&amp;Tenor,BA456,Trigger)</f>
        <v>42828</v>
      </c>
      <c r="BA456" s="101">
        <f>_xll.qlCalendarAdvance(Calendar,BA455,AY456,"f",,Trigger)</f>
        <v>42830</v>
      </c>
      <c r="BB456" s="101">
        <f>_xll.qlInterestRateIndexMaturity(Currency&amp;"ibor"&amp;Tenor,BA456,Trigger)</f>
        <v>43013</v>
      </c>
      <c r="BC456" s="246">
        <f>_xll.qlIndexFixing($AC$5,AZ456,TRUE,_xll.ohTrigger(Trigger,Trigger6M))</f>
        <v>2.7459940654275226E-3</v>
      </c>
      <c r="BD456" s="246">
        <f>_xll.qlIndexFixing($BE$1,AZ456,TRUE,_xll.ohTrigger(Trigger,Trigger6M))</f>
        <v>2.8318016398133344E-3</v>
      </c>
    </row>
    <row r="457" spans="51:56" ht="11.25" customHeight="1" x14ac:dyDescent="0.25">
      <c r="AY457" s="100" t="s">
        <v>196</v>
      </c>
      <c r="AZ457" s="101">
        <f>_xll.qlInterestRateIndexFixingDate(Currency&amp;"ibor"&amp;Tenor,BA457,Trigger)</f>
        <v>42829</v>
      </c>
      <c r="BA457" s="101">
        <f>_xll.qlCalendarAdvance(Calendar,BA456,AY457,"f",,Trigger)</f>
        <v>42831</v>
      </c>
      <c r="BB457" s="101">
        <f>_xll.qlInterestRateIndexMaturity(Currency&amp;"ibor"&amp;Tenor,BA457,Trigger)</f>
        <v>43014</v>
      </c>
      <c r="BC457" s="246">
        <f>_xll.qlIndexFixing($AC$5,AZ457,TRUE,_xll.ohTrigger(Trigger,Trigger6M))</f>
        <v>2.7529021338468969E-3</v>
      </c>
      <c r="BD457" s="246">
        <f>_xll.qlIndexFixing($BE$1,AZ457,TRUE,_xll.ohTrigger(Trigger,Trigger6M))</f>
        <v>2.8380911732337516E-3</v>
      </c>
    </row>
    <row r="458" spans="51:56" ht="11.25" customHeight="1" x14ac:dyDescent="0.25">
      <c r="AY458" s="100" t="s">
        <v>196</v>
      </c>
      <c r="AZ458" s="101">
        <f>_xll.qlInterestRateIndexFixingDate(Currency&amp;"ibor"&amp;Tenor,BA458,Trigger)</f>
        <v>42830</v>
      </c>
      <c r="BA458" s="101">
        <f>_xll.qlCalendarAdvance(Calendar,BA457,AY458,"f",,Trigger)</f>
        <v>42832</v>
      </c>
      <c r="BB458" s="101">
        <f>_xll.qlInterestRateIndexMaturity(Currency&amp;"ibor"&amp;Tenor,BA458,Trigger)</f>
        <v>43017</v>
      </c>
      <c r="BC458" s="246">
        <f>_xll.qlIndexFixing($AC$5,AZ458,TRUE,_xll.ohTrigger(Trigger,Trigger6M))</f>
        <v>2.7689684708653494E-3</v>
      </c>
      <c r="BD458" s="246">
        <f>_xll.qlIndexFixing($BE$1,AZ458,TRUE,_xll.ohTrigger(Trigger,Trigger6M))</f>
        <v>2.8502098708018016E-3</v>
      </c>
    </row>
    <row r="459" spans="51:56" ht="11.25" customHeight="1" x14ac:dyDescent="0.25">
      <c r="AY459" s="100" t="s">
        <v>196</v>
      </c>
      <c r="AZ459" s="101">
        <f>_xll.qlInterestRateIndexFixingDate(Currency&amp;"ibor"&amp;Tenor,BA459,Trigger)</f>
        <v>42831</v>
      </c>
      <c r="BA459" s="101">
        <f>_xll.qlCalendarAdvance(Calendar,BA458,AY459,"f",,Trigger)</f>
        <v>42835</v>
      </c>
      <c r="BB459" s="101">
        <f>_xll.qlInterestRateIndexMaturity(Currency&amp;"ibor"&amp;Tenor,BA459,Trigger)</f>
        <v>43018</v>
      </c>
      <c r="BC459" s="246">
        <f>_xll.qlIndexFixing($AC$5,AZ459,TRUE,_xll.ohTrigger(Trigger,Trigger6M))</f>
        <v>2.7806055289435311E-3</v>
      </c>
      <c r="BD459" s="246">
        <f>_xll.qlIndexFixing($BE$1,AZ459,TRUE,_xll.ohTrigger(Trigger,Trigger6M))</f>
        <v>2.863594999436149E-3</v>
      </c>
    </row>
    <row r="460" spans="51:56" ht="11.25" customHeight="1" x14ac:dyDescent="0.25">
      <c r="AY460" s="100" t="s">
        <v>196</v>
      </c>
      <c r="AZ460" s="101">
        <f>_xll.qlInterestRateIndexFixingDate(Currency&amp;"ibor"&amp;Tenor,BA460,Trigger)</f>
        <v>42832</v>
      </c>
      <c r="BA460" s="101">
        <f>_xll.qlCalendarAdvance(Calendar,BA459,AY460,"f",,Trigger)</f>
        <v>42836</v>
      </c>
      <c r="BB460" s="101">
        <f>_xll.qlInterestRateIndexMaturity(Currency&amp;"ibor"&amp;Tenor,BA460,Trigger)</f>
        <v>43019</v>
      </c>
      <c r="BC460" s="246">
        <f>_xll.qlIndexFixing($AC$5,AZ460,TRUE,_xll.ohTrigger(Trigger,Trigger6M))</f>
        <v>2.7875491584470375E-3</v>
      </c>
      <c r="BD460" s="246">
        <f>_xll.qlIndexFixing($BE$1,AZ460,TRUE,_xll.ohTrigger(Trigger,Trigger6M))</f>
        <v>2.870057233547036E-3</v>
      </c>
    </row>
    <row r="461" spans="51:56" ht="11.25" customHeight="1" x14ac:dyDescent="0.25">
      <c r="AY461" s="100" t="s">
        <v>196</v>
      </c>
      <c r="AZ461" s="101">
        <f>_xll.qlInterestRateIndexFixingDate(Currency&amp;"ibor"&amp;Tenor,BA461,Trigger)</f>
        <v>42835</v>
      </c>
      <c r="BA461" s="101">
        <f>_xll.qlCalendarAdvance(Calendar,BA460,AY461,"f",,Trigger)</f>
        <v>42837</v>
      </c>
      <c r="BB461" s="101">
        <f>_xll.qlInterestRateIndexMaturity(Currency&amp;"ibor"&amp;Tenor,BA461,Trigger)</f>
        <v>43020</v>
      </c>
      <c r="BC461" s="246">
        <f>_xll.qlIndexFixing($AC$5,AZ461,TRUE,_xll.ohTrigger(Trigger,Trigger6M))</f>
        <v>2.7944999003918902E-3</v>
      </c>
      <c r="BD461" s="246">
        <f>_xll.qlIndexFixing($BE$1,AZ461,TRUE,_xll.ohTrigger(Trigger,Trigger6M))</f>
        <v>2.8765539204591902E-3</v>
      </c>
    </row>
    <row r="462" spans="51:56" ht="11.25" customHeight="1" x14ac:dyDescent="0.25">
      <c r="AY462" s="100" t="s">
        <v>196</v>
      </c>
      <c r="AZ462" s="101">
        <f>_xll.qlInterestRateIndexFixingDate(Currency&amp;"ibor"&amp;Tenor,BA462,Trigger)</f>
        <v>42836</v>
      </c>
      <c r="BA462" s="101">
        <f>_xll.qlCalendarAdvance(Calendar,BA461,AY462,"f",,Trigger)</f>
        <v>42838</v>
      </c>
      <c r="BB462" s="101">
        <f>_xll.qlInterestRateIndexMaturity(Currency&amp;"ibor"&amp;Tenor,BA462,Trigger)</f>
        <v>43021</v>
      </c>
      <c r="BC462" s="246">
        <f>_xll.qlIndexFixing($AC$5,AZ462,TRUE,_xll.ohTrigger(Trigger,Trigger6M))</f>
        <v>2.8014577548532201E-3</v>
      </c>
      <c r="BD462" s="246">
        <f>_xll.qlIndexFixing($BE$1,AZ462,TRUE,_xll.ohTrigger(Trigger,Trigger6M))</f>
        <v>2.8830850310632198E-3</v>
      </c>
    </row>
    <row r="463" spans="51:56" ht="11.25" customHeight="1" x14ac:dyDescent="0.25">
      <c r="AY463" s="100" t="s">
        <v>196</v>
      </c>
      <c r="AZ463" s="101">
        <f>_xll.qlInterestRateIndexFixingDate(Currency&amp;"ibor"&amp;Tenor,BA463,Trigger)</f>
        <v>42837</v>
      </c>
      <c r="BA463" s="101">
        <f>_xll.qlCalendarAdvance(Calendar,BA462,AY463,"f",,Trigger)</f>
        <v>42843</v>
      </c>
      <c r="BB463" s="101">
        <f>_xll.qlInterestRateIndexMaturity(Currency&amp;"ibor"&amp;Tenor,BA463,Trigger)</f>
        <v>43026</v>
      </c>
      <c r="BC463" s="246">
        <f>_xll.qlIndexFixing($AC$5,AZ463,TRUE,_xll.ohTrigger(Trigger,Trigger6M))</f>
        <v>2.836353717544485E-3</v>
      </c>
      <c r="BD463" s="246">
        <f>_xll.qlIndexFixing($BE$1,AZ463,TRUE,_xll.ohTrigger(Trigger,Trigger6M))</f>
        <v>2.9162559207581216E-3</v>
      </c>
    </row>
    <row r="464" spans="51:56" ht="11.25" customHeight="1" x14ac:dyDescent="0.25">
      <c r="AY464" s="100" t="s">
        <v>196</v>
      </c>
      <c r="AZ464" s="101">
        <f>_xll.qlInterestRateIndexFixingDate(Currency&amp;"ibor"&amp;Tenor,BA464,Trigger)</f>
        <v>42838</v>
      </c>
      <c r="BA464" s="101">
        <f>_xll.qlCalendarAdvance(Calendar,BA463,AY464,"f",,Trigger)</f>
        <v>42844</v>
      </c>
      <c r="BB464" s="101">
        <f>_xll.qlInterestRateIndexMaturity(Currency&amp;"ibor"&amp;Tenor,BA464,Trigger)</f>
        <v>43027</v>
      </c>
      <c r="BC464" s="246">
        <f>_xll.qlIndexFixing($AC$5,AZ464,TRUE,_xll.ohTrigger(Trigger,Trigger6M))</f>
        <v>2.8433542486872385E-3</v>
      </c>
      <c r="BD464" s="246">
        <f>_xll.qlIndexFixing($BE$1,AZ464,TRUE,_xll.ohTrigger(Trigger,Trigger6M))</f>
        <v>2.9229929623083265E-3</v>
      </c>
    </row>
    <row r="465" spans="51:56" ht="11.25" customHeight="1" x14ac:dyDescent="0.25">
      <c r="AY465" s="100" t="s">
        <v>196</v>
      </c>
      <c r="AZ465" s="101">
        <f>_xll.qlInterestRateIndexFixingDate(Currency&amp;"ibor"&amp;Tenor,BA465,Trigger)</f>
        <v>42843</v>
      </c>
      <c r="BA465" s="101">
        <f>_xll.qlCalendarAdvance(Calendar,BA464,AY465,"f",,Trigger)</f>
        <v>42845</v>
      </c>
      <c r="BB465" s="101">
        <f>_xll.qlInterestRateIndexMaturity(Currency&amp;"ibor"&amp;Tenor,BA465,Trigger)</f>
        <v>43028</v>
      </c>
      <c r="BC465" s="246">
        <f>_xll.qlIndexFixing($AC$5,AZ465,TRUE,_xll.ohTrigger(Trigger,Trigger6M))</f>
        <v>2.8503618928750088E-3</v>
      </c>
      <c r="BD465" s="246">
        <f>_xll.qlIndexFixing($BE$1,AZ465,TRUE,_xll.ohTrigger(Trigger,Trigger6M))</f>
        <v>2.9297642238279029E-3</v>
      </c>
    </row>
    <row r="466" spans="51:56" ht="11.25" customHeight="1" x14ac:dyDescent="0.25">
      <c r="AY466" s="100" t="s">
        <v>196</v>
      </c>
      <c r="AZ466" s="101">
        <f>_xll.qlInterestRateIndexFixingDate(Currency&amp;"ibor"&amp;Tenor,BA466,Trigger)</f>
        <v>42844</v>
      </c>
      <c r="BA466" s="101">
        <f>_xll.qlCalendarAdvance(Calendar,BA465,AY466,"f",,Trigger)</f>
        <v>42846</v>
      </c>
      <c r="BB466" s="101">
        <f>_xll.qlInterestRateIndexMaturity(Currency&amp;"ibor"&amp;Tenor,BA466,Trigger)</f>
        <v>43031</v>
      </c>
      <c r="BC466" s="246">
        <f>_xll.qlIndexFixing($AC$5,AZ466,TRUE,_xll.ohTrigger(Trigger,Trigger6M))</f>
        <v>2.8662604897101499E-3</v>
      </c>
      <c r="BD466" s="246">
        <f>_xll.qlIndexFixing($BE$1,AZ466,TRUE,_xll.ohTrigger(Trigger,Trigger6M))</f>
        <v>2.9421221235143525E-3</v>
      </c>
    </row>
    <row r="467" spans="51:56" ht="11.25" customHeight="1" x14ac:dyDescent="0.25">
      <c r="AY467" s="100" t="s">
        <v>196</v>
      </c>
      <c r="AZ467" s="101">
        <f>_xll.qlInterestRateIndexFixingDate(Currency&amp;"ibor"&amp;Tenor,BA467,Trigger)</f>
        <v>42845</v>
      </c>
      <c r="BA467" s="101">
        <f>_xll.qlCalendarAdvance(Calendar,BA466,AY467,"f",,Trigger)</f>
        <v>42849</v>
      </c>
      <c r="BB467" s="101">
        <f>_xll.qlInterestRateIndexMaturity(Currency&amp;"ibor"&amp;Tenor,BA467,Trigger)</f>
        <v>43032</v>
      </c>
      <c r="BC467" s="246">
        <f>_xll.qlIndexFixing($AC$5,AZ467,TRUE,_xll.ohTrigger(Trigger,Trigger6M))</f>
        <v>2.8784636015880497E-3</v>
      </c>
      <c r="BD467" s="246">
        <f>_xll.qlIndexFixing($BE$1,AZ467,TRUE,_xll.ohTrigger(Trigger,Trigger6M))</f>
        <v>2.9571908876645536E-3</v>
      </c>
    </row>
    <row r="468" spans="51:56" ht="11.25" customHeight="1" x14ac:dyDescent="0.25">
      <c r="AY468" s="100" t="s">
        <v>196</v>
      </c>
      <c r="AZ468" s="101">
        <f>_xll.qlInterestRateIndexFixingDate(Currency&amp;"ibor"&amp;Tenor,BA468,Trigger)</f>
        <v>42846</v>
      </c>
      <c r="BA468" s="101">
        <f>_xll.qlCalendarAdvance(Calendar,BA467,AY468,"f",,Trigger)</f>
        <v>42850</v>
      </c>
      <c r="BB468" s="101">
        <f>_xll.qlInterestRateIndexMaturity(Currency&amp;"ibor"&amp;Tenor,BA468,Trigger)</f>
        <v>43033</v>
      </c>
      <c r="BC468" s="246">
        <f>_xll.qlIndexFixing($AC$5,AZ468,TRUE,_xll.ohTrigger(Trigger,Trigger6M))</f>
        <v>2.8855068121357319E-3</v>
      </c>
      <c r="BD468" s="246">
        <f>_xll.qlIndexFixing($BE$1,AZ468,TRUE,_xll.ohTrigger(Trigger,Trigger6M))</f>
        <v>2.9641328125919074E-3</v>
      </c>
    </row>
    <row r="469" spans="51:56" ht="11.25" customHeight="1" x14ac:dyDescent="0.25">
      <c r="AY469" s="100" t="s">
        <v>196</v>
      </c>
      <c r="AZ469" s="101">
        <f>_xll.qlInterestRateIndexFixingDate(Currency&amp;"ibor"&amp;Tenor,BA469,Trigger)</f>
        <v>42849</v>
      </c>
      <c r="BA469" s="101">
        <f>_xll.qlCalendarAdvance(Calendar,BA468,AY469,"f",,Trigger)</f>
        <v>42851</v>
      </c>
      <c r="BB469" s="101">
        <f>_xll.qlInterestRateIndexMaturity(Currency&amp;"ibor"&amp;Tenor,BA469,Trigger)</f>
        <v>43034</v>
      </c>
      <c r="BC469" s="246">
        <f>_xll.qlIndexFixing($AC$5,AZ469,TRUE,_xll.ohTrigger(Trigger,Trigger6M))</f>
        <v>2.892557136184022E-3</v>
      </c>
      <c r="BD469" s="246">
        <f>_xll.qlIndexFixing($BE$1,AZ469,TRUE,_xll.ohTrigger(Trigger,Trigger6M))</f>
        <v>2.971108782922261E-3</v>
      </c>
    </row>
    <row r="470" spans="51:56" ht="11.25" customHeight="1" x14ac:dyDescent="0.25">
      <c r="AY470" s="100" t="s">
        <v>196</v>
      </c>
      <c r="AZ470" s="101">
        <f>_xll.qlInterestRateIndexFixingDate(Currency&amp;"ibor"&amp;Tenor,BA470,Trigger)</f>
        <v>42850</v>
      </c>
      <c r="BA470" s="101">
        <f>_xll.qlCalendarAdvance(Calendar,BA469,AY470,"f",,Trigger)</f>
        <v>42852</v>
      </c>
      <c r="BB470" s="101">
        <f>_xll.qlInterestRateIndexMaturity(Currency&amp;"ibor"&amp;Tenor,BA470,Trigger)</f>
        <v>43035</v>
      </c>
      <c r="BC470" s="246">
        <f>_xll.qlIndexFixing($AC$5,AZ470,TRUE,_xll.ohTrigger(Trigger,Trigger6M))</f>
        <v>2.8996145738089253E-3</v>
      </c>
      <c r="BD470" s="246">
        <f>_xll.qlIndexFixing($BE$1,AZ470,TRUE,_xll.ohTrigger(Trigger,Trigger6M))</f>
        <v>2.9781187695667516E-3</v>
      </c>
    </row>
    <row r="471" spans="51:56" ht="11.25" customHeight="1" x14ac:dyDescent="0.25">
      <c r="AY471" s="100" t="s">
        <v>196</v>
      </c>
      <c r="AZ471" s="101">
        <f>_xll.qlInterestRateIndexFixingDate(Currency&amp;"ibor"&amp;Tenor,BA471,Trigger)</f>
        <v>42851</v>
      </c>
      <c r="BA471" s="101">
        <f>_xll.qlCalendarAdvance(Calendar,BA470,AY471,"f",,Trigger)</f>
        <v>42853</v>
      </c>
      <c r="BB471" s="101">
        <f>_xll.qlInterestRateIndexMaturity(Currency&amp;"ibor"&amp;Tenor,BA471,Trigger)</f>
        <v>43039</v>
      </c>
      <c r="BC471" s="246">
        <f>_xll.qlIndexFixing($AC$5,AZ471,TRUE,_xll.ohTrigger(Trigger,Trigger6M))</f>
        <v>2.9197676195112606E-3</v>
      </c>
      <c r="BD471" s="246">
        <f>_xll.qlIndexFixing($BE$1,AZ471,TRUE,_xll.ohTrigger(Trigger,Trigger6M))</f>
        <v>2.9932965724620954E-3</v>
      </c>
    </row>
    <row r="472" spans="51:56" ht="11.25" customHeight="1" x14ac:dyDescent="0.25">
      <c r="AY472" s="100" t="s">
        <v>196</v>
      </c>
      <c r="AZ472" s="101">
        <f>_xll.qlInterestRateIndexFixingDate(Currency&amp;"ibor"&amp;Tenor,BA472,Trigger)</f>
        <v>42852</v>
      </c>
      <c r="BA472" s="101">
        <f>_xll.qlCalendarAdvance(Calendar,BA471,AY472,"f",,Trigger)</f>
        <v>42857</v>
      </c>
      <c r="BB472" s="101">
        <f>_xll.qlInterestRateIndexMaturity(Currency&amp;"ibor"&amp;Tenor,BA472,Trigger)</f>
        <v>43041</v>
      </c>
      <c r="BC472" s="246">
        <f>_xll.qlIndexFixing($AC$5,AZ472,TRUE,_xll.ohTrigger(Trigger,Trigger6M))</f>
        <v>2.9393494551380791E-3</v>
      </c>
      <c r="BD472" s="246">
        <f>_xll.qlIndexFixing($BE$1,AZ472,TRUE,_xll.ohTrigger(Trigger,Trigger6M))</f>
        <v>3.0163509421694645E-3</v>
      </c>
    </row>
    <row r="473" spans="51:56" ht="11.25" customHeight="1" x14ac:dyDescent="0.25">
      <c r="AY473" s="100" t="s">
        <v>196</v>
      </c>
      <c r="AZ473" s="101">
        <f>_xll.qlInterestRateIndexFixingDate(Currency&amp;"ibor"&amp;Tenor,BA473,Trigger)</f>
        <v>42853</v>
      </c>
      <c r="BA473" s="101">
        <f>_xll.qlCalendarAdvance(Calendar,BA472,AY473,"f",,Trigger)</f>
        <v>42858</v>
      </c>
      <c r="BB473" s="101">
        <f>_xll.qlInterestRateIndexMaturity(Currency&amp;"ibor"&amp;Tenor,BA473,Trigger)</f>
        <v>43042</v>
      </c>
      <c r="BC473" s="246">
        <f>_xll.qlIndexFixing($AC$5,AZ473,TRUE,_xll.ohTrigger(Trigger,Trigger6M))</f>
        <v>2.9464392664382954E-3</v>
      </c>
      <c r="BD473" s="246">
        <f>_xll.qlIndexFixing($BE$1,AZ473,TRUE,_xll.ohTrigger(Trigger,Trigger6M))</f>
        <v>3.0235538377681283E-3</v>
      </c>
    </row>
    <row r="474" spans="51:56" ht="11.25" customHeight="1" x14ac:dyDescent="0.25">
      <c r="AY474" s="100" t="s">
        <v>196</v>
      </c>
      <c r="AZ474" s="101">
        <f>_xll.qlInterestRateIndexFixingDate(Currency&amp;"ibor"&amp;Tenor,BA474,Trigger)</f>
        <v>42857</v>
      </c>
      <c r="BA474" s="101">
        <f>_xll.qlCalendarAdvance(Calendar,BA473,AY474,"f",,Trigger)</f>
        <v>42859</v>
      </c>
      <c r="BB474" s="101">
        <f>_xll.qlInterestRateIndexMaturity(Currency&amp;"ibor"&amp;Tenor,BA474,Trigger)</f>
        <v>43045</v>
      </c>
      <c r="BC474" s="246">
        <f>_xll.qlIndexFixing($AC$5,AZ474,TRUE,_xll.ohTrigger(Trigger,Trigger6M))</f>
        <v>2.9621217820767977E-3</v>
      </c>
      <c r="BD474" s="246">
        <f>_xll.qlIndexFixing($BE$1,AZ474,TRUE,_xll.ohTrigger(Trigger,Trigger6M))</f>
        <v>3.0360954921559631E-3</v>
      </c>
    </row>
    <row r="475" spans="51:56" ht="11.25" customHeight="1" x14ac:dyDescent="0.25">
      <c r="AY475" s="100" t="s">
        <v>196</v>
      </c>
      <c r="AZ475" s="101">
        <f>_xll.qlInterestRateIndexFixingDate(Currency&amp;"ibor"&amp;Tenor,BA475,Trigger)</f>
        <v>42858</v>
      </c>
      <c r="BA475" s="101">
        <f>_xll.qlCalendarAdvance(Calendar,BA474,AY475,"f",,Trigger)</f>
        <v>42860</v>
      </c>
      <c r="BB475" s="101">
        <f>_xll.qlInterestRateIndexMaturity(Currency&amp;"ibor"&amp;Tenor,BA475,Trigger)</f>
        <v>43045</v>
      </c>
      <c r="BC475" s="246">
        <f>_xll.qlIndexFixing($AC$5,AZ475,TRUE,_xll.ohTrigger(Trigger,Trigger6M))</f>
        <v>2.9649317297670004E-3</v>
      </c>
      <c r="BD475" s="246">
        <f>_xll.qlIndexFixing($BE$1,AZ475,TRUE,_xll.ohTrigger(Trigger,Trigger6M))</f>
        <v>3.0406872091834364E-3</v>
      </c>
    </row>
    <row r="476" spans="51:56" ht="11.25" customHeight="1" x14ac:dyDescent="0.25">
      <c r="AY476" s="100" t="s">
        <v>196</v>
      </c>
      <c r="AZ476" s="101">
        <f>_xll.qlInterestRateIndexFixingDate(Currency&amp;"ibor"&amp;Tenor,BA476,Trigger)</f>
        <v>42859</v>
      </c>
      <c r="BA476" s="101">
        <f>_xll.qlCalendarAdvance(Calendar,BA475,AY476,"f",,Trigger)</f>
        <v>42863</v>
      </c>
      <c r="BB476" s="101">
        <f>_xll.qlInterestRateIndexMaturity(Currency&amp;"ibor"&amp;Tenor,BA476,Trigger)</f>
        <v>43047</v>
      </c>
      <c r="BC476" s="246">
        <f>_xll.qlIndexFixing($AC$5,AZ476,TRUE,_xll.ohTrigger(Trigger,Trigger6M))</f>
        <v>2.9819944603534537E-3</v>
      </c>
      <c r="BD476" s="246">
        <f>_xll.qlIndexFixing($BE$1,AZ476,TRUE,_xll.ohTrigger(Trigger,Trigger6M))</f>
        <v>3.0599137208055785E-3</v>
      </c>
    </row>
    <row r="477" spans="51:56" ht="11.25" customHeight="1" x14ac:dyDescent="0.25">
      <c r="AY477" s="100" t="s">
        <v>196</v>
      </c>
      <c r="AZ477" s="101">
        <f>_xll.qlInterestRateIndexFixingDate(Currency&amp;"ibor"&amp;Tenor,BA477,Trigger)</f>
        <v>42860</v>
      </c>
      <c r="BA477" s="101">
        <f>_xll.qlCalendarAdvance(Calendar,BA476,AY477,"f",,Trigger)</f>
        <v>42864</v>
      </c>
      <c r="BB477" s="101">
        <f>_xll.qlInterestRateIndexMaturity(Currency&amp;"ibor"&amp;Tenor,BA477,Trigger)</f>
        <v>43048</v>
      </c>
      <c r="BC477" s="246">
        <f>_xll.qlIndexFixing($AC$5,AZ477,TRUE,_xll.ohTrigger(Trigger,Trigger6M))</f>
        <v>2.9891267271575654E-3</v>
      </c>
      <c r="BD477" s="246">
        <f>_xll.qlIndexFixing($BE$1,AZ477,TRUE,_xll.ohTrigger(Trigger,Trigger6M))</f>
        <v>3.0672224999331432E-3</v>
      </c>
    </row>
    <row r="478" spans="51:56" ht="11.25" customHeight="1" x14ac:dyDescent="0.25">
      <c r="AY478" s="100" t="s">
        <v>196</v>
      </c>
      <c r="AZ478" s="101">
        <f>_xll.qlInterestRateIndexFixingDate(Currency&amp;"ibor"&amp;Tenor,BA478,Trigger)</f>
        <v>42863</v>
      </c>
      <c r="BA478" s="101">
        <f>_xll.qlCalendarAdvance(Calendar,BA477,AY478,"f",,Trigger)</f>
        <v>42865</v>
      </c>
      <c r="BB478" s="101">
        <f>_xll.qlInterestRateIndexMaturity(Currency&amp;"ibor"&amp;Tenor,BA478,Trigger)</f>
        <v>43049</v>
      </c>
      <c r="BC478" s="246">
        <f>_xll.qlIndexFixing($AC$5,AZ478,TRUE,_xll.ohTrigger(Trigger,Trigger6M))</f>
        <v>2.99626607014827E-3</v>
      </c>
      <c r="BD478" s="246">
        <f>_xll.qlIndexFixing($BE$1,AZ478,TRUE,_xll.ohTrigger(Trigger,Trigger6M))</f>
        <v>3.0745327867525056E-3</v>
      </c>
    </row>
    <row r="479" spans="51:56" ht="11.25" customHeight="1" x14ac:dyDescent="0.25">
      <c r="AY479" s="100" t="s">
        <v>196</v>
      </c>
      <c r="AZ479" s="101">
        <f>_xll.qlInterestRateIndexFixingDate(Currency&amp;"ibor"&amp;Tenor,BA479,Trigger)</f>
        <v>42864</v>
      </c>
      <c r="BA479" s="101">
        <f>_xll.qlCalendarAdvance(Calendar,BA478,AY479,"f",,Trigger)</f>
        <v>42866</v>
      </c>
      <c r="BB479" s="101">
        <f>_xll.qlInterestRateIndexMaturity(Currency&amp;"ibor"&amp;Tenor,BA479,Trigger)</f>
        <v>43052</v>
      </c>
      <c r="BC479" s="246">
        <f>_xll.qlIndexFixing($AC$5,AZ479,TRUE,_xll.ohTrigger(Trigger,Trigger6M))</f>
        <v>3.0118534851885483E-3</v>
      </c>
      <c r="BD479" s="246">
        <f>_xll.qlIndexFixing($BE$1,AZ479,TRUE,_xll.ohTrigger(Trigger,Trigger6M))</f>
        <v>3.0870191536844136E-3</v>
      </c>
    </row>
    <row r="480" spans="51:56" ht="11.25" customHeight="1" x14ac:dyDescent="0.25">
      <c r="AY480" s="100" t="s">
        <v>196</v>
      </c>
      <c r="AZ480" s="101">
        <f>_xll.qlInterestRateIndexFixingDate(Currency&amp;"ibor"&amp;Tenor,BA480,Trigger)</f>
        <v>42865</v>
      </c>
      <c r="BA480" s="101">
        <f>_xll.qlCalendarAdvance(Calendar,BA479,AY480,"f",,Trigger)</f>
        <v>42867</v>
      </c>
      <c r="BB480" s="101">
        <f>_xll.qlInterestRateIndexMaturity(Currency&amp;"ibor"&amp;Tenor,BA480,Trigger)</f>
        <v>43052</v>
      </c>
      <c r="BC480" s="246">
        <f>_xll.qlIndexFixing($AC$5,AZ480,TRUE,_xll.ohTrigger(Trigger,Trigger6M))</f>
        <v>3.0147846229483855E-3</v>
      </c>
      <c r="BD480" s="246">
        <f>_xll.qlIndexFixing($BE$1,AZ480,TRUE,_xll.ohTrigger(Trigger,Trigger6M))</f>
        <v>3.0917187637192847E-3</v>
      </c>
    </row>
    <row r="481" spans="51:56" ht="11.25" customHeight="1" x14ac:dyDescent="0.25">
      <c r="AY481" s="100" t="s">
        <v>196</v>
      </c>
      <c r="AZ481" s="101">
        <f>_xll.qlInterestRateIndexFixingDate(Currency&amp;"ibor"&amp;Tenor,BA481,Trigger)</f>
        <v>42866</v>
      </c>
      <c r="BA481" s="101">
        <f>_xll.qlCalendarAdvance(Calendar,BA480,AY481,"f",,Trigger)</f>
        <v>42870</v>
      </c>
      <c r="BB481" s="101">
        <f>_xll.qlInterestRateIndexMaturity(Currency&amp;"ibor"&amp;Tenor,BA481,Trigger)</f>
        <v>43054</v>
      </c>
      <c r="BC481" s="246">
        <f>_xll.qlIndexFixing($AC$5,AZ481,TRUE,_xll.ohTrigger(Trigger,Trigger6M))</f>
        <v>3.0320689306050511E-3</v>
      </c>
      <c r="BD481" s="246">
        <f>_xll.qlIndexFixing($BE$1,AZ481,TRUE,_xll.ohTrigger(Trigger,Trigger6M))</f>
        <v>3.1109454317899423E-3</v>
      </c>
    </row>
    <row r="482" spans="51:56" ht="11.25" customHeight="1" x14ac:dyDescent="0.25">
      <c r="AY482" s="100" t="s">
        <v>196</v>
      </c>
      <c r="AZ482" s="101">
        <f>_xll.qlInterestRateIndexFixingDate(Currency&amp;"ibor"&amp;Tenor,BA482,Trigger)</f>
        <v>42867</v>
      </c>
      <c r="BA482" s="101">
        <f>_xll.qlCalendarAdvance(Calendar,BA481,AY482,"f",,Trigger)</f>
        <v>42871</v>
      </c>
      <c r="BB482" s="101">
        <f>_xll.qlInterestRateIndexMaturity(Currency&amp;"ibor"&amp;Tenor,BA482,Trigger)</f>
        <v>43055</v>
      </c>
      <c r="BC482" s="246">
        <f>_xll.qlIndexFixing($AC$5,AZ482,TRUE,_xll.ohTrigger(Trigger,Trigger6M))</f>
        <v>3.0392507323387993E-3</v>
      </c>
      <c r="BD482" s="246">
        <f>_xll.qlIndexFixing($BE$1,AZ482,TRUE,_xll.ohTrigger(Trigger,Trigger6M))</f>
        <v>3.1181679211413132E-3</v>
      </c>
    </row>
    <row r="483" spans="51:56" ht="11.25" customHeight="1" x14ac:dyDescent="0.25">
      <c r="AY483" s="100" t="s">
        <v>196</v>
      </c>
      <c r="AZ483" s="101">
        <f>_xll.qlInterestRateIndexFixingDate(Currency&amp;"ibor"&amp;Tenor,BA483,Trigger)</f>
        <v>42870</v>
      </c>
      <c r="BA483" s="101">
        <f>_xll.qlCalendarAdvance(Calendar,BA482,AY483,"f",,Trigger)</f>
        <v>42872</v>
      </c>
      <c r="BB483" s="101">
        <f>_xll.qlInterestRateIndexMaturity(Currency&amp;"ibor"&amp;Tenor,BA483,Trigger)</f>
        <v>43056</v>
      </c>
      <c r="BC483" s="246">
        <f>_xll.qlIndexFixing($AC$5,AZ483,TRUE,_xll.ohTrigger(Trigger,Trigger6M))</f>
        <v>3.0464396108004464E-3</v>
      </c>
      <c r="BD483" s="246">
        <f>_xll.qlIndexFixing($BE$1,AZ483,TRUE,_xll.ohTrigger(Trigger,Trigger6M))</f>
        <v>3.1253596363416307E-3</v>
      </c>
    </row>
    <row r="484" spans="51:56" ht="11.25" customHeight="1" x14ac:dyDescent="0.25">
      <c r="AY484" s="100" t="s">
        <v>196</v>
      </c>
      <c r="AZ484" s="101">
        <f>_xll.qlInterestRateIndexFixingDate(Currency&amp;"ibor"&amp;Tenor,BA484,Trigger)</f>
        <v>42871</v>
      </c>
      <c r="BA484" s="101">
        <f>_xll.qlCalendarAdvance(Calendar,BA483,AY484,"f",,Trigger)</f>
        <v>42873</v>
      </c>
      <c r="BB484" s="101">
        <f>_xll.qlInterestRateIndexMaturity(Currency&amp;"ibor"&amp;Tenor,BA484,Trigger)</f>
        <v>43059</v>
      </c>
      <c r="BC484" s="246">
        <f>_xll.qlIndexFixing($AC$5,AZ484,TRUE,_xll.ohTrigger(Trigger,Trigger6M))</f>
        <v>3.0619282278729607E-3</v>
      </c>
      <c r="BD484" s="246">
        <f>_xll.qlIndexFixing($BE$1,AZ484,TRUE,_xll.ohTrigger(Trigger,Trigger6M))</f>
        <v>3.1375812167369708E-3</v>
      </c>
    </row>
    <row r="485" spans="51:56" ht="11.25" customHeight="1" x14ac:dyDescent="0.25">
      <c r="AY485" s="100" t="s">
        <v>196</v>
      </c>
      <c r="AZ485" s="101">
        <f>_xll.qlInterestRateIndexFixingDate(Currency&amp;"ibor"&amp;Tenor,BA485,Trigger)</f>
        <v>42872</v>
      </c>
      <c r="BA485" s="101">
        <f>_xll.qlCalendarAdvance(Calendar,BA484,AY485,"f",,Trigger)</f>
        <v>42874</v>
      </c>
      <c r="BB485" s="101">
        <f>_xll.qlInterestRateIndexMaturity(Currency&amp;"ibor"&amp;Tenor,BA485,Trigger)</f>
        <v>43059</v>
      </c>
      <c r="BC485" s="246">
        <f>_xll.qlIndexFixing($AC$5,AZ485,TRUE,_xll.ohTrigger(Trigger,Trigger6M))</f>
        <v>3.0649824000367172E-3</v>
      </c>
      <c r="BD485" s="246">
        <f>_xll.qlIndexFixing($BE$1,AZ485,TRUE,_xll.ohTrigger(Trigger,Trigger6M))</f>
        <v>3.1421557803776091E-3</v>
      </c>
    </row>
    <row r="486" spans="51:56" ht="11.25" customHeight="1" x14ac:dyDescent="0.25">
      <c r="AY486" s="100" t="s">
        <v>196</v>
      </c>
      <c r="AZ486" s="101">
        <f>_xll.qlInterestRateIndexFixingDate(Currency&amp;"ibor"&amp;Tenor,BA486,Trigger)</f>
        <v>42873</v>
      </c>
      <c r="BA486" s="101">
        <f>_xll.qlCalendarAdvance(Calendar,BA485,AY486,"f",,Trigger)</f>
        <v>42877</v>
      </c>
      <c r="BB486" s="101">
        <f>_xll.qlInterestRateIndexMaturity(Currency&amp;"ibor"&amp;Tenor,BA486,Trigger)</f>
        <v>43061</v>
      </c>
      <c r="BC486" s="246">
        <f>_xll.qlIndexFixing($AC$5,AZ486,TRUE,_xll.ohTrigger(Trigger,Trigger6M))</f>
        <v>3.0824901567571635E-3</v>
      </c>
      <c r="BD486" s="246">
        <f>_xll.qlIndexFixing($BE$1,AZ486,TRUE,_xll.ohTrigger(Trigger,Trigger6M))</f>
        <v>3.1606951791599124E-3</v>
      </c>
    </row>
    <row r="487" spans="51:56" ht="11.25" customHeight="1" x14ac:dyDescent="0.25">
      <c r="AY487" s="100" t="s">
        <v>196</v>
      </c>
      <c r="AZ487" s="101">
        <f>_xll.qlInterestRateIndexFixingDate(Currency&amp;"ibor"&amp;Tenor,BA487,Trigger)</f>
        <v>42874</v>
      </c>
      <c r="BA487" s="101">
        <f>_xll.qlCalendarAdvance(Calendar,BA486,AY487,"f",,Trigger)</f>
        <v>42878</v>
      </c>
      <c r="BB487" s="101">
        <f>_xll.qlInterestRateIndexMaturity(Currency&amp;"ibor"&amp;Tenor,BA487,Trigger)</f>
        <v>43062</v>
      </c>
      <c r="BC487" s="246">
        <f>_xll.qlIndexFixing($AC$5,AZ487,TRUE,_xll.ohTrigger(Trigger,Trigger6M))</f>
        <v>3.0897214972240273E-3</v>
      </c>
      <c r="BD487" s="246">
        <f>_xll.qlIndexFixing($BE$1,AZ487,TRUE,_xll.ohTrigger(Trigger,Trigger6M))</f>
        <v>3.167605396003866E-3</v>
      </c>
    </row>
    <row r="488" spans="51:56" ht="11.25" customHeight="1" x14ac:dyDescent="0.25">
      <c r="AY488" s="100" t="s">
        <v>196</v>
      </c>
      <c r="AZ488" s="101">
        <f>_xll.qlInterestRateIndexFixingDate(Currency&amp;"ibor"&amp;Tenor,BA488,Trigger)</f>
        <v>42877</v>
      </c>
      <c r="BA488" s="101">
        <f>_xll.qlCalendarAdvance(Calendar,BA487,AY488,"f",,Trigger)</f>
        <v>42879</v>
      </c>
      <c r="BB488" s="101">
        <f>_xll.qlInterestRateIndexMaturity(Currency&amp;"ibor"&amp;Tenor,BA488,Trigger)</f>
        <v>43063</v>
      </c>
      <c r="BC488" s="246">
        <f>_xll.qlIndexFixing($AC$5,AZ488,TRUE,_xll.ohTrigger(Trigger,Trigger6M))</f>
        <v>3.0969599149640063E-3</v>
      </c>
      <c r="BD488" s="246">
        <f>_xll.qlIndexFixing($BE$1,AZ488,TRUE,_xll.ohTrigger(Trigger,Trigger6M))</f>
        <v>3.1744525536234556E-3</v>
      </c>
    </row>
    <row r="489" spans="51:56" ht="11.25" customHeight="1" x14ac:dyDescent="0.25">
      <c r="AY489" s="100" t="s">
        <v>196</v>
      </c>
      <c r="AZ489" s="101">
        <f>_xll.qlInterestRateIndexFixingDate(Currency&amp;"ibor"&amp;Tenor,BA489,Trigger)</f>
        <v>42878</v>
      </c>
      <c r="BA489" s="101">
        <f>_xll.qlCalendarAdvance(Calendar,BA488,AY489,"f",,Trigger)</f>
        <v>42880</v>
      </c>
      <c r="BB489" s="101">
        <f>_xll.qlInterestRateIndexMaturity(Currency&amp;"ibor"&amp;Tenor,BA489,Trigger)</f>
        <v>43066</v>
      </c>
      <c r="BC489" s="246">
        <f>_xll.qlIndexFixing($AC$5,AZ489,TRUE,_xll.ohTrigger(Trigger,Trigger6M))</f>
        <v>3.1123460366498969E-3</v>
      </c>
      <c r="BD489" s="246">
        <f>_xll.qlIndexFixing($BE$1,AZ489,TRUE,_xll.ohTrigger(Trigger,Trigger6M))</f>
        <v>3.1862168037222549E-3</v>
      </c>
    </row>
    <row r="490" spans="51:56" ht="11.25" customHeight="1" x14ac:dyDescent="0.25">
      <c r="AY490" s="100" t="s">
        <v>196</v>
      </c>
      <c r="AZ490" s="101">
        <f>_xll.qlInterestRateIndexFixingDate(Currency&amp;"ibor"&amp;Tenor,BA490,Trigger)</f>
        <v>42879</v>
      </c>
      <c r="BA490" s="101">
        <f>_xll.qlCalendarAdvance(Calendar,BA489,AY490,"f",,Trigger)</f>
        <v>42881</v>
      </c>
      <c r="BB490" s="101">
        <f>_xll.qlInterestRateIndexMaturity(Currency&amp;"ibor"&amp;Tenor,BA490,Trigger)</f>
        <v>43066</v>
      </c>
      <c r="BC490" s="246">
        <f>_xll.qlIndexFixing($AC$5,AZ490,TRUE,_xll.ohTrigger(Trigger,Trigger6M))</f>
        <v>3.1155250876152714E-3</v>
      </c>
      <c r="BD490" s="246">
        <f>_xll.qlIndexFixing($BE$1,AZ490,TRUE,_xll.ohTrigger(Trigger,Trigger6M))</f>
        <v>3.1904249155672148E-3</v>
      </c>
    </row>
    <row r="491" spans="51:56" ht="11.25" customHeight="1" x14ac:dyDescent="0.25">
      <c r="AY491" s="100" t="s">
        <v>196</v>
      </c>
      <c r="AZ491" s="101">
        <f>_xll.qlInterestRateIndexFixingDate(Currency&amp;"ibor"&amp;Tenor,BA491,Trigger)</f>
        <v>42880</v>
      </c>
      <c r="BA491" s="101">
        <f>_xll.qlCalendarAdvance(Calendar,BA490,AY491,"f",,Trigger)</f>
        <v>42884</v>
      </c>
      <c r="BB491" s="101">
        <f>_xll.qlInterestRateIndexMaturity(Currency&amp;"ibor"&amp;Tenor,BA491,Trigger)</f>
        <v>43068</v>
      </c>
      <c r="BC491" s="246">
        <f>_xll.qlIndexFixing($AC$5,AZ491,TRUE,_xll.ohTrigger(Trigger,Trigger6M))</f>
        <v>3.1332581655123442E-3</v>
      </c>
      <c r="BD491" s="246">
        <f>_xll.qlIndexFixing($BE$1,AZ491,TRUE,_xll.ohTrigger(Trigger,Trigger6M))</f>
        <v>3.2075810174625949E-3</v>
      </c>
    </row>
    <row r="492" spans="51:56" ht="11.25" customHeight="1" x14ac:dyDescent="0.25">
      <c r="AY492" s="100" t="s">
        <v>196</v>
      </c>
      <c r="AZ492" s="101">
        <f>_xll.qlInterestRateIndexFixingDate(Currency&amp;"ibor"&amp;Tenor,BA492,Trigger)</f>
        <v>42881</v>
      </c>
      <c r="BA492" s="101">
        <f>_xll.qlCalendarAdvance(Calendar,BA491,AY492,"f",,Trigger)</f>
        <v>42885</v>
      </c>
      <c r="BB492" s="101">
        <f>_xll.qlInterestRateIndexMaturity(Currency&amp;"ibor"&amp;Tenor,BA492,Trigger)</f>
        <v>43069</v>
      </c>
      <c r="BC492" s="246">
        <f>_xll.qlIndexFixing($AC$5,AZ492,TRUE,_xll.ohTrigger(Trigger,Trigger6M))</f>
        <v>3.1405390485410001E-3</v>
      </c>
      <c r="BD492" s="246">
        <f>_xll.qlIndexFixing($BE$1,AZ492,TRUE,_xll.ohTrigger(Trigger,Trigger6M))</f>
        <v>3.2139529574360805E-3</v>
      </c>
    </row>
    <row r="493" spans="51:56" ht="11.25" customHeight="1" x14ac:dyDescent="0.25">
      <c r="AY493" s="100" t="s">
        <v>196</v>
      </c>
      <c r="AZ493" s="101">
        <f>_xll.qlInterestRateIndexFixingDate(Currency&amp;"ibor"&amp;Tenor,BA493,Trigger)</f>
        <v>42884</v>
      </c>
      <c r="BA493" s="101">
        <f>_xll.qlCalendarAdvance(Calendar,BA492,AY493,"f",,Trigger)</f>
        <v>42886</v>
      </c>
      <c r="BB493" s="101">
        <f>_xll.qlInterestRateIndexMaturity(Currency&amp;"ibor"&amp;Tenor,BA493,Trigger)</f>
        <v>43069</v>
      </c>
      <c r="BC493" s="246">
        <f>_xll.qlIndexFixing($AC$5,AZ493,TRUE,_xll.ohTrigger(Trigger,Trigger6M))</f>
        <v>3.1438005800438116E-3</v>
      </c>
      <c r="BD493" s="246">
        <f>_xll.qlIndexFixing($BE$1,AZ493,TRUE,_xll.ohTrigger(Trigger,Trigger6M))</f>
        <v>3.2177614854330193E-3</v>
      </c>
    </row>
    <row r="494" spans="51:56" ht="11.25" customHeight="1" x14ac:dyDescent="0.25">
      <c r="AY494" s="100" t="s">
        <v>196</v>
      </c>
      <c r="AZ494" s="101">
        <f>_xll.qlInterestRateIndexFixingDate(Currency&amp;"ibor"&amp;Tenor,BA494,Trigger)</f>
        <v>42885</v>
      </c>
      <c r="BA494" s="101">
        <f>_xll.qlCalendarAdvance(Calendar,BA493,AY494,"f",,Trigger)</f>
        <v>42887</v>
      </c>
      <c r="BB494" s="101">
        <f>_xll.qlInterestRateIndexMaturity(Currency&amp;"ibor"&amp;Tenor,BA494,Trigger)</f>
        <v>43070</v>
      </c>
      <c r="BC494" s="246">
        <f>_xll.qlIndexFixing($AC$5,AZ494,TRUE,_xll.ohTrigger(Trigger,Trigger6M))</f>
        <v>3.151107041438189E-3</v>
      </c>
      <c r="BD494" s="246">
        <f>_xll.qlIndexFixing($BE$1,AZ494,TRUE,_xll.ohTrigger(Trigger,Trigger6M))</f>
        <v>3.2239385989155968E-3</v>
      </c>
    </row>
    <row r="495" spans="51:56" ht="11.25" customHeight="1" x14ac:dyDescent="0.25">
      <c r="AY495" s="100" t="s">
        <v>196</v>
      </c>
      <c r="AZ495" s="101">
        <f>_xll.qlInterestRateIndexFixingDate(Currency&amp;"ibor"&amp;Tenor,BA495,Trigger)</f>
        <v>42886</v>
      </c>
      <c r="BA495" s="101">
        <f>_xll.qlCalendarAdvance(Calendar,BA494,AY495,"f",,Trigger)</f>
        <v>42888</v>
      </c>
      <c r="BB495" s="101">
        <f>_xll.qlInterestRateIndexMaturity(Currency&amp;"ibor"&amp;Tenor,BA495,Trigger)</f>
        <v>43073</v>
      </c>
      <c r="BC495" s="246">
        <f>_xll.qlIndexFixing($AC$5,AZ495,TRUE,_xll.ohTrigger(Trigger,Trigger6M))</f>
        <v>3.1664127124492332E-3</v>
      </c>
      <c r="BD495" s="246">
        <f>_xll.qlIndexFixing($BE$1,AZ495,TRUE,_xll.ohTrigger(Trigger,Trigger6M))</f>
        <v>3.2349526748510862E-3</v>
      </c>
    </row>
    <row r="496" spans="51:56" ht="11.25" customHeight="1" x14ac:dyDescent="0.25">
      <c r="AY496" s="100" t="s">
        <v>196</v>
      </c>
      <c r="AZ496" s="101">
        <f>_xll.qlInterestRateIndexFixingDate(Currency&amp;"ibor"&amp;Tenor,BA496,Trigger)</f>
        <v>42887</v>
      </c>
      <c r="BA496" s="101">
        <f>_xll.qlCalendarAdvance(Calendar,BA495,AY496,"f",,Trigger)</f>
        <v>42891</v>
      </c>
      <c r="BB496" s="101">
        <f>_xll.qlInterestRateIndexMaturity(Currency&amp;"ibor"&amp;Tenor,BA496,Trigger)</f>
        <v>43074</v>
      </c>
      <c r="BC496" s="246">
        <f>_xll.qlIndexFixing($AC$5,AZ496,TRUE,_xll.ohTrigger(Trigger,Trigger6M))</f>
        <v>3.1804040515120706E-3</v>
      </c>
      <c r="BD496" s="246">
        <f>_xll.qlIndexFixing($BE$1,AZ496,TRUE,_xll.ohTrigger(Trigger,Trigger6M))</f>
        <v>3.2475881922375319E-3</v>
      </c>
    </row>
    <row r="497" spans="51:56" ht="11.25" customHeight="1" x14ac:dyDescent="0.25">
      <c r="AY497" s="100" t="s">
        <v>196</v>
      </c>
      <c r="AZ497" s="101">
        <f>_xll.qlInterestRateIndexFixingDate(Currency&amp;"ibor"&amp;Tenor,BA497,Trigger)</f>
        <v>42888</v>
      </c>
      <c r="BA497" s="101">
        <f>_xll.qlCalendarAdvance(Calendar,BA496,AY497,"f",,Trigger)</f>
        <v>42892</v>
      </c>
      <c r="BB497" s="101">
        <f>_xll.qlInterestRateIndexMaturity(Currency&amp;"ibor"&amp;Tenor,BA497,Trigger)</f>
        <v>43075</v>
      </c>
      <c r="BC497" s="246">
        <f>_xll.qlIndexFixing($AC$5,AZ497,TRUE,_xll.ohTrigger(Trigger,Trigger6M))</f>
        <v>3.187746095550165E-3</v>
      </c>
      <c r="BD497" s="246">
        <f>_xll.qlIndexFixing($BE$1,AZ497,TRUE,_xll.ohTrigger(Trigger,Trigger6M))</f>
        <v>3.2532477066644712E-3</v>
      </c>
    </row>
    <row r="498" spans="51:56" ht="11.25" customHeight="1" x14ac:dyDescent="0.25">
      <c r="AY498" s="100" t="s">
        <v>196</v>
      </c>
      <c r="AZ498" s="101">
        <f>_xll.qlInterestRateIndexFixingDate(Currency&amp;"ibor"&amp;Tenor,BA498,Trigger)</f>
        <v>42891</v>
      </c>
      <c r="BA498" s="101">
        <f>_xll.qlCalendarAdvance(Calendar,BA497,AY498,"f",,Trigger)</f>
        <v>42893</v>
      </c>
      <c r="BB498" s="101">
        <f>_xll.qlInterestRateIndexMaturity(Currency&amp;"ibor"&amp;Tenor,BA498,Trigger)</f>
        <v>43076</v>
      </c>
      <c r="BC498" s="246">
        <f>_xll.qlIndexFixing($AC$5,AZ498,TRUE,_xll.ohTrigger(Trigger,Trigger6M))</f>
        <v>3.1950952563544518E-3</v>
      </c>
      <c r="BD498" s="246">
        <f>_xll.qlIndexFixing($BE$1,AZ498,TRUE,_xll.ohTrigger(Trigger,Trigger6M))</f>
        <v>3.2588145258698577E-3</v>
      </c>
    </row>
    <row r="499" spans="51:56" ht="11.25" customHeight="1" x14ac:dyDescent="0.25">
      <c r="AY499" s="100" t="s">
        <v>196</v>
      </c>
      <c r="AZ499" s="101">
        <f>_xll.qlInterestRateIndexFixingDate(Currency&amp;"ibor"&amp;Tenor,BA499,Trigger)</f>
        <v>42892</v>
      </c>
      <c r="BA499" s="101">
        <f>_xll.qlCalendarAdvance(Calendar,BA498,AY499,"f",,Trigger)</f>
        <v>42894</v>
      </c>
      <c r="BB499" s="101">
        <f>_xll.qlInterestRateIndexMaturity(Currency&amp;"ibor"&amp;Tenor,BA499,Trigger)</f>
        <v>43077</v>
      </c>
      <c r="BC499" s="246">
        <f>_xll.qlIndexFixing($AC$5,AZ499,TRUE,_xll.ohTrigger(Trigger,Trigger6M))</f>
        <v>3.2024515340053042E-3</v>
      </c>
      <c r="BD499" s="246">
        <f>_xll.qlIndexFixing($BE$1,AZ499,TRUE,_xll.ohTrigger(Trigger,Trigger6M))</f>
        <v>3.264292953645549E-3</v>
      </c>
    </row>
    <row r="500" spans="51:56" ht="11.25" customHeight="1" x14ac:dyDescent="0.25">
      <c r="AY500" s="100" t="s">
        <v>196</v>
      </c>
      <c r="AZ500" s="101">
        <f>_xll.qlInterestRateIndexFixingDate(Currency&amp;"ibor"&amp;Tenor,BA500,Trigger)</f>
        <v>42893</v>
      </c>
      <c r="BA500" s="101">
        <f>_xll.qlCalendarAdvance(Calendar,BA499,AY500,"f",,Trigger)</f>
        <v>42895</v>
      </c>
      <c r="BB500" s="101">
        <f>_xll.qlInterestRateIndexMaturity(Currency&amp;"ibor"&amp;Tenor,BA500,Trigger)</f>
        <v>43080</v>
      </c>
      <c r="BC500" s="246">
        <f>_xll.qlIndexFixing($AC$5,AZ500,TRUE,_xll.ohTrigger(Trigger,Trigger6M))</f>
        <v>3.2176453014878563E-3</v>
      </c>
      <c r="BD500" s="246">
        <f>_xll.qlIndexFixing($BE$1,AZ500,TRUE,_xll.ohTrigger(Trigger,Trigger6M))</f>
        <v>3.2746710879941656E-3</v>
      </c>
    </row>
    <row r="501" spans="51:56" ht="11.25" customHeight="1" x14ac:dyDescent="0.25">
      <c r="AY501" s="100" t="s">
        <v>196</v>
      </c>
      <c r="AZ501" s="101">
        <f>_xll.qlInterestRateIndexFixingDate(Currency&amp;"ibor"&amp;Tenor,BA501,Trigger)</f>
        <v>42894</v>
      </c>
      <c r="BA501" s="101">
        <f>_xll.qlCalendarAdvance(Calendar,BA500,AY501,"f",,Trigger)</f>
        <v>42898</v>
      </c>
      <c r="BB501" s="101">
        <f>_xll.qlInterestRateIndexMaturity(Currency&amp;"ibor"&amp;Tenor,BA501,Trigger)</f>
        <v>43081</v>
      </c>
      <c r="BC501" s="246">
        <f>_xll.qlIndexFixing($AC$5,AZ501,TRUE,_xll.ohTrigger(Trigger,Trigger6M))</f>
        <v>3.2319478146578032E-3</v>
      </c>
      <c r="BD501" s="246">
        <f>_xll.qlIndexFixing($BE$1,AZ501,TRUE,_xll.ohTrigger(Trigger,Trigger6M))</f>
        <v>3.2854088283751724E-3</v>
      </c>
    </row>
    <row r="502" spans="51:56" ht="11.25" customHeight="1" x14ac:dyDescent="0.25">
      <c r="AY502" s="100" t="s">
        <v>196</v>
      </c>
      <c r="AZ502" s="101">
        <f>_xll.qlInterestRateIndexFixingDate(Currency&amp;"ibor"&amp;Tenor,BA502,Trigger)</f>
        <v>42895</v>
      </c>
      <c r="BA502" s="101">
        <f>_xll.qlCalendarAdvance(Calendar,BA501,AY502,"f",,Trigger)</f>
        <v>42899</v>
      </c>
      <c r="BB502" s="101">
        <f>_xll.qlInterestRateIndexMaturity(Currency&amp;"ibor"&amp;Tenor,BA502,Trigger)</f>
        <v>43082</v>
      </c>
      <c r="BC502" s="246">
        <f>_xll.qlIndexFixing($AC$5,AZ502,TRUE,_xll.ohTrigger(Trigger,Trigger6M))</f>
        <v>3.2393396777317886E-3</v>
      </c>
      <c r="BD502" s="246">
        <f>_xll.qlIndexFixing($BE$1,AZ502,TRUE,_xll.ohTrigger(Trigger,Trigger6M))</f>
        <v>3.2905098579367634E-3</v>
      </c>
    </row>
    <row r="503" spans="51:56" ht="11.25" customHeight="1" x14ac:dyDescent="0.25">
      <c r="AY503" s="100" t="s">
        <v>196</v>
      </c>
      <c r="AZ503" s="101">
        <f>_xll.qlInterestRateIndexFixingDate(Currency&amp;"ibor"&amp;Tenor,BA503,Trigger)</f>
        <v>42898</v>
      </c>
      <c r="BA503" s="101">
        <f>_xll.qlCalendarAdvance(Calendar,BA502,AY503,"f",,Trigger)</f>
        <v>42900</v>
      </c>
      <c r="BB503" s="101">
        <f>_xll.qlInterestRateIndexMaturity(Currency&amp;"ibor"&amp;Tenor,BA503,Trigger)</f>
        <v>43083</v>
      </c>
      <c r="BC503" s="246">
        <f>_xll.qlIndexFixing($AC$5,AZ503,TRUE,_xll.ohTrigger(Trigger,Trigger6M))</f>
        <v>3.2467386581297715E-3</v>
      </c>
      <c r="BD503" s="246">
        <f>_xll.qlIndexFixing($BE$1,AZ503,TRUE,_xll.ohTrigger(Trigger,Trigger6M))</f>
        <v>3.2955483200262769E-3</v>
      </c>
    </row>
    <row r="504" spans="51:56" ht="11.25" customHeight="1" x14ac:dyDescent="0.25">
      <c r="AY504" s="100" t="s">
        <v>196</v>
      </c>
      <c r="AZ504" s="101">
        <f>_xll.qlInterestRateIndexFixingDate(Currency&amp;"ibor"&amp;Tenor,BA504,Trigger)</f>
        <v>42899</v>
      </c>
      <c r="BA504" s="101">
        <f>_xll.qlCalendarAdvance(Calendar,BA503,AY504,"f",,Trigger)</f>
        <v>42901</v>
      </c>
      <c r="BB504" s="101">
        <f>_xll.qlInterestRateIndexMaturity(Currency&amp;"ibor"&amp;Tenor,BA504,Trigger)</f>
        <v>43084</v>
      </c>
      <c r="BC504" s="246">
        <f>_xll.qlIndexFixing($AC$5,AZ504,TRUE,_xll.ohTrigger(Trigger,Trigger6M))</f>
        <v>3.2541447559321255E-3</v>
      </c>
      <c r="BD504" s="246">
        <f>_xll.qlIndexFixing($BE$1,AZ504,TRUE,_xll.ohTrigger(Trigger,Trigger6M))</f>
        <v>3.3005285188212733E-3</v>
      </c>
    </row>
    <row r="505" spans="51:56" ht="11.25" customHeight="1" x14ac:dyDescent="0.25">
      <c r="AY505" s="100" t="s">
        <v>196</v>
      </c>
      <c r="AZ505" s="101">
        <f>_xll.qlInterestRateIndexFixingDate(Currency&amp;"ibor"&amp;Tenor,BA505,Trigger)</f>
        <v>42900</v>
      </c>
      <c r="BA505" s="101">
        <f>_xll.qlCalendarAdvance(Calendar,BA504,AY505,"f",,Trigger)</f>
        <v>42902</v>
      </c>
      <c r="BB505" s="101">
        <f>_xll.qlInterestRateIndexMaturity(Currency&amp;"ibor"&amp;Tenor,BA505,Trigger)</f>
        <v>43087</v>
      </c>
      <c r="BC505" s="246">
        <f>_xll.qlIndexFixing($AC$5,AZ505,TRUE,_xll.ohTrigger(Trigger,Trigger6M))</f>
        <v>3.2690169210026917E-3</v>
      </c>
      <c r="BD505" s="246">
        <f>_xll.qlIndexFixing($BE$1,AZ505,TRUE,_xll.ohTrigger(Trigger,Trigger6M))</f>
        <v>3.3105347698385462E-3</v>
      </c>
    </row>
    <row r="506" spans="51:56" ht="11.25" customHeight="1" x14ac:dyDescent="0.25">
      <c r="AY506" s="100" t="s">
        <v>196</v>
      </c>
      <c r="AZ506" s="101">
        <f>_xll.qlInterestRateIndexFixingDate(Currency&amp;"ibor"&amp;Tenor,BA506,Trigger)</f>
        <v>42901</v>
      </c>
      <c r="BA506" s="101">
        <f>_xll.qlCalendarAdvance(Calendar,BA505,AY506,"f",,Trigger)</f>
        <v>42905</v>
      </c>
      <c r="BB506" s="101">
        <f>_xll.qlInterestRateIndexMaturity(Currency&amp;"ibor"&amp;Tenor,BA506,Trigger)</f>
        <v>43088</v>
      </c>
      <c r="BC506" s="246">
        <f>_xll.qlIndexFixing($AC$5,AZ506,TRUE,_xll.ohTrigger(Trigger,Trigger6M))</f>
        <v>3.2830039999631384E-3</v>
      </c>
      <c r="BD506" s="246">
        <f>_xll.qlIndexFixing($BE$1,AZ506,TRUE,_xll.ohTrigger(Trigger,Trigger6M))</f>
        <v>3.319952766297758E-3</v>
      </c>
    </row>
    <row r="507" spans="51:56" ht="11.25" customHeight="1" x14ac:dyDescent="0.25">
      <c r="AY507" s="100" t="s">
        <v>196</v>
      </c>
      <c r="AZ507" s="101">
        <f>_xll.qlInterestRateIndexFixingDate(Currency&amp;"ibor"&amp;Tenor,BA507,Trigger)</f>
        <v>42902</v>
      </c>
      <c r="BA507" s="101">
        <f>_xll.qlCalendarAdvance(Calendar,BA506,AY507,"f",,Trigger)</f>
        <v>42906</v>
      </c>
      <c r="BB507" s="101">
        <f>_xll.qlInterestRateIndexMaturity(Currency&amp;"ibor"&amp;Tenor,BA507,Trigger)</f>
        <v>43089</v>
      </c>
      <c r="BC507" s="246">
        <f>_xll.qlIndexFixing($AC$5,AZ507,TRUE,_xll.ohTrigger(Trigger,Trigger6M))</f>
        <v>3.2902351494360077E-3</v>
      </c>
      <c r="BD507" s="246">
        <f>_xll.qlIndexFixing($BE$1,AZ507,TRUE,_xll.ohTrigger(Trigger,Trigger6M))</f>
        <v>3.3247062129569981E-3</v>
      </c>
    </row>
    <row r="508" spans="51:56" ht="11.25" customHeight="1" x14ac:dyDescent="0.25">
      <c r="AY508" s="100" t="s">
        <v>196</v>
      </c>
      <c r="AZ508" s="101">
        <f>_xll.qlInterestRateIndexFixingDate(Currency&amp;"ibor"&amp;Tenor,BA508,Trigger)</f>
        <v>42905</v>
      </c>
      <c r="BA508" s="101">
        <f>_xll.qlCalendarAdvance(Calendar,BA507,AY508,"f",,Trigger)</f>
        <v>42907</v>
      </c>
      <c r="BB508" s="101">
        <f>_xll.qlInterestRateIndexMaturity(Currency&amp;"ibor"&amp;Tenor,BA508,Trigger)</f>
        <v>43090</v>
      </c>
      <c r="BC508" s="246">
        <f>_xll.qlIndexFixing($AC$5,AZ508,TRUE,_xll.ohTrigger(Trigger,Trigger6M))</f>
        <v>3.2974728344385904E-3</v>
      </c>
      <c r="BD508" s="246">
        <f>_xll.qlIndexFixing($BE$1,AZ508,TRUE,_xll.ohTrigger(Trigger,Trigger6M))</f>
        <v>3.3294272223768954E-3</v>
      </c>
    </row>
    <row r="509" spans="51:56" ht="11.25" customHeight="1" x14ac:dyDescent="0.25">
      <c r="AY509" s="100" t="s">
        <v>196</v>
      </c>
      <c r="AZ509" s="101">
        <f>_xll.qlInterestRateIndexFixingDate(Currency&amp;"ibor"&amp;Tenor,BA509,Trigger)</f>
        <v>42906</v>
      </c>
      <c r="BA509" s="101">
        <f>_xll.qlCalendarAdvance(Calendar,BA508,AY509,"f",,Trigger)</f>
        <v>42908</v>
      </c>
      <c r="BB509" s="101">
        <f>_xll.qlInterestRateIndexMaturity(Currency&amp;"ibor"&amp;Tenor,BA509,Trigger)</f>
        <v>43091</v>
      </c>
      <c r="BC509" s="246">
        <f>_xll.qlIndexFixing($AC$5,AZ509,TRUE,_xll.ohTrigger(Trigger,Trigger6M))</f>
        <v>3.3047170550416487E-3</v>
      </c>
      <c r="BD509" s="246">
        <f>_xll.qlIndexFixing($BE$1,AZ509,TRUE,_xll.ohTrigger(Trigger,Trigger6M))</f>
        <v>3.3341200990538813E-3</v>
      </c>
    </row>
    <row r="510" spans="51:56" ht="11.25" customHeight="1" x14ac:dyDescent="0.25">
      <c r="AY510" s="100" t="s">
        <v>196</v>
      </c>
      <c r="AZ510" s="101">
        <f>_xll.qlInterestRateIndexFixingDate(Currency&amp;"ibor"&amp;Tenor,BA510,Trigger)</f>
        <v>42907</v>
      </c>
      <c r="BA510" s="101">
        <f>_xll.qlCalendarAdvance(Calendar,BA509,AY510,"f",,Trigger)</f>
        <v>42909</v>
      </c>
      <c r="BB510" s="101">
        <f>_xll.qlInterestRateIndexMaturity(Currency&amp;"ibor"&amp;Tenor,BA510,Trigger)</f>
        <v>43096</v>
      </c>
      <c r="BC510" s="246">
        <f>_xll.qlIndexFixing($AC$5,AZ510,TRUE,_xll.ohTrigger(Trigger,Trigger6M))</f>
        <v>3.3269467802305329E-3</v>
      </c>
      <c r="BD510" s="246">
        <f>_xll.qlIndexFixing($BE$1,AZ510,TRUE,_xll.ohTrigger(Trigger,Trigger6M))</f>
        <v>3.3492504484617684E-3</v>
      </c>
    </row>
    <row r="511" spans="51:56" ht="11.25" customHeight="1" x14ac:dyDescent="0.25">
      <c r="AY511" s="100" t="s">
        <v>196</v>
      </c>
      <c r="AZ511" s="101">
        <f>_xll.qlInterestRateIndexFixingDate(Currency&amp;"ibor"&amp;Tenor,BA511,Trigger)</f>
        <v>42908</v>
      </c>
      <c r="BA511" s="101">
        <f>_xll.qlCalendarAdvance(Calendar,BA510,AY511,"f",,Trigger)</f>
        <v>42912</v>
      </c>
      <c r="BB511" s="101">
        <f>_xll.qlInterestRateIndexMaturity(Currency&amp;"ibor"&amp;Tenor,BA511,Trigger)</f>
        <v>43096</v>
      </c>
      <c r="BC511" s="246">
        <f>_xll.qlIndexFixing($AC$5,AZ511,TRUE,_xll.ohTrigger(Trigger,Trigger6M))</f>
        <v>3.3374888540462009E-3</v>
      </c>
      <c r="BD511" s="246">
        <f>_xll.qlIndexFixing($BE$1,AZ511,TRUE,_xll.ohTrigger(Trigger,Trigger6M))</f>
        <v>3.3553327787992095E-3</v>
      </c>
    </row>
    <row r="512" spans="51:56" ht="11.25" customHeight="1" x14ac:dyDescent="0.25">
      <c r="AY512" s="100" t="s">
        <v>196</v>
      </c>
      <c r="AZ512" s="101">
        <f>_xll.qlInterestRateIndexFixingDate(Currency&amp;"ibor"&amp;Tenor,BA512,Trigger)</f>
        <v>42909</v>
      </c>
      <c r="BA512" s="101">
        <f>_xll.qlCalendarAdvance(Calendar,BA511,AY512,"f",,Trigger)</f>
        <v>42913</v>
      </c>
      <c r="BB512" s="101">
        <f>_xll.qlInterestRateIndexMaturity(Currency&amp;"ibor"&amp;Tenor,BA512,Trigger)</f>
        <v>43096</v>
      </c>
      <c r="BC512" s="246">
        <f>_xll.qlIndexFixing($AC$5,AZ512,TRUE,_xll.ohTrigger(Trigger,Trigger6M))</f>
        <v>3.3410361945945188E-3</v>
      </c>
      <c r="BD512" s="246">
        <f>_xll.qlIndexFixing($BE$1,AZ512,TRUE,_xll.ohTrigger(Trigger,Trigger6M))</f>
        <v>3.3573131516641333E-3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42916</v>
      </c>
      <c r="BA513" s="101">
        <f>_xll.qlCalendarAdvance(Calendar,BA512,AY513,"f",,Trigger)</f>
        <v>42920</v>
      </c>
      <c r="BB513" s="101">
        <f>_xll.qlInterestRateIndexMaturity(Currency&amp;"ibor"&amp;Tenor,BA513,Trigger)</f>
        <v>43104</v>
      </c>
      <c r="BC513" s="246">
        <f>_xll.qlIndexFixing($AC$5,AZ513,TRUE,_xll.ohTrigger(Trigger,Trigger6M))</f>
        <v>3.3957960229410397E-3</v>
      </c>
      <c r="BD513" s="246">
        <f>_xll.qlIndexFixing($BE$1,AZ513,TRUE,_xll.ohTrigger(Trigger,Trigger6M))</f>
        <v>3.3925359645321606E-3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42923</v>
      </c>
      <c r="BA514" s="101">
        <f>_xll.qlCalendarAdvance(Calendar,BA513,AY514,"f",,Trigger)</f>
        <v>42927</v>
      </c>
      <c r="BB514" s="101">
        <f>_xll.qlInterestRateIndexMaturity(Currency&amp;"ibor"&amp;Tenor,BA514,Trigger)</f>
        <v>43111</v>
      </c>
      <c r="BC514" s="246">
        <f>_xll.qlIndexFixing($AC$5,AZ514,TRUE,_xll.ohTrigger(Trigger,Trigger6M))</f>
        <v>3.44715611269306E-3</v>
      </c>
      <c r="BD514" s="246">
        <f>_xll.qlIndexFixing($BE$1,AZ514,TRUE,_xll.ohTrigger(Trigger,Trigger6M))</f>
        <v>3.4261096502193841E-3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42930</v>
      </c>
      <c r="BA515" s="101">
        <f>_xll.qlCalendarAdvance(Calendar,BA514,AY515,"f",,Trigger)</f>
        <v>42934</v>
      </c>
      <c r="BB515" s="101">
        <f>_xll.qlInterestRateIndexMaturity(Currency&amp;"ibor"&amp;Tenor,BA515,Trigger)</f>
        <v>43118</v>
      </c>
      <c r="BC515" s="246">
        <f>_xll.qlIndexFixing($AC$5,AZ515,TRUE,_xll.ohTrigger(Trigger,Trigger6M))</f>
        <v>3.4988347911070537E-3</v>
      </c>
      <c r="BD515" s="246">
        <f>_xll.qlIndexFixing($BE$1,AZ515,TRUE,_xll.ohTrigger(Trigger,Trigger6M))</f>
        <v>3.4608361191046382E-3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42937</v>
      </c>
      <c r="BA516" s="101">
        <f>_xll.qlCalendarAdvance(Calendar,BA515,AY516,"f",,Trigger)</f>
        <v>42941</v>
      </c>
      <c r="BB516" s="101">
        <f>_xll.qlInterestRateIndexMaturity(Currency&amp;"ibor"&amp;Tenor,BA516,Trigger)</f>
        <v>43125</v>
      </c>
      <c r="BC516" s="246">
        <f>_xll.qlIndexFixing($AC$5,AZ516,TRUE,_xll.ohTrigger(Trigger,Trigger6M))</f>
        <v>3.5508320833124839E-3</v>
      </c>
      <c r="BD516" s="246">
        <f>_xll.qlIndexFixing($BE$1,AZ516,TRUE,_xll.ohTrigger(Trigger,Trigger6M))</f>
        <v>3.4967154324428359E-3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42944</v>
      </c>
      <c r="BA517" s="101">
        <f>_xll.qlCalendarAdvance(Calendar,BA516,AY517,"f",,Trigger)</f>
        <v>42948</v>
      </c>
      <c r="BB517" s="101">
        <f>_xll.qlInterestRateIndexMaturity(Currency&amp;"ibor"&amp;Tenor,BA517,Trigger)</f>
        <v>43132</v>
      </c>
      <c r="BC517" s="246">
        <f>_xll.qlIndexFixing($AC$5,AZ517,TRUE,_xll.ohTrigger(Trigger,Trigger6M))</f>
        <v>3.6031480145947777E-3</v>
      </c>
      <c r="BD517" s="246">
        <f>_xll.qlIndexFixing($BE$1,AZ517,TRUE,_xll.ohTrigger(Trigger,Trigger6M))</f>
        <v>3.5337476535224829E-3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42951</v>
      </c>
      <c r="BA518" s="101">
        <f>_xll.qlCalendarAdvance(Calendar,BA517,AY518,"f",,Trigger)</f>
        <v>42955</v>
      </c>
      <c r="BB518" s="101">
        <f>_xll.qlInterestRateIndexMaturity(Currency&amp;"ibor"&amp;Tenor,BA518,Trigger)</f>
        <v>43139</v>
      </c>
      <c r="BC518" s="246">
        <f>_xll.qlIndexFixing($AC$5,AZ518,TRUE,_xll.ohTrigger(Trigger,Trigger6M))</f>
        <v>3.6557826103935849E-3</v>
      </c>
      <c r="BD518" s="246">
        <f>_xll.qlIndexFixing($BE$1,AZ518,TRUE,_xll.ohTrigger(Trigger,Trigger6M))</f>
        <v>3.5719328476674123E-3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42958</v>
      </c>
      <c r="BA519" s="101">
        <f>_xll.qlCalendarAdvance(Calendar,BA518,AY519,"f",,Trigger)</f>
        <v>42962</v>
      </c>
      <c r="BB519" s="101">
        <f>_xll.qlInterestRateIndexMaturity(Currency&amp;"ibor"&amp;Tenor,BA519,Trigger)</f>
        <v>43146</v>
      </c>
      <c r="BC519" s="246">
        <f>_xll.qlIndexFixing($AC$5,AZ519,TRUE,_xll.ohTrigger(Trigger,Trigger6M))</f>
        <v>3.708735896305387E-3</v>
      </c>
      <c r="BD519" s="246">
        <f>_xll.qlIndexFixing($BE$1,AZ519,TRUE,_xll.ohTrigger(Trigger,Trigger6M))</f>
        <v>3.6112710822346137E-3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42965</v>
      </c>
      <c r="BA520" s="101">
        <f>_xll.qlCalendarAdvance(Calendar,BA519,AY520,"f",,Trigger)</f>
        <v>42969</v>
      </c>
      <c r="BB520" s="101">
        <f>_xll.qlInterestRateIndexMaturity(Currency&amp;"ibor"&amp;Tenor,BA520,Trigger)</f>
        <v>43153</v>
      </c>
      <c r="BC520" s="246">
        <f>_xll.qlIndexFixing($AC$5,AZ520,TRUE,_xll.ohTrigger(Trigger,Trigger6M))</f>
        <v>3.7620078980808895E-3</v>
      </c>
      <c r="BD520" s="246">
        <f>_xll.qlIndexFixing($BE$1,AZ520,TRUE,_xll.ohTrigger(Trigger,Trigger6M))</f>
        <v>3.651762426617708E-3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42972</v>
      </c>
      <c r="BA521" s="101">
        <f>_xll.qlCalendarAdvance(Calendar,BA520,AY521,"f",,Trigger)</f>
        <v>42976</v>
      </c>
      <c r="BB521" s="101">
        <f>_xll.qlInterestRateIndexMaturity(Currency&amp;"ibor"&amp;Tenor,BA521,Trigger)</f>
        <v>43159</v>
      </c>
      <c r="BC521" s="246">
        <f>_xll.qlIndexFixing($AC$5,AZ521,TRUE,_xll.ohTrigger(Trigger,Trigger6M))</f>
        <v>3.8126605711322342E-3</v>
      </c>
      <c r="BD521" s="246">
        <f>_xll.qlIndexFixing($BE$1,AZ521,TRUE,_xll.ohTrigger(Trigger,Trigger6M))</f>
        <v>3.6900155814739441E-3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42979</v>
      </c>
      <c r="BA522" s="101">
        <f>_xll.qlCalendarAdvance(Calendar,BA521,AY522,"f",,Trigger)</f>
        <v>42983</v>
      </c>
      <c r="BB522" s="101">
        <f>_xll.qlInterestRateIndexMaturity(Currency&amp;"ibor"&amp;Tenor,BA522,Trigger)</f>
        <v>43164</v>
      </c>
      <c r="BC522" s="246">
        <f>_xll.qlIndexFixing($AC$5,AZ522,TRUE,_xll.ohTrigger(Trigger,Trigger6M))</f>
        <v>3.8609726304558922E-3</v>
      </c>
      <c r="BD522" s="246">
        <f>_xll.qlIndexFixing($BE$1,AZ522,TRUE,_xll.ohTrigger(Trigger,Trigger6M))</f>
        <v>3.7258058935574702E-3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42986</v>
      </c>
      <c r="BA523" s="101">
        <f>_xll.qlCalendarAdvance(Calendar,BA522,AY523,"f",,Trigger)</f>
        <v>42990</v>
      </c>
      <c r="BB523" s="101">
        <f>_xll.qlInterestRateIndexMaturity(Currency&amp;"ibor"&amp;Tenor,BA523,Trigger)</f>
        <v>43171</v>
      </c>
      <c r="BC523" s="246">
        <f>_xll.qlIndexFixing($AC$5,AZ523,TRUE,_xll.ohTrigger(Trigger,Trigger6M))</f>
        <v>3.91549533483728E-3</v>
      </c>
      <c r="BD523" s="246">
        <f>_xll.qlIndexFixing($BE$1,AZ523,TRUE,_xll.ohTrigger(Trigger,Trigger6M))</f>
        <v>3.7695084679389241E-3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42993</v>
      </c>
      <c r="BA524" s="101">
        <f>_xll.qlCalendarAdvance(Calendar,BA523,AY524,"f",,Trigger)</f>
        <v>42997</v>
      </c>
      <c r="BB524" s="101">
        <f>_xll.qlInterestRateIndexMaturity(Currency&amp;"ibor"&amp;Tenor,BA524,Trigger)</f>
        <v>43178</v>
      </c>
      <c r="BC524" s="246">
        <f>_xll.qlIndexFixing($AC$5,AZ524,TRUE,_xll.ohTrigger(Trigger,Trigger6M))</f>
        <v>3.9703420987996048E-3</v>
      </c>
      <c r="BD524" s="246">
        <f>_xll.qlIndexFixing($BE$1,AZ524,TRUE,_xll.ohTrigger(Trigger,Trigger6M))</f>
        <v>3.8143643801363475E-3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43000</v>
      </c>
      <c r="BA525" s="101">
        <f>_xll.qlCalendarAdvance(Calendar,BA524,AY525,"f",,Trigger)</f>
        <v>43004</v>
      </c>
      <c r="BB525" s="101">
        <f>_xll.qlInterestRateIndexMaturity(Currency&amp;"ibor"&amp;Tenor,BA525,Trigger)</f>
        <v>43185</v>
      </c>
      <c r="BC525" s="246">
        <f>_xll.qlIndexFixing($AC$5,AZ525,TRUE,_xll.ohTrigger(Trigger,Trigger6M))</f>
        <v>4.0120338920743553E-3</v>
      </c>
      <c r="BD525" s="246">
        <f>_xll.qlIndexFixing($BE$1,AZ525,TRUE,_xll.ohTrigger(Trigger,Trigger6M))</f>
        <v>3.8603737079897951E-3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43007</v>
      </c>
      <c r="BA526" s="101">
        <f>_xll.qlCalendarAdvance(Calendar,BA525,AY526,"f",,Trigger)</f>
        <v>43011</v>
      </c>
      <c r="BB526" s="101">
        <f>_xll.qlInterestRateIndexMaturity(Currency&amp;"ibor"&amp;Tenor,BA526,Trigger)</f>
        <v>43193</v>
      </c>
      <c r="BC526" s="246">
        <f>_xll.qlIndexFixing($AC$5,AZ526,TRUE,_xll.ohTrigger(Trigger,Trigger6M))</f>
        <v>4.0509999496878479E-3</v>
      </c>
      <c r="BD526" s="246">
        <f>_xll.qlIndexFixing($BE$1,AZ526,TRUE,_xll.ohTrigger(Trigger,Trigger6M))</f>
        <v>3.9113264055673684E-3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43014</v>
      </c>
      <c r="BA527" s="101">
        <f>_xll.qlCalendarAdvance(Calendar,BA526,AY527,"f",,Trigger)</f>
        <v>43018</v>
      </c>
      <c r="BB527" s="101">
        <f>_xll.qlInterestRateIndexMaturity(Currency&amp;"ibor"&amp;Tenor,BA527,Trigger)</f>
        <v>43200</v>
      </c>
      <c r="BC527" s="246">
        <f>_xll.qlIndexFixing($AC$5,AZ527,TRUE,_xll.ohTrigger(Trigger,Trigger6M))</f>
        <v>4.0873481087032489E-3</v>
      </c>
      <c r="BD527" s="246">
        <f>_xll.qlIndexFixing($BE$1,AZ527,TRUE,_xll.ohTrigger(Trigger,Trigger6M))</f>
        <v>3.959725745047743E-3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43021</v>
      </c>
      <c r="BA528" s="101">
        <f>_xll.qlCalendarAdvance(Calendar,BA527,AY528,"f",,Trigger)</f>
        <v>43025</v>
      </c>
      <c r="BB528" s="101">
        <f>_xll.qlInterestRateIndexMaturity(Currency&amp;"ibor"&amp;Tenor,BA528,Trigger)</f>
        <v>43207</v>
      </c>
      <c r="BC528" s="246">
        <f>_xll.qlIndexFixing($AC$5,AZ528,TRUE,_xll.ohTrigger(Trigger,Trigger6M))</f>
        <v>4.1236969342883061E-3</v>
      </c>
      <c r="BD528" s="246">
        <f>_xll.qlIndexFixing($BE$1,AZ528,TRUE,_xll.ohTrigger(Trigger,Trigger6M))</f>
        <v>4.0092787713230053E-3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43028</v>
      </c>
      <c r="BA529" s="101">
        <f>_xll.qlCalendarAdvance(Calendar,BA528,AY529,"f",,Trigger)</f>
        <v>43032</v>
      </c>
      <c r="BB529" s="101">
        <f>_xll.qlInterestRateIndexMaturity(Currency&amp;"ibor"&amp;Tenor,BA529,Trigger)</f>
        <v>43214</v>
      </c>
      <c r="BC529" s="246">
        <f>_xll.qlIndexFixing($AC$5,AZ529,TRUE,_xll.ohTrigger(Trigger,Trigger6M))</f>
        <v>4.1600464264540003E-3</v>
      </c>
      <c r="BD529" s="246">
        <f>_xll.qlIndexFixing($BE$1,AZ529,TRUE,_xll.ohTrigger(Trigger,Trigger6M))</f>
        <v>4.05998557086728E-3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43035</v>
      </c>
      <c r="BA530" s="101">
        <f>_xll.qlCalendarAdvance(Calendar,BA529,AY530,"f",,Trigger)</f>
        <v>43039</v>
      </c>
      <c r="BB530" s="101">
        <f>_xll.qlInterestRateIndexMaturity(Currency&amp;"ibor"&amp;Tenor,BA530,Trigger)</f>
        <v>43220</v>
      </c>
      <c r="BC530" s="246">
        <f>_xll.qlIndexFixing($AC$5,AZ530,TRUE,_xll.ohTrigger(Trigger,Trigger6M))</f>
        <v>4.1937757128141396E-3</v>
      </c>
      <c r="BD530" s="246">
        <f>_xll.qlIndexFixing($BE$1,AZ530,TRUE,_xll.ohTrigger(Trigger,Trigger6M))</f>
        <v>4.1077244467402846E-3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43042</v>
      </c>
      <c r="BA531" s="101">
        <f>_xll.qlCalendarAdvance(Calendar,BA530,AY531,"f",,Trigger)</f>
        <v>43046</v>
      </c>
      <c r="BB531" s="101">
        <f>_xll.qlInterestRateIndexMaturity(Currency&amp;"ibor"&amp;Tenor,BA531,Trigger)</f>
        <v>43227</v>
      </c>
      <c r="BC531" s="246">
        <f>_xll.qlIndexFixing($AC$5,AZ531,TRUE,_xll.ohTrigger(Trigger,Trigger6M))</f>
        <v>4.2301260657177757E-3</v>
      </c>
      <c r="BD531" s="246">
        <f>_xll.qlIndexFixing($BE$1,AZ531,TRUE,_xll.ohTrigger(Trigger,Trigger6M))</f>
        <v>4.1606560153619482E-3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43049</v>
      </c>
      <c r="BA532" s="101">
        <f>_xll.qlCalendarAdvance(Calendar,BA531,AY532,"f",,Trigger)</f>
        <v>43053</v>
      </c>
      <c r="BB532" s="101">
        <f>_xll.qlInterestRateIndexMaturity(Currency&amp;"ibor"&amp;Tenor,BA532,Trigger)</f>
        <v>43234</v>
      </c>
      <c r="BC532" s="246">
        <f>_xll.qlIndexFixing($AC$5,AZ532,TRUE,_xll.ohTrigger(Trigger,Trigger6M))</f>
        <v>4.2664770815677945E-3</v>
      </c>
      <c r="BD532" s="246">
        <f>_xll.qlIndexFixing($BE$1,AZ532,TRUE,_xll.ohTrigger(Trigger,Trigger6M))</f>
        <v>4.2147416006174682E-3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43056</v>
      </c>
      <c r="BA533" s="101">
        <f>_xll.qlCalendarAdvance(Calendar,BA532,AY533,"f",,Trigger)</f>
        <v>43060</v>
      </c>
      <c r="BB533" s="101">
        <f>_xll.qlInterestRateIndexMaturity(Currency&amp;"ibor"&amp;Tenor,BA533,Trigger)</f>
        <v>43241</v>
      </c>
      <c r="BC533" s="246">
        <f>_xll.qlIndexFixing($AC$5,AZ533,TRUE,_xll.ohTrigger(Trigger,Trigger6M))</f>
        <v>4.3028287603761204E-3</v>
      </c>
      <c r="BD533" s="246">
        <f>_xll.qlIndexFixing($BE$1,AZ533,TRUE,_xll.ohTrigger(Trigger,Trigger6M))</f>
        <v>4.2699812963769481E-3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43063</v>
      </c>
      <c r="BA534" s="101">
        <f>_xll.qlCalendarAdvance(Calendar,BA533,AY534,"f",,Trigger)</f>
        <v>43067</v>
      </c>
      <c r="BB534" s="101">
        <f>_xll.qlInterestRateIndexMaturity(Currency&amp;"ibor"&amp;Tenor,BA534,Trigger)</f>
        <v>43248</v>
      </c>
      <c r="BC534" s="246">
        <f>_xll.qlIndexFixing($AC$5,AZ534,TRUE,_xll.ohTrigger(Trigger,Trigger6M))</f>
        <v>4.339181102155561E-3</v>
      </c>
      <c r="BD534" s="246">
        <f>_xll.qlIndexFixing($BE$1,AZ534,TRUE,_xll.ohTrigger(Trigger,Trigger6M))</f>
        <v>4.3263751985150771E-3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43070</v>
      </c>
      <c r="BA535" s="101">
        <f>_xll.qlCalendarAdvance(Calendar,BA534,AY535,"f",,Trigger)</f>
        <v>43074</v>
      </c>
      <c r="BB535" s="101">
        <f>_xll.qlInterestRateIndexMaturity(Currency&amp;"ibor"&amp;Tenor,BA535,Trigger)</f>
        <v>43256</v>
      </c>
      <c r="BC535" s="246">
        <f>_xll.qlIndexFixing($AC$5,AZ535,TRUE,_xll.ohTrigger(Trigger,Trigger6M))</f>
        <v>4.3781573783429565E-3</v>
      </c>
      <c r="BD535" s="246">
        <f>_xll.qlIndexFixing($BE$1,AZ535,TRUE,_xll.ohTrigger(Trigger,Trigger6M))</f>
        <v>4.3884607031595829E-3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43077</v>
      </c>
      <c r="BA536" s="101">
        <f>_xll.qlCalendarAdvance(Calendar,BA535,AY536,"f",,Trigger)</f>
        <v>43081</v>
      </c>
      <c r="BB536" s="101">
        <f>_xll.qlInterestRateIndexMaturity(Currency&amp;"ibor"&amp;Tenor,BA536,Trigger)</f>
        <v>43263</v>
      </c>
      <c r="BC536" s="246">
        <f>_xll.qlIndexFixing($AC$5,AZ536,TRUE,_xll.ohTrigger(Trigger,Trigger6M))</f>
        <v>4.414511536920962E-3</v>
      </c>
      <c r="BD536" s="246">
        <f>_xll.qlIndexFixing($BE$1,AZ536,TRUE,_xll.ohTrigger(Trigger,Trigger6M))</f>
        <v>4.447246506106394E-3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43084</v>
      </c>
      <c r="BA537" s="101">
        <f>_xll.qlCalendarAdvance(Calendar,BA536,AY537,"f",,Trigger)</f>
        <v>43088</v>
      </c>
      <c r="BB537" s="101">
        <f>_xll.qlInterestRateIndexMaturity(Currency&amp;"ibor"&amp;Tenor,BA537,Trigger)</f>
        <v>43270</v>
      </c>
      <c r="BC537" s="246">
        <f>_xll.qlIndexFixing($AC$5,AZ537,TRUE,_xll.ohTrigger(Trigger,Trigger6M))</f>
        <v>4.4508663621775487E-3</v>
      </c>
      <c r="BD537" s="246">
        <f>_xll.qlIndexFixing($BE$1,AZ537,TRUE,_xll.ohTrigger(Trigger,Trigger6M))</f>
        <v>4.5071868466628959E-3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43090</v>
      </c>
      <c r="BA538" s="101">
        <f>_xll.qlCalendarAdvance(Calendar,BA537,AY538,"f",,Trigger)</f>
        <v>43096</v>
      </c>
      <c r="BB538" s="101">
        <f>_xll.qlInterestRateIndexMaturity(Currency&amp;"ibor"&amp;Tenor,BA538,Trigger)</f>
        <v>43278</v>
      </c>
      <c r="BC538" s="246">
        <f>_xll.qlIndexFixing($AC$5,AZ538,TRUE,_xll.ohTrigger(Trigger,Trigger6M))</f>
        <v>4.4924155502575197E-3</v>
      </c>
      <c r="BD538" s="246">
        <f>_xll.qlIndexFixing($BE$1,AZ538,TRUE,_xll.ohTrigger(Trigger,Trigger6M))</f>
        <v>4.5771039468295001E-3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43098</v>
      </c>
      <c r="BA539" s="101">
        <f>_xll.qlCalendarAdvance(Calendar,BA538,AY539,"f",,Trigger)</f>
        <v>43103</v>
      </c>
      <c r="BB539" s="101">
        <f>_xll.qlInterestRateIndexMaturity(Currency&amp;"ibor"&amp;Tenor,BA539,Trigger)</f>
        <v>43284</v>
      </c>
      <c r="BC539" s="246">
        <f>_xll.qlIndexFixing($AC$5,AZ539,TRUE,_xll.ohTrigger(Trigger,Trigger6M))</f>
        <v>4.5324014493998872E-3</v>
      </c>
      <c r="BD539" s="246">
        <f>_xll.qlIndexFixing($BE$1,AZ539,TRUE,_xll.ohTrigger(Trigger,Trigger6M))</f>
        <v>4.6346364654598409E-3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43108</v>
      </c>
      <c r="BA540" s="101">
        <f>_xll.qlCalendarAdvance(Calendar,BA539,AY540,"f",,Trigger)</f>
        <v>43110</v>
      </c>
      <c r="BB540" s="101">
        <f>_xll.qlInterestRateIndexMaturity(Currency&amp;"ibor"&amp;Tenor,BA540,Trigger)</f>
        <v>43291</v>
      </c>
      <c r="BC540" s="246">
        <f>_xll.qlIndexFixing($AC$5,AZ540,TRUE,_xll.ohTrigger(Trigger,Trigger6M))</f>
        <v>4.6128628821023162E-3</v>
      </c>
      <c r="BD540" s="246">
        <f>_xll.qlIndexFixing($BE$1,AZ540,TRUE,_xll.ohTrigger(Trigger,Trigger6M))</f>
        <v>4.6981101789035787E-3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43115</v>
      </c>
      <c r="BA541" s="101">
        <f>_xll.qlCalendarAdvance(Calendar,BA540,AY541,"f",,Trigger)</f>
        <v>43117</v>
      </c>
      <c r="BB541" s="101">
        <f>_xll.qlInterestRateIndexMaturity(Currency&amp;"ibor"&amp;Tenor,BA541,Trigger)</f>
        <v>43298</v>
      </c>
      <c r="BC541" s="246">
        <f>_xll.qlIndexFixing($AC$5,AZ541,TRUE,_xll.ohTrigger(Trigger,Trigger6M))</f>
        <v>4.6938853767684837E-3</v>
      </c>
      <c r="BD541" s="246">
        <f>_xll.qlIndexFixing($BE$1,AZ541,TRUE,_xll.ohTrigger(Trigger,Trigger6M))</f>
        <v>4.762681137464181E-3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43122</v>
      </c>
      <c r="BA542" s="101">
        <f>_xll.qlCalendarAdvance(Calendar,BA541,AY542,"f",,Trigger)</f>
        <v>43124</v>
      </c>
      <c r="BB542" s="101">
        <f>_xll.qlInterestRateIndexMaturity(Currency&amp;"ibor"&amp;Tenor,BA542,Trigger)</f>
        <v>43305</v>
      </c>
      <c r="BC542" s="246">
        <f>_xll.qlIndexFixing($AC$5,AZ542,TRUE,_xll.ohTrigger(Trigger,Trigger6M))</f>
        <v>4.7754690015410104E-3</v>
      </c>
      <c r="BD542" s="246">
        <f>_xll.qlIndexFixing($BE$1,AZ542,TRUE,_xll.ohTrigger(Trigger,Trigger6M))</f>
        <v>4.8282989553157509E-3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43129</v>
      </c>
      <c r="BA543" s="101">
        <f>_xll.qlCalendarAdvance(Calendar,BA542,AY543,"f",,Trigger)</f>
        <v>43131</v>
      </c>
      <c r="BB543" s="101">
        <f>_xll.qlInterestRateIndexMaturity(Currency&amp;"ibor"&amp;Tenor,BA543,Trigger)</f>
        <v>43312</v>
      </c>
      <c r="BC543" s="246">
        <f>_xll.qlIndexFixing($AC$5,AZ543,TRUE,_xll.ohTrigger(Trigger,Trigger6M))</f>
        <v>4.8576138250381543E-3</v>
      </c>
      <c r="BD543" s="246">
        <f>_xll.qlIndexFixing($BE$1,AZ543,TRUE,_xll.ohTrigger(Trigger,Trigger6M))</f>
        <v>4.8949132416860695E-3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43136</v>
      </c>
      <c r="BA544" s="101">
        <f>_xll.qlCalendarAdvance(Calendar,BA543,AY544,"f",,Trigger)</f>
        <v>43138</v>
      </c>
      <c r="BB544" s="101">
        <f>_xll.qlInterestRateIndexMaturity(Currency&amp;"ibor"&amp;Tenor,BA544,Trigger)</f>
        <v>43319</v>
      </c>
      <c r="BC544" s="246">
        <f>_xll.qlIndexFixing($AC$5,AZ544,TRUE,_xll.ohTrigger(Trigger,Trigger6M))</f>
        <v>4.9403199163494029E-3</v>
      </c>
      <c r="BD544" s="246">
        <f>_xll.qlIndexFixing($BE$1,AZ544,TRUE,_xll.ohTrigger(Trigger,Trigger6M))</f>
        <v>4.962473600603542E-3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43143</v>
      </c>
      <c r="BA545" s="101">
        <f>_xll.qlCalendarAdvance(Calendar,BA544,AY545,"f",,Trigger)</f>
        <v>43145</v>
      </c>
      <c r="BB545" s="101">
        <f>_xll.qlInterestRateIndexMaturity(Currency&amp;"ibor"&amp;Tenor,BA545,Trigger)</f>
        <v>43326</v>
      </c>
      <c r="BC545" s="246">
        <f>_xll.qlIndexFixing($AC$5,AZ545,TRUE,_xll.ohTrigger(Trigger,Trigger6M))</f>
        <v>5.0235873450407654E-3</v>
      </c>
      <c r="BD545" s="246">
        <f>_xll.qlIndexFixing($BE$1,AZ545,TRUE,_xll.ohTrigger(Trigger,Trigger6M))</f>
        <v>5.0309296306459061E-3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43150</v>
      </c>
      <c r="BA546" s="101">
        <f>_xll.qlCalendarAdvance(Calendar,BA545,AY546,"f",,Trigger)</f>
        <v>43152</v>
      </c>
      <c r="BB546" s="101">
        <f>_xll.qlInterestRateIndexMaturity(Currency&amp;"ibor"&amp;Tenor,BA546,Trigger)</f>
        <v>43333</v>
      </c>
      <c r="BC546" s="246">
        <f>_xll.qlIndexFixing($AC$5,AZ546,TRUE,_xll.ohTrigger(Trigger,Trigger6M))</f>
        <v>5.1074161811503612E-3</v>
      </c>
      <c r="BD546" s="246">
        <f>_xll.qlIndexFixing($BE$1,AZ546,TRUE,_xll.ohTrigger(Trigger,Trigger6M))</f>
        <v>5.1002309247123482E-3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43157</v>
      </c>
      <c r="BA547" s="101">
        <f>_xll.qlCalendarAdvance(Calendar,BA546,AY547,"f",,Trigger)</f>
        <v>43159</v>
      </c>
      <c r="BB547" s="101">
        <f>_xll.qlInterestRateIndexMaturity(Currency&amp;"ibor"&amp;Tenor,BA547,Trigger)</f>
        <v>43343</v>
      </c>
      <c r="BC547" s="246">
        <f>_xll.qlIndexFixing($AC$5,AZ547,TRUE,_xll.ohTrigger(Trigger,Trigger6M))</f>
        <v>5.2140158061371759E-3</v>
      </c>
      <c r="BD547" s="246">
        <f>_xll.qlIndexFixing($BE$1,AZ547,TRUE,_xll.ohTrigger(Trigger,Trigger6M))</f>
        <v>5.1863307052349549E-3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43164</v>
      </c>
      <c r="BA548" s="101">
        <f>_xll.qlCalendarAdvance(Calendar,BA547,AY548,"f",,Trigger)</f>
        <v>43166</v>
      </c>
      <c r="BB548" s="101">
        <f>_xll.qlInterestRateIndexMaturity(Currency&amp;"ibor"&amp;Tenor,BA548,Trigger)</f>
        <v>43350</v>
      </c>
      <c r="BC548" s="246">
        <f>_xll.qlIndexFixing($AC$5,AZ548,TRUE,_xll.ohTrigger(Trigger,Trigger6M))</f>
        <v>5.2984154016400484E-3</v>
      </c>
      <c r="BD548" s="246">
        <f>_xll.qlIndexFixing($BE$1,AZ548,TRUE,_xll.ohTrigger(Trigger,Trigger6M))</f>
        <v>5.2572642549641524E-3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43171</v>
      </c>
      <c r="BA549" s="101">
        <f>_xll.qlCalendarAdvance(Calendar,BA548,AY549,"f",,Trigger)</f>
        <v>43173</v>
      </c>
      <c r="BB549" s="101">
        <f>_xll.qlInterestRateIndexMaturity(Currency&amp;"ibor"&amp;Tenor,BA549,Trigger)</f>
        <v>43357</v>
      </c>
      <c r="BC549" s="246">
        <f>_xll.qlIndexFixing($AC$5,AZ549,TRUE,_xll.ohTrigger(Trigger,Trigger6M))</f>
        <v>5.3833675621479775E-3</v>
      </c>
      <c r="BD549" s="246">
        <f>_xll.qlIndexFixing($BE$1,AZ549,TRUE,_xll.ohTrigger(Trigger,Trigger6M))</f>
        <v>5.3288781317219749E-3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43178</v>
      </c>
      <c r="BA550" s="101">
        <f>_xll.qlCalendarAdvance(Calendar,BA549,AY550,"f",,Trigger)</f>
        <v>43180</v>
      </c>
      <c r="BB550" s="101">
        <f>_xll.qlInterestRateIndexMaturity(Currency&amp;"ibor"&amp;Tenor,BA550,Trigger)</f>
        <v>43364</v>
      </c>
      <c r="BC550" s="246">
        <f>_xll.qlIndexFixing($AC$5,AZ550,TRUE,_xll.ohTrigger(Trigger,Trigger6M))</f>
        <v>5.4688723591277081E-3</v>
      </c>
      <c r="BD550" s="246">
        <f>_xll.qlIndexFixing($BE$1,AZ550,TRUE,_xll.ohTrigger(Trigger,Trigger6M))</f>
        <v>5.4011227242598357E-3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43185</v>
      </c>
      <c r="BA551" s="101">
        <f>_xll.qlCalendarAdvance(Calendar,BA550,AY551,"f",,Trigger)</f>
        <v>43187</v>
      </c>
      <c r="BB551" s="101">
        <f>_xll.qlInterestRateIndexMaturity(Currency&amp;"ibor"&amp;Tenor,BA551,Trigger)</f>
        <v>43371</v>
      </c>
      <c r="BC551" s="246">
        <f>_xll.qlIndexFixing($AC$5,AZ551,TRUE,_xll.ohTrigger(Trigger,Trigger6M))</f>
        <v>5.5549298645134375E-3</v>
      </c>
      <c r="BD551" s="246">
        <f>_xll.qlIndexFixing($BE$1,AZ551,TRUE,_xll.ohTrigger(Trigger,Trigger6M))</f>
        <v>5.4739484146531835E-3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43188</v>
      </c>
      <c r="BA552" s="101">
        <f>_xll.qlCalendarAdvance(Calendar,BA551,AY552,"f",,Trigger)</f>
        <v>43194</v>
      </c>
      <c r="BB552" s="101">
        <f>_xll.qlInterestRateIndexMaturity(Currency&amp;"ibor"&amp;Tenor,BA552,Trigger)</f>
        <v>43377</v>
      </c>
      <c r="BC552" s="246">
        <f>_xll.qlIndexFixing($AC$5,AZ552,TRUE,_xll.ohTrigger(Trigger,Trigger6M))</f>
        <v>5.6351178330603319E-3</v>
      </c>
      <c r="BD552" s="246">
        <f>_xll.qlIndexFixing($BE$1,AZ552,TRUE,_xll.ohTrigger(Trigger,Trigger6M))</f>
        <v>5.5418587707935845E-3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43199</v>
      </c>
      <c r="BA553" s="101">
        <f>_xll.qlCalendarAdvance(Calendar,BA552,AY553,"f",,Trigger)</f>
        <v>43201</v>
      </c>
      <c r="BB553" s="101">
        <f>_xll.qlInterestRateIndexMaturity(Currency&amp;"ibor"&amp;Tenor,BA553,Trigger)</f>
        <v>43384</v>
      </c>
      <c r="BC553" s="246">
        <f>_xll.qlIndexFixing($AC$5,AZ553,TRUE,_xll.ohTrigger(Trigger,Trigger6M))</f>
        <v>5.7224779668015383E-3</v>
      </c>
      <c r="BD553" s="246">
        <f>_xll.qlIndexFixing($BE$1,AZ553,TRUE,_xll.ohTrigger(Trigger,Trigger6M))</f>
        <v>5.6156870697686373E-3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43206</v>
      </c>
      <c r="BA554" s="101">
        <f>_xll.qlCalendarAdvance(Calendar,BA553,AY554,"f",,Trigger)</f>
        <v>43208</v>
      </c>
      <c r="BB554" s="101">
        <f>_xll.qlInterestRateIndexMaturity(Currency&amp;"ibor"&amp;Tenor,BA554,Trigger)</f>
        <v>43391</v>
      </c>
      <c r="BC554" s="246">
        <f>_xll.qlIndexFixing($AC$5,AZ554,TRUE,_xll.ohTrigger(Trigger,Trigger6M))</f>
        <v>5.8103940137331977E-3</v>
      </c>
      <c r="BD554" s="246">
        <f>_xll.qlIndexFixing($BE$1,AZ554,TRUE,_xll.ohTrigger(Trigger,Trigger6M))</f>
        <v>5.6899507283888545E-3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43213</v>
      </c>
      <c r="BA555" s="101">
        <f>_xll.qlCalendarAdvance(Calendar,BA554,AY555,"f",,Trigger)</f>
        <v>43215</v>
      </c>
      <c r="BB555" s="101">
        <f>_xll.qlInterestRateIndexMaturity(Currency&amp;"ibor"&amp;Tenor,BA555,Trigger)</f>
        <v>43398</v>
      </c>
      <c r="BC555" s="246">
        <f>_xll.qlIndexFixing($AC$5,AZ555,TRUE,_xll.ohTrigger(Trigger,Trigger6M))</f>
        <v>5.8988660478245577E-3</v>
      </c>
      <c r="BD555" s="246">
        <f>_xll.qlIndexFixing($BE$1,AZ555,TRUE,_xll.ohTrigger(Trigger,Trigger6M))</f>
        <v>5.7645998300841243E-3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43217</v>
      </c>
      <c r="BA556" s="101">
        <f>_xll.qlCalendarAdvance(Calendar,BA555,AY556,"f",,Trigger)</f>
        <v>43222</v>
      </c>
      <c r="BB556" s="101">
        <f>_xll.qlInterestRateIndexMaturity(Currency&amp;"ibor"&amp;Tenor,BA556,Trigger)</f>
        <v>43406</v>
      </c>
      <c r="BC556" s="246">
        <f>_xll.qlIndexFixing($AC$5,AZ556,TRUE,_xll.ohTrigger(Trigger,Trigger6M))</f>
        <v>5.9935105679363183E-3</v>
      </c>
      <c r="BD556" s="246">
        <f>_xll.qlIndexFixing($BE$1,AZ556,TRUE,_xll.ohTrigger(Trigger,Trigger6M))</f>
        <v>5.845056221429226E-3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43227</v>
      </c>
      <c r="BA557" s="101">
        <f>_xll.qlCalendarAdvance(Calendar,BA556,AY557,"f",,Trigger)</f>
        <v>43229</v>
      </c>
      <c r="BB557" s="101">
        <f>_xll.qlInterestRateIndexMaturity(Currency&amp;"ibor"&amp;Tenor,BA557,Trigger)</f>
        <v>43413</v>
      </c>
      <c r="BC557" s="246">
        <f>_xll.qlIndexFixing($AC$5,AZ557,TRUE,_xll.ohTrigger(Trigger,Trigger6M))</f>
        <v>6.0828858605426585E-3</v>
      </c>
      <c r="BD557" s="246">
        <f>_xll.qlIndexFixing($BE$1,AZ557,TRUE,_xll.ohTrigger(Trigger,Trigger6M))</f>
        <v>5.9203261308871111E-3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43234</v>
      </c>
      <c r="BA558" s="101">
        <f>_xll.qlCalendarAdvance(Calendar,BA557,AY558,"f",,Trigger)</f>
        <v>43236</v>
      </c>
      <c r="BB558" s="101">
        <f>_xll.qlInterestRateIndexMaturity(Currency&amp;"ibor"&amp;Tenor,BA558,Trigger)</f>
        <v>43420</v>
      </c>
      <c r="BC558" s="246">
        <f>_xll.qlIndexFixing($AC$5,AZ558,TRUE,_xll.ohTrigger(Trigger,Trigger6M))</f>
        <v>6.1728143781786989E-3</v>
      </c>
      <c r="BD558" s="246">
        <f>_xll.qlIndexFixing($BE$1,AZ558,TRUE,_xll.ohTrigger(Trigger,Trigger6M))</f>
        <v>5.9958296144741637E-3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43241</v>
      </c>
      <c r="BA559" s="101">
        <f>_xll.qlCalendarAdvance(Calendar,BA558,AY559,"f",,Trigger)</f>
        <v>43243</v>
      </c>
      <c r="BB559" s="101">
        <f>_xll.qlInterestRateIndexMaturity(Currency&amp;"ibor"&amp;Tenor,BA559,Trigger)</f>
        <v>43427</v>
      </c>
      <c r="BC559" s="246">
        <f>_xll.qlIndexFixing($AC$5,AZ559,TRUE,_xll.ohTrigger(Trigger,Trigger6M))</f>
        <v>6.2632961965191228E-3</v>
      </c>
      <c r="BD559" s="246">
        <f>_xll.qlIndexFixing($BE$1,AZ559,TRUE,_xll.ohTrigger(Trigger,Trigger6M))</f>
        <v>6.0715169963860456E-3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43248</v>
      </c>
      <c r="BA560" s="101">
        <f>_xll.qlCalendarAdvance(Calendar,BA559,AY560,"f",,Trigger)</f>
        <v>43250</v>
      </c>
      <c r="BB560" s="101">
        <f>_xll.qlInterestRateIndexMaturity(Currency&amp;"ibor"&amp;Tenor,BA560,Trigger)</f>
        <v>43434</v>
      </c>
      <c r="BC560" s="246">
        <f>_xll.qlIndexFixing($AC$5,AZ560,TRUE,_xll.ohTrigger(Trigger,Trigger6M))</f>
        <v>6.3543313917047636E-3</v>
      </c>
      <c r="BD560" s="246">
        <f>_xll.qlIndexFixing($BE$1,AZ560,TRUE,_xll.ohTrigger(Trigger,Trigger6M))</f>
        <v>6.1473385932114587E-3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43255</v>
      </c>
      <c r="BA561" s="101">
        <f>_xll.qlCalendarAdvance(Calendar,BA560,AY561,"f",,Trigger)</f>
        <v>43257</v>
      </c>
      <c r="BB561" s="101">
        <f>_xll.qlInterestRateIndexMaturity(Currency&amp;"ibor"&amp;Tenor,BA561,Trigger)</f>
        <v>43440</v>
      </c>
      <c r="BC561" s="246">
        <f>_xll.qlIndexFixing($AC$5,AZ561,TRUE,_xll.ohTrigger(Trigger,Trigger6M))</f>
        <v>6.4413781843128091E-3</v>
      </c>
      <c r="BD561" s="246">
        <f>_xll.qlIndexFixing($BE$1,AZ561,TRUE,_xll.ohTrigger(Trigger,Trigger6M))</f>
        <v>6.2177924846130699E-3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43262</v>
      </c>
      <c r="BA562" s="101">
        <f>_xll.qlCalendarAdvance(Calendar,BA561,AY562,"f",,Trigger)</f>
        <v>43264</v>
      </c>
      <c r="BB562" s="101">
        <f>_xll.qlInterestRateIndexMaturity(Currency&amp;"ibor"&amp;Tenor,BA562,Trigger)</f>
        <v>43447</v>
      </c>
      <c r="BC562" s="246">
        <f>_xll.qlIndexFixing($AC$5,AZ562,TRUE,_xll.ohTrigger(Trigger,Trigger6M))</f>
        <v>6.5337442391895538E-3</v>
      </c>
      <c r="BD562" s="246">
        <f>_xll.qlIndexFixing($BE$1,AZ562,TRUE,_xll.ohTrigger(Trigger,Trigger6M))</f>
        <v>6.2937413994214389E-3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43269</v>
      </c>
      <c r="BA563" s="101">
        <f>_xll.qlCalendarAdvance(Calendar,BA562,AY563,"f",,Trigger)</f>
        <v>43271</v>
      </c>
      <c r="BB563" s="101">
        <f>_xll.qlInterestRateIndexMaturity(Currency&amp;"ibor"&amp;Tenor,BA563,Trigger)</f>
        <v>43454</v>
      </c>
      <c r="BC563" s="246">
        <f>_xll.qlIndexFixing($AC$5,AZ563,TRUE,_xll.ohTrigger(Trigger,Trigger6M))</f>
        <v>6.6266668899189847E-3</v>
      </c>
      <c r="BD563" s="246">
        <f>_xll.qlIndexFixing($BE$1,AZ563,TRUE,_xll.ohTrigger(Trigger,Trigger6M))</f>
        <v>6.36967615530572E-3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43276</v>
      </c>
      <c r="BA564" s="101">
        <f>_xll.qlCalendarAdvance(Calendar,BA563,AY564,"f",,Trigger)</f>
        <v>43278</v>
      </c>
      <c r="BB564" s="101">
        <f>_xll.qlInterestRateIndexMaturity(Currency&amp;"ibor"&amp;Tenor,BA564,Trigger)</f>
        <v>43461</v>
      </c>
      <c r="BC564" s="246">
        <f>_xll.qlIndexFixing($AC$5,AZ564,TRUE,_xll.ohTrigger(Trigger,Trigger6M))</f>
        <v>6.7201462147047754E-3</v>
      </c>
      <c r="BD564" s="246">
        <f>_xll.qlIndexFixing($BE$1,AZ564,TRUE,_xll.ohTrigger(Trigger,Trigger6M))</f>
        <v>6.4455467676330872E-3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43283</v>
      </c>
      <c r="BA565" s="101">
        <f>_xll.qlCalendarAdvance(Calendar,BA564,AY565,"f",,Trigger)</f>
        <v>43285</v>
      </c>
      <c r="BB565" s="101">
        <f>_xll.qlInterestRateIndexMaturity(Currency&amp;"ibor"&amp;Tenor,BA565,Trigger)</f>
        <v>43469</v>
      </c>
      <c r="BC565" s="246">
        <f>_xll.qlIndexFixing($AC$5,AZ565,TRUE,_xll.ohTrigger(Trigger,Trigger6M))</f>
        <v>6.8054787394627768E-3</v>
      </c>
      <c r="BD565" s="246">
        <f>_xll.qlIndexFixing($BE$1,AZ565,TRUE,_xll.ohTrigger(Trigger,Trigger6M))</f>
        <v>6.5267205385778695E-3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43290</v>
      </c>
      <c r="BA566" s="101">
        <f>_xll.qlCalendarAdvance(Calendar,BA565,AY566,"f",,Trigger)</f>
        <v>43292</v>
      </c>
      <c r="BB566" s="101">
        <f>_xll.qlInterestRateIndexMaturity(Currency&amp;"ibor"&amp;Tenor,BA566,Trigger)</f>
        <v>43476</v>
      </c>
      <c r="BC566" s="246">
        <f>_xll.qlIndexFixing($AC$5,AZ566,TRUE,_xll.ohTrigger(Trigger,Trigger6M))</f>
        <v>6.8563186877809599E-3</v>
      </c>
      <c r="BD566" s="246">
        <f>_xll.qlIndexFixing($BE$1,AZ566,TRUE,_xll.ohTrigger(Trigger,Trigger6M))</f>
        <v>6.6023210614202486E-3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43297</v>
      </c>
      <c r="BA567" s="101">
        <f>_xll.qlCalendarAdvance(Calendar,BA566,AY567,"f",,Trigger)</f>
        <v>43299</v>
      </c>
      <c r="BB567" s="101">
        <f>_xll.qlInterestRateIndexMaturity(Currency&amp;"ibor"&amp;Tenor,BA567,Trigger)</f>
        <v>43483</v>
      </c>
      <c r="BC567" s="246">
        <f>_xll.qlIndexFixing($AC$5,AZ567,TRUE,_xll.ohTrigger(Trigger,Trigger6M))</f>
        <v>6.9071599525899717E-3</v>
      </c>
      <c r="BD567" s="246">
        <f>_xll.qlIndexFixing($BE$1,AZ567,TRUE,_xll.ohTrigger(Trigger,Trigger6M))</f>
        <v>6.6777717249155233E-3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43304</v>
      </c>
      <c r="BA568" s="101">
        <f>_xll.qlCalendarAdvance(Calendar,BA567,AY568,"f",,Trigger)</f>
        <v>43306</v>
      </c>
      <c r="BB568" s="101">
        <f>_xll.qlInterestRateIndexMaturity(Currency&amp;"ibor"&amp;Tenor,BA568,Trigger)</f>
        <v>43490</v>
      </c>
      <c r="BC568" s="246">
        <f>_xll.qlIndexFixing($AC$5,AZ568,TRUE,_xll.ohTrigger(Trigger,Trigger6M))</f>
        <v>6.9580025339223963E-3</v>
      </c>
      <c r="BD568" s="246">
        <f>_xll.qlIndexFixing($BE$1,AZ568,TRUE,_xll.ohTrigger(Trigger,Trigger6M))</f>
        <v>6.7530725115607362E-3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43311</v>
      </c>
      <c r="BA569" s="101">
        <f>_xll.qlCalendarAdvance(Calendar,BA568,AY569,"f",,Trigger)</f>
        <v>43313</v>
      </c>
      <c r="BB569" s="101">
        <f>_xll.qlInterestRateIndexMaturity(Currency&amp;"ibor"&amp;Tenor,BA569,Trigger)</f>
        <v>43497</v>
      </c>
      <c r="BC569" s="246">
        <f>_xll.qlIndexFixing($AC$5,AZ569,TRUE,_xll.ohTrigger(Trigger,Trigger6M))</f>
        <v>7.0088464318125536E-3</v>
      </c>
      <c r="BD569" s="246">
        <f>_xll.qlIndexFixing($BE$1,AZ569,TRUE,_xll.ohTrigger(Trigger,Trigger6M))</f>
        <v>6.8282234038881222E-3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43318</v>
      </c>
      <c r="BA570" s="101">
        <f>_xll.qlCalendarAdvance(Calendar,BA569,AY570,"f",,Trigger)</f>
        <v>43320</v>
      </c>
      <c r="BB570" s="101">
        <f>_xll.qlInterestRateIndexMaturity(Currency&amp;"ibor"&amp;Tenor,BA570,Trigger)</f>
        <v>43504</v>
      </c>
      <c r="BC570" s="246">
        <f>_xll.qlIndexFixing($AC$5,AZ570,TRUE,_xll.ohTrigger(Trigger,Trigger6M))</f>
        <v>7.0596916462951978E-3</v>
      </c>
      <c r="BD570" s="246">
        <f>_xll.qlIndexFixing($BE$1,AZ570,TRUE,_xll.ohTrigger(Trigger,Trigger6M))</f>
        <v>6.9032243844642342E-3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43325</v>
      </c>
      <c r="BA571" s="101">
        <f>_xll.qlCalendarAdvance(Calendar,BA570,AY571,"f",,Trigger)</f>
        <v>43327</v>
      </c>
      <c r="BB571" s="101">
        <f>_xll.qlInterestRateIndexMaturity(Currency&amp;"ibor"&amp;Tenor,BA571,Trigger)</f>
        <v>43511</v>
      </c>
      <c r="BC571" s="246">
        <f>_xll.qlIndexFixing($AC$5,AZ571,TRUE,_xll.ohTrigger(Trigger,Trigger6M))</f>
        <v>7.110538177404215E-3</v>
      </c>
      <c r="BD571" s="246">
        <f>_xll.qlIndexFixing($BE$1,AZ571,TRUE,_xll.ohTrigger(Trigger,Trigger6M))</f>
        <v>6.9780754358877749E-3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43332</v>
      </c>
      <c r="BA572" s="101">
        <f>_xll.qlCalendarAdvance(Calendar,BA571,AY572,"f",,Trigger)</f>
        <v>43334</v>
      </c>
      <c r="BB572" s="101">
        <f>_xll.qlInterestRateIndexMaturity(Currency&amp;"ibor"&amp;Tenor,BA572,Trigger)</f>
        <v>43518</v>
      </c>
      <c r="BC572" s="246">
        <f>_xll.qlIndexFixing($AC$5,AZ572,TRUE,_xll.ohTrigger(Trigger,Trigger6M))</f>
        <v>7.1613860251730568E-3</v>
      </c>
      <c r="BD572" s="246">
        <f>_xll.qlIndexFixing($BE$1,AZ572,TRUE,_xll.ohTrigger(Trigger,Trigger6M))</f>
        <v>7.0527765407948076E-3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43339</v>
      </c>
      <c r="BA573" s="101">
        <f>_xll.qlCalendarAdvance(Calendar,BA572,AY573,"f",,Trigger)</f>
        <v>43341</v>
      </c>
      <c r="BB573" s="101">
        <f>_xll.qlInterestRateIndexMaturity(Currency&amp;"ibor"&amp;Tenor,BA573,Trigger)</f>
        <v>43524</v>
      </c>
      <c r="BC573" s="246">
        <f>_xll.qlIndexFixing($AC$5,AZ573,TRUE,_xll.ohTrigger(Trigger,Trigger6M))</f>
        <v>7.2085309795848233E-3</v>
      </c>
      <c r="BD573" s="246">
        <f>_xll.qlIndexFixing($BE$1,AZ573,TRUE,_xll.ohTrigger(Trigger,Trigger6M))</f>
        <v>7.1219848969835565E-3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43346</v>
      </c>
      <c r="BA574" s="101">
        <f>_xll.qlCalendarAdvance(Calendar,BA573,AY574,"f",,Trigger)</f>
        <v>43348</v>
      </c>
      <c r="BB574" s="101">
        <f>_xll.qlInterestRateIndexMaturity(Currency&amp;"ibor"&amp;Tenor,BA574,Trigger)</f>
        <v>43529</v>
      </c>
      <c r="BC574" s="246">
        <f>_xll.qlIndexFixing($AC$5,AZ574,TRUE,_xll.ohTrigger(Trigger,Trigger6M))</f>
        <v>7.251970160270637E-3</v>
      </c>
      <c r="BD574" s="246">
        <f>_xll.qlIndexFixing($BE$1,AZ574,TRUE,_xll.ohTrigger(Trigger,Trigger6M))</f>
        <v>7.1857257580360146E-3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43353</v>
      </c>
      <c r="BA575" s="101">
        <f>_xll.qlCalendarAdvance(Calendar,BA574,AY575,"f",,Trigger)</f>
        <v>43355</v>
      </c>
      <c r="BB575" s="101">
        <f>_xll.qlInterestRateIndexMaturity(Currency&amp;"ibor"&amp;Tenor,BA575,Trigger)</f>
        <v>43536</v>
      </c>
      <c r="BC575" s="246">
        <f>_xll.qlIndexFixing($AC$5,AZ575,TRUE,_xll.ohTrigger(Trigger,Trigger6M))</f>
        <v>7.3028185978928914E-3</v>
      </c>
      <c r="BD575" s="246">
        <f>_xll.qlIndexFixing($BE$1,AZ575,TRUE,_xll.ohTrigger(Trigger,Trigger6M))</f>
        <v>7.260004605973854E-3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43360</v>
      </c>
      <c r="BA576" s="101">
        <f>_xll.qlCalendarAdvance(Calendar,BA575,AY576,"f",,Trigger)</f>
        <v>43362</v>
      </c>
      <c r="BB576" s="101">
        <f>_xll.qlInterestRateIndexMaturity(Currency&amp;"ibor"&amp;Tenor,BA576,Trigger)</f>
        <v>43543</v>
      </c>
      <c r="BC576" s="246">
        <f>_xll.qlIndexFixing($AC$5,AZ576,TRUE,_xll.ohTrigger(Trigger,Trigger6M))</f>
        <v>7.353668330756187E-3</v>
      </c>
      <c r="BD576" s="246">
        <f>_xll.qlIndexFixing($BE$1,AZ576,TRUE,_xll.ohTrigger(Trigger,Trigger6M))</f>
        <v>7.3341334052946265E-3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43367</v>
      </c>
      <c r="BA577" s="101">
        <f>_xll.qlCalendarAdvance(Calendar,BA576,AY577,"f",,Trigger)</f>
        <v>43369</v>
      </c>
      <c r="BB577" s="101">
        <f>_xll.qlInterestRateIndexMaturity(Currency&amp;"ibor"&amp;Tenor,BA577,Trigger)</f>
        <v>43550</v>
      </c>
      <c r="BC577" s="246">
        <f>_xll.qlIndexFixing($AC$5,AZ577,TRUE,_xll.ohTrigger(Trigger,Trigger6M))</f>
        <v>7.4045193588932051E-3</v>
      </c>
      <c r="BD577" s="246">
        <f>_xll.qlIndexFixing($BE$1,AZ577,TRUE,_xll.ohTrigger(Trigger,Trigger6M))</f>
        <v>7.4081121390783856E-3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43374</v>
      </c>
      <c r="BA578" s="101">
        <f>_xll.qlCalendarAdvance(Calendar,BA577,AY578,"f",,Trigger)</f>
        <v>43376</v>
      </c>
      <c r="BB578" s="101">
        <f>_xll.qlInterestRateIndexMaturity(Currency&amp;"ibor"&amp;Tenor,BA578,Trigger)</f>
        <v>43558</v>
      </c>
      <c r="BC578" s="246">
        <f>_xll.qlIndexFixing($AC$5,AZ578,TRUE,_xll.ohTrigger(Trigger,Trigger6M))</f>
        <v>7.4590812180894356E-3</v>
      </c>
      <c r="BD578" s="246">
        <f>_xll.qlIndexFixing($BE$1,AZ578,TRUE,_xll.ohTrigger(Trigger,Trigger6M))</f>
        <v>7.4872391101035267E-3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43381</v>
      </c>
      <c r="BA579" s="101">
        <f>_xll.qlCalendarAdvance(Calendar,BA578,AY579,"f",,Trigger)</f>
        <v>43383</v>
      </c>
      <c r="BB579" s="101">
        <f>_xll.qlInterestRateIndexMaturity(Currency&amp;"ibor"&amp;Tenor,BA579,Trigger)</f>
        <v>43565</v>
      </c>
      <c r="BC579" s="246">
        <f>_xll.qlIndexFixing($AC$5,AZ579,TRUE,_xll.ohTrigger(Trigger,Trigger6M))</f>
        <v>7.5099359846797992E-3</v>
      </c>
      <c r="BD579" s="246">
        <f>_xll.qlIndexFixing($BE$1,AZ579,TRUE,_xll.ohTrigger(Trigger,Trigger6M))</f>
        <v>7.5609084751908839E-3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43388</v>
      </c>
      <c r="BA580" s="101">
        <f>_xll.qlCalendarAdvance(Calendar,BA579,AY580,"f",,Trigger)</f>
        <v>43390</v>
      </c>
      <c r="BB580" s="101">
        <f>_xll.qlInterestRateIndexMaturity(Currency&amp;"ibor"&amp;Tenor,BA580,Trigger)</f>
        <v>43572</v>
      </c>
      <c r="BC580" s="246">
        <f>_xll.qlIndexFixing($AC$5,AZ580,TRUE,_xll.ohTrigger(Trigger,Trigger6M))</f>
        <v>7.5607920538295409E-3</v>
      </c>
      <c r="BD580" s="246">
        <f>_xll.qlIndexFixing($BE$1,AZ580,TRUE,_xll.ohTrigger(Trigger,Trigger6M))</f>
        <v>7.63442773482446E-3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43395</v>
      </c>
      <c r="BA581" s="101">
        <f>_xll.qlCalendarAdvance(Calendar,BA580,AY581,"f",,Trigger)</f>
        <v>43397</v>
      </c>
      <c r="BB581" s="101">
        <f>_xll.qlInterestRateIndexMaturity(Currency&amp;"ibor"&amp;Tenor,BA581,Trigger)</f>
        <v>43579</v>
      </c>
      <c r="BC581" s="246">
        <f>_xll.qlIndexFixing($AC$5,AZ581,TRUE,_xll.ohTrigger(Trigger,Trigger6M))</f>
        <v>7.6116494255720427E-3</v>
      </c>
      <c r="BD581" s="246">
        <f>_xll.qlIndexFixing($BE$1,AZ581,TRUE,_xll.ohTrigger(Trigger,Trigger6M))</f>
        <v>7.7077968721285242E-3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43402</v>
      </c>
      <c r="BA582" s="101">
        <f>_xll.qlCalendarAdvance(Calendar,BA581,AY582,"f",,Trigger)</f>
        <v>43404</v>
      </c>
      <c r="BB582" s="101">
        <f>_xll.qlInterestRateIndexMaturity(Currency&amp;"ibor"&amp;Tenor,BA582,Trigger)</f>
        <v>43585</v>
      </c>
      <c r="BC582" s="246">
        <f>_xll.qlIndexFixing($AC$5,AZ582,TRUE,_xll.ohTrigger(Trigger,Trigger6M))</f>
        <v>7.6587939298500517E-3</v>
      </c>
      <c r="BD582" s="246">
        <f>_xll.qlIndexFixing($BE$1,AZ582,TRUE,_xll.ohTrigger(Trigger,Trigger6M))</f>
        <v>7.7757542350668707E-3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43409</v>
      </c>
      <c r="BA583" s="101">
        <f>_xll.qlCalendarAdvance(Calendar,BA582,AY583,"f",,Trigger)</f>
        <v>43411</v>
      </c>
      <c r="BB583" s="101">
        <f>_xll.qlInterestRateIndexMaturity(Currency&amp;"ibor"&amp;Tenor,BA583,Trigger)</f>
        <v>43592</v>
      </c>
      <c r="BC583" s="246">
        <f>_xll.qlIndexFixing($AC$5,AZ583,TRUE,_xll.ohTrigger(Trigger,Trigger6M))</f>
        <v>7.7096527303263064E-3</v>
      </c>
      <c r="BD583" s="246">
        <f>_xll.qlIndexFixing($BE$1,AZ583,TRUE,_xll.ohTrigger(Trigger,Trigger6M))</f>
        <v>7.8488322221778005E-3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43416</v>
      </c>
      <c r="BA584" s="101">
        <f>_xll.qlCalendarAdvance(Calendar,BA583,AY584,"f",,Trigger)</f>
        <v>43418</v>
      </c>
      <c r="BB584" s="101">
        <f>_xll.qlInterestRateIndexMaturity(Currency&amp;"ibor"&amp;Tenor,BA584,Trigger)</f>
        <v>43599</v>
      </c>
      <c r="BC584" s="246">
        <f>_xll.qlIndexFixing($AC$5,AZ584,TRUE,_xll.ohTrigger(Trigger,Trigger6M))</f>
        <v>7.7605128263077009E-3</v>
      </c>
      <c r="BD584" s="246">
        <f>_xll.qlIndexFixing($BE$1,AZ584,TRUE,_xll.ohTrigger(Trigger,Trigger6M))</f>
        <v>7.9217600262518947E-3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43423</v>
      </c>
      <c r="BA585" s="101">
        <f>_xll.qlCalendarAdvance(Calendar,BA584,AY585,"f",,Trigger)</f>
        <v>43425</v>
      </c>
      <c r="BB585" s="101">
        <f>_xll.qlInterestRateIndexMaturity(Currency&amp;"ibor"&amp;Tenor,BA585,Trigger)</f>
        <v>43606</v>
      </c>
      <c r="BC585" s="246">
        <f>_xll.qlIndexFixing($AC$5,AZ585,TRUE,_xll.ohTrigger(Trigger,Trigger6M))</f>
        <v>7.8113742178273571E-3</v>
      </c>
      <c r="BD585" s="246">
        <f>_xll.qlIndexFixing($BE$1,AZ585,TRUE,_xll.ohTrigger(Trigger,Trigger6M))</f>
        <v>7.9945376306377203E-3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43430</v>
      </c>
      <c r="BA586" s="101">
        <f>_xll.qlCalendarAdvance(Calendar,BA585,AY586,"f",,Trigger)</f>
        <v>43432</v>
      </c>
      <c r="BB586" s="101">
        <f>_xll.qlInterestRateIndexMaturity(Currency&amp;"ibor"&amp;Tenor,BA586,Trigger)</f>
        <v>43613</v>
      </c>
      <c r="BC586" s="246">
        <f>_xll.qlIndexFixing($AC$5,AZ586,TRUE,_xll.ohTrigger(Trigger,Trigger6M))</f>
        <v>7.8622369049183988E-3</v>
      </c>
      <c r="BD586" s="246">
        <f>_xll.qlIndexFixing($BE$1,AZ586,TRUE,_xll.ohTrigger(Trigger,Trigger6M))</f>
        <v>8.0671650187196225E-3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43437</v>
      </c>
      <c r="BA587" s="101">
        <f>_xll.qlCalendarAdvance(Calendar,BA586,AY587,"f",,Trigger)</f>
        <v>43439</v>
      </c>
      <c r="BB587" s="101">
        <f>_xll.qlInterestRateIndexMaturity(Currency&amp;"ibor"&amp;Tenor,BA587,Trigger)</f>
        <v>43621</v>
      </c>
      <c r="BC587" s="246">
        <f>_xll.qlIndexFixing($AC$5,AZ587,TRUE,_xll.ohTrigger(Trigger,Trigger6M))</f>
        <v>7.9168210123482137E-3</v>
      </c>
      <c r="BD587" s="246">
        <f>_xll.qlIndexFixing($BE$1,AZ587,TRUE,_xll.ohTrigger(Trigger,Trigger6M))</f>
        <v>8.1448581862766604E-3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43444</v>
      </c>
      <c r="BA588" s="101">
        <f>_xll.qlCalendarAdvance(Calendar,BA587,AY588,"f",,Trigger)</f>
        <v>43446</v>
      </c>
      <c r="BB588" s="101">
        <f>_xll.qlInterestRateIndexMaturity(Currency&amp;"ibor"&amp;Tenor,BA588,Trigger)</f>
        <v>43628</v>
      </c>
      <c r="BC588" s="246">
        <f>_xll.qlIndexFixing($AC$5,AZ588,TRUE,_xll.ohTrigger(Trigger,Trigger6M))</f>
        <v>7.967687503175544E-3</v>
      </c>
      <c r="BD588" s="246">
        <f>_xll.qlIndexFixing($BE$1,AZ588,TRUE,_xll.ohTrigger(Trigger,Trigger6M))</f>
        <v>8.2171759976107078E-3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43451</v>
      </c>
      <c r="BA589" s="101">
        <f>_xll.qlCalendarAdvance(Calendar,BA588,AY589,"f",,Trigger)</f>
        <v>43453</v>
      </c>
      <c r="BB589" s="101">
        <f>_xll.qlInterestRateIndexMaturity(Currency&amp;"ibor"&amp;Tenor,BA589,Trigger)</f>
        <v>43635</v>
      </c>
      <c r="BC589" s="246">
        <f>_xll.qlIndexFixing($AC$5,AZ589,TRUE,_xll.ohTrigger(Trigger,Trigger6M))</f>
        <v>8.01855529686267E-3</v>
      </c>
      <c r="BD589" s="246">
        <f>_xll.qlIndexFixing($BE$1,AZ589,TRUE,_xll.ohTrigger(Trigger,Trigger6M))</f>
        <v>8.2893435528347825E-3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43455</v>
      </c>
      <c r="BA590" s="101">
        <f>_xll.qlCalendarAdvance(Calendar,BA589,AY590,"f",,Trigger)</f>
        <v>43461</v>
      </c>
      <c r="BB590" s="101">
        <f>_xll.qlInterestRateIndexMaturity(Currency&amp;"ibor"&amp;Tenor,BA590,Trigger)</f>
        <v>43643</v>
      </c>
      <c r="BC590" s="246">
        <f>_xll.qlIndexFixing($AC$5,AZ590,TRUE,_xll.ohTrigger(Trigger,Trigger6M))</f>
        <v>8.0766915136004837E-3</v>
      </c>
      <c r="BD590" s="246">
        <f>_xll.qlIndexFixing($BE$1,AZ590,TRUE,_xll.ohTrigger(Trigger,Trigger6M))</f>
        <v>8.371636750477458E-3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43465</v>
      </c>
      <c r="BA591" s="101">
        <f>_xll.qlCalendarAdvance(Calendar,BA590,AY591,"f",,Trigger)</f>
        <v>43468</v>
      </c>
      <c r="BB591" s="101">
        <f>_xll.qlInterestRateIndexMaturity(Currency&amp;"ibor"&amp;Tenor,BA591,Trigger)</f>
        <v>43649</v>
      </c>
      <c r="BC591" s="246">
        <f>_xll.qlIndexFixing($AC$5,AZ591,TRUE,_xll.ohTrigger(Trigger,Trigger6M))</f>
        <v>8.1281761030536654E-3</v>
      </c>
      <c r="BD591" s="246">
        <f>_xll.qlIndexFixing($BE$1,AZ591,TRUE,_xll.ohTrigger(Trigger,Trigger6M))</f>
        <v>8.4383038711226942E-3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43473</v>
      </c>
      <c r="BA592" s="101">
        <f>_xll.qlCalendarAdvance(Calendar,BA591,AY592,"f",,Trigger)</f>
        <v>43475</v>
      </c>
      <c r="BB592" s="101">
        <f>_xll.qlInterestRateIndexMaturity(Currency&amp;"ibor"&amp;Tenor,BA592,Trigger)</f>
        <v>43656</v>
      </c>
      <c r="BC592" s="246">
        <f>_xll.qlIndexFixing($AC$5,AZ592,TRUE,_xll.ohTrigger(Trigger,Trigger6M))</f>
        <v>8.2095882746448141E-3</v>
      </c>
      <c r="BD592" s="246">
        <f>_xll.qlIndexFixing($BE$1,AZ592,TRUE,_xll.ohTrigger(Trigger,Trigger6M))</f>
        <v>8.5100069403930504E-3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43480</v>
      </c>
      <c r="BA593" s="101">
        <f>_xll.qlCalendarAdvance(Calendar,BA592,AY593,"f",,Trigger)</f>
        <v>43482</v>
      </c>
      <c r="BB593" s="101">
        <f>_xll.qlInterestRateIndexMaturity(Currency&amp;"ibor"&amp;Tenor,BA593,Trigger)</f>
        <v>43663</v>
      </c>
      <c r="BC593" s="246">
        <f>_xll.qlIndexFixing($AC$5,AZ593,TRUE,_xll.ohTrigger(Trigger,Trigger6M))</f>
        <v>8.2912942545502171E-3</v>
      </c>
      <c r="BD593" s="246">
        <f>_xll.qlIndexFixing($BE$1,AZ593,TRUE,_xll.ohTrigger(Trigger,Trigger6M))</f>
        <v>8.5815541567337283E-3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43487</v>
      </c>
      <c r="BA594" s="101">
        <f>_xll.qlCalendarAdvance(Calendar,BA593,AY594,"f",,Trigger)</f>
        <v>43489</v>
      </c>
      <c r="BB594" s="101">
        <f>_xll.qlInterestRateIndexMaturity(Currency&amp;"ibor"&amp;Tenor,BA594,Trigger)</f>
        <v>43670</v>
      </c>
      <c r="BC594" s="246">
        <f>_xll.qlIndexFixing($AC$5,AZ594,TRUE,_xll.ohTrigger(Trigger,Trigger6M))</f>
        <v>8.3732940785582605E-3</v>
      </c>
      <c r="BD594" s="246">
        <f>_xll.qlIndexFixing($BE$1,AZ594,TRUE,_xll.ohTrigger(Trigger,Trigger6M))</f>
        <v>8.6529406740583226E-3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43494</v>
      </c>
      <c r="BA595" s="101">
        <f>_xll.qlCalendarAdvance(Calendar,BA594,AY595,"f",,Trigger)</f>
        <v>43496</v>
      </c>
      <c r="BB595" s="101">
        <f>_xll.qlInterestRateIndexMaturity(Currency&amp;"ibor"&amp;Tenor,BA595,Trigger)</f>
        <v>43677</v>
      </c>
      <c r="BC595" s="246">
        <f>_xll.qlIndexFixing($AC$5,AZ595,TRUE,_xll.ohTrigger(Trigger,Trigger6M))</f>
        <v>8.4555877825867338E-3</v>
      </c>
      <c r="BD595" s="246">
        <f>_xll.qlIndexFixing($BE$1,AZ595,TRUE,_xll.ohTrigger(Trigger,Trigger6M))</f>
        <v>8.7241616456276913E-3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43501</v>
      </c>
      <c r="BA596" s="101">
        <f>_xll.qlCalendarAdvance(Calendar,BA595,AY596,"f",,Trigger)</f>
        <v>43503</v>
      </c>
      <c r="BB596" s="101">
        <f>_xll.qlInterestRateIndexMaturity(Currency&amp;"ibor"&amp;Tenor,BA596,Trigger)</f>
        <v>43684</v>
      </c>
      <c r="BC596" s="246">
        <f>_xll.qlIndexFixing($AC$5,AZ596,TRUE,_xll.ohTrigger(Trigger,Trigger6M))</f>
        <v>8.5381754026823825E-3</v>
      </c>
      <c r="BD596" s="246">
        <f>_xll.qlIndexFixing($BE$1,AZ596,TRUE,_xll.ohTrigger(Trigger,Trigger6M))</f>
        <v>8.795212224054369E-3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43508</v>
      </c>
      <c r="BA597" s="101">
        <f>_xll.qlCalendarAdvance(Calendar,BA596,AY597,"f",,Trigger)</f>
        <v>43510</v>
      </c>
      <c r="BB597" s="101">
        <f>_xll.qlInterestRateIndexMaturity(Currency&amp;"ibor"&amp;Tenor,BA597,Trigger)</f>
        <v>43691</v>
      </c>
      <c r="BC597" s="246">
        <f>_xll.qlIndexFixing($AC$5,AZ597,TRUE,_xll.ohTrigger(Trigger,Trigger6M))</f>
        <v>8.6210569750231163E-3</v>
      </c>
      <c r="BD597" s="246">
        <f>_xll.qlIndexFixing($BE$1,AZ597,TRUE,_xll.ohTrigger(Trigger,Trigger6M))</f>
        <v>8.8660875613074328E-3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43515</v>
      </c>
      <c r="BA598" s="101">
        <f>_xll.qlCalendarAdvance(Calendar,BA597,AY598,"f",,Trigger)</f>
        <v>43517</v>
      </c>
      <c r="BB598" s="101">
        <f>_xll.qlInterestRateIndexMaturity(Currency&amp;"ibor"&amp;Tenor,BA598,Trigger)</f>
        <v>43698</v>
      </c>
      <c r="BC598" s="246">
        <f>_xll.qlIndexFixing($AC$5,AZ598,TRUE,_xll.ohTrigger(Trigger,Trigger6M))</f>
        <v>8.7042325359153652E-3</v>
      </c>
      <c r="BD598" s="246">
        <f>_xll.qlIndexFixing($BE$1,AZ598,TRUE,_xll.ohTrigger(Trigger,Trigger6M))</f>
        <v>8.936782808714256E-3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43522</v>
      </c>
      <c r="BA599" s="101">
        <f>_xll.qlCalendarAdvance(Calendar,BA598,AY599,"f",,Trigger)</f>
        <v>43524</v>
      </c>
      <c r="BB599" s="101">
        <f>_xll.qlInterestRateIndexMaturity(Currency&amp;"ibor"&amp;Tenor,BA599,Trigger)</f>
        <v>43707</v>
      </c>
      <c r="BC599" s="246">
        <f>_xll.qlIndexFixing($AC$5,AZ599,TRUE,_xll.ohTrigger(Trigger,Trigger6M))</f>
        <v>8.8016400331540831E-3</v>
      </c>
      <c r="BD599" s="246">
        <f>_xll.qlIndexFixing($BE$1,AZ599,TRUE,_xll.ohTrigger(Trigger,Trigger6M))</f>
        <v>9.0174626578491349E-3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43529</v>
      </c>
      <c r="BA600" s="101">
        <f>_xll.qlCalendarAdvance(Calendar,BA599,AY600,"f",,Trigger)</f>
        <v>43531</v>
      </c>
      <c r="BB600" s="101">
        <f>_xll.qlInterestRateIndexMaturity(Currency&amp;"ibor"&amp;Tenor,BA600,Trigger)</f>
        <v>43717</v>
      </c>
      <c r="BC600" s="246">
        <f>_xll.qlIndexFixing($AC$5,AZ600,TRUE,_xll.ohTrigger(Trigger,Trigger6M))</f>
        <v>8.9054261037721776E-3</v>
      </c>
      <c r="BD600" s="246">
        <f>_xll.qlIndexFixing($BE$1,AZ600,TRUE,_xll.ohTrigger(Trigger,Trigger6M))</f>
        <v>9.1029569707085974E-3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43536</v>
      </c>
      <c r="BA601" s="101">
        <f>_xll.qlCalendarAdvance(Calendar,BA600,AY601,"f",,Trigger)</f>
        <v>43538</v>
      </c>
      <c r="BB601" s="101">
        <f>_xll.qlInterestRateIndexMaturity(Currency&amp;"ibor"&amp;Tenor,BA601,Trigger)</f>
        <v>43724</v>
      </c>
      <c r="BC601" s="246">
        <f>_xll.qlIndexFixing($AC$5,AZ601,TRUE,_xll.ohTrigger(Trigger,Trigger6M))</f>
        <v>8.9888059406174215E-3</v>
      </c>
      <c r="BD601" s="246">
        <f>_xll.qlIndexFixing($BE$1,AZ601,TRUE,_xll.ohTrigger(Trigger,Trigger6M))</f>
        <v>9.1730104297878118E-3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43543</v>
      </c>
      <c r="BA602" s="101">
        <f>_xll.qlCalendarAdvance(Calendar,BA601,AY602,"f",,Trigger)</f>
        <v>43545</v>
      </c>
      <c r="BB602" s="101">
        <f>_xll.qlInterestRateIndexMaturity(Currency&amp;"ibor"&amp;Tenor,BA602,Trigger)</f>
        <v>43731</v>
      </c>
      <c r="BC602" s="246">
        <f>_xll.qlIndexFixing($AC$5,AZ602,TRUE,_xll.ohTrigger(Trigger,Trigger6M))</f>
        <v>9.07247217965409E-3</v>
      </c>
      <c r="BD602" s="246">
        <f>_xll.qlIndexFixing($BE$1,AZ602,TRUE,_xll.ohTrigger(Trigger,Trigger6M))</f>
        <v>9.2428623912600375E-3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43550</v>
      </c>
      <c r="BA603" s="101">
        <f>_xll.qlCalendarAdvance(Calendar,BA602,AY603,"f",,Trigger)</f>
        <v>43552</v>
      </c>
      <c r="BB603" s="101">
        <f>_xll.qlInterestRateIndexMaturity(Currency&amp;"ibor"&amp;Tenor,BA603,Trigger)</f>
        <v>43738</v>
      </c>
      <c r="BC603" s="246">
        <f>_xll.qlIndexFixing($AC$5,AZ603,TRUE,_xll.ohTrigger(Trigger,Trigger6M))</f>
        <v>9.1564248575436106E-3</v>
      </c>
      <c r="BD603" s="246">
        <f>_xll.qlIndexFixing($BE$1,AZ603,TRUE,_xll.ohTrigger(Trigger,Trigger6M))</f>
        <v>9.3125081317341381E-3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43557</v>
      </c>
      <c r="BA604" s="101">
        <f>_xll.qlCalendarAdvance(Calendar,BA603,AY604,"f",,Trigger)</f>
        <v>43559</v>
      </c>
      <c r="BB604" s="101">
        <f>_xll.qlInterestRateIndexMaturity(Currency&amp;"ibor"&amp;Tenor,BA604,Trigger)</f>
        <v>43742</v>
      </c>
      <c r="BC604" s="246">
        <f>_xll.qlIndexFixing($AC$5,AZ604,TRUE,_xll.ohTrigger(Trigger,Trigger6M))</f>
        <v>9.222005556866102E-3</v>
      </c>
      <c r="BD604" s="246">
        <f>_xll.qlIndexFixing($BE$1,AZ604,TRUE,_xll.ohTrigger(Trigger,Trigger6M))</f>
        <v>9.3669222274121201E-3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43564</v>
      </c>
      <c r="BA605" s="101">
        <f>_xll.qlCalendarAdvance(Calendar,BA604,AY605,"f",,Trigger)</f>
        <v>43566</v>
      </c>
      <c r="BB605" s="101">
        <f>_xll.qlInterestRateIndexMaturity(Currency&amp;"ibor"&amp;Tenor,BA605,Trigger)</f>
        <v>43749</v>
      </c>
      <c r="BC605" s="246">
        <f>_xll.qlIndexFixing($AC$5,AZ605,TRUE,_xll.ohTrigger(Trigger,Trigger6M))</f>
        <v>9.3069518189469388E-3</v>
      </c>
      <c r="BD605" s="246">
        <f>_xll.qlIndexFixing($BE$1,AZ605,TRUE,_xll.ohTrigger(Trigger,Trigger6M))</f>
        <v>9.4361892205155843E-3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43571</v>
      </c>
      <c r="BA606" s="101">
        <f>_xll.qlCalendarAdvance(Calendar,BA605,AY606,"f",,Trigger)</f>
        <v>43573</v>
      </c>
      <c r="BB606" s="101">
        <f>_xll.qlInterestRateIndexMaturity(Currency&amp;"ibor"&amp;Tenor,BA606,Trigger)</f>
        <v>43756</v>
      </c>
      <c r="BC606" s="246">
        <f>_xll.qlIndexFixing($AC$5,AZ606,TRUE,_xll.ohTrigger(Trigger,Trigger6M))</f>
        <v>9.3921892200248391E-3</v>
      </c>
      <c r="BD606" s="246">
        <f>_xll.qlIndexFixing($BE$1,AZ606,TRUE,_xll.ohTrigger(Trigger,Trigger6M))</f>
        <v>9.50523670480268E-3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43578</v>
      </c>
      <c r="BA607" s="101">
        <f>_xll.qlCalendarAdvance(Calendar,BA606,AY607,"f",,Trigger)</f>
        <v>43580</v>
      </c>
      <c r="BB607" s="101">
        <f>_xll.qlInterestRateIndexMaturity(Currency&amp;"ibor"&amp;Tenor,BA607,Trigger)</f>
        <v>43763</v>
      </c>
      <c r="BC607" s="246">
        <f>_xll.qlIndexFixing($AC$5,AZ607,TRUE,_xll.ohTrigger(Trigger,Trigger6M))</f>
        <v>9.4777177974509075E-3</v>
      </c>
      <c r="BD607" s="246">
        <f>_xll.qlIndexFixing($BE$1,AZ607,TRUE,_xll.ohTrigger(Trigger,Trigger6M))</f>
        <v>9.5740598782680531E-3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43584</v>
      </c>
      <c r="BA608" s="101">
        <f>_xll.qlCalendarAdvance(Calendar,BA607,AY608,"f",,Trigger)</f>
        <v>43587</v>
      </c>
      <c r="BB608" s="101">
        <f>_xll.qlInterestRateIndexMaturity(Currency&amp;"ibor"&amp;Tenor,BA608,Trigger)</f>
        <v>43773</v>
      </c>
      <c r="BC608" s="246">
        <f>_xll.qlIndexFixing($AC$5,AZ608,TRUE,_xll.ohTrigger(Trigger,Trigger6M))</f>
        <v>9.5804861217995176E-3</v>
      </c>
      <c r="BD608" s="246">
        <f>_xll.qlIndexFixing($BE$1,AZ608,TRUE,_xll.ohTrigger(Trigger,Trigger6M))</f>
        <v>9.6574781581527606E-3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43592</v>
      </c>
      <c r="BA609" s="101">
        <f>_xll.qlCalendarAdvance(Calendar,BA608,AY609,"f",,Trigger)</f>
        <v>43594</v>
      </c>
      <c r="BB609" s="101">
        <f>_xll.qlInterestRateIndexMaturity(Currency&amp;"ibor"&amp;Tenor,BA609,Trigger)</f>
        <v>43780</v>
      </c>
      <c r="BC609" s="246">
        <f>_xll.qlIndexFixing($AC$5,AZ609,TRUE,_xll.ohTrigger(Trigger,Trigger6M))</f>
        <v>9.666158209787638E-3</v>
      </c>
      <c r="BD609" s="246">
        <f>_xll.qlIndexFixing($BE$1,AZ609,TRUE,_xll.ohTrigger(Trigger,Trigger6M))</f>
        <v>9.7257873477126153E-3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43599</v>
      </c>
      <c r="BA610" s="101">
        <f>_xll.qlCalendarAdvance(Calendar,BA609,AY610,"f",,Trigger)</f>
        <v>43601</v>
      </c>
      <c r="BB610" s="101">
        <f>_xll.qlInterestRateIndexMaturity(Currency&amp;"ibor"&amp;Tenor,BA610,Trigger)</f>
        <v>43787</v>
      </c>
      <c r="BC610" s="246">
        <f>_xll.qlIndexFixing($AC$5,AZ610,TRUE,_xll.ohTrigger(Trigger,Trigger6M))</f>
        <v>9.752116996804578E-3</v>
      </c>
      <c r="BD610" s="246">
        <f>_xll.qlIndexFixing($BE$1,AZ610,TRUE,_xll.ohTrigger(Trigger,Trigger6M))</f>
        <v>9.7938572357871758E-3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43606</v>
      </c>
      <c r="BA611" s="101">
        <f>_xll.qlCalendarAdvance(Calendar,BA610,AY611,"f",,Trigger)</f>
        <v>43608</v>
      </c>
      <c r="BB611" s="101">
        <f>_xll.qlInterestRateIndexMaturity(Currency&amp;"ibor"&amp;Tenor,BA611,Trigger)</f>
        <v>43794</v>
      </c>
      <c r="BC611" s="246">
        <f>_xll.qlIndexFixing($AC$5,AZ611,TRUE,_xll.ohTrigger(Trigger,Trigger6M))</f>
        <v>9.8383625205251454E-3</v>
      </c>
      <c r="BD611" s="246">
        <f>_xll.qlIndexFixing($BE$1,AZ611,TRUE,_xll.ohTrigger(Trigger,Trigger6M))</f>
        <v>9.8616830942630587E-3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43613</v>
      </c>
      <c r="BA612" s="101">
        <f>_xll.qlCalendarAdvance(Calendar,BA611,AY612,"f",,Trigger)</f>
        <v>43615</v>
      </c>
      <c r="BB612" s="101">
        <f>_xll.qlInterestRateIndexMaturity(Currency&amp;"ibor"&amp;Tenor,BA612,Trigger)</f>
        <v>43798</v>
      </c>
      <c r="BC612" s="246">
        <f>_xll.qlIndexFixing($AC$5,AZ612,TRUE,_xll.ohTrigger(Trigger,Trigger6M))</f>
        <v>9.9097296460859598E-3</v>
      </c>
      <c r="BD612" s="246">
        <f>_xll.qlIndexFixing($BE$1,AZ612,TRUE,_xll.ohTrigger(Trigger,Trigger6M))</f>
        <v>9.9146429720694054E-3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43620</v>
      </c>
      <c r="BA613" s="101">
        <f>_xll.qlCalendarAdvance(Calendar,BA612,AY613,"f",,Trigger)</f>
        <v>43622</v>
      </c>
      <c r="BB613" s="101">
        <f>_xll.qlInterestRateIndexMaturity(Currency&amp;"ibor"&amp;Tenor,BA613,Trigger)</f>
        <v>43805</v>
      </c>
      <c r="BC613" s="246">
        <f>_xll.qlIndexFixing($AC$5,AZ613,TRUE,_xll.ohTrigger(Trigger,Trigger6M))</f>
        <v>9.9970060731720076E-3</v>
      </c>
      <c r="BD613" s="246">
        <f>_xll.qlIndexFixing($BE$1,AZ613,TRUE,_xll.ohTrigger(Trigger,Trigger6M))</f>
        <v>9.9820194058275104E-3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43627</v>
      </c>
      <c r="BA614" s="101">
        <f>_xll.qlCalendarAdvance(Calendar,BA613,AY614,"f",,Trigger)</f>
        <v>43629</v>
      </c>
      <c r="BB614" s="101">
        <f>_xll.qlInterestRateIndexMaturity(Currency&amp;"ibor"&amp;Tenor,BA614,Trigger)</f>
        <v>43812</v>
      </c>
      <c r="BC614" s="246">
        <f>_xll.qlIndexFixing($AC$5,AZ614,TRUE,_xll.ohTrigger(Trigger,Trigger6M))</f>
        <v>1.0084573941665455E-2</v>
      </c>
      <c r="BD614" s="246">
        <f>_xll.qlIndexFixing($BE$1,AZ614,TRUE,_xll.ohTrigger(Trigger,Trigger6M))</f>
        <v>1.0049137898515583E-2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43634</v>
      </c>
      <c r="BA615" s="101">
        <f>_xll.qlCalendarAdvance(Calendar,BA614,AY615,"f",,Trigger)</f>
        <v>43636</v>
      </c>
      <c r="BB615" s="101">
        <f>_xll.qlInterestRateIndexMaturity(Currency&amp;"ibor"&amp;Tenor,BA615,Trigger)</f>
        <v>43819</v>
      </c>
      <c r="BC615" s="246">
        <f>_xll.qlIndexFixing($AC$5,AZ615,TRUE,_xll.ohTrigger(Trigger,Trigger6M))</f>
        <v>1.0172433289946532E-2</v>
      </c>
      <c r="BD615" s="246">
        <f>_xll.qlIndexFixing($BE$1,AZ615,TRUE,_xll.ohTrigger(Trigger,Trigger6M))</f>
        <v>1.0115993643567111E-2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43641</v>
      </c>
      <c r="BA616" s="101">
        <f>_xll.qlCalendarAdvance(Calendar,BA615,AY616,"f",,Trigger)</f>
        <v>43643</v>
      </c>
      <c r="BB616" s="101">
        <f>_xll.qlInterestRateIndexMaturity(Currency&amp;"ibor"&amp;Tenor,BA616,Trigger)</f>
        <v>43826</v>
      </c>
      <c r="BC616" s="246">
        <f>_xll.qlIndexFixing($AC$5,AZ616,TRUE,_xll.ohTrigger(Trigger,Trigger6M))</f>
        <v>1.026058415652476E-2</v>
      </c>
      <c r="BD616" s="246">
        <f>_xll.qlIndexFixing($BE$1,AZ616,TRUE,_xll.ohTrigger(Trigger,Trigger6M))</f>
        <v>1.0182581833870883E-2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43648</v>
      </c>
      <c r="BA617" s="101">
        <f>_xll.qlCalendarAdvance(Calendar,BA616,AY617,"f",,Trigger)</f>
        <v>43650</v>
      </c>
      <c r="BB617" s="101">
        <f>_xll.qlInterestRateIndexMaturity(Currency&amp;"ibor"&amp;Tenor,BA617,Trigger)</f>
        <v>43836</v>
      </c>
      <c r="BC617" s="246">
        <f>_xll.qlIndexFixing($AC$5,AZ617,TRUE,_xll.ohTrigger(Trigger,Trigger6M))</f>
        <v>1.0353397729881222E-2</v>
      </c>
      <c r="BD617" s="246">
        <f>_xll.qlIndexFixing($BE$1,AZ617,TRUE,_xll.ohTrigger(Trigger,Trigger6M))</f>
        <v>1.0263248797051594E-2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43655</v>
      </c>
      <c r="BA618" s="101">
        <f>_xll.qlCalendarAdvance(Calendar,BA617,AY618,"f",,Trigger)</f>
        <v>43657</v>
      </c>
      <c r="BB618" s="101">
        <f>_xll.qlInterestRateIndexMaturity(Currency&amp;"ibor"&amp;Tenor,BA618,Trigger)</f>
        <v>43843</v>
      </c>
      <c r="BC618" s="246">
        <f>_xll.qlIndexFixing($AC$5,AZ618,TRUE,_xll.ohTrigger(Trigger,Trigger6M))</f>
        <v>1.0411852743192321E-2</v>
      </c>
      <c r="BD618" s="246">
        <f>_xll.qlIndexFixing($BE$1,AZ618,TRUE,_xll.ohTrigger(Trigger,Trigger6M))</f>
        <v>1.0329235662447509E-2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43662</v>
      </c>
      <c r="BA619" s="101">
        <f>_xll.qlCalendarAdvance(Calendar,BA618,AY619,"f",,Trigger)</f>
        <v>43664</v>
      </c>
      <c r="BB619" s="101">
        <f>_xll.qlInterestRateIndexMaturity(Currency&amp;"ibor"&amp;Tenor,BA619,Trigger)</f>
        <v>43850</v>
      </c>
      <c r="BC619" s="246">
        <f>_xll.qlIndexFixing($AC$5,AZ619,TRUE,_xll.ohTrigger(Trigger,Trigger6M))</f>
        <v>1.0470309512553351E-2</v>
      </c>
      <c r="BD619" s="246">
        <f>_xll.qlIndexFixing($BE$1,AZ619,TRUE,_xll.ohTrigger(Trigger,Trigger6M))</f>
        <v>1.0394946701765316E-2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43669</v>
      </c>
      <c r="BA620" s="101">
        <f>_xll.qlCalendarAdvance(Calendar,BA619,AY620,"f",,Trigger)</f>
        <v>43671</v>
      </c>
      <c r="BB620" s="101">
        <f>_xll.qlInterestRateIndexMaturity(Currency&amp;"ibor"&amp;Tenor,BA620,Trigger)</f>
        <v>43857</v>
      </c>
      <c r="BC620" s="246">
        <f>_xll.qlIndexFixing($AC$5,AZ620,TRUE,_xll.ohTrigger(Trigger,Trigger6M))</f>
        <v>1.0528768038018029E-2</v>
      </c>
      <c r="BD620" s="246">
        <f>_xll.qlIndexFixing($BE$1,AZ620,TRUE,_xll.ohTrigger(Trigger,Trigger6M))</f>
        <v>1.0460381886910073E-2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43676</v>
      </c>
      <c r="BA621" s="101">
        <f>_xll.qlCalendarAdvance(Calendar,BA620,AY621,"f",,Trigger)</f>
        <v>43678</v>
      </c>
      <c r="BB621" s="101">
        <f>_xll.qlInterestRateIndexMaturity(Currency&amp;"ibor"&amp;Tenor,BA621,Trigger)</f>
        <v>43864</v>
      </c>
      <c r="BC621" s="246">
        <f>_xll.qlIndexFixing($AC$5,AZ621,TRUE,_xll.ohTrigger(Trigger,Trigger6M))</f>
        <v>1.0587228319638788E-2</v>
      </c>
      <c r="BD621" s="246">
        <f>_xll.qlIndexFixing($BE$1,AZ621,TRUE,_xll.ohTrigger(Trigger,Trigger6M))</f>
        <v>1.0525541189903296E-2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43683</v>
      </c>
      <c r="BA622" s="101">
        <f>_xll.qlCalendarAdvance(Calendar,BA621,AY622,"f",,Trigger)</f>
        <v>43685</v>
      </c>
      <c r="BB622" s="101">
        <f>_xll.qlInterestRateIndexMaturity(Currency&amp;"ibor"&amp;Tenor,BA622,Trigger)</f>
        <v>43871</v>
      </c>
      <c r="BC622" s="246">
        <f>_xll.qlIndexFixing($AC$5,AZ622,TRUE,_xll.ohTrigger(Trigger,Trigger6M))</f>
        <v>1.064569035746806E-2</v>
      </c>
      <c r="BD622" s="246">
        <f>_xll.qlIndexFixing($BE$1,AZ622,TRUE,_xll.ohTrigger(Trigger,Trigger6M))</f>
        <v>1.059042458288555E-2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43690</v>
      </c>
      <c r="BA623" s="101">
        <f>_xll.qlCalendarAdvance(Calendar,BA622,AY623,"f",,Trigger)</f>
        <v>43692</v>
      </c>
      <c r="BB623" s="101">
        <f>_xll.qlInterestRateIndexMaturity(Currency&amp;"ibor"&amp;Tenor,BA623,Trigger)</f>
        <v>43878</v>
      </c>
      <c r="BC623" s="246">
        <f>_xll.qlIndexFixing($AC$5,AZ623,TRUE,_xll.ohTrigger(Trigger,Trigger6M))</f>
        <v>1.0704154151558704E-2</v>
      </c>
      <c r="BD623" s="246">
        <f>_xll.qlIndexFixing($BE$1,AZ623,TRUE,_xll.ohTrigger(Trigger,Trigger6M))</f>
        <v>1.0655032038113009E-2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43697</v>
      </c>
      <c r="BA624" s="101">
        <f>_xll.qlCalendarAdvance(Calendar,BA623,AY624,"f",,Trigger)</f>
        <v>43699</v>
      </c>
      <c r="BB624" s="101">
        <f>_xll.qlInterestRateIndexMaturity(Currency&amp;"ibor"&amp;Tenor,BA624,Trigger)</f>
        <v>43885</v>
      </c>
      <c r="BC624" s="246">
        <f>_xll.qlIndexFixing($AC$5,AZ624,TRUE,_xll.ohTrigger(Trigger,Trigger6M))</f>
        <v>1.0762619701964441E-2</v>
      </c>
      <c r="BD624" s="246">
        <f>_xll.qlIndexFixing($BE$1,AZ624,TRUE,_xll.ohTrigger(Trigger,Trigger6M))</f>
        <v>1.0719363527960029E-2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43704</v>
      </c>
      <c r="BA625" s="101">
        <f>_xll.qlCalendarAdvance(Calendar,BA624,AY625,"f",,Trigger)</f>
        <v>43706</v>
      </c>
      <c r="BB625" s="101">
        <f>_xll.qlInterestRateIndexMaturity(Currency&amp;"ibor"&amp;Tenor,BA625,Trigger)</f>
        <v>43889</v>
      </c>
      <c r="BC625" s="246">
        <f>_xll.qlIndexFixing($AC$5,AZ625,TRUE,_xll.ohTrigger(Trigger,Trigger6M))</f>
        <v>1.0808072299886007E-2</v>
      </c>
      <c r="BD625" s="246">
        <f>_xll.qlIndexFixing($BE$1,AZ625,TRUE,_xll.ohTrigger(Trigger,Trigger6M))</f>
        <v>1.0769495488410065E-2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43711</v>
      </c>
      <c r="BA626" s="101">
        <f>_xll.qlCalendarAdvance(Calendar,BA625,AY626,"f",,Trigger)</f>
        <v>43713</v>
      </c>
      <c r="BB626" s="101">
        <f>_xll.qlInterestRateIndexMaturity(Currency&amp;"ibor"&amp;Tenor,BA626,Trigger)</f>
        <v>43895</v>
      </c>
      <c r="BC626" s="246">
        <f>_xll.qlIndexFixing($AC$5,AZ626,TRUE,_xll.ohTrigger(Trigger,Trigger6M))</f>
        <v>1.0862196131352898E-2</v>
      </c>
      <c r="BD626" s="246">
        <f>_xll.qlIndexFixing($BE$1,AZ626,TRUE,_xll.ohTrigger(Trigger,Trigger6M))</f>
        <v>1.0828701802068271E-2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43718</v>
      </c>
      <c r="BA627" s="101">
        <f>_xll.qlCalendarAdvance(Calendar,BA626,AY627,"f",,Trigger)</f>
        <v>43720</v>
      </c>
      <c r="BB627" s="101">
        <f>_xll.qlInterestRateIndexMaturity(Currency&amp;"ibor"&amp;Tenor,BA627,Trigger)</f>
        <v>43902</v>
      </c>
      <c r="BC627" s="246">
        <f>_xll.qlIndexFixing($AC$5,AZ627,TRUE,_xll.ohTrigger(Trigger,Trigger6M))</f>
        <v>1.0920659393162174E-2</v>
      </c>
      <c r="BD627" s="246">
        <f>_xll.qlIndexFixing($BE$1,AZ627,TRUE,_xll.ohTrigger(Trigger,Trigger6M))</f>
        <v>1.0892276464907452E-2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43725</v>
      </c>
      <c r="BA628" s="101">
        <f>_xll.qlCalendarAdvance(Calendar,BA627,AY628,"f",,Trigger)</f>
        <v>43727</v>
      </c>
      <c r="BB628" s="101">
        <f>_xll.qlInterestRateIndexMaturity(Currency&amp;"ibor"&amp;Tenor,BA628,Trigger)</f>
        <v>43909</v>
      </c>
      <c r="BC628" s="246">
        <f>_xll.qlIndexFixing($AC$5,AZ628,TRUE,_xll.ohTrigger(Trigger,Trigger6M))</f>
        <v>1.0979124373499188E-2</v>
      </c>
      <c r="BD628" s="246">
        <f>_xll.qlIndexFixing($BE$1,AZ628,TRUE,_xll.ohTrigger(Trigger,Trigger6M))</f>
        <v>1.0955575049583667E-2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43732</v>
      </c>
      <c r="BA629" s="101">
        <f>_xll.qlCalendarAdvance(Calendar,BA628,AY629,"f",,Trigger)</f>
        <v>43734</v>
      </c>
      <c r="BB629" s="101">
        <f>_xll.qlInterestRateIndexMaturity(Currency&amp;"ibor"&amp;Tenor,BA629,Trigger)</f>
        <v>43916</v>
      </c>
      <c r="BC629" s="246">
        <f>_xll.qlIndexFixing($AC$5,AZ629,TRUE,_xll.ohTrigger(Trigger,Trigger6M))</f>
        <v>1.1037591072414889E-2</v>
      </c>
      <c r="BD629" s="246">
        <f>_xll.qlIndexFixing($BE$1,AZ629,TRUE,_xll.ohTrigger(Trigger,Trigger6M))</f>
        <v>1.1018597529607772E-2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43739</v>
      </c>
      <c r="BA630" s="101">
        <f>_xll.qlCalendarAdvance(Calendar,BA629,AY630,"f",,Trigger)</f>
        <v>43741</v>
      </c>
      <c r="BB630" s="101">
        <f>_xll.qlInterestRateIndexMaturity(Currency&amp;"ibor"&amp;Tenor,BA630,Trigger)</f>
        <v>43924</v>
      </c>
      <c r="BC630" s="246">
        <f>_xll.qlIndexFixing($AC$5,AZ630,TRUE,_xll.ohTrigger(Trigger,Trigger6M))</f>
        <v>1.1100406686064049E-2</v>
      </c>
      <c r="BD630" s="246">
        <f>_xll.qlIndexFixing($BE$1,AZ630,TRUE,_xll.ohTrigger(Trigger,Trigger6M))</f>
        <v>1.1085899238861156E-2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43746</v>
      </c>
      <c r="BA631" s="101">
        <f>_xll.qlCalendarAdvance(Calendar,BA630,AY631,"f",,Trigger)</f>
        <v>43748</v>
      </c>
      <c r="BB631" s="101">
        <f>_xll.qlInterestRateIndexMaturity(Currency&amp;"ibor"&amp;Tenor,BA631,Trigger)</f>
        <v>43935</v>
      </c>
      <c r="BC631" s="246">
        <f>_xll.qlIndexFixing($AC$5,AZ631,TRUE,_xll.ohTrigger(Trigger,Trigger6M))</f>
        <v>1.1176277940710104E-2</v>
      </c>
      <c r="BD631" s="246">
        <f>_xll.qlIndexFixing($BE$1,AZ631,TRUE,_xll.ohTrigger(Trigger,Trigger6M))</f>
        <v>1.1166485746691039E-2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43753</v>
      </c>
      <c r="BA632" s="101">
        <f>_xll.qlCalendarAdvance(Calendar,BA631,AY632,"f",,Trigger)</f>
        <v>43755</v>
      </c>
      <c r="BB632" s="101">
        <f>_xll.qlInterestRateIndexMaturity(Currency&amp;"ibor"&amp;Tenor,BA632,Trigger)</f>
        <v>43938</v>
      </c>
      <c r="BC632" s="246">
        <f>_xll.qlIndexFixing($AC$5,AZ632,TRUE,_xll.ohTrigger(Trigger,Trigger6M))</f>
        <v>1.121735253743405E-2</v>
      </c>
      <c r="BD632" s="246">
        <f>_xll.qlIndexFixing($BE$1,AZ632,TRUE,_xll.ohTrigger(Trigger,Trigger6M))</f>
        <v>1.121052782700404E-2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43760</v>
      </c>
      <c r="BA633" s="101">
        <f>_xll.qlCalendarAdvance(Calendar,BA632,AY633,"f",,Trigger)</f>
        <v>43762</v>
      </c>
      <c r="BB633" s="101">
        <f>_xll.qlInterestRateIndexMaturity(Currency&amp;"ibor"&amp;Tenor,BA633,Trigger)</f>
        <v>43945</v>
      </c>
      <c r="BC633" s="246">
        <f>_xll.qlIndexFixing($AC$5,AZ633,TRUE,_xll.ohTrigger(Trigger,Trigger6M))</f>
        <v>1.1275828055516387E-2</v>
      </c>
      <c r="BD633" s="246">
        <f>_xll.qlIndexFixing($BE$1,AZ633,TRUE,_xll.ohTrigger(Trigger,Trigger6M))</f>
        <v>1.1272427820292075E-2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43767</v>
      </c>
      <c r="BA634" s="101">
        <f>_xll.qlCalendarAdvance(Calendar,BA633,AY634,"f",,Trigger)</f>
        <v>43769</v>
      </c>
      <c r="BB634" s="101">
        <f>_xll.qlInterestRateIndexMaturity(Currency&amp;"ibor"&amp;Tenor,BA634,Trigger)</f>
        <v>43951</v>
      </c>
      <c r="BC634" s="246">
        <f>_xll.qlIndexFixing($AC$5,AZ634,TRUE,_xll.ohTrigger(Trigger,Trigger6M))</f>
        <v>1.1329950347437542E-2</v>
      </c>
      <c r="BD634" s="246">
        <f>_xll.qlIndexFixing($BE$1,AZ634,TRUE,_xll.ohTrigger(Trigger,Trigger6M))</f>
        <v>1.1329567440919182E-2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43774</v>
      </c>
      <c r="BA635" s="101">
        <f>_xll.qlCalendarAdvance(Calendar,BA634,AY635,"f",,Trigger)</f>
        <v>43776</v>
      </c>
      <c r="BB635" s="101">
        <f>_xll.qlInterestRateIndexMaturity(Currency&amp;"ibor"&amp;Tenor,BA635,Trigger)</f>
        <v>43958</v>
      </c>
      <c r="BC635" s="246">
        <f>_xll.qlIndexFixing($AC$5,AZ635,TRUE,_xll.ohTrigger(Trigger,Trigger6M))</f>
        <v>1.1388427358884731E-2</v>
      </c>
      <c r="BD635" s="246">
        <f>_xll.qlIndexFixing($BE$1,AZ635,TRUE,_xll.ohTrigger(Trigger,Trigger6M))</f>
        <v>1.1390932743222525E-2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43781</v>
      </c>
      <c r="BA636" s="101">
        <f>_xll.qlCalendarAdvance(Calendar,BA635,AY636,"f",,Trigger)</f>
        <v>43783</v>
      </c>
      <c r="BB636" s="101">
        <f>_xll.qlInterestRateIndexMaturity(Currency&amp;"ibor"&amp;Tenor,BA636,Trigger)</f>
        <v>43965</v>
      </c>
      <c r="BC636" s="246">
        <f>_xll.qlIndexFixing($AC$5,AZ636,TRUE,_xll.ohTrigger(Trigger,Trigger6M))</f>
        <v>1.1446906089264167E-2</v>
      </c>
      <c r="BD636" s="246">
        <f>_xll.qlIndexFixing($BE$1,AZ636,TRUE,_xll.ohTrigger(Trigger,Trigger6M))</f>
        <v>1.1452021758677083E-2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43788</v>
      </c>
      <c r="BA637" s="101">
        <f>_xll.qlCalendarAdvance(Calendar,BA636,AY637,"f",,Trigger)</f>
        <v>43790</v>
      </c>
      <c r="BB637" s="101">
        <f>_xll.qlInterestRateIndexMaturity(Currency&amp;"ibor"&amp;Tenor,BA637,Trigger)</f>
        <v>43972</v>
      </c>
      <c r="BC637" s="246">
        <f>_xll.qlIndexFixing($AC$5,AZ637,TRUE,_xll.ohTrigger(Trigger,Trigger6M))</f>
        <v>1.1505386538626363E-2</v>
      </c>
      <c r="BD637" s="246">
        <f>_xll.qlIndexFixing($BE$1,AZ637,TRUE,_xll.ohTrigger(Trigger,Trigger6M))</f>
        <v>1.1512834461715178E-2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43795</v>
      </c>
      <c r="BA638" s="101">
        <f>_xll.qlCalendarAdvance(Calendar,BA637,AY638,"f",,Trigger)</f>
        <v>43797</v>
      </c>
      <c r="BB638" s="101">
        <f>_xll.qlInterestRateIndexMaturity(Currency&amp;"ibor"&amp;Tenor,BA638,Trigger)</f>
        <v>43979</v>
      </c>
      <c r="BC638" s="246">
        <f>_xll.qlIndexFixing($AC$5,AZ638,TRUE,_xll.ohTrigger(Trigger,Trigger6M))</f>
        <v>1.1563868707021387E-2</v>
      </c>
      <c r="BD638" s="246">
        <f>_xll.qlIndexFixing($BE$1,AZ638,TRUE,_xll.ohTrigger(Trigger,Trigger6M))</f>
        <v>1.1573370826884642E-2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43802</v>
      </c>
      <c r="BA639" s="101">
        <f>_xll.qlCalendarAdvance(Calendar,BA638,AY639,"f",,Trigger)</f>
        <v>43804</v>
      </c>
      <c r="BB639" s="101">
        <f>_xll.qlInterestRateIndexMaturity(Currency&amp;"ibor"&amp;Tenor,BA639,Trigger)</f>
        <v>43987</v>
      </c>
      <c r="BC639" s="246">
        <f>_xll.qlIndexFixing($AC$5,AZ639,TRUE,_xll.ohTrigger(Trigger,Trigger6M))</f>
        <v>1.1626717460785382E-2</v>
      </c>
      <c r="BD639" s="246">
        <f>_xll.qlIndexFixing($BE$1,AZ639,TRUE,_xll.ohTrigger(Trigger,Trigger6M))</f>
        <v>1.1638025935327737E-2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43809</v>
      </c>
      <c r="BA640" s="101">
        <f>_xll.qlCalendarAdvance(Calendar,BA639,AY640,"f",,Trigger)</f>
        <v>43811</v>
      </c>
      <c r="BB640" s="101">
        <f>_xll.qlInterestRateIndexMaturity(Currency&amp;"ibor"&amp;Tenor,BA640,Trigger)</f>
        <v>43994</v>
      </c>
      <c r="BC640" s="246">
        <f>_xll.qlIndexFixing($AC$5,AZ640,TRUE,_xll.ohTrigger(Trigger,Trigger6M))</f>
        <v>1.1685205078269853E-2</v>
      </c>
      <c r="BD640" s="246">
        <f>_xll.qlIndexFixing($BE$1,AZ640,TRUE,_xll.ohTrigger(Trigger,Trigger6M))</f>
        <v>1.1697991741053309E-2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43816</v>
      </c>
      <c r="BA641" s="101">
        <f>_xll.qlCalendarAdvance(Calendar,BA640,AY641,"f",,Trigger)</f>
        <v>43818</v>
      </c>
      <c r="BB641" s="101">
        <f>_xll.qlInterestRateIndexMaturity(Currency&amp;"ibor"&amp;Tenor,BA641,Trigger)</f>
        <v>44001</v>
      </c>
      <c r="BC641" s="246">
        <f>_xll.qlIndexFixing($AC$5,AZ641,TRUE,_xll.ohTrigger(Trigger,Trigger6M))</f>
        <v>1.174369442444452E-2</v>
      </c>
      <c r="BD641" s="246">
        <f>_xll.qlIndexFixing($BE$1,AZ641,TRUE,_xll.ohTrigger(Trigger,Trigger6M))</f>
        <v>1.1757681132394166E-2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43822</v>
      </c>
      <c r="BA642" s="101">
        <f>_xll.qlCalendarAdvance(Calendar,BA641,AY642,"f",,Trigger)</f>
        <v>43826</v>
      </c>
      <c r="BB642" s="101">
        <f>_xll.qlInterestRateIndexMaturity(Currency&amp;"ibor"&amp;Tenor,BA642,Trigger)</f>
        <v>44011</v>
      </c>
      <c r="BC642" s="246">
        <f>_xll.qlIndexFixing($AC$5,AZ642,TRUE,_xll.ohTrigger(Trigger,Trigger6M))</f>
        <v>1.1819284803909849E-2</v>
      </c>
      <c r="BD642" s="246">
        <f>_xll.qlIndexFixing($BE$1,AZ642,TRUE,_xll.ohTrigger(Trigger,Trigger6M))</f>
        <v>1.1834232527663536E-2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43830</v>
      </c>
      <c r="BA643" s="101">
        <f>_xll.qlCalendarAdvance(Calendar,BA642,AY643,"f",,Trigger)</f>
        <v>43833</v>
      </c>
      <c r="BB643" s="101">
        <f>_xll.qlInterestRateIndexMaturity(Currency&amp;"ibor"&amp;Tenor,BA643,Trigger)</f>
        <v>44015</v>
      </c>
      <c r="BC643" s="246">
        <f>_xll.qlIndexFixing($AC$5,AZ643,TRUE,_xll.ohTrigger(Trigger,Trigger6M))</f>
        <v>1.1863948742504014E-2</v>
      </c>
      <c r="BD643" s="246">
        <f>_xll.qlIndexFixing($BE$1,AZ643,TRUE,_xll.ohTrigger(Trigger,Trigger6M))</f>
        <v>1.1880334750407087E-2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43838</v>
      </c>
      <c r="BA644" s="101">
        <f>_xll.qlCalendarAdvance(Calendar,BA643,AY644,"f",,Trigger)</f>
        <v>43840</v>
      </c>
      <c r="BB644" s="101">
        <f>_xll.qlInterestRateIndexMaturity(Currency&amp;"ibor"&amp;Tenor,BA644,Trigger)</f>
        <v>44022</v>
      </c>
      <c r="BC644" s="246">
        <f>_xll.qlIndexFixing($AC$5,AZ644,TRUE,_xll.ohTrigger(Trigger,Trigger6M))</f>
        <v>1.1917431602643754E-2</v>
      </c>
      <c r="BD644" s="246">
        <f>_xll.qlIndexFixing($BE$1,AZ644,TRUE,_xll.ohTrigger(Trigger,Trigger6M))</f>
        <v>1.193917529538854E-2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43845</v>
      </c>
      <c r="BA645" s="101">
        <f>_xll.qlCalendarAdvance(Calendar,BA644,AY645,"f",,Trigger)</f>
        <v>43847</v>
      </c>
      <c r="BB645" s="101">
        <f>_xll.qlInterestRateIndexMaturity(Currency&amp;"ibor"&amp;Tenor,BA645,Trigger)</f>
        <v>44029</v>
      </c>
      <c r="BC645" s="246">
        <f>_xll.qlIndexFixing($AC$5,AZ645,TRUE,_xll.ohTrigger(Trigger,Trigger6M))</f>
        <v>1.1970877739396086E-2</v>
      </c>
      <c r="BD645" s="246">
        <f>_xll.qlIndexFixing($BE$1,AZ645,TRUE,_xll.ohTrigger(Trigger,Trigger6M))</f>
        <v>1.1997749613483741E-2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43852</v>
      </c>
      <c r="BA646" s="101">
        <f>_xll.qlCalendarAdvance(Calendar,BA645,AY646,"f",,Trigger)</f>
        <v>43854</v>
      </c>
      <c r="BB646" s="101">
        <f>_xll.qlInterestRateIndexMaturity(Currency&amp;"ibor"&amp;Tenor,BA646,Trigger)</f>
        <v>44036</v>
      </c>
      <c r="BC646" s="246">
        <f>_xll.qlIndexFixing($AC$5,AZ646,TRUE,_xll.ohTrigger(Trigger,Trigger6M))</f>
        <v>1.202428714972344E-2</v>
      </c>
      <c r="BD646" s="246">
        <f>_xll.qlIndexFixing($BE$1,AZ646,TRUE,_xll.ohTrigger(Trigger,Trigger6M))</f>
        <v>1.2056066684489379E-2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43859</v>
      </c>
      <c r="BA647" s="101">
        <f>_xll.qlCalendarAdvance(Calendar,BA646,AY647,"f",,Trigger)</f>
        <v>43861</v>
      </c>
      <c r="BB647" s="101">
        <f>_xll.qlInterestRateIndexMaturity(Currency&amp;"ibor"&amp;Tenor,BA647,Trigger)</f>
        <v>44043</v>
      </c>
      <c r="BC647" s="246">
        <f>_xll.qlIndexFixing($AC$5,AZ647,TRUE,_xll.ohTrigger(Trigger,Trigger6M))</f>
        <v>1.2077659830592639E-2</v>
      </c>
      <c r="BD647" s="246">
        <f>_xll.qlIndexFixing($BE$1,AZ647,TRUE,_xll.ohTrigger(Trigger,Trigger6M))</f>
        <v>1.2114135489359456E-2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43866</v>
      </c>
      <c r="BA648" s="101">
        <f>_xll.qlCalendarAdvance(Calendar,BA647,AY648,"f",,Trigger)</f>
        <v>43868</v>
      </c>
      <c r="BB648" s="101">
        <f>_xll.qlInterestRateIndexMaturity(Currency&amp;"ibor"&amp;Tenor,BA648,Trigger)</f>
        <v>44050</v>
      </c>
      <c r="BC648" s="246">
        <f>_xll.qlIndexFixing($AC$5,AZ648,TRUE,_xll.ohTrigger(Trigger,Trigger6M))</f>
        <v>1.2130995778971821E-2</v>
      </c>
      <c r="BD648" s="246">
        <f>_xll.qlIndexFixing($BE$1,AZ648,TRUE,_xll.ohTrigger(Trigger,Trigger6M))</f>
        <v>1.2171965010192552E-2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43873</v>
      </c>
      <c r="BA649" s="101">
        <f>_xll.qlCalendarAdvance(Calendar,BA648,AY649,"f",,Trigger)</f>
        <v>43875</v>
      </c>
      <c r="BB649" s="101">
        <f>_xll.qlInterestRateIndexMaturity(Currency&amp;"ibor"&amp;Tenor,BA649,Trigger)</f>
        <v>44057</v>
      </c>
      <c r="BC649" s="246">
        <f>_xll.qlIndexFixing($AC$5,AZ649,TRUE,_xll.ohTrigger(Trigger,Trigger6M))</f>
        <v>1.2184294991830004E-2</v>
      </c>
      <c r="BD649" s="246">
        <f>_xll.qlIndexFixing($BE$1,AZ649,TRUE,_xll.ohTrigger(Trigger,Trigger6M))</f>
        <v>1.2229564230224801E-2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43880</v>
      </c>
      <c r="BA650" s="101">
        <f>_xll.qlCalendarAdvance(Calendar,BA649,AY650,"f",,Trigger)</f>
        <v>43882</v>
      </c>
      <c r="BB650" s="101">
        <f>_xll.qlInterestRateIndexMaturity(Currency&amp;"ibor"&amp;Tenor,BA650,Trigger)</f>
        <v>44064</v>
      </c>
      <c r="BC650" s="246">
        <f>_xll.qlIndexFixing($AC$5,AZ650,TRUE,_xll.ohTrigger(Trigger,Trigger6M))</f>
        <v>1.2237557466140159E-2</v>
      </c>
      <c r="BD650" s="246">
        <f>_xll.qlIndexFixing($BE$1,AZ650,TRUE,_xll.ohTrigger(Trigger,Trigger6M))</f>
        <v>1.2286942133815393E-2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43887</v>
      </c>
      <c r="BA651" s="101">
        <f>_xll.qlCalendarAdvance(Calendar,BA650,AY651,"f",,Trigger)</f>
        <v>43889</v>
      </c>
      <c r="BB651" s="101">
        <f>_xll.qlInterestRateIndexMaturity(Currency&amp;"ibor"&amp;Tenor,BA651,Trigger)</f>
        <v>44074</v>
      </c>
      <c r="BC651" s="246">
        <f>_xll.qlIndexFixing($AC$5,AZ651,TRUE,_xll.ohTrigger(Trigger,Trigger6M))</f>
        <v>1.2302391301435782E-2</v>
      </c>
      <c r="BD651" s="246">
        <f>_xll.qlIndexFixing($BE$1,AZ651,TRUE,_xll.ohTrigger(Trigger,Trigger6M))</f>
        <v>1.2356758794899969E-2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43894</v>
      </c>
      <c r="BA652" s="101">
        <f>_xll.qlCalendarAdvance(Calendar,BA651,AY652,"f",,Trigger)</f>
        <v>43896</v>
      </c>
      <c r="BB652" s="101">
        <f>_xll.qlInterestRateIndexMaturity(Currency&amp;"ibor"&amp;Tenor,BA652,Trigger)</f>
        <v>44081</v>
      </c>
      <c r="BC652" s="246">
        <f>_xll.qlIndexFixing($AC$5,AZ652,TRUE,_xll.ohTrigger(Trigger,Trigger6M))</f>
        <v>1.2355656155503963E-2</v>
      </c>
      <c r="BD652" s="246">
        <f>_xll.qlIndexFixing($BE$1,AZ652,TRUE,_xll.ohTrigger(Trigger,Trigger6M))</f>
        <v>1.2413695753722908E-2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43901</v>
      </c>
      <c r="BA653" s="101">
        <f>_xll.qlCalendarAdvance(Calendar,BA652,AY653,"f",,Trigger)</f>
        <v>43903</v>
      </c>
      <c r="BB653" s="101">
        <f>_xll.qlInterestRateIndexMaturity(Currency&amp;"ibor"&amp;Tenor,BA653,Trigger)</f>
        <v>44088</v>
      </c>
      <c r="BC653" s="246">
        <f>_xll.qlIndexFixing($AC$5,AZ653,TRUE,_xll.ohTrigger(Trigger,Trigger6M))</f>
        <v>1.2408884904226838E-2</v>
      </c>
      <c r="BD653" s="246">
        <f>_xll.qlIndexFixing($BE$1,AZ653,TRUE,_xll.ohTrigger(Trigger,Trigger6M))</f>
        <v>1.2470440821499658E-2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43908</v>
      </c>
      <c r="BA654" s="101">
        <f>_xll.qlCalendarAdvance(Calendar,BA653,AY654,"f",,Trigger)</f>
        <v>43910</v>
      </c>
      <c r="BB654" s="101">
        <f>_xll.qlInterestRateIndexMaturity(Currency&amp;"ibor"&amp;Tenor,BA654,Trigger)</f>
        <v>44095</v>
      </c>
      <c r="BC654" s="246">
        <f>_xll.qlIndexFixing($AC$5,AZ654,TRUE,_xll.ohTrigger(Trigger,Trigger6M))</f>
        <v>1.2462077544581954E-2</v>
      </c>
      <c r="BD654" s="246">
        <f>_xll.qlIndexFixing($BE$1,AZ654,TRUE,_xll.ohTrigger(Trigger,Trigger6M))</f>
        <v>1.2527002841874739E-2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43915</v>
      </c>
      <c r="BA655" s="101">
        <f>_xll.qlCalendarAdvance(Calendar,BA654,AY655,"f",,Trigger)</f>
        <v>43917</v>
      </c>
      <c r="BB655" s="101">
        <f>_xll.qlInterestRateIndexMaturity(Currency&amp;"ibor"&amp;Tenor,BA655,Trigger)</f>
        <v>44102</v>
      </c>
      <c r="BC655" s="246">
        <f>_xll.qlIndexFixing($AC$5,AZ655,TRUE,_xll.ohTrigger(Trigger,Trigger6M))</f>
        <v>1.2515234073547736E-2</v>
      </c>
      <c r="BD655" s="246">
        <f>_xll.qlIndexFixing($BE$1,AZ655,TRUE,_xll.ohTrigger(Trigger,Trigger6M))</f>
        <v>1.2583390659570296E-2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43922</v>
      </c>
      <c r="BA656" s="101">
        <f>_xll.qlCalendarAdvance(Calendar,BA655,AY656,"f",,Trigger)</f>
        <v>43924</v>
      </c>
      <c r="BB656" s="101">
        <f>_xll.qlInterestRateIndexMaturity(Currency&amp;"ibor"&amp;Tenor,BA656,Trigger)</f>
        <v>44109</v>
      </c>
      <c r="BC656" s="246">
        <f>_xll.qlIndexFixing($AC$5,AZ656,TRUE,_xll.ohTrigger(Trigger,Trigger6M))</f>
        <v>1.2568354488106051E-2</v>
      </c>
      <c r="BD656" s="246">
        <f>_xll.qlIndexFixing($BE$1,AZ656,TRUE,_xll.ohTrigger(Trigger,Trigger6M))</f>
        <v>1.263961312037616E-2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43929</v>
      </c>
      <c r="BA657" s="101">
        <f>_xll.qlCalendarAdvance(Calendar,BA656,AY657,"f",,Trigger)</f>
        <v>43935</v>
      </c>
      <c r="BB657" s="101">
        <f>_xll.qlInterestRateIndexMaturity(Currency&amp;"ibor"&amp;Tenor,BA657,Trigger)</f>
        <v>44118</v>
      </c>
      <c r="BC657" s="246">
        <f>_xll.qlIndexFixing($AC$5,AZ657,TRUE,_xll.ohTrigger(Trigger,Trigger6M))</f>
        <v>1.2643674052422636E-2</v>
      </c>
      <c r="BD657" s="246">
        <f>_xll.qlIndexFixing($BE$1,AZ657,TRUE,_xll.ohTrigger(Trigger,Trigger6M))</f>
        <v>1.2719299281567377E-2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43938</v>
      </c>
      <c r="BA658" s="101">
        <f>_xll.qlCalendarAdvance(Calendar,BA657,AY658,"f",,Trigger)</f>
        <v>43942</v>
      </c>
      <c r="BB658" s="101">
        <f>_xll.qlInterestRateIndexMaturity(Currency&amp;"ibor"&amp;Tenor,BA658,Trigger)</f>
        <v>44125</v>
      </c>
      <c r="BC658" s="246">
        <f>_xll.qlIndexFixing($AC$5,AZ658,TRUE,_xll.ohTrigger(Trigger,Trigger6M))</f>
        <v>1.2696648463686374E-2</v>
      </c>
      <c r="BD658" s="246">
        <f>_xll.qlIndexFixing($BE$1,AZ658,TRUE,_xll.ohTrigger(Trigger,Trigger6M))</f>
        <v>1.2775144948242905E-2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43945</v>
      </c>
      <c r="BA659" s="101">
        <f>_xll.qlCalendarAdvance(Calendar,BA658,AY659,"f",,Trigger)</f>
        <v>43949</v>
      </c>
      <c r="BB659" s="101">
        <f>_xll.qlInterestRateIndexMaturity(Currency&amp;"ibor"&amp;Tenor,BA659,Trigger)</f>
        <v>44132</v>
      </c>
      <c r="BC659" s="246">
        <f>_xll.qlIndexFixing($AC$5,AZ659,TRUE,_xll.ohTrigger(Trigger,Trigger6M))</f>
        <v>1.2749586323846547E-2</v>
      </c>
      <c r="BD659" s="246">
        <f>_xll.qlIndexFixing($BE$1,AZ659,TRUE,_xll.ohTrigger(Trigger,Trigger6M))</f>
        <v>1.2830855856151228E-2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43951</v>
      </c>
      <c r="BA660" s="101">
        <f>_xll.qlCalendarAdvance(Calendar,BA659,AY660,"f",,Trigger)</f>
        <v>43956</v>
      </c>
      <c r="BB660" s="101">
        <f>_xll.qlInterestRateIndexMaturity(Currency&amp;"ibor"&amp;Tenor,BA660,Trigger)</f>
        <v>44140</v>
      </c>
      <c r="BC660" s="246">
        <f>_xll.qlIndexFixing($AC$5,AZ660,TRUE,_xll.ohTrigger(Trigger,Trigger6M))</f>
        <v>1.280660784060079E-2</v>
      </c>
      <c r="BD660" s="246">
        <f>_xll.qlIndexFixing($BE$1,AZ660,TRUE,_xll.ohTrigger(Trigger,Trigger6M))</f>
        <v>1.2890606066294533E-2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43959</v>
      </c>
      <c r="BA661" s="101">
        <f>_xll.qlCalendarAdvance(Calendar,BA660,AY661,"f",,Trigger)</f>
        <v>43963</v>
      </c>
      <c r="BB661" s="101">
        <f>_xll.qlInterestRateIndexMaturity(Currency&amp;"ibor"&amp;Tenor,BA661,Trigger)</f>
        <v>44147</v>
      </c>
      <c r="BC661" s="246">
        <f>_xll.qlIndexFixing($AC$5,AZ661,TRUE,_xll.ohTrigger(Trigger,Trigger6M))</f>
        <v>1.2859499925802004E-2</v>
      </c>
      <c r="BD661" s="246">
        <f>_xll.qlIndexFixing($BE$1,AZ661,TRUE,_xll.ohTrigger(Trigger,Trigger6M))</f>
        <v>1.2946071757481463E-2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43966</v>
      </c>
      <c r="BA662" s="101">
        <f>_xll.qlCalendarAdvance(Calendar,BA661,AY662,"f",,Trigger)</f>
        <v>43970</v>
      </c>
      <c r="BB662" s="101">
        <f>_xll.qlInterestRateIndexMaturity(Currency&amp;"ibor"&amp;Tenor,BA662,Trigger)</f>
        <v>44154</v>
      </c>
      <c r="BC662" s="246">
        <f>_xll.qlIndexFixing($AC$5,AZ662,TRUE,_xll.ohTrigger(Trigger,Trigger6M))</f>
        <v>1.2912355664952704E-2</v>
      </c>
      <c r="BD662" s="246">
        <f>_xll.qlIndexFixing($BE$1,AZ662,TRUE,_xll.ohTrigger(Trigger,Trigger6M))</f>
        <v>1.3001429892268086E-2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43973</v>
      </c>
      <c r="BA663" s="101">
        <f>_xll.qlCalendarAdvance(Calendar,BA662,AY663,"f",,Trigger)</f>
        <v>43977</v>
      </c>
      <c r="BB663" s="101">
        <f>_xll.qlInterestRateIndexMaturity(Currency&amp;"ibor"&amp;Tenor,BA663,Trigger)</f>
        <v>44161</v>
      </c>
      <c r="BC663" s="246">
        <f>_xll.qlIndexFixing($AC$5,AZ663,TRUE,_xll.ohTrigger(Trigger,Trigger6M))</f>
        <v>1.2965175055049636E-2</v>
      </c>
      <c r="BD663" s="246">
        <f>_xll.qlIndexFixing($BE$1,AZ663,TRUE,_xll.ohTrigger(Trigger,Trigger6M))</f>
        <v>1.3056689372159151E-2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43980</v>
      </c>
      <c r="BA664" s="101">
        <f>_xll.qlCalendarAdvance(Calendar,BA663,AY664,"f",,Trigger)</f>
        <v>43984</v>
      </c>
      <c r="BB664" s="101">
        <f>_xll.qlInterestRateIndexMaturity(Currency&amp;"ibor"&amp;Tenor,BA664,Trigger)</f>
        <v>44167</v>
      </c>
      <c r="BC664" s="246">
        <f>_xll.qlIndexFixing($AC$5,AZ664,TRUE,_xll.ohTrigger(Trigger,Trigger6M))</f>
        <v>1.3013727252896783E-2</v>
      </c>
      <c r="BD664" s="246">
        <f>_xll.qlIndexFixing($BE$1,AZ664,TRUE,_xll.ohTrigger(Trigger,Trigger6M))</f>
        <v>1.3107702188159384E-2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43987</v>
      </c>
      <c r="BA665" s="101">
        <f>_xll.qlCalendarAdvance(Calendar,BA664,AY665,"f",,Trigger)</f>
        <v>43991</v>
      </c>
      <c r="BB665" s="101">
        <f>_xll.qlInterestRateIndexMaturity(Currency&amp;"ibor"&amp;Tenor,BA665,Trigger)</f>
        <v>44174</v>
      </c>
      <c r="BC665" s="246">
        <f>_xll.qlIndexFixing($AC$5,AZ665,TRUE,_xll.ohTrigger(Trigger,Trigger6M))</f>
        <v>1.3066445743345489E-2</v>
      </c>
      <c r="BD665" s="246">
        <f>_xll.qlIndexFixing($BE$1,AZ665,TRUE,_xll.ohTrigger(Trigger,Trigger6M))</f>
        <v>1.316279246216584E-2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43994</v>
      </c>
      <c r="BA666" s="101">
        <f>_xll.qlCalendarAdvance(Calendar,BA665,AY666,"f",,Trigger)</f>
        <v>43998</v>
      </c>
      <c r="BB666" s="101">
        <f>_xll.qlInterestRateIndexMaturity(Currency&amp;"ibor"&amp;Tenor,BA666,Trigger)</f>
        <v>44181</v>
      </c>
      <c r="BC666" s="246">
        <f>_xll.qlIndexFixing($AC$5,AZ666,TRUE,_xll.ohTrigger(Trigger,Trigger6M))</f>
        <v>1.3119127661680115E-2</v>
      </c>
      <c r="BD666" s="246">
        <f>_xll.qlIndexFixing($BE$1,AZ666,TRUE,_xll.ohTrigger(Trigger,Trigger6M))</f>
        <v>1.3217810626478779E-2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44001</v>
      </c>
      <c r="BA667" s="101">
        <f>_xll.qlCalendarAdvance(Calendar,BA666,AY667,"f",,Trigger)</f>
        <v>44005</v>
      </c>
      <c r="BB667" s="101">
        <f>_xll.qlInterestRateIndexMaturity(Currency&amp;"ibor"&amp;Tenor,BA667,Trigger)</f>
        <v>44188</v>
      </c>
      <c r="BC667" s="246">
        <f>_xll.qlIndexFixing($AC$5,AZ667,TRUE,_xll.ohTrigger(Trigger,Trigger6M))</f>
        <v>1.3171773004906333E-2</v>
      </c>
      <c r="BD667" s="246">
        <f>_xll.qlIndexFixing($BE$1,AZ667,TRUE,_xll.ohTrigger(Trigger,Trigger6M))</f>
        <v>1.327276563501428E-2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44008</v>
      </c>
      <c r="BA668" s="101">
        <f>_xll.qlCalendarAdvance(Calendar,BA667,AY668,"f",,Trigger)</f>
        <v>44012</v>
      </c>
      <c r="BB668" s="101">
        <f>_xll.qlInterestRateIndexMaturity(Currency&amp;"ibor"&amp;Tenor,BA668,Trigger)</f>
        <v>44196</v>
      </c>
      <c r="BC668" s="246">
        <f>_xll.qlIndexFixing($AC$5,AZ668,TRUE,_xll.ohTrigger(Trigger,Trigger6M))</f>
        <v>1.3228726664777828E-2</v>
      </c>
      <c r="BD668" s="246">
        <f>_xll.qlIndexFixing($BE$1,AZ668,TRUE,_xll.ohTrigger(Trigger,Trigger6M))</f>
        <v>1.3331818571821488E-2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44015</v>
      </c>
      <c r="BA669" s="101">
        <f>_xll.qlCalendarAdvance(Calendar,BA668,AY669,"f",,Trigger)</f>
        <v>44019</v>
      </c>
      <c r="BB669" s="101">
        <f>_xll.qlInterestRateIndexMaturity(Currency&amp;"ibor"&amp;Tenor,BA669,Trigger)</f>
        <v>44203</v>
      </c>
      <c r="BC669" s="246">
        <f>_xll.qlIndexFixing($AC$5,AZ669,TRUE,_xll.ohTrigger(Trigger,Trigger6M))</f>
        <v>1.3284862439670237E-2</v>
      </c>
      <c r="BD669" s="246">
        <f>_xll.qlIndexFixing($BE$1,AZ669,TRUE,_xll.ohTrigger(Trigger,Trigger6M))</f>
        <v>1.3386672569287959E-2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44022</v>
      </c>
      <c r="BA670" s="101">
        <f>_xll.qlCalendarAdvance(Calendar,BA669,AY670,"f",,Trigger)</f>
        <v>44026</v>
      </c>
      <c r="BB670" s="101">
        <f>_xll.qlInterestRateIndexMaturity(Currency&amp;"ibor"&amp;Tenor,BA670,Trigger)</f>
        <v>44210</v>
      </c>
      <c r="BC670" s="246">
        <f>_xll.qlIndexFixing($AC$5,AZ670,TRUE,_xll.ohTrigger(Trigger,Trigger6M))</f>
        <v>1.3342408276854793E-2</v>
      </c>
      <c r="BD670" s="246">
        <f>_xll.qlIndexFixing($BE$1,AZ670,TRUE,_xll.ohTrigger(Trigger,Trigger6M))</f>
        <v>1.3441483849960849E-2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44029</v>
      </c>
      <c r="BA671" s="101">
        <f>_xll.qlCalendarAdvance(Calendar,BA670,AY671,"f",,Trigger)</f>
        <v>44033</v>
      </c>
      <c r="BB671" s="101">
        <f>_xll.qlInterestRateIndexMaturity(Currency&amp;"ibor"&amp;Tenor,BA671,Trigger)</f>
        <v>44217</v>
      </c>
      <c r="BC671" s="246">
        <f>_xll.qlIndexFixing($AC$5,AZ671,TRUE,_xll.ohTrigger(Trigger,Trigger6M))</f>
        <v>1.3399955795180227E-2</v>
      </c>
      <c r="BD671" s="246">
        <f>_xll.qlIndexFixing($BE$1,AZ671,TRUE,_xll.ohTrigger(Trigger,Trigger6M))</f>
        <v>1.3496252444834931E-2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44036</v>
      </c>
      <c r="BA672" s="101">
        <f>_xll.qlCalendarAdvance(Calendar,BA671,AY672,"f",,Trigger)</f>
        <v>44040</v>
      </c>
      <c r="BB672" s="101">
        <f>_xll.qlInterestRateIndexMaturity(Currency&amp;"ibor"&amp;Tenor,BA672,Trigger)</f>
        <v>44224</v>
      </c>
      <c r="BC672" s="246">
        <f>_xll.qlIndexFixing($AC$5,AZ672,TRUE,_xll.ohTrigger(Trigger,Trigger6M))</f>
        <v>1.3457504994696065E-2</v>
      </c>
      <c r="BD672" s="246">
        <f>_xll.qlIndexFixing($BE$1,AZ672,TRUE,_xll.ohTrigger(Trigger,Trigger6M))</f>
        <v>1.355097835026573E-2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44043</v>
      </c>
      <c r="BA673" s="101">
        <f>_xll.qlCalendarAdvance(Calendar,BA672,AY673,"f",,Trigger)</f>
        <v>44047</v>
      </c>
      <c r="BB673" s="101">
        <f>_xll.qlInterestRateIndexMaturity(Currency&amp;"ibor"&amp;Tenor,BA673,Trigger)</f>
        <v>44231</v>
      </c>
      <c r="BC673" s="246">
        <f>_xll.qlIndexFixing($AC$5,AZ673,TRUE,_xll.ohTrigger(Trigger,Trigger6M))</f>
        <v>1.3515055875451834E-2</v>
      </c>
      <c r="BD673" s="246">
        <f>_xll.qlIndexFixing($BE$1,AZ673,TRUE,_xll.ohTrigger(Trigger,Trigger6M))</f>
        <v>1.3605661562610939E-2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44050</v>
      </c>
      <c r="BA674" s="101">
        <f>_xll.qlCalendarAdvance(Calendar,BA673,AY674,"f",,Trigger)</f>
        <v>44054</v>
      </c>
      <c r="BB674" s="101">
        <f>_xll.qlInterestRateIndexMaturity(Currency&amp;"ibor"&amp;Tenor,BA674,Trigger)</f>
        <v>44238</v>
      </c>
      <c r="BC674" s="246">
        <f>_xll.qlIndexFixing($AC$5,AZ674,TRUE,_xll.ohTrigger(Trigger,Trigger6M))</f>
        <v>1.3572608437496188E-2</v>
      </c>
      <c r="BD674" s="246">
        <f>_xll.qlIndexFixing($BE$1,AZ674,TRUE,_xll.ohTrigger(Trigger,Trigger6M))</f>
        <v>1.366030207823086E-2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44057</v>
      </c>
      <c r="BA675" s="101">
        <f>_xll.qlCalendarAdvance(Calendar,BA674,AY675,"f",,Trigger)</f>
        <v>44061</v>
      </c>
      <c r="BB675" s="101">
        <f>_xll.qlInterestRateIndexMaturity(Currency&amp;"ibor"&amp;Tenor,BA675,Trigger)</f>
        <v>44245</v>
      </c>
      <c r="BC675" s="246">
        <f>_xll.qlIndexFixing($AC$5,AZ675,TRUE,_xll.ohTrigger(Trigger,Trigger6M))</f>
        <v>1.3630162680878221E-2</v>
      </c>
      <c r="BD675" s="246">
        <f>_xll.qlIndexFixing($BE$1,AZ675,TRUE,_xll.ohTrigger(Trigger,Trigger6M))</f>
        <v>1.3714899893489277E-2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44064</v>
      </c>
      <c r="BA676" s="101">
        <f>_xll.qlCalendarAdvance(Calendar,BA675,AY676,"f",,Trigger)</f>
        <v>44068</v>
      </c>
      <c r="BB676" s="101">
        <f>_xll.qlInterestRateIndexMaturity(Currency&amp;"ibor"&amp;Tenor,BA676,Trigger)</f>
        <v>44252</v>
      </c>
      <c r="BC676" s="246">
        <f>_xll.qlIndexFixing($AC$5,AZ676,TRUE,_xll.ohTrigger(Trigger,Trigger6M))</f>
        <v>1.3687718605647457E-2</v>
      </c>
      <c r="BD676" s="246">
        <f>_xll.qlIndexFixing($BE$1,AZ676,TRUE,_xll.ohTrigger(Trigger,Trigger6M))</f>
        <v>1.3769455004751701E-2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44071</v>
      </c>
      <c r="BA677" s="101">
        <f>_xll.qlCalendarAdvance(Calendar,BA676,AY677,"f",,Trigger)</f>
        <v>44075</v>
      </c>
      <c r="BB677" s="101">
        <f>_xll.qlInterestRateIndexMaturity(Currency&amp;"ibor"&amp;Tenor,BA677,Trigger)</f>
        <v>44256</v>
      </c>
      <c r="BC677" s="246">
        <f>_xll.qlIndexFixing($AC$5,AZ677,TRUE,_xll.ohTrigger(Trigger,Trigger6M))</f>
        <v>1.3732158352377363E-2</v>
      </c>
      <c r="BD677" s="246">
        <f>_xll.qlIndexFixing($BE$1,AZ677,TRUE,_xll.ohTrigger(Trigger,Trigger6M))</f>
        <v>1.3811537922535049E-2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44078</v>
      </c>
      <c r="BA678" s="101">
        <f>_xll.qlCalendarAdvance(Calendar,BA677,AY678,"f",,Trigger)</f>
        <v>44082</v>
      </c>
      <c r="BB678" s="101">
        <f>_xll.qlInterestRateIndexMaturity(Currency&amp;"ibor"&amp;Tenor,BA678,Trigger)</f>
        <v>44263</v>
      </c>
      <c r="BC678" s="246">
        <f>_xll.qlIndexFixing($AC$5,AZ678,TRUE,_xll.ohTrigger(Trigger,Trigger6M))</f>
        <v>1.3789710702311084E-2</v>
      </c>
      <c r="BD678" s="246">
        <f>_xll.qlIndexFixing($BE$1,AZ678,TRUE,_xll.ohTrigger(Trigger,Trigger6M))</f>
        <v>1.3866010508216528E-2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44085</v>
      </c>
      <c r="BA679" s="101">
        <f>_xll.qlCalendarAdvance(Calendar,BA678,AY679,"f",,Trigger)</f>
        <v>44089</v>
      </c>
      <c r="BB679" s="101">
        <f>_xll.qlInterestRateIndexMaturity(Currency&amp;"ibor"&amp;Tenor,BA679,Trigger)</f>
        <v>44270</v>
      </c>
      <c r="BC679" s="246">
        <f>_xll.qlIndexFixing($AC$5,AZ679,TRUE,_xll.ohTrigger(Trigger,Trigger6M))</f>
        <v>1.3847264706163353E-2</v>
      </c>
      <c r="BD679" s="246">
        <f>_xll.qlIndexFixing($BE$1,AZ679,TRUE,_xll.ohTrigger(Trigger,Trigger6M))</f>
        <v>1.3920440360174707E-2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44092</v>
      </c>
      <c r="BA680" s="101">
        <f>_xll.qlCalendarAdvance(Calendar,BA679,AY680,"f",,Trigger)</f>
        <v>44096</v>
      </c>
      <c r="BB680" s="101">
        <f>_xll.qlInterestRateIndexMaturity(Currency&amp;"ibor"&amp;Tenor,BA680,Trigger)</f>
        <v>44277</v>
      </c>
      <c r="BC680" s="246">
        <f>_xll.qlIndexFixing($AC$5,AZ680,TRUE,_xll.ohTrigger(Trigger,Trigger6M))</f>
        <v>1.3904820363981428E-2</v>
      </c>
      <c r="BD680" s="246">
        <f>_xll.qlIndexFixing($BE$1,AZ680,TRUE,_xll.ohTrigger(Trigger,Trigger6M))</f>
        <v>1.397482747484426E-2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44099</v>
      </c>
      <c r="BA681" s="101">
        <f>_xll.qlCalendarAdvance(Calendar,BA680,AY681,"f",,Trigger)</f>
        <v>44103</v>
      </c>
      <c r="BB681" s="101">
        <f>_xll.qlInterestRateIndexMaturity(Currency&amp;"ibor"&amp;Tenor,BA681,Trigger)</f>
        <v>44284</v>
      </c>
      <c r="BC681" s="246">
        <f>_xll.qlIndexFixing($AC$5,AZ681,TRUE,_xll.ohTrigger(Trigger,Trigger6M))</f>
        <v>1.3962377675813003E-2</v>
      </c>
      <c r="BD681" s="246">
        <f>_xll.qlIndexFixing($BE$1,AZ681,TRUE,_xll.ohTrigger(Trigger,Trigger6M))</f>
        <v>1.4029171848664281E-2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44106</v>
      </c>
      <c r="BA682" s="101">
        <f>_xll.qlCalendarAdvance(Calendar,BA681,AY682,"f",,Trigger)</f>
        <v>44110</v>
      </c>
      <c r="BB682" s="101">
        <f>_xll.qlInterestRateIndexMaturity(Currency&amp;"ibor"&amp;Tenor,BA682,Trigger)</f>
        <v>44292</v>
      </c>
      <c r="BC682" s="246">
        <f>_xll.qlIndexFixing($AC$5,AZ682,TRUE,_xll.ohTrigger(Trigger,Trigger6M))</f>
        <v>1.4024320581704946E-2</v>
      </c>
      <c r="BD682" s="246">
        <f>_xll.qlIndexFixing($BE$1,AZ682,TRUE,_xll.ohTrigger(Trigger,Trigger6M))</f>
        <v>1.408761186531767E-2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44113</v>
      </c>
      <c r="BA683" s="101">
        <f>_xll.qlCalendarAdvance(Calendar,BA682,AY683,"f",,Trigger)</f>
        <v>44117</v>
      </c>
      <c r="BB683" s="101">
        <f>_xll.qlInterestRateIndexMaturity(Currency&amp;"ibor"&amp;Tenor,BA683,Trigger)</f>
        <v>44299</v>
      </c>
      <c r="BC683" s="246">
        <f>_xll.qlIndexFixing($AC$5,AZ683,TRUE,_xll.ohTrigger(Trigger,Trigger6M))</f>
        <v>1.4081883558920535E-2</v>
      </c>
      <c r="BD683" s="246">
        <f>_xll.qlIndexFixing($BE$1,AZ683,TRUE,_xll.ohTrigger(Trigger,Trigger6M))</f>
        <v>1.4141869812560482E-2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44120</v>
      </c>
      <c r="BA684" s="101">
        <f>_xll.qlCalendarAdvance(Calendar,BA683,AY684,"f",,Trigger)</f>
        <v>44124</v>
      </c>
      <c r="BB684" s="101">
        <f>_xll.qlInterestRateIndexMaturity(Currency&amp;"ibor"&amp;Tenor,BA684,Trigger)</f>
        <v>44306</v>
      </c>
      <c r="BC684" s="246">
        <f>_xll.qlIndexFixing($AC$5,AZ684,TRUE,_xll.ohTrigger(Trigger,Trigger6M))</f>
        <v>1.4139448199499636E-2</v>
      </c>
      <c r="BD684" s="246">
        <f>_xll.qlIndexFixing($BE$1,AZ684,TRUE,_xll.ohTrigger(Trigger,Trigger6M))</f>
        <v>1.4196085014470306E-2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44127</v>
      </c>
      <c r="BA685" s="101">
        <f>_xll.qlCalendarAdvance(Calendar,BA684,AY685,"f",,Trigger)</f>
        <v>44131</v>
      </c>
      <c r="BB685" s="101">
        <f>_xll.qlInterestRateIndexMaturity(Currency&amp;"ibor"&amp;Tenor,BA685,Trigger)</f>
        <v>44313</v>
      </c>
      <c r="BC685" s="246">
        <f>_xll.qlIndexFixing($AC$5,AZ685,TRUE,_xll.ohTrigger(Trigger,Trigger6M))</f>
        <v>1.4197014503489685E-2</v>
      </c>
      <c r="BD685" s="246">
        <f>_xll.qlIndexFixing($BE$1,AZ685,TRUE,_xll.ohTrigger(Trigger,Trigger6M))</f>
        <v>1.4250257467476813E-2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44134</v>
      </c>
      <c r="BA686" s="101">
        <f>_xll.qlCalendarAdvance(Calendar,BA685,AY686,"f",,Trigger)</f>
        <v>44138</v>
      </c>
      <c r="BB686" s="101">
        <f>_xll.qlInterestRateIndexMaturity(Currency&amp;"ibor"&amp;Tenor,BA686,Trigger)</f>
        <v>44319</v>
      </c>
      <c r="BC686" s="246">
        <f>_xll.qlIndexFixing($AC$5,AZ686,TRUE,_xll.ohTrigger(Trigger,Trigger6M))</f>
        <v>1.4250189046832612E-2</v>
      </c>
      <c r="BD686" s="246">
        <f>_xll.qlIndexFixing($BE$1,AZ686,TRUE,_xll.ohTrigger(Trigger,Trigger6M))</f>
        <v>1.4300252480541944E-2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44141</v>
      </c>
      <c r="BA687" s="101">
        <f>_xll.qlCalendarAdvance(Calendar,BA686,AY687,"f",,Trigger)</f>
        <v>44145</v>
      </c>
      <c r="BB687" s="101">
        <f>_xll.qlInterestRateIndexMaturity(Currency&amp;"ibor"&amp;Tenor,BA687,Trigger)</f>
        <v>44326</v>
      </c>
      <c r="BC687" s="246">
        <f>_xll.qlIndexFixing($AC$5,AZ687,TRUE,_xll.ohTrigger(Trigger,Trigger6M))</f>
        <v>1.4307756283741521E-2</v>
      </c>
      <c r="BD687" s="246">
        <f>_xll.qlIndexFixing($BE$1,AZ687,TRUE,_xll.ohTrigger(Trigger,Trigger6M))</f>
        <v>1.435434033461685E-2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44148</v>
      </c>
      <c r="BA688" s="101">
        <f>_xll.qlCalendarAdvance(Calendar,BA687,AY688,"f",,Trigger)</f>
        <v>44152</v>
      </c>
      <c r="BB688" s="101">
        <f>_xll.qlInterestRateIndexMaturity(Currency&amp;"ibor"&amp;Tenor,BA688,Trigger)</f>
        <v>44333</v>
      </c>
      <c r="BC688" s="246">
        <f>_xll.qlIndexFixing($AC$5,AZ688,TRUE,_xll.ohTrigger(Trigger,Trigger6M))</f>
        <v>1.4365325174996925E-2</v>
      </c>
      <c r="BD688" s="246">
        <f>_xll.qlIndexFixing($BE$1,AZ688,TRUE,_xll.ohTrigger(Trigger,Trigger6M))</f>
        <v>1.44083854229852E-2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44155</v>
      </c>
      <c r="BA689" s="101">
        <f>_xll.qlCalendarAdvance(Calendar,BA688,AY689,"f",,Trigger)</f>
        <v>44159</v>
      </c>
      <c r="BB689" s="101">
        <f>_xll.qlInterestRateIndexMaturity(Currency&amp;"ibor"&amp;Tenor,BA689,Trigger)</f>
        <v>44340</v>
      </c>
      <c r="BC689" s="246">
        <f>_xll.qlIndexFixing($AC$5,AZ689,TRUE,_xll.ohTrigger(Trigger,Trigger6M))</f>
        <v>1.4422895720646077E-2</v>
      </c>
      <c r="BD689" s="246">
        <f>_xll.qlIndexFixing($BE$1,AZ689,TRUE,_xll.ohTrigger(Trigger,Trigger6M))</f>
        <v>1.4462387742107284E-2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44162</v>
      </c>
      <c r="BA690" s="101">
        <f>_xll.qlCalendarAdvance(Calendar,BA689,AY690,"f",,Trigger)</f>
        <v>44166</v>
      </c>
      <c r="BB690" s="101">
        <f>_xll.qlInterestRateIndexMaturity(Currency&amp;"ibor"&amp;Tenor,BA690,Trigger)</f>
        <v>44348</v>
      </c>
      <c r="BC690" s="246">
        <f>_xll.qlIndexFixing($AC$5,AZ690,TRUE,_xll.ohTrigger(Trigger,Trigger6M))</f>
        <v>1.4484870976290266E-2</v>
      </c>
      <c r="BD690" s="246">
        <f>_xll.qlIndexFixing($BE$1,AZ690,TRUE,_xll.ohTrigger(Trigger,Trigger6M))</f>
        <v>1.4520478374198707E-2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44169</v>
      </c>
      <c r="BA691" s="101">
        <f>_xll.qlCalendarAdvance(Calendar,BA690,AY691,"f",,Trigger)</f>
        <v>44173</v>
      </c>
      <c r="BB691" s="101">
        <f>_xll.qlInterestRateIndexMaturity(Currency&amp;"ibor"&amp;Tenor,BA691,Trigger)</f>
        <v>44355</v>
      </c>
      <c r="BC691" s="246">
        <f>_xll.qlIndexFixing($AC$5,AZ691,TRUE,_xll.ohTrigger(Trigger,Trigger6M))</f>
        <v>1.4542447261757059E-2</v>
      </c>
      <c r="BD691" s="246">
        <f>_xll.qlIndexFixing($BE$1,AZ691,TRUE,_xll.ohTrigger(Trigger,Trigger6M))</f>
        <v>1.4574394258965591E-2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44176</v>
      </c>
      <c r="BA692" s="101">
        <f>_xll.qlCalendarAdvance(Calendar,BA691,AY692,"f",,Trigger)</f>
        <v>44180</v>
      </c>
      <c r="BB692" s="101">
        <f>_xll.qlInterestRateIndexMaturity(Currency&amp;"ibor"&amp;Tenor,BA692,Trigger)</f>
        <v>44362</v>
      </c>
      <c r="BC692" s="246">
        <f>_xll.qlIndexFixing($AC$5,AZ692,TRUE,_xll.ohTrigger(Trigger,Trigger6M))</f>
        <v>1.4600025210971233E-2</v>
      </c>
      <c r="BD692" s="246">
        <f>_xll.qlIndexFixing($BE$1,AZ692,TRUE,_xll.ohTrigger(Trigger,Trigger6M))</f>
        <v>1.4628267369915021E-2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44183</v>
      </c>
      <c r="BA693" s="101">
        <f>_xll.qlCalendarAdvance(Calendar,BA692,AY693,"f",,Trigger)</f>
        <v>44187</v>
      </c>
      <c r="BB693" s="101">
        <f>_xll.qlInterestRateIndexMaturity(Currency&amp;"ibor"&amp;Tenor,BA693,Trigger)</f>
        <v>44369</v>
      </c>
      <c r="BC693" s="246">
        <f>_xll.qlIndexFixing($AC$5,AZ693,TRUE,_xll.ohTrigger(Trigger,Trigger6M))</f>
        <v>1.4657604823981981E-2</v>
      </c>
      <c r="BD693" s="246">
        <f>_xll.qlIndexFixing($BE$1,AZ693,TRUE,_xll.ohTrigger(Trigger,Trigger6M))</f>
        <v>1.4682097703498627E-2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44189</v>
      </c>
      <c r="BA694" s="101">
        <f>_xll.qlCalendarAdvance(Calendar,BA693,AY694,"f",,Trigger)</f>
        <v>44194</v>
      </c>
      <c r="BB694" s="101">
        <f>_xll.qlInterestRateIndexMaturity(Currency&amp;"ibor"&amp;Tenor,BA694,Trigger)</f>
        <v>44376</v>
      </c>
      <c r="BC694" s="246">
        <f>_xll.qlIndexFixing($AC$5,AZ694,TRUE,_xll.ohTrigger(Trigger,Trigger6M))</f>
        <v>1.4715186100835857E-2</v>
      </c>
      <c r="BD694" s="246">
        <f>_xll.qlIndexFixing($BE$1,AZ694,TRUE,_xll.ohTrigger(Trigger,Trigger6M))</f>
        <v>1.4735885256170232E-2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44196</v>
      </c>
      <c r="BA695" s="101">
        <f>_xll.qlCalendarAdvance(Calendar,BA694,AY695,"f",,Trigger)</f>
        <v>44201</v>
      </c>
      <c r="BB695" s="101">
        <f>_xll.qlInterestRateIndexMaturity(Currency&amp;"ibor"&amp;Tenor,BA695,Trigger)</f>
        <v>44382</v>
      </c>
      <c r="BC695" s="246">
        <f>_xll.qlIndexFixing($AC$5,AZ695,TRUE,_xll.ohTrigger(Trigger,Trigger6M))</f>
        <v>1.4764441118452681E-2</v>
      </c>
      <c r="BD695" s="246">
        <f>_xll.qlIndexFixing($BE$1,AZ695,TRUE,_xll.ohTrigger(Trigger,Trigger6M))</f>
        <v>1.4785503203100092E-2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44204</v>
      </c>
      <c r="BA696" s="101">
        <f>_xll.qlCalendarAdvance(Calendar,BA695,AY696,"f",,Trigger)</f>
        <v>44208</v>
      </c>
      <c r="BB696" s="101">
        <f>_xll.qlInterestRateIndexMaturity(Currency&amp;"ibor"&amp;Tenor,BA696,Trigger)</f>
        <v>44389</v>
      </c>
      <c r="BC696" s="246">
        <f>_xll.qlIndexFixing($AC$5,AZ696,TRUE,_xll.ohTrigger(Trigger,Trigger6M))</f>
        <v>1.4812851896944475E-2</v>
      </c>
      <c r="BD696" s="246">
        <f>_xll.qlIndexFixing($BE$1,AZ696,TRUE,_xll.ohTrigger(Trigger,Trigger6M))</f>
        <v>1.483920237432379E-2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44211</v>
      </c>
      <c r="BA697" s="101">
        <f>_xll.qlCalendarAdvance(Calendar,BA696,AY697,"f",,Trigger)</f>
        <v>44215</v>
      </c>
      <c r="BB697" s="101">
        <f>_xll.qlInterestRateIndexMaturity(Currency&amp;"ibor"&amp;Tenor,BA697,Trigger)</f>
        <v>44396</v>
      </c>
      <c r="BC697" s="246">
        <f>_xll.qlIndexFixing($AC$5,AZ697,TRUE,_xll.ohTrigger(Trigger,Trigger6M))</f>
        <v>1.4861205666487104E-2</v>
      </c>
      <c r="BD697" s="246">
        <f>_xll.qlIndexFixing($BE$1,AZ697,TRUE,_xll.ohTrigger(Trigger,Trigger6M))</f>
        <v>1.4892847675651983E-2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44218</v>
      </c>
      <c r="BA698" s="101">
        <f>_xll.qlCalendarAdvance(Calendar,BA697,AY698,"f",,Trigger)</f>
        <v>44222</v>
      </c>
      <c r="BB698" s="101">
        <f>_xll.qlInterestRateIndexMaturity(Currency&amp;"ibor"&amp;Tenor,BA698,Trigger)</f>
        <v>44403</v>
      </c>
      <c r="BC698" s="246">
        <f>_xll.qlIndexFixing($AC$5,AZ698,TRUE,_xll.ohTrigger(Trigger,Trigger6M))</f>
        <v>1.4909502422897838E-2</v>
      </c>
      <c r="BD698" s="246">
        <f>_xll.qlIndexFixing($BE$1,AZ698,TRUE,_xll.ohTrigger(Trigger,Trigger6M))</f>
        <v>1.4946431351911369E-2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44225</v>
      </c>
      <c r="BA699" s="101">
        <f>_xll.qlCalendarAdvance(Calendar,BA698,AY699,"f",,Trigger)</f>
        <v>44229</v>
      </c>
      <c r="BB699" s="101">
        <f>_xll.qlInterestRateIndexMaturity(Currency&amp;"ibor"&amp;Tenor,BA699,Trigger)</f>
        <v>44410</v>
      </c>
      <c r="BC699" s="246">
        <f>_xll.qlIndexFixing($AC$5,AZ699,TRUE,_xll.ohTrigger(Trigger,Trigger6M))</f>
        <v>1.4957742161997479E-2</v>
      </c>
      <c r="BD699" s="246">
        <f>_xll.qlIndexFixing($BE$1,AZ699,TRUE,_xll.ohTrigger(Trigger,Trigger6M))</f>
        <v>1.4999945647104119E-2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44232</v>
      </c>
      <c r="BA700" s="101">
        <f>_xll.qlCalendarAdvance(Calendar,BA699,AY700,"f",,Trigger)</f>
        <v>44236</v>
      </c>
      <c r="BB700" s="101">
        <f>_xll.qlInterestRateIndexMaturity(Currency&amp;"ibor"&amp;Tenor,BA700,Trigger)</f>
        <v>44417</v>
      </c>
      <c r="BC700" s="246">
        <f>_xll.qlIndexFixing($AC$5,AZ700,TRUE,_xll.ohTrigger(Trigger,Trigger6M))</f>
        <v>1.5005924879612569E-2</v>
      </c>
      <c r="BD700" s="246">
        <f>_xll.qlIndexFixing($BE$1,AZ700,TRUE,_xll.ohTrigger(Trigger,Trigger6M))</f>
        <v>1.505338280441228E-2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44239</v>
      </c>
      <c r="BA701" s="101">
        <f>_xll.qlCalendarAdvance(Calendar,BA700,AY701,"f",,Trigger)</f>
        <v>44243</v>
      </c>
      <c r="BB701" s="101">
        <f>_xll.qlInterestRateIndexMaturity(Currency&amp;"ibor"&amp;Tenor,BA701,Trigger)</f>
        <v>44424</v>
      </c>
      <c r="BC701" s="246">
        <f>_xll.qlIndexFixing($AC$5,AZ701,TRUE,_xll.ohTrigger(Trigger,Trigger6M))</f>
        <v>1.5054050571573625E-2</v>
      </c>
      <c r="BD701" s="246">
        <f>_xll.qlIndexFixing($BE$1,AZ701,TRUE,_xll.ohTrigger(Trigger,Trigger6M))</f>
        <v>1.510673506619911E-2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44246</v>
      </c>
      <c r="BA702" s="101">
        <f>_xll.qlCalendarAdvance(Calendar,BA701,AY702,"f",,Trigger)</f>
        <v>44250</v>
      </c>
      <c r="BB702" s="101">
        <f>_xll.qlInterestRateIndexMaturity(Currency&amp;"ibor"&amp;Tenor,BA702,Trigger)</f>
        <v>44431</v>
      </c>
      <c r="BC702" s="246">
        <f>_xll.qlIndexFixing($AC$5,AZ702,TRUE,_xll.ohTrigger(Trigger,Trigger6M))</f>
        <v>1.510211923371735E-2</v>
      </c>
      <c r="BD702" s="246">
        <f>_xll.qlIndexFixing($BE$1,AZ702,TRUE,_xll.ohTrigger(Trigger,Trigger6M))</f>
        <v>1.5159994674013048E-2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44253</v>
      </c>
      <c r="BA703" s="101">
        <f>_xll.qlCalendarAdvance(Calendar,BA702,AY703,"f",,Trigger)</f>
        <v>44257</v>
      </c>
      <c r="BB703" s="101">
        <f>_xll.qlInterestRateIndexMaturity(Currency&amp;"ibor"&amp;Tenor,BA703,Trigger)</f>
        <v>44441</v>
      </c>
      <c r="BC703" s="246">
        <f>_xll.qlIndexFixing($AC$5,AZ703,TRUE,_xll.ohTrigger(Trigger,Trigger6M))</f>
        <v>1.5160657762816828E-2</v>
      </c>
      <c r="BD703" s="246">
        <f>_xll.qlIndexFixing($BE$1,AZ703,TRUE,_xll.ohTrigger(Trigger,Trigger6M))</f>
        <v>1.5225404513645881E-2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44260</v>
      </c>
      <c r="BA704" s="101">
        <f>_xll.qlCalendarAdvance(Calendar,BA703,AY704,"f",,Trigger)</f>
        <v>44264</v>
      </c>
      <c r="BB704" s="101">
        <f>_xll.qlInterestRateIndexMaturity(Currency&amp;"ibor"&amp;Tenor,BA704,Trigger)</f>
        <v>44448</v>
      </c>
      <c r="BC704" s="246">
        <f>_xll.qlIndexFixing($AC$5,AZ704,TRUE,_xll.ohTrigger(Trigger,Trigger6M))</f>
        <v>1.5208751262314904E-2</v>
      </c>
      <c r="BD704" s="246">
        <f>_xll.qlIndexFixing($BE$1,AZ704,TRUE,_xll.ohTrigger(Trigger,Trigger6M))</f>
        <v>1.5278428228371768E-2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44267</v>
      </c>
      <c r="BA705" s="101">
        <f>_xll.qlCalendarAdvance(Calendar,BA704,AY705,"f",,Trigger)</f>
        <v>44271</v>
      </c>
      <c r="BB705" s="101">
        <f>_xll.qlInterestRateIndexMaturity(Currency&amp;"ibor"&amp;Tenor,BA705,Trigger)</f>
        <v>44455</v>
      </c>
      <c r="BC705" s="246">
        <f>_xll.qlIndexFixing($AC$5,AZ705,TRUE,_xll.ohTrigger(Trigger,Trigger6M))</f>
        <v>1.5256788686381291E-2</v>
      </c>
      <c r="BD705" s="246">
        <f>_xll.qlIndexFixing($BE$1,AZ705,TRUE,_xll.ohTrigger(Trigger,Trigger6M))</f>
        <v>1.5331333938178341E-2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44274</v>
      </c>
      <c r="BA706" s="101">
        <f>_xll.qlCalendarAdvance(Calendar,BA705,AY706,"f",,Trigger)</f>
        <v>44278</v>
      </c>
      <c r="BB706" s="101">
        <f>_xll.qlInterestRateIndexMaturity(Currency&amp;"ibor"&amp;Tenor,BA706,Trigger)</f>
        <v>44462</v>
      </c>
      <c r="BC706" s="246">
        <f>_xll.qlIndexFixing($AC$5,AZ706,TRUE,_xll.ohTrigger(Trigger,Trigger6M))</f>
        <v>1.5304770030858878E-2</v>
      </c>
      <c r="BD706" s="246">
        <f>_xll.qlIndexFixing($BE$1,AZ706,TRUE,_xll.ohTrigger(Trigger,Trigger6M))</f>
        <v>1.5384114006456428E-2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44281</v>
      </c>
      <c r="BA707" s="101">
        <f>_xll.qlCalendarAdvance(Calendar,BA706,AY707,"f",,Trigger)</f>
        <v>44285</v>
      </c>
      <c r="BB707" s="101">
        <f>_xll.qlInterestRateIndexMaturity(Currency&amp;"ibor"&amp;Tenor,BA707,Trigger)</f>
        <v>44469</v>
      </c>
      <c r="BC707" s="246">
        <f>_xll.qlIndexFixing($AC$5,AZ707,TRUE,_xll.ohTrigger(Trigger,Trigger6M))</f>
        <v>1.5352695291597074E-2</v>
      </c>
      <c r="BD707" s="246">
        <f>_xll.qlIndexFixing($BE$1,AZ707,TRUE,_xll.ohTrigger(Trigger,Trigger6M))</f>
        <v>1.543676079580358E-2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44286</v>
      </c>
      <c r="BA708" s="101">
        <f>_xll.qlCalendarAdvance(Calendar,BA707,AY708,"f",,Trigger)</f>
        <v>44292</v>
      </c>
      <c r="BB708" s="101">
        <f>_xll.qlInterestRateIndexMaturity(Currency&amp;"ibor"&amp;Tenor,BA708,Trigger)</f>
        <v>44475</v>
      </c>
      <c r="BC708" s="246">
        <f>_xll.qlIndexFixing($AC$5,AZ708,TRUE,_xll.ohTrigger(Trigger,Trigger6M))</f>
        <v>1.539681398673126E-2</v>
      </c>
      <c r="BD708" s="246">
        <f>_xll.qlIndexFixing($BE$1,AZ708,TRUE,_xll.ohTrigger(Trigger,Trigger6M))</f>
        <v>1.5485236300280619E-2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44295</v>
      </c>
      <c r="BA709" s="101">
        <f>_xll.qlCalendarAdvance(Calendar,BA708,AY709,"f",,Trigger)</f>
        <v>44299</v>
      </c>
      <c r="BB709" s="101">
        <f>_xll.qlInterestRateIndexMaturity(Currency&amp;"ibor"&amp;Tenor,BA709,Trigger)</f>
        <v>44482</v>
      </c>
      <c r="BC709" s="246">
        <f>_xll.qlIndexFixing($AC$5,AZ709,TRUE,_xll.ohTrigger(Trigger,Trigger6M))</f>
        <v>1.5444579648316427E-2</v>
      </c>
      <c r="BD709" s="246">
        <f>_xll.qlIndexFixing($BE$1,AZ709,TRUE,_xll.ohTrigger(Trigger,Trigger6M))</f>
        <v>1.553760578586934E-2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44302</v>
      </c>
      <c r="BA710" s="101">
        <f>_xll.qlCalendarAdvance(Calendar,BA709,AY710,"f",,Trigger)</f>
        <v>44306</v>
      </c>
      <c r="BB710" s="101">
        <f>_xll.qlInterestRateIndexMaturity(Currency&amp;"ibor"&amp;Tenor,BA710,Trigger)</f>
        <v>44489</v>
      </c>
      <c r="BC710" s="246">
        <f>_xll.qlIndexFixing($AC$5,AZ710,TRUE,_xll.ohTrigger(Trigger,Trigger6M))</f>
        <v>1.5492288894902147E-2</v>
      </c>
      <c r="BD710" s="246">
        <f>_xll.qlIndexFixing($BE$1,AZ710,TRUE,_xll.ohTrigger(Trigger,Trigger6M))</f>
        <v>1.5589819552197189E-2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44309</v>
      </c>
      <c r="BA711" s="101">
        <f>_xll.qlCalendarAdvance(Calendar,BA710,AY711,"f",,Trigger)</f>
        <v>44313</v>
      </c>
      <c r="BB711" s="101">
        <f>_xll.qlInterestRateIndexMaturity(Currency&amp;"ibor"&amp;Tenor,BA711,Trigger)</f>
        <v>44496</v>
      </c>
      <c r="BC711" s="246">
        <f>_xll.qlIndexFixing($AC$5,AZ711,TRUE,_xll.ohTrigger(Trigger,Trigger6M))</f>
        <v>1.5539941722360135E-2</v>
      </c>
      <c r="BD711" s="246">
        <f>_xll.qlIndexFixing($BE$1,AZ711,TRUE,_xll.ohTrigger(Trigger,Trigger6M))</f>
        <v>1.5641869917505543E-2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44316</v>
      </c>
      <c r="BA712" s="101">
        <f>_xll.qlCalendarAdvance(Calendar,BA711,AY712,"f",,Trigger)</f>
        <v>44320</v>
      </c>
      <c r="BB712" s="101">
        <f>_xll.qlInterestRateIndexMaturity(Currency&amp;"ibor"&amp;Tenor,BA712,Trigger)</f>
        <v>44504</v>
      </c>
      <c r="BC712" s="246">
        <f>_xll.qlIndexFixing($AC$5,AZ712,TRUE,_xll.ohTrigger(Trigger,Trigger6M))</f>
        <v>1.5591480194260508E-2</v>
      </c>
      <c r="BD712" s="246">
        <f>_xll.qlIndexFixing($BE$1,AZ712,TRUE,_xll.ohTrigger(Trigger,Trigger6M))</f>
        <v>1.5697728194599574E-2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44323</v>
      </c>
      <c r="BA713" s="101">
        <f>_xll.qlCalendarAdvance(Calendar,BA712,AY713,"f",,Trigger)</f>
        <v>44327</v>
      </c>
      <c r="BB713" s="101">
        <f>_xll.qlInterestRateIndexMaturity(Currency&amp;"ibor"&amp;Tenor,BA713,Trigger)</f>
        <v>44511</v>
      </c>
      <c r="BC713" s="246">
        <f>_xll.qlIndexFixing($AC$5,AZ713,TRUE,_xll.ohTrigger(Trigger,Trigger6M))</f>
        <v>1.5639068865665344E-2</v>
      </c>
      <c r="BD713" s="246">
        <f>_xll.qlIndexFixing($BE$1,AZ713,TRUE,_xll.ohTrigger(Trigger,Trigger6M))</f>
        <v>1.5749414881140338E-2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44330</v>
      </c>
      <c r="BA714" s="101">
        <f>_xll.qlCalendarAdvance(Calendar,BA713,AY714,"f",,Trigger)</f>
        <v>44334</v>
      </c>
      <c r="BB714" s="101">
        <f>_xll.qlInterestRateIndexMaturity(Currency&amp;"ibor"&amp;Tenor,BA714,Trigger)</f>
        <v>44518</v>
      </c>
      <c r="BC714" s="246">
        <f>_xll.qlIndexFixing($AC$5,AZ714,TRUE,_xll.ohTrigger(Trigger,Trigger6M))</f>
        <v>1.5686601424408704E-2</v>
      </c>
      <c r="BD714" s="246">
        <f>_xll.qlIndexFixing($BE$1,AZ714,TRUE,_xll.ohTrigger(Trigger,Trigger6M))</f>
        <v>1.5800914805172598E-2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44337</v>
      </c>
      <c r="BA715" s="101">
        <f>_xll.qlCalendarAdvance(Calendar,BA714,AY715,"f",,Trigger)</f>
        <v>44341</v>
      </c>
      <c r="BB715" s="101">
        <f>_xll.qlInterestRateIndexMaturity(Currency&amp;"ibor"&amp;Tenor,BA715,Trigger)</f>
        <v>44525</v>
      </c>
      <c r="BC715" s="246">
        <f>_xll.qlIndexFixing($AC$5,AZ715,TRUE,_xll.ohTrigger(Trigger,Trigger6M))</f>
        <v>1.5734077866378662E-2</v>
      </c>
      <c r="BD715" s="246">
        <f>_xll.qlIndexFixing($BE$1,AZ715,TRUE,_xll.ohTrigger(Trigger,Trigger6M))</f>
        <v>1.5852220323150996E-2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44344</v>
      </c>
      <c r="BA716" s="101">
        <f>_xll.qlCalendarAdvance(Calendar,BA715,AY716,"f",,Trigger)</f>
        <v>44348</v>
      </c>
      <c r="BB716" s="101">
        <f>_xll.qlInterestRateIndexMaturity(Currency&amp;"ibor"&amp;Tenor,BA716,Trigger)</f>
        <v>44531</v>
      </c>
      <c r="BC716" s="246">
        <f>_xll.qlIndexFixing($AC$5,AZ716,TRUE,_xll.ohTrigger(Trigger,Trigger6M))</f>
        <v>1.5777359428595438E-2</v>
      </c>
      <c r="BD716" s="246">
        <f>_xll.qlIndexFixing($BE$1,AZ716,TRUE,_xll.ohTrigger(Trigger,Trigger6M))</f>
        <v>1.5899401813952843E-2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44351</v>
      </c>
      <c r="BA717" s="101">
        <f>_xll.qlCalendarAdvance(Calendar,BA716,AY717,"f",,Trigger)</f>
        <v>44355</v>
      </c>
      <c r="BB717" s="101">
        <f>_xll.qlInterestRateIndexMaturity(Currency&amp;"ibor"&amp;Tenor,BA717,Trigger)</f>
        <v>44538</v>
      </c>
      <c r="BC717" s="246">
        <f>_xll.qlIndexFixing($AC$5,AZ717,TRUE,_xll.ohTrigger(Trigger,Trigger6M))</f>
        <v>1.5824673654870489E-2</v>
      </c>
      <c r="BD717" s="246">
        <f>_xll.qlIndexFixing($BE$1,AZ717,TRUE,_xll.ohTrigger(Trigger,Trigger6M))</f>
        <v>1.5950310413784717E-2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44358</v>
      </c>
      <c r="BA718" s="101">
        <f>_xll.qlCalendarAdvance(Calendar,BA717,AY718,"f",,Trigger)</f>
        <v>44362</v>
      </c>
      <c r="BB718" s="101">
        <f>_xll.qlInterestRateIndexMaturity(Currency&amp;"ibor"&amp;Tenor,BA718,Trigger)</f>
        <v>44545</v>
      </c>
      <c r="BC718" s="246">
        <f>_xll.qlIndexFixing($AC$5,AZ718,TRUE,_xll.ohTrigger(Trigger,Trigger6M))</f>
        <v>1.5871931433256988E-2</v>
      </c>
      <c r="BD718" s="246">
        <f>_xll.qlIndexFixing($BE$1,AZ718,TRUE,_xll.ohTrigger(Trigger,Trigger6M))</f>
        <v>1.6001001819219044E-2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44365</v>
      </c>
      <c r="BA719" s="101">
        <f>_xll.qlCalendarAdvance(Calendar,BA718,AY719,"f",,Trigger)</f>
        <v>44369</v>
      </c>
      <c r="BB719" s="101">
        <f>_xll.qlInterestRateIndexMaturity(Currency&amp;"ibor"&amp;Tenor,BA719,Trigger)</f>
        <v>44552</v>
      </c>
      <c r="BC719" s="246">
        <f>_xll.qlIndexFixing($AC$5,AZ719,TRUE,_xll.ohTrigger(Trigger,Trigger6M))</f>
        <v>1.5919132759665972E-2</v>
      </c>
      <c r="BD719" s="246">
        <f>_xll.qlIndexFixing($BE$1,AZ719,TRUE,_xll.ohTrigger(Trigger,Trigger6M))</f>
        <v>1.6051468342567956E-2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44372</v>
      </c>
      <c r="BA720" s="101">
        <f>_xll.qlCalendarAdvance(Calendar,BA719,AY720,"f",,Trigger)</f>
        <v>44376</v>
      </c>
      <c r="BB720" s="101">
        <f>_xll.qlInterestRateIndexMaturity(Currency&amp;"ibor"&amp;Tenor,BA720,Trigger)</f>
        <v>44559</v>
      </c>
      <c r="BC720" s="246">
        <f>_xll.qlIndexFixing($AC$5,AZ720,TRUE,_xll.ohTrigger(Trigger,Trigger6M))</f>
        <v>1.5966277630012394E-2</v>
      </c>
      <c r="BD720" s="246">
        <f>_xll.qlIndexFixing($BE$1,AZ720,TRUE,_xll.ohTrigger(Trigger,Trigger6M))</f>
        <v>1.6101702295435092E-2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44379</v>
      </c>
      <c r="BA721" s="101">
        <f>_xll.qlCalendarAdvance(Calendar,BA720,AY721,"f",,Trigger)</f>
        <v>44383</v>
      </c>
      <c r="BB721" s="101">
        <f>_xll.qlInterestRateIndexMaturity(Currency&amp;"ibor"&amp;Tenor,BA721,Trigger)</f>
        <v>44567</v>
      </c>
      <c r="BC721" s="246">
        <f>_xll.qlIndexFixing($AC$5,AZ721,TRUE,_xll.ohTrigger(Trigger,Trigger6M))</f>
        <v>1.6022895836402144E-2</v>
      </c>
      <c r="BD721" s="246">
        <f>_xll.qlIndexFixing($BE$1,AZ721,TRUE,_xll.ohTrigger(Trigger,Trigger6M))</f>
        <v>1.6155543010662441E-2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44386</v>
      </c>
      <c r="BA722" s="101">
        <f>_xll.qlCalendarAdvance(Calendar,BA721,AY722,"f",,Trigger)</f>
        <v>44390</v>
      </c>
      <c r="BB722" s="101">
        <f>_xll.qlInterestRateIndexMaturity(Currency&amp;"ibor"&amp;Tenor,BA722,Trigger)</f>
        <v>44574</v>
      </c>
      <c r="BC722" s="246">
        <f>_xll.qlIndexFixing($AC$5,AZ722,TRUE,_xll.ohTrigger(Trigger,Trigger6M))</f>
        <v>1.607901621568281E-2</v>
      </c>
      <c r="BD722" s="246">
        <f>_xll.qlIndexFixing($BE$1,AZ722,TRUE,_xll.ohTrigger(Trigger,Trigger6M))</f>
        <v>1.6205278303542198E-2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44393</v>
      </c>
      <c r="BA723" s="101">
        <f>_xll.qlCalendarAdvance(Calendar,BA722,AY723,"f",,Trigger)</f>
        <v>44397</v>
      </c>
      <c r="BB723" s="101">
        <f>_xll.qlInterestRateIndexMaturity(Currency&amp;"ibor"&amp;Tenor,BA723,Trigger)</f>
        <v>44581</v>
      </c>
      <c r="BC723" s="246">
        <f>_xll.qlIndexFixing($AC$5,AZ723,TRUE,_xll.ohTrigger(Trigger,Trigger6M))</f>
        <v>1.6135138191630188E-2</v>
      </c>
      <c r="BD723" s="246">
        <f>_xll.qlIndexFixing($BE$1,AZ723,TRUE,_xll.ohTrigger(Trigger,Trigger6M))</f>
        <v>1.6254770006994195E-2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44400</v>
      </c>
      <c r="BA724" s="101">
        <f>_xll.qlCalendarAdvance(Calendar,BA723,AY724,"f",,Trigger)</f>
        <v>44404</v>
      </c>
      <c r="BB724" s="101">
        <f>_xll.qlInterestRateIndexMaturity(Currency&amp;"ibor"&amp;Tenor,BA724,Trigger)</f>
        <v>44588</v>
      </c>
      <c r="BC724" s="246">
        <f>_xll.qlIndexFixing($AC$5,AZ724,TRUE,_xll.ohTrigger(Trigger,Trigger6M))</f>
        <v>1.6191261764290331E-2</v>
      </c>
      <c r="BD724" s="246">
        <f>_xll.qlIndexFixing($BE$1,AZ724,TRUE,_xll.ohTrigger(Trigger,Trigger6M))</f>
        <v>1.6304018102622716E-2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44407</v>
      </c>
      <c r="BA725" s="101">
        <f>_xll.qlCalendarAdvance(Calendar,BA724,AY725,"f",,Trigger)</f>
        <v>44411</v>
      </c>
      <c r="BB725" s="101">
        <f>_xll.qlInterestRateIndexMaturity(Currency&amp;"ibor"&amp;Tenor,BA725,Trigger)</f>
        <v>44595</v>
      </c>
      <c r="BC725" s="246">
        <f>_xll.qlIndexFixing($AC$5,AZ725,TRUE,_xll.ohTrigger(Trigger,Trigger6M))</f>
        <v>1.6247386933708415E-2</v>
      </c>
      <c r="BD725" s="246">
        <f>_xll.qlIndexFixing($BE$1,AZ725,TRUE,_xll.ohTrigger(Trigger,Trigger6M))</f>
        <v>1.6353022572121095E-2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44414</v>
      </c>
      <c r="BA726" s="101">
        <f>_xll.qlCalendarAdvance(Calendar,BA725,AY726,"f",,Trigger)</f>
        <v>44418</v>
      </c>
      <c r="BB726" s="101">
        <f>_xll.qlInterestRateIndexMaturity(Currency&amp;"ibor"&amp;Tenor,BA726,Trigger)</f>
        <v>44602</v>
      </c>
      <c r="BC726" s="246">
        <f>_xll.qlIndexFixing($AC$5,AZ726,TRUE,_xll.ohTrigger(Trigger,Trigger6M))</f>
        <v>1.630351369992919E-2</v>
      </c>
      <c r="BD726" s="246">
        <f>_xll.qlIndexFixing($BE$1,AZ726,TRUE,_xll.ohTrigger(Trigger,Trigger6M))</f>
        <v>1.6401783397274342E-2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44421</v>
      </c>
      <c r="BA727" s="101">
        <f>_xll.qlCalendarAdvance(Calendar,BA726,AY727,"f",,Trigger)</f>
        <v>44425</v>
      </c>
      <c r="BB727" s="101">
        <f>_xll.qlInterestRateIndexMaturity(Currency&amp;"ibor"&amp;Tenor,BA727,Trigger)</f>
        <v>44609</v>
      </c>
      <c r="BC727" s="246">
        <f>_xll.qlIndexFixing($AC$5,AZ727,TRUE,_xll.ohTrigger(Trigger,Trigger6M))</f>
        <v>1.6359642062999138E-2</v>
      </c>
      <c r="BD727" s="246">
        <f>_xll.qlIndexFixing($BE$1,AZ727,TRUE,_xll.ohTrigger(Trigger,Trigger6M))</f>
        <v>1.6450300559956516E-2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44428</v>
      </c>
      <c r="BA728" s="101">
        <f>_xll.qlCalendarAdvance(Calendar,BA727,AY728,"f",,Trigger)</f>
        <v>44432</v>
      </c>
      <c r="BB728" s="101">
        <f>_xll.qlInterestRateIndexMaturity(Currency&amp;"ibor"&amp;Tenor,BA728,Trigger)</f>
        <v>44616</v>
      </c>
      <c r="BC728" s="246">
        <f>_xll.qlIndexFixing($AC$5,AZ728,TRUE,_xll.ohTrigger(Trigger,Trigger6M))</f>
        <v>1.6415772022963009E-2</v>
      </c>
      <c r="BD728" s="246">
        <f>_xll.qlIndexFixing($BE$1,AZ728,TRUE,_xll.ohTrigger(Trigger,Trigger6M))</f>
        <v>1.649857404213205E-2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44435</v>
      </c>
      <c r="BA729" s="101">
        <f>_xll.qlCalendarAdvance(Calendar,BA728,AY729,"f",,Trigger)</f>
        <v>44439</v>
      </c>
      <c r="BB729" s="101">
        <f>_xll.qlInterestRateIndexMaturity(Currency&amp;"ibor"&amp;Tenor,BA729,Trigger)</f>
        <v>44620</v>
      </c>
      <c r="BC729" s="246">
        <f>_xll.qlIndexFixing($AC$5,AZ729,TRUE,_xll.ohTrigger(Trigger,Trigger6M))</f>
        <v>1.6458749593793696E-2</v>
      </c>
      <c r="BD729" s="246">
        <f>_xll.qlIndexFixing($BE$1,AZ729,TRUE,_xll.ohTrigger(Trigger,Trigger6M))</f>
        <v>1.6535424098358422E-2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44442</v>
      </c>
      <c r="BA730" s="101">
        <f>_xll.qlCalendarAdvance(Calendar,BA729,AY730,"f",,Trigger)</f>
        <v>44446</v>
      </c>
      <c r="BB730" s="101">
        <f>_xll.qlInterestRateIndexMaturity(Currency&amp;"ibor"&amp;Tenor,BA730,Trigger)</f>
        <v>44627</v>
      </c>
      <c r="BC730" s="246">
        <f>_xll.qlIndexFixing($AC$5,AZ730,TRUE,_xll.ohTrigger(Trigger,Trigger6M))</f>
        <v>1.6514874725687755E-2</v>
      </c>
      <c r="BD730" s="246">
        <f>_xll.qlIndexFixing($BE$1,AZ730,TRUE,_xll.ohTrigger(Trigger,Trigger6M))</f>
        <v>1.6583255824085583E-2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44449</v>
      </c>
      <c r="BA731" s="101">
        <f>_xll.qlCalendarAdvance(Calendar,BA730,AY731,"f",,Trigger)</f>
        <v>44453</v>
      </c>
      <c r="BB731" s="101">
        <f>_xll.qlInterestRateIndexMaturity(Currency&amp;"ibor"&amp;Tenor,BA731,Trigger)</f>
        <v>44634</v>
      </c>
      <c r="BC731" s="246">
        <f>_xll.qlIndexFixing($AC$5,AZ731,TRUE,_xll.ohTrigger(Trigger,Trigger6M))</f>
        <v>1.6571001428349635E-2</v>
      </c>
      <c r="BD731" s="246">
        <f>_xll.qlIndexFixing($BE$1,AZ731,TRUE,_xll.ohTrigger(Trigger,Trigger6M))</f>
        <v>1.6630843834241262E-2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44456</v>
      </c>
      <c r="BA732" s="101">
        <f>_xll.qlCalendarAdvance(Calendar,BA731,AY732,"f",,Trigger)</f>
        <v>44460</v>
      </c>
      <c r="BB732" s="101">
        <f>_xll.qlInterestRateIndexMaturity(Currency&amp;"ibor"&amp;Tenor,BA732,Trigger)</f>
        <v>44641</v>
      </c>
      <c r="BC732" s="246">
        <f>_xll.qlIndexFixing($AC$5,AZ732,TRUE,_xll.ohTrigger(Trigger,Trigger6M))</f>
        <v>1.6627129701822185E-2</v>
      </c>
      <c r="BD732" s="246">
        <f>_xll.qlIndexFixing($BE$1,AZ732,TRUE,_xll.ohTrigger(Trigger,Trigger6M))</f>
        <v>1.6678188111423249E-2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44463</v>
      </c>
      <c r="BA733" s="101">
        <f>_xll.qlCalendarAdvance(Calendar,BA732,AY733,"f",,Trigger)</f>
        <v>44467</v>
      </c>
      <c r="BB733" s="101">
        <f>_xll.qlInterestRateIndexMaturity(Currency&amp;"ibor"&amp;Tenor,BA733,Trigger)</f>
        <v>44648</v>
      </c>
      <c r="BC733" s="246">
        <f>_xll.qlIndexFixing($AC$5,AZ733,TRUE,_xll.ohTrigger(Trigger,Trigger6M))</f>
        <v>1.6683259546149558E-2</v>
      </c>
      <c r="BD733" s="246">
        <f>_xll.qlIndexFixing($BE$1,AZ733,TRUE,_xll.ohTrigger(Trigger,Trigger6M))</f>
        <v>1.6725288638317213E-2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44470</v>
      </c>
      <c r="BA734" s="101">
        <f>_xll.qlCalendarAdvance(Calendar,BA733,AY734,"f",,Trigger)</f>
        <v>44474</v>
      </c>
      <c r="BB734" s="101">
        <f>_xll.qlInterestRateIndexMaturity(Currency&amp;"ibor"&amp;Tenor,BA734,Trigger)</f>
        <v>44656</v>
      </c>
      <c r="BC734" s="246">
        <f>_xll.qlIndexFixing($AC$5,AZ734,TRUE,_xll.ohTrigger(Trigger,Trigger6M))</f>
        <v>1.6743788689419115E-2</v>
      </c>
      <c r="BD734" s="246">
        <f>_xll.qlIndexFixing($BE$1,AZ734,TRUE,_xll.ohTrigger(Trigger,Trigger6M))</f>
        <v>1.6775797159649046E-2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44477</v>
      </c>
      <c r="BA735" s="101">
        <f>_xll.qlCalendarAdvance(Calendar,BA734,AY735,"f",,Trigger)</f>
        <v>44481</v>
      </c>
      <c r="BB735" s="101">
        <f>_xll.qlInterestRateIndexMaturity(Currency&amp;"ibor"&amp;Tenor,BA735,Trigger)</f>
        <v>44663</v>
      </c>
      <c r="BC735" s="246">
        <f>_xll.qlIndexFixing($AC$5,AZ735,TRUE,_xll.ohTrigger(Trigger,Trigger6M))</f>
        <v>1.6799924391992491E-2</v>
      </c>
      <c r="BD735" s="246">
        <f>_xll.qlIndexFixing($BE$1,AZ735,TRUE,_xll.ohTrigger(Trigger,Trigger6M))</f>
        <v>1.6822394883993223E-2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44484</v>
      </c>
      <c r="BA736" s="101">
        <f>_xll.qlCalendarAdvance(Calendar,BA735,AY736,"f",,Trigger)</f>
        <v>44488</v>
      </c>
      <c r="BB736" s="101">
        <f>_xll.qlInterestRateIndexMaturity(Currency&amp;"ibor"&amp;Tenor,BA736,Trigger)</f>
        <v>44670</v>
      </c>
      <c r="BC736" s="246">
        <f>_xll.qlIndexFixing($AC$5,AZ736,TRUE,_xll.ohTrigger(Trigger,Trigger6M))</f>
        <v>1.6856061674308802E-2</v>
      </c>
      <c r="BD736" s="246">
        <f>_xll.qlIndexFixing($BE$1,AZ736,TRUE,_xll.ohTrigger(Trigger,Trigger6M))</f>
        <v>1.6868748800040769E-2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44491</v>
      </c>
      <c r="BA737" s="101">
        <f>_xll.qlCalendarAdvance(Calendar,BA736,AY737,"f",,Trigger)</f>
        <v>44495</v>
      </c>
      <c r="BB737" s="101">
        <f>_xll.qlInterestRateIndexMaturity(Currency&amp;"ibor"&amp;Tenor,BA737,Trigger)</f>
        <v>44677</v>
      </c>
      <c r="BC737" s="246">
        <f>_xll.qlIndexFixing($AC$5,AZ737,TRUE,_xll.ohTrigger(Trigger,Trigger6M))</f>
        <v>1.6912200536412399E-2</v>
      </c>
      <c r="BD737" s="246">
        <f>_xll.qlIndexFixing($BE$1,AZ737,TRUE,_xll.ohTrigger(Trigger,Trigger6M))</f>
        <v>1.6914858890743789E-2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44498</v>
      </c>
      <c r="BA738" s="101">
        <f>_xll.qlCalendarAdvance(Calendar,BA737,AY738,"f",,Trigger)</f>
        <v>44502</v>
      </c>
      <c r="BB738" s="101">
        <f>_xll.qlInterestRateIndexMaturity(Currency&amp;"ibor"&amp;Tenor,BA738,Trigger)</f>
        <v>44683</v>
      </c>
      <c r="BC738" s="246">
        <f>_xll.qlIndexFixing($AC$5,AZ738,TRUE,_xll.ohTrigger(Trigger,Trigger6M))</f>
        <v>1.6963932332151033E-2</v>
      </c>
      <c r="BD738" s="246">
        <f>_xll.qlIndexFixing($BE$1,AZ738,TRUE,_xll.ohTrigger(Trigger,Trigger6M))</f>
        <v>1.6957134418697669E-2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44505</v>
      </c>
      <c r="BA739" s="101">
        <f>_xll.qlCalendarAdvance(Calendar,BA738,AY739,"f",,Trigger)</f>
        <v>44509</v>
      </c>
      <c r="BB739" s="101">
        <f>_xll.qlInterestRateIndexMaturity(Currency&amp;"ibor"&amp;Tenor,BA739,Trigger)</f>
        <v>44690</v>
      </c>
      <c r="BC739" s="246">
        <f>_xll.qlIndexFixing($AC$5,AZ739,TRUE,_xll.ohTrigger(Trigger,Trigger6M))</f>
        <v>1.7020071602531717E-2</v>
      </c>
      <c r="BD739" s="246">
        <f>_xll.qlIndexFixing($BE$1,AZ739,TRUE,_xll.ohTrigger(Trigger,Trigger6M))</f>
        <v>1.7002772085246511E-2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44512</v>
      </c>
      <c r="BA740" s="101">
        <f>_xll.qlCalendarAdvance(Calendar,BA739,AY740,"f",,Trigger)</f>
        <v>44516</v>
      </c>
      <c r="BB740" s="101">
        <f>_xll.qlInterestRateIndexMaturity(Currency&amp;"ibor"&amp;Tenor,BA740,Trigger)</f>
        <v>44697</v>
      </c>
      <c r="BC740" s="246">
        <f>_xll.qlIndexFixing($AC$5,AZ740,TRUE,_xll.ohTrigger(Trigger,Trigger6M))</f>
        <v>1.7076212444075489E-2</v>
      </c>
      <c r="BD740" s="246">
        <f>_xll.qlIndexFixing($BE$1,AZ740,TRUE,_xll.ohTrigger(Trigger,Trigger6M))</f>
        <v>1.704816588279787E-2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44519</v>
      </c>
      <c r="BA741" s="101">
        <f>_xll.qlCalendarAdvance(Calendar,BA740,AY741,"f",,Trigger)</f>
        <v>44523</v>
      </c>
      <c r="BB741" s="101">
        <f>_xll.qlInterestRateIndexMaturity(Currency&amp;"ibor"&amp;Tenor,BA741,Trigger)</f>
        <v>44704</v>
      </c>
      <c r="BC741" s="246">
        <f>_xll.qlIndexFixing($AC$5,AZ741,TRUE,_xll.ohTrigger(Trigger,Trigger6M))</f>
        <v>1.7132354856825627E-2</v>
      </c>
      <c r="BD741" s="246">
        <f>_xll.qlIndexFixing($BE$1,AZ741,TRUE,_xll.ohTrigger(Trigger,Trigger6M))</f>
        <v>1.7093315794748896E-2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44526</v>
      </c>
      <c r="BA742" s="101">
        <f>_xll.qlCalendarAdvance(Calendar,BA741,AY742,"f",,Trigger)</f>
        <v>44530</v>
      </c>
      <c r="BB742" s="101">
        <f>_xll.qlInterestRateIndexMaturity(Currency&amp;"ibor"&amp;Tenor,BA742,Trigger)</f>
        <v>44712</v>
      </c>
      <c r="BC742" s="246">
        <f>_xll.qlIndexFixing($AC$5,AZ742,TRUE,_xll.ohTrigger(Trigger,Trigger6M))</f>
        <v>1.7192918545296736E-2</v>
      </c>
      <c r="BD742" s="246">
        <f>_xll.qlIndexFixing($BE$1,AZ742,TRUE,_xll.ohTrigger(Trigger,Trigger6M))</f>
        <v>1.7141751373738107E-2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44533</v>
      </c>
      <c r="BA743" s="101">
        <f>_xll.qlCalendarAdvance(Calendar,BA742,AY743,"f",,Trigger)</f>
        <v>44537</v>
      </c>
      <c r="BB743" s="101">
        <f>_xll.qlInterestRateIndexMaturity(Currency&amp;"ibor"&amp;Tenor,BA743,Trigger)</f>
        <v>44719</v>
      </c>
      <c r="BC743" s="246">
        <f>_xll.qlIndexFixing($AC$5,AZ743,TRUE,_xll.ohTrigger(Trigger,Trigger6M))</f>
        <v>1.7249066887057834E-2</v>
      </c>
      <c r="BD743" s="246">
        <f>_xll.qlIndexFixing($BE$1,AZ743,TRUE,_xll.ohTrigger(Trigger,Trigger6M))</f>
        <v>1.718639815941057E-2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44540</v>
      </c>
      <c r="BA744" s="101">
        <f>_xll.qlCalendarAdvance(Calendar,BA743,AY744,"f",,Trigger)</f>
        <v>44544</v>
      </c>
      <c r="BB744" s="101">
        <f>_xll.qlInterestRateIndexMaturity(Currency&amp;"ibor"&amp;Tenor,BA744,Trigger)</f>
        <v>44726</v>
      </c>
      <c r="BC744" s="246">
        <f>_xll.qlIndexFixing($AC$5,AZ744,TRUE,_xll.ohTrigger(Trigger,Trigger6M))</f>
        <v>1.7305216808917619E-2</v>
      </c>
      <c r="BD744" s="246">
        <f>_xll.qlIndexFixing($BE$1,AZ744,TRUE,_xll.ohTrigger(Trigger,Trigger6M))</f>
        <v>1.7230801002918544E-2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44547</v>
      </c>
      <c r="BA745" s="101">
        <f>_xll.qlCalendarAdvance(Calendar,BA744,AY745,"f",,Trigger)</f>
        <v>44551</v>
      </c>
      <c r="BB745" s="101">
        <f>_xll.qlInterestRateIndexMaturity(Currency&amp;"ibor"&amp;Tenor,BA745,Trigger)</f>
        <v>44733</v>
      </c>
      <c r="BC745" s="246">
        <f>_xll.qlIndexFixing($AC$5,AZ745,TRUE,_xll.ohTrigger(Trigger,Trigger6M))</f>
        <v>1.7361368310921332E-2</v>
      </c>
      <c r="BD745" s="246">
        <f>_xll.qlIndexFixing($BE$1,AZ745,TRUE,_xll.ohTrigger(Trigger,Trigger6M))</f>
        <v>1.7274959887930038E-2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44554</v>
      </c>
      <c r="BA746" s="101">
        <f>_xll.qlCalendarAdvance(Calendar,BA745,AY746,"f",,Trigger)</f>
        <v>44558</v>
      </c>
      <c r="BB746" s="101">
        <f>_xll.qlInterestRateIndexMaturity(Currency&amp;"ibor"&amp;Tenor,BA746,Trigger)</f>
        <v>44740</v>
      </c>
      <c r="BC746" s="246">
        <f>_xll.qlIndexFixing($AC$5,AZ746,TRUE,_xll.ohTrigger(Trigger,Trigger6M))</f>
        <v>1.741752139311158E-2</v>
      </c>
      <c r="BD746" s="246">
        <f>_xll.qlIndexFixing($BE$1,AZ746,TRUE,_xll.ohTrigger(Trigger,Trigger6M))</f>
        <v>1.7318874798204414E-2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44561</v>
      </c>
      <c r="BA747" s="101">
        <f>_xll.qlCalendarAdvance(Calendar,BA746,AY747,"f",,Trigger)</f>
        <v>44565</v>
      </c>
      <c r="BB747" s="101">
        <f>_xll.qlInterestRateIndexMaturity(Currency&amp;"ibor"&amp;Tenor,BA747,Trigger)</f>
        <v>44746</v>
      </c>
      <c r="BC747" s="246">
        <f>_xll.qlIndexFixing($AC$5,AZ747,TRUE,_xll.ohTrigger(Trigger,Trigger6M))</f>
        <v>1.74692423311303E-2</v>
      </c>
      <c r="BD747" s="246">
        <f>_xll.qlIndexFixing($BE$1,AZ747,TRUE,_xll.ohTrigger(Trigger,Trigger6M))</f>
        <v>1.7359092750305012E-2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44568</v>
      </c>
      <c r="BA748" s="101">
        <f>_xll.qlCalendarAdvance(Calendar,BA747,AY748,"f",,Trigger)</f>
        <v>44572</v>
      </c>
      <c r="BB748" s="101">
        <f>_xll.qlInterestRateIndexMaturity(Currency&amp;"ibor"&amp;Tenor,BA748,Trigger)</f>
        <v>44753</v>
      </c>
      <c r="BC748" s="246">
        <f>_xll.qlIndexFixing($AC$5,AZ748,TRUE,_xll.ohTrigger(Trigger,Trigger6M))</f>
        <v>1.7498101694655963E-2</v>
      </c>
      <c r="BD748" s="246">
        <f>_xll.qlIndexFixing($BE$1,AZ748,TRUE,_xll.ohTrigger(Trigger,Trigger6M))</f>
        <v>1.7402535338393643E-2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44575</v>
      </c>
      <c r="BA749" s="101">
        <f>_xll.qlCalendarAdvance(Calendar,BA748,AY749,"f",,Trigger)</f>
        <v>44579</v>
      </c>
      <c r="BB749" s="101">
        <f>_xll.qlInterestRateIndexMaturity(Currency&amp;"ibor"&amp;Tenor,BA749,Trigger)</f>
        <v>44760</v>
      </c>
      <c r="BC749" s="246">
        <f>_xll.qlIndexFixing($AC$5,AZ749,TRUE,_xll.ohTrigger(Trigger,Trigger6M))</f>
        <v>1.7526812672826356E-2</v>
      </c>
      <c r="BD749" s="246">
        <f>_xll.qlIndexFixing($BE$1,AZ749,TRUE,_xll.ohTrigger(Trigger,Trigger6M))</f>
        <v>1.7445735907784591E-2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44582</v>
      </c>
      <c r="BA750" s="101">
        <f>_xll.qlCalendarAdvance(Calendar,BA749,AY750,"f",,Trigger)</f>
        <v>44586</v>
      </c>
      <c r="BB750" s="101">
        <f>_xll.qlInterestRateIndexMaturity(Currency&amp;"ibor"&amp;Tenor,BA750,Trigger)</f>
        <v>44767</v>
      </c>
      <c r="BC750" s="246">
        <f>_xll.qlIndexFixing($AC$5,AZ750,TRUE,_xll.ohTrigger(Trigger,Trigger6M))</f>
        <v>1.7555375259259393E-2</v>
      </c>
      <c r="BD750" s="246">
        <f>_xll.qlIndexFixing($BE$1,AZ750,TRUE,_xll.ohTrigger(Trigger,Trigger6M))</f>
        <v>1.7488696439352552E-2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44589</v>
      </c>
      <c r="BA751" s="101">
        <f>_xll.qlCalendarAdvance(Calendar,BA750,AY751,"f",,Trigger)</f>
        <v>44593</v>
      </c>
      <c r="BB751" s="101">
        <f>_xll.qlInterestRateIndexMaturity(Currency&amp;"ibor"&amp;Tenor,BA751,Trigger)</f>
        <v>44774</v>
      </c>
      <c r="BC751" s="246">
        <f>_xll.qlIndexFixing($AC$5,AZ751,TRUE,_xll.ohTrigger(Trigger,Trigger6M))</f>
        <v>1.7583789447606128E-2</v>
      </c>
      <c r="BD751" s="246">
        <f>_xll.qlIndexFixing($BE$1,AZ751,TRUE,_xll.ohTrigger(Trigger,Trigger6M))</f>
        <v>1.7531418914231454E-2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44596</v>
      </c>
      <c r="BA752" s="101">
        <f>_xll.qlCalendarAdvance(Calendar,BA751,AY752,"f",,Trigger)</f>
        <v>44600</v>
      </c>
      <c r="BB752" s="101">
        <f>_xll.qlInterestRateIndexMaturity(Currency&amp;"ibor"&amp;Tenor,BA752,Trigger)</f>
        <v>44781</v>
      </c>
      <c r="BC752" s="246">
        <f>_xll.qlIndexFixing($AC$5,AZ752,TRUE,_xll.ohTrigger(Trigger,Trigger6M))</f>
        <v>1.7612055231550724E-2</v>
      </c>
      <c r="BD752" s="246">
        <f>_xll.qlIndexFixing($BE$1,AZ752,TRUE,_xll.ohTrigger(Trigger,Trigger6M))</f>
        <v>1.7573905313810055E-2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44603</v>
      </c>
      <c r="BA753" s="101">
        <f>_xll.qlCalendarAdvance(Calendar,BA752,AY753,"f",,Trigger)</f>
        <v>44607</v>
      </c>
      <c r="BB753" s="101">
        <f>_xll.qlInterestRateIndexMaturity(Currency&amp;"ibor"&amp;Tenor,BA753,Trigger)</f>
        <v>44788</v>
      </c>
      <c r="BC753" s="246">
        <f>_xll.qlIndexFixing($AC$5,AZ753,TRUE,_xll.ohTrigger(Trigger,Trigger6M))</f>
        <v>1.7640172604810475E-2</v>
      </c>
      <c r="BD753" s="246">
        <f>_xll.qlIndexFixing($BE$1,AZ753,TRUE,_xll.ohTrigger(Trigger,Trigger6M))</f>
        <v>1.7616157619729723E-2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44610</v>
      </c>
      <c r="BA754" s="101">
        <f>_xll.qlCalendarAdvance(Calendar,BA753,AY754,"f",,Trigger)</f>
        <v>44614</v>
      </c>
      <c r="BB754" s="101">
        <f>_xll.qlInterestRateIndexMaturity(Currency&amp;"ibor"&amp;Tenor,BA754,Trigger)</f>
        <v>44795</v>
      </c>
      <c r="BC754" s="246">
        <f>_xll.qlIndexFixing($AC$5,AZ754,TRUE,_xll.ohTrigger(Trigger,Trigger6M))</f>
        <v>1.7668141561135352E-2</v>
      </c>
      <c r="BD754" s="246">
        <f>_xll.qlIndexFixing($BE$1,AZ754,TRUE,_xll.ohTrigger(Trigger,Trigger6M))</f>
        <v>1.7658177813882677E-2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44617</v>
      </c>
      <c r="BA755" s="101">
        <f>_xll.qlCalendarAdvance(Calendar,BA754,AY755,"f",,Trigger)</f>
        <v>44621</v>
      </c>
      <c r="BB755" s="101">
        <f>_xll.qlInterestRateIndexMaturity(Currency&amp;"ibor"&amp;Tenor,BA755,Trigger)</f>
        <v>44805</v>
      </c>
      <c r="BC755" s="246">
        <f>_xll.qlIndexFixing($AC$5,AZ755,TRUE,_xll.ohTrigger(Trigger,Trigger6M))</f>
        <v>1.7700934290294658E-2</v>
      </c>
      <c r="BD755" s="246">
        <f>_xll.qlIndexFixing($BE$1,AZ755,TRUE,_xll.ohTrigger(Trigger,Trigger6M))</f>
        <v>1.7709979453022169E-2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44624</v>
      </c>
      <c r="BA756" s="101">
        <f>_xll.qlCalendarAdvance(Calendar,BA755,AY756,"f",,Trigger)</f>
        <v>44628</v>
      </c>
      <c r="BB756" s="101">
        <f>_xll.qlInterestRateIndexMaturity(Currency&amp;"ibor"&amp;Tenor,BA756,Trigger)</f>
        <v>44812</v>
      </c>
      <c r="BC756" s="246">
        <f>_xll.qlIndexFixing($AC$5,AZ756,TRUE,_xll.ohTrigger(Trigger,Trigger6M))</f>
        <v>1.7729012302878329E-2</v>
      </c>
      <c r="BD756" s="246">
        <f>_xll.qlIndexFixing($BE$1,AZ756,TRUE,_xll.ohTrigger(Trigger,Trigger6M))</f>
        <v>1.7751501317626595E-2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44631</v>
      </c>
      <c r="BA757" s="101">
        <f>_xll.qlCalendarAdvance(Calendar,BA756,AY757,"f",,Trigger)</f>
        <v>44635</v>
      </c>
      <c r="BB757" s="101">
        <f>_xll.qlInterestRateIndexMaturity(Currency&amp;"ibor"&amp;Tenor,BA757,Trigger)</f>
        <v>44819</v>
      </c>
      <c r="BC757" s="246">
        <f>_xll.qlIndexFixing($AC$5,AZ757,TRUE,_xll.ohTrigger(Trigger,Trigger6M))</f>
        <v>1.7756944302177495E-2</v>
      </c>
      <c r="BD757" s="246">
        <f>_xll.qlIndexFixing($BE$1,AZ757,TRUE,_xll.ohTrigger(Trigger,Trigger6M))</f>
        <v>1.7792797544489487E-2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44638</v>
      </c>
      <c r="BA758" s="101">
        <f>_xll.qlCalendarAdvance(Calendar,BA757,AY758,"f",,Trigger)</f>
        <v>44642</v>
      </c>
      <c r="BB758" s="101">
        <f>_xll.qlInterestRateIndexMaturity(Currency&amp;"ibor"&amp;Tenor,BA758,Trigger)</f>
        <v>44826</v>
      </c>
      <c r="BC758" s="246">
        <f>_xll.qlIndexFixing($AC$5,AZ758,TRUE,_xll.ohTrigger(Trigger,Trigger6M))</f>
        <v>1.7784730281982773E-2</v>
      </c>
      <c r="BD758" s="246">
        <f>_xll.qlIndexFixing($BE$1,AZ758,TRUE,_xll.ohTrigger(Trigger,Trigger6M))</f>
        <v>1.7833870084038052E-2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44645</v>
      </c>
      <c r="BA759" s="101">
        <f>_xll.qlCalendarAdvance(Calendar,BA758,AY759,"f",,Trigger)</f>
        <v>44649</v>
      </c>
      <c r="BB759" s="101">
        <f>_xll.qlInterestRateIndexMaturity(Currency&amp;"ibor"&amp;Tenor,BA759,Trigger)</f>
        <v>44833</v>
      </c>
      <c r="BC759" s="246">
        <f>_xll.qlIndexFixing($AC$5,AZ759,TRUE,_xll.ohTrigger(Trigger,Trigger6M))</f>
        <v>1.7812370236118671E-2</v>
      </c>
      <c r="BD759" s="246">
        <f>_xll.qlIndexFixing($BE$1,AZ759,TRUE,_xll.ohTrigger(Trigger,Trigger6M))</f>
        <v>1.7874720886942357E-2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44652</v>
      </c>
      <c r="BA760" s="101">
        <f>_xll.qlCalendarAdvance(Calendar,BA759,AY760,"f",,Trigger)</f>
        <v>44656</v>
      </c>
      <c r="BB760" s="101">
        <f>_xll.qlInterestRateIndexMaturity(Currency&amp;"ibor"&amp;Tenor,BA760,Trigger)</f>
        <v>44839</v>
      </c>
      <c r="BC760" s="246">
        <f>_xll.qlIndexFixing($AC$5,AZ760,TRUE,_xll.ohTrigger(Trigger,Trigger6M))</f>
        <v>1.7837501906054862E-2</v>
      </c>
      <c r="BD760" s="246">
        <f>_xll.qlIndexFixing($BE$1,AZ760,TRUE,_xll.ohTrigger(Trigger,Trigger6M))</f>
        <v>1.7912080877773989E-2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44659</v>
      </c>
      <c r="BA761" s="101">
        <f>_xll.qlCalendarAdvance(Calendar,BA760,AY761,"f",,Trigger)</f>
        <v>44663</v>
      </c>
      <c r="BB761" s="101">
        <f>_xll.qlInterestRateIndexMaturity(Currency&amp;"ibor"&amp;Tenor,BA761,Trigger)</f>
        <v>44846</v>
      </c>
      <c r="BC761" s="246">
        <f>_xll.qlIndexFixing($AC$5,AZ761,TRUE,_xll.ohTrigger(Trigger,Trigger6M))</f>
        <v>1.786471194425299E-2</v>
      </c>
      <c r="BD761" s="246">
        <f>_xll.qlIndexFixing($BE$1,AZ761,TRUE,_xll.ohTrigger(Trigger,Trigger6M))</f>
        <v>1.7952506632991649E-2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44664</v>
      </c>
      <c r="BA762" s="101">
        <f>_xll.qlCalendarAdvance(Calendar,BA761,AY762,"f",,Trigger)</f>
        <v>44670</v>
      </c>
      <c r="BB762" s="101">
        <f>_xll.qlInterestRateIndexMaturity(Currency&amp;"ibor"&amp;Tenor,BA762,Trigger)</f>
        <v>44853</v>
      </c>
      <c r="BC762" s="246">
        <f>_xll.qlIndexFixing($AC$5,AZ762,TRUE,_xll.ohTrigger(Trigger,Trigger6M))</f>
        <v>1.7891775139940513E-2</v>
      </c>
      <c r="BD762" s="246">
        <f>_xll.qlIndexFixing($BE$1,AZ762,TRUE,_xll.ohTrigger(Trigger,Trigger6M))</f>
        <v>1.7992716384837616E-2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44673</v>
      </c>
      <c r="BA763" s="101">
        <f>_xll.qlCalendarAdvance(Calendar,BA762,AY763,"f",,Trigger)</f>
        <v>44677</v>
      </c>
      <c r="BB763" s="101">
        <f>_xll.qlInterestRateIndexMaturity(Currency&amp;"ibor"&amp;Tenor,BA763,Trigger)</f>
        <v>44860</v>
      </c>
      <c r="BC763" s="246">
        <f>_xll.qlIndexFixing($AC$5,AZ763,TRUE,_xll.ohTrigger(Trigger,Trigger6M))</f>
        <v>1.7918691487102123E-2</v>
      </c>
      <c r="BD763" s="246">
        <f>_xll.qlIndexFixing($BE$1,AZ763,TRUE,_xll.ohTrigger(Trigger,Trigger6M))</f>
        <v>1.8032712095614127E-2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44680</v>
      </c>
      <c r="BA764" s="101">
        <f>_xll.qlCalendarAdvance(Calendar,BA763,AY764,"f",,Trigger)</f>
        <v>44684</v>
      </c>
      <c r="BB764" s="101">
        <f>_xll.qlInterestRateIndexMaturity(Currency&amp;"ibor"&amp;Tenor,BA764,Trigger)</f>
        <v>44868</v>
      </c>
      <c r="BC764" s="246">
        <f>_xll.qlIndexFixing($AC$5,AZ764,TRUE,_xll.ohTrigger(Trigger,Trigger6M))</f>
        <v>1.7948379407845914E-2</v>
      </c>
      <c r="BD764" s="246">
        <f>_xll.qlIndexFixing($BE$1,AZ764,TRUE,_xll.ohTrigger(Trigger,Trigger6M))</f>
        <v>1.8075717141720602E-2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44687</v>
      </c>
      <c r="BA765" s="101">
        <f>_xll.qlCalendarAdvance(Calendar,BA764,AY765,"f",,Trigger)</f>
        <v>44691</v>
      </c>
      <c r="BB765" s="101">
        <f>_xll.qlInterestRateIndexMaturity(Currency&amp;"ibor"&amp;Tenor,BA765,Trigger)</f>
        <v>44875</v>
      </c>
      <c r="BC765" s="246">
        <f>_xll.qlIndexFixing($AC$5,AZ765,TRUE,_xll.ohTrigger(Trigger,Trigger6M))</f>
        <v>1.7975143080073905E-2</v>
      </c>
      <c r="BD765" s="246">
        <f>_xll.qlIndexFixing($BE$1,AZ765,TRUE,_xll.ohTrigger(Trigger,Trigger6M))</f>
        <v>1.8115278501962262E-2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44694</v>
      </c>
      <c r="BA766" s="101">
        <f>_xll.qlCalendarAdvance(Calendar,BA765,AY766,"f",,Trigger)</f>
        <v>44698</v>
      </c>
      <c r="BB766" s="101">
        <f>_xll.qlInterestRateIndexMaturity(Currency&amp;"ibor"&amp;Tenor,BA766,Trigger)</f>
        <v>44882</v>
      </c>
      <c r="BC766" s="246">
        <f>_xll.qlIndexFixing($AC$5,AZ766,TRUE,_xll.ohTrigger(Trigger,Trigger6M))</f>
        <v>1.80017606843055E-2</v>
      </c>
      <c r="BD766" s="246">
        <f>_xll.qlIndexFixing($BE$1,AZ766,TRUE,_xll.ohTrigger(Trigger,Trigger6M))</f>
        <v>1.8154631786776166E-2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44701</v>
      </c>
      <c r="BA767" s="101">
        <f>_xll.qlCalendarAdvance(Calendar,BA766,AY767,"f",,Trigger)</f>
        <v>44705</v>
      </c>
      <c r="BB767" s="101">
        <f>_xll.qlInterestRateIndexMaturity(Currency&amp;"ibor"&amp;Tenor,BA767,Trigger)</f>
        <v>44889</v>
      </c>
      <c r="BC767" s="246">
        <f>_xll.qlIndexFixing($AC$5,AZ767,TRUE,_xll.ohTrigger(Trigger,Trigger6M))</f>
        <v>1.8028232214622828E-2</v>
      </c>
      <c r="BD767" s="246">
        <f>_xll.qlIndexFixing($BE$1,AZ767,TRUE,_xll.ohTrigger(Trigger,Trigger6M))</f>
        <v>1.8193778948672204E-2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44708</v>
      </c>
      <c r="BA768" s="101">
        <f>_xll.qlCalendarAdvance(Calendar,BA767,AY768,"f",,Trigger)</f>
        <v>44712</v>
      </c>
      <c r="BB768" s="101">
        <f>_xll.qlInterestRateIndexMaturity(Currency&amp;"ibor"&amp;Tenor,BA768,Trigger)</f>
        <v>44895</v>
      </c>
      <c r="BC768" s="246">
        <f>_xll.qlIndexFixing($AC$5,AZ768,TRUE,_xll.ohTrigger(Trigger,Trigger6M))</f>
        <v>1.8051070286738784E-2</v>
      </c>
      <c r="BD768" s="246">
        <f>_xll.qlIndexFixing($BE$1,AZ768,TRUE,_xll.ohTrigger(Trigger,Trigger6M))</f>
        <v>1.8229548729925823E-2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44715</v>
      </c>
      <c r="BA769" s="101">
        <f>_xll.qlCalendarAdvance(Calendar,BA768,AY769,"f",,Trigger)</f>
        <v>44719</v>
      </c>
      <c r="BB769" s="101">
        <f>_xll.qlInterestRateIndexMaturity(Currency&amp;"ibor"&amp;Tenor,BA769,Trigger)</f>
        <v>44902</v>
      </c>
      <c r="BC769" s="246">
        <f>_xll.qlIndexFixing($AC$5,AZ769,TRUE,_xll.ohTrigger(Trigger,Trigger6M))</f>
        <v>1.8077105418232965E-2</v>
      </c>
      <c r="BD769" s="246">
        <f>_xll.qlIndexFixing($BE$1,AZ769,TRUE,_xll.ohTrigger(Trigger,Trigger6M))</f>
        <v>1.8268301415297322E-2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44722</v>
      </c>
      <c r="BA770" s="101">
        <f>_xll.qlCalendarAdvance(Calendar,BA769,AY770,"f",,Trigger)</f>
        <v>44726</v>
      </c>
      <c r="BB770" s="101">
        <f>_xll.qlInterestRateIndexMaturity(Currency&amp;"ibor"&amp;Tenor,BA770,Trigger)</f>
        <v>44909</v>
      </c>
      <c r="BC770" s="246">
        <f>_xll.qlIndexFixing($AC$5,AZ770,TRUE,_xll.ohTrigger(Trigger,Trigger6M))</f>
        <v>1.8102993660000972E-2</v>
      </c>
      <c r="BD770" s="246">
        <f>_xll.qlIndexFixing($BE$1,AZ770,TRUE,_xll.ohTrigger(Trigger,Trigger6M))</f>
        <v>1.8306853802004173E-2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44729</v>
      </c>
      <c r="BA771" s="101">
        <f>_xll.qlCalendarAdvance(Calendar,BA770,AY771,"f",,Trigger)</f>
        <v>44733</v>
      </c>
      <c r="BB771" s="101">
        <f>_xll.qlInterestRateIndexMaturity(Currency&amp;"ibor"&amp;Tenor,BA771,Trigger)</f>
        <v>44916</v>
      </c>
      <c r="BC771" s="246">
        <f>_xll.qlIndexFixing($AC$5,AZ771,TRUE,_xll.ohTrigger(Trigger,Trigger6M))</f>
        <v>1.8128735006288716E-2</v>
      </c>
      <c r="BD771" s="246">
        <f>_xll.qlIndexFixing($BE$1,AZ771,TRUE,_xll.ohTrigger(Trigger,Trigger6M))</f>
        <v>1.8345207854121613E-2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44736</v>
      </c>
      <c r="BA772" s="101">
        <f>_xll.qlCalendarAdvance(Calendar,BA771,AY772,"f",,Trigger)</f>
        <v>44740</v>
      </c>
      <c r="BB772" s="101">
        <f>_xll.qlInterestRateIndexMaturity(Currency&amp;"ibor"&amp;Tenor,BA772,Trigger)</f>
        <v>44923</v>
      </c>
      <c r="BC772" s="246">
        <f>_xll.qlIndexFixing($AC$5,AZ772,TRUE,_xll.ohTrigger(Trigger,Trigger6M))</f>
        <v>1.8154329451372693E-2</v>
      </c>
      <c r="BD772" s="246">
        <f>_xll.qlIndexFixing($BE$1,AZ772,TRUE,_xll.ohTrigger(Trigger,Trigger6M))</f>
        <v>1.8383365535937179E-2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44743</v>
      </c>
      <c r="BA773" s="101">
        <f>_xll.qlCalendarAdvance(Calendar,BA772,AY773,"f",,Trigger)</f>
        <v>44747</v>
      </c>
      <c r="BB773" s="101">
        <f>_xll.qlInterestRateIndexMaturity(Currency&amp;"ibor"&amp;Tenor,BA773,Trigger)</f>
        <v>44931</v>
      </c>
      <c r="BC773" s="246">
        <f>_xll.qlIndexFixing($AC$5,AZ773,TRUE,_xll.ohTrigger(Trigger,Trigger6M))</f>
        <v>1.8187821992766261E-2</v>
      </c>
      <c r="BD773" s="246">
        <f>_xll.qlIndexFixing($BE$1,AZ773,TRUE,_xll.ohTrigger(Trigger,Trigger6M))</f>
        <v>1.8424442705982043E-2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44750</v>
      </c>
      <c r="BA774" s="101">
        <f>_xll.qlCalendarAdvance(Calendar,BA773,AY774,"f",,Trigger)</f>
        <v>44754</v>
      </c>
      <c r="BB774" s="101">
        <f>_xll.qlInterestRateIndexMaturity(Currency&amp;"ibor"&amp;Tenor,BA774,Trigger)</f>
        <v>44938</v>
      </c>
      <c r="BC774" s="246">
        <f>_xll.qlIndexFixing($AC$5,AZ774,TRUE,_xll.ohTrigger(Trigger,Trigger6M))</f>
        <v>1.8240154459996383E-2</v>
      </c>
      <c r="BD774" s="246">
        <f>_xll.qlIndexFixing($BE$1,AZ774,TRUE,_xll.ohTrigger(Trigger,Trigger6M))</f>
        <v>1.8462201208072675E-2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44757</v>
      </c>
      <c r="BA775" s="101">
        <f>_xll.qlCalendarAdvance(Calendar,BA774,AY775,"f",,Trigger)</f>
        <v>44761</v>
      </c>
      <c r="BB775" s="101">
        <f>_xll.qlInterestRateIndexMaturity(Currency&amp;"ibor"&amp;Tenor,BA775,Trigger)</f>
        <v>44945</v>
      </c>
      <c r="BC775" s="246">
        <f>_xll.qlIndexFixing($AC$5,AZ775,TRUE,_xll.ohTrigger(Trigger,Trigger6M))</f>
        <v>1.8292488314107118E-2</v>
      </c>
      <c r="BD775" s="246">
        <f>_xll.qlIndexFixing($BE$1,AZ775,TRUE,_xll.ohTrigger(Trigger,Trigger6M))</f>
        <v>1.8499766969047197E-2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44764</v>
      </c>
      <c r="BA776" s="101">
        <f>_xll.qlCalendarAdvance(Calendar,BA775,AY776,"f",,Trigger)</f>
        <v>44768</v>
      </c>
      <c r="BB776" s="101">
        <f>_xll.qlInterestRateIndexMaturity(Currency&amp;"ibor"&amp;Tenor,BA776,Trigger)</f>
        <v>44952</v>
      </c>
      <c r="BC776" s="246">
        <f>_xll.qlIndexFixing($AC$5,AZ776,TRUE,_xll.ohTrigger(Trigger,Trigger6M))</f>
        <v>1.8344823555136256E-2</v>
      </c>
      <c r="BD776" s="246">
        <f>_xll.qlIndexFixing($BE$1,AZ776,TRUE,_xll.ohTrigger(Trigger,Trigger6M))</f>
        <v>1.8537139977882248E-2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44771</v>
      </c>
      <c r="BA777" s="101">
        <f>_xll.qlCalendarAdvance(Calendar,BA776,AY777,"f",,Trigger)</f>
        <v>44775</v>
      </c>
      <c r="BB777" s="101">
        <f>_xll.qlInterestRateIndexMaturity(Currency&amp;"ibor"&amp;Tenor,BA777,Trigger)</f>
        <v>44959</v>
      </c>
      <c r="BC777" s="246">
        <f>_xll.qlIndexFixing($AC$5,AZ777,TRUE,_xll.ohTrigger(Trigger,Trigger6M))</f>
        <v>1.8397160183119425E-2</v>
      </c>
      <c r="BD777" s="246">
        <f>_xll.qlIndexFixing($BE$1,AZ777,TRUE,_xll.ohTrigger(Trigger,Trigger6M))</f>
        <v>1.8574320223608349E-2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44778</v>
      </c>
      <c r="BA778" s="101">
        <f>_xll.qlCalendarAdvance(Calendar,BA777,AY778,"f",,Trigger)</f>
        <v>44782</v>
      </c>
      <c r="BB778" s="101">
        <f>_xll.qlInterestRateIndexMaturity(Currency&amp;"ibor"&amp;Tenor,BA778,Trigger)</f>
        <v>44966</v>
      </c>
      <c r="BC778" s="246">
        <f>_xll.qlIndexFixing($AC$5,AZ778,TRUE,_xll.ohTrigger(Trigger,Trigger6M))</f>
        <v>1.844949819809355E-2</v>
      </c>
      <c r="BD778" s="246">
        <f>_xll.qlIndexFixing($BE$1,AZ778,TRUE,_xll.ohTrigger(Trigger,Trigger6M))</f>
        <v>1.8611307695311184E-2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44785</v>
      </c>
      <c r="BA779" s="101">
        <f>_xll.qlCalendarAdvance(Calendar,BA778,AY779,"f",,Trigger)</f>
        <v>44789</v>
      </c>
      <c r="BB779" s="101">
        <f>_xll.qlInterestRateIndexMaturity(Currency&amp;"ibor"&amp;Tenor,BA779,Trigger)</f>
        <v>44973</v>
      </c>
      <c r="BC779" s="246">
        <f>_xll.qlIndexFixing($AC$5,AZ779,TRUE,_xll.ohTrigger(Trigger,Trigger6M))</f>
        <v>1.8501837600096428E-2</v>
      </c>
      <c r="BD779" s="246">
        <f>_xll.qlIndexFixing($BE$1,AZ779,TRUE,_xll.ohTrigger(Trigger,Trigger6M))</f>
        <v>1.8648102382135521E-2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44792</v>
      </c>
      <c r="BA780" s="101">
        <f>_xll.qlCalendarAdvance(Calendar,BA779,AY780,"f",,Trigger)</f>
        <v>44796</v>
      </c>
      <c r="BB780" s="101">
        <f>_xll.qlInterestRateIndexMaturity(Currency&amp;"ibor"&amp;Tenor,BA780,Trigger)</f>
        <v>44980</v>
      </c>
      <c r="BC780" s="246">
        <f>_xll.qlIndexFixing($AC$5,AZ780,TRUE,_xll.ohTrigger(Trigger,Trigger6M))</f>
        <v>1.8554178389163681E-2</v>
      </c>
      <c r="BD780" s="246">
        <f>_xll.qlIndexFixing($BE$1,AZ780,TRUE,_xll.ohTrigger(Trigger,Trigger6M))</f>
        <v>1.8684704273280874E-2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44799</v>
      </c>
      <c r="BA781" s="101">
        <f>_xll.qlCalendarAdvance(Calendar,BA780,AY781,"f",,Trigger)</f>
        <v>44803</v>
      </c>
      <c r="BB781" s="101">
        <f>_xll.qlInterestRateIndexMaturity(Currency&amp;"ibor"&amp;Tenor,BA781,Trigger)</f>
        <v>44985</v>
      </c>
      <c r="BC781" s="246">
        <f>_xll.qlIndexFixing($AC$5,AZ781,TRUE,_xll.ohTrigger(Trigger,Trigger6M))</f>
        <v>1.8598085188855383E-2</v>
      </c>
      <c r="BD781" s="246">
        <f>_xll.qlIndexFixing($BE$1,AZ781,TRUE,_xll.ohTrigger(Trigger,Trigger6M))</f>
        <v>1.8715074391832783E-2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44806</v>
      </c>
      <c r="BA782" s="101">
        <f>_xll.qlCalendarAdvance(Calendar,BA781,AY782,"f",,Trigger)</f>
        <v>44810</v>
      </c>
      <c r="BB782" s="101">
        <f>_xll.qlInterestRateIndexMaturity(Currency&amp;"ibor"&amp;Tenor,BA782,Trigger)</f>
        <v>44991</v>
      </c>
      <c r="BC782" s="246">
        <f>_xll.qlIndexFixing($AC$5,AZ782,TRUE,_xll.ohTrigger(Trigger,Trigger6M))</f>
        <v>1.8646203295036939E-2</v>
      </c>
      <c r="BD782" s="246">
        <f>_xll.qlIndexFixing($BE$1,AZ782,TRUE,_xll.ohTrigger(Trigger,Trigger6M))</f>
        <v>1.8748305315512404E-2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44813</v>
      </c>
      <c r="BA783" s="101">
        <f>_xll.qlCalendarAdvance(Calendar,BA782,AY783,"f",,Trigger)</f>
        <v>44817</v>
      </c>
      <c r="BB783" s="101">
        <f>_xll.qlInterestRateIndexMaturity(Currency&amp;"ibor"&amp;Tenor,BA783,Trigger)</f>
        <v>44998</v>
      </c>
      <c r="BC783" s="246">
        <f>_xll.qlIndexFixing($AC$5,AZ783,TRUE,_xll.ohTrigger(Trigger,Trigger6M))</f>
        <v>1.8698539841896795E-2</v>
      </c>
      <c r="BD783" s="246">
        <f>_xll.qlIndexFixing($BE$1,AZ783,TRUE,_xll.ohTrigger(Trigger,Trigger6M))</f>
        <v>1.8784364466648808E-2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44820</v>
      </c>
      <c r="BA784" s="101">
        <f>_xll.qlCalendarAdvance(Calendar,BA783,AY784,"f",,Trigger)</f>
        <v>44824</v>
      </c>
      <c r="BB784" s="101">
        <f>_xll.qlInterestRateIndexMaturity(Currency&amp;"ibor"&amp;Tenor,BA784,Trigger)</f>
        <v>45005</v>
      </c>
      <c r="BC784" s="246">
        <f>_xll.qlIndexFixing($AC$5,AZ784,TRUE,_xll.ohTrigger(Trigger,Trigger6M))</f>
        <v>1.8750877753131345E-2</v>
      </c>
      <c r="BD784" s="246">
        <f>_xll.qlIndexFixing($BE$1,AZ784,TRUE,_xll.ohTrigger(Trigger,Trigger6M))</f>
        <v>1.8820230801079852E-2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44827</v>
      </c>
      <c r="BA785" s="101">
        <f>_xll.qlCalendarAdvance(Calendar,BA784,AY785,"f",,Trigger)</f>
        <v>44831</v>
      </c>
      <c r="BB785" s="101">
        <f>_xll.qlInterestRateIndexMaturity(Currency&amp;"ibor"&amp;Tenor,BA785,Trigger)</f>
        <v>45012</v>
      </c>
      <c r="BC785" s="246">
        <f>_xll.qlIndexFixing($AC$5,AZ785,TRUE,_xll.ohTrigger(Trigger,Trigger6M))</f>
        <v>1.8803217028776797E-2</v>
      </c>
      <c r="BD785" s="246">
        <f>_xll.qlIndexFixing($BE$1,AZ785,TRUE,_xll.ohTrigger(Trigger,Trigger6M))</f>
        <v>1.8855904308449613E-2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44834</v>
      </c>
      <c r="BA786" s="101">
        <f>_xll.qlCalendarAdvance(Calendar,BA785,AY786,"f",,Trigger)</f>
        <v>44838</v>
      </c>
      <c r="BB786" s="101">
        <f>_xll.qlInterestRateIndexMaturity(Currency&amp;"ibor"&amp;Tenor,BA786,Trigger)</f>
        <v>45020</v>
      </c>
      <c r="BC786" s="246">
        <f>_xll.qlIndexFixing($AC$5,AZ786,TRUE,_xll.ohTrigger(Trigger,Trigger6M))</f>
        <v>1.8859788783169389E-2</v>
      </c>
      <c r="BD786" s="246">
        <f>_xll.qlIndexFixing($BE$1,AZ786,TRUE,_xll.ohTrigger(Trigger,Trigger6M))</f>
        <v>1.8894346461656553E-2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44841</v>
      </c>
      <c r="BA787" s="101">
        <f>_xll.qlCalendarAdvance(Calendar,BA786,AY787,"f",,Trigger)</f>
        <v>44845</v>
      </c>
      <c r="BB787" s="101">
        <f>_xll.qlInterestRateIndexMaturity(Currency&amp;"ibor"&amp;Tenor,BA787,Trigger)</f>
        <v>45027</v>
      </c>
      <c r="BC787" s="246">
        <f>_xll.qlIndexFixing($AC$5,AZ787,TRUE,_xll.ohTrigger(Trigger,Trigger6M))</f>
        <v>1.8912133618171265E-2</v>
      </c>
      <c r="BD787" s="246">
        <f>_xll.qlIndexFixing($BE$1,AZ787,TRUE,_xll.ohTrigger(Trigger,Trigger6M))</f>
        <v>1.8929622352093847E-2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44848</v>
      </c>
      <c r="BA788" s="101">
        <f>_xll.qlCalendarAdvance(Calendar,BA787,AY788,"f",,Trigger)</f>
        <v>44852</v>
      </c>
      <c r="BB788" s="101">
        <f>_xll.qlInterestRateIndexMaturity(Currency&amp;"ibor"&amp;Tenor,BA788,Trigger)</f>
        <v>45034</v>
      </c>
      <c r="BC788" s="246">
        <f>_xll.qlIndexFixing($AC$5,AZ788,TRUE,_xll.ohTrigger(Trigger,Trigger6M))</f>
        <v>1.8964479825303249E-2</v>
      </c>
      <c r="BD788" s="246">
        <f>_xll.qlIndexFixing($BE$1,AZ788,TRUE,_xll.ohTrigger(Trigger,Trigger6M))</f>
        <v>1.8964705377325582E-2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44855</v>
      </c>
      <c r="BA789" s="101">
        <f>_xll.qlCalendarAdvance(Calendar,BA788,AY789,"f",,Trigger)</f>
        <v>44859</v>
      </c>
      <c r="BB789" s="101">
        <f>_xll.qlInterestRateIndexMaturity(Currency&amp;"ibor"&amp;Tenor,BA789,Trigger)</f>
        <v>45041</v>
      </c>
      <c r="BC789" s="246">
        <f>_xll.qlIndexFixing($AC$5,AZ789,TRUE,_xll.ohTrigger(Trigger,Trigger6M))</f>
        <v>1.9016827404600905E-2</v>
      </c>
      <c r="BD789" s="246">
        <f>_xll.qlIndexFixing($BE$1,AZ789,TRUE,_xll.ohTrigger(Trigger,Trigger6M))</f>
        <v>1.8999595527165174E-2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44862</v>
      </c>
      <c r="BA790" s="101">
        <f>_xll.qlCalendarAdvance(Calendar,BA789,AY790,"f",,Trigger)</f>
        <v>44866</v>
      </c>
      <c r="BB790" s="101">
        <f>_xll.qlInterestRateIndexMaturity(Currency&amp;"ibor"&amp;Tenor,BA790,Trigger)</f>
        <v>45048</v>
      </c>
      <c r="BC790" s="246">
        <f>_xll.qlIndexFixing($AC$5,AZ790,TRUE,_xll.ohTrigger(Trigger,Trigger6M))</f>
        <v>1.9069176356101135E-2</v>
      </c>
      <c r="BD790" s="246">
        <f>_xll.qlIndexFixing($BE$1,AZ790,TRUE,_xll.ohTrigger(Trigger,Trigger6M))</f>
        <v>1.9034292791480948E-2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44869</v>
      </c>
      <c r="BA791" s="101">
        <f>_xll.qlCalendarAdvance(Calendar,BA790,AY791,"f",,Trigger)</f>
        <v>44873</v>
      </c>
      <c r="BB791" s="101">
        <f>_xll.qlInterestRateIndexMaturity(Currency&amp;"ibor"&amp;Tenor,BA791,Trigger)</f>
        <v>45054</v>
      </c>
      <c r="BC791" s="246">
        <f>_xll.qlIndexFixing($AC$5,AZ791,TRUE,_xll.ohTrigger(Trigger,Trigger6M))</f>
        <v>1.9117281337259248E-2</v>
      </c>
      <c r="BD791" s="246">
        <f>_xll.qlIndexFixing($BE$1,AZ791,TRUE,_xll.ohTrigger(Trigger,Trigger6M))</f>
        <v>1.9065895411407158E-2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44876</v>
      </c>
      <c r="BA792" s="101">
        <f>_xll.qlCalendarAdvance(Calendar,BA791,AY792,"f",,Trigger)</f>
        <v>44880</v>
      </c>
      <c r="BB792" s="101">
        <f>_xll.qlInterestRateIndexMaturity(Currency&amp;"ibor"&amp;Tenor,BA792,Trigger)</f>
        <v>45061</v>
      </c>
      <c r="BC792" s="246">
        <f>_xll.qlIndexFixing($AC$5,AZ792,TRUE,_xll.ohTrigger(Trigger,Trigger6M))</f>
        <v>1.9169630164773386E-2</v>
      </c>
      <c r="BD792" s="246">
        <f>_xll.qlIndexFixing($BE$1,AZ792,TRUE,_xll.ohTrigger(Trigger,Trigger6M))</f>
        <v>1.9100218844029675E-2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44883</v>
      </c>
      <c r="BA793" s="101">
        <f>_xll.qlCalendarAdvance(Calendar,BA792,AY793,"f",,Trigger)</f>
        <v>44887</v>
      </c>
      <c r="BB793" s="101">
        <f>_xll.qlInterestRateIndexMaturity(Currency&amp;"ibor"&amp;Tenor,BA793,Trigger)</f>
        <v>45068</v>
      </c>
      <c r="BC793" s="246">
        <f>_xll.qlIndexFixing($AC$5,AZ793,TRUE,_xll.ohTrigger(Trigger,Trigger6M))</f>
        <v>1.9221980356982405E-2</v>
      </c>
      <c r="BD793" s="246">
        <f>_xll.qlIndexFixing($BE$1,AZ793,TRUE,_xll.ohTrigger(Trigger,Trigger6M))</f>
        <v>1.9134349368738018E-2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44890</v>
      </c>
      <c r="BA794" s="101">
        <f>_xll.qlCalendarAdvance(Calendar,BA793,AY794,"f",,Trigger)</f>
        <v>44894</v>
      </c>
      <c r="BB794" s="101">
        <f>_xll.qlInterestRateIndexMaturity(Currency&amp;"ibor"&amp;Tenor,BA794,Trigger)</f>
        <v>45075</v>
      </c>
      <c r="BC794" s="246">
        <f>_xll.qlIndexFixing($AC$5,AZ794,TRUE,_xll.ohTrigger(Trigger,Trigger6M))</f>
        <v>1.9274331913922072E-2</v>
      </c>
      <c r="BD794" s="246">
        <f>_xll.qlIndexFixing($BE$1,AZ794,TRUE,_xll.ohTrigger(Trigger,Trigger6M))</f>
        <v>1.9168286975676643E-2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44897</v>
      </c>
      <c r="BA795" s="101">
        <f>_xll.qlCalendarAdvance(Calendar,BA794,AY795,"f",,Trigger)</f>
        <v>44901</v>
      </c>
      <c r="BB795" s="101">
        <f>_xll.qlInterestRateIndexMaturity(Currency&amp;"ibor"&amp;Tenor,BA795,Trigger)</f>
        <v>45083</v>
      </c>
      <c r="BC795" s="246">
        <f>_xll.qlIndexFixing($AC$5,AZ795,TRUE,_xll.ohTrigger(Trigger,Trigger6M))</f>
        <v>1.9330941697892599E-2</v>
      </c>
      <c r="BD795" s="246">
        <f>_xll.qlIndexFixing($BE$1,AZ795,TRUE,_xll.ohTrigger(Trigger,Trigger6M))</f>
        <v>1.9204885479542404E-2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44904</v>
      </c>
      <c r="BA796" s="101">
        <f>_xll.qlCalendarAdvance(Calendar,BA795,AY796,"f",,Trigger)</f>
        <v>44908</v>
      </c>
      <c r="BB796" s="101">
        <f>_xll.qlInterestRateIndexMaturity(Currency&amp;"ibor"&amp;Tenor,BA796,Trigger)</f>
        <v>45090</v>
      </c>
      <c r="BC796" s="246">
        <f>_xll.qlIndexFixing($AC$5,AZ796,TRUE,_xll.ohTrigger(Trigger,Trigger6M))</f>
        <v>1.9383298883360621E-2</v>
      </c>
      <c r="BD796" s="246">
        <f>_xll.qlIndexFixing($BE$1,AZ796,TRUE,_xll.ohTrigger(Trigger,Trigger6M))</f>
        <v>1.9238425221099656E-2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44911</v>
      </c>
      <c r="BA797" s="101">
        <f>_xll.qlCalendarAdvance(Calendar,BA796,AY797,"f",,Trigger)</f>
        <v>44915</v>
      </c>
      <c r="BB797" s="101">
        <f>_xll.qlInterestRateIndexMaturity(Currency&amp;"ibor"&amp;Tenor,BA797,Trigger)</f>
        <v>45097</v>
      </c>
      <c r="BC797" s="246">
        <f>_xll.qlIndexFixing($AC$5,AZ797,TRUE,_xll.ohTrigger(Trigger,Trigger6M))</f>
        <v>1.9435657441283321E-2</v>
      </c>
      <c r="BD797" s="246">
        <f>_xll.qlIndexFixing($BE$1,AZ797,TRUE,_xll.ohTrigger(Trigger,Trigger6M))</f>
        <v>1.9271772007783291E-2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44917</v>
      </c>
      <c r="BA798" s="101">
        <f>_xll.qlCalendarAdvance(Calendar,BA797,AY798,"f",,Trigger)</f>
        <v>44922</v>
      </c>
      <c r="BB798" s="101">
        <f>_xll.qlInterestRateIndexMaturity(Currency&amp;"ibor"&amp;Tenor,BA798,Trigger)</f>
        <v>45104</v>
      </c>
      <c r="BC798" s="246">
        <f>_xll.qlIndexFixing($AC$5,AZ798,TRUE,_xll.ohTrigger(Trigger,Trigger6M))</f>
        <v>1.9488017371694959E-2</v>
      </c>
      <c r="BD798" s="246">
        <f>_xll.qlIndexFixing($BE$1,AZ798,TRUE,_xll.ohTrigger(Trigger,Trigger6M))</f>
        <v>1.9304925829908306E-2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44925</v>
      </c>
      <c r="BA799" s="101">
        <f>_xll.qlCalendarAdvance(Calendar,BA798,AY799,"f",,Trigger)</f>
        <v>44929</v>
      </c>
      <c r="BB799" s="101">
        <f>_xll.qlInterestRateIndexMaturity(Currency&amp;"ibor"&amp;Tenor,BA799,Trigger)</f>
        <v>45110</v>
      </c>
      <c r="BC799" s="246">
        <f>_xll.qlIndexFixing($AC$5,AZ799,TRUE,_xll.ohTrigger(Trigger,Trigger6M))</f>
        <v>1.9536110170824666E-2</v>
      </c>
      <c r="BD799" s="246">
        <f>_xll.qlIndexFixing($BE$1,AZ799,TRUE,_xll.ohTrigger(Trigger,Trigger6M))</f>
        <v>1.9335080902740436E-2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44932</v>
      </c>
      <c r="BA800" s="101">
        <f>_xll.qlCalendarAdvance(Calendar,BA799,AY800,"f",,Trigger)</f>
        <v>44936</v>
      </c>
      <c r="BB800" s="101">
        <f>_xll.qlInterestRateIndexMaturity(Currency&amp;"ibor"&amp;Tenor,BA800,Trigger)</f>
        <v>45117</v>
      </c>
      <c r="BC800" s="246">
        <f>_xll.qlIndexFixing($AC$5,AZ800,TRUE,_xll.ohTrigger(Trigger,Trigger6M))</f>
        <v>1.9547901321012171E-2</v>
      </c>
      <c r="BD800" s="246">
        <f>_xll.qlIndexFixing($BE$1,AZ800,TRUE,_xll.ohTrigger(Trigger,Trigger6M))</f>
        <v>1.9367860486637627E-2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44939</v>
      </c>
      <c r="BA801" s="101">
        <f>_xll.qlCalendarAdvance(Calendar,BA800,AY801,"f",,Trigger)</f>
        <v>44943</v>
      </c>
      <c r="BB801" s="101">
        <f>_xll.qlInterestRateIndexMaturity(Currency&amp;"ibor"&amp;Tenor,BA801,Trigger)</f>
        <v>45124</v>
      </c>
      <c r="BC801" s="246">
        <f>_xll.qlIndexFixing($AC$5,AZ801,TRUE,_xll.ohTrigger(Trigger,Trigger6M))</f>
        <v>1.955949883035488E-2</v>
      </c>
      <c r="BD801" s="246">
        <f>_xll.qlIndexFixing($BE$1,AZ801,TRUE,_xll.ohTrigger(Trigger,Trigger6M))</f>
        <v>1.9400445209976191E-2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44946</v>
      </c>
      <c r="BA802" s="101">
        <f>_xll.qlCalendarAdvance(Calendar,BA801,AY802,"f",,Trigger)</f>
        <v>44950</v>
      </c>
      <c r="BB802" s="101">
        <f>_xll.qlInterestRateIndexMaturity(Currency&amp;"ibor"&amp;Tenor,BA802,Trigger)</f>
        <v>45131</v>
      </c>
      <c r="BC802" s="246">
        <f>_xll.qlIndexFixing($AC$5,AZ802,TRUE,_xll.ohTrigger(Trigger,Trigger6M))</f>
        <v>1.9570902695499454E-2</v>
      </c>
      <c r="BD802" s="246">
        <f>_xll.qlIndexFixing($BE$1,AZ802,TRUE,_xll.ohTrigger(Trigger,Trigger6M))</f>
        <v>1.9432833187879785E-2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44953</v>
      </c>
      <c r="BA803" s="101">
        <f>_xll.qlCalendarAdvance(Calendar,BA802,AY803,"f",,Trigger)</f>
        <v>44957</v>
      </c>
      <c r="BB803" s="101">
        <f>_xll.qlInterestRateIndexMaturity(Currency&amp;"ibor"&amp;Tenor,BA803,Trigger)</f>
        <v>45138</v>
      </c>
      <c r="BC803" s="246">
        <f>_xll.qlIndexFixing($AC$5,AZ803,TRUE,_xll.ohTrigger(Trigger,Trigger6M))</f>
        <v>1.958211291314467E-2</v>
      </c>
      <c r="BD803" s="246">
        <f>_xll.qlIndexFixing($BE$1,AZ803,TRUE,_xll.ohTrigger(Trigger,Trigger6M))</f>
        <v>1.9465022535412883E-2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44960</v>
      </c>
      <c r="BA804" s="101">
        <f>_xll.qlCalendarAdvance(Calendar,BA803,AY804,"f",,Trigger)</f>
        <v>44964</v>
      </c>
      <c r="BB804" s="101">
        <f>_xll.qlInterestRateIndexMaturity(Currency&amp;"ibor"&amp;Tenor,BA804,Trigger)</f>
        <v>45145</v>
      </c>
      <c r="BC804" s="246">
        <f>_xll.qlIndexFixing($AC$5,AZ804,TRUE,_xll.ohTrigger(Trigger,Trigger6M))</f>
        <v>1.9593129480048915E-2</v>
      </c>
      <c r="BD804" s="246">
        <f>_xll.qlIndexFixing($BE$1,AZ804,TRUE,_xll.ohTrigger(Trigger,Trigger6M))</f>
        <v>1.9497011367573716E-2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44967</v>
      </c>
      <c r="BA805" s="101">
        <f>_xll.qlCalendarAdvance(Calendar,BA804,AY805,"f",,Trigger)</f>
        <v>44971</v>
      </c>
      <c r="BB805" s="101">
        <f>_xll.qlInterestRateIndexMaturity(Currency&amp;"ibor"&amp;Tenor,BA805,Trigger)</f>
        <v>45152</v>
      </c>
      <c r="BC805" s="246">
        <f>_xll.qlIndexFixing($AC$5,AZ805,TRUE,_xll.ohTrigger(Trigger,Trigger6M))</f>
        <v>1.9603952393024024E-2</v>
      </c>
      <c r="BD805" s="246">
        <f>_xll.qlIndexFixing($BE$1,AZ805,TRUE,_xll.ohTrigger(Trigger,Trigger6M))</f>
        <v>1.9528797799305317E-2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44974</v>
      </c>
      <c r="BA806" s="101">
        <f>_xll.qlCalendarAdvance(Calendar,BA805,AY806,"f",,Trigger)</f>
        <v>44978</v>
      </c>
      <c r="BB806" s="101">
        <f>_xll.qlInterestRateIndexMaturity(Currency&amp;"ibor"&amp;Tenor,BA806,Trigger)</f>
        <v>45159</v>
      </c>
      <c r="BC806" s="246">
        <f>_xll.qlIndexFixing($AC$5,AZ806,TRUE,_xll.ohTrigger(Trigger,Trigger6M))</f>
        <v>1.9614581648939686E-2</v>
      </c>
      <c r="BD806" s="246">
        <f>_xll.qlIndexFixing($BE$1,AZ806,TRUE,_xll.ohTrigger(Trigger,Trigger6M))</f>
        <v>1.9560379945488884E-2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44981</v>
      </c>
      <c r="BA807" s="101">
        <f>_xll.qlCalendarAdvance(Calendar,BA806,AY807,"f",,Trigger)</f>
        <v>44985</v>
      </c>
      <c r="BB807" s="101">
        <f>_xll.qlInterestRateIndexMaturity(Currency&amp;"ibor"&amp;Tenor,BA807,Trigger)</f>
        <v>45169</v>
      </c>
      <c r="BC807" s="246">
        <f>_xll.qlIndexFixing($AC$5,AZ807,TRUE,_xll.ohTrigger(Trigger,Trigger6M))</f>
        <v>1.9625483531414016E-2</v>
      </c>
      <c r="BD807" s="246">
        <f>_xll.qlIndexFixing($BE$1,AZ807,TRUE,_xll.ohTrigger(Trigger,Trigger6M))</f>
        <v>1.9599856505557831E-2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44988</v>
      </c>
      <c r="BA808" s="101">
        <f>_xll.qlCalendarAdvance(Calendar,BA807,AY808,"f",,Trigger)</f>
        <v>44992</v>
      </c>
      <c r="BB808" s="101">
        <f>_xll.qlInterestRateIndexMaturity(Currency&amp;"ibor"&amp;Tenor,BA808,Trigger)</f>
        <v>45176</v>
      </c>
      <c r="BC808" s="246">
        <f>_xll.qlIndexFixing($AC$5,AZ808,TRUE,_xll.ohTrigger(Trigger,Trigger6M))</f>
        <v>1.9636332289739617E-2</v>
      </c>
      <c r="BD808" s="246">
        <f>_xll.qlIndexFixing($BE$1,AZ808,TRUE,_xll.ohTrigger(Trigger,Trigger6M))</f>
        <v>1.9630982330353243E-2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44995</v>
      </c>
      <c r="BA809" s="101">
        <f>_xll.qlCalendarAdvance(Calendar,BA808,AY809,"f",,Trigger)</f>
        <v>44999</v>
      </c>
      <c r="BB809" s="101">
        <f>_xll.qlInterestRateIndexMaturity(Currency&amp;"ibor"&amp;Tenor,BA809,Trigger)</f>
        <v>45183</v>
      </c>
      <c r="BC809" s="246">
        <f>_xll.qlIndexFixing($AC$5,AZ809,TRUE,_xll.ohTrigger(Trigger,Trigger6M))</f>
        <v>1.9646990516678897E-2</v>
      </c>
      <c r="BD809" s="246">
        <f>_xll.qlIndexFixing($BE$1,AZ809,TRUE,_xll.ohTrigger(Trigger,Trigger6M))</f>
        <v>1.9661897669969369E-2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45002</v>
      </c>
      <c r="BA810" s="101">
        <f>_xll.qlCalendarAdvance(Calendar,BA809,AY810,"f",,Trigger)</f>
        <v>45006</v>
      </c>
      <c r="BB810" s="101">
        <f>_xll.qlInterestRateIndexMaturity(Currency&amp;"ibor"&amp;Tenor,BA810,Trigger)</f>
        <v>45190</v>
      </c>
      <c r="BC810" s="246">
        <f>_xll.qlIndexFixing($AC$5,AZ810,TRUE,_xll.ohTrigger(Trigger,Trigger6M))</f>
        <v>1.9657458209147802E-2</v>
      </c>
      <c r="BD810" s="246">
        <f>_xll.qlIndexFixing($BE$1,AZ810,TRUE,_xll.ohTrigger(Trigger,Trigger6M))</f>
        <v>1.9692600669179369E-2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45009</v>
      </c>
      <c r="BA811" s="101">
        <f>_xll.qlCalendarAdvance(Calendar,BA810,AY811,"f",,Trigger)</f>
        <v>45013</v>
      </c>
      <c r="BB811" s="101">
        <f>_xll.qlInterestRateIndexMaturity(Currency&amp;"ibor"&amp;Tenor,BA811,Trigger)</f>
        <v>45197</v>
      </c>
      <c r="BC811" s="246">
        <f>_xll.qlIndexFixing($AC$5,AZ811,TRUE,_xll.ohTrigger(Trigger,Trigger6M))</f>
        <v>1.9667735364119188E-2</v>
      </c>
      <c r="BD811" s="246">
        <f>_xll.qlIndexFixing($BE$1,AZ811,TRUE,_xll.ohTrigger(Trigger,Trigger6M))</f>
        <v>1.9723089472708608E-2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45016</v>
      </c>
      <c r="BA812" s="101">
        <f>_xll.qlCalendarAdvance(Calendar,BA811,AY812,"f",,Trigger)</f>
        <v>45020</v>
      </c>
      <c r="BB812" s="101">
        <f>_xll.qlInterestRateIndexMaturity(Currency&amp;"ibor"&amp;Tenor,BA812,Trigger)</f>
        <v>45203</v>
      </c>
      <c r="BC812" s="246">
        <f>_xll.qlIndexFixing($AC$5,AZ812,TRUE,_xll.ohTrigger(Trigger,Trigger6M))</f>
        <v>1.9676614674715882E-2</v>
      </c>
      <c r="BD812" s="246">
        <f>_xll.qlIndexFixing($BE$1,AZ812,TRUE,_xll.ohTrigger(Trigger,Trigger6M))</f>
        <v>1.9750735258537315E-2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45021</v>
      </c>
      <c r="BA813" s="101">
        <f>_xll.qlCalendarAdvance(Calendar,BA812,AY813,"f",,Trigger)</f>
        <v>45027</v>
      </c>
      <c r="BB813" s="101">
        <f>_xll.qlInterestRateIndexMaturity(Currency&amp;"ibor"&amp;Tenor,BA813,Trigger)</f>
        <v>45210</v>
      </c>
      <c r="BC813" s="246">
        <f>_xll.qlIndexFixing($AC$5,AZ813,TRUE,_xll.ohTrigger(Trigger,Trigger6M))</f>
        <v>1.968630548582596E-2</v>
      </c>
      <c r="BD813" s="246">
        <f>_xll.qlIndexFixing($BE$1,AZ813,TRUE,_xll.ohTrigger(Trigger,Trigger6M))</f>
        <v>1.9780804952456849E-2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45030</v>
      </c>
      <c r="BA814" s="101">
        <f>_xll.qlCalendarAdvance(Calendar,BA813,AY814,"f",,Trigger)</f>
        <v>45034</v>
      </c>
      <c r="BB814" s="101">
        <f>_xll.qlInterestRateIndexMaturity(Currency&amp;"ibor"&amp;Tenor,BA814,Trigger)</f>
        <v>45217</v>
      </c>
      <c r="BC814" s="246">
        <f>_xll.qlIndexFixing($AC$5,AZ814,TRUE,_xll.ohTrigger(Trigger,Trigger6M))</f>
        <v>1.9695804717423129E-2</v>
      </c>
      <c r="BD814" s="246">
        <f>_xll.qlIndexFixing($BE$1,AZ814,TRUE,_xll.ohTrigger(Trigger,Trigger6M))</f>
        <v>1.9810655014455423E-2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45037</v>
      </c>
      <c r="BA815" s="101">
        <f>_xll.qlCalendarAdvance(Calendar,BA814,AY815,"f",,Trigger)</f>
        <v>45041</v>
      </c>
      <c r="BB815" s="101">
        <f>_xll.qlInterestRateIndexMaturity(Currency&amp;"ibor"&amp;Tenor,BA815,Trigger)</f>
        <v>45224</v>
      </c>
      <c r="BC815" s="246">
        <f>_xll.qlIndexFixing($AC$5,AZ815,TRUE,_xll.ohTrigger(Trigger,Trigger6M))</f>
        <v>1.9705112366759422E-2</v>
      </c>
      <c r="BD815" s="246">
        <f>_xll.qlIndexFixing($BE$1,AZ815,TRUE,_xll.ohTrigger(Trigger,Trigger6M))</f>
        <v>1.9840283579165292E-2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45043</v>
      </c>
      <c r="BA816" s="101">
        <f>_xll.qlCalendarAdvance(Calendar,BA815,AY816,"f",,Trigger)</f>
        <v>45048</v>
      </c>
      <c r="BB816" s="101">
        <f>_xll.qlInterestRateIndexMaturity(Currency&amp;"ibor"&amp;Tenor,BA816,Trigger)</f>
        <v>45232</v>
      </c>
      <c r="BC816" s="246">
        <f>_xll.qlIndexFixing($AC$5,AZ816,TRUE,_xll.ohTrigger(Trigger,Trigger6M))</f>
        <v>1.9716262974366787E-2</v>
      </c>
      <c r="BD816" s="246">
        <f>_xll.qlIndexFixing($BE$1,AZ816,TRUE,_xll.ohTrigger(Trigger,Trigger6M))</f>
        <v>1.9872255617528166E-2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45051</v>
      </c>
      <c r="BA817" s="101">
        <f>_xll.qlCalendarAdvance(Calendar,BA816,AY817,"f",,Trigger)</f>
        <v>45055</v>
      </c>
      <c r="BB817" s="101">
        <f>_xll.qlInterestRateIndexMaturity(Currency&amp;"ibor"&amp;Tenor,BA817,Trigger)</f>
        <v>45239</v>
      </c>
      <c r="BC817" s="246">
        <f>_xll.qlIndexFixing($AC$5,AZ817,TRUE,_xll.ohTrigger(Trigger,Trigger6M))</f>
        <v>1.9725396843839726E-2</v>
      </c>
      <c r="BD817" s="246">
        <f>_xll.qlIndexFixing($BE$1,AZ817,TRUE,_xll.ohTrigger(Trigger,Trigger6M))</f>
        <v>1.9901420283852739E-2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45058</v>
      </c>
      <c r="BA818" s="101">
        <f>_xll.qlCalendarAdvance(Calendar,BA817,AY818,"f",,Trigger)</f>
        <v>45062</v>
      </c>
      <c r="BB818" s="101">
        <f>_xll.qlInterestRateIndexMaturity(Currency&amp;"ibor"&amp;Tenor,BA818,Trigger)</f>
        <v>45246</v>
      </c>
      <c r="BC818" s="246">
        <f>_xll.qlIndexFixing($AC$5,AZ818,TRUE,_xll.ohTrigger(Trigger,Trigger6M))</f>
        <v>1.9734340156158697E-2</v>
      </c>
      <c r="BD818" s="246">
        <f>_xll.qlIndexFixing($BE$1,AZ818,TRUE,_xll.ohTrigger(Trigger,Trigger6M))</f>
        <v>1.9930357766440275E-2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45065</v>
      </c>
      <c r="BA819" s="101">
        <f>_xll.qlCalendarAdvance(Calendar,BA818,AY819,"f",,Trigger)</f>
        <v>45069</v>
      </c>
      <c r="BB819" s="101">
        <f>_xll.qlInterestRateIndexMaturity(Currency&amp;"ibor"&amp;Tenor,BA819,Trigger)</f>
        <v>45253</v>
      </c>
      <c r="BC819" s="246">
        <f>_xll.qlIndexFixing($AC$5,AZ819,TRUE,_xll.ohTrigger(Trigger,Trigger6M))</f>
        <v>1.9743092908737072E-2</v>
      </c>
      <c r="BD819" s="246">
        <f>_xll.qlIndexFixing($BE$1,AZ819,TRUE,_xll.ohTrigger(Trigger,Trigger6M))</f>
        <v>1.9959066209715947E-2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45072</v>
      </c>
      <c r="BA820" s="101">
        <f>_xll.qlCalendarAdvance(Calendar,BA819,AY820,"f",,Trigger)</f>
        <v>45076</v>
      </c>
      <c r="BB820" s="101">
        <f>_xll.qlInterestRateIndexMaturity(Currency&amp;"ibor"&amp;Tenor,BA820,Trigger)</f>
        <v>45260</v>
      </c>
      <c r="BC820" s="246">
        <f>_xll.qlIndexFixing($AC$5,AZ820,TRUE,_xll.ohTrigger(Trigger,Trigger6M))</f>
        <v>1.9751655099042094E-2</v>
      </c>
      <c r="BD820" s="246">
        <f>_xll.qlIndexFixing($BE$1,AZ820,TRUE,_xll.ohTrigger(Trigger,Trigger6M))</f>
        <v>1.9987543758078426E-2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45079</v>
      </c>
      <c r="BA821" s="101">
        <f>_xll.qlCalendarAdvance(Calendar,BA820,AY821,"f",,Trigger)</f>
        <v>45083</v>
      </c>
      <c r="BB821" s="101">
        <f>_xll.qlInterestRateIndexMaturity(Currency&amp;"ibor"&amp;Tenor,BA821,Trigger)</f>
        <v>45266</v>
      </c>
      <c r="BC821" s="246">
        <f>_xll.qlIndexFixing($AC$5,AZ821,TRUE,_xll.ohTrigger(Trigger,Trigger6M))</f>
        <v>1.9756934888378069E-2</v>
      </c>
      <c r="BD821" s="246">
        <f>_xll.qlIndexFixing($BE$1,AZ821,TRUE,_xll.ohTrigger(Trigger,Trigger6M))</f>
        <v>2.0013299059415665E-2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45086</v>
      </c>
      <c r="BA822" s="101">
        <f>_xll.qlCalendarAdvance(Calendar,BA821,AY822,"f",,Trigger)</f>
        <v>45090</v>
      </c>
      <c r="BB822" s="101">
        <f>_xll.qlInterestRateIndexMaturity(Currency&amp;"ibor"&amp;Tenor,BA822,Trigger)</f>
        <v>45273</v>
      </c>
      <c r="BC822" s="246">
        <f>_xll.qlIndexFixing($AC$5,AZ822,TRUE,_xll.ohTrigger(Trigger,Trigger6M))</f>
        <v>1.9764901389591968E-2</v>
      </c>
      <c r="BD822" s="246">
        <f>_xll.qlIndexFixing($BE$1,AZ822,TRUE,_xll.ohTrigger(Trigger,Trigger6M))</f>
        <v>2.0041324909984459E-2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45093</v>
      </c>
      <c r="BA823" s="101">
        <f>_xll.qlCalendarAdvance(Calendar,BA822,AY823,"f",,Trigger)</f>
        <v>45097</v>
      </c>
      <c r="BB823" s="101">
        <f>_xll.qlInterestRateIndexMaturity(Currency&amp;"ibor"&amp;Tenor,BA823,Trigger)</f>
        <v>45280</v>
      </c>
      <c r="BC823" s="246">
        <f>_xll.qlIndexFixing($AC$5,AZ823,TRUE,_xll.ohTrigger(Trigger,Trigger6M))</f>
        <v>1.9772676288554426E-2</v>
      </c>
      <c r="BD823" s="246">
        <f>_xll.qlIndexFixing($BE$1,AZ823,TRUE,_xll.ohTrigger(Trigger,Trigger6M))</f>
        <v>2.0069114339172859E-2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45100</v>
      </c>
      <c r="BA824" s="101">
        <f>_xll.qlCalendarAdvance(Calendar,BA823,AY824,"f",,Trigger)</f>
        <v>45104</v>
      </c>
      <c r="BB824" s="101">
        <f>_xll.qlInterestRateIndexMaturity(Currency&amp;"ibor"&amp;Tenor,BA824,Trigger)</f>
        <v>45287</v>
      </c>
      <c r="BC824" s="246">
        <f>_xll.qlIndexFixing($AC$5,AZ824,TRUE,_xll.ohTrigger(Trigger,Trigger6M))</f>
        <v>1.9780259583015436E-2</v>
      </c>
      <c r="BD824" s="246">
        <f>_xll.qlIndexFixing($BE$1,AZ824,TRUE,_xll.ohTrigger(Trigger,Trigger6M))</f>
        <v>2.0096665481357575E-2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45107</v>
      </c>
      <c r="BA825" s="101">
        <f>_xll.qlCalendarAdvance(Calendar,BA824,AY825,"f",,Trigger)</f>
        <v>45111</v>
      </c>
      <c r="BB825" s="101">
        <f>_xll.qlInterestRateIndexMaturity(Currency&amp;"ibor"&amp;Tenor,BA825,Trigger)</f>
        <v>45295</v>
      </c>
      <c r="BC825" s="246">
        <f>_xll.qlIndexFixing($AC$5,AZ825,TRUE,_xll.ohTrigger(Trigger,Trigger6M))</f>
        <v>1.979729845710608E-2</v>
      </c>
      <c r="BD825" s="246">
        <f>_xll.qlIndexFixing($BE$1,AZ825,TRUE,_xll.ohTrigger(Trigger,Trigger6M))</f>
        <v>2.0126403129320333E-2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45114</v>
      </c>
      <c r="BA826" s="101">
        <f>_xll.qlCalendarAdvance(Calendar,BA825,AY826,"f",,Trigger)</f>
        <v>45118</v>
      </c>
      <c r="BB826" s="101">
        <f>_xll.qlInterestRateIndexMaturity(Currency&amp;"ibor"&amp;Tenor,BA826,Trigger)</f>
        <v>45302</v>
      </c>
      <c r="BC826" s="246">
        <f>_xll.qlIndexFixing($AC$5,AZ826,TRUE,_xll.ohTrigger(Trigger,Trigger6M))</f>
        <v>1.9844663251289807E-2</v>
      </c>
      <c r="BD826" s="246">
        <f>_xll.qlIndexFixing($BE$1,AZ826,TRUE,_xll.ohTrigger(Trigger,Trigger6M))</f>
        <v>2.0153456797562919E-2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45121</v>
      </c>
      <c r="BA827" s="101">
        <f>_xll.qlCalendarAdvance(Calendar,BA826,AY827,"f",,Trigger)</f>
        <v>45125</v>
      </c>
      <c r="BB827" s="101">
        <f>_xll.qlInterestRateIndexMaturity(Currency&amp;"ibor"&amp;Tenor,BA827,Trigger)</f>
        <v>45309</v>
      </c>
      <c r="BC827" s="246">
        <f>_xll.qlIndexFixing($AC$5,AZ827,TRUE,_xll.ohTrigger(Trigger,Trigger6M))</f>
        <v>1.9892029180626374E-2</v>
      </c>
      <c r="BD827" s="246">
        <f>_xll.qlIndexFixing($BE$1,AZ827,TRUE,_xll.ohTrigger(Trigger,Trigger6M))</f>
        <v>2.0180268690561328E-2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45128</v>
      </c>
      <c r="BA828" s="101">
        <f>_xll.qlCalendarAdvance(Calendar,BA827,AY828,"f",,Trigger)</f>
        <v>45132</v>
      </c>
      <c r="BB828" s="101">
        <f>_xll.qlInterestRateIndexMaturity(Currency&amp;"ibor"&amp;Tenor,BA828,Trigger)</f>
        <v>45316</v>
      </c>
      <c r="BC828" s="246">
        <f>_xll.qlIndexFixing($AC$5,AZ828,TRUE,_xll.ohTrigger(Trigger,Trigger6M))</f>
        <v>1.993939624514228E-2</v>
      </c>
      <c r="BD828" s="246">
        <f>_xll.qlIndexFixing($BE$1,AZ828,TRUE,_xll.ohTrigger(Trigger,Trigger6M))</f>
        <v>2.0206838798466922E-2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45135</v>
      </c>
      <c r="BA829" s="101">
        <f>_xll.qlCalendarAdvance(Calendar,BA828,AY829,"f",,Trigger)</f>
        <v>45139</v>
      </c>
      <c r="BB829" s="101">
        <f>_xll.qlInterestRateIndexMaturity(Currency&amp;"ibor"&amp;Tenor,BA829,Trigger)</f>
        <v>45323</v>
      </c>
      <c r="BC829" s="246">
        <f>_xll.qlIndexFixing($AC$5,AZ829,TRUE,_xll.ohTrigger(Trigger,Trigger6M))</f>
        <v>1.998676444486577E-2</v>
      </c>
      <c r="BD829" s="246">
        <f>_xll.qlIndexFixing($BE$1,AZ829,TRUE,_xll.ohTrigger(Trigger,Trigger6M))</f>
        <v>2.0233167111520116E-2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45142</v>
      </c>
      <c r="BA830" s="101">
        <f>_xll.qlCalendarAdvance(Calendar,BA829,AY830,"f",,Trigger)</f>
        <v>45146</v>
      </c>
      <c r="BB830" s="101">
        <f>_xll.qlInterestRateIndexMaturity(Currency&amp;"ibor"&amp;Tenor,BA830,Trigger)</f>
        <v>45330</v>
      </c>
      <c r="BC830" s="246">
        <f>_xll.qlIndexFixing($AC$5,AZ830,TRUE,_xll.ohTrigger(Trigger,Trigger6M))</f>
        <v>2.0034133779823337E-2</v>
      </c>
      <c r="BD830" s="246">
        <f>_xll.qlIndexFixing($BE$1,AZ830,TRUE,_xll.ohTrigger(Trigger,Trigger6M))</f>
        <v>2.0259253620049947E-2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45149</v>
      </c>
      <c r="BA831" s="101">
        <f>_xll.qlCalendarAdvance(Calendar,BA830,AY831,"f",,Trigger)</f>
        <v>45153</v>
      </c>
      <c r="BB831" s="101">
        <f>_xll.qlInterestRateIndexMaturity(Currency&amp;"ibor"&amp;Tenor,BA831,Trigger)</f>
        <v>45337</v>
      </c>
      <c r="BC831" s="246">
        <f>_xll.qlIndexFixing($AC$5,AZ831,TRUE,_xll.ohTrigger(Trigger,Trigger6M))</f>
        <v>2.0081504250041921E-2</v>
      </c>
      <c r="BD831" s="246">
        <f>_xll.qlIndexFixing($BE$1,AZ831,TRUE,_xll.ohTrigger(Trigger,Trigger6M))</f>
        <v>2.0285098314474517E-2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45156</v>
      </c>
      <c r="BA832" s="101">
        <f>_xll.qlCalendarAdvance(Calendar,BA831,AY832,"f",,Trigger)</f>
        <v>45160</v>
      </c>
      <c r="BB832" s="101">
        <f>_xll.qlInterestRateIndexMaturity(Currency&amp;"ibor"&amp;Tenor,BA832,Trigger)</f>
        <v>45344</v>
      </c>
      <c r="BC832" s="246">
        <f>_xll.qlIndexFixing($AC$5,AZ832,TRUE,_xll.ohTrigger(Trigger,Trigger6M))</f>
        <v>2.012887585554976E-2</v>
      </c>
      <c r="BD832" s="246">
        <f>_xll.qlIndexFixing($BE$1,AZ832,TRUE,_xll.ohTrigger(Trigger,Trigger6M))</f>
        <v>2.0310701185299682E-2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45163</v>
      </c>
      <c r="BA833" s="101">
        <f>_xll.qlCalendarAdvance(Calendar,BA832,AY833,"f",,Trigger)</f>
        <v>45167</v>
      </c>
      <c r="BB833" s="101">
        <f>_xll.qlInterestRateIndexMaturity(Currency&amp;"ibor"&amp;Tenor,BA833,Trigger)</f>
        <v>45351</v>
      </c>
      <c r="BC833" s="246">
        <f>_xll.qlIndexFixing($AC$5,AZ833,TRUE,_xll.ohTrigger(Trigger,Trigger6M))</f>
        <v>2.0176248596372921E-2</v>
      </c>
      <c r="BD833" s="246">
        <f>_xll.qlIndexFixing($BE$1,AZ833,TRUE,_xll.ohTrigger(Trigger,Trigger6M))</f>
        <v>2.0336062223121225E-2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45170</v>
      </c>
      <c r="BA834" s="101">
        <f>_xll.qlCalendarAdvance(Calendar,BA833,AY834,"f",,Trigger)</f>
        <v>45174</v>
      </c>
      <c r="BB834" s="101">
        <f>_xll.qlInterestRateIndexMaturity(Currency&amp;"ibor"&amp;Tenor,BA834,Trigger)</f>
        <v>45356</v>
      </c>
      <c r="BC834" s="246">
        <f>_xll.qlIndexFixing($AC$5,AZ834,TRUE,_xll.ohTrigger(Trigger,Trigger6M))</f>
        <v>2.0215723302324882E-2</v>
      </c>
      <c r="BD834" s="246">
        <f>_xll.qlIndexFixing($BE$1,AZ834,TRUE,_xll.ohTrigger(Trigger,Trigger6M))</f>
        <v>2.0356611303563088E-2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45177</v>
      </c>
      <c r="BA835" s="101">
        <f>_xll.qlCalendarAdvance(Calendar,BA834,AY835,"f",,Trigger)</f>
        <v>45181</v>
      </c>
      <c r="BB835" s="101">
        <f>_xll.qlInterestRateIndexMaturity(Currency&amp;"ibor"&amp;Tenor,BA835,Trigger)</f>
        <v>45363</v>
      </c>
      <c r="BC835" s="246">
        <f>_xll.qlIndexFixing($AC$5,AZ835,TRUE,_xll.ohTrigger(Trigger,Trigger6M))</f>
        <v>2.0263092852145996E-2</v>
      </c>
      <c r="BD835" s="246">
        <f>_xll.qlIndexFixing($BE$1,AZ835,TRUE,_xll.ohTrigger(Trigger,Trigger6M))</f>
        <v>2.0381520395707176E-2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45184</v>
      </c>
      <c r="BA836" s="101">
        <f>_xll.qlCalendarAdvance(Calendar,BA835,AY836,"f",,Trigger)</f>
        <v>45188</v>
      </c>
      <c r="BB836" s="101">
        <f>_xll.qlInterestRateIndexMaturity(Currency&amp;"ibor"&amp;Tenor,BA836,Trigger)</f>
        <v>45370</v>
      </c>
      <c r="BC836" s="246">
        <f>_xll.qlIndexFixing($AC$5,AZ836,TRUE,_xll.ohTrigger(Trigger,Trigger6M))</f>
        <v>2.0310463524893917E-2</v>
      </c>
      <c r="BD836" s="246">
        <f>_xll.qlIndexFixing($BE$1,AZ836,TRUE,_xll.ohTrigger(Trigger,Trigger6M))</f>
        <v>2.0406187652312852E-2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45191</v>
      </c>
      <c r="BA837" s="101">
        <f>_xll.qlCalendarAdvance(Calendar,BA836,AY837,"f",,Trigger)</f>
        <v>45195</v>
      </c>
      <c r="BB837" s="101">
        <f>_xll.qlInterestRateIndexMaturity(Currency&amp;"ibor"&amp;Tenor,BA837,Trigger)</f>
        <v>45377</v>
      </c>
      <c r="BC837" s="246">
        <f>_xll.qlIndexFixing($AC$5,AZ837,TRUE,_xll.ohTrigger(Trigger,Trigger6M))</f>
        <v>2.0357835320594996E-2</v>
      </c>
      <c r="BD837" s="246">
        <f>_xll.qlIndexFixing($BE$1,AZ837,TRUE,_xll.ohTrigger(Trigger,Trigger6M))</f>
        <v>2.0430613064416743E-2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45198</v>
      </c>
      <c r="BA838" s="101">
        <f>_xll.qlCalendarAdvance(Calendar,BA837,AY838,"f",,Trigger)</f>
        <v>45202</v>
      </c>
      <c r="BB838" s="101">
        <f>_xll.qlInterestRateIndexMaturity(Currency&amp;"ibor"&amp;Tenor,BA838,Trigger)</f>
        <v>45385</v>
      </c>
      <c r="BC838" s="246">
        <f>_xll.qlIndexFixing($AC$5,AZ838,TRUE,_xll.ohTrigger(Trigger,Trigger6M))</f>
        <v>2.0409168580640482E-2</v>
      </c>
      <c r="BD838" s="246">
        <f>_xll.qlIndexFixing($BE$1,AZ838,TRUE,_xll.ohTrigger(Trigger,Trigger6M))</f>
        <v>2.0457018827933705E-2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45205</v>
      </c>
      <c r="BA839" s="101">
        <f>_xll.qlCalendarAdvance(Calendar,BA838,AY839,"f",,Trigger)</f>
        <v>45209</v>
      </c>
      <c r="BB839" s="101">
        <f>_xll.qlInterestRateIndexMaturity(Currency&amp;"ibor"&amp;Tenor,BA839,Trigger)</f>
        <v>45392</v>
      </c>
      <c r="BC839" s="246">
        <f>_xll.qlIndexFixing($AC$5,AZ839,TRUE,_xll.ohTrigger(Trigger,Trigger6M))</f>
        <v>2.0456545377608201E-2</v>
      </c>
      <c r="BD839" s="246">
        <f>_xll.qlIndexFixing($BE$1,AZ839,TRUE,_xll.ohTrigger(Trigger,Trigger6M))</f>
        <v>2.0480944600706097E-2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45212</v>
      </c>
      <c r="BA840" s="101">
        <f>_xll.qlCalendarAdvance(Calendar,BA839,AY840,"f",,Trigger)</f>
        <v>45216</v>
      </c>
      <c r="BB840" s="101">
        <f>_xll.qlInterestRateIndexMaturity(Currency&amp;"ibor"&amp;Tenor,BA840,Trigger)</f>
        <v>45399</v>
      </c>
      <c r="BC840" s="246">
        <f>_xll.qlIndexFixing($AC$5,AZ840,TRUE,_xll.ohTrigger(Trigger,Trigger6M))</f>
        <v>2.0503923303845279E-2</v>
      </c>
      <c r="BD840" s="246">
        <f>_xll.qlIndexFixing($BE$1,AZ840,TRUE,_xll.ohTrigger(Trigger,Trigger6M))</f>
        <v>2.0504628489875068E-2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45219</v>
      </c>
      <c r="BA841" s="101">
        <f>_xll.qlCalendarAdvance(Calendar,BA840,AY841,"f",,Trigger)</f>
        <v>45223</v>
      </c>
      <c r="BB841" s="101">
        <f>_xll.qlInterestRateIndexMaturity(Currency&amp;"ibor"&amp;Tenor,BA841,Trigger)</f>
        <v>45406</v>
      </c>
      <c r="BC841" s="246">
        <f>_xll.qlIndexFixing($AC$5,AZ841,TRUE,_xll.ohTrigger(Trigger,Trigger6M))</f>
        <v>2.0551302359378795E-2</v>
      </c>
      <c r="BD841" s="246">
        <f>_xll.qlIndexFixing($BE$1,AZ841,TRUE,_xll.ohTrigger(Trigger,Trigger6M))</f>
        <v>2.0528070486786558E-2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45226</v>
      </c>
      <c r="BA842" s="101">
        <f>_xll.qlCalendarAdvance(Calendar,BA841,AY842,"f",,Trigger)</f>
        <v>45230</v>
      </c>
      <c r="BB842" s="101">
        <f>_xll.qlInterestRateIndexMaturity(Currency&amp;"ibor"&amp;Tenor,BA842,Trigger)</f>
        <v>45412</v>
      </c>
      <c r="BC842" s="246">
        <f>_xll.qlIndexFixing($AC$5,AZ842,TRUE,_xll.ohTrigger(Trigger,Trigger6M))</f>
        <v>2.0594711144329779E-2</v>
      </c>
      <c r="BD842" s="246">
        <f>_xll.qlIndexFixing($BE$1,AZ842,TRUE,_xll.ohTrigger(Trigger,Trigger6M))</f>
        <v>2.0549112149861107E-2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45233</v>
      </c>
      <c r="BA843" s="101">
        <f>_xll.qlCalendarAdvance(Calendar,BA842,AY843,"f",,Trigger)</f>
        <v>45237</v>
      </c>
      <c r="BB843" s="101">
        <f>_xll.qlInterestRateIndexMaturity(Currency&amp;"ibor"&amp;Tenor,BA843,Trigger)</f>
        <v>45419</v>
      </c>
      <c r="BC843" s="246">
        <f>_xll.qlIndexFixing($AC$5,AZ843,TRUE,_xll.ohTrigger(Trigger,Trigger6M))</f>
        <v>2.0642089678308925E-2</v>
      </c>
      <c r="BD843" s="246">
        <f>_xll.qlIndexFixing($BE$1,AZ843,TRUE,_xll.ohTrigger(Trigger,Trigger6M))</f>
        <v>2.0572086311653425E-2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45240</v>
      </c>
      <c r="BA844" s="101">
        <f>_xll.qlCalendarAdvance(Calendar,BA843,AY844,"f",,Trigger)</f>
        <v>45244</v>
      </c>
      <c r="BB844" s="101">
        <f>_xll.qlInterestRateIndexMaturity(Currency&amp;"ibor"&amp;Tenor,BA844,Trigger)</f>
        <v>45426</v>
      </c>
      <c r="BC844" s="246">
        <f>_xll.qlIndexFixing($AC$5,AZ844,TRUE,_xll.ohTrigger(Trigger,Trigger6M))</f>
        <v>2.0689469335427896E-2</v>
      </c>
      <c r="BD844" s="246">
        <f>_xll.qlIndexFixing($BE$1,AZ844,TRUE,_xll.ohTrigger(Trigger,Trigger6M))</f>
        <v>2.0594818568662507E-2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45247</v>
      </c>
      <c r="BA845" s="101">
        <f>_xll.qlCalendarAdvance(Calendar,BA844,AY845,"f",,Trigger)</f>
        <v>45251</v>
      </c>
      <c r="BB845" s="101">
        <f>_xll.qlInterestRateIndexMaturity(Currency&amp;"ibor"&amp;Tenor,BA845,Trigger)</f>
        <v>45433</v>
      </c>
      <c r="BC845" s="246">
        <f>_xll.qlIndexFixing($AC$5,AZ845,TRUE,_xll.ohTrigger(Trigger,Trigger6M))</f>
        <v>2.0736850115713041E-2</v>
      </c>
      <c r="BD845" s="246">
        <f>_xll.qlIndexFixing($BE$1,AZ845,TRUE,_xll.ohTrigger(Trigger,Trigger6M))</f>
        <v>2.0617308912628144E-2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45254</v>
      </c>
      <c r="BA846" s="101">
        <f>_xll.qlCalendarAdvance(Calendar,BA845,AY846,"f",,Trigger)</f>
        <v>45258</v>
      </c>
      <c r="BB846" s="101">
        <f>_xll.qlInterestRateIndexMaturity(Currency&amp;"ibor"&amp;Tenor,BA846,Trigger)</f>
        <v>45440</v>
      </c>
      <c r="BC846" s="246">
        <f>_xll.qlIndexFixing($AC$5,AZ846,TRUE,_xll.ohTrigger(Trigger,Trigger6M))</f>
        <v>2.0784232019191155E-2</v>
      </c>
      <c r="BD846" s="246">
        <f>_xll.qlIndexFixing($BE$1,AZ846,TRUE,_xll.ohTrigger(Trigger,Trigger6M))</f>
        <v>2.0639557335378412E-2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45261</v>
      </c>
      <c r="BA847" s="101">
        <f>_xll.qlCalendarAdvance(Calendar,BA846,AY847,"f",,Trigger)</f>
        <v>45265</v>
      </c>
      <c r="BB847" s="101">
        <f>_xll.qlInterestRateIndexMaturity(Currency&amp;"ibor"&amp;Tenor,BA847,Trigger)</f>
        <v>45448</v>
      </c>
      <c r="BC847" s="246">
        <f>_xll.qlIndexFixing($AC$5,AZ847,TRUE,_xll.ohTrigger(Trigger,Trigger6M))</f>
        <v>2.0835600409307261E-2</v>
      </c>
      <c r="BD847" s="246">
        <f>_xll.qlIndexFixing($BE$1,AZ847,TRUE,_xll.ohTrigger(Trigger,Trigger6M))</f>
        <v>2.0663642257408094E-2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45268</v>
      </c>
      <c r="BA848" s="101">
        <f>_xll.qlCalendarAdvance(Calendar,BA847,AY848,"f",,Trigger)</f>
        <v>45272</v>
      </c>
      <c r="BB848" s="101">
        <f>_xll.qlInterestRateIndexMaturity(Currency&amp;"ibor"&amp;Tenor,BA848,Trigger)</f>
        <v>45455</v>
      </c>
      <c r="BC848" s="246">
        <f>_xll.qlIndexFixing($AC$5,AZ848,TRUE,_xll.ohTrigger(Trigger,Trigger6M))</f>
        <v>2.0882987370668023E-2</v>
      </c>
      <c r="BD848" s="246">
        <f>_xll.qlIndexFixing($BE$1,AZ848,TRUE,_xll.ohTrigger(Trigger,Trigger6M))</f>
        <v>2.0685390773650229E-2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45275</v>
      </c>
      <c r="BA849" s="101">
        <f>_xll.qlCalendarAdvance(Calendar,BA848,AY849,"f",,Trigger)</f>
        <v>45279</v>
      </c>
      <c r="BB849" s="101">
        <f>_xll.qlInterestRateIndexMaturity(Currency&amp;"ibor"&amp;Tenor,BA849,Trigger)</f>
        <v>45462</v>
      </c>
      <c r="BC849" s="246">
        <f>_xll.qlIndexFixing($AC$5,AZ849,TRUE,_xll.ohTrigger(Trigger,Trigger6M))</f>
        <v>2.0930375461540137E-2</v>
      </c>
      <c r="BD849" s="246">
        <f>_xll.qlIndexFixing($BE$1,AZ849,TRUE,_xll.ohTrigger(Trigger,Trigger6M))</f>
        <v>2.0706897331589789E-2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45281</v>
      </c>
      <c r="BA850" s="101">
        <f>_xll.qlCalendarAdvance(Calendar,BA849,AY850,"f",,Trigger)</f>
        <v>45287</v>
      </c>
      <c r="BB850" s="101">
        <f>_xll.qlInterestRateIndexMaturity(Currency&amp;"ibor"&amp;Tenor,BA850,Trigger)</f>
        <v>45470</v>
      </c>
      <c r="BC850" s="246">
        <f>_xll.qlIndexFixing($AC$5,AZ850,TRUE,_xll.ohTrigger(Trigger,Trigger6M))</f>
        <v>2.0984534662790211E-2</v>
      </c>
      <c r="BD850" s="246">
        <f>_xll.qlIndexFixing($BE$1,AZ850,TRUE,_xll.ohTrigger(Trigger,Trigger6M))</f>
        <v>2.0731179969400246E-2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45289</v>
      </c>
      <c r="BA851" s="101">
        <f>_xll.qlCalendarAdvance(Calendar,BA850,AY851,"f",,Trigger)</f>
        <v>45294</v>
      </c>
      <c r="BB851" s="101">
        <f>_xll.qlInterestRateIndexMaturity(Currency&amp;"ibor"&amp;Tenor,BA851,Trigger)</f>
        <v>45476</v>
      </c>
      <c r="BC851" s="246">
        <f>_xll.qlIndexFixing($AC$5,AZ851,TRUE,_xll.ohTrigger(Trigger,Trigger6M))</f>
        <v>2.102083314495256E-2</v>
      </c>
      <c r="BD851" s="246">
        <f>_xll.qlIndexFixing($BE$1,AZ851,TRUE,_xll.ohTrigger(Trigger,Trigger6M))</f>
        <v>2.0750156131889397E-2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45299</v>
      </c>
      <c r="BA852" s="101">
        <f>_xll.qlCalendarAdvance(Calendar,BA851,AY852,"f",,Trigger)</f>
        <v>45301</v>
      </c>
      <c r="BB852" s="101">
        <f>_xll.qlInterestRateIndexMaturity(Currency&amp;"ibor"&amp;Tenor,BA852,Trigger)</f>
        <v>45483</v>
      </c>
      <c r="BC852" s="246">
        <f>_xll.qlIndexFixing($AC$5,AZ852,TRUE,_xll.ohTrigger(Trigger,Trigger6M))</f>
        <v>2.1018435734739792E-2</v>
      </c>
      <c r="BD852" s="246">
        <f>_xll.qlIndexFixing($BE$1,AZ852,TRUE,_xll.ohTrigger(Trigger,Trigger6M))</f>
        <v>2.0770920882004367E-2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45306</v>
      </c>
      <c r="BA853" s="101">
        <f>_xll.qlCalendarAdvance(Calendar,BA852,AY853,"f",,Trigger)</f>
        <v>45308</v>
      </c>
      <c r="BB853" s="101">
        <f>_xll.qlInterestRateIndexMaturity(Currency&amp;"ibor"&amp;Tenor,BA853,Trigger)</f>
        <v>45490</v>
      </c>
      <c r="BC853" s="246">
        <f>_xll.qlIndexFixing($AC$5,AZ853,TRUE,_xll.ohTrigger(Trigger,Trigger6M))</f>
        <v>2.1015827052747172E-2</v>
      </c>
      <c r="BD853" s="246">
        <f>_xll.qlIndexFixing($BE$1,AZ853,TRUE,_xll.ohTrigger(Trigger,Trigger6M))</f>
        <v>2.0791455571275118E-2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45313</v>
      </c>
      <c r="BA854" s="101">
        <f>_xll.qlCalendarAdvance(Calendar,BA853,AY854,"f",,Trigger)</f>
        <v>45315</v>
      </c>
      <c r="BB854" s="101">
        <f>_xll.qlInterestRateIndexMaturity(Currency&amp;"ibor"&amp;Tenor,BA854,Trigger)</f>
        <v>45497</v>
      </c>
      <c r="BC854" s="246">
        <f>_xll.qlIndexFixing($AC$5,AZ854,TRUE,_xll.ohTrigger(Trigger,Trigger6M))</f>
        <v>2.1013007099801292E-2</v>
      </c>
      <c r="BD854" s="246">
        <f>_xll.qlIndexFixing($BE$1,AZ854,TRUE,_xll.ohTrigger(Trigger,Trigger6M))</f>
        <v>2.0811770619334272E-2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45320</v>
      </c>
      <c r="BA855" s="101">
        <f>_xll.qlCalendarAdvance(Calendar,BA854,AY855,"f",,Trigger)</f>
        <v>45322</v>
      </c>
      <c r="BB855" s="101">
        <f>_xll.qlInterestRateIndexMaturity(Currency&amp;"ibor"&amp;Tenor,BA855,Trigger)</f>
        <v>45504</v>
      </c>
      <c r="BC855" s="246">
        <f>_xll.qlIndexFixing($AC$5,AZ855,TRUE,_xll.ohTrigger(Trigger,Trigger6M))</f>
        <v>2.1009975876796382E-2</v>
      </c>
      <c r="BD855" s="246">
        <f>_xll.qlIndexFixing($BE$1,AZ855,TRUE,_xll.ohTrigger(Trigger,Trigger6M))</f>
        <v>2.0831876446312091E-2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45327</v>
      </c>
      <c r="BA856" s="101">
        <f>_xll.qlCalendarAdvance(Calendar,BA855,AY856,"f",,Trigger)</f>
        <v>45329</v>
      </c>
      <c r="BB856" s="101">
        <f>_xll.qlInterestRateIndexMaturity(Currency&amp;"ibor"&amp;Tenor,BA856,Trigger)</f>
        <v>45511</v>
      </c>
      <c r="BC856" s="246">
        <f>_xll.qlIndexFixing($AC$5,AZ856,TRUE,_xll.ohTrigger(Trigger,Trigger6M))</f>
        <v>2.1006733384693874E-2</v>
      </c>
      <c r="BD856" s="246">
        <f>_xll.qlIndexFixing($BE$1,AZ856,TRUE,_xll.ohTrigger(Trigger,Trigger6M))</f>
        <v>2.0851783472827224E-2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45334</v>
      </c>
      <c r="BA857" s="101">
        <f>_xll.qlCalendarAdvance(Calendar,BA856,AY857,"f",,Trigger)</f>
        <v>45336</v>
      </c>
      <c r="BB857" s="101">
        <f>_xll.qlInterestRateIndexMaturity(Currency&amp;"ibor"&amp;Tenor,BA857,Trigger)</f>
        <v>45518</v>
      </c>
      <c r="BC857" s="246">
        <f>_xll.qlIndexFixing($AC$5,AZ857,TRUE,_xll.ohTrigger(Trigger,Trigger6M))</f>
        <v>2.1003279624521511E-2</v>
      </c>
      <c r="BD857" s="246">
        <f>_xll.qlIndexFixing($BE$1,AZ857,TRUE,_xll.ohTrigger(Trigger,Trigger6M))</f>
        <v>2.0871502119975304E-2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45341</v>
      </c>
      <c r="BA858" s="101">
        <f>_xll.qlCalendarAdvance(Calendar,BA857,AY858,"f",,Trigger)</f>
        <v>45343</v>
      </c>
      <c r="BB858" s="101">
        <f>_xll.qlInterestRateIndexMaturity(Currency&amp;"ibor"&amp;Tenor,BA858,Trigger)</f>
        <v>45525</v>
      </c>
      <c r="BC858" s="246">
        <f>_xll.qlIndexFixing($AC$5,AZ858,TRUE,_xll.ohTrigger(Trigger,Trigger6M))</f>
        <v>2.0999614597374684E-2</v>
      </c>
      <c r="BD858" s="246">
        <f>_xll.qlIndexFixing($BE$1,AZ858,TRUE,_xll.ohTrigger(Trigger,Trigger6M))</f>
        <v>2.0891042809317532E-2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45348</v>
      </c>
      <c r="BA859" s="101">
        <f>_xll.qlCalendarAdvance(Calendar,BA858,AY859,"f",,Trigger)</f>
        <v>45350</v>
      </c>
      <c r="BB859" s="101">
        <f>_xll.qlInterestRateIndexMaturity(Currency&amp;"ibor"&amp;Tenor,BA859,Trigger)</f>
        <v>45532</v>
      </c>
      <c r="BC859" s="246">
        <f>_xll.qlIndexFixing($AC$5,AZ859,TRUE,_xll.ohTrigger(Trigger,Trigger6M))</f>
        <v>2.0995738304415545E-2</v>
      </c>
      <c r="BD859" s="246">
        <f>_xll.qlIndexFixing($BE$1,AZ859,TRUE,_xll.ohTrigger(Trigger,Trigger6M))</f>
        <v>2.0910415962872759E-2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45355</v>
      </c>
      <c r="BA860" s="101">
        <f>_xll.qlCalendarAdvance(Calendar,BA859,AY860,"f",,Trigger)</f>
        <v>45357</v>
      </c>
      <c r="BB860" s="101">
        <f>_xll.qlInterestRateIndexMaturity(Currency&amp;"ibor"&amp;Tenor,BA860,Trigger)</f>
        <v>45541</v>
      </c>
      <c r="BC860" s="246">
        <f>_xll.qlIndexFixing($AC$5,AZ860,TRUE,_xll.ohTrigger(Trigger,Trigger6M))</f>
        <v>2.0990084208059711E-2</v>
      </c>
      <c r="BD860" s="246">
        <f>_xll.qlIndexFixing($BE$1,AZ860,TRUE,_xll.ohTrigger(Trigger,Trigger6M))</f>
        <v>2.0933476437575128E-2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45362</v>
      </c>
      <c r="BA861" s="101">
        <f>_xll.qlCalendarAdvance(Calendar,BA860,AY861,"f",,Trigger)</f>
        <v>45364</v>
      </c>
      <c r="BB861" s="101">
        <f>_xll.qlInterestRateIndexMaturity(Currency&amp;"ibor"&amp;Tenor,BA861,Trigger)</f>
        <v>45548</v>
      </c>
      <c r="BC861" s="246">
        <f>_xll.qlIndexFixing($AC$5,AZ861,TRUE,_xll.ohTrigger(Trigger,Trigger6M))</f>
        <v>2.0986287050408361E-2</v>
      </c>
      <c r="BD861" s="246">
        <f>_xll.qlIndexFixing($BE$1,AZ861,TRUE,_xll.ohTrigger(Trigger,Trigger6M))</f>
        <v>2.0952536979726266E-2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45369</v>
      </c>
      <c r="BA862" s="101">
        <f>_xll.qlCalendarAdvance(Calendar,BA861,AY862,"f",,Trigger)</f>
        <v>45371</v>
      </c>
      <c r="BB862" s="101">
        <f>_xll.qlInterestRateIndexMaturity(Currency&amp;"ibor"&amp;Tenor,BA862,Trigger)</f>
        <v>45555</v>
      </c>
      <c r="BC862" s="246">
        <f>_xll.qlIndexFixing($AC$5,AZ862,TRUE,_xll.ohTrigger(Trigger,Trigger6M))</f>
        <v>2.0982280901258987E-2</v>
      </c>
      <c r="BD862" s="246">
        <f>_xll.qlIndexFixing($BE$1,AZ862,TRUE,_xll.ohTrigger(Trigger,Trigger6M))</f>
        <v>2.0971463038122837E-2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45376</v>
      </c>
      <c r="BA863" s="101">
        <f>_xll.qlCalendarAdvance(Calendar,BA862,AY863,"f",,Trigger)</f>
        <v>45378</v>
      </c>
      <c r="BB863" s="101">
        <f>_xll.qlInterestRateIndexMaturity(Currency&amp;"ibor"&amp;Tenor,BA863,Trigger)</f>
        <v>45562</v>
      </c>
      <c r="BC863" s="246">
        <f>_xll.qlIndexFixing($AC$5,AZ863,TRUE,_xll.ohTrigger(Trigger,Trigger6M))</f>
        <v>2.0978065761882318E-2</v>
      </c>
      <c r="BD863" s="246">
        <f>_xll.qlIndexFixing($BE$1,AZ863,TRUE,_xll.ohTrigger(Trigger,Trigger6M))</f>
        <v>2.0990264924405078E-2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45379</v>
      </c>
      <c r="BA864" s="101">
        <f>_xll.qlCalendarAdvance(Calendar,BA863,AY864,"f",,Trigger)</f>
        <v>45385</v>
      </c>
      <c r="BB864" s="101">
        <f>_xll.qlInterestRateIndexMaturity(Currency&amp;"ibor"&amp;Tenor,BA864,Trigger)</f>
        <v>45568</v>
      </c>
      <c r="BC864" s="246">
        <f>_xll.qlIndexFixing($AC$5,AZ864,TRUE,_xll.ohTrigger(Trigger,Trigger6M))</f>
        <v>2.0973396336036173E-2</v>
      </c>
      <c r="BD864" s="246">
        <f>_xll.qlIndexFixing($BE$1,AZ864,TRUE,_xll.ohTrigger(Trigger,Trigger6M))</f>
        <v>2.100704314676961E-2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45390</v>
      </c>
      <c r="BA865" s="101">
        <f>_xll.qlCalendarAdvance(Calendar,BA864,AY865,"f",,Trigger)</f>
        <v>45392</v>
      </c>
      <c r="BB865" s="101">
        <f>_xll.qlInterestRateIndexMaturity(Currency&amp;"ibor"&amp;Tenor,BA865,Trigger)</f>
        <v>45575</v>
      </c>
      <c r="BC865" s="246">
        <f>_xll.qlIndexFixing($AC$5,AZ865,TRUE,_xll.ohTrigger(Trigger,Trigger6M))</f>
        <v>2.0968509230604577E-2</v>
      </c>
      <c r="BD865" s="246">
        <f>_xll.qlIndexFixing($BE$1,AZ865,TRUE,_xll.ohTrigger(Trigger,Trigger6M))</f>
        <v>2.1025628775346306E-2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45397</v>
      </c>
      <c r="BA866" s="101">
        <f>_xll.qlCalendarAdvance(Calendar,BA865,AY866,"f",,Trigger)</f>
        <v>45399</v>
      </c>
      <c r="BB866" s="101">
        <f>_xll.qlInterestRateIndexMaturity(Currency&amp;"ibor"&amp;Tenor,BA866,Trigger)</f>
        <v>45582</v>
      </c>
      <c r="BC866" s="246">
        <f>_xll.qlIndexFixing($AC$5,AZ866,TRUE,_xll.ohTrigger(Trigger,Trigger6M))</f>
        <v>2.0963412010439064E-2</v>
      </c>
      <c r="BD866" s="246">
        <f>_xll.qlIndexFixing($BE$1,AZ866,TRUE,_xll.ohTrigger(Trigger,Trigger6M))</f>
        <v>2.1044120505425722E-2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45404</v>
      </c>
      <c r="BA867" s="101">
        <f>_xll.qlCalendarAdvance(Calendar,BA866,AY867,"f",,Trigger)</f>
        <v>45406</v>
      </c>
      <c r="BB867" s="101">
        <f>_xll.qlInterestRateIndexMaturity(Currency&amp;"ibor"&amp;Tenor,BA867,Trigger)</f>
        <v>45589</v>
      </c>
      <c r="BC867" s="246">
        <f>_xll.qlIndexFixing($AC$5,AZ867,TRUE,_xll.ohTrigger(Trigger,Trigger6M))</f>
        <v>2.0958104677155389E-2</v>
      </c>
      <c r="BD867" s="246">
        <f>_xll.qlIndexFixing($BE$1,AZ867,TRUE,_xll.ohTrigger(Trigger,Trigger6M))</f>
        <v>2.1062528706037201E-2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45411</v>
      </c>
      <c r="BA868" s="101">
        <f>_xll.qlCalendarAdvance(Calendar,BA867,AY868,"f",,Trigger)</f>
        <v>45414</v>
      </c>
      <c r="BB868" s="101">
        <f>_xll.qlInterestRateIndexMaturity(Currency&amp;"ibor"&amp;Tenor,BA868,Trigger)</f>
        <v>45600</v>
      </c>
      <c r="BC868" s="246">
        <f>_xll.qlIndexFixing($AC$5,AZ868,TRUE,_xll.ohTrigger(Trigger,Trigger6M))</f>
        <v>2.0955770906239266E-2</v>
      </c>
      <c r="BD868" s="246">
        <f>_xll.qlIndexFixing($BE$1,AZ868,TRUE,_xll.ohTrigger(Trigger,Trigger6M))</f>
        <v>2.1089205892138977E-2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45419</v>
      </c>
      <c r="BA869" s="101">
        <f>_xll.qlCalendarAdvance(Calendar,BA868,AY869,"f",,Trigger)</f>
        <v>45421</v>
      </c>
      <c r="BB869" s="101">
        <f>_xll.qlInterestRateIndexMaturity(Currency&amp;"ibor"&amp;Tenor,BA869,Trigger)</f>
        <v>45607</v>
      </c>
      <c r="BC869" s="246">
        <f>_xll.qlIndexFixing($AC$5,AZ869,TRUE,_xll.ohTrigger(Trigger,Trigger6M))</f>
        <v>2.0950781066521932E-2</v>
      </c>
      <c r="BD869" s="246">
        <f>_xll.qlIndexFixing($BE$1,AZ869,TRUE,_xll.ohTrigger(Trigger,Trigger6M))</f>
        <v>2.1107473792093864E-2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45426</v>
      </c>
      <c r="BA870" s="101">
        <f>_xll.qlCalendarAdvance(Calendar,BA869,AY870,"f",,Trigger)</f>
        <v>45428</v>
      </c>
      <c r="BB870" s="101">
        <f>_xll.qlInterestRateIndexMaturity(Currency&amp;"ibor"&amp;Tenor,BA870,Trigger)</f>
        <v>45614</v>
      </c>
      <c r="BC870" s="246">
        <f>_xll.qlIndexFixing($AC$5,AZ870,TRUE,_xll.ohTrigger(Trigger,Trigger6M))</f>
        <v>2.0945584468074034E-2</v>
      </c>
      <c r="BD870" s="246">
        <f>_xll.qlIndexFixing($BE$1,AZ870,TRUE,_xll.ohTrigger(Trigger,Trigger6M))</f>
        <v>2.1125692038002287E-2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45433</v>
      </c>
      <c r="BA871" s="101">
        <f>_xll.qlCalendarAdvance(Calendar,BA870,AY871,"f",,Trigger)</f>
        <v>45435</v>
      </c>
      <c r="BB871" s="101">
        <f>_xll.qlInterestRateIndexMaturity(Currency&amp;"ibor"&amp;Tenor,BA871,Trigger)</f>
        <v>45621</v>
      </c>
      <c r="BC871" s="246">
        <f>_xll.qlIndexFixing($AC$5,AZ871,TRUE,_xll.ohTrigger(Trigger,Trigger6M))</f>
        <v>2.0940181112543716E-2</v>
      </c>
      <c r="BD871" s="246">
        <f>_xll.qlIndexFixing($BE$1,AZ871,TRUE,_xll.ohTrigger(Trigger,Trigger6M))</f>
        <v>2.1143870835038586E-2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45440</v>
      </c>
      <c r="BA872" s="101">
        <f>_xll.qlCalendarAdvance(Calendar,BA871,AY872,"f",,Trigger)</f>
        <v>45442</v>
      </c>
      <c r="BB872" s="101">
        <f>_xll.qlInterestRateIndexMaturity(Currency&amp;"ibor"&amp;Tenor,BA872,Trigger)</f>
        <v>45625</v>
      </c>
      <c r="BC872" s="246">
        <f>_xll.qlIndexFixing($AC$5,AZ872,TRUE,_xll.ohTrigger(Trigger,Trigger6M))</f>
        <v>2.0927490956497444E-2</v>
      </c>
      <c r="BD872" s="246">
        <f>_xll.qlIndexFixing($BE$1,AZ872,TRUE,_xll.ohTrigger(Trigger,Trigger6M))</f>
        <v>2.1156270029639077E-2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45447</v>
      </c>
      <c r="BA873" s="101">
        <f>_xll.qlCalendarAdvance(Calendar,BA872,AY873,"f",,Trigger)</f>
        <v>45449</v>
      </c>
      <c r="BB873" s="101">
        <f>_xll.qlInterestRateIndexMaturity(Currency&amp;"ibor"&amp;Tenor,BA873,Trigger)</f>
        <v>45632</v>
      </c>
      <c r="BC873" s="246">
        <f>_xll.qlIndexFixing($AC$5,AZ873,TRUE,_xll.ohTrigger(Trigger,Trigger6M))</f>
        <v>2.0920892967770704E-2</v>
      </c>
      <c r="BD873" s="246">
        <f>_xll.qlIndexFixing($BE$1,AZ873,TRUE,_xll.ohTrigger(Trigger,Trigger6M))</f>
        <v>2.1174392627730125E-2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45454</v>
      </c>
      <c r="BA874" s="101">
        <f>_xll.qlCalendarAdvance(Calendar,BA873,AY874,"f",,Trigger)</f>
        <v>45456</v>
      </c>
      <c r="BB874" s="101">
        <f>_xll.qlInterestRateIndexMaturity(Currency&amp;"ibor"&amp;Tenor,BA874,Trigger)</f>
        <v>45639</v>
      </c>
      <c r="BC874" s="246">
        <f>_xll.qlIndexFixing($AC$5,AZ874,TRUE,_xll.ohTrigger(Trigger,Trigger6M))</f>
        <v>2.0914084879407914E-2</v>
      </c>
      <c r="BD874" s="246">
        <f>_xll.qlIndexFixing($BE$1,AZ874,TRUE,_xll.ohTrigger(Trigger,Trigger6M))</f>
        <v>2.1192505772144429E-2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45461</v>
      </c>
      <c r="BA875" s="101">
        <f>_xll.qlCalendarAdvance(Calendar,BA874,AY875,"f",,Trigger)</f>
        <v>45463</v>
      </c>
      <c r="BB875" s="101">
        <f>_xll.qlInterestRateIndexMaturity(Currency&amp;"ibor"&amp;Tenor,BA875,Trigger)</f>
        <v>45646</v>
      </c>
      <c r="BC875" s="246">
        <f>_xll.qlIndexFixing($AC$5,AZ875,TRUE,_xll.ohTrigger(Trigger,Trigger6M))</f>
        <v>2.0907066693566474E-2</v>
      </c>
      <c r="BD875" s="246">
        <f>_xll.qlIndexFixing($BE$1,AZ875,TRUE,_xll.ohTrigger(Trigger,Trigger6M))</f>
        <v>2.121061983504631E-2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45468</v>
      </c>
      <c r="BA876" s="101">
        <f>_xll.qlCalendarAdvance(Calendar,BA875,AY876,"f",,Trigger)</f>
        <v>45470</v>
      </c>
      <c r="BB876" s="101">
        <f>_xll.qlInterestRateIndexMaturity(Currency&amp;"ibor"&amp;Tenor,BA876,Trigger)</f>
        <v>45653</v>
      </c>
      <c r="BC876" s="246">
        <f>_xll.qlIndexFixing($AC$5,AZ876,TRUE,_xll.ohTrigger(Trigger,Trigger6M))</f>
        <v>2.0899838412472362E-2</v>
      </c>
      <c r="BD876" s="246">
        <f>_xll.qlIndexFixing($BE$1,AZ876,TRUE,_xll.ohTrigger(Trigger,Trigger6M))</f>
        <v>2.1228745188976196E-2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45475</v>
      </c>
      <c r="BA877" s="101">
        <f>_xll.qlCalendarAdvance(Calendar,BA876,AY877,"f",,Trigger)</f>
        <v>45477</v>
      </c>
      <c r="BB877" s="101">
        <f>_xll.qlInterestRateIndexMaturity(Currency&amp;"ibor"&amp;Tenor,BA877,Trigger)</f>
        <v>45663</v>
      </c>
      <c r="BC877" s="246">
        <f>_xll.qlIndexFixing($AC$5,AZ877,TRUE,_xll.ohTrigger(Trigger,Trigger6M))</f>
        <v>2.0917310596366912E-2</v>
      </c>
      <c r="BD877" s="246">
        <f>_xll.qlIndexFixing($BE$1,AZ877,TRUE,_xll.ohTrigger(Trigger,Trigger6M))</f>
        <v>2.1252686688936026E-2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45482</v>
      </c>
      <c r="BA878" s="101">
        <f>_xll.qlCalendarAdvance(Calendar,BA877,AY878,"f",,Trigger)</f>
        <v>45484</v>
      </c>
      <c r="BB878" s="101">
        <f>_xll.qlInterestRateIndexMaturity(Currency&amp;"ibor"&amp;Tenor,BA878,Trigger)</f>
        <v>45670</v>
      </c>
      <c r="BC878" s="246">
        <f>_xll.qlIndexFixing($AC$5,AZ878,TRUE,_xll.ohTrigger(Trigger,Trigger6M))</f>
        <v>2.0959213429432657E-2</v>
      </c>
      <c r="BD878" s="246">
        <f>_xll.qlIndexFixing($BE$1,AZ878,TRUE,_xll.ohTrigger(Trigger,Trigger6M))</f>
        <v>2.1270871544661358E-2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45489</v>
      </c>
      <c r="BA879" s="101">
        <f>_xll.qlCalendarAdvance(Calendar,BA878,AY879,"f",,Trigger)</f>
        <v>45491</v>
      </c>
      <c r="BB879" s="101">
        <f>_xll.qlInterestRateIndexMaturity(Currency&amp;"ibor"&amp;Tenor,BA879,Trigger)</f>
        <v>45677</v>
      </c>
      <c r="BC879" s="246">
        <f>_xll.qlIndexFixing($AC$5,AZ879,TRUE,_xll.ohTrigger(Trigger,Trigger6M))</f>
        <v>2.1001117159986933E-2</v>
      </c>
      <c r="BD879" s="246">
        <f>_xll.qlIndexFixing($BE$1,AZ879,TRUE,_xll.ohTrigger(Trigger,Trigger6M))</f>
        <v>2.1289085482810468E-2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45496</v>
      </c>
      <c r="BA880" s="101">
        <f>_xll.qlCalendarAdvance(Calendar,BA879,AY880,"f",,Trigger)</f>
        <v>45498</v>
      </c>
      <c r="BB880" s="101">
        <f>_xll.qlInterestRateIndexMaturity(Currency&amp;"ibor"&amp;Tenor,BA880,Trigger)</f>
        <v>45684</v>
      </c>
      <c r="BC880" s="246">
        <f>_xll.qlIndexFixing($AC$5,AZ880,TRUE,_xll.ohTrigger(Trigger,Trigger6M))</f>
        <v>2.1043021788049086E-2</v>
      </c>
      <c r="BD880" s="246">
        <f>_xll.qlIndexFixing($BE$1,AZ880,TRUE,_xll.ohTrigger(Trigger,Trigger6M))</f>
        <v>2.1307328504191748E-2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45503</v>
      </c>
      <c r="BA881" s="101">
        <f>_xll.qlCalendarAdvance(Calendar,BA880,AY881,"f",,Trigger)</f>
        <v>45505</v>
      </c>
      <c r="BB881" s="101">
        <f>_xll.qlInterestRateIndexMaturity(Currency&amp;"ibor"&amp;Tenor,BA881,Trigger)</f>
        <v>45691</v>
      </c>
      <c r="BC881" s="246">
        <f>_xll.qlIndexFixing($AC$5,AZ881,TRUE,_xll.ohTrigger(Trigger,Trigger6M))</f>
        <v>2.1084927313638022E-2</v>
      </c>
      <c r="BD881" s="246">
        <f>_xll.qlIndexFixing($BE$1,AZ881,TRUE,_xll.ohTrigger(Trigger,Trigger6M))</f>
        <v>2.1325600609616586E-2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45510</v>
      </c>
      <c r="BA882" s="101">
        <f>_xll.qlCalendarAdvance(Calendar,BA881,AY882,"f",,Trigger)</f>
        <v>45512</v>
      </c>
      <c r="BB882" s="101">
        <f>_xll.qlInterestRateIndexMaturity(Currency&amp;"ibor"&amp;Tenor,BA882,Trigger)</f>
        <v>45698</v>
      </c>
      <c r="BC882" s="246">
        <f>_xll.qlIndexFixing($AC$5,AZ882,TRUE,_xll.ohTrigger(Trigger,Trigger6M))</f>
        <v>2.1126833736772651E-2</v>
      </c>
      <c r="BD882" s="246">
        <f>_xll.qlIndexFixing($BE$1,AZ882,TRUE,_xll.ohTrigger(Trigger,Trigger6M))</f>
        <v>2.134390179989638E-2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45517</v>
      </c>
      <c r="BA883" s="101">
        <f>_xll.qlCalendarAdvance(Calendar,BA882,AY883,"f",,Trigger)</f>
        <v>45519</v>
      </c>
      <c r="BB883" s="101">
        <f>_xll.qlInterestRateIndexMaturity(Currency&amp;"ibor"&amp;Tenor,BA883,Trigger)</f>
        <v>45705</v>
      </c>
      <c r="BC883" s="246">
        <f>_xll.qlIndexFixing($AC$5,AZ883,TRUE,_xll.ohTrigger(Trigger,Trigger6M))</f>
        <v>2.1168741057473173E-2</v>
      </c>
      <c r="BD883" s="246">
        <f>_xll.qlIndexFixing($BE$1,AZ883,TRUE,_xll.ohTrigger(Trigger,Trigger6M))</f>
        <v>2.1362232075842952E-2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45524</v>
      </c>
      <c r="BA884" s="101">
        <f>_xll.qlCalendarAdvance(Calendar,BA883,AY884,"f",,Trigger)</f>
        <v>45526</v>
      </c>
      <c r="BB884" s="101">
        <f>_xll.qlInterestRateIndexMaturity(Currency&amp;"ibor"&amp;Tenor,BA884,Trigger)</f>
        <v>45712</v>
      </c>
      <c r="BC884" s="246">
        <f>_xll.qlIndexFixing($AC$5,AZ884,TRUE,_xll.ohTrigger(Trigger,Trigger6M))</f>
        <v>2.1210649275758067E-2</v>
      </c>
      <c r="BD884" s="246">
        <f>_xll.qlIndexFixing($BE$1,AZ884,TRUE,_xll.ohTrigger(Trigger,Trigger6M))</f>
        <v>2.1380591438271566E-2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45531</v>
      </c>
      <c r="BA885" s="101">
        <f>_xll.qlCalendarAdvance(Calendar,BA884,AY885,"f",,Trigger)</f>
        <v>45533</v>
      </c>
      <c r="BB885" s="101">
        <f>_xll.qlInterestRateIndexMaturity(Currency&amp;"ibor"&amp;Tenor,BA885,Trigger)</f>
        <v>45716</v>
      </c>
      <c r="BC885" s="246">
        <f>_xll.qlIndexFixing($AC$5,AZ885,TRUE,_xll.ohTrigger(Trigger,Trigger6M))</f>
        <v>2.1241704370032543E-2</v>
      </c>
      <c r="BD885" s="246">
        <f>_xll.qlIndexFixing($BE$1,AZ885,TRUE,_xll.ohTrigger(Trigger,Trigger6M))</f>
        <v>2.1393109663454282E-2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45538</v>
      </c>
      <c r="BA886" s="101">
        <f>_xll.qlCalendarAdvance(Calendar,BA885,AY886,"f",,Trigger)</f>
        <v>45540</v>
      </c>
      <c r="BB886" s="101">
        <f>_xll.qlInterestRateIndexMaturity(Currency&amp;"ibor"&amp;Tenor,BA886,Trigger)</f>
        <v>45721</v>
      </c>
      <c r="BC886" s="246">
        <f>_xll.qlIndexFixing($AC$5,AZ886,TRUE,_xll.ohTrigger(Trigger,Trigger6M))</f>
        <v>2.1276367645182835E-2</v>
      </c>
      <c r="BD886" s="246">
        <f>_xll.qlIndexFixing($BE$1,AZ886,TRUE,_xll.ohTrigger(Trigger,Trigger6M))</f>
        <v>2.1407599783127871E-2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45545</v>
      </c>
      <c r="BA887" s="101">
        <f>_xll.qlCalendarAdvance(Calendar,BA886,AY887,"f",,Trigger)</f>
        <v>45547</v>
      </c>
      <c r="BB887" s="101">
        <f>_xll.qlInterestRateIndexMaturity(Currency&amp;"ibor"&amp;Tenor,BA887,Trigger)</f>
        <v>45728</v>
      </c>
      <c r="BC887" s="246">
        <f>_xll.qlIndexFixing($AC$5,AZ887,TRUE,_xll.ohTrigger(Trigger,Trigger6M))</f>
        <v>2.1318265906476841E-2</v>
      </c>
      <c r="BD887" s="246">
        <f>_xll.qlIndexFixing($BE$1,AZ887,TRUE,_xll.ohTrigger(Trigger,Trigger6M))</f>
        <v>2.1426030566632781E-2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45552</v>
      </c>
      <c r="BA888" s="101">
        <f>_xll.qlCalendarAdvance(Calendar,BA887,AY888,"f",,Trigger)</f>
        <v>45554</v>
      </c>
      <c r="BB888" s="101">
        <f>_xll.qlInterestRateIndexMaturity(Currency&amp;"ibor"&amp;Tenor,BA888,Trigger)</f>
        <v>45735</v>
      </c>
      <c r="BC888" s="246">
        <f>_xll.qlIndexFixing($AC$5,AZ888,TRUE,_xll.ohTrigger(Trigger,Trigger6M))</f>
        <v>2.1360165041036949E-2</v>
      </c>
      <c r="BD888" s="246">
        <f>_xll.qlIndexFixing($BE$1,AZ888,TRUE,_xll.ohTrigger(Trigger,Trigger6M))</f>
        <v>2.1444490426311646E-2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45559</v>
      </c>
      <c r="BA889" s="101">
        <f>_xll.qlCalendarAdvance(Calendar,BA888,AY889,"f",,Trigger)</f>
        <v>45561</v>
      </c>
      <c r="BB889" s="101">
        <f>_xll.qlInterestRateIndexMaturity(Currency&amp;"ibor"&amp;Tenor,BA889,Trigger)</f>
        <v>45742</v>
      </c>
      <c r="BC889" s="246">
        <f>_xll.qlIndexFixing($AC$5,AZ889,TRUE,_xll.ohTrigger(Trigger,Trigger6M))</f>
        <v>2.1402065048882146E-2</v>
      </c>
      <c r="BD889" s="246">
        <f>_xll.qlIndexFixing($BE$1,AZ889,TRUE,_xll.ohTrigger(Trigger,Trigger6M))</f>
        <v>2.1462979362961619E-2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45566</v>
      </c>
      <c r="BA890" s="101">
        <f>_xll.qlCalendarAdvance(Calendar,BA889,AY890,"f",,Trigger)</f>
        <v>45568</v>
      </c>
      <c r="BB890" s="101">
        <f>_xll.qlInterestRateIndexMaturity(Currency&amp;"ibor"&amp;Tenor,BA890,Trigger)</f>
        <v>45750</v>
      </c>
      <c r="BC890" s="246">
        <f>_xll.qlIndexFixing($AC$5,AZ890,TRUE,_xll.ohTrigger(Trigger,Trigger6M))</f>
        <v>2.1447595462227787E-2</v>
      </c>
      <c r="BD890" s="246">
        <f>_xll.qlIndexFixing($BE$1,AZ890,TRUE,_xll.ohTrigger(Trigger,Trigger6M))</f>
        <v>2.1483468834559372E-2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45573</v>
      </c>
      <c r="BA891" s="101">
        <f>_xll.qlCalendarAdvance(Calendar,BA890,AY891,"f",,Trigger)</f>
        <v>45575</v>
      </c>
      <c r="BB891" s="101">
        <f>_xll.qlInterestRateIndexMaturity(Currency&amp;"ibor"&amp;Tenor,BA891,Trigger)</f>
        <v>45757</v>
      </c>
      <c r="BC891" s="246">
        <f>_xll.qlIndexFixing($AC$5,AZ891,TRUE,_xll.ohTrigger(Trigger,Trigger6M))</f>
        <v>2.1489499764497679E-2</v>
      </c>
      <c r="BD891" s="246">
        <f>_xll.qlIndexFixing($BE$1,AZ891,TRUE,_xll.ohTrigger(Trigger,Trigger6M))</f>
        <v>2.1502019106188045E-2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45580</v>
      </c>
      <c r="BA892" s="101">
        <f>_xll.qlCalendarAdvance(Calendar,BA891,AY892,"f",,Trigger)</f>
        <v>45582</v>
      </c>
      <c r="BB892" s="101">
        <f>_xll.qlInterestRateIndexMaturity(Currency&amp;"ibor"&amp;Tenor,BA892,Trigger)</f>
        <v>45764</v>
      </c>
      <c r="BC892" s="246">
        <f>_xll.qlIndexFixing($AC$5,AZ892,TRUE,_xll.ohTrigger(Trigger,Trigger6M))</f>
        <v>2.1531404944986388E-2</v>
      </c>
      <c r="BD892" s="246">
        <f>_xll.qlIndexFixing($BE$1,AZ892,TRUE,_xll.ohTrigger(Trigger,Trigger6M))</f>
        <v>2.1520598459922231E-2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45587</v>
      </c>
      <c r="BA893" s="101">
        <f>_xll.qlCalendarAdvance(Calendar,BA892,AY893,"f",,Trigger)</f>
        <v>45589</v>
      </c>
      <c r="BB893" s="101">
        <f>_xll.qlInterestRateIndexMaturity(Currency&amp;"ibor"&amp;Tenor,BA893,Trigger)</f>
        <v>45771</v>
      </c>
      <c r="BC893" s="246">
        <f>_xll.qlIndexFixing($AC$5,AZ893,TRUE,_xll.ohTrigger(Trigger,Trigger6M))</f>
        <v>2.1573311003711484E-2</v>
      </c>
      <c r="BD893" s="246">
        <f>_xll.qlIndexFixing($BE$1,AZ893,TRUE,_xll.ohTrigger(Trigger,Trigger6M))</f>
        <v>2.1539206896568321E-2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45594</v>
      </c>
      <c r="BA894" s="101">
        <f>_xll.qlCalendarAdvance(Calendar,BA893,AY894,"f",,Trigger)</f>
        <v>45596</v>
      </c>
      <c r="BB894" s="101">
        <f>_xll.qlInterestRateIndexMaturity(Currency&amp;"ibor"&amp;Tenor,BA894,Trigger)</f>
        <v>45777</v>
      </c>
      <c r="BC894" s="246">
        <f>_xll.qlIndexFixing($AC$5,AZ894,TRUE,_xll.ohTrigger(Trigger,Trigger6M))</f>
        <v>2.1611578188022215E-2</v>
      </c>
      <c r="BD894" s="246">
        <f>_xll.qlIndexFixing($BE$1,AZ894,TRUE,_xll.ohTrigger(Trigger,Trigger6M))</f>
        <v>2.155586022879943E-2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45601</v>
      </c>
      <c r="BA895" s="101">
        <f>_xll.qlCalendarAdvance(Calendar,BA894,AY895,"f",,Trigger)</f>
        <v>45603</v>
      </c>
      <c r="BB895" s="101">
        <f>_xll.qlInterestRateIndexMaturity(Currency&amp;"ibor"&amp;Tenor,BA895,Trigger)</f>
        <v>45784</v>
      </c>
      <c r="BC895" s="246">
        <f>_xll.qlIndexFixing($AC$5,AZ895,TRUE,_xll.ohTrigger(Trigger,Trigger6M))</f>
        <v>2.1653483435960415E-2</v>
      </c>
      <c r="BD895" s="246">
        <f>_xll.qlIndexFixing($BE$1,AZ895,TRUE,_xll.ohTrigger(Trigger,Trigger6M))</f>
        <v>2.1574523644105014E-2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45608</v>
      </c>
      <c r="BA896" s="101">
        <f>_xll.qlCalendarAdvance(Calendar,BA895,AY896,"f",,Trigger)</f>
        <v>45610</v>
      </c>
      <c r="BB896" s="101">
        <f>_xll.qlInterestRateIndexMaturity(Currency&amp;"ibor"&amp;Tenor,BA896,Trigger)</f>
        <v>45791</v>
      </c>
      <c r="BC896" s="246">
        <f>_xll.qlIndexFixing($AC$5,AZ896,TRUE,_xll.ohTrigger(Trigger,Trigger6M))</f>
        <v>2.1695389557310894E-2</v>
      </c>
      <c r="BD896" s="246">
        <f>_xll.qlIndexFixing($BE$1,AZ896,TRUE,_xll.ohTrigger(Trigger,Trigger6M))</f>
        <v>2.1593216142002401E-2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45615</v>
      </c>
      <c r="BA897" s="101">
        <f>_xll.qlCalendarAdvance(Calendar,BA896,AY897,"f",,Trigger)</f>
        <v>45617</v>
      </c>
      <c r="BB897" s="101">
        <f>_xll.qlInterestRateIndexMaturity(Currency&amp;"ibor"&amp;Tenor,BA897,Trigger)</f>
        <v>45798</v>
      </c>
      <c r="BC897" s="246">
        <f>_xll.qlIndexFixing($AC$5,AZ897,TRUE,_xll.ohTrigger(Trigger,Trigger6M))</f>
        <v>2.1737296552091764E-2</v>
      </c>
      <c r="BD897" s="246">
        <f>_xll.qlIndexFixing($BE$1,AZ897,TRUE,_xll.ohTrigger(Trigger,Trigger6M))</f>
        <v>2.1611937723299349E-2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45622</v>
      </c>
      <c r="BA898" s="101">
        <f>_xll.qlCalendarAdvance(Calendar,BA897,AY898,"f",,Trigger)</f>
        <v>45624</v>
      </c>
      <c r="BB898" s="101">
        <f>_xll.qlInterestRateIndexMaturity(Currency&amp;"ibor"&amp;Tenor,BA898,Trigger)</f>
        <v>45805</v>
      </c>
      <c r="BC898" s="246">
        <f>_xll.qlIndexFixing($AC$5,AZ898,TRUE,_xll.ohTrigger(Trigger,Trigger6M))</f>
        <v>2.177920442032201E-2</v>
      </c>
      <c r="BD898" s="246">
        <f>_xll.qlIndexFixing($BE$1,AZ898,TRUE,_xll.ohTrigger(Trigger,Trigger6M))</f>
        <v>2.1630688388805365E-2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45629</v>
      </c>
      <c r="BA899" s="101">
        <f>_xll.qlCalendarAdvance(Calendar,BA898,AY899,"f",,Trigger)</f>
        <v>45631</v>
      </c>
      <c r="BB899" s="101">
        <f>_xll.qlInterestRateIndexMaturity(Currency&amp;"ibor"&amp;Tenor,BA899,Trigger)</f>
        <v>45813</v>
      </c>
      <c r="BC899" s="246">
        <f>_xll.qlIndexFixing($AC$5,AZ899,TRUE,_xll.ohTrigger(Trigger,Trigger6M))</f>
        <v>2.1824765800060906E-2</v>
      </c>
      <c r="BD899" s="246">
        <f>_xll.qlIndexFixing($BE$1,AZ899,TRUE,_xll.ohTrigger(Trigger,Trigger6M))</f>
        <v>2.1651468302980051E-2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45636</v>
      </c>
      <c r="BA900" s="101">
        <f>_xll.qlCalendarAdvance(Calendar,BA899,AY900,"f",,Trigger)</f>
        <v>45638</v>
      </c>
      <c r="BB900" s="101">
        <f>_xll.qlInterestRateIndexMaturity(Currency&amp;"ibor"&amp;Tenor,BA900,Trigger)</f>
        <v>45820</v>
      </c>
      <c r="BC900" s="246">
        <f>_xll.qlIndexFixing($AC$5,AZ900,TRUE,_xll.ohTrigger(Trigger,Trigger6M))</f>
        <v>2.1866678006957643E-2</v>
      </c>
      <c r="BD900" s="246">
        <f>_xll.qlIndexFixing($BE$1,AZ900,TRUE,_xll.ohTrigger(Trigger,Trigger6M))</f>
        <v>2.1670280342727988E-2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45643</v>
      </c>
      <c r="BA901" s="101">
        <f>_xll.qlCalendarAdvance(Calendar,BA900,AY901,"f",,Trigger)</f>
        <v>45645</v>
      </c>
      <c r="BB901" s="101">
        <f>_xll.qlInterestRateIndexMaturity(Currency&amp;"ibor"&amp;Tenor,BA901,Trigger)</f>
        <v>45827</v>
      </c>
      <c r="BC901" s="246">
        <f>_xll.qlIndexFixing($AC$5,AZ901,TRUE,_xll.ohTrigger(Trigger,Trigger6M))</f>
        <v>2.1908591092237899E-2</v>
      </c>
      <c r="BD901" s="246">
        <f>_xll.qlIndexFixing($BE$1,AZ901,TRUE,_xll.ohTrigger(Trigger,Trigger6M))</f>
        <v>2.1689121471893839E-2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45649</v>
      </c>
      <c r="BA902" s="101">
        <f>_xll.qlCalendarAdvance(Calendar,BA901,AY902,"f",,Trigger)</f>
        <v>45653</v>
      </c>
      <c r="BB902" s="101">
        <f>_xll.qlInterestRateIndexMaturity(Currency&amp;"ibor"&amp;Tenor,BA902,Trigger)</f>
        <v>45835</v>
      </c>
      <c r="BC902" s="246">
        <f>_xll.qlIndexFixing($AC$5,AZ902,TRUE,_xll.ohTrigger(Trigger,Trigger6M))</f>
        <v>2.1956492836725811E-2</v>
      </c>
      <c r="BD902" s="246">
        <f>_xll.qlIndexFixing($BE$1,AZ902,TRUE,_xll.ohTrigger(Trigger,Trigger6M))</f>
        <v>2.1710689811686244E-2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45657</v>
      </c>
      <c r="BA903" s="101">
        <f>_xll.qlCalendarAdvance(Calendar,BA902,AY903,"f",,Trigger)</f>
        <v>45660</v>
      </c>
      <c r="BB903" s="101">
        <f>_xll.qlInterestRateIndexMaturity(Currency&amp;"ibor"&amp;Tenor,BA903,Trigger)</f>
        <v>45841</v>
      </c>
      <c r="BC903" s="246">
        <f>_xll.qlIndexFixing($AC$5,AZ903,TRUE,_xll.ohTrigger(Trigger,Trigger6M))</f>
        <v>2.1988179994713124E-2</v>
      </c>
      <c r="BD903" s="246">
        <f>_xll.qlIndexFixing($BE$1,AZ903,TRUE,_xll.ohTrigger(Trigger,Trigger6M))</f>
        <v>2.1727579820610462E-2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45665</v>
      </c>
      <c r="BA904" s="101">
        <f>_xll.qlCalendarAdvance(Calendar,BA903,AY904,"f",,Trigger)</f>
        <v>45667</v>
      </c>
      <c r="BB904" s="101">
        <f>_xll.qlInterestRateIndexMaturity(Currency&amp;"ibor"&amp;Tenor,BA904,Trigger)</f>
        <v>45848</v>
      </c>
      <c r="BC904" s="246">
        <f>_xll.qlIndexFixing($AC$5,AZ904,TRUE,_xll.ohTrigger(Trigger,Trigger6M))</f>
        <v>2.1984041366973382E-2</v>
      </c>
      <c r="BD904" s="246">
        <f>_xll.qlIndexFixing($BE$1,AZ904,TRUE,_xll.ohTrigger(Trigger,Trigger6M))</f>
        <v>2.1746506839836175E-2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45672</v>
      </c>
      <c r="BA905" s="101">
        <f>_xll.qlCalendarAdvance(Calendar,BA904,AY905,"f",,Trigger)</f>
        <v>45674</v>
      </c>
      <c r="BB905" s="101">
        <f>_xll.qlInterestRateIndexMaturity(Currency&amp;"ibor"&amp;Tenor,BA905,Trigger)</f>
        <v>45855</v>
      </c>
      <c r="BC905" s="246">
        <f>_xll.qlIndexFixing($AC$5,AZ905,TRUE,_xll.ohTrigger(Trigger,Trigger6M))</f>
        <v>2.1979726788304236E-2</v>
      </c>
      <c r="BD905" s="246">
        <f>_xll.qlIndexFixing($BE$1,AZ905,TRUE,_xll.ohTrigger(Trigger,Trigger6M))</f>
        <v>2.1765452251025198E-2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45679</v>
      </c>
      <c r="BA906" s="101">
        <f>_xll.qlCalendarAdvance(Calendar,BA905,AY906,"f",,Trigger)</f>
        <v>45681</v>
      </c>
      <c r="BB906" s="101">
        <f>_xll.qlInterestRateIndexMaturity(Currency&amp;"ibor"&amp;Tenor,BA906,Trigger)</f>
        <v>45862</v>
      </c>
      <c r="BC906" s="246">
        <f>_xll.qlIndexFixing($AC$5,AZ906,TRUE,_xll.ohTrigger(Trigger,Trigger6M))</f>
        <v>2.1975236259838039E-2</v>
      </c>
      <c r="BD906" s="246">
        <f>_xll.qlIndexFixing($BE$1,AZ906,TRUE,_xll.ohTrigger(Trigger,Trigger6M))</f>
        <v>2.1784406693840498E-2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45686</v>
      </c>
      <c r="BA907" s="101">
        <f>_xll.qlCalendarAdvance(Calendar,BA906,AY907,"f",,Trigger)</f>
        <v>45688</v>
      </c>
      <c r="BB907" s="101">
        <f>_xll.qlInterestRateIndexMaturity(Currency&amp;"ibor"&amp;Tenor,BA907,Trigger)</f>
        <v>45869</v>
      </c>
      <c r="BC907" s="246">
        <f>_xll.qlIndexFixing($AC$5,AZ907,TRUE,_xll.ohTrigger(Trigger,Trigger6M))</f>
        <v>2.1970569782754395E-2</v>
      </c>
      <c r="BD907" s="246">
        <f>_xll.qlIndexFixing($BE$1,AZ907,TRUE,_xll.ohTrigger(Trigger,Trigger6M))</f>
        <v>2.1803360807591286E-2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45693</v>
      </c>
      <c r="BA908" s="101">
        <f>_xll.qlCalendarAdvance(Calendar,BA907,AY908,"f",,Trigger)</f>
        <v>45695</v>
      </c>
      <c r="BB908" s="101">
        <f>_xll.qlInterestRateIndexMaturity(Currency&amp;"ibor"&amp;Tenor,BA908,Trigger)</f>
        <v>45876</v>
      </c>
      <c r="BC908" s="246">
        <f>_xll.qlIndexFixing($AC$5,AZ908,TRUE,_xll.ohTrigger(Trigger,Trigger6M))</f>
        <v>2.196572735827752E-2</v>
      </c>
      <c r="BD908" s="246">
        <f>_xll.qlIndexFixing($BE$1,AZ908,TRUE,_xll.ohTrigger(Trigger,Trigger6M))</f>
        <v>2.1822305231234355E-2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45700</v>
      </c>
      <c r="BA909" s="101">
        <f>_xll.qlCalendarAdvance(Calendar,BA908,AY909,"f",,Trigger)</f>
        <v>45702</v>
      </c>
      <c r="BB909" s="101">
        <f>_xll.qlInterestRateIndexMaturity(Currency&amp;"ibor"&amp;Tenor,BA909,Trigger)</f>
        <v>45883</v>
      </c>
      <c r="BC909" s="246">
        <f>_xll.qlIndexFixing($AC$5,AZ909,TRUE,_xll.ohTrigger(Trigger,Trigger6M))</f>
        <v>2.1960708987678889E-2</v>
      </c>
      <c r="BD909" s="246">
        <f>_xll.qlIndexFixing($BE$1,AZ909,TRUE,_xll.ohTrigger(Trigger,Trigger6M))</f>
        <v>2.1841230603373181E-2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45707</v>
      </c>
      <c r="BA910" s="101">
        <f>_xll.qlCalendarAdvance(Calendar,BA909,AY910,"f",,Trigger)</f>
        <v>45709</v>
      </c>
      <c r="BB910" s="101">
        <f>_xll.qlInterestRateIndexMaturity(Currency&amp;"ibor"&amp;Tenor,BA910,Trigger)</f>
        <v>45890</v>
      </c>
      <c r="BC910" s="246">
        <f>_xll.qlIndexFixing($AC$5,AZ910,TRUE,_xll.ohTrigger(Trigger,Trigger6M))</f>
        <v>2.1955514672275894E-2</v>
      </c>
      <c r="BD910" s="246">
        <f>_xll.qlIndexFixing($BE$1,AZ910,TRUE,_xll.ohTrigger(Trigger,Trigger6M))</f>
        <v>2.1860127562260589E-2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45714</v>
      </c>
      <c r="BA911" s="101">
        <f>_xll.qlCalendarAdvance(Calendar,BA910,AY911,"f",,Trigger)</f>
        <v>45716</v>
      </c>
      <c r="BB911" s="101">
        <f>_xll.qlInterestRateIndexMaturity(Currency&amp;"ibor"&amp;Tenor,BA911,Trigger)</f>
        <v>45898</v>
      </c>
      <c r="BC911" s="246">
        <f>_xll.qlIndexFixing($AC$5,AZ911,TRUE,_xll.ohTrigger(Trigger,Trigger6M))</f>
        <v>2.194916033485551E-2</v>
      </c>
      <c r="BD911" s="246">
        <f>_xll.qlIndexFixing($BE$1,AZ911,TRUE,_xll.ohTrigger(Trigger,Trigger6M))</f>
        <v>2.1880985700061775E-2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45721</v>
      </c>
      <c r="BA912" s="101">
        <f>_xll.qlCalendarAdvance(Calendar,BA911,AY912,"f",,Trigger)</f>
        <v>45723</v>
      </c>
      <c r="BB912" s="101">
        <f>_xll.qlInterestRateIndexMaturity(Currency&amp;"ibor"&amp;Tenor,BA912,Trigger)</f>
        <v>45908</v>
      </c>
      <c r="BC912" s="246">
        <f>_xll.qlIndexFixing($AC$5,AZ912,TRUE,_xll.ohTrigger(Trigger,Trigger6M))</f>
        <v>2.1941867754543095E-2</v>
      </c>
      <c r="BD912" s="246">
        <f>_xll.qlIndexFixing($BE$1,AZ912,TRUE,_xll.ohTrigger(Trigger,Trigger6M))</f>
        <v>2.190576382788181E-2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45728</v>
      </c>
      <c r="BA913" s="101">
        <f>_xll.qlCalendarAdvance(Calendar,BA912,AY913,"f",,Trigger)</f>
        <v>45730</v>
      </c>
      <c r="BB913" s="101">
        <f>_xll.qlInterestRateIndexMaturity(Currency&amp;"ibor"&amp;Tenor,BA913,Trigger)</f>
        <v>45915</v>
      </c>
      <c r="BC913" s="246">
        <f>_xll.qlIndexFixing($AC$5,AZ913,TRUE,_xll.ohTrigger(Trigger,Trigger6M))</f>
        <v>2.1937076011777926E-2</v>
      </c>
      <c r="BD913" s="246">
        <f>_xll.qlIndexFixing($BE$1,AZ913,TRUE,_xll.ohTrigger(Trigger,Trigger6M))</f>
        <v>2.1924489672644189E-2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45735</v>
      </c>
      <c r="BA914" s="101">
        <f>_xll.qlCalendarAdvance(Calendar,BA913,AY914,"f",,Trigger)</f>
        <v>45737</v>
      </c>
      <c r="BB914" s="101">
        <f>_xll.qlInterestRateIndexMaturity(Currency&amp;"ibor"&amp;Tenor,BA914,Trigger)</f>
        <v>45922</v>
      </c>
      <c r="BC914" s="246">
        <f>_xll.qlIndexFixing($AC$5,AZ914,TRUE,_xll.ohTrigger(Trigger,Trigger6M))</f>
        <v>2.1932112088343895E-2</v>
      </c>
      <c r="BD914" s="246">
        <f>_xll.qlIndexFixing($BE$1,AZ914,TRUE,_xll.ohTrigger(Trigger,Trigger6M))</f>
        <v>2.1943146459202225E-2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45742</v>
      </c>
      <c r="BA915" s="101">
        <f>_xll.qlCalendarAdvance(Calendar,BA914,AY915,"f",,Trigger)</f>
        <v>45744</v>
      </c>
      <c r="BB915" s="101">
        <f>_xll.qlInterestRateIndexMaturity(Currency&amp;"ibor"&amp;Tenor,BA915,Trigger)</f>
        <v>45929</v>
      </c>
      <c r="BC915" s="246">
        <f>_xll.qlIndexFixing($AC$5,AZ915,TRUE,_xll.ohTrigger(Trigger,Trigger6M))</f>
        <v>2.192697598554505E-2</v>
      </c>
      <c r="BD915" s="246">
        <f>_xll.qlIndexFixing($BE$1,AZ915,TRUE,_xll.ohTrigger(Trigger,Trigger6M))</f>
        <v>2.1961725024112724E-2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45749</v>
      </c>
      <c r="BA916" s="101">
        <f>_xll.qlCalendarAdvance(Calendar,BA915,AY916,"f",,Trigger)</f>
        <v>45751</v>
      </c>
      <c r="BB916" s="101">
        <f>_xll.qlInterestRateIndexMaturity(Currency&amp;"ibor"&amp;Tenor,BA916,Trigger)</f>
        <v>45936</v>
      </c>
      <c r="BC916" s="246">
        <f>_xll.qlIndexFixing($AC$5,AZ916,TRUE,_xll.ohTrigger(Trigger,Trigger6M))</f>
        <v>2.1921667704729059E-2</v>
      </c>
      <c r="BD916" s="246">
        <f>_xll.qlIndexFixing($BE$1,AZ916,TRUE,_xll.ohTrigger(Trigger,Trigger6M))</f>
        <v>2.1980216203595464E-2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45756</v>
      </c>
      <c r="BA917" s="101">
        <f>_xll.qlCalendarAdvance(Calendar,BA916,AY917,"f",,Trigger)</f>
        <v>45758</v>
      </c>
      <c r="BB917" s="101">
        <f>_xll.qlInterestRateIndexMaturity(Currency&amp;"ibor"&amp;Tenor,BA917,Trigger)</f>
        <v>45943</v>
      </c>
      <c r="BC917" s="246">
        <f>_xll.qlIndexFixing($AC$5,AZ917,TRUE,_xll.ohTrigger(Trigger,Trigger6M))</f>
        <v>2.1916187247289842E-2</v>
      </c>
      <c r="BD917" s="246">
        <f>_xll.qlIndexFixing($BE$1,AZ917,TRUE,_xll.ohTrigger(Trigger,Trigger6M))</f>
        <v>2.1998610833535357E-2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45763</v>
      </c>
      <c r="BA918" s="101">
        <f>_xll.qlCalendarAdvance(Calendar,BA917,AY918,"f",,Trigger)</f>
        <v>45769</v>
      </c>
      <c r="BB918" s="101">
        <f>_xll.qlInterestRateIndexMaturity(Currency&amp;"ibor"&amp;Tenor,BA918,Trigger)</f>
        <v>45952</v>
      </c>
      <c r="BC918" s="246">
        <f>_xll.qlIndexFixing($AC$5,AZ918,TRUE,_xll.ohTrigger(Trigger,Trigger6M))</f>
        <v>2.1905446955089794E-2</v>
      </c>
      <c r="BD918" s="246">
        <f>_xll.qlIndexFixing($BE$1,AZ918,TRUE,_xll.ohTrigger(Trigger,Trigger6M))</f>
        <v>2.2023443431947606E-2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45772</v>
      </c>
      <c r="BA919" s="101">
        <f>_xll.qlCalendarAdvance(Calendar,BA918,AY919,"f",,Trigger)</f>
        <v>45776</v>
      </c>
      <c r="BB919" s="101">
        <f>_xll.qlInterestRateIndexMaturity(Currency&amp;"ibor"&amp;Tenor,BA919,Trigger)</f>
        <v>45959</v>
      </c>
      <c r="BC919" s="246">
        <f>_xll.qlIndexFixing($AC$5,AZ919,TRUE,_xll.ohTrigger(Trigger,Trigger6M))</f>
        <v>2.1899051388117166E-2</v>
      </c>
      <c r="BD919" s="246">
        <f>_xll.qlIndexFixing($BE$1,AZ919,TRUE,_xll.ohTrigger(Trigger,Trigger6M))</f>
        <v>2.2041571278817552E-2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45779</v>
      </c>
      <c r="BA920" s="101">
        <f>_xll.qlCalendarAdvance(Calendar,BA919,AY920,"f",,Trigger)</f>
        <v>45783</v>
      </c>
      <c r="BB920" s="101">
        <f>_xll.qlInterestRateIndexMaturity(Currency&amp;"ibor"&amp;Tenor,BA920,Trigger)</f>
        <v>45967</v>
      </c>
      <c r="BC920" s="246">
        <f>_xll.qlIndexFixing($AC$5,AZ920,TRUE,_xll.ohTrigger(Trigger,Trigger6M))</f>
        <v>2.1893834481113802E-2</v>
      </c>
      <c r="BD920" s="246">
        <f>_xll.qlIndexFixing($BE$1,AZ920,TRUE,_xll.ohTrigger(Trigger,Trigger6M))</f>
        <v>2.206147541967125E-2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45786</v>
      </c>
      <c r="BA921" s="101">
        <f>_xll.qlCalendarAdvance(Calendar,BA920,AY921,"f",,Trigger)</f>
        <v>45790</v>
      </c>
      <c r="BB921" s="101">
        <f>_xll.qlInterestRateIndexMaturity(Currency&amp;"ibor"&amp;Tenor,BA921,Trigger)</f>
        <v>45974</v>
      </c>
      <c r="BC921" s="246">
        <f>_xll.qlIndexFixing($AC$5,AZ921,TRUE,_xll.ohTrigger(Trigger,Trigger6M))</f>
        <v>2.1887330184914337E-2</v>
      </c>
      <c r="BD921" s="246">
        <f>_xll.qlIndexFixing($BE$1,AZ921,TRUE,_xll.ohTrigger(Trigger,Trigger6M))</f>
        <v>2.207932464302842E-2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45793</v>
      </c>
      <c r="BA922" s="101">
        <f>_xll.qlCalendarAdvance(Calendar,BA921,AY922,"f",,Trigger)</f>
        <v>45797</v>
      </c>
      <c r="BB922" s="101">
        <f>_xll.qlInterestRateIndexMaturity(Currency&amp;"ibor"&amp;Tenor,BA922,Trigger)</f>
        <v>45981</v>
      </c>
      <c r="BC922" s="246">
        <f>_xll.qlIndexFixing($AC$5,AZ922,TRUE,_xll.ohTrigger(Trigger,Trigger6M))</f>
        <v>2.1880652796867062E-2</v>
      </c>
      <c r="BD922" s="246">
        <f>_xll.qlIndexFixing($BE$1,AZ922,TRUE,_xll.ohTrigger(Trigger,Trigger6M))</f>
        <v>2.2097026617876991E-2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45800</v>
      </c>
      <c r="BA923" s="101">
        <f>_xll.qlCalendarAdvance(Calendar,BA922,AY923,"f",,Trigger)</f>
        <v>45804</v>
      </c>
      <c r="BB923" s="101">
        <f>_xll.qlInterestRateIndexMaturity(Currency&amp;"ibor"&amp;Tenor,BA923,Trigger)</f>
        <v>45988</v>
      </c>
      <c r="BC923" s="246">
        <f>_xll.qlIndexFixing($AC$5,AZ923,TRUE,_xll.ohTrigger(Trigger,Trigger6M))</f>
        <v>2.187380231872579E-2</v>
      </c>
      <c r="BD923" s="246">
        <f>_xll.qlIndexFixing($BE$1,AZ923,TRUE,_xll.ohTrigger(Trigger,Trigger6M))</f>
        <v>2.2114572128839799E-2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45807</v>
      </c>
      <c r="BA924" s="101">
        <f>_xll.qlCalendarAdvance(Calendar,BA923,AY924,"f",,Trigger)</f>
        <v>45811</v>
      </c>
      <c r="BB924" s="101">
        <f>_xll.qlInterestRateIndexMaturity(Currency&amp;"ibor"&amp;Tenor,BA924,Trigger)</f>
        <v>45994</v>
      </c>
      <c r="BC924" s="246">
        <f>_xll.qlIndexFixing($AC$5,AZ924,TRUE,_xll.ohTrigger(Trigger,Trigger6M))</f>
        <v>2.1864463150213627E-2</v>
      </c>
      <c r="BD924" s="246">
        <f>_xll.qlIndexFixing($BE$1,AZ924,TRUE,_xll.ohTrigger(Trigger,Trigger6M))</f>
        <v>2.2130099950127106E-2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45814</v>
      </c>
      <c r="BA925" s="101">
        <f>_xll.qlCalendarAdvance(Calendar,BA924,AY925,"f",,Trigger)</f>
        <v>45818</v>
      </c>
      <c r="BB925" s="101">
        <f>_xll.qlInterestRateIndexMaturity(Currency&amp;"ibor"&amp;Tenor,BA925,Trigger)</f>
        <v>46001</v>
      </c>
      <c r="BC925" s="246">
        <f>_xll.qlIndexFixing($AC$5,AZ925,TRUE,_xll.ohTrigger(Trigger,Trigger6M))</f>
        <v>2.1857023434735199E-2</v>
      </c>
      <c r="BD925" s="246">
        <f>_xll.qlIndexFixing($BE$1,AZ925,TRUE,_xll.ohTrigger(Trigger,Trigger6M))</f>
        <v>2.2147318716026116E-2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45821</v>
      </c>
      <c r="BA926" s="101">
        <f>_xll.qlCalendarAdvance(Calendar,BA925,AY926,"f",,Trigger)</f>
        <v>45825</v>
      </c>
      <c r="BB926" s="101">
        <f>_xll.qlInterestRateIndexMaturity(Currency&amp;"ibor"&amp;Tenor,BA926,Trigger)</f>
        <v>46008</v>
      </c>
      <c r="BC926" s="246">
        <f>_xll.qlIndexFixing($AC$5,AZ926,TRUE,_xll.ohTrigger(Trigger,Trigger6M))</f>
        <v>2.1849409701074612E-2</v>
      </c>
      <c r="BD926" s="246">
        <f>_xll.qlIndexFixing($BE$1,AZ926,TRUE,_xll.ohTrigger(Trigger,Trigger6M))</f>
        <v>2.2164353539207454E-2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45828</v>
      </c>
      <c r="BA927" s="101">
        <f>_xll.qlCalendarAdvance(Calendar,BA926,AY927,"f",,Trigger)</f>
        <v>45832</v>
      </c>
      <c r="BB927" s="101">
        <f>_xll.qlInterestRateIndexMaturity(Currency&amp;"ibor"&amp;Tenor,BA927,Trigger)</f>
        <v>46015</v>
      </c>
      <c r="BC927" s="246">
        <f>_xll.qlIndexFixing($AC$5,AZ927,TRUE,_xll.ohTrigger(Trigger,Trigger6M))</f>
        <v>2.1841621951230267E-2</v>
      </c>
      <c r="BD927" s="246">
        <f>_xll.qlIndexFixing($BE$1,AZ927,TRUE,_xll.ohTrigger(Trigger,Trigger6M))</f>
        <v>2.2181195153437007E-2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45835</v>
      </c>
      <c r="BA928" s="101">
        <f>_xll.qlCalendarAdvance(Calendar,BA927,AY928,"f",,Trigger)</f>
        <v>45839</v>
      </c>
      <c r="BB928" s="101">
        <f>_xll.qlInterestRateIndexMaturity(Currency&amp;"ibor"&amp;Tenor,BA928,Trigger)</f>
        <v>46024</v>
      </c>
      <c r="BC928" s="246">
        <f>_xll.qlIndexFixing($AC$5,AZ928,TRUE,_xll.ohTrigger(Trigger,Trigger6M))</f>
        <v>2.184024782414656E-2</v>
      </c>
      <c r="BD928" s="246">
        <f>_xll.qlIndexFixing($BE$1,AZ928,TRUE,_xll.ohTrigger(Trigger,Trigger6M))</f>
        <v>2.2201424756849837E-2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45842</v>
      </c>
      <c r="BA929" s="101">
        <f>_xll.qlCalendarAdvance(Calendar,BA928,AY929,"f",,Trigger)</f>
        <v>45846</v>
      </c>
      <c r="BB929" s="101">
        <f>_xll.qlInterestRateIndexMaturity(Currency&amp;"ibor"&amp;Tenor,BA929,Trigger)</f>
        <v>46030</v>
      </c>
      <c r="BC929" s="246">
        <f>_xll.qlIndexFixing($AC$5,AZ929,TRUE,_xll.ohTrigger(Trigger,Trigger6M))</f>
        <v>2.1867866123017755E-2</v>
      </c>
      <c r="BD929" s="246">
        <f>_xll.qlIndexFixing($BE$1,AZ929,TRUE,_xll.ohTrigger(Trigger,Trigger6M))</f>
        <v>2.2216044323054383E-2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45849</v>
      </c>
      <c r="BA930" s="101">
        <f>_xll.qlCalendarAdvance(Calendar,BA929,AY930,"f",,Trigger)</f>
        <v>45853</v>
      </c>
      <c r="BB930" s="101">
        <f>_xll.qlInterestRateIndexMaturity(Currency&amp;"ibor"&amp;Tenor,BA930,Trigger)</f>
        <v>46037</v>
      </c>
      <c r="BC930" s="246">
        <f>_xll.qlIndexFixing($AC$5,AZ930,TRUE,_xll.ohTrigger(Trigger,Trigger6M))</f>
        <v>2.1905233807789012E-2</v>
      </c>
      <c r="BD930" s="246">
        <f>_xll.qlIndexFixing($BE$1,AZ930,TRUE,_xll.ohTrigger(Trigger,Trigger6M))</f>
        <v>2.2232245400121239E-2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45856</v>
      </c>
      <c r="BA931" s="101">
        <f>_xll.qlCalendarAdvance(Calendar,BA930,AY931,"f",,Trigger)</f>
        <v>45860</v>
      </c>
      <c r="BB931" s="101">
        <f>_xll.qlInterestRateIndexMaturity(Currency&amp;"ibor"&amp;Tenor,BA931,Trigger)</f>
        <v>46044</v>
      </c>
      <c r="BC931" s="246">
        <f>_xll.qlIndexFixing($AC$5,AZ931,TRUE,_xll.ohTrigger(Trigger,Trigger6M))</f>
        <v>2.1942602198359164E-2</v>
      </c>
      <c r="BD931" s="246">
        <f>_xll.qlIndexFixing($BE$1,AZ931,TRUE,_xll.ohTrigger(Trigger,Trigger6M))</f>
        <v>2.2248233388716884E-2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45863</v>
      </c>
      <c r="BA932" s="101">
        <f>_xll.qlCalendarAdvance(Calendar,BA931,AY932,"f",,Trigger)</f>
        <v>45867</v>
      </c>
      <c r="BB932" s="101">
        <f>_xll.qlInterestRateIndexMaturity(Currency&amp;"ibor"&amp;Tenor,BA932,Trigger)</f>
        <v>46051</v>
      </c>
      <c r="BC932" s="246">
        <f>_xll.qlIndexFixing($AC$5,AZ932,TRUE,_xll.ohTrigger(Trigger,Trigger6M))</f>
        <v>2.1979971294740379E-2</v>
      </c>
      <c r="BD932" s="246">
        <f>_xll.qlIndexFixing($BE$1,AZ932,TRUE,_xll.ohTrigger(Trigger,Trigger6M))</f>
        <v>2.2264008283675009E-2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45870</v>
      </c>
      <c r="BA933" s="101">
        <f>_xll.qlCalendarAdvance(Calendar,BA932,AY933,"f",,Trigger)</f>
        <v>45874</v>
      </c>
      <c r="BB933" s="101">
        <f>_xll.qlInterestRateIndexMaturity(Currency&amp;"ibor"&amp;Tenor,BA933,Trigger)</f>
        <v>46058</v>
      </c>
      <c r="BC933" s="246">
        <f>_xll.qlIndexFixing($AC$5,AZ933,TRUE,_xll.ohTrigger(Trigger,Trigger6M))</f>
        <v>2.2017341096946121E-2</v>
      </c>
      <c r="BD933" s="246">
        <f>_xll.qlIndexFixing($BE$1,AZ933,TRUE,_xll.ohTrigger(Trigger,Trigger6M))</f>
        <v>2.227957007989578E-2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45877</v>
      </c>
      <c r="BA934" s="101">
        <f>_xll.qlCalendarAdvance(Calendar,BA933,AY934,"f",,Trigger)</f>
        <v>45881</v>
      </c>
      <c r="BB934" s="101">
        <f>_xll.qlInterestRateIndexMaturity(Currency&amp;"ibor"&amp;Tenor,BA934,Trigger)</f>
        <v>46065</v>
      </c>
      <c r="BC934" s="246">
        <f>_xll.qlIndexFixing($AC$5,AZ934,TRUE,_xll.ohTrigger(Trigger,Trigger6M))</f>
        <v>2.2054711604990729E-2</v>
      </c>
      <c r="BD934" s="246">
        <f>_xll.qlIndexFixing($BE$1,AZ934,TRUE,_xll.ohTrigger(Trigger,Trigger6M))</f>
        <v>2.2294918772351048E-2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45884</v>
      </c>
      <c r="BA935" s="101">
        <f>_xll.qlCalendarAdvance(Calendar,BA934,AY935,"f",,Trigger)</f>
        <v>45888</v>
      </c>
      <c r="BB935" s="101">
        <f>_xll.qlInterestRateIndexMaturity(Currency&amp;"ibor"&amp;Tenor,BA935,Trigger)</f>
        <v>46072</v>
      </c>
      <c r="BC935" s="246">
        <f>_xll.qlIndexFixing($AC$5,AZ935,TRUE,_xll.ohTrigger(Trigger,Trigger6M))</f>
        <v>2.2092082818886371E-2</v>
      </c>
      <c r="BD935" s="246">
        <f>_xll.qlIndexFixing($BE$1,AZ935,TRUE,_xll.ohTrigger(Trigger,Trigger6M))</f>
        <v>2.2310054356079131E-2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45891</v>
      </c>
      <c r="BA936" s="101">
        <f>_xll.qlCalendarAdvance(Calendar,BA935,AY936,"f",,Trigger)</f>
        <v>45895</v>
      </c>
      <c r="BB936" s="101">
        <f>_xll.qlInterestRateIndexMaturity(Currency&amp;"ibor"&amp;Tenor,BA936,Trigger)</f>
        <v>46079</v>
      </c>
      <c r="BC936" s="246">
        <f>_xll.qlIndexFixing($AC$5,AZ936,TRUE,_xll.ohTrigger(Trigger,Trigger6M))</f>
        <v>2.2129454738646939E-2</v>
      </c>
      <c r="BD936" s="246">
        <f>_xll.qlIndexFixing($BE$1,AZ936,TRUE,_xll.ohTrigger(Trigger,Trigger6M))</f>
        <v>2.2324976826188288E-2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45898</v>
      </c>
      <c r="BA937" s="101">
        <f>_xll.qlCalendarAdvance(Calendar,BA936,AY937,"f",,Trigger)</f>
        <v>45902</v>
      </c>
      <c r="BB937" s="101">
        <f>_xll.qlInterestRateIndexMaturity(Currency&amp;"ibor"&amp;Tenor,BA937,Trigger)</f>
        <v>46083</v>
      </c>
      <c r="BC937" s="246">
        <f>_xll.qlIndexFixing($AC$5,AZ937,TRUE,_xll.ohTrigger(Trigger,Trigger6M))</f>
        <v>2.2156780801593071E-2</v>
      </c>
      <c r="BD937" s="246">
        <f>_xll.qlIndexFixing($BE$1,AZ937,TRUE,_xll.ohTrigger(Trigger,Trigger6M))</f>
        <v>2.2334679776540557E-2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45905</v>
      </c>
      <c r="BA938" s="101">
        <f>_xll.qlCalendarAdvance(Calendar,BA937,AY938,"f",,Trigger)</f>
        <v>45909</v>
      </c>
      <c r="BB938" s="101">
        <f>_xll.qlInterestRateIndexMaturity(Currency&amp;"ibor"&amp;Tenor,BA938,Trigger)</f>
        <v>46090</v>
      </c>
      <c r="BC938" s="246">
        <f>_xll.qlIndexFixing($AC$5,AZ938,TRUE,_xll.ohTrigger(Trigger,Trigger6M))</f>
        <v>2.2194147114311547E-2</v>
      </c>
      <c r="BD938" s="246">
        <f>_xll.qlIndexFixing($BE$1,AZ938,TRUE,_xll.ohTrigger(Trigger,Trigger6M))</f>
        <v>2.2349218984013437E-2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45912</v>
      </c>
      <c r="BA939" s="101">
        <f>_xll.qlCalendarAdvance(Calendar,BA938,AY939,"f",,Trigger)</f>
        <v>45916</v>
      </c>
      <c r="BB939" s="101">
        <f>_xll.qlInterestRateIndexMaturity(Currency&amp;"ibor"&amp;Tenor,BA939,Trigger)</f>
        <v>46097</v>
      </c>
      <c r="BC939" s="246">
        <f>_xll.qlIndexFixing($AC$5,AZ939,TRUE,_xll.ohTrigger(Trigger,Trigger6M))</f>
        <v>2.2231514121294559E-2</v>
      </c>
      <c r="BD939" s="246">
        <f>_xll.qlIndexFixing($BE$1,AZ939,TRUE,_xll.ohTrigger(Trigger,Trigger6M))</f>
        <v>2.2363545102333807E-2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45919</v>
      </c>
      <c r="BA940" s="101">
        <f>_xll.qlCalendarAdvance(Calendar,BA939,AY940,"f",,Trigger)</f>
        <v>45923</v>
      </c>
      <c r="BB940" s="101">
        <f>_xll.qlInterestRateIndexMaturity(Currency&amp;"ibor"&amp;Tenor,BA940,Trigger)</f>
        <v>46104</v>
      </c>
      <c r="BC940" s="246">
        <f>_xll.qlIndexFixing($AC$5,AZ940,TRUE,_xll.ohTrigger(Trigger,Trigger6M))</f>
        <v>2.2268881822555795E-2</v>
      </c>
      <c r="BD940" s="246">
        <f>_xll.qlIndexFixing($BE$1,AZ940,TRUE,_xll.ohTrigger(Trigger,Trigger6M))</f>
        <v>2.2377658126946635E-2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45926</v>
      </c>
      <c r="BA941" s="101">
        <f>_xll.qlCalendarAdvance(Calendar,BA940,AY941,"f",,Trigger)</f>
        <v>45930</v>
      </c>
      <c r="BB941" s="101">
        <f>_xll.qlInterestRateIndexMaturity(Currency&amp;"ibor"&amp;Tenor,BA941,Trigger)</f>
        <v>46112</v>
      </c>
      <c r="BC941" s="246">
        <f>_xll.qlIndexFixing($AC$5,AZ941,TRUE,_xll.ohTrigger(Trigger,Trigger6M))</f>
        <v>2.2309608093127979E-2</v>
      </c>
      <c r="BD941" s="246">
        <f>_xll.qlIndexFixing($BE$1,AZ941,TRUE,_xll.ohTrigger(Trigger,Trigger6M))</f>
        <v>2.2393170778774167E-2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45933</v>
      </c>
      <c r="BA942" s="101">
        <f>_xll.qlCalendarAdvance(Calendar,BA941,AY942,"f",,Trigger)</f>
        <v>45937</v>
      </c>
      <c r="BB942" s="101">
        <f>_xll.qlInterestRateIndexMaturity(Currency&amp;"ibor"&amp;Tenor,BA942,Trigger)</f>
        <v>46119</v>
      </c>
      <c r="BC942" s="246">
        <f>_xll.qlIndexFixing($AC$5,AZ942,TRUE,_xll.ohTrigger(Trigger,Trigger6M))</f>
        <v>2.2346979537411767E-2</v>
      </c>
      <c r="BD942" s="246">
        <f>_xll.qlIndexFixing($BE$1,AZ942,TRUE,_xll.ohTrigger(Trigger,Trigger6M))</f>
        <v>2.2406843226271414E-2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45940</v>
      </c>
      <c r="BA943" s="101">
        <f>_xll.qlCalendarAdvance(Calendar,BA942,AY943,"f",,Trigger)</f>
        <v>45944</v>
      </c>
      <c r="BB943" s="101">
        <f>_xll.qlInterestRateIndexMaturity(Currency&amp;"ibor"&amp;Tenor,BA943,Trigger)</f>
        <v>46126</v>
      </c>
      <c r="BC943" s="246">
        <f>_xll.qlIndexFixing($AC$5,AZ943,TRUE,_xll.ohTrigger(Trigger,Trigger6M))</f>
        <v>2.2384351679892663E-2</v>
      </c>
      <c r="BD943" s="246">
        <f>_xll.qlIndexFixing($BE$1,AZ943,TRUE,_xll.ohTrigger(Trigger,Trigger6M))</f>
        <v>2.2420302553817523E-2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45947</v>
      </c>
      <c r="BA944" s="101">
        <f>_xll.qlCalendarAdvance(Calendar,BA943,AY944,"f",,Trigger)</f>
        <v>45951</v>
      </c>
      <c r="BB944" s="101">
        <f>_xll.qlInterestRateIndexMaturity(Currency&amp;"ibor"&amp;Tenor,BA944,Trigger)</f>
        <v>46133</v>
      </c>
      <c r="BC944" s="246">
        <f>_xll.qlIndexFixing($AC$5,AZ944,TRUE,_xll.ohTrigger(Trigger,Trigger6M))</f>
        <v>2.2421724520582959E-2</v>
      </c>
      <c r="BD944" s="246">
        <f>_xll.qlIndexFixing($BE$1,AZ944,TRUE,_xll.ohTrigger(Trigger,Trigger6M))</f>
        <v>2.2433548757109126E-2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45954</v>
      </c>
      <c r="BA945" s="101">
        <f>_xll.qlCalendarAdvance(Calendar,BA944,AY945,"f",,Trigger)</f>
        <v>45958</v>
      </c>
      <c r="BB945" s="101">
        <f>_xll.qlInterestRateIndexMaturity(Currency&amp;"ibor"&amp;Tenor,BA945,Trigger)</f>
        <v>46140</v>
      </c>
      <c r="BC945" s="246">
        <f>_xll.qlIndexFixing($AC$5,AZ945,TRUE,_xll.ohTrigger(Trigger,Trigger6M))</f>
        <v>2.2459098059496273E-2</v>
      </c>
      <c r="BD945" s="246">
        <f>_xll.qlIndexFixing($BE$1,AZ945,TRUE,_xll.ohTrigger(Trigger,Trigger6M))</f>
        <v>2.2446581831910926E-2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45961</v>
      </c>
      <c r="BA946" s="101">
        <f>_xll.qlCalendarAdvance(Calendar,BA945,AY946,"f",,Trigger)</f>
        <v>45965</v>
      </c>
      <c r="BB946" s="101">
        <f>_xll.qlInterestRateIndexMaturity(Currency&amp;"ibor"&amp;Tenor,BA946,Trigger)</f>
        <v>46146</v>
      </c>
      <c r="BC946" s="246">
        <f>_xll.qlIndexFixing($AC$5,AZ946,TRUE,_xll.ohTrigger(Trigger,Trigger6M))</f>
        <v>2.249310261068186E-2</v>
      </c>
      <c r="BD946" s="246">
        <f>_xll.qlIndexFixing($BE$1,AZ946,TRUE,_xll.ohTrigger(Trigger,Trigger6M))</f>
        <v>2.2457861060227416E-2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45968</v>
      </c>
      <c r="BA947" s="101">
        <f>_xll.qlCalendarAdvance(Calendar,BA946,AY947,"f",,Trigger)</f>
        <v>45972</v>
      </c>
      <c r="BB947" s="101">
        <f>_xll.qlInterestRateIndexMaturity(Currency&amp;"ibor"&amp;Tenor,BA947,Trigger)</f>
        <v>46153</v>
      </c>
      <c r="BC947" s="246">
        <f>_xll.qlIndexFixing($AC$5,AZ947,TRUE,_xll.ohTrigger(Trigger,Trigger6M))</f>
        <v>2.253047517225017E-2</v>
      </c>
      <c r="BD947" s="246">
        <f>_xll.qlIndexFixing($BE$1,AZ947,TRUE,_xll.ohTrigger(Trigger,Trigger6M))</f>
        <v>2.2470482307040171E-2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45975</v>
      </c>
      <c r="BA948" s="101">
        <f>_xll.qlCalendarAdvance(Calendar,BA947,AY948,"f",,Trigger)</f>
        <v>45979</v>
      </c>
      <c r="BB948" s="101">
        <f>_xll.qlInterestRateIndexMaturity(Currency&amp;"ibor"&amp;Tenor,BA948,Trigger)</f>
        <v>46160</v>
      </c>
      <c r="BC948" s="246">
        <f>_xll.qlIndexFixing($AC$5,AZ948,TRUE,_xll.ohTrigger(Trigger,Trigger6M))</f>
        <v>2.2567848428199169E-2</v>
      </c>
      <c r="BD948" s="246">
        <f>_xll.qlIndexFixing($BE$1,AZ948,TRUE,_xll.ohTrigger(Trigger,Trigger6M))</f>
        <v>2.2482890426145621E-2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45982</v>
      </c>
      <c r="BA949" s="101">
        <f>_xll.qlCalendarAdvance(Calendar,BA948,AY949,"f",,Trigger)</f>
        <v>45986</v>
      </c>
      <c r="BB949" s="101">
        <f>_xll.qlInterestRateIndexMaturity(Currency&amp;"ibor"&amp;Tenor,BA949,Trigger)</f>
        <v>46167</v>
      </c>
      <c r="BC949" s="246">
        <f>_xll.qlIndexFixing($AC$5,AZ949,TRUE,_xll.ohTrigger(Trigger,Trigger6M))</f>
        <v>2.2605222378542542E-2</v>
      </c>
      <c r="BD949" s="246">
        <f>_xll.qlIndexFixing($BE$1,AZ949,TRUE,_xll.ohTrigger(Trigger,Trigger6M))</f>
        <v>2.2495085413597748E-2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45989</v>
      </c>
      <c r="BA950" s="101">
        <f>_xll.qlCalendarAdvance(Calendar,BA949,AY950,"f",,Trigger)</f>
        <v>45993</v>
      </c>
      <c r="BB950" s="101">
        <f>_xll.qlInterestRateIndexMaturity(Currency&amp;"ibor"&amp;Tenor,BA950,Trigger)</f>
        <v>46175</v>
      </c>
      <c r="BC950" s="246">
        <f>_xll.qlIndexFixing($AC$5,AZ950,TRUE,_xll.ohTrigger(Trigger,Trigger6M))</f>
        <v>2.2645976227860055E-2</v>
      </c>
      <c r="BD950" s="246">
        <f>_xll.qlIndexFixing($BE$1,AZ950,TRUE,_xll.ohTrigger(Trigger,Trigger6M))</f>
        <v>2.2508550135129844E-2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45996</v>
      </c>
      <c r="BA951" s="101">
        <f>_xll.qlCalendarAdvance(Calendar,BA950,AY951,"f",,Trigger)</f>
        <v>46000</v>
      </c>
      <c r="BB951" s="101">
        <f>_xll.qlInterestRateIndexMaturity(Currency&amp;"ibor"&amp;Tenor,BA951,Trigger)</f>
        <v>46182</v>
      </c>
      <c r="BC951" s="246">
        <f>_xll.qlIndexFixing($AC$5,AZ951,TRUE,_xll.ohTrigger(Trigger,Trigger6M))</f>
        <v>2.2683353956383785E-2</v>
      </c>
      <c r="BD951" s="246">
        <f>_xll.qlIndexFixing($BE$1,AZ951,TRUE,_xll.ohTrigger(Trigger,Trigger6M))</f>
        <v>2.2520304353878497E-2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46003</v>
      </c>
      <c r="BA952" s="101">
        <f>_xll.qlCalendarAdvance(Calendar,BA951,AY952,"f",,Trigger)</f>
        <v>46007</v>
      </c>
      <c r="BB952" s="101">
        <f>_xll.qlInterestRateIndexMaturity(Currency&amp;"ibor"&amp;Tenor,BA952,Trigger)</f>
        <v>46189</v>
      </c>
      <c r="BC952" s="246">
        <f>_xll.qlIndexFixing($AC$5,AZ952,TRUE,_xll.ohTrigger(Trigger,Trigger6M))</f>
        <v>2.2720732383221452E-2</v>
      </c>
      <c r="BD952" s="246">
        <f>_xll.qlIndexFixing($BE$1,AZ952,TRUE,_xll.ohTrigger(Trigger,Trigger6M))</f>
        <v>2.2531845416400419E-2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46010</v>
      </c>
      <c r="BA953" s="101">
        <f>_xll.qlCalendarAdvance(Calendar,BA952,AY953,"f",,Trigger)</f>
        <v>46014</v>
      </c>
      <c r="BB953" s="101">
        <f>_xll.qlInterestRateIndexMaturity(Currency&amp;"ibor"&amp;Tenor,BA953,Trigger)</f>
        <v>46196</v>
      </c>
      <c r="BC953" s="246">
        <f>_xll.qlIndexFixing($AC$5,AZ953,TRUE,_xll.ohTrigger(Trigger,Trigger6M))</f>
        <v>2.2758111508386664E-2</v>
      </c>
      <c r="BD953" s="246">
        <f>_xll.qlIndexFixing($BE$1,AZ953,TRUE,_xll.ohTrigger(Trigger,Trigger6M))</f>
        <v>2.254317331900757E-2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46015</v>
      </c>
      <c r="BA954" s="101">
        <f>_xll.qlCalendarAdvance(Calendar,BA953,AY954,"f",,Trigger)</f>
        <v>46021</v>
      </c>
      <c r="BB954" s="101">
        <f>_xll.qlInterestRateIndexMaturity(Currency&amp;"ibor"&amp;Tenor,BA954,Trigger)</f>
        <v>46203</v>
      </c>
      <c r="BC954" s="246">
        <f>_xll.qlIndexFixing($AC$5,AZ954,TRUE,_xll.ohTrigger(Trigger,Trigger6M))</f>
        <v>2.2795491331891286E-2</v>
      </c>
      <c r="BD954" s="246">
        <f>_xll.qlIndexFixing($BE$1,AZ954,TRUE,_xll.ohTrigger(Trigger,Trigger6M))</f>
        <v>2.2554288058076466E-2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46024</v>
      </c>
      <c r="BA955" s="101">
        <f>_xll.qlCalendarAdvance(Calendar,BA954,AY955,"f",,Trigger)</f>
        <v>46028</v>
      </c>
      <c r="BB955" s="101">
        <f>_xll.qlInterestRateIndexMaturity(Currency&amp;"ibor"&amp;Tenor,BA955,Trigger)</f>
        <v>46209</v>
      </c>
      <c r="BC955" s="246">
        <f>_xll.qlIndexFixing($AC$5,AZ955,TRUE,_xll.ohTrigger(Trigger,Trigger6M))</f>
        <v>2.2798227675168668E-2</v>
      </c>
      <c r="BD955" s="246">
        <f>_xll.qlIndexFixing($BE$1,AZ955,TRUE,_xll.ohTrigger(Trigger,Trigger6M))</f>
        <v>2.2563779361196266E-2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46031</v>
      </c>
      <c r="BA956" s="101">
        <f>_xll.qlCalendarAdvance(Calendar,BA955,AY956,"f",,Trigger)</f>
        <v>46035</v>
      </c>
      <c r="BB956" s="101">
        <f>_xll.qlInterestRateIndexMaturity(Currency&amp;"ibor"&amp;Tenor,BA956,Trigger)</f>
        <v>46216</v>
      </c>
      <c r="BC956" s="246">
        <f>_xll.qlIndexFixing($AC$5,AZ956,TRUE,_xll.ohTrigger(Trigger,Trigger6M))</f>
        <v>2.2780763822791632E-2</v>
      </c>
      <c r="BD956" s="246">
        <f>_xll.qlIndexFixing($BE$1,AZ956,TRUE,_xll.ohTrigger(Trigger,Trigger6M))</f>
        <v>2.2574482322301061E-2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46038</v>
      </c>
      <c r="BA957" s="101">
        <f>_xll.qlCalendarAdvance(Calendar,BA956,AY957,"f",,Trigger)</f>
        <v>46042</v>
      </c>
      <c r="BB957" s="101">
        <f>_xll.qlInterestRateIndexMaturity(Currency&amp;"ibor"&amp;Tenor,BA957,Trigger)</f>
        <v>46223</v>
      </c>
      <c r="BC957" s="246">
        <f>_xll.qlIndexFixing($AC$5,AZ957,TRUE,_xll.ohTrigger(Trigger,Trigger6M))</f>
        <v>2.2763109843950628E-2</v>
      </c>
      <c r="BD957" s="246">
        <f>_xll.qlIndexFixing($BE$1,AZ957,TRUE,_xll.ohTrigger(Trigger,Trigger6M))</f>
        <v>2.2584972122629311E-2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46045</v>
      </c>
      <c r="BA958" s="101">
        <f>_xll.qlCalendarAdvance(Calendar,BA957,AY958,"f",,Trigger)</f>
        <v>46049</v>
      </c>
      <c r="BB958" s="101">
        <f>_xll.qlInterestRateIndexMaturity(Currency&amp;"ibor"&amp;Tenor,BA958,Trigger)</f>
        <v>46230</v>
      </c>
      <c r="BC958" s="246">
        <f>_xll.qlIndexFixing($AC$5,AZ958,TRUE,_xll.ohTrigger(Trigger,Trigger6M))</f>
        <v>2.2745265743653813E-2</v>
      </c>
      <c r="BD958" s="246">
        <f>_xll.qlIndexFixing($BE$1,AZ958,TRUE,_xll.ohTrigger(Trigger,Trigger6M))</f>
        <v>2.2595248758847112E-2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46052</v>
      </c>
      <c r="BA959" s="101">
        <f>_xll.qlCalendarAdvance(Calendar,BA958,AY959,"f",,Trigger)</f>
        <v>46056</v>
      </c>
      <c r="BB959" s="101">
        <f>_xll.qlInterestRateIndexMaturity(Currency&amp;"ibor"&amp;Tenor,BA959,Trigger)</f>
        <v>46237</v>
      </c>
      <c r="BC959" s="246">
        <f>_xll.qlIndexFixing($AC$5,AZ959,TRUE,_xll.ohTrigger(Trigger,Trigger6M))</f>
        <v>2.2727231526963206E-2</v>
      </c>
      <c r="BD959" s="246">
        <f>_xll.qlIndexFixing($BE$1,AZ959,TRUE,_xll.ohTrigger(Trigger,Trigger6M))</f>
        <v>2.2605312227685474E-2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46059</v>
      </c>
      <c r="BA960" s="101">
        <f>_xll.qlCalendarAdvance(Calendar,BA959,AY960,"f",,Trigger)</f>
        <v>46063</v>
      </c>
      <c r="BB960" s="101">
        <f>_xll.qlInterestRateIndexMaturity(Currency&amp;"ibor"&amp;Tenor,BA960,Trigger)</f>
        <v>46244</v>
      </c>
      <c r="BC960" s="246">
        <f>_xll.qlIndexFixing($AC$5,AZ960,TRUE,_xll.ohTrigger(Trigger,Trigger6M))</f>
        <v>2.270900719899516E-2</v>
      </c>
      <c r="BD960" s="246">
        <f>_xll.qlIndexFixing($BE$1,AZ960,TRUE,_xll.ohTrigger(Trigger,Trigger6M))</f>
        <v>2.2615162525946069E-2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46066</v>
      </c>
      <c r="BA961" s="101">
        <f>_xll.qlCalendarAdvance(Calendar,BA960,AY961,"f",,Trigger)</f>
        <v>46070</v>
      </c>
      <c r="BB961" s="101">
        <f>_xll.qlInterestRateIndexMaturity(Currency&amp;"ibor"&amp;Tenor,BA961,Trigger)</f>
        <v>46251</v>
      </c>
      <c r="BC961" s="246">
        <f>_xll.qlIndexFixing($AC$5,AZ961,TRUE,_xll.ohTrigger(Trigger,Trigger6M))</f>
        <v>2.2690592764918138E-2</v>
      </c>
      <c r="BD961" s="246">
        <f>_xll.qlIndexFixing($BE$1,AZ961,TRUE,_xll.ohTrigger(Trigger,Trigger6M))</f>
        <v>2.2624799650495055E-2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46073</v>
      </c>
      <c r="BA962" s="101">
        <f>_xll.qlCalendarAdvance(Calendar,BA961,AY962,"f",,Trigger)</f>
        <v>46077</v>
      </c>
      <c r="BB962" s="101">
        <f>_xll.qlInterestRateIndexMaturity(Currency&amp;"ibor"&amp;Tenor,BA962,Trigger)</f>
        <v>46258</v>
      </c>
      <c r="BC962" s="246">
        <f>_xll.qlIndexFixing($AC$5,AZ962,TRUE,_xll.ohTrigger(Trigger,Trigger6M))</f>
        <v>2.267198822995669E-2</v>
      </c>
      <c r="BD962" s="246">
        <f>_xll.qlIndexFixing($BE$1,AZ962,TRUE,_xll.ohTrigger(Trigger,Trigger6M))</f>
        <v>2.2634223598269245E-2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46080</v>
      </c>
      <c r="BA963" s="101">
        <f>_xll.qlCalendarAdvance(Calendar,BA962,AY963,"f",,Trigger)</f>
        <v>46084</v>
      </c>
      <c r="BB963" s="101">
        <f>_xll.qlInterestRateIndexMaturity(Currency&amp;"ibor"&amp;Tenor,BA963,Trigger)</f>
        <v>46268</v>
      </c>
      <c r="BC963" s="246">
        <f>_xll.qlIndexFixing($AC$5,AZ963,TRUE,_xll.ohTrigger(Trigger,Trigger6M))</f>
        <v>2.2647342941791573E-2</v>
      </c>
      <c r="BD963" s="246">
        <f>_xll.qlIndexFixing($BE$1,AZ963,TRUE,_xll.ohTrigger(Trigger,Trigger6M))</f>
        <v>2.2647310583584154E-2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46087</v>
      </c>
      <c r="BA964" s="101">
        <f>_xll.qlCalendarAdvance(Calendar,BA963,AY964,"f",,Trigger)</f>
        <v>46091</v>
      </c>
      <c r="BB964" s="101">
        <f>_xll.qlInterestRateIndexMaturity(Currency&amp;"ibor"&amp;Tenor,BA964,Trigger)</f>
        <v>46275</v>
      </c>
      <c r="BC964" s="246">
        <f>_xll.qlIndexFixing($AC$5,AZ964,TRUE,_xll.ohTrigger(Trigger,Trigger6M))</f>
        <v>2.2629193580504237E-2</v>
      </c>
      <c r="BD964" s="246">
        <f>_xll.qlIndexFixing($BE$1,AZ964,TRUE,_xll.ohTrigger(Trigger,Trigger6M))</f>
        <v>2.2656264165876693E-2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46094</v>
      </c>
      <c r="BA965" s="101">
        <f>_xll.qlCalendarAdvance(Calendar,BA964,AY965,"f",,Trigger)</f>
        <v>46098</v>
      </c>
      <c r="BB965" s="101">
        <f>_xll.qlInterestRateIndexMaturity(Currency&amp;"ibor"&amp;Tenor,BA965,Trigger)</f>
        <v>46282</v>
      </c>
      <c r="BC965" s="246">
        <f>_xll.qlIndexFixing($AC$5,AZ965,TRUE,_xll.ohTrigger(Trigger,Trigger6M))</f>
        <v>2.2610857189239743E-2</v>
      </c>
      <c r="BD965" s="246">
        <f>_xll.qlIndexFixing($BE$1,AZ965,TRUE,_xll.ohTrigger(Trigger,Trigger6M))</f>
        <v>2.2665004522647209E-2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46101</v>
      </c>
      <c r="BA966" s="101">
        <f>_xll.qlCalendarAdvance(Calendar,BA965,AY966,"f",,Trigger)</f>
        <v>46105</v>
      </c>
      <c r="BB966" s="101">
        <f>_xll.qlInterestRateIndexMaturity(Currency&amp;"ibor"&amp;Tenor,BA966,Trigger)</f>
        <v>46289</v>
      </c>
      <c r="BC966" s="246">
        <f>_xll.qlIndexFixing($AC$5,AZ966,TRUE,_xll.ohTrigger(Trigger,Trigger6M))</f>
        <v>2.2592333773200454E-2</v>
      </c>
      <c r="BD966" s="246">
        <f>_xll.qlIndexFixing($BE$1,AZ966,TRUE,_xll.ohTrigger(Trigger,Trigger6M))</f>
        <v>2.2673531651069268E-2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46108</v>
      </c>
      <c r="BA967" s="101">
        <f>_xll.qlCalendarAdvance(Calendar,BA966,AY967,"f",,Trigger)</f>
        <v>46112</v>
      </c>
      <c r="BB967" s="101">
        <f>_xll.qlInterestRateIndexMaturity(Currency&amp;"ibor"&amp;Tenor,BA967,Trigger)</f>
        <v>46295</v>
      </c>
      <c r="BC967" s="246">
        <f>_xll.qlIndexFixing($AC$5,AZ967,TRUE,_xll.ohTrigger(Trigger,Trigger6M))</f>
        <v>2.257441167628477E-2</v>
      </c>
      <c r="BD967" s="246">
        <f>_xll.qlIndexFixing($BE$1,AZ967,TRUE,_xll.ohTrigger(Trigger,Trigger6M))</f>
        <v>2.2680613582068021E-2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46113</v>
      </c>
      <c r="BA968" s="101">
        <f>_xll.qlCalendarAdvance(Calendar,BA967,AY968,"f",,Trigger)</f>
        <v>46119</v>
      </c>
      <c r="BB968" s="101">
        <f>_xll.qlInterestRateIndexMaturity(Currency&amp;"ibor"&amp;Tenor,BA968,Trigger)</f>
        <v>46302</v>
      </c>
      <c r="BC968" s="246">
        <f>_xll.qlIndexFixing($AC$5,AZ968,TRUE,_xll.ohTrigger(Trigger,Trigger6M))</f>
        <v>2.2555234766756006E-2</v>
      </c>
      <c r="BD968" s="246">
        <f>_xll.qlIndexFixing($BE$1,AZ968,TRUE,_xll.ohTrigger(Trigger,Trigger6M))</f>
        <v>2.2688728968476363E-2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46122</v>
      </c>
      <c r="BA969" s="101">
        <f>_xll.qlCalendarAdvance(Calendar,BA968,AY969,"f",,Trigger)</f>
        <v>46126</v>
      </c>
      <c r="BB969" s="101">
        <f>_xll.qlInterestRateIndexMaturity(Currency&amp;"ibor"&amp;Tenor,BA969,Trigger)</f>
        <v>46309</v>
      </c>
      <c r="BC969" s="246">
        <f>_xll.qlIndexFixing($AC$5,AZ969,TRUE,_xll.ohTrigger(Trigger,Trigger6M))</f>
        <v>2.2535869841486558E-2</v>
      </c>
      <c r="BD969" s="246">
        <f>_xll.qlIndexFixing($BE$1,AZ969,TRUE,_xll.ohTrigger(Trigger,Trigger6M))</f>
        <v>2.2696631131838497E-2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46129</v>
      </c>
      <c r="BA970" s="101">
        <f>_xll.qlCalendarAdvance(Calendar,BA969,AY970,"f",,Trigger)</f>
        <v>46133</v>
      </c>
      <c r="BB970" s="101">
        <f>_xll.qlInterestRateIndexMaturity(Currency&amp;"ibor"&amp;Tenor,BA970,Trigger)</f>
        <v>46316</v>
      </c>
      <c r="BC970" s="246">
        <f>_xll.qlIndexFixing($AC$5,AZ970,TRUE,_xll.ohTrigger(Trigger,Trigger6M))</f>
        <v>2.2516316905968867E-2</v>
      </c>
      <c r="BD970" s="246">
        <f>_xll.qlIndexFixing($BE$1,AZ970,TRUE,_xll.ohTrigger(Trigger,Trigger6M))</f>
        <v>2.2704320069613496E-2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46136</v>
      </c>
      <c r="BA971" s="101">
        <f>_xll.qlCalendarAdvance(Calendar,BA970,AY971,"f",,Trigger)</f>
        <v>46140</v>
      </c>
      <c r="BB971" s="101">
        <f>_xll.qlInterestRateIndexMaturity(Currency&amp;"ibor"&amp;Tenor,BA971,Trigger)</f>
        <v>46323</v>
      </c>
      <c r="BC971" s="246">
        <f>_xll.qlIndexFixing($AC$5,AZ971,TRUE,_xll.ohTrigger(Trigger,Trigger6M))</f>
        <v>2.249657596574953E-2</v>
      </c>
      <c r="BD971" s="246">
        <f>_xll.qlIndexFixing($BE$1,AZ971,TRUE,_xll.ohTrigger(Trigger,Trigger6M))</f>
        <v>2.2711795779329459E-2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46142</v>
      </c>
      <c r="BA972" s="101">
        <f>_xll.qlCalendarAdvance(Calendar,BA971,AY972,"f",,Trigger)</f>
        <v>46147</v>
      </c>
      <c r="BB972" s="101">
        <f>_xll.qlInterestRateIndexMaturity(Currency&amp;"ibor"&amp;Tenor,BA972,Trigger)</f>
        <v>46331</v>
      </c>
      <c r="BC972" s="246">
        <f>_xll.qlIndexFixing($AC$5,AZ972,TRUE,_xll.ohTrigger(Trigger,Trigger6M))</f>
        <v>2.2477266054646936E-2</v>
      </c>
      <c r="BD972" s="246">
        <f>_xll.qlIndexFixing($BE$1,AZ972,TRUE,_xll.ohTrigger(Trigger,Trigger6M))</f>
        <v>2.2720216476777119E-2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46150</v>
      </c>
      <c r="BA973" s="101">
        <f>_xll.qlCalendarAdvance(Calendar,BA972,AY973,"f",,Trigger)</f>
        <v>46154</v>
      </c>
      <c r="BB973" s="101">
        <f>_xll.qlInterestRateIndexMaturity(Currency&amp;"ibor"&amp;Tenor,BA973,Trigger)</f>
        <v>46338</v>
      </c>
      <c r="BC973" s="246">
        <f>_xll.qlIndexFixing($AC$5,AZ973,TRUE,_xll.ohTrigger(Trigger,Trigger6M))</f>
        <v>2.2457433615275742E-2</v>
      </c>
      <c r="BD973" s="246">
        <f>_xll.qlIndexFixing($BE$1,AZ973,TRUE,_xll.ohTrigger(Trigger,Trigger6M))</f>
        <v>2.2727250933449499E-2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46157</v>
      </c>
      <c r="BA974" s="101">
        <f>_xll.qlCalendarAdvance(Calendar,BA973,AY974,"f",,Trigger)</f>
        <v>46161</v>
      </c>
      <c r="BB974" s="101">
        <f>_xll.qlInterestRateIndexMaturity(Currency&amp;"ibor"&amp;Tenor,BA974,Trigger)</f>
        <v>46345</v>
      </c>
      <c r="BC974" s="246">
        <f>_xll.qlIndexFixing($AC$5,AZ974,TRUE,_xll.ohTrigger(Trigger,Trigger6M))</f>
        <v>2.2437414194649286E-2</v>
      </c>
      <c r="BD974" s="246">
        <f>_xll.qlIndexFixing($BE$1,AZ974,TRUE,_xll.ohTrigger(Trigger,Trigger6M))</f>
        <v>2.2734072141652996E-2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46164</v>
      </c>
      <c r="BA975" s="101">
        <f>_xll.qlCalendarAdvance(Calendar,BA974,AY975,"f",,Trigger)</f>
        <v>46168</v>
      </c>
      <c r="BB975" s="101">
        <f>_xll.qlInterestRateIndexMaturity(Currency&amp;"ibor"&amp;Tenor,BA975,Trigger)</f>
        <v>46352</v>
      </c>
      <c r="BC975" s="246">
        <f>_xll.qlIndexFixing($AC$5,AZ975,TRUE,_xll.ohTrigger(Trigger,Trigger6M))</f>
        <v>2.2417207798446939E-2</v>
      </c>
      <c r="BD975" s="246">
        <f>_xll.qlIndexFixing($BE$1,AZ975,TRUE,_xll.ohTrigger(Trigger,Trigger6M))</f>
        <v>2.2740680099183716E-2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46171</v>
      </c>
      <c r="BA976" s="101">
        <f>_xll.qlCalendarAdvance(Calendar,BA975,AY976,"f",,Trigger)</f>
        <v>46175</v>
      </c>
      <c r="BB976" s="101">
        <f>_xll.qlInterestRateIndexMaturity(Currency&amp;"ibor"&amp;Tenor,BA976,Trigger)</f>
        <v>46358</v>
      </c>
      <c r="BC976" s="246">
        <f>_xll.qlIndexFixing($AC$5,AZ976,TRUE,_xll.ohTrigger(Trigger,Trigger6M))</f>
        <v>2.2395051391981318E-2</v>
      </c>
      <c r="BD976" s="246">
        <f>_xll.qlIndexFixing($BE$1,AZ976,TRUE,_xll.ohTrigger(Trigger,Trigger6M))</f>
        <v>2.2745975825304212E-2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46178</v>
      </c>
      <c r="BA977" s="101">
        <f>_xll.qlCalendarAdvance(Calendar,BA976,AY977,"f",,Trigger)</f>
        <v>46182</v>
      </c>
      <c r="BB977" s="101">
        <f>_xll.qlInterestRateIndexMaturity(Currency&amp;"ibor"&amp;Tenor,BA977,Trigger)</f>
        <v>46365</v>
      </c>
      <c r="BC977" s="246">
        <f>_xll.qlIndexFixing($AC$5,AZ977,TRUE,_xll.ohTrigger(Trigger,Trigger6M))</f>
        <v>2.2374182543009793E-2</v>
      </c>
      <c r="BD977" s="246">
        <f>_xll.qlIndexFixing($BE$1,AZ977,TRUE,_xll.ohTrigger(Trigger,Trigger6M))</f>
        <v>2.2752172118593823E-2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46185</v>
      </c>
      <c r="BA978" s="101">
        <f>_xll.qlCalendarAdvance(Calendar,BA977,AY978,"f",,Trigger)</f>
        <v>46189</v>
      </c>
      <c r="BB978" s="101">
        <f>_xll.qlInterestRateIndexMaturity(Currency&amp;"ibor"&amp;Tenor,BA978,Trigger)</f>
        <v>46372</v>
      </c>
      <c r="BC978" s="246">
        <f>_xll.qlIndexFixing($AC$5,AZ978,TRUE,_xll.ohTrigger(Trigger,Trigger6M))</f>
        <v>2.2353125729653669E-2</v>
      </c>
      <c r="BD978" s="246">
        <f>_xll.qlIndexFixing($BE$1,AZ978,TRUE,_xll.ohTrigger(Trigger,Trigger6M))</f>
        <v>2.2758155168440857E-2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46192</v>
      </c>
      <c r="BA979" s="101">
        <f>_xll.qlCalendarAdvance(Calendar,BA978,AY979,"f",,Trigger)</f>
        <v>46196</v>
      </c>
      <c r="BB979" s="101">
        <f>_xll.qlInterestRateIndexMaturity(Currency&amp;"ibor"&amp;Tenor,BA979,Trigger)</f>
        <v>46379</v>
      </c>
      <c r="BC979" s="246">
        <f>_xll.qlIndexFixing($AC$5,AZ979,TRUE,_xll.ohTrigger(Trigger,Trigger6M))</f>
        <v>2.2331880957884992E-2</v>
      </c>
      <c r="BD979" s="246">
        <f>_xll.qlIndexFixing($BE$1,AZ979,TRUE,_xll.ohTrigger(Trigger,Trigger6M))</f>
        <v>2.2763924972921169E-2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46199</v>
      </c>
      <c r="BA980" s="101">
        <f>_xll.qlCalendarAdvance(Calendar,BA979,AY980,"f",,Trigger)</f>
        <v>46203</v>
      </c>
      <c r="BB980" s="101">
        <f>_xll.qlInterestRateIndexMaturity(Currency&amp;"ibor"&amp;Tenor,BA980,Trigger)</f>
        <v>46387</v>
      </c>
      <c r="BC980" s="246">
        <f>_xll.qlIndexFixing($AC$5,AZ980,TRUE,_xll.ohTrigger(Trigger,Trigger6M))</f>
        <v>2.2313371386249232E-2</v>
      </c>
      <c r="BD980" s="246">
        <f>_xll.qlIndexFixing($BE$1,AZ980,TRUE,_xll.ohTrigger(Trigger,Trigger6M))</f>
        <v>2.2770521054384495E-2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46206</v>
      </c>
      <c r="BA981" s="101">
        <f>_xll.qlCalendarAdvance(Calendar,BA980,AY981,"f",,Trigger)</f>
        <v>46210</v>
      </c>
      <c r="BB981" s="101">
        <f>_xll.qlInterestRateIndexMaturity(Currency&amp;"ibor"&amp;Tenor,BA981,Trigger)</f>
        <v>46394</v>
      </c>
      <c r="BC981" s="246">
        <f>_xll.qlIndexFixing($AC$5,AZ981,TRUE,_xll.ohTrigger(Trigger,Trigger6M))</f>
        <v>2.2330479557595779E-2</v>
      </c>
      <c r="BD981" s="246">
        <f>_xll.qlIndexFixing($BE$1,AZ981,TRUE,_xll.ohTrigger(Trigger,Trigger6M))</f>
        <v>2.2775849465429931E-2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46213</v>
      </c>
      <c r="BA982" s="101">
        <f>_xll.qlCalendarAdvance(Calendar,BA981,AY982,"f",,Trigger)</f>
        <v>46217</v>
      </c>
      <c r="BB982" s="101">
        <f>_xll.qlInterestRateIndexMaturity(Currency&amp;"ibor"&amp;Tenor,BA982,Trigger)</f>
        <v>46401</v>
      </c>
      <c r="BC982" s="246">
        <f>_xll.qlIndexFixing($AC$5,AZ982,TRUE,_xll.ohTrigger(Trigger,Trigger6M))</f>
        <v>2.2362935999340861E-2</v>
      </c>
      <c r="BD982" s="246">
        <f>_xll.qlIndexFixing($BE$1,AZ982,TRUE,_xll.ohTrigger(Trigger,Trigger6M))</f>
        <v>2.2780964612296874E-2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46220</v>
      </c>
      <c r="BA983" s="101">
        <f>_xll.qlCalendarAdvance(Calendar,BA982,AY983,"f",,Trigger)</f>
        <v>46224</v>
      </c>
      <c r="BB983" s="101">
        <f>_xll.qlInterestRateIndexMaturity(Currency&amp;"ibor"&amp;Tenor,BA983,Trigger)</f>
        <v>46408</v>
      </c>
      <c r="BC983" s="246">
        <f>_xll.qlIndexFixing($AC$5,AZ983,TRUE,_xll.ohTrigger(Trigger,Trigger6M))</f>
        <v>2.2395392973424896E-2</v>
      </c>
      <c r="BD983" s="246">
        <f>_xll.qlIndexFixing($BE$1,AZ983,TRUE,_xll.ohTrigger(Trigger,Trigger6M))</f>
        <v>2.2785866493332738E-2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46227</v>
      </c>
      <c r="BA984" s="101">
        <f>_xll.qlCalendarAdvance(Calendar,BA983,AY984,"f",,Trigger)</f>
        <v>46231</v>
      </c>
      <c r="BB984" s="101">
        <f>_xll.qlInterestRateIndexMaturity(Currency&amp;"ibor"&amp;Tenor,BA984,Trigger)</f>
        <v>46415</v>
      </c>
      <c r="BC984" s="246">
        <f>_xll.qlIndexFixing($AC$5,AZ984,TRUE,_xll.ohTrigger(Trigger,Trigger6M))</f>
        <v>2.2427850479857007E-2</v>
      </c>
      <c r="BD984" s="246">
        <f>_xll.qlIndexFixing($BE$1,AZ984,TRUE,_xll.ohTrigger(Trigger,Trigger6M))</f>
        <v>2.2790555106952697E-2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46234</v>
      </c>
      <c r="BA985" s="101">
        <f>_xll.qlCalendarAdvance(Calendar,BA984,AY985,"f",,Trigger)</f>
        <v>46238</v>
      </c>
      <c r="BB985" s="101">
        <f>_xll.qlInterestRateIndexMaturity(Currency&amp;"ibor"&amp;Tenor,BA985,Trigger)</f>
        <v>46422</v>
      </c>
      <c r="BC985" s="246">
        <f>_xll.qlIndexFixing($AC$5,AZ985,TRUE,_xll.ohTrigger(Trigger,Trigger6M))</f>
        <v>2.2460308518646326E-2</v>
      </c>
      <c r="BD985" s="246">
        <f>_xll.qlIndexFixing($BE$1,AZ985,TRUE,_xll.ohTrigger(Trigger,Trigger6M))</f>
        <v>2.2795030451640576E-2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46241</v>
      </c>
      <c r="BA986" s="101">
        <f>_xll.qlCalendarAdvance(Calendar,BA985,AY986,"f",,Trigger)</f>
        <v>46245</v>
      </c>
      <c r="BB986" s="101">
        <f>_xll.qlInterestRateIndexMaturity(Currency&amp;"ibor"&amp;Tenor,BA986,Trigger)</f>
        <v>46429</v>
      </c>
      <c r="BC986" s="246">
        <f>_xll.qlIndexFixing($AC$5,AZ986,TRUE,_xll.ohTrigger(Trigger,Trigger6M))</f>
        <v>2.2492767089800227E-2</v>
      </c>
      <c r="BD986" s="246">
        <f>_xll.qlIndexFixing($BE$1,AZ986,TRUE,_xll.ohTrigger(Trigger,Trigger6M))</f>
        <v>2.2799292525949276E-2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46248</v>
      </c>
      <c r="BA987" s="101">
        <f>_xll.qlCalendarAdvance(Calendar,BA986,AY987,"f",,Trigger)</f>
        <v>46252</v>
      </c>
      <c r="BB987" s="101">
        <f>_xll.qlInterestRateIndexMaturity(Currency&amp;"ibor"&amp;Tenor,BA987,Trigger)</f>
        <v>46436</v>
      </c>
      <c r="BC987" s="246">
        <f>_xll.qlIndexFixing($AC$5,AZ987,TRUE,_xll.ohTrigger(Trigger,Trigger6M))</f>
        <v>2.252522619332871E-2</v>
      </c>
      <c r="BD987" s="246">
        <f>_xll.qlIndexFixing($BE$1,AZ987,TRUE,_xll.ohTrigger(Trigger,Trigger6M))</f>
        <v>2.2803341328502501E-2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46255</v>
      </c>
      <c r="BA988" s="101">
        <f>_xll.qlCalendarAdvance(Calendar,BA987,AY988,"f",,Trigger)</f>
        <v>46259</v>
      </c>
      <c r="BB988" s="101">
        <f>_xll.qlInterestRateIndexMaturity(Currency&amp;"ibor"&amp;Tenor,BA988,Trigger)</f>
        <v>46443</v>
      </c>
      <c r="BC988" s="246">
        <f>_xll.qlIndexFixing($AC$5,AZ988,TRUE,_xll.ohTrigger(Trigger,Trigger6M))</f>
        <v>2.2557685829240025E-2</v>
      </c>
      <c r="BD988" s="246">
        <f>_xll.qlIndexFixing($BE$1,AZ988,TRUE,_xll.ohTrigger(Trigger,Trigger6M))</f>
        <v>2.2807176857990431E-2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46262</v>
      </c>
      <c r="BA989" s="101">
        <f>_xll.qlCalendarAdvance(Calendar,BA988,AY989,"f",,Trigger)</f>
        <v>46266</v>
      </c>
      <c r="BB989" s="101">
        <f>_xll.qlInterestRateIndexMaturity(Currency&amp;"ibor"&amp;Tenor,BA989,Trigger)</f>
        <v>46447</v>
      </c>
      <c r="BC989" s="246">
        <f>_xll.qlIndexFixing($AC$5,AZ989,TRUE,_xll.ohTrigger(Trigger,Trigger6M))</f>
        <v>2.2581073461625117E-2</v>
      </c>
      <c r="BD989" s="246">
        <f>_xll.qlIndexFixing($BE$1,AZ989,TRUE,_xll.ohTrigger(Trigger,Trigger6M))</f>
        <v>2.2808080027755036E-2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46269</v>
      </c>
      <c r="BA990" s="101">
        <f>_xll.qlCalendarAdvance(Calendar,BA989,AY990,"f",,Trigger)</f>
        <v>46273</v>
      </c>
      <c r="BB990" s="101">
        <f>_xll.qlInterestRateIndexMaturity(Currency&amp;"ibor"&amp;Tenor,BA990,Trigger)</f>
        <v>46454</v>
      </c>
      <c r="BC990" s="246">
        <f>_xll.qlIndexFixing($AC$5,AZ990,TRUE,_xll.ohTrigger(Trigger,Trigger6M))</f>
        <v>2.2613527970594006E-2</v>
      </c>
      <c r="BD990" s="246">
        <f>_xll.qlIndexFixing($BE$1,AZ990,TRUE,_xll.ohTrigger(Trigger,Trigger6M))</f>
        <v>2.2811534056918055E-2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46276</v>
      </c>
      <c r="BA991" s="101">
        <f>_xll.qlCalendarAdvance(Calendar,BA990,AY991,"f",,Trigger)</f>
        <v>46280</v>
      </c>
      <c r="BB991" s="101">
        <f>_xll.qlInterestRateIndexMaturity(Currency&amp;"ibor"&amp;Tenor,BA991,Trigger)</f>
        <v>46461</v>
      </c>
      <c r="BC991" s="246">
        <f>_xll.qlIndexFixing($AC$5,AZ991,TRUE,_xll.ohTrigger(Trigger,Trigger6M))</f>
        <v>2.2645983003191771E-2</v>
      </c>
      <c r="BD991" s="246">
        <f>_xll.qlIndexFixing($BE$1,AZ991,TRUE,_xll.ohTrigger(Trigger,Trigger6M))</f>
        <v>2.281477484992836E-2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46283</v>
      </c>
      <c r="BA992" s="101">
        <f>_xll.qlCalendarAdvance(Calendar,BA991,AY992,"f",,Trigger)</f>
        <v>46287</v>
      </c>
      <c r="BB992" s="101">
        <f>_xll.qlInterestRateIndexMaturity(Currency&amp;"ibor"&amp;Tenor,BA992,Trigger)</f>
        <v>46468</v>
      </c>
      <c r="BC992" s="246">
        <f>_xll.qlIndexFixing($AC$5,AZ992,TRUE,_xll.ohTrigger(Trigger,Trigger6M))</f>
        <v>2.2678438559425917E-2</v>
      </c>
      <c r="BD992" s="246">
        <f>_xll.qlIndexFixing($BE$1,AZ992,TRUE,_xll.ohTrigger(Trigger,Trigger6M))</f>
        <v>2.2817802405755171E-2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46290</v>
      </c>
      <c r="BA993" s="101">
        <f>_xll.qlCalendarAdvance(Calendar,BA992,AY993,"f",,Trigger)</f>
        <v>46294</v>
      </c>
      <c r="BB993" s="101">
        <f>_xll.qlInterestRateIndexMaturity(Currency&amp;"ibor"&amp;Tenor,BA993,Trigger)</f>
        <v>46476</v>
      </c>
      <c r="BC993" s="246">
        <f>_xll.qlIndexFixing($AC$5,AZ993,TRUE,_xll.ohTrigger(Trigger,Trigger6M))</f>
        <v>2.2713926767661995E-2</v>
      </c>
      <c r="BD993" s="246">
        <f>_xll.qlIndexFixing($BE$1,AZ993,TRUE,_xll.ohTrigger(Trigger,Trigger6M))</f>
        <v>2.2821464343020372E-2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46297</v>
      </c>
      <c r="BA994" s="101">
        <f>_xll.qlCalendarAdvance(Calendar,BA993,AY994,"f",,Trigger)</f>
        <v>46301</v>
      </c>
      <c r="BB994" s="101">
        <f>_xll.qlInterestRateIndexMaturity(Currency&amp;"ibor"&amp;Tenor,BA994,Trigger)</f>
        <v>46483</v>
      </c>
      <c r="BC994" s="246">
        <f>_xll.qlIndexFixing($AC$5,AZ994,TRUE,_xll.ohTrigger(Trigger,Trigger6M))</f>
        <v>2.2746385446269321E-2</v>
      </c>
      <c r="BD994" s="246">
        <f>_xll.qlIndexFixing($BE$1,AZ994,TRUE,_xll.ohTrigger(Trigger,Trigger6M))</f>
        <v>2.2824050353183304E-2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46304</v>
      </c>
      <c r="BA995" s="101">
        <f>_xll.qlCalendarAdvance(Calendar,BA994,AY995,"f",,Trigger)</f>
        <v>46308</v>
      </c>
      <c r="BB995" s="101">
        <f>_xll.qlInterestRateIndexMaturity(Currency&amp;"ibor"&amp;Tenor,BA995,Trigger)</f>
        <v>46490</v>
      </c>
      <c r="BC995" s="246">
        <f>_xll.qlIndexFixing($AC$5,AZ995,TRUE,_xll.ohTrigger(Trigger,Trigger6M))</f>
        <v>2.2778844651465086E-2</v>
      </c>
      <c r="BD995" s="246">
        <f>_xll.qlIndexFixing($BE$1,AZ995,TRUE,_xll.ohTrigger(Trigger,Trigger6M))</f>
        <v>2.2826423110002898E-2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46311</v>
      </c>
      <c r="BA996" s="101">
        <f>_xll.qlCalendarAdvance(Calendar,BA995,AY996,"f",,Trigger)</f>
        <v>46315</v>
      </c>
      <c r="BB996" s="101">
        <f>_xll.qlInterestRateIndexMaturity(Currency&amp;"ibor"&amp;Tenor,BA996,Trigger)</f>
        <v>46497</v>
      </c>
      <c r="BC996" s="246">
        <f>_xll.qlIndexFixing($AC$5,AZ996,TRUE,_xll.ohTrigger(Trigger,Trigger6M))</f>
        <v>2.2811304383259397E-2</v>
      </c>
      <c r="BD996" s="246">
        <f>_xll.qlIndexFixing($BE$1,AZ996,TRUE,_xll.ohTrigger(Trigger,Trigger6M))</f>
        <v>2.2828582612720645E-2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46318</v>
      </c>
      <c r="BA997" s="101">
        <f>_xll.qlCalendarAdvance(Calendar,BA996,AY997,"f",,Trigger)</f>
        <v>46322</v>
      </c>
      <c r="BB997" s="101">
        <f>_xll.qlInterestRateIndexMaturity(Currency&amp;"ibor"&amp;Tenor,BA997,Trigger)</f>
        <v>46504</v>
      </c>
      <c r="BC997" s="246">
        <f>_xll.qlIndexFixing($AC$5,AZ997,TRUE,_xll.ohTrigger(Trigger,Trigger6M))</f>
        <v>2.284376464165928E-2</v>
      </c>
      <c r="BD997" s="246">
        <f>_xll.qlIndexFixing($BE$1,AZ997,TRUE,_xll.ohTrigger(Trigger,Trigger6M))</f>
        <v>2.2830528860646543E-2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46325</v>
      </c>
      <c r="BA998" s="101">
        <f>_xll.qlCalendarAdvance(Calendar,BA997,AY998,"f",,Trigger)</f>
        <v>46329</v>
      </c>
      <c r="BB998" s="101">
        <f>_xll.qlInterestRateIndexMaturity(Currency&amp;"ibor"&amp;Tenor,BA998,Trigger)</f>
        <v>46510</v>
      </c>
      <c r="BC998" s="246">
        <f>_xll.qlIndexFixing($AC$5,AZ998,TRUE,_xll.ohTrigger(Trigger,Trigger6M))</f>
        <v>2.2873182893681968E-2</v>
      </c>
      <c r="BD998" s="246">
        <f>_xll.qlIndexFixing($BE$1,AZ998,TRUE,_xll.ohTrigger(Trigger,Trigger6M))</f>
        <v>2.2831489710699863E-2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46332</v>
      </c>
      <c r="BA999" s="101">
        <f>_xll.qlCalendarAdvance(Calendar,BA998,AY999,"f",,Trigger)</f>
        <v>46336</v>
      </c>
      <c r="BB999" s="101">
        <f>_xll.qlInterestRateIndexMaturity(Currency&amp;"ibor"&amp;Tenor,BA999,Trigger)</f>
        <v>46517</v>
      </c>
      <c r="BC999" s="246">
        <f>_xll.qlIndexFixing($AC$5,AZ999,TRUE,_xll.ohTrigger(Trigger,Trigger6M))</f>
        <v>2.2905642115611489E-2</v>
      </c>
      <c r="BD999" s="246">
        <f>_xll.qlIndexFixing($BE$1,AZ999,TRUE,_xll.ohTrigger(Trigger,Trigger6M))</f>
        <v>2.2833024583083308E-2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46339</v>
      </c>
      <c r="BA1000" s="101">
        <f>_xll.qlCalendarAdvance(Calendar,BA999,AY1000,"f",,Trigger)</f>
        <v>46343</v>
      </c>
      <c r="BB1000" s="101">
        <f>_xll.qlInterestRateIndexMaturity(Currency&amp;"ibor"&amp;Tenor,BA1000,Trigger)</f>
        <v>46524</v>
      </c>
      <c r="BC1000" s="246">
        <f>_xll.qlIndexFixing($AC$5,AZ1000,TRUE,_xll.ohTrigger(Trigger,Trigger6M))</f>
        <v>2.2938101861245844E-2</v>
      </c>
      <c r="BD1000" s="246">
        <f>_xll.qlIndexFixing($BE$1,AZ1000,TRUE,_xll.ohTrigger(Trigger,Trigger6M))</f>
        <v>2.2834346212480171E-2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46346</v>
      </c>
      <c r="BA1001" s="101">
        <f>_xll.qlCalendarAdvance(Calendar,BA1000,AY1001,"f",,Trigger)</f>
        <v>46350</v>
      </c>
      <c r="BB1001" s="101">
        <f>_xll.qlInterestRateIndexMaturity(Currency&amp;"ibor"&amp;Tenor,BA1001,Trigger)</f>
        <v>46531</v>
      </c>
      <c r="BC1001" s="246">
        <f>_xll.qlIndexFixing($AC$5,AZ1001,TRUE,_xll.ohTrigger(Trigger,Trigger6M))</f>
        <v>2.2970562130592984E-2</v>
      </c>
      <c r="BD1001" s="246">
        <f>_xll.qlIndexFixing($BE$1,AZ1001,TRUE,_xll.ohTrigger(Trigger,Trigger6M))</f>
        <v>2.2835454598471337E-2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46353</v>
      </c>
      <c r="BA1002" s="101">
        <f>_xll.qlCalendarAdvance(Calendar,BA1001,AY1002,"f",,Trigger)</f>
        <v>46357</v>
      </c>
      <c r="BB1002" s="101">
        <f>_xll.qlInterestRateIndexMaturity(Currency&amp;"ibor"&amp;Tenor,BA1002,Trigger)</f>
        <v>46539</v>
      </c>
      <c r="BC1002" s="246">
        <f>_xll.qlIndexFixing($AC$5,AZ1002,TRUE,_xll.ohTrigger(Trigger,Trigger6M))</f>
        <v>2.3006073833052365E-2</v>
      </c>
      <c r="BD1002" s="246">
        <f>_xll.qlIndexFixing($BE$1,AZ1002,TRUE,_xll.ohTrigger(Trigger,Trigger6M))</f>
        <v>2.2837061258993627E-2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46360</v>
      </c>
      <c r="BA1003" s="101">
        <f>_xll.qlCalendarAdvance(Calendar,BA1002,AY1003,"f",,Trigger)</f>
        <v>46364</v>
      </c>
      <c r="BB1003" s="101">
        <f>_xll.qlInterestRateIndexMaturity(Currency&amp;"ibor"&amp;Tenor,BA1003,Trigger)</f>
        <v>46546</v>
      </c>
      <c r="BC1003" s="246">
        <f>_xll.qlIndexFixing($AC$5,AZ1003,TRUE,_xll.ohTrigger(Trigger,Trigger6M))</f>
        <v>2.3038537251269274E-2</v>
      </c>
      <c r="BD1003" s="246">
        <f>_xll.qlIndexFixing($BE$1,AZ1003,TRUE,_xll.ohTrigger(Trigger,Trigger6M))</f>
        <v>2.2837727967482482E-2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46367</v>
      </c>
      <c r="BA1004" s="101">
        <f>_xll.qlCalendarAdvance(Calendar,BA1003,AY1004,"f",,Trigger)</f>
        <v>46371</v>
      </c>
      <c r="BB1004" s="101">
        <f>_xll.qlInterestRateIndexMaturity(Currency&amp;"ibor"&amp;Tenor,BA1004,Trigger)</f>
        <v>46553</v>
      </c>
      <c r="BC1004" s="246">
        <f>_xll.qlIndexFixing($AC$5,AZ1004,TRUE,_xll.ohTrigger(Trigger,Trigger6M))</f>
        <v>2.3071001196151922E-2</v>
      </c>
      <c r="BD1004" s="246">
        <f>_xll.qlIndexFixing($BE$1,AZ1004,TRUE,_xll.ohTrigger(Trigger,Trigger6M))</f>
        <v>2.2838181418255235E-2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46374</v>
      </c>
      <c r="BA1005" s="101">
        <f>_xll.qlCalendarAdvance(Calendar,BA1004,AY1005,"f",,Trigger)</f>
        <v>46378</v>
      </c>
      <c r="BB1005" s="101">
        <f>_xll.qlInterestRateIndexMaturity(Currency&amp;"ibor"&amp;Tenor,BA1005,Trigger)</f>
        <v>46560</v>
      </c>
      <c r="BC1005" s="246">
        <f>_xll.qlIndexFixing($AC$5,AZ1005,TRUE,_xll.ohTrigger(Trigger,Trigger6M))</f>
        <v>2.3103465667709541E-2</v>
      </c>
      <c r="BD1005" s="246">
        <f>_xll.qlIndexFixing($BE$1,AZ1005,TRUE,_xll.ohTrigger(Trigger,Trigger6M))</f>
        <v>2.2838421611165633E-2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46380</v>
      </c>
      <c r="BA1006" s="101">
        <f>_xll.qlCalendarAdvance(Calendar,BA1005,AY1006,"f",,Trigger)</f>
        <v>46385</v>
      </c>
      <c r="BB1006" s="101">
        <f>_xll.qlInterestRateIndexMaturity(Currency&amp;"ibor"&amp;Tenor,BA1006,Trigger)</f>
        <v>46567</v>
      </c>
      <c r="BC1006" s="246">
        <f>_xll.qlIndexFixing($AC$5,AZ1006,TRUE,_xll.ohTrigger(Trigger,Trigger6M))</f>
        <v>2.3135930665950474E-2</v>
      </c>
      <c r="BD1006" s="246">
        <f>_xll.qlIndexFixing($BE$1,AZ1006,TRUE,_xll.ohTrigger(Trigger,Trigger6M))</f>
        <v>2.2838448546137688E-2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46387</v>
      </c>
      <c r="BA1007" s="101">
        <f>_xll.qlCalendarAdvance(Calendar,BA1006,AY1007,"f",,Trigger)</f>
        <v>46392</v>
      </c>
      <c r="BB1007" s="101">
        <f>_xll.qlInterestRateIndexMaturity(Currency&amp;"ibor"&amp;Tenor,BA1007,Trigger)</f>
        <v>46573</v>
      </c>
      <c r="BC1007" s="246">
        <f>_xll.qlIndexFixing($AC$5,AZ1007,TRUE,_xll.ohTrigger(Trigger,Trigger6M))</f>
        <v>2.3138228073600428E-2</v>
      </c>
      <c r="BD1007" s="246">
        <f>_xll.qlIndexFixing($BE$1,AZ1007,TRUE,_xll.ohTrigger(Trigger,Trigger6M))</f>
        <v>2.2837626894003739E-2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46395</v>
      </c>
      <c r="BA1008" s="101">
        <f>_xll.qlCalendarAdvance(Calendar,BA1007,AY1008,"f",,Trigger)</f>
        <v>46399</v>
      </c>
      <c r="BB1008" s="101">
        <f>_xll.qlInterestRateIndexMaturity(Currency&amp;"ibor"&amp;Tenor,BA1008,Trigger)</f>
        <v>46580</v>
      </c>
      <c r="BC1008" s="246">
        <f>_xll.qlIndexFixing($AC$5,AZ1008,TRUE,_xll.ohTrigger(Trigger,Trigger6M))</f>
        <v>2.3107298933845461E-2</v>
      </c>
      <c r="BD1008" s="246">
        <f>_xll.qlIndexFixing($BE$1,AZ1008,TRUE,_xll.ohTrigger(Trigger,Trigger6M))</f>
        <v>2.2837246394579507E-2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46402</v>
      </c>
      <c r="BA1009" s="101">
        <f>_xll.qlCalendarAdvance(Calendar,BA1008,AY1009,"f",,Trigger)</f>
        <v>46406</v>
      </c>
      <c r="BB1009" s="101">
        <f>_xll.qlInterestRateIndexMaturity(Currency&amp;"ibor"&amp;Tenor,BA1009,Trigger)</f>
        <v>46587</v>
      </c>
      <c r="BC1009" s="246">
        <f>_xll.qlIndexFixing($AC$5,AZ1009,TRUE,_xll.ohTrigger(Trigger,Trigger6M))</f>
        <v>2.3076168480240043E-2</v>
      </c>
      <c r="BD1009" s="246">
        <f>_xll.qlIndexFixing($BE$1,AZ1009,TRUE,_xll.ohTrigger(Trigger,Trigger6M))</f>
        <v>2.2836664206879027E-2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46409</v>
      </c>
      <c r="BA1010" s="101">
        <f>_xll.qlCalendarAdvance(Calendar,BA1009,AY1010,"f",,Trigger)</f>
        <v>46413</v>
      </c>
      <c r="BB1010" s="101">
        <f>_xll.qlInterestRateIndexMaturity(Currency&amp;"ibor"&amp;Tenor,BA1010,Trigger)</f>
        <v>46594</v>
      </c>
      <c r="BC1010" s="246">
        <f>_xll.qlIndexFixing($AC$5,AZ1010,TRUE,_xll.ohTrigger(Trigger,Trigger6M))</f>
        <v>2.3044836722143316E-2</v>
      </c>
      <c r="BD1010" s="246">
        <f>_xll.qlIndexFixing($BE$1,AZ1010,TRUE,_xll.ohTrigger(Trigger,Trigger6M))</f>
        <v>2.2835888420314313E-2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46416</v>
      </c>
      <c r="BA1011" s="101">
        <f>_xll.qlCalendarAdvance(Calendar,BA1010,AY1011,"f",,Trigger)</f>
        <v>46420</v>
      </c>
      <c r="BB1011" s="101">
        <f>_xll.qlInterestRateIndexMaturity(Currency&amp;"ibor"&amp;Tenor,BA1011,Trigger)</f>
        <v>46601</v>
      </c>
      <c r="BC1011" s="246">
        <f>_xll.qlIndexFixing($AC$5,AZ1011,TRUE,_xll.ohTrigger(Trigger,Trigger6M))</f>
        <v>2.3013303668974489E-2</v>
      </c>
      <c r="BD1011" s="246">
        <f>_xll.qlIndexFixing($BE$1,AZ1011,TRUE,_xll.ohTrigger(Trigger,Trigger6M))</f>
        <v>2.2834927124339779E-2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46423</v>
      </c>
      <c r="BA1012" s="101">
        <f>_xll.qlCalendarAdvance(Calendar,BA1011,AY1012,"f",,Trigger)</f>
        <v>46427</v>
      </c>
      <c r="BB1012" s="101">
        <f>_xll.qlInterestRateIndexMaturity(Currency&amp;"ibor"&amp;Tenor,BA1012,Trigger)</f>
        <v>46608</v>
      </c>
      <c r="BC1012" s="246">
        <f>_xll.qlIndexFixing($AC$5,AZ1012,TRUE,_xll.ohTrigger(Trigger,Trigger6M))</f>
        <v>2.2981569330213267E-2</v>
      </c>
      <c r="BD1012" s="246">
        <f>_xll.qlIndexFixing($BE$1,AZ1012,TRUE,_xll.ohTrigger(Trigger,Trigger6M))</f>
        <v>2.2833788408448696E-2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46430</v>
      </c>
      <c r="BA1013" s="101">
        <f>_xll.qlCalendarAdvance(Calendar,BA1012,AY1013,"f",,Trigger)</f>
        <v>46434</v>
      </c>
      <c r="BB1013" s="101">
        <f>_xll.qlInterestRateIndexMaturity(Currency&amp;"ibor"&amp;Tenor,BA1013,Trigger)</f>
        <v>46615</v>
      </c>
      <c r="BC1013" s="246">
        <f>_xll.qlIndexFixing($AC$5,AZ1013,TRUE,_xll.ohTrigger(Trigger,Trigger6M))</f>
        <v>2.2949633715399865E-2</v>
      </c>
      <c r="BD1013" s="246">
        <f>_xll.qlIndexFixing($BE$1,AZ1013,TRUE,_xll.ohTrigger(Trigger,Trigger6M))</f>
        <v>2.2832480362163485E-2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46437</v>
      </c>
      <c r="BA1014" s="101">
        <f>_xll.qlCalendarAdvance(Calendar,BA1013,AY1014,"f",,Trigger)</f>
        <v>46441</v>
      </c>
      <c r="BB1014" s="101">
        <f>_xll.qlInterestRateIndexMaturity(Currency&amp;"ibor"&amp;Tenor,BA1014,Trigger)</f>
        <v>46622</v>
      </c>
      <c r="BC1014" s="246">
        <f>_xll.qlIndexFixing($AC$5,AZ1014,TRUE,_xll.ohTrigger(Trigger,Trigger6M))</f>
        <v>2.2917496834135003E-2</v>
      </c>
      <c r="BD1014" s="246">
        <f>_xll.qlIndexFixing($BE$1,AZ1014,TRUE,_xll.ohTrigger(Trigger,Trigger6M))</f>
        <v>2.2831011075029981E-2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46444</v>
      </c>
      <c r="BA1015" s="101">
        <f>_xll.qlCalendarAdvance(Calendar,BA1014,AY1015,"f",,Trigger)</f>
        <v>46448</v>
      </c>
      <c r="BB1015" s="101">
        <f>_xll.qlInterestRateIndexMaturity(Currency&amp;"ibor"&amp;Tenor,BA1015,Trigger)</f>
        <v>46632</v>
      </c>
      <c r="BC1015" s="246">
        <f>_xll.qlIndexFixing($AC$5,AZ1015,TRUE,_xll.ohTrigger(Trigger,Trigger6M))</f>
        <v>2.287570951632828E-2</v>
      </c>
      <c r="BD1015" s="246">
        <f>_xll.qlIndexFixing($BE$1,AZ1015,TRUE,_xll.ohTrigger(Trigger,Trigger6M))</f>
        <v>2.2831037718937942E-2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46451</v>
      </c>
      <c r="BA1016" s="101">
        <f>_xll.qlCalendarAdvance(Calendar,BA1015,AY1016,"f",,Trigger)</f>
        <v>46455</v>
      </c>
      <c r="BB1016" s="101">
        <f>_xll.qlInterestRateIndexMaturity(Currency&amp;"ibor"&amp;Tenor,BA1016,Trigger)</f>
        <v>46639</v>
      </c>
      <c r="BC1016" s="246">
        <f>_xll.qlIndexFixing($AC$5,AZ1016,TRUE,_xll.ohTrigger(Trigger,Trigger6M))</f>
        <v>2.2844139019319469E-2</v>
      </c>
      <c r="BD1016" s="246">
        <f>_xll.qlIndexFixing($BE$1,AZ1016,TRUE,_xll.ohTrigger(Trigger,Trigger6M))</f>
        <v>2.2829250103264195E-2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46458</v>
      </c>
      <c r="BA1017" s="101">
        <f>_xll.qlCalendarAdvance(Calendar,BA1016,AY1017,"f",,Trigger)</f>
        <v>46462</v>
      </c>
      <c r="BB1017" s="101">
        <f>_xll.qlInterestRateIndexMaturity(Currency&amp;"ibor"&amp;Tenor,BA1017,Trigger)</f>
        <v>46646</v>
      </c>
      <c r="BC1017" s="246">
        <f>_xll.qlIndexFixing($AC$5,AZ1017,TRUE,_xll.ohTrigger(Trigger,Trigger6M))</f>
        <v>2.2812370515328542E-2</v>
      </c>
      <c r="BD1017" s="246">
        <f>_xll.qlIndexFixing($BE$1,AZ1017,TRUE,_xll.ohTrigger(Trigger,Trigger6M))</f>
        <v>2.2827327656803478E-2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46465</v>
      </c>
      <c r="BA1018" s="101">
        <f>_xll.qlCalendarAdvance(Calendar,BA1017,AY1018,"f",,Trigger)</f>
        <v>46469</v>
      </c>
      <c r="BB1018" s="101">
        <f>_xll.qlInterestRateIndexMaturity(Currency&amp;"ibor"&amp;Tenor,BA1018,Trigger)</f>
        <v>46653</v>
      </c>
      <c r="BC1018" s="246">
        <f>_xll.qlIndexFixing($AC$5,AZ1018,TRUE,_xll.ohTrigger(Trigger,Trigger6M))</f>
        <v>2.278040401390569E-2</v>
      </c>
      <c r="BD1018" s="246">
        <f>_xll.qlIndexFixing($BE$1,AZ1018,TRUE,_xll.ohTrigger(Trigger,Trigger6M))</f>
        <v>2.2825278338747791E-2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46470</v>
      </c>
      <c r="BA1019" s="101">
        <f>_xll.qlCalendarAdvance(Calendar,BA1018,AY1019,"f",,Trigger)</f>
        <v>46476</v>
      </c>
      <c r="BB1019" s="101">
        <f>_xll.qlInterestRateIndexMaturity(Currency&amp;"ibor"&amp;Tenor,BA1019,Trigger)</f>
        <v>46660</v>
      </c>
      <c r="BC1019" s="246">
        <f>_xll.qlIndexFixing($AC$5,AZ1019,TRUE,_xll.ohTrigger(Trigger,Trigger6M))</f>
        <v>2.2748239524660176E-2</v>
      </c>
      <c r="BD1019" s="246">
        <f>_xll.qlIndexFixing($BE$1,AZ1019,TRUE,_xll.ohTrigger(Trigger,Trigger6M))</f>
        <v>2.2823110108283921E-2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46479</v>
      </c>
      <c r="BA1020" s="101">
        <f>_xll.qlCalendarAdvance(Calendar,BA1019,AY1020,"f",,Trigger)</f>
        <v>46483</v>
      </c>
      <c r="BB1020" s="101">
        <f>_xll.qlInterestRateIndexMaturity(Currency&amp;"ibor"&amp;Tenor,BA1020,Trigger)</f>
        <v>46666</v>
      </c>
      <c r="BC1020" s="246">
        <f>_xll.qlIndexFixing($AC$5,AZ1020,TRUE,_xll.ohTrigger(Trigger,Trigger6M))</f>
        <v>2.2717355722677149E-2</v>
      </c>
      <c r="BD1020" s="246">
        <f>_xll.qlIndexFixing($BE$1,AZ1020,TRUE,_xll.ohTrigger(Trigger,Trigger6M))</f>
        <v>2.2820308229258665E-2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46486</v>
      </c>
      <c r="BA1021" s="101">
        <f>_xll.qlCalendarAdvance(Calendar,BA1020,AY1021,"f",,Trigger)</f>
        <v>46490</v>
      </c>
      <c r="BB1021" s="101">
        <f>_xll.qlInterestRateIndexMaturity(Currency&amp;"ibor"&amp;Tenor,BA1021,Trigger)</f>
        <v>46673</v>
      </c>
      <c r="BC1021" s="246">
        <f>_xll.qlIndexFixing($AC$5,AZ1021,TRUE,_xll.ohTrigger(Trigger,Trigger6M))</f>
        <v>2.2684470511877431E-2</v>
      </c>
      <c r="BD1021" s="246">
        <f>_xll.qlIndexFixing($BE$1,AZ1021,TRUE,_xll.ohTrigger(Trigger,Trigger6M))</f>
        <v>2.28179295885832E-2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46493</v>
      </c>
      <c r="BA1022" s="101">
        <f>_xll.qlCalendarAdvance(Calendar,BA1021,AY1022,"f",,Trigger)</f>
        <v>46497</v>
      </c>
      <c r="BB1022" s="101">
        <f>_xll.qlInterestRateIndexMaturity(Currency&amp;"ibor"&amp;Tenor,BA1022,Trigger)</f>
        <v>46680</v>
      </c>
      <c r="BC1022" s="246">
        <f>_xll.qlIndexFixing($AC$5,AZ1022,TRUE,_xll.ohTrigger(Trigger,Trigger6M))</f>
        <v>2.2651386277906436E-2</v>
      </c>
      <c r="BD1022" s="246">
        <f>_xll.qlIndexFixing($BE$1,AZ1022,TRUE,_xll.ohTrigger(Trigger,Trigger6M))</f>
        <v>2.2815455421914061E-2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46500</v>
      </c>
      <c r="BA1023" s="101">
        <f>_xll.qlCalendarAdvance(Calendar,BA1022,AY1023,"f",,Trigger)</f>
        <v>46504</v>
      </c>
      <c r="BB1023" s="101">
        <f>_xll.qlInterestRateIndexMaturity(Currency&amp;"ibor"&amp;Tenor,BA1023,Trigger)</f>
        <v>46687</v>
      </c>
      <c r="BC1023" s="246">
        <f>_xll.qlIndexFixing($AC$5,AZ1023,TRUE,_xll.ohTrigger(Trigger,Trigger6M))</f>
        <v>2.2618103030708124E-2</v>
      </c>
      <c r="BD1023" s="246">
        <f>_xll.qlIndexFixing($BE$1,AZ1023,TRUE,_xll.ohTrigger(Trigger,Trigger6M))</f>
        <v>2.281289373134554E-2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46507</v>
      </c>
      <c r="BA1024" s="101">
        <f>_xll.qlCalendarAdvance(Calendar,BA1023,AY1024,"f",,Trigger)</f>
        <v>46511</v>
      </c>
      <c r="BB1024" s="101">
        <f>_xll.qlInterestRateIndexMaturity(Currency&amp;"ibor"&amp;Tenor,BA1024,Trigger)</f>
        <v>46695</v>
      </c>
      <c r="BC1024" s="246">
        <f>_xll.qlIndexFixing($AC$5,AZ1024,TRUE,_xll.ohTrigger(Trigger,Trigger6M))</f>
        <v>2.2584447601597321E-2</v>
      </c>
      <c r="BD1024" s="246">
        <f>_xll.qlIndexFixing($BE$1,AZ1024,TRUE,_xll.ohTrigger(Trigger,Trigger6M))</f>
        <v>2.2810763840195605E-2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46514</v>
      </c>
      <c r="BA1025" s="101">
        <f>_xll.qlCalendarAdvance(Calendar,BA1024,AY1025,"f",,Trigger)</f>
        <v>46518</v>
      </c>
      <c r="BB1025" s="101">
        <f>_xll.qlInterestRateIndexMaturity(Currency&amp;"ibor"&amp;Tenor,BA1025,Trigger)</f>
        <v>46702</v>
      </c>
      <c r="BC1025" s="246">
        <f>_xll.qlIndexFixing($AC$5,AZ1025,TRUE,_xll.ohTrigger(Trigger,Trigger6M))</f>
        <v>2.2551095390547421E-2</v>
      </c>
      <c r="BD1025" s="246">
        <f>_xll.qlIndexFixing($BE$1,AZ1025,TRUE,_xll.ohTrigger(Trigger,Trigger6M))</f>
        <v>2.2808049277167331E-2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46521</v>
      </c>
      <c r="BA1026" s="101">
        <f>_xll.qlCalendarAdvance(Calendar,BA1025,AY1026,"f",,Trigger)</f>
        <v>46525</v>
      </c>
      <c r="BB1026" s="101">
        <f>_xll.qlInterestRateIndexMaturity(Currency&amp;"ibor"&amp;Tenor,BA1026,Trigger)</f>
        <v>46709</v>
      </c>
      <c r="BC1026" s="246">
        <f>_xll.qlIndexFixing($AC$5,AZ1026,TRUE,_xll.ohTrigger(Trigger,Trigger6M))</f>
        <v>2.2517545260605811E-2</v>
      </c>
      <c r="BD1026" s="246">
        <f>_xll.qlIndexFixing($BE$1,AZ1026,TRUE,_xll.ohTrigger(Trigger,Trigger6M))</f>
        <v>2.2805271515442347E-2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46528</v>
      </c>
      <c r="BA1027" s="101">
        <f>_xll.qlCalendarAdvance(Calendar,BA1026,AY1027,"f",,Trigger)</f>
        <v>46532</v>
      </c>
      <c r="BB1027" s="101">
        <f>_xll.qlInterestRateIndexMaturity(Currency&amp;"ibor"&amp;Tenor,BA1027,Trigger)</f>
        <v>46716</v>
      </c>
      <c r="BC1027" s="246">
        <f>_xll.qlIndexFixing($AC$5,AZ1027,TRUE,_xll.ohTrigger(Trigger,Trigger6M))</f>
        <v>2.2483797221857036E-2</v>
      </c>
      <c r="BD1027" s="246">
        <f>_xll.qlIndexFixing($BE$1,AZ1027,TRUE,_xll.ohTrigger(Trigger,Trigger6M))</f>
        <v>2.2802438513995001E-2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46535</v>
      </c>
      <c r="BA1028" s="101">
        <f>_xll.qlCalendarAdvance(Calendar,BA1027,AY1028,"f",,Trigger)</f>
        <v>46539</v>
      </c>
      <c r="BB1028" s="101">
        <f>_xll.qlInterestRateIndexMaturity(Currency&amp;"ibor"&amp;Tenor,BA1028,Trigger)</f>
        <v>46722</v>
      </c>
      <c r="BC1028" s="246">
        <f>_xll.qlIndexFixing($AC$5,AZ1028,TRUE,_xll.ohTrigger(Trigger,Trigger6M))</f>
        <v>2.244870194857276E-2</v>
      </c>
      <c r="BD1028" s="246">
        <f>_xll.qlIndexFixing($BE$1,AZ1028,TRUE,_xll.ohTrigger(Trigger,Trigger6M))</f>
        <v>2.279905249117186E-2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46542</v>
      </c>
      <c r="BA1029" s="101">
        <f>_xll.qlCalendarAdvance(Calendar,BA1028,AY1029,"f",,Trigger)</f>
        <v>46546</v>
      </c>
      <c r="BB1029" s="101">
        <f>_xll.qlInterestRateIndexMaturity(Currency&amp;"ibor"&amp;Tenor,BA1029,Trigger)</f>
        <v>46729</v>
      </c>
      <c r="BC1029" s="246">
        <f>_xll.qlIndexFixing($AC$5,AZ1029,TRUE,_xll.ohTrigger(Trigger,Trigger6M))</f>
        <v>2.2414224834204077E-2</v>
      </c>
      <c r="BD1029" s="246">
        <f>_xll.qlIndexFixing($BE$1,AZ1029,TRUE,_xll.ohTrigger(Trigger,Trigger6M))</f>
        <v>2.2796133699385233E-2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46549</v>
      </c>
      <c r="BA1030" s="101">
        <f>_xll.qlCalendarAdvance(Calendar,BA1029,AY1030,"f",,Trigger)</f>
        <v>46553</v>
      </c>
      <c r="BB1030" s="101">
        <f>_xll.qlInterestRateIndexMaturity(Currency&amp;"ibor"&amp;Tenor,BA1030,Trigger)</f>
        <v>46736</v>
      </c>
      <c r="BC1030" s="246">
        <f>_xll.qlIndexFixing($AC$5,AZ1030,TRUE,_xll.ohTrigger(Trigger,Trigger6M))</f>
        <v>2.2379548777895754E-2</v>
      </c>
      <c r="BD1030" s="246">
        <f>_xll.qlIndexFixing($BE$1,AZ1030,TRUE,_xll.ohTrigger(Trigger,Trigger6M))</f>
        <v>2.2793183397394327E-2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46556</v>
      </c>
      <c r="BA1031" s="101">
        <f>_xll.qlCalendarAdvance(Calendar,BA1030,AY1031,"f",,Trigger)</f>
        <v>46560</v>
      </c>
      <c r="BB1031" s="101">
        <f>_xll.qlInterestRateIndexMaturity(Currency&amp;"ibor"&amp;Tenor,BA1031,Trigger)</f>
        <v>46743</v>
      </c>
      <c r="BC1031" s="246">
        <f>_xll.qlIndexFixing($AC$5,AZ1031,TRUE,_xll.ohTrigger(Trigger,Trigger6M))</f>
        <v>2.2344673790070487E-2</v>
      </c>
      <c r="BD1031" s="246">
        <f>_xll.qlIndexFixing($BE$1,AZ1031,TRUE,_xll.ohTrigger(Trigger,Trigger6M))</f>
        <v>2.2790209586988533E-2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46563</v>
      </c>
      <c r="BA1032" s="101">
        <f>_xll.qlCalendarAdvance(Calendar,BA1031,AY1032,"f",,Trigger)</f>
        <v>46567</v>
      </c>
      <c r="BB1032" s="101">
        <f>_xll.qlInterestRateIndexMaturity(Currency&amp;"ibor"&amp;Tenor,BA1032,Trigger)</f>
        <v>46750</v>
      </c>
      <c r="BC1032" s="246">
        <f>_xll.qlIndexFixing($AC$5,AZ1032,TRUE,_xll.ohTrigger(Trigger,Trigger6M))</f>
        <v>2.2309599881209945E-2</v>
      </c>
      <c r="BD1032" s="246">
        <f>_xll.qlIndexFixing($BE$1,AZ1032,TRUE,_xll.ohTrigger(Trigger,Trigger6M))</f>
        <v>2.2787220269908322E-2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46570</v>
      </c>
      <c r="BA1033" s="101">
        <f>_xll.qlCalendarAdvance(Calendar,BA1032,AY1033,"f",,Trigger)</f>
        <v>46574</v>
      </c>
      <c r="BB1033" s="101">
        <f>_xll.qlInterestRateIndexMaturity(Currency&amp;"ibor"&amp;Tenor,BA1033,Trigger)</f>
        <v>46758</v>
      </c>
      <c r="BC1033" s="246">
        <f>_xll.qlIndexFixing($AC$5,AZ1033,TRUE,_xll.ohTrigger(Trigger,Trigger6M))</f>
        <v>2.2312705919446698E-2</v>
      </c>
      <c r="BD1033" s="246">
        <f>_xll.qlIndexFixing($BE$1,AZ1033,TRUE,_xll.ohTrigger(Trigger,Trigger6M))</f>
        <v>2.2784725920870174E-2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46577</v>
      </c>
      <c r="BA1034" s="101">
        <f>_xll.qlCalendarAdvance(Calendar,BA1033,AY1034,"f",,Trigger)</f>
        <v>46581</v>
      </c>
      <c r="BB1034" s="101">
        <f>_xll.qlInterestRateIndexMaturity(Currency&amp;"ibor"&amp;Tenor,BA1034,Trigger)</f>
        <v>46765</v>
      </c>
      <c r="BC1034" s="246">
        <f>_xll.qlIndexFixing($AC$5,AZ1034,TRUE,_xll.ohTrigger(Trigger,Trigger6M))</f>
        <v>2.233994531775018E-2</v>
      </c>
      <c r="BD1034" s="246">
        <f>_xll.qlIndexFixing($BE$1,AZ1034,TRUE,_xll.ohTrigger(Trigger,Trigger6M))</f>
        <v>2.2781724189329451E-2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46584</v>
      </c>
      <c r="BA1035" s="101">
        <f>_xll.qlCalendarAdvance(Calendar,BA1034,AY1035,"f",,Trigger)</f>
        <v>46588</v>
      </c>
      <c r="BB1035" s="101">
        <f>_xll.qlInterestRateIndexMaturity(Currency&amp;"ibor"&amp;Tenor,BA1035,Trigger)</f>
        <v>46772</v>
      </c>
      <c r="BC1035" s="246">
        <f>_xll.qlIndexFixing($AC$5,AZ1035,TRUE,_xll.ohTrigger(Trigger,Trigger6M))</f>
        <v>2.2367185091014156E-2</v>
      </c>
      <c r="BD1035" s="246">
        <f>_xll.qlIndexFixing($BE$1,AZ1035,TRUE,_xll.ohTrigger(Trigger,Trigger6M))</f>
        <v>2.2778718381894759E-2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46591</v>
      </c>
      <c r="BA1036" s="101">
        <f>_xll.qlCalendarAdvance(Calendar,BA1035,AY1036,"f",,Trigger)</f>
        <v>46595</v>
      </c>
      <c r="BB1036" s="101">
        <f>_xll.qlInterestRateIndexMaturity(Currency&amp;"ibor"&amp;Tenor,BA1036,Trigger)</f>
        <v>46779</v>
      </c>
      <c r="BC1036" s="246">
        <f>_xll.qlIndexFixing($AC$5,AZ1036,TRUE,_xll.ohTrigger(Trigger,Trigger6M))</f>
        <v>2.2394425239243843E-2</v>
      </c>
      <c r="BD1036" s="246">
        <f>_xll.qlIndexFixing($BE$1,AZ1036,TRUE,_xll.ohTrigger(Trigger,Trigger6M))</f>
        <v>2.2775708498583475E-2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46598</v>
      </c>
      <c r="BA1037" s="101">
        <f>_xll.qlCalendarAdvance(Calendar,BA1036,AY1037,"f",,Trigger)</f>
        <v>46602</v>
      </c>
      <c r="BB1037" s="101">
        <f>_xll.qlInterestRateIndexMaturity(Currency&amp;"ibor"&amp;Tenor,BA1037,Trigger)</f>
        <v>46786</v>
      </c>
      <c r="BC1037" s="246">
        <f>_xll.qlIndexFixing($AC$5,AZ1037,TRUE,_xll.ohTrigger(Trigger,Trigger6M))</f>
        <v>2.2421665762443588E-2</v>
      </c>
      <c r="BD1037" s="246">
        <f>_xll.qlIndexFixing($BE$1,AZ1037,TRUE,_xll.ohTrigger(Trigger,Trigger6M))</f>
        <v>2.2772694539415148E-2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46605</v>
      </c>
      <c r="BA1038" s="101">
        <f>_xll.qlCalendarAdvance(Calendar,BA1037,AY1038,"f",,Trigger)</f>
        <v>46609</v>
      </c>
      <c r="BB1038" s="101">
        <f>_xll.qlInterestRateIndexMaturity(Currency&amp;"ibor"&amp;Tenor,BA1038,Trigger)</f>
        <v>46793</v>
      </c>
      <c r="BC1038" s="246">
        <f>_xll.qlIndexFixing($AC$5,AZ1038,TRUE,_xll.ohTrigger(Trigger,Trigger6M))</f>
        <v>2.2448906660620337E-2</v>
      </c>
      <c r="BD1038" s="246">
        <f>_xll.qlIndexFixing($BE$1,AZ1038,TRUE,_xll.ohTrigger(Trigger,Trigger6M))</f>
        <v>2.2769676504407588E-2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46612</v>
      </c>
      <c r="BA1039" s="101">
        <f>_xll.qlCalendarAdvance(Calendar,BA1038,AY1039,"f",,Trigger)</f>
        <v>46616</v>
      </c>
      <c r="BB1039" s="101">
        <f>_xll.qlInterestRateIndexMaturity(Currency&amp;"ibor"&amp;Tenor,BA1039,Trigger)</f>
        <v>46800</v>
      </c>
      <c r="BC1039" s="246">
        <f>_xll.qlIndexFixing($AC$5,AZ1039,TRUE,_xll.ohTrigger(Trigger,Trigger6M))</f>
        <v>2.2476147933777568E-2</v>
      </c>
      <c r="BD1039" s="246">
        <f>_xll.qlIndexFixing($BE$1,AZ1039,TRUE,_xll.ohTrigger(Trigger,Trigger6M))</f>
        <v>2.2766654393579912E-2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46619</v>
      </c>
      <c r="BA1040" s="101">
        <f>_xll.qlCalendarAdvance(Calendar,BA1039,AY1040,"f",,Trigger)</f>
        <v>46623</v>
      </c>
      <c r="BB1040" s="101">
        <f>_xll.qlInterestRateIndexMaturity(Currency&amp;"ibor"&amp;Tenor,BA1040,Trigger)</f>
        <v>46807</v>
      </c>
      <c r="BC1040" s="246">
        <f>_xll.qlIndexFixing($AC$5,AZ1040,TRUE,_xll.ohTrigger(Trigger,Trigger6M))</f>
        <v>2.250338958192136E-2</v>
      </c>
      <c r="BD1040" s="246">
        <f>_xll.qlIndexFixing($BE$1,AZ1040,TRUE,_xll.ohTrigger(Trigger,Trigger6M))</f>
        <v>2.2763628206951235E-2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46626</v>
      </c>
      <c r="BA1041" s="101">
        <f>_xll.qlCalendarAdvance(Calendar,BA1040,AY1041,"f",,Trigger)</f>
        <v>46630</v>
      </c>
      <c r="BB1041" s="101">
        <f>_xll.qlInterestRateIndexMaturity(Currency&amp;"ibor"&amp;Tenor,BA1041,Trigger)</f>
        <v>46812</v>
      </c>
      <c r="BC1041" s="246">
        <f>_xll.qlIndexFixing($AC$5,AZ1041,TRUE,_xll.ohTrigger(Trigger,Trigger6M))</f>
        <v>2.252533570727307E-2</v>
      </c>
      <c r="BD1041" s="246">
        <f>_xll.qlIndexFixing($BE$1,AZ1041,TRUE,_xll.ohTrigger(Trigger,Trigger6M))</f>
        <v>2.2759600168399945E-2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46633</v>
      </c>
      <c r="BA1042" s="101">
        <f>_xll.qlCalendarAdvance(Calendar,BA1041,AY1042,"f",,Trigger)</f>
        <v>46637</v>
      </c>
      <c r="BB1042" s="101">
        <f>_xll.qlInterestRateIndexMaturity(Currency&amp;"ibor"&amp;Tenor,BA1042,Trigger)</f>
        <v>46819</v>
      </c>
      <c r="BC1042" s="246">
        <f>_xll.qlIndexFixing($AC$5,AZ1042,TRUE,_xll.ohTrigger(Trigger,Trigger6M))</f>
        <v>2.2552574660144362E-2</v>
      </c>
      <c r="BD1042" s="246">
        <f>_xll.qlIndexFixing($BE$1,AZ1042,TRUE,_xll.ohTrigger(Trigger,Trigger6M))</f>
        <v>2.2756566793826444E-2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46640</v>
      </c>
      <c r="BA1043" s="101">
        <f>_xll.qlCalendarAdvance(Calendar,BA1042,AY1043,"f",,Trigger)</f>
        <v>46644</v>
      </c>
      <c r="BB1043" s="101">
        <f>_xll.qlInterestRateIndexMaturity(Currency&amp;"ibor"&amp;Tenor,BA1043,Trigger)</f>
        <v>46826</v>
      </c>
      <c r="BC1043" s="246">
        <f>_xll.qlIndexFixing($AC$5,AZ1043,TRUE,_xll.ohTrigger(Trigger,Trigger6M))</f>
        <v>2.25798139838948E-2</v>
      </c>
      <c r="BD1043" s="246">
        <f>_xll.qlIndexFixing($BE$1,AZ1043,TRUE,_xll.ohTrigger(Trigger,Trigger6M))</f>
        <v>2.2753529343966461E-2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46647</v>
      </c>
      <c r="BA1044" s="101">
        <f>_xll.qlCalendarAdvance(Calendar,BA1043,AY1044,"f",,Trigger)</f>
        <v>46651</v>
      </c>
      <c r="BB1044" s="101">
        <f>_xll.qlInterestRateIndexMaturity(Currency&amp;"ibor"&amp;Tenor,BA1044,Trigger)</f>
        <v>46833</v>
      </c>
      <c r="BC1044" s="246">
        <f>_xll.qlIndexFixing($AC$5,AZ1044,TRUE,_xll.ohTrigger(Trigger,Trigger6M))</f>
        <v>2.2607053678528784E-2</v>
      </c>
      <c r="BD1044" s="246">
        <f>_xll.qlIndexFixing($BE$1,AZ1044,TRUE,_xll.ohTrigger(Trigger,Trigger6M))</f>
        <v>2.2750487818839319E-2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46654</v>
      </c>
      <c r="BA1045" s="101">
        <f>_xll.qlCalendarAdvance(Calendar,BA1044,AY1045,"f",,Trigger)</f>
        <v>46658</v>
      </c>
      <c r="BB1045" s="101">
        <f>_xll.qlInterestRateIndexMaturity(Currency&amp;"ibor"&amp;Tenor,BA1045,Trigger)</f>
        <v>46840</v>
      </c>
      <c r="BC1045" s="246">
        <f>_xll.qlIndexFixing($AC$5,AZ1045,TRUE,_xll.ohTrigger(Trigger,Trigger6M))</f>
        <v>2.2634293744051584E-2</v>
      </c>
      <c r="BD1045" s="246">
        <f>_xll.qlIndexFixing($BE$1,AZ1045,TRUE,_xll.ohTrigger(Trigger,Trigger6M))</f>
        <v>2.2747442218462151E-2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46661</v>
      </c>
      <c r="BA1046" s="101">
        <f>_xll.qlCalendarAdvance(Calendar,BA1045,AY1046,"f",,Trigger)</f>
        <v>46665</v>
      </c>
      <c r="BB1046" s="101">
        <f>_xll.qlInterestRateIndexMaturity(Currency&amp;"ibor"&amp;Tenor,BA1046,Trigger)</f>
        <v>46848</v>
      </c>
      <c r="BC1046" s="246">
        <f>_xll.qlIndexFixing($AC$5,AZ1046,TRUE,_xll.ohTrigger(Trigger,Trigger6M))</f>
        <v>2.2664190625528841E-2</v>
      </c>
      <c r="BD1046" s="246">
        <f>_xll.qlIndexFixing($BE$1,AZ1046,TRUE,_xll.ohTrigger(Trigger,Trigger6M))</f>
        <v>2.274488903226439E-2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46668</v>
      </c>
      <c r="BA1047" s="101">
        <f>_xll.qlCalendarAdvance(Calendar,BA1046,AY1047,"f",,Trigger)</f>
        <v>46672</v>
      </c>
      <c r="BB1047" s="101">
        <f>_xll.qlInterestRateIndexMaturity(Currency&amp;"ibor"&amp;Tenor,BA1047,Trigger)</f>
        <v>46855</v>
      </c>
      <c r="BC1047" s="246">
        <f>_xll.qlIndexFixing($AC$5,AZ1047,TRUE,_xll.ohTrigger(Trigger,Trigger6M))</f>
        <v>2.2691433165582604E-2</v>
      </c>
      <c r="BD1047" s="246">
        <f>_xll.qlIndexFixing($BE$1,AZ1047,TRUE,_xll.ohTrigger(Trigger,Trigger6M))</f>
        <v>2.2741834798520225E-2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46675</v>
      </c>
      <c r="BA1048" s="101">
        <f>_xll.qlCalendarAdvance(Calendar,BA1047,AY1048,"f",,Trigger)</f>
        <v>46679</v>
      </c>
      <c r="BB1048" s="101">
        <f>_xll.qlInterestRateIndexMaturity(Currency&amp;"ibor"&amp;Tenor,BA1048,Trigger)</f>
        <v>46862</v>
      </c>
      <c r="BC1048" s="246">
        <f>_xll.qlIndexFixing($AC$5,AZ1048,TRUE,_xll.ohTrigger(Trigger,Trigger6M))</f>
        <v>2.2718676078601851E-2</v>
      </c>
      <c r="BD1048" s="246">
        <f>_xll.qlIndexFixing($BE$1,AZ1048,TRUE,_xll.ohTrigger(Trigger,Trigger6M))</f>
        <v>2.2738776489354091E-2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46682</v>
      </c>
      <c r="BA1049" s="101">
        <f>_xll.qlCalendarAdvance(Calendar,BA1048,AY1049,"f",,Trigger)</f>
        <v>46686</v>
      </c>
      <c r="BB1049" s="101">
        <f>_xll.qlInterestRateIndexMaturity(Currency&amp;"ibor"&amp;Tenor,BA1049,Trigger)</f>
        <v>46869</v>
      </c>
      <c r="BC1049" s="246">
        <f>_xll.qlIndexFixing($AC$5,AZ1049,TRUE,_xll.ohTrigger(Trigger,Trigger6M))</f>
        <v>2.2745919364592262E-2</v>
      </c>
      <c r="BD1049" s="246">
        <f>_xll.qlIndexFixing($BE$1,AZ1049,TRUE,_xll.ohTrigger(Trigger,Trigger6M))</f>
        <v>2.2735714104784335E-2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46689</v>
      </c>
      <c r="BA1050" s="101">
        <f>_xll.qlCalendarAdvance(Calendar,BA1049,AY1050,"f",,Trigger)</f>
        <v>46693</v>
      </c>
      <c r="BB1050" s="101">
        <f>_xll.qlInterestRateIndexMaturity(Currency&amp;"ibor"&amp;Tenor,BA1050,Trigger)</f>
        <v>46875</v>
      </c>
      <c r="BC1050" s="246">
        <f>_xll.qlIndexFixing($AC$5,AZ1050,TRUE,_xll.ohTrigger(Trigger,Trigger6M))</f>
        <v>2.2770499635177424E-2</v>
      </c>
      <c r="BD1050" s="246">
        <f>_xll.qlIndexFixing($BE$1,AZ1050,TRUE,_xll.ohTrigger(Trigger,Trigger6M))</f>
        <v>2.2732153088496566E-2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46696</v>
      </c>
      <c r="BA1051" s="101">
        <f>_xll.qlCalendarAdvance(Calendar,BA1050,AY1051,"f",,Trigger)</f>
        <v>46700</v>
      </c>
      <c r="BB1051" s="101">
        <f>_xll.qlInterestRateIndexMaturity(Currency&amp;"ibor"&amp;Tenor,BA1051,Trigger)</f>
        <v>46882</v>
      </c>
      <c r="BC1051" s="246">
        <f>_xll.qlIndexFixing($AC$5,AZ1051,TRUE,_xll.ohTrigger(Trigger,Trigger6M))</f>
        <v>2.2797741926139394E-2</v>
      </c>
      <c r="BD1051" s="246">
        <f>_xll.qlIndexFixing($BE$1,AZ1051,TRUE,_xll.ohTrigger(Trigger,Trigger6M))</f>
        <v>2.2729083037017154E-2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46703</v>
      </c>
      <c r="BA1052" s="101">
        <f>_xll.qlCalendarAdvance(Calendar,BA1051,AY1052,"f",,Trigger)</f>
        <v>46707</v>
      </c>
      <c r="BB1052" s="101">
        <f>_xll.qlInterestRateIndexMaturity(Currency&amp;"ibor"&amp;Tenor,BA1052,Trigger)</f>
        <v>46889</v>
      </c>
      <c r="BC1052" s="246">
        <f>_xll.qlIndexFixing($AC$5,AZ1052,TRUE,_xll.ohTrigger(Trigger,Trigger6M))</f>
        <v>2.2824984588025756E-2</v>
      </c>
      <c r="BD1052" s="246">
        <f>_xll.qlIndexFixing($BE$1,AZ1052,TRUE,_xll.ohTrigger(Trigger,Trigger6M))</f>
        <v>2.2726008910419919E-2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46710</v>
      </c>
      <c r="BA1053" s="101">
        <f>_xll.qlCalendarAdvance(Calendar,BA1052,AY1053,"f",,Trigger)</f>
        <v>46714</v>
      </c>
      <c r="BB1053" s="101">
        <f>_xll.qlInterestRateIndexMaturity(Currency&amp;"ibor"&amp;Tenor,BA1053,Trigger)</f>
        <v>46896</v>
      </c>
      <c r="BC1053" s="246">
        <f>_xll.qlIndexFixing($AC$5,AZ1053,TRUE,_xll.ohTrigger(Trigger,Trigger6M))</f>
        <v>2.2852227620842217E-2</v>
      </c>
      <c r="BD1053" s="246">
        <f>_xll.qlIndexFixing($BE$1,AZ1053,TRUE,_xll.ohTrigger(Trigger,Trigger6M))</f>
        <v>2.2722930708723305E-2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46717</v>
      </c>
      <c r="BA1054" s="101">
        <f>_xll.qlCalendarAdvance(Calendar,BA1053,AY1054,"f",,Trigger)</f>
        <v>46721</v>
      </c>
      <c r="BB1054" s="101">
        <f>_xll.qlInterestRateIndexMaturity(Currency&amp;"ibor"&amp;Tenor,BA1054,Trigger)</f>
        <v>46904</v>
      </c>
      <c r="BC1054" s="246">
        <f>_xll.qlIndexFixing($AC$5,AZ1054,TRUE,_xll.ohTrigger(Trigger,Trigger6M))</f>
        <v>2.2882141389283839E-2</v>
      </c>
      <c r="BD1054" s="246">
        <f>_xll.qlIndexFixing($BE$1,AZ1054,TRUE,_xll.ohTrigger(Trigger,Trigger6M))</f>
        <v>2.2720341051546068E-2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46724</v>
      </c>
      <c r="BA1055" s="101">
        <f>_xll.qlCalendarAdvance(Calendar,BA1054,AY1055,"f",,Trigger)</f>
        <v>46728</v>
      </c>
      <c r="BB1055" s="101">
        <f>_xll.qlInterestRateIndexMaturity(Currency&amp;"ibor"&amp;Tenor,BA1055,Trigger)</f>
        <v>46911</v>
      </c>
      <c r="BC1055" s="246">
        <f>_xll.qlIndexFixing($AC$5,AZ1055,TRUE,_xll.ohTrigger(Trigger,Trigger6M))</f>
        <v>2.2909386913206493E-2</v>
      </c>
      <c r="BD1055" s="246">
        <f>_xll.qlIndexFixing($BE$1,AZ1055,TRUE,_xll.ohTrigger(Trigger,Trigger6M))</f>
        <v>2.2717254214952954E-2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46731</v>
      </c>
      <c r="BA1056" s="101">
        <f>_xll.qlCalendarAdvance(Calendar,BA1055,AY1056,"f",,Trigger)</f>
        <v>46735</v>
      </c>
      <c r="BB1056" s="101">
        <f>_xll.qlInterestRateIndexMaturity(Currency&amp;"ibor"&amp;Tenor,BA1056,Trigger)</f>
        <v>46918</v>
      </c>
      <c r="BC1056" s="246">
        <f>_xll.qlIndexFixing($AC$5,AZ1056,TRUE,_xll.ohTrigger(Trigger,Trigger6M))</f>
        <v>2.2936632810135252E-2</v>
      </c>
      <c r="BD1056" s="246">
        <f>_xll.qlIndexFixing($BE$1,AZ1056,TRUE,_xll.ohTrigger(Trigger,Trigger6M))</f>
        <v>2.2714163303088574E-2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46738</v>
      </c>
      <c r="BA1057" s="101">
        <f>_xll.qlCalendarAdvance(Calendar,BA1056,AY1057,"f",,Trigger)</f>
        <v>46742</v>
      </c>
      <c r="BB1057" s="101">
        <f>_xll.qlInterestRateIndexMaturity(Currency&amp;"ibor"&amp;Tenor,BA1057,Trigger)</f>
        <v>46925</v>
      </c>
      <c r="BC1057" s="246">
        <f>_xll.qlIndexFixing($AC$5,AZ1057,TRUE,_xll.ohTrigger(Trigger,Trigger6M))</f>
        <v>2.29638790800758E-2</v>
      </c>
      <c r="BD1057" s="246">
        <f>_xll.qlIndexFixing($BE$1,AZ1057,TRUE,_xll.ohTrigger(Trigger,Trigger6M))</f>
        <v>2.2711068315972145E-2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46745</v>
      </c>
      <c r="BA1058" s="101">
        <f>_xll.qlCalendarAdvance(Calendar,BA1057,AY1058,"f",,Trigger)</f>
        <v>46749</v>
      </c>
      <c r="BB1058" s="101">
        <f>_xll.qlInterestRateIndexMaturity(Currency&amp;"ibor"&amp;Tenor,BA1058,Trigger)</f>
        <v>46932</v>
      </c>
      <c r="BC1058" s="246">
        <f>_xll.qlIndexFixing($AC$5,AZ1058,TRUE,_xll.ohTrigger(Trigger,Trigger6M))</f>
        <v>2.2991125723032933E-2</v>
      </c>
      <c r="BD1058" s="246">
        <f>_xll.qlIndexFixing($BE$1,AZ1058,TRUE,_xll.ohTrigger(Trigger,Trigger6M))</f>
        <v>2.2707969253623325E-2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46752</v>
      </c>
      <c r="BA1059" s="101">
        <f>_xll.qlCalendarAdvance(Calendar,BA1058,AY1059,"f",,Trigger)</f>
        <v>46756</v>
      </c>
      <c r="BB1059" s="101">
        <f>_xll.qlInterestRateIndexMaturity(Currency&amp;"ibor"&amp;Tenor,BA1059,Trigger)</f>
        <v>46938</v>
      </c>
      <c r="BC1059" s="246">
        <f>_xll.qlIndexFixing($AC$5,AZ1059,TRUE,_xll.ohTrigger(Trigger,Trigger6M))</f>
        <v>2.3007518218477255E-2</v>
      </c>
      <c r="BD1059" s="246">
        <f>_xll.qlIndexFixing($BE$1,AZ1059,TRUE,_xll.ohTrigger(Trigger,Trigger6M))</f>
        <v>2.2704375922510761E-2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46759</v>
      </c>
      <c r="BA1060" s="101">
        <f>_xll.qlCalendarAdvance(Calendar,BA1059,AY1060,"f",,Trigger)</f>
        <v>46763</v>
      </c>
      <c r="BB1060" s="101">
        <f>_xll.qlInterestRateIndexMaturity(Currency&amp;"ibor"&amp;Tenor,BA1060,Trigger)</f>
        <v>46945</v>
      </c>
      <c r="BC1060" s="246">
        <f>_xll.qlIndexFixing($AC$5,AZ1060,TRUE,_xll.ohTrigger(Trigger,Trigger6M))</f>
        <v>2.2977439848204106E-2</v>
      </c>
      <c r="BD1060" s="246">
        <f>_xll.qlIndexFixing($BE$1,AZ1060,TRUE,_xll.ohTrigger(Trigger,Trigger6M))</f>
        <v>2.2701269195646422E-2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46766</v>
      </c>
      <c r="BA1061" s="101">
        <f>_xll.qlCalendarAdvance(Calendar,BA1060,AY1061,"f",,Trigger)</f>
        <v>46770</v>
      </c>
      <c r="BB1061" s="101">
        <f>_xll.qlInterestRateIndexMaturity(Currency&amp;"ibor"&amp;Tenor,BA1061,Trigger)</f>
        <v>46952</v>
      </c>
      <c r="BC1061" s="246">
        <f>_xll.qlIndexFixing($AC$5,AZ1061,TRUE,_xll.ohTrigger(Trigger,Trigger6M))</f>
        <v>2.294719337074784E-2</v>
      </c>
      <c r="BD1061" s="246">
        <f>_xll.qlIndexFixing($BE$1,AZ1061,TRUE,_xll.ohTrigger(Trigger,Trigger6M))</f>
        <v>2.2698158393834236E-2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46773</v>
      </c>
      <c r="BA1062" s="101">
        <f>_xll.qlCalendarAdvance(Calendar,BA1061,AY1062,"f",,Trigger)</f>
        <v>46777</v>
      </c>
      <c r="BB1062" s="101">
        <f>_xll.qlInterestRateIndexMaturity(Currency&amp;"ibor"&amp;Tenor,BA1062,Trigger)</f>
        <v>46959</v>
      </c>
      <c r="BC1062" s="246">
        <f>_xll.qlIndexFixing($AC$5,AZ1062,TRUE,_xll.ohTrigger(Trigger,Trigger6M))</f>
        <v>2.29167787937463E-2</v>
      </c>
      <c r="BD1062" s="246">
        <f>_xll.qlIndexFixing($BE$1,AZ1062,TRUE,_xll.ohTrigger(Trigger,Trigger6M))</f>
        <v>2.2695043517092641E-2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46780</v>
      </c>
      <c r="BA1063" s="101">
        <f>_xll.qlCalendarAdvance(Calendar,BA1062,AY1063,"f",,Trigger)</f>
        <v>46784</v>
      </c>
      <c r="BB1063" s="101">
        <f>_xll.qlInterestRateIndexMaturity(Currency&amp;"ibor"&amp;Tenor,BA1063,Trigger)</f>
        <v>46966</v>
      </c>
      <c r="BC1063" s="246">
        <f>_xll.qlIndexFixing($AC$5,AZ1063,TRUE,_xll.ohTrigger(Trigger,Trigger6M))</f>
        <v>2.2886196124878619E-2</v>
      </c>
      <c r="BD1063" s="246">
        <f>_xll.qlIndexFixing($BE$1,AZ1063,TRUE,_xll.ohTrigger(Trigger,Trigger6M))</f>
        <v>2.2691924565441408E-2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46787</v>
      </c>
      <c r="BA1064" s="101">
        <f>_xll.qlCalendarAdvance(Calendar,BA1063,AY1064,"f",,Trigger)</f>
        <v>46791</v>
      </c>
      <c r="BB1064" s="101">
        <f>_xll.qlInterestRateIndexMaturity(Currency&amp;"ibor"&amp;Tenor,BA1064,Trigger)</f>
        <v>46973</v>
      </c>
      <c r="BC1064" s="246">
        <f>_xll.qlIndexFixing($AC$5,AZ1064,TRUE,_xll.ohTrigger(Trigger,Trigger6M))</f>
        <v>2.2855445371866092E-2</v>
      </c>
      <c r="BD1064" s="246">
        <f>_xll.qlIndexFixing($BE$1,AZ1064,TRUE,_xll.ohTrigger(Trigger,Trigger6M))</f>
        <v>2.2688801538898538E-2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46794</v>
      </c>
      <c r="BA1065" s="101">
        <f>_xll.qlCalendarAdvance(Calendar,BA1064,AY1065,"f",,Trigger)</f>
        <v>46798</v>
      </c>
      <c r="BB1065" s="101">
        <f>_xll.qlInterestRateIndexMaturity(Currency&amp;"ibor"&amp;Tenor,BA1065,Trigger)</f>
        <v>46980</v>
      </c>
      <c r="BC1065" s="246">
        <f>_xll.qlIndexFixing($AC$5,AZ1065,TRUE,_xll.ohTrigger(Trigger,Trigger6M))</f>
        <v>2.2824526542472624E-2</v>
      </c>
      <c r="BD1065" s="246">
        <f>_xll.qlIndexFixing($BE$1,AZ1065,TRUE,_xll.ohTrigger(Trigger,Trigger6M))</f>
        <v>2.2685674437484243E-2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46801</v>
      </c>
      <c r="BA1066" s="101">
        <f>_xll.qlCalendarAdvance(Calendar,BA1065,AY1066,"f",,Trigger)</f>
        <v>46805</v>
      </c>
      <c r="BB1066" s="101">
        <f>_xll.qlInterestRateIndexMaturity(Currency&amp;"ibor"&amp;Tenor,BA1066,Trigger)</f>
        <v>46987</v>
      </c>
      <c r="BC1066" s="246">
        <f>_xll.qlIndexFixing($AC$5,AZ1066,TRUE,_xll.ohTrigger(Trigger,Trigger6M))</f>
        <v>2.2793439644504709E-2</v>
      </c>
      <c r="BD1066" s="246">
        <f>_xll.qlIndexFixing($BE$1,AZ1066,TRUE,_xll.ohTrigger(Trigger,Trigger6M))</f>
        <v>2.2682543261217401E-2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46808</v>
      </c>
      <c r="BA1067" s="101">
        <f>_xll.qlCalendarAdvance(Calendar,BA1066,AY1067,"f",,Trigger)</f>
        <v>46812</v>
      </c>
      <c r="BB1067" s="101">
        <f>_xll.qlInterestRateIndexMaturity(Currency&amp;"ibor"&amp;Tenor,BA1067,Trigger)</f>
        <v>46996</v>
      </c>
      <c r="BC1067" s="246">
        <f>_xll.qlIndexFixing($AC$5,AZ1067,TRUE,_xll.ohTrigger(Trigger,Trigger6M))</f>
        <v>2.275607117715843E-2</v>
      </c>
      <c r="BD1067" s="246">
        <f>_xll.qlIndexFixing($BE$1,AZ1067,TRUE,_xll.ohTrigger(Trigger,Trigger6M))</f>
        <v>2.2680380583962264E-2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46815</v>
      </c>
      <c r="BA1068" s="101">
        <f>_xll.qlCalendarAdvance(Calendar,BA1067,AY1068,"f",,Trigger)</f>
        <v>46819</v>
      </c>
      <c r="BB1068" s="101">
        <f>_xll.qlInterestRateIndexMaturity(Currency&amp;"ibor"&amp;Tenor,BA1068,Trigger)</f>
        <v>47003</v>
      </c>
      <c r="BC1068" s="246">
        <f>_xll.qlIndexFixing($AC$5,AZ1068,TRUE,_xll.ohTrigger(Trigger,Trigger6M))</f>
        <v>2.2725234433481189E-2</v>
      </c>
      <c r="BD1068" s="246">
        <f>_xll.qlIndexFixing($BE$1,AZ1068,TRUE,_xll.ohTrigger(Trigger,Trigger6M))</f>
        <v>2.2677240282579419E-2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46822</v>
      </c>
      <c r="BA1069" s="101">
        <f>_xll.qlCalendarAdvance(Calendar,BA1068,AY1069,"f",,Trigger)</f>
        <v>46826</v>
      </c>
      <c r="BB1069" s="101">
        <f>_xll.qlInterestRateIndexMaturity(Currency&amp;"ibor"&amp;Tenor,BA1069,Trigger)</f>
        <v>47010</v>
      </c>
      <c r="BC1069" s="246">
        <f>_xll.qlIndexFixing($AC$5,AZ1069,TRUE,_xll.ohTrigger(Trigger,Trigger6M))</f>
        <v>2.2694231443394268E-2</v>
      </c>
      <c r="BD1069" s="246">
        <f>_xll.qlIndexFixing($BE$1,AZ1069,TRUE,_xll.ohTrigger(Trigger,Trigger6M))</f>
        <v>2.2674095905947742E-2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46829</v>
      </c>
      <c r="BA1070" s="101">
        <f>_xll.qlCalendarAdvance(Calendar,BA1069,AY1070,"f",,Trigger)</f>
        <v>46833</v>
      </c>
      <c r="BB1070" s="101">
        <f>_xll.qlInterestRateIndexMaturity(Currency&amp;"ibor"&amp;Tenor,BA1070,Trigger)</f>
        <v>47017</v>
      </c>
      <c r="BC1070" s="246">
        <f>_xll.qlIndexFixing($AC$5,AZ1070,TRUE,_xll.ohTrigger(Trigger,Trigger6M))</f>
        <v>2.2663062214724885E-2</v>
      </c>
      <c r="BD1070" s="246">
        <f>_xll.qlIndexFixing($BE$1,AZ1070,TRUE,_xll.ohTrigger(Trigger,Trigger6M))</f>
        <v>2.2670947454086345E-2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46836</v>
      </c>
      <c r="BA1071" s="101">
        <f>_xll.qlCalendarAdvance(Calendar,BA1070,AY1071,"f",,Trigger)</f>
        <v>46840</v>
      </c>
      <c r="BB1071" s="101">
        <f>_xll.qlInterestRateIndexMaturity(Currency&amp;"ibor"&amp;Tenor,BA1071,Trigger)</f>
        <v>47024</v>
      </c>
      <c r="BC1071" s="246">
        <f>_xll.qlIndexFixing($AC$5,AZ1071,TRUE,_xll.ohTrigger(Trigger,Trigger6M))</f>
        <v>2.2631726755342824E-2</v>
      </c>
      <c r="BD1071" s="246">
        <f>_xll.qlIndexFixing($BE$1,AZ1071,TRUE,_xll.ohTrigger(Trigger,Trigger6M))</f>
        <v>2.266779492701608E-2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46843</v>
      </c>
      <c r="BA1072" s="101">
        <f>_xll.qlCalendarAdvance(Calendar,BA1071,AY1072,"f",,Trigger)</f>
        <v>46847</v>
      </c>
      <c r="BB1072" s="101">
        <f>_xll.qlInterestRateIndexMaturity(Currency&amp;"ibor"&amp;Tenor,BA1072,Trigger)</f>
        <v>47030</v>
      </c>
      <c r="BC1072" s="246">
        <f>_xll.qlIndexFixing($AC$5,AZ1072,TRUE,_xll.ohTrigger(Trigger,Trigger6M))</f>
        <v>2.2601785862873081E-2</v>
      </c>
      <c r="BD1072" s="246">
        <f>_xll.qlIndexFixing($BE$1,AZ1072,TRUE,_xll.ohTrigger(Trigger,Trigger6M))</f>
        <v>2.2664154491988529E-2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46850</v>
      </c>
      <c r="BA1073" s="101">
        <f>_xll.qlCalendarAdvance(Calendar,BA1072,AY1073,"f",,Trigger)</f>
        <v>46854</v>
      </c>
      <c r="BB1073" s="101">
        <f>_xll.qlInterestRateIndexMaturity(Currency&amp;"ibor"&amp;Tenor,BA1073,Trigger)</f>
        <v>47037</v>
      </c>
      <c r="BC1073" s="246">
        <f>_xll.qlIndexFixing($AC$5,AZ1073,TRUE,_xll.ohTrigger(Trigger,Trigger6M))</f>
        <v>2.2569821955364944E-2</v>
      </c>
      <c r="BD1073" s="246">
        <f>_xll.qlIndexFixing($BE$1,AZ1073,TRUE,_xll.ohTrigger(Trigger,Trigger6M))</f>
        <v>2.2660994303445765E-2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46855</v>
      </c>
      <c r="BA1074" s="101">
        <f>_xll.qlCalendarAdvance(Calendar,BA1073,AY1074,"f",,Trigger)</f>
        <v>46861</v>
      </c>
      <c r="BB1074" s="101">
        <f>_xll.qlInterestRateIndexMaturity(Currency&amp;"ibor"&amp;Tenor,BA1074,Trigger)</f>
        <v>47044</v>
      </c>
      <c r="BC1074" s="246">
        <f>_xll.qlIndexFixing($AC$5,AZ1074,TRUE,_xll.ohTrigger(Trigger,Trigger6M))</f>
        <v>2.2537690947035321E-2</v>
      </c>
      <c r="BD1074" s="246">
        <f>_xll.qlIndexFixing($BE$1,AZ1074,TRUE,_xll.ohTrigger(Trigger,Trigger6M))</f>
        <v>2.2657830039977688E-2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46864</v>
      </c>
      <c r="BA1075" s="101">
        <f>_xll.qlCalendarAdvance(Calendar,BA1074,AY1075,"f",,Trigger)</f>
        <v>46868</v>
      </c>
      <c r="BB1075" s="101">
        <f>_xll.qlInterestRateIndexMaturity(Currency&amp;"ibor"&amp;Tenor,BA1075,Trigger)</f>
        <v>47051</v>
      </c>
      <c r="BC1075" s="246">
        <f>_xll.qlIndexFixing($AC$5,AZ1075,TRUE,_xll.ohTrigger(Trigger,Trigger6M))</f>
        <v>2.2505392845995759E-2</v>
      </c>
      <c r="BD1075" s="246">
        <f>_xll.qlIndexFixing($BE$1,AZ1075,TRUE,_xll.ohTrigger(Trigger,Trigger6M))</f>
        <v>2.2654661701603952E-2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46870</v>
      </c>
      <c r="BA1076" s="101">
        <f>_xll.qlCalendarAdvance(Calendar,BA1075,AY1076,"f",,Trigger)</f>
        <v>46875</v>
      </c>
      <c r="BB1076" s="101">
        <f>_xll.qlInterestRateIndexMaturity(Currency&amp;"ibor"&amp;Tenor,BA1076,Trigger)</f>
        <v>47059</v>
      </c>
      <c r="BC1076" s="246">
        <f>_xll.qlIndexFixing($AC$5,AZ1076,TRUE,_xll.ohTrigger(Trigger,Trigger6M))</f>
        <v>2.2472556276093257E-2</v>
      </c>
      <c r="BD1076" s="246">
        <f>_xll.qlIndexFixing($BE$1,AZ1076,TRUE,_xll.ohTrigger(Trigger,Trigger6M))</f>
        <v>2.2651971164197329E-2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46878</v>
      </c>
      <c r="BA1077" s="101">
        <f>_xll.qlCalendarAdvance(Calendar,BA1076,AY1077,"f",,Trigger)</f>
        <v>46882</v>
      </c>
      <c r="BB1077" s="101">
        <f>_xll.qlInterestRateIndexMaturity(Currency&amp;"ibor"&amp;Tenor,BA1077,Trigger)</f>
        <v>47066</v>
      </c>
      <c r="BC1077" s="246">
        <f>_xll.qlIndexFixing($AC$5,AZ1077,TRUE,_xll.ohTrigger(Trigger,Trigger6M))</f>
        <v>2.2440223600032835E-2</v>
      </c>
      <c r="BD1077" s="246">
        <f>_xll.qlIndexFixing($BE$1,AZ1077,TRUE,_xll.ohTrigger(Trigger,Trigger6M))</f>
        <v>2.2648794186277896E-2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46885</v>
      </c>
      <c r="BA1078" s="101">
        <f>_xll.qlCalendarAdvance(Calendar,BA1077,AY1078,"f",,Trigger)</f>
        <v>46889</v>
      </c>
      <c r="BB1078" s="101">
        <f>_xll.qlInterestRateIndexMaturity(Currency&amp;"ibor"&amp;Tenor,BA1078,Trigger)</f>
        <v>47073</v>
      </c>
      <c r="BC1078" s="246">
        <f>_xll.qlIndexFixing($AC$5,AZ1078,TRUE,_xll.ohTrigger(Trigger,Trigger6M))</f>
        <v>2.2407724749517348E-2</v>
      </c>
      <c r="BD1078" s="246">
        <f>_xll.qlIndexFixing($BE$1,AZ1078,TRUE,_xll.ohTrigger(Trigger,Trigger6M))</f>
        <v>2.2645613133285572E-2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46892</v>
      </c>
      <c r="BA1079" s="101">
        <f>_xll.qlCalendarAdvance(Calendar,BA1078,AY1079,"f",,Trigger)</f>
        <v>46896</v>
      </c>
      <c r="BB1079" s="101">
        <f>_xll.qlInterestRateIndexMaturity(Currency&amp;"ibor"&amp;Tenor,BA1079,Trigger)</f>
        <v>47080</v>
      </c>
      <c r="BC1079" s="246">
        <f>_xll.qlIndexFixing($AC$5,AZ1079,TRUE,_xll.ohTrigger(Trigger,Trigger6M))</f>
        <v>2.2375059732749798E-2</v>
      </c>
      <c r="BD1079" s="246">
        <f>_xll.qlIndexFixing($BE$1,AZ1079,TRUE,_xll.ohTrigger(Trigger,Trigger6M))</f>
        <v>2.2642428005239912E-2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46899</v>
      </c>
      <c r="BA1080" s="101">
        <f>_xll.qlCalendarAdvance(Calendar,BA1079,AY1080,"f",,Trigger)</f>
        <v>46903</v>
      </c>
      <c r="BB1080" s="101">
        <f>_xll.qlInterestRateIndexMaturity(Currency&amp;"ibor"&amp;Tenor,BA1080,Trigger)</f>
        <v>47087</v>
      </c>
      <c r="BC1080" s="246">
        <f>_xll.qlIndexFixing($AC$5,AZ1080,TRUE,_xll.ohTrigger(Trigger,Trigger6M))</f>
        <v>2.23422285579775E-2</v>
      </c>
      <c r="BD1080" s="246">
        <f>_xll.qlIndexFixing($BE$1,AZ1080,TRUE,_xll.ohTrigger(Trigger,Trigger6M))</f>
        <v>2.2639238802160462E-2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46906</v>
      </c>
      <c r="BA1081" s="101">
        <f>_xll.qlCalendarAdvance(Calendar,BA1080,AY1081,"f",,Trigger)</f>
        <v>46910</v>
      </c>
      <c r="BB1081" s="101">
        <f>_xll.qlInterestRateIndexMaturity(Currency&amp;"ibor"&amp;Tenor,BA1081,Trigger)</f>
        <v>47093</v>
      </c>
      <c r="BC1081" s="246">
        <f>_xll.qlIndexFixing($AC$5,AZ1081,TRUE,_xll.ohTrigger(Trigger,Trigger6M))</f>
        <v>2.2308095752411602E-2</v>
      </c>
      <c r="BD1081" s="246">
        <f>_xll.qlIndexFixing($BE$1,AZ1081,TRUE,_xll.ohTrigger(Trigger,Trigger6M))</f>
        <v>2.2635566099435157E-2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46913</v>
      </c>
      <c r="BA1082" s="101">
        <f>_xll.qlCalendarAdvance(Calendar,BA1081,AY1082,"f",,Trigger)</f>
        <v>46917</v>
      </c>
      <c r="BB1082" s="101">
        <f>_xll.qlInterestRateIndexMaturity(Currency&amp;"ibor"&amp;Tenor,BA1082,Trigger)</f>
        <v>47100</v>
      </c>
      <c r="BC1082" s="246">
        <f>_xll.qlIndexFixing($AC$5,AZ1082,TRUE,_xll.ohTrigger(Trigger,Trigger6M))</f>
        <v>2.2274628233066023E-2</v>
      </c>
      <c r="BD1082" s="246">
        <f>_xll.qlIndexFixing($BE$1,AZ1082,TRUE,_xll.ohTrigger(Trigger,Trigger6M))</f>
        <v>2.2632369237269131E-2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46920</v>
      </c>
      <c r="BA1083" s="101">
        <f>_xll.qlCalendarAdvance(Calendar,BA1082,AY1083,"f",,Trigger)</f>
        <v>46924</v>
      </c>
      <c r="BB1083" s="101">
        <f>_xll.qlInterestRateIndexMaturity(Currency&amp;"ibor"&amp;Tenor,BA1083,Trigger)</f>
        <v>47107</v>
      </c>
      <c r="BC1083" s="246">
        <f>_xll.qlIndexFixing($AC$5,AZ1083,TRUE,_xll.ohTrigger(Trigger,Trigger6M))</f>
        <v>2.2240993687419455E-2</v>
      </c>
      <c r="BD1083" s="246">
        <f>_xll.qlIndexFixing($BE$1,AZ1083,TRUE,_xll.ohTrigger(Trigger,Trigger6M))</f>
        <v>2.262916830035382E-2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46927</v>
      </c>
      <c r="BA1084" s="101">
        <f>_xll.qlCalendarAdvance(Calendar,BA1083,AY1084,"f",,Trigger)</f>
        <v>46931</v>
      </c>
      <c r="BB1084" s="101">
        <f>_xll.qlInterestRateIndexMaturity(Currency&amp;"ibor"&amp;Tenor,BA1084,Trigger)</f>
        <v>47114</v>
      </c>
      <c r="BC1084" s="246">
        <f>_xll.qlIndexFixing($AC$5,AZ1084,TRUE,_xll.ohTrigger(Trigger,Trigger6M))</f>
        <v>2.2207192123961286E-2</v>
      </c>
      <c r="BD1084" s="246">
        <f>_xll.qlIndexFixing($BE$1,AZ1084,TRUE,_xll.ohTrigger(Trigger,Trigger6M))</f>
        <v>2.2625963288708889E-2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46934</v>
      </c>
      <c r="BA1085" s="101">
        <f>_xll.qlCalendarAdvance(Calendar,BA1084,AY1085,"f",,Trigger)</f>
        <v>46938</v>
      </c>
      <c r="BB1085" s="101">
        <f>_xll.qlInterestRateIndexMaturity(Currency&amp;"ibor"&amp;Tenor,BA1085,Trigger)</f>
        <v>47122</v>
      </c>
      <c r="BC1085" s="246">
        <f>_xll.qlIndexFixing($AC$5,AZ1085,TRUE,_xll.ohTrigger(Trigger,Trigger6M))</f>
        <v>2.2183664754485823E-2</v>
      </c>
      <c r="BD1085" s="246">
        <f>_xll.qlIndexFixing($BE$1,AZ1085,TRUE,_xll.ohTrigger(Trigger,Trigger6M))</f>
        <v>2.2623231661953652E-2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46941</v>
      </c>
      <c r="BA1086" s="101">
        <f>_xll.qlCalendarAdvance(Calendar,BA1085,AY1086,"f",,Trigger)</f>
        <v>46945</v>
      </c>
      <c r="BB1086" s="101">
        <f>_xll.qlInterestRateIndexMaturity(Currency&amp;"ibor"&amp;Tenor,BA1086,Trigger)</f>
        <v>47129</v>
      </c>
      <c r="BC1086" s="246">
        <f>_xll.qlIndexFixing($AC$5,AZ1086,TRUE,_xll.ohTrigger(Trigger,Trigger6M))</f>
        <v>2.2206520917677039E-2</v>
      </c>
      <c r="BD1086" s="246">
        <f>_xll.qlIndexFixing($BE$1,AZ1086,TRUE,_xll.ohTrigger(Trigger,Trigger6M))</f>
        <v>2.2620018009088531E-2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46948</v>
      </c>
      <c r="BA1087" s="101">
        <f>_xll.qlCalendarAdvance(Calendar,BA1086,AY1087,"f",,Trigger)</f>
        <v>46952</v>
      </c>
      <c r="BB1087" s="101">
        <f>_xll.qlInterestRateIndexMaturity(Currency&amp;"ibor"&amp;Tenor,BA1087,Trigger)</f>
        <v>47136</v>
      </c>
      <c r="BC1087" s="246">
        <f>_xll.qlIndexFixing($AC$5,AZ1087,TRUE,_xll.ohTrigger(Trigger,Trigger6M))</f>
        <v>2.222937734488185E-2</v>
      </c>
      <c r="BD1087" s="246">
        <f>_xll.qlIndexFixing($BE$1,AZ1087,TRUE,_xll.ohTrigger(Trigger,Trigger6M))</f>
        <v>2.2616800281328637E-2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46955</v>
      </c>
      <c r="BA1088" s="101">
        <f>_xll.qlCalendarAdvance(Calendar,BA1087,AY1088,"f",,Trigger)</f>
        <v>46959</v>
      </c>
      <c r="BB1088" s="101">
        <f>_xll.qlInterestRateIndexMaturity(Currency&amp;"ibor"&amp;Tenor,BA1088,Trigger)</f>
        <v>47143</v>
      </c>
      <c r="BC1088" s="246">
        <f>_xll.qlIndexFixing($AC$5,AZ1088,TRUE,_xll.ohTrigger(Trigger,Trigger6M))</f>
        <v>2.2252234036102863E-2</v>
      </c>
      <c r="BD1088" s="246">
        <f>_xll.qlIndexFixing($BE$1,AZ1088,TRUE,_xll.ohTrigger(Trigger,Trigger6M))</f>
        <v>2.2613578478693521E-2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46962</v>
      </c>
      <c r="BA1089" s="101">
        <f>_xll.qlCalendarAdvance(Calendar,BA1088,AY1089,"f",,Trigger)</f>
        <v>46966</v>
      </c>
      <c r="BB1089" s="101">
        <f>_xll.qlInterestRateIndexMaturity(Currency&amp;"ibor"&amp;Tenor,BA1089,Trigger)</f>
        <v>47150</v>
      </c>
      <c r="BC1089" s="246">
        <f>_xll.qlIndexFixing($AC$5,AZ1089,TRUE,_xll.ohTrigger(Trigger,Trigger6M))</f>
        <v>2.2275090991343116E-2</v>
      </c>
      <c r="BD1089" s="246">
        <f>_xll.qlIndexFixing($BE$1,AZ1089,TRUE,_xll.ohTrigger(Trigger,Trigger6M))</f>
        <v>2.2610352601203174E-2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46969</v>
      </c>
      <c r="BA1090" s="101">
        <f>_xll.qlCalendarAdvance(Calendar,BA1089,AY1090,"f",,Trigger)</f>
        <v>46973</v>
      </c>
      <c r="BB1090" s="101">
        <f>_xll.qlInterestRateIndexMaturity(Currency&amp;"ibor"&amp;Tenor,BA1090,Trigger)</f>
        <v>47157</v>
      </c>
      <c r="BC1090" s="246">
        <f>_xll.qlIndexFixing($AC$5,AZ1090,TRUE,_xll.ohTrigger(Trigger,Trigger6M))</f>
        <v>2.2297948210605215E-2</v>
      </c>
      <c r="BD1090" s="246">
        <f>_xll.qlIndexFixing($BE$1,AZ1090,TRUE,_xll.ohTrigger(Trigger,Trigger6M))</f>
        <v>2.2607122648877574E-2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46976</v>
      </c>
      <c r="BA1091" s="101">
        <f>_xll.qlCalendarAdvance(Calendar,BA1090,AY1091,"f",,Trigger)</f>
        <v>46980</v>
      </c>
      <c r="BB1091" s="101">
        <f>_xll.qlInterestRateIndexMaturity(Currency&amp;"ibor"&amp;Tenor,BA1091,Trigger)</f>
        <v>47164</v>
      </c>
      <c r="BC1091" s="246">
        <f>_xll.qlIndexFixing($AC$5,AZ1091,TRUE,_xll.ohTrigger(Trigger,Trigger6M))</f>
        <v>2.2320805693893074E-2</v>
      </c>
      <c r="BD1091" s="246">
        <f>_xll.qlIndexFixing($BE$1,AZ1091,TRUE,_xll.ohTrigger(Trigger,Trigger6M))</f>
        <v>2.2603888621736703E-2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46983</v>
      </c>
      <c r="BA1092" s="101">
        <f>_xll.qlCalendarAdvance(Calendar,BA1091,AY1092,"f",,Trigger)</f>
        <v>46987</v>
      </c>
      <c r="BB1092" s="101">
        <f>_xll.qlInterestRateIndexMaturity(Currency&amp;"ibor"&amp;Tenor,BA1092,Trigger)</f>
        <v>47171</v>
      </c>
      <c r="BC1092" s="246">
        <f>_xll.qlIndexFixing($AC$5,AZ1092,TRUE,_xll.ohTrigger(Trigger,Trigger6M))</f>
        <v>2.2343663441208861E-2</v>
      </c>
      <c r="BD1092" s="246">
        <f>_xll.qlIndexFixing($BE$1,AZ1092,TRUE,_xll.ohTrigger(Trigger,Trigger6M))</f>
        <v>2.2600650519800553E-2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46990</v>
      </c>
      <c r="BA1093" s="101">
        <f>_xll.qlCalendarAdvance(Calendar,BA1092,AY1093,"f",,Trigger)</f>
        <v>46994</v>
      </c>
      <c r="BB1093" s="101">
        <f>_xll.qlInterestRateIndexMaturity(Currency&amp;"ibor"&amp;Tenor,BA1093,Trigger)</f>
        <v>47177</v>
      </c>
      <c r="BC1093" s="246">
        <f>_xll.qlIndexFixing($AC$5,AZ1093,TRUE,_xll.ohTrigger(Trigger,Trigger6M))</f>
        <v>2.2364196669089249E-2</v>
      </c>
      <c r="BD1093" s="246">
        <f>_xll.qlIndexFixing($BE$1,AZ1093,TRUE,_xll.ohTrigger(Trigger,Trigger6M))</f>
        <v>2.2596934824342645E-2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46997</v>
      </c>
      <c r="BA1094" s="101">
        <f>_xll.qlCalendarAdvance(Calendar,BA1093,AY1094,"f",,Trigger)</f>
        <v>47001</v>
      </c>
      <c r="BB1094" s="101">
        <f>_xll.qlInterestRateIndexMaturity(Currency&amp;"ibor"&amp;Tenor,BA1094,Trigger)</f>
        <v>47182</v>
      </c>
      <c r="BC1094" s="246">
        <f>_xll.qlIndexFixing($AC$5,AZ1094,TRUE,_xll.ohTrigger(Trigger,Trigger6M))</f>
        <v>2.238240177846022E-2</v>
      </c>
      <c r="BD1094" s="246">
        <f>_xll.qlIndexFixing($BE$1,AZ1094,TRUE,_xll.ohTrigger(Trigger,Trigger6M))</f>
        <v>2.259274293395544E-2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47004</v>
      </c>
      <c r="BA1095" s="101">
        <f>_xll.qlCalendarAdvance(Calendar,BA1094,AY1095,"f",,Trigger)</f>
        <v>47008</v>
      </c>
      <c r="BB1095" s="101">
        <f>_xll.qlInterestRateIndexMaturity(Currency&amp;"ibor"&amp;Tenor,BA1095,Trigger)</f>
        <v>47189</v>
      </c>
      <c r="BC1095" s="246">
        <f>_xll.qlIndexFixing($AC$5,AZ1095,TRUE,_xll.ohTrigger(Trigger,Trigger6M))</f>
        <v>2.2405256019787923E-2</v>
      </c>
      <c r="BD1095" s="246">
        <f>_xll.qlIndexFixing($BE$1,AZ1095,TRUE,_xll.ohTrigger(Trigger,Trigger6M))</f>
        <v>2.2589494089137956E-2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47011</v>
      </c>
      <c r="BA1096" s="101">
        <f>_xll.qlCalendarAdvance(Calendar,BA1095,AY1096,"f",,Trigger)</f>
        <v>47015</v>
      </c>
      <c r="BB1096" s="101">
        <f>_xll.qlInterestRateIndexMaturity(Currency&amp;"ibor"&amp;Tenor,BA1096,Trigger)</f>
        <v>47196</v>
      </c>
      <c r="BC1096" s="246">
        <f>_xll.qlIndexFixing($AC$5,AZ1096,TRUE,_xll.ohTrigger(Trigger,Trigger6M))</f>
        <v>2.2428110520801826E-2</v>
      </c>
      <c r="BD1096" s="246">
        <f>_xll.qlIndexFixing($BE$1,AZ1096,TRUE,_xll.ohTrigger(Trigger,Trigger6M))</f>
        <v>2.2586241170277275E-2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47018</v>
      </c>
      <c r="BA1097" s="101">
        <f>_xll.qlCalendarAdvance(Calendar,BA1096,AY1097,"f",,Trigger)</f>
        <v>47022</v>
      </c>
      <c r="BB1097" s="101">
        <f>_xll.qlInterestRateIndexMaturity(Currency&amp;"ibor"&amp;Tenor,BA1097,Trigger)</f>
        <v>47203</v>
      </c>
      <c r="BC1097" s="246">
        <f>_xll.qlIndexFixing($AC$5,AZ1097,TRUE,_xll.ohTrigger(Trigger,Trigger6M))</f>
        <v>2.2450965281505454E-2</v>
      </c>
      <c r="BD1097" s="246">
        <f>_xll.qlIndexFixing($BE$1,AZ1097,TRUE,_xll.ohTrigger(Trigger,Trigger6M))</f>
        <v>2.2582984177392379E-2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47025</v>
      </c>
      <c r="BA1098" s="101">
        <f>_xll.qlCalendarAdvance(Calendar,BA1097,AY1098,"f",,Trigger)</f>
        <v>47029</v>
      </c>
      <c r="BB1098" s="101">
        <f>_xll.qlInterestRateIndexMaturity(Currency&amp;"ibor"&amp;Tenor,BA1098,Trigger)</f>
        <v>47211</v>
      </c>
      <c r="BC1098" s="246">
        <f>_xll.qlIndexFixing($AC$5,AZ1098,TRUE,_xll.ohTrigger(Trigger,Trigger6M))</f>
        <v>2.2476151791544333E-2</v>
      </c>
      <c r="BD1098" s="246">
        <f>_xll.qlIndexFixing($BE$1,AZ1098,TRUE,_xll.ohTrigger(Trigger,Trigger6M))</f>
        <v>2.2580194214139454E-2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47032</v>
      </c>
      <c r="BA1099" s="101">
        <f>_xll.qlCalendarAdvance(Calendar,BA1098,AY1099,"f",,Trigger)</f>
        <v>47036</v>
      </c>
      <c r="BB1099" s="101">
        <f>_xll.qlInterestRateIndexMaturity(Currency&amp;"ibor"&amp;Tenor,BA1099,Trigger)</f>
        <v>47218</v>
      </c>
      <c r="BC1099" s="246">
        <f>_xll.qlIndexFixing($AC$5,AZ1099,TRUE,_xll.ohTrigger(Trigger,Trigger6M))</f>
        <v>2.2499008509843477E-2</v>
      </c>
      <c r="BD1099" s="246">
        <f>_xll.qlIndexFixing($BE$1,AZ1099,TRUE,_xll.ohTrigger(Trigger,Trigger6M))</f>
        <v>2.2576928578621848E-2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47039</v>
      </c>
      <c r="BA1100" s="101">
        <f>_xll.qlCalendarAdvance(Calendar,BA1099,AY1100,"f",,Trigger)</f>
        <v>47043</v>
      </c>
      <c r="BB1100" s="101">
        <f>_xll.qlInterestRateIndexMaturity(Currency&amp;"ibor"&amp;Tenor,BA1100,Trigger)</f>
        <v>47225</v>
      </c>
      <c r="BC1100" s="246">
        <f>_xll.qlIndexFixing($AC$5,AZ1100,TRUE,_xll.ohTrigger(Trigger,Trigger6M))</f>
        <v>2.2521865489292407E-2</v>
      </c>
      <c r="BD1100" s="246">
        <f>_xll.qlIndexFixing($BE$1,AZ1100,TRUE,_xll.ohTrigger(Trigger,Trigger6M))</f>
        <v>2.2573658868915783E-2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47046</v>
      </c>
      <c r="BA1101" s="101">
        <f>_xll.qlCalendarAdvance(Calendar,BA1100,AY1101,"f",,Trigger)</f>
        <v>47050</v>
      </c>
      <c r="BB1101" s="101">
        <f>_xll.qlInterestRateIndexMaturity(Currency&amp;"ibor"&amp;Tenor,BA1101,Trigger)</f>
        <v>47232</v>
      </c>
      <c r="BC1101" s="246">
        <f>_xll.qlIndexFixing($AC$5,AZ1101,TRUE,_xll.ohTrigger(Trigger,Trigger6M))</f>
        <v>2.2544722729894193E-2</v>
      </c>
      <c r="BD1101" s="246">
        <f>_xll.qlIndexFixing($BE$1,AZ1101,TRUE,_xll.ohTrigger(Trigger,Trigger6M))</f>
        <v>2.257038508504234E-2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47053</v>
      </c>
      <c r="BA1102" s="101">
        <f>_xll.qlCalendarAdvance(Calendar,BA1101,AY1102,"f",,Trigger)</f>
        <v>47057</v>
      </c>
      <c r="BB1102" s="101">
        <f>_xll.qlInterestRateIndexMaturity(Currency&amp;"ibor"&amp;Tenor,BA1102,Trigger)</f>
        <v>47238</v>
      </c>
      <c r="BC1102" s="246">
        <f>_xll.qlIndexFixing($AC$5,AZ1102,TRUE,_xll.ohTrigger(Trigger,Trigger6M))</f>
        <v>2.2565242980473313E-2</v>
      </c>
      <c r="BD1102" s="246">
        <f>_xll.qlIndexFixing($BE$1,AZ1102,TRUE,_xll.ohTrigger(Trigger,Trigger6M))</f>
        <v>2.2566638103302068E-2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47060</v>
      </c>
      <c r="BA1103" s="101">
        <f>_xll.qlCalendarAdvance(Calendar,BA1102,AY1103,"f",,Trigger)</f>
        <v>47064</v>
      </c>
      <c r="BB1103" s="101">
        <f>_xll.qlInterestRateIndexMaturity(Currency&amp;"ibor"&amp;Tenor,BA1103,Trigger)</f>
        <v>47245</v>
      </c>
      <c r="BC1103" s="246">
        <f>_xll.qlIndexFixing($AC$5,AZ1103,TRUE,_xll.ohTrigger(Trigger,Trigger6M))</f>
        <v>2.2588099299376701E-2</v>
      </c>
      <c r="BD1103" s="246">
        <f>_xll.qlIndexFixing($BE$1,AZ1103,TRUE,_xll.ohTrigger(Trigger,Trigger6M))</f>
        <v>2.2563356666689686E-2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47067</v>
      </c>
      <c r="BA1104" s="101">
        <f>_xll.qlCalendarAdvance(Calendar,BA1103,AY1104,"f",,Trigger)</f>
        <v>47071</v>
      </c>
      <c r="BB1104" s="101">
        <f>_xll.qlInterestRateIndexMaturity(Currency&amp;"ibor"&amp;Tenor,BA1104,Trigger)</f>
        <v>47252</v>
      </c>
      <c r="BC1104" s="246">
        <f>_xll.qlIndexFixing($AC$5,AZ1104,TRUE,_xll.ohTrigger(Trigger,Trigger6M))</f>
        <v>2.2610955877991012E-2</v>
      </c>
      <c r="BD1104" s="246">
        <f>_xll.qlIndexFixing($BE$1,AZ1104,TRUE,_xll.ohTrigger(Trigger,Trigger6M))</f>
        <v>2.2560071156193535E-2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47074</v>
      </c>
      <c r="BA1105" s="101">
        <f>_xll.qlCalendarAdvance(Calendar,BA1104,AY1105,"f",,Trigger)</f>
        <v>47078</v>
      </c>
      <c r="BB1105" s="101">
        <f>_xll.qlInterestRateIndexMaturity(Currency&amp;"ibor"&amp;Tenor,BA1105,Trigger)</f>
        <v>47259</v>
      </c>
      <c r="BC1105" s="246">
        <f>_xll.qlIndexFixing($AC$5,AZ1105,TRUE,_xll.ohTrigger(Trigger,Trigger6M))</f>
        <v>2.2633812716318018E-2</v>
      </c>
      <c r="BD1105" s="246">
        <f>_xll.qlIndexFixing($BE$1,AZ1105,TRUE,_xll.ohTrigger(Trigger,Trigger6M))</f>
        <v>2.2556781571831278E-2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47081</v>
      </c>
      <c r="BA1106" s="101">
        <f>_xll.qlCalendarAdvance(Calendar,BA1105,AY1106,"f",,Trigger)</f>
        <v>47085</v>
      </c>
      <c r="BB1106" s="101">
        <f>_xll.qlInterestRateIndexMaturity(Currency&amp;"ibor"&amp;Tenor,BA1106,Trigger)</f>
        <v>47266</v>
      </c>
      <c r="BC1106" s="246">
        <f>_xll.qlIndexFixing($AC$5,AZ1106,TRUE,_xll.ohTrigger(Trigger,Trigger6M))</f>
        <v>2.2656669814361693E-2</v>
      </c>
      <c r="BD1106" s="246">
        <f>_xll.qlIndexFixing($BE$1,AZ1106,TRUE,_xll.ohTrigger(Trigger,Trigger6M))</f>
        <v>2.2553487913624996E-2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47088</v>
      </c>
      <c r="BA1107" s="101">
        <f>_xll.qlCalendarAdvance(Calendar,BA1106,AY1107,"f",,Trigger)</f>
        <v>47092</v>
      </c>
      <c r="BB1107" s="101">
        <f>_xll.qlInterestRateIndexMaturity(Currency&amp;"ibor"&amp;Tenor,BA1107,Trigger)</f>
        <v>47274</v>
      </c>
      <c r="BC1107" s="246">
        <f>_xll.qlIndexFixing($AC$5,AZ1107,TRUE,_xll.ohTrigger(Trigger,Trigger6M))</f>
        <v>2.2681871657878307E-2</v>
      </c>
      <c r="BD1107" s="246">
        <f>_xll.qlIndexFixing($BE$1,AZ1107,TRUE,_xll.ohTrigger(Trigger,Trigger6M))</f>
        <v>2.2550656825400597E-2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47095</v>
      </c>
      <c r="BA1108" s="101">
        <f>_xll.qlCalendarAdvance(Calendar,BA1107,AY1108,"f",,Trigger)</f>
        <v>47099</v>
      </c>
      <c r="BB1108" s="101">
        <f>_xll.qlInterestRateIndexMaturity(Currency&amp;"ibor"&amp;Tenor,BA1108,Trigger)</f>
        <v>47281</v>
      </c>
      <c r="BC1108" s="246">
        <f>_xll.qlIndexFixing($AC$5,AZ1108,TRUE,_xll.ohTrigger(Trigger,Trigger6M))</f>
        <v>2.2704730726632667E-2</v>
      </c>
      <c r="BD1108" s="246">
        <f>_xll.qlIndexFixing($BE$1,AZ1108,TRUE,_xll.ohTrigger(Trigger,Trigger6M))</f>
        <v>2.254735452291419E-2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47102</v>
      </c>
      <c r="BA1109" s="101">
        <f>_xll.qlCalendarAdvance(Calendar,BA1108,AY1109,"f",,Trigger)</f>
        <v>47106</v>
      </c>
      <c r="BB1109" s="101">
        <f>_xll.qlInterestRateIndexMaturity(Currency&amp;"ibor"&amp;Tenor,BA1109,Trigger)</f>
        <v>47288</v>
      </c>
      <c r="BC1109" s="246">
        <f>_xll.qlIndexFixing($AC$5,AZ1109,TRUE,_xll.ohTrigger(Trigger,Trigger6M))</f>
        <v>2.2727590056563603E-2</v>
      </c>
      <c r="BD1109" s="246">
        <f>_xll.qlIndexFixing($BE$1,AZ1109,TRUE,_xll.ohTrigger(Trigger,Trigger6M))</f>
        <v>2.2544048146421594E-2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47108</v>
      </c>
      <c r="BA1110" s="101">
        <f>_xll.qlCalendarAdvance(Calendar,BA1109,AY1110,"f",,Trigger)</f>
        <v>47114</v>
      </c>
      <c r="BB1110" s="101">
        <f>_xll.qlInterestRateIndexMaturity(Currency&amp;"ibor"&amp;Tenor,BA1110,Trigger)</f>
        <v>47296</v>
      </c>
      <c r="BC1110" s="246">
        <f>_xll.qlIndexFixing($AC$5,AZ1110,TRUE,_xll.ohTrigger(Trigger,Trigger6M))</f>
        <v>2.2753715324867908E-2</v>
      </c>
      <c r="BD1110" s="246">
        <f>_xll.qlIndexFixing($BE$1,AZ1110,TRUE,_xll.ohTrigger(Trigger,Trigger6M))</f>
        <v>2.2540264441874992E-2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47116</v>
      </c>
      <c r="BA1111" s="101">
        <f>_xll.qlCalendarAdvance(Calendar,BA1110,AY1111,"f",,Trigger)</f>
        <v>47121</v>
      </c>
      <c r="BB1111" s="101">
        <f>_xll.qlInterestRateIndexMaturity(Currency&amp;"ibor"&amp;Tenor,BA1111,Trigger)</f>
        <v>47302</v>
      </c>
      <c r="BC1111" s="246">
        <f>_xll.qlIndexFixing($AC$5,AZ1111,TRUE,_xll.ohTrigger(Trigger,Trigger6M))</f>
        <v>2.2767120222637004E-2</v>
      </c>
      <c r="BD1111" s="246">
        <f>_xll.qlIndexFixing($BE$1,AZ1111,TRUE,_xll.ohTrigger(Trigger,Trigger6M))</f>
        <v>2.2536484750625436E-2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47126</v>
      </c>
      <c r="BA1112" s="101">
        <f>_xll.qlCalendarAdvance(Calendar,BA1111,AY1112,"f",,Trigger)</f>
        <v>47128</v>
      </c>
      <c r="BB1112" s="101">
        <f>_xll.qlInterestRateIndexMaturity(Currency&amp;"ibor"&amp;Tenor,BA1112,Trigger)</f>
        <v>47309</v>
      </c>
      <c r="BC1112" s="246">
        <f>_xll.qlIndexFixing($AC$5,AZ1112,TRUE,_xll.ohTrigger(Trigger,Trigger6M))</f>
        <v>2.2740169833566096E-2</v>
      </c>
      <c r="BD1112" s="246">
        <f>_xll.qlIndexFixing($BE$1,AZ1112,TRUE,_xll.ohTrigger(Trigger,Trigger6M))</f>
        <v>2.2533166067812676E-2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47133</v>
      </c>
      <c r="BA1113" s="101">
        <f>_xll.qlCalendarAdvance(Calendar,BA1112,AY1113,"f",,Trigger)</f>
        <v>47135</v>
      </c>
      <c r="BB1113" s="101">
        <f>_xll.qlInterestRateIndexMaturity(Currency&amp;"ibor"&amp;Tenor,BA1113,Trigger)</f>
        <v>47316</v>
      </c>
      <c r="BC1113" s="246">
        <f>_xll.qlIndexFixing($AC$5,AZ1113,TRUE,_xll.ohTrigger(Trigger,Trigger6M))</f>
        <v>2.2713083745438775E-2</v>
      </c>
      <c r="BD1113" s="246">
        <f>_xll.qlIndexFixing($BE$1,AZ1113,TRUE,_xll.ohTrigger(Trigger,Trigger6M))</f>
        <v>2.2529843311298543E-2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47140</v>
      </c>
      <c r="BA1114" s="101">
        <f>_xll.qlCalendarAdvance(Calendar,BA1113,AY1114,"f",,Trigger)</f>
        <v>47142</v>
      </c>
      <c r="BB1114" s="101">
        <f>_xll.qlInterestRateIndexMaturity(Currency&amp;"ibor"&amp;Tenor,BA1114,Trigger)</f>
        <v>47323</v>
      </c>
      <c r="BC1114" s="246">
        <f>_xll.qlIndexFixing($AC$5,AZ1114,TRUE,_xll.ohTrigger(Trigger,Trigger6M))</f>
        <v>2.2685861963745897E-2</v>
      </c>
      <c r="BD1114" s="246">
        <f>_xll.qlIndexFixing($BE$1,AZ1114,TRUE,_xll.ohTrigger(Trigger,Trigger6M))</f>
        <v>2.2526516481102907E-2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47147</v>
      </c>
      <c r="BA1115" s="101">
        <f>_xll.qlCalendarAdvance(Calendar,BA1114,AY1115,"f",,Trigger)</f>
        <v>47149</v>
      </c>
      <c r="BB1115" s="101">
        <f>_xll.qlInterestRateIndexMaturity(Currency&amp;"ibor"&amp;Tenor,BA1115,Trigger)</f>
        <v>47330</v>
      </c>
      <c r="BC1115" s="246">
        <f>_xll.qlIndexFixing($AC$5,AZ1115,TRUE,_xll.ohTrigger(Trigger,Trigger6M))</f>
        <v>2.2658504494005704E-2</v>
      </c>
      <c r="BD1115" s="246">
        <f>_xll.qlIndexFixing($BE$1,AZ1115,TRUE,_xll.ohTrigger(Trigger,Trigger6M))</f>
        <v>2.2523185577247407E-2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47154</v>
      </c>
      <c r="BA1116" s="101">
        <f>_xll.qlCalendarAdvance(Calendar,BA1115,AY1116,"f",,Trigger)</f>
        <v>47156</v>
      </c>
      <c r="BB1116" s="101">
        <f>_xll.qlInterestRateIndexMaturity(Currency&amp;"ibor"&amp;Tenor,BA1116,Trigger)</f>
        <v>47337</v>
      </c>
      <c r="BC1116" s="246">
        <f>_xll.qlIndexFixing($AC$5,AZ1116,TRUE,_xll.ohTrigger(Trigger,Trigger6M))</f>
        <v>2.2631011341764696E-2</v>
      </c>
      <c r="BD1116" s="246">
        <f>_xll.qlIndexFixing($BE$1,AZ1116,TRUE,_xll.ohTrigger(Trigger,Trigger6M))</f>
        <v>2.2519850599750597E-2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47161</v>
      </c>
      <c r="BA1117" s="101">
        <f>_xll.qlCalendarAdvance(Calendar,BA1116,AY1117,"f",,Trigger)</f>
        <v>47163</v>
      </c>
      <c r="BB1117" s="101">
        <f>_xll.qlInterestRateIndexMaturity(Currency&amp;"ibor"&amp;Tenor,BA1117,Trigger)</f>
        <v>47344</v>
      </c>
      <c r="BC1117" s="246">
        <f>_xll.qlIndexFixing($AC$5,AZ1117,TRUE,_xll.ohTrigger(Trigger,Trigger6M))</f>
        <v>2.2603382512596314E-2</v>
      </c>
      <c r="BD1117" s="246">
        <f>_xll.qlIndexFixing($BE$1,AZ1117,TRUE,_xll.ohTrigger(Trigger,Trigger6M))</f>
        <v>2.2516511548633669E-2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47168</v>
      </c>
      <c r="BA1118" s="101">
        <f>_xll.qlCalendarAdvance(Calendar,BA1117,AY1118,"f",,Trigger)</f>
        <v>47170</v>
      </c>
      <c r="BB1118" s="101">
        <f>_xll.qlInterestRateIndexMaturity(Currency&amp;"ibor"&amp;Tenor,BA1118,Trigger)</f>
        <v>47351</v>
      </c>
      <c r="BC1118" s="246">
        <f>_xll.qlIndexFixing($AC$5,AZ1118,TRUE,_xll.ohTrigger(Trigger,Trigger6M))</f>
        <v>2.2575618012100944E-2</v>
      </c>
      <c r="BD1118" s="246">
        <f>_xll.qlIndexFixing($BE$1,AZ1118,TRUE,_xll.ohTrigger(Trigger,Trigger6M))</f>
        <v>2.251316842391738E-2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47175</v>
      </c>
      <c r="BA1119" s="101">
        <f>_xll.qlCalendarAdvance(Calendar,BA1118,AY1119,"f",,Trigger)</f>
        <v>47177</v>
      </c>
      <c r="BB1119" s="101">
        <f>_xll.qlInterestRateIndexMaturity(Currency&amp;"ibor"&amp;Tenor,BA1119,Trigger)</f>
        <v>47361</v>
      </c>
      <c r="BC1119" s="246">
        <f>_xll.qlIndexFixing($AC$5,AZ1119,TRUE,_xll.ohTrigger(Trigger,Trigger6M))</f>
        <v>2.2539959434330264E-2</v>
      </c>
      <c r="BD1119" s="246">
        <f>_xll.qlIndexFixing($BE$1,AZ1119,TRUE,_xll.ohTrigger(Trigger,Trigger6M))</f>
        <v>2.2511202934112691E-2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47182</v>
      </c>
      <c r="BA1120" s="101">
        <f>_xll.qlCalendarAdvance(Calendar,BA1119,AY1120,"f",,Trigger)</f>
        <v>47184</v>
      </c>
      <c r="BB1120" s="101">
        <f>_xll.qlInterestRateIndexMaturity(Currency&amp;"ibor"&amp;Tenor,BA1120,Trigger)</f>
        <v>47368</v>
      </c>
      <c r="BC1120" s="246">
        <f>_xll.qlIndexFixing($AC$5,AZ1120,TRUE,_xll.ohTrigger(Trigger,Trigger6M))</f>
        <v>2.2512691047159392E-2</v>
      </c>
      <c r="BD1120" s="246">
        <f>_xll.qlIndexFixing($BE$1,AZ1120,TRUE,_xll.ohTrigger(Trigger,Trigger6M))</f>
        <v>2.2507850164098026E-2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47189</v>
      </c>
      <c r="BA1121" s="101">
        <f>_xll.qlCalendarAdvance(Calendar,BA1120,AY1121,"f",,Trigger)</f>
        <v>47191</v>
      </c>
      <c r="BB1121" s="101">
        <f>_xll.qlInterestRateIndexMaturity(Currency&amp;"ibor"&amp;Tenor,BA1121,Trigger)</f>
        <v>47375</v>
      </c>
      <c r="BC1121" s="246">
        <f>_xll.qlIndexFixing($AC$5,AZ1121,TRUE,_xll.ohTrigger(Trigger,Trigger6M))</f>
        <v>2.2485289184331906E-2</v>
      </c>
      <c r="BD1121" s="246">
        <f>_xll.qlIndexFixing($BE$1,AZ1121,TRUE,_xll.ohTrigger(Trigger,Trigger6M))</f>
        <v>2.2504493319882822E-2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47196</v>
      </c>
      <c r="BA1122" s="101">
        <f>_xll.qlCalendarAdvance(Calendar,BA1121,AY1122,"f",,Trigger)</f>
        <v>47198</v>
      </c>
      <c r="BB1122" s="101">
        <f>_xll.qlInterestRateIndexMaturity(Currency&amp;"ibor"&amp;Tenor,BA1122,Trigger)</f>
        <v>47382</v>
      </c>
      <c r="BC1122" s="246">
        <f>_xll.qlIndexFixing($AC$5,AZ1122,TRUE,_xll.ohTrigger(Trigger,Trigger6M))</f>
        <v>2.2457753851403792E-2</v>
      </c>
      <c r="BD1122" s="246">
        <f>_xll.qlIndexFixing($BE$1,AZ1122,TRUE,_xll.ohTrigger(Trigger,Trigger6M))</f>
        <v>2.2501132401485754E-2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47203</v>
      </c>
      <c r="BA1123" s="101">
        <f>_xll.qlCalendarAdvance(Calendar,BA1122,AY1123,"f",,Trigger)</f>
        <v>47205</v>
      </c>
      <c r="BB1123" s="101">
        <f>_xll.qlInterestRateIndexMaturity(Currency&amp;"ibor"&amp;Tenor,BA1123,Trigger)</f>
        <v>47389</v>
      </c>
      <c r="BC1123" s="246">
        <f>_xll.qlIndexFixing($AC$5,AZ1123,TRUE,_xll.ohTrigger(Trigger,Trigger6M))</f>
        <v>2.2430085053956678E-2</v>
      </c>
      <c r="BD1123" s="246">
        <f>_xll.qlIndexFixing($BE$1,AZ1123,TRUE,_xll.ohTrigger(Trigger,Trigger6M))</f>
        <v>2.2497767408929854E-2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47206</v>
      </c>
      <c r="BA1124" s="101">
        <f>_xll.qlCalendarAdvance(Calendar,BA1123,AY1124,"f",,Trigger)</f>
        <v>47212</v>
      </c>
      <c r="BB1124" s="101">
        <f>_xll.qlInterestRateIndexMaturity(Currency&amp;"ibor"&amp;Tenor,BA1124,Trigger)</f>
        <v>47395</v>
      </c>
      <c r="BC1124" s="246">
        <f>_xll.qlIndexFixing($AC$5,AZ1124,TRUE,_xll.ohTrigger(Trigger,Trigger6M))</f>
        <v>2.2403545930390824E-2</v>
      </c>
      <c r="BD1124" s="246">
        <f>_xll.qlIndexFixing($BE$1,AZ1124,TRUE,_xll.ohTrigger(Trigger,Trigger6M))</f>
        <v>2.2493940300645221E-2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47217</v>
      </c>
      <c r="BA1125" s="101">
        <f>_xll.qlCalendarAdvance(Calendar,BA1124,AY1125,"f",,Trigger)</f>
        <v>47219</v>
      </c>
      <c r="BB1125" s="101">
        <f>_xll.qlInterestRateIndexMaturity(Currency&amp;"ibor"&amp;Tenor,BA1125,Trigger)</f>
        <v>47402</v>
      </c>
      <c r="BC1125" s="246">
        <f>_xll.qlIndexFixing($AC$5,AZ1125,TRUE,_xll.ohTrigger(Trigger,Trigger6M))</f>
        <v>2.2375353599980097E-2</v>
      </c>
      <c r="BD1125" s="246">
        <f>_xll.qlIndexFixing($BE$1,AZ1125,TRUE,_xll.ohTrigger(Trigger,Trigger6M))</f>
        <v>2.2490567660365383E-2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47224</v>
      </c>
      <c r="BA1126" s="101">
        <f>_xll.qlCalendarAdvance(Calendar,BA1125,AY1126,"f",,Trigger)</f>
        <v>47226</v>
      </c>
      <c r="BB1126" s="101">
        <f>_xll.qlInterestRateIndexMaturity(Currency&amp;"ibor"&amp;Tenor,BA1126,Trigger)</f>
        <v>47409</v>
      </c>
      <c r="BC1126" s="246">
        <f>_xll.qlIndexFixing($AC$5,AZ1126,TRUE,_xll.ohTrigger(Trigger,Trigger6M))</f>
        <v>2.2347027103908929E-2</v>
      </c>
      <c r="BD1126" s="246">
        <f>_xll.qlIndexFixing($BE$1,AZ1126,TRUE,_xll.ohTrigger(Trigger,Trigger6M))</f>
        <v>2.2487190946207696E-2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47231</v>
      </c>
      <c r="BA1127" s="101">
        <f>_xll.qlCalendarAdvance(Calendar,BA1126,AY1127,"f",,Trigger)</f>
        <v>47233</v>
      </c>
      <c r="BB1127" s="101">
        <f>_xll.qlInterestRateIndexMaturity(Currency&amp;"ibor"&amp;Tenor,BA1127,Trigger)</f>
        <v>47416</v>
      </c>
      <c r="BC1127" s="246">
        <f>_xll.qlIndexFixing($AC$5,AZ1127,TRUE,_xll.ohTrigger(Trigger,Trigger6M))</f>
        <v>2.2318566447919616E-2</v>
      </c>
      <c r="BD1127" s="246">
        <f>_xll.qlIndexFixing($BE$1,AZ1127,TRUE,_xll.ohTrigger(Trigger,Trigger6M))</f>
        <v>2.248381015819444E-2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47235</v>
      </c>
      <c r="BA1128" s="101">
        <f>_xll.qlCalendarAdvance(Calendar,BA1127,AY1128,"f",,Trigger)</f>
        <v>47240</v>
      </c>
      <c r="BB1128" s="101">
        <f>_xll.qlInterestRateIndexMaturity(Currency&amp;"ibor"&amp;Tenor,BA1128,Trigger)</f>
        <v>47424</v>
      </c>
      <c r="BC1128" s="246">
        <f>_xll.qlIndexFixing($AC$5,AZ1128,TRUE,_xll.ohTrigger(Trigger,Trigger6M))</f>
        <v>2.2289739296183088E-2</v>
      </c>
      <c r="BD1128" s="246">
        <f>_xll.qlIndexFixing($BE$1,AZ1128,TRUE,_xll.ohTrigger(Trigger,Trigger6M))</f>
        <v>2.2480881334475053E-2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47245</v>
      </c>
      <c r="BA1129" s="101">
        <f>_xll.qlCalendarAdvance(Calendar,BA1128,AY1129,"f",,Trigger)</f>
        <v>47247</v>
      </c>
      <c r="BB1129" s="101">
        <f>_xll.qlInterestRateIndexMaturity(Currency&amp;"ibor"&amp;Tenor,BA1129,Trigger)</f>
        <v>47431</v>
      </c>
      <c r="BC1129" s="246">
        <f>_xll.qlIndexFixing($AC$5,AZ1129,TRUE,_xll.ohTrigger(Trigger,Trigger6M))</f>
        <v>2.2261269830350035E-2</v>
      </c>
      <c r="BD1129" s="246">
        <f>_xll.qlIndexFixing($BE$1,AZ1129,TRUE,_xll.ohTrigger(Trigger,Trigger6M))</f>
        <v>2.2477491897396656E-2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47252</v>
      </c>
      <c r="BA1130" s="101">
        <f>_xll.qlCalendarAdvance(Calendar,BA1129,AY1130,"f",,Trigger)</f>
        <v>47254</v>
      </c>
      <c r="BB1130" s="101">
        <f>_xll.qlInterestRateIndexMaturity(Currency&amp;"ibor"&amp;Tenor,BA1130,Trigger)</f>
        <v>47438</v>
      </c>
      <c r="BC1130" s="246">
        <f>_xll.qlIndexFixing($AC$5,AZ1130,TRUE,_xll.ohTrigger(Trigger,Trigger6M))</f>
        <v>2.2232666939825254E-2</v>
      </c>
      <c r="BD1130" s="246">
        <f>_xll.qlIndexFixing($BE$1,AZ1130,TRUE,_xll.ohTrigger(Trigger,Trigger6M))</f>
        <v>2.2474098386303657E-2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47259</v>
      </c>
      <c r="BA1131" s="101">
        <f>_xll.qlCalendarAdvance(Calendar,BA1130,AY1131,"f",,Trigger)</f>
        <v>47261</v>
      </c>
      <c r="BB1131" s="101">
        <f>_xll.qlInterestRateIndexMaturity(Currency&amp;"ibor"&amp;Tenor,BA1131,Trigger)</f>
        <v>47445</v>
      </c>
      <c r="BC1131" s="246">
        <f>_xll.qlIndexFixing($AC$5,AZ1131,TRUE,_xll.ohTrigger(Trigger,Trigger6M))</f>
        <v>2.2203930630408014E-2</v>
      </c>
      <c r="BD1131" s="246">
        <f>_xll.qlIndexFixing($BE$1,AZ1131,TRUE,_xll.ohTrigger(Trigger,Trigger6M))</f>
        <v>2.2470700801218206E-2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47266</v>
      </c>
      <c r="BA1132" s="101">
        <f>_xll.qlCalendarAdvance(Calendar,BA1131,AY1132,"f",,Trigger)</f>
        <v>47268</v>
      </c>
      <c r="BB1132" s="101">
        <f>_xll.qlInterestRateIndexMaturity(Currency&amp;"ibor"&amp;Tenor,BA1132,Trigger)</f>
        <v>47452</v>
      </c>
      <c r="BC1132" s="246">
        <f>_xll.qlIndexFixing($AC$5,AZ1132,TRUE,_xll.ohTrigger(Trigger,Trigger6M))</f>
        <v>2.2175060907921922E-2</v>
      </c>
      <c r="BD1132" s="246">
        <f>_xll.qlIndexFixing($BE$1,AZ1132,TRUE,_xll.ohTrigger(Trigger,Trigger6M))</f>
        <v>2.2467299142160297E-2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47273</v>
      </c>
      <c r="BA1133" s="101">
        <f>_xll.qlCalendarAdvance(Calendar,BA1132,AY1133,"f",,Trigger)</f>
        <v>47275</v>
      </c>
      <c r="BB1133" s="101">
        <f>_xll.qlInterestRateIndexMaturity(Currency&amp;"ibor"&amp;Tenor,BA1133,Trigger)</f>
        <v>47458</v>
      </c>
      <c r="BC1133" s="246">
        <f>_xll.qlIndexFixing($AC$5,AZ1133,TRUE,_xll.ohTrigger(Trigger,Trigger6M))</f>
        <v>2.2144985478659306E-2</v>
      </c>
      <c r="BD1133" s="246">
        <f>_xll.qlIndexFixing($BE$1,AZ1133,TRUE,_xll.ohTrigger(Trigger,Trigger6M))</f>
        <v>2.2463439880291498E-2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47280</v>
      </c>
      <c r="BA1134" s="101">
        <f>_xll.qlCalendarAdvance(Calendar,BA1133,AY1134,"f",,Trigger)</f>
        <v>47282</v>
      </c>
      <c r="BB1134" s="101">
        <f>_xll.qlInterestRateIndexMaturity(Currency&amp;"ibor"&amp;Tenor,BA1134,Trigger)</f>
        <v>47465</v>
      </c>
      <c r="BC1134" s="246">
        <f>_xll.qlIndexFixing($AC$5,AZ1134,TRUE,_xll.ohTrigger(Trigger,Trigger6M))</f>
        <v>2.211558586629286E-2</v>
      </c>
      <c r="BD1134" s="246">
        <f>_xll.qlIndexFixing($BE$1,AZ1134,TRUE,_xll.ohTrigger(Trigger,Trigger6M))</f>
        <v>2.2460030575865406E-2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47287</v>
      </c>
      <c r="BA1135" s="101">
        <f>_xll.qlCalendarAdvance(Calendar,BA1134,AY1135,"f",,Trigger)</f>
        <v>47289</v>
      </c>
      <c r="BB1135" s="101">
        <f>_xll.qlInterestRateIndexMaturity(Currency&amp;"ibor"&amp;Tenor,BA1135,Trigger)</f>
        <v>47472</v>
      </c>
      <c r="BC1135" s="246">
        <f>_xll.qlIndexFixing($AC$5,AZ1135,TRUE,_xll.ohTrigger(Trigger,Trigger6M))</f>
        <v>2.2086052140919812E-2</v>
      </c>
      <c r="BD1135" s="246">
        <f>_xll.qlIndexFixing($BE$1,AZ1135,TRUE,_xll.ohTrigger(Trigger,Trigger6M))</f>
        <v>2.2456617197750165E-2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47294</v>
      </c>
      <c r="BA1136" s="101">
        <f>_xll.qlCalendarAdvance(Calendar,BA1135,AY1136,"f",,Trigger)</f>
        <v>47296</v>
      </c>
      <c r="BB1136" s="101">
        <f>_xll.qlInterestRateIndexMaturity(Currency&amp;"ibor"&amp;Tenor,BA1136,Trigger)</f>
        <v>47479</v>
      </c>
      <c r="BC1136" s="246">
        <f>_xll.qlIndexFixing($AC$5,AZ1136,TRUE,_xll.ohTrigger(Trigger,Trigger6M))</f>
        <v>2.205638430852663E-2</v>
      </c>
      <c r="BD1136" s="246">
        <f>_xll.qlIndexFixing($BE$1,AZ1136,TRUE,_xll.ohTrigger(Trigger,Trigger6M))</f>
        <v>2.245319974596631E-2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47301</v>
      </c>
      <c r="BA1137" s="101">
        <f>_xll.qlCalendarAdvance(Calendar,BA1136,AY1137,"f",,Trigger)</f>
        <v>47303</v>
      </c>
      <c r="BB1137" s="101">
        <f>_xll.qlInterestRateIndexMaturity(Currency&amp;"ibor"&amp;Tenor,BA1137,Trigger)</f>
        <v>47487</v>
      </c>
      <c r="BC1137" s="246">
        <f>_xll.qlIndexFixing($AC$5,AZ1137,TRUE,_xll.ohTrigger(Trigger,Trigger6M))</f>
        <v>2.2042688767830106E-2</v>
      </c>
      <c r="BD1137" s="246">
        <f>_xll.qlIndexFixing($BE$1,AZ1137,TRUE,_xll.ohTrigger(Trigger,Trigger6M))</f>
        <v>2.245022973803101E-2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47308</v>
      </c>
      <c r="BA1138" s="101">
        <f>_xll.qlCalendarAdvance(Calendar,BA1137,AY1138,"f",,Trigger)</f>
        <v>47310</v>
      </c>
      <c r="BB1138" s="101">
        <f>_xll.qlInterestRateIndexMaturity(Currency&amp;"ibor"&amp;Tenor,BA1138,Trigger)</f>
        <v>47494</v>
      </c>
      <c r="BC1138" s="246">
        <f>_xll.qlIndexFixing($AC$5,AZ1138,TRUE,_xll.ohTrigger(Trigger,Trigger6M))</f>
        <v>2.2062025673176618E-2</v>
      </c>
      <c r="BD1138" s="246">
        <f>_xll.qlIndexFixing($BE$1,AZ1138,TRUE,_xll.ohTrigger(Trigger,Trigger6M))</f>
        <v>2.2446803635584045E-2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47315</v>
      </c>
      <c r="BA1139" s="101">
        <f>_xll.qlCalendarAdvance(Calendar,BA1138,AY1139,"f",,Trigger)</f>
        <v>47317</v>
      </c>
      <c r="BB1139" s="101">
        <f>_xll.qlInterestRateIndexMaturity(Currency&amp;"ibor"&amp;Tenor,BA1139,Trigger)</f>
        <v>47501</v>
      </c>
      <c r="BC1139" s="246">
        <f>_xll.qlIndexFixing($AC$5,AZ1139,TRUE,_xll.ohTrigger(Trigger,Trigger6M))</f>
        <v>2.2081362767506305E-2</v>
      </c>
      <c r="BD1139" s="246">
        <f>_xll.qlIndexFixing($BE$1,AZ1139,TRUE,_xll.ohTrigger(Trigger,Trigger6M))</f>
        <v>2.2443373459313631E-2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47322</v>
      </c>
      <c r="BA1140" s="101">
        <f>_xll.qlCalendarAdvance(Calendar,BA1139,AY1140,"f",,Trigger)</f>
        <v>47324</v>
      </c>
      <c r="BB1140" s="101">
        <f>_xll.qlInterestRateIndexMaturity(Currency&amp;"ibor"&amp;Tenor,BA1140,Trigger)</f>
        <v>47508</v>
      </c>
      <c r="BC1140" s="246">
        <f>_xll.qlIndexFixing($AC$5,AZ1140,TRUE,_xll.ohTrigger(Trigger,Trigger6M))</f>
        <v>2.2100700050821341E-2</v>
      </c>
      <c r="BD1140" s="246">
        <f>_xll.qlIndexFixing($BE$1,AZ1140,TRUE,_xll.ohTrigger(Trigger,Trigger6M))</f>
        <v>2.2439939209240613E-2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47329</v>
      </c>
      <c r="BA1141" s="101">
        <f>_xll.qlCalendarAdvance(Calendar,BA1140,AY1141,"f",,Trigger)</f>
        <v>47331</v>
      </c>
      <c r="BB1141" s="101">
        <f>_xll.qlInterestRateIndexMaturity(Currency&amp;"ibor"&amp;Tenor,BA1141,Trigger)</f>
        <v>47515</v>
      </c>
      <c r="BC1141" s="246">
        <f>_xll.qlIndexFixing($AC$5,AZ1141,TRUE,_xll.ohTrigger(Trigger,Trigger6M))</f>
        <v>2.2120037523123463E-2</v>
      </c>
      <c r="BD1141" s="246">
        <f>_xll.qlIndexFixing($BE$1,AZ1141,TRUE,_xll.ohTrigger(Trigger,Trigger6M))</f>
        <v>2.2436500885384982E-2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47336</v>
      </c>
      <c r="BA1142" s="101">
        <f>_xll.qlCalendarAdvance(Calendar,BA1141,AY1142,"f",,Trigger)</f>
        <v>47338</v>
      </c>
      <c r="BB1142" s="101">
        <f>_xll.qlInterestRateIndexMaturity(Currency&amp;"ibor"&amp;Tenor,BA1142,Trigger)</f>
        <v>47522</v>
      </c>
      <c r="BC1142" s="246">
        <f>_xll.qlIndexFixing($AC$5,AZ1142,TRUE,_xll.ohTrigger(Trigger,Trigger6M))</f>
        <v>2.2139375184414847E-2</v>
      </c>
      <c r="BD1142" s="246">
        <f>_xll.qlIndexFixing($BE$1,AZ1142,TRUE,_xll.ohTrigger(Trigger,Trigger6M))</f>
        <v>2.243305848776846E-2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47343</v>
      </c>
      <c r="BA1143" s="101">
        <f>_xll.qlCalendarAdvance(Calendar,BA1142,AY1143,"f",,Trigger)</f>
        <v>47345</v>
      </c>
      <c r="BB1143" s="101">
        <f>_xll.qlInterestRateIndexMaturity(Currency&amp;"ibor"&amp;Tenor,BA1143,Trigger)</f>
        <v>47529</v>
      </c>
      <c r="BC1143" s="246">
        <f>_xll.qlIndexFixing($AC$5,AZ1143,TRUE,_xll.ohTrigger(Trigger,Trigger6M))</f>
        <v>2.2158713034696791E-2</v>
      </c>
      <c r="BD1143" s="246">
        <f>_xll.qlIndexFixing($BE$1,AZ1143,TRUE,_xll.ohTrigger(Trigger,Trigger6M))</f>
        <v>2.2429612016414066E-2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47350</v>
      </c>
      <c r="BA1144" s="101">
        <f>_xll.qlCalendarAdvance(Calendar,BA1143,AY1144,"f",,Trigger)</f>
        <v>47352</v>
      </c>
      <c r="BB1144" s="101">
        <f>_xll.qlInterestRateIndexMaturity(Currency&amp;"ibor"&amp;Tenor,BA1144,Trigger)</f>
        <v>47536</v>
      </c>
      <c r="BC1144" s="246">
        <f>_xll.qlIndexFixing($AC$5,AZ1144,TRUE,_xll.ohTrigger(Trigger,Trigger6M))</f>
        <v>2.2178051073971472E-2</v>
      </c>
      <c r="BD1144" s="246">
        <f>_xll.qlIndexFixing($BE$1,AZ1144,TRUE,_xll.ohTrigger(Trigger,Trigger6M))</f>
        <v>2.2426161471340484E-2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47357</v>
      </c>
      <c r="BA1145" s="101">
        <f>_xll.qlCalendarAdvance(Calendar,BA1144,AY1145,"f",,Trigger)</f>
        <v>47359</v>
      </c>
      <c r="BB1145" s="101">
        <f>_xll.qlInterestRateIndexMaturity(Currency&amp;"ibor"&amp;Tenor,BA1145,Trigger)</f>
        <v>47542</v>
      </c>
      <c r="BC1145" s="246">
        <f>_xll.qlIndexFixing($AC$5,AZ1145,TRUE,_xll.ohTrigger(Trigger,Trigger6M))</f>
        <v>2.219532632700601E-2</v>
      </c>
      <c r="BD1145" s="246">
        <f>_xll.qlIndexFixing($BE$1,AZ1145,TRUE,_xll.ohTrigger(Trigger,Trigger6M))</f>
        <v>2.2422259368305279E-2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47364</v>
      </c>
      <c r="BA1146" s="101">
        <f>_xll.qlCalendarAdvance(Calendar,BA1145,AY1146,"f",,Trigger)</f>
        <v>47366</v>
      </c>
      <c r="BB1146" s="101">
        <f>_xll.qlInterestRateIndexMaturity(Currency&amp;"ibor"&amp;Tenor,BA1146,Trigger)</f>
        <v>47547</v>
      </c>
      <c r="BC1146" s="246">
        <f>_xll.qlIndexFixing($AC$5,AZ1146,TRUE,_xll.ohTrigger(Trigger,Trigger6M))</f>
        <v>2.2210535790297792E-2</v>
      </c>
      <c r="BD1146" s="246">
        <f>_xll.qlIndexFixing($BE$1,AZ1146,TRUE,_xll.ohTrigger(Trigger,Trigger6M))</f>
        <v>2.2417907133487101E-2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47371</v>
      </c>
      <c r="BA1147" s="101">
        <f>_xll.qlCalendarAdvance(Calendar,BA1146,AY1147,"f",,Trigger)</f>
        <v>47373</v>
      </c>
      <c r="BB1147" s="101">
        <f>_xll.qlInterestRateIndexMaturity(Currency&amp;"ibor"&amp;Tenor,BA1147,Trigger)</f>
        <v>47554</v>
      </c>
      <c r="BC1147" s="246">
        <f>_xll.qlIndexFixing($AC$5,AZ1147,TRUE,_xll.ohTrigger(Trigger,Trigger6M))</f>
        <v>2.222987079535426E-2</v>
      </c>
      <c r="BD1147" s="246">
        <f>_xll.qlIndexFixing($BE$1,AZ1147,TRUE,_xll.ohTrigger(Trigger,Trigger6M))</f>
        <v>2.2414445883316647E-2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47378</v>
      </c>
      <c r="BA1148" s="101">
        <f>_xll.qlCalendarAdvance(Calendar,BA1147,AY1148,"f",,Trigger)</f>
        <v>47380</v>
      </c>
      <c r="BB1148" s="101">
        <f>_xll.qlInterestRateIndexMaturity(Currency&amp;"ibor"&amp;Tenor,BA1148,Trigger)</f>
        <v>47561</v>
      </c>
      <c r="BC1148" s="246">
        <f>_xll.qlIndexFixing($AC$5,AZ1148,TRUE,_xll.ohTrigger(Trigger,Trigger6M))</f>
        <v>2.2249205986294301E-2</v>
      </c>
      <c r="BD1148" s="246">
        <f>_xll.qlIndexFixing($BE$1,AZ1148,TRUE,_xll.ohTrigger(Trigger,Trigger6M))</f>
        <v>2.2410980560166004E-2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47385</v>
      </c>
      <c r="BA1149" s="101">
        <f>_xll.qlCalendarAdvance(Calendar,BA1148,AY1149,"f",,Trigger)</f>
        <v>47387</v>
      </c>
      <c r="BB1149" s="101">
        <f>_xll.qlInterestRateIndexMaturity(Currency&amp;"ibor"&amp;Tenor,BA1149,Trigger)</f>
        <v>47568</v>
      </c>
      <c r="BC1149" s="246">
        <f>_xll.qlIndexFixing($AC$5,AZ1149,TRUE,_xll.ohTrigger(Trigger,Trigger6M))</f>
        <v>2.2268541363120124E-2</v>
      </c>
      <c r="BD1149" s="246">
        <f>_xll.qlIndexFixing($BE$1,AZ1149,TRUE,_xll.ohTrigger(Trigger,Trigger6M))</f>
        <v>2.2407511164057262E-2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47392</v>
      </c>
      <c r="BA1150" s="101">
        <f>_xll.qlCalendarAdvance(Calendar,BA1149,AY1150,"f",,Trigger)</f>
        <v>47394</v>
      </c>
      <c r="BB1150" s="101">
        <f>_xll.qlInterestRateIndexMaturity(Currency&amp;"ibor"&amp;Tenor,BA1150,Trigger)</f>
        <v>47576</v>
      </c>
      <c r="BC1150" s="246">
        <f>_xll.qlIndexFixing($AC$5,AZ1150,TRUE,_xll.ohTrigger(Trigger,Trigger6M))</f>
        <v>2.2289945510786762E-2</v>
      </c>
      <c r="BD1150" s="246">
        <f>_xll.qlIndexFixing($BE$1,AZ1150,TRUE,_xll.ohTrigger(Trigger,Trigger6M))</f>
        <v>2.2404482711274317E-2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47399</v>
      </c>
      <c r="BA1151" s="101">
        <f>_xll.qlCalendarAdvance(Calendar,BA1150,AY1151,"f",,Trigger)</f>
        <v>47401</v>
      </c>
      <c r="BB1151" s="101">
        <f>_xll.qlInterestRateIndexMaturity(Currency&amp;"ibor"&amp;Tenor,BA1151,Trigger)</f>
        <v>47583</v>
      </c>
      <c r="BC1151" s="246">
        <f>_xll.qlIndexFixing($AC$5,AZ1151,TRUE,_xll.ohTrigger(Trigger,Trigger6M))</f>
        <v>2.2309282463724538E-2</v>
      </c>
      <c r="BD1151" s="246">
        <f>_xll.qlIndexFixing($BE$1,AZ1151,TRUE,_xll.ohTrigger(Trigger,Trigger6M))</f>
        <v>2.2401004663177317E-2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47406</v>
      </c>
      <c r="BA1152" s="101">
        <f>_xll.qlCalendarAdvance(Calendar,BA1151,AY1152,"f",,Trigger)</f>
        <v>47408</v>
      </c>
      <c r="BB1152" s="101">
        <f>_xll.qlInterestRateIndexMaturity(Currency&amp;"ibor"&amp;Tenor,BA1152,Trigger)</f>
        <v>47590</v>
      </c>
      <c r="BC1152" s="246">
        <f>_xll.qlIndexFixing($AC$5,AZ1152,TRUE,_xll.ohTrigger(Trigger,Trigger6M))</f>
        <v>2.2328619603592347E-2</v>
      </c>
      <c r="BD1152" s="246">
        <f>_xll.qlIndexFixing($BE$1,AZ1152,TRUE,_xll.ohTrigger(Trigger,Trigger6M))</f>
        <v>2.2397522541968799E-2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47413</v>
      </c>
      <c r="BA1153" s="101">
        <f>_xll.qlCalendarAdvance(Calendar,BA1152,AY1153,"f",,Trigger)</f>
        <v>47415</v>
      </c>
      <c r="BB1153" s="101">
        <f>_xll.qlInterestRateIndexMaturity(Currency&amp;"ibor"&amp;Tenor,BA1153,Trigger)</f>
        <v>47597</v>
      </c>
      <c r="BC1153" s="246">
        <f>_xll.qlIndexFixing($AC$5,AZ1153,TRUE,_xll.ohTrigger(Trigger,Trigger6M))</f>
        <v>2.2347956930391946E-2</v>
      </c>
      <c r="BD1153" s="246">
        <f>_xll.qlIndexFixing($BE$1,AZ1153,TRUE,_xll.ohTrigger(Trigger,Trigger6M))</f>
        <v>2.2394036347668966E-2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47420</v>
      </c>
      <c r="BA1154" s="101">
        <f>_xll.qlCalendarAdvance(Calendar,BA1153,AY1154,"f",,Trigger)</f>
        <v>47422</v>
      </c>
      <c r="BB1154" s="101">
        <f>_xll.qlInterestRateIndexMaturity(Currency&amp;"ibor"&amp;Tenor,BA1154,Trigger)</f>
        <v>47603</v>
      </c>
      <c r="BC1154" s="246">
        <f>_xll.qlIndexFixing($AC$5,AZ1154,TRUE,_xll.ohTrigger(Trigger,Trigger6M))</f>
        <v>2.2365221035596471E-2</v>
      </c>
      <c r="BD1154" s="246">
        <f>_xll.qlIndexFixing($BE$1,AZ1154,TRUE,_xll.ohTrigger(Trigger,Trigger6M))</f>
        <v>2.2390103089879522E-2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47427</v>
      </c>
      <c r="BA1155" s="101">
        <f>_xll.qlCalendarAdvance(Calendar,BA1154,AY1155,"f",,Trigger)</f>
        <v>47429</v>
      </c>
      <c r="BB1155" s="101">
        <f>_xll.qlInterestRateIndexMaturity(Currency&amp;"ibor"&amp;Tenor,BA1155,Trigger)</f>
        <v>47610</v>
      </c>
      <c r="BC1155" s="246">
        <f>_xll.qlIndexFixing($AC$5,AZ1155,TRUE,_xll.ohTrigger(Trigger,Trigger6M))</f>
        <v>2.2384557527773644E-2</v>
      </c>
      <c r="BD1155" s="246">
        <f>_xll.qlIndexFixing($BE$1,AZ1155,TRUE,_xll.ohTrigger(Trigger,Trigger6M))</f>
        <v>2.2386609256465559E-2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47434</v>
      </c>
      <c r="BA1156" s="101">
        <f>_xll.qlCalendarAdvance(Calendar,BA1155,AY1156,"f",,Trigger)</f>
        <v>47436</v>
      </c>
      <c r="BB1156" s="101">
        <f>_xll.qlInterestRateIndexMaturity(Currency&amp;"ibor"&amp;Tenor,BA1156,Trigger)</f>
        <v>47617</v>
      </c>
      <c r="BC1156" s="246">
        <f>_xll.qlIndexFixing($AC$5,AZ1156,TRUE,_xll.ohTrigger(Trigger,Trigger6M))</f>
        <v>2.2403894205849404E-2</v>
      </c>
      <c r="BD1156" s="246">
        <f>_xll.qlIndexFixing($BE$1,AZ1156,TRUE,_xll.ohTrigger(Trigger,Trigger6M))</f>
        <v>2.2383111350241441E-2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47441</v>
      </c>
      <c r="BA1157" s="101">
        <f>_xll.qlCalendarAdvance(Calendar,BA1156,AY1157,"f",,Trigger)</f>
        <v>47443</v>
      </c>
      <c r="BB1157" s="101">
        <f>_xll.qlInterestRateIndexMaturity(Currency&amp;"ibor"&amp;Tenor,BA1157,Trigger)</f>
        <v>47624</v>
      </c>
      <c r="BC1157" s="246">
        <f>_xll.qlIndexFixing($AC$5,AZ1157,TRUE,_xll.ohTrigger(Trigger,Trigger6M))</f>
        <v>2.2423231069825078E-2</v>
      </c>
      <c r="BD1157" s="246">
        <f>_xll.qlIndexFixing($BE$1,AZ1157,TRUE,_xll.ohTrigger(Trigger,Trigger6M))</f>
        <v>2.2379609371228806E-2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47448</v>
      </c>
      <c r="BA1158" s="101">
        <f>_xll.qlCalendarAdvance(Calendar,BA1157,AY1158,"f",,Trigger)</f>
        <v>47450</v>
      </c>
      <c r="BB1158" s="101">
        <f>_xll.qlInterestRateIndexMaturity(Currency&amp;"ibor"&amp;Tenor,BA1158,Trigger)</f>
        <v>47631</v>
      </c>
      <c r="BC1158" s="246">
        <f>_xll.qlIndexFixing($AC$5,AZ1158,TRUE,_xll.ohTrigger(Trigger,Trigger6M))</f>
        <v>2.2442568119701991E-2</v>
      </c>
      <c r="BD1158" s="246">
        <f>_xll.qlIndexFixing($BE$1,AZ1158,TRUE,_xll.ohTrigger(Trigger,Trigger6M))</f>
        <v>2.2376103319447973E-2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47455</v>
      </c>
      <c r="BA1159" s="101">
        <f>_xll.qlCalendarAdvance(Calendar,BA1158,AY1159,"f",,Trigger)</f>
        <v>47457</v>
      </c>
      <c r="BB1159" s="101">
        <f>_xll.qlInterestRateIndexMaturity(Currency&amp;"ibor"&amp;Tenor,BA1159,Trigger)</f>
        <v>47639</v>
      </c>
      <c r="BC1159" s="246">
        <f>_xll.qlIndexFixing($AC$5,AZ1159,TRUE,_xll.ohTrigger(Trigger,Trigger6M))</f>
        <v>2.2463984816851967E-2</v>
      </c>
      <c r="BD1159" s="246">
        <f>_xll.qlIndexFixing($BE$1,AZ1159,TRUE,_xll.ohTrigger(Trigger,Trigger6M))</f>
        <v>2.2373033648160619E-2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47462</v>
      </c>
      <c r="BA1160" s="101">
        <f>_xll.qlCalendarAdvance(Calendar,BA1159,AY1160,"f",,Trigger)</f>
        <v>47464</v>
      </c>
      <c r="BB1160" s="101">
        <f>_xll.qlInterestRateIndexMaturity(Currency&amp;"ibor"&amp;Tenor,BA1160,Trigger)</f>
        <v>47646</v>
      </c>
      <c r="BC1160" s="246">
        <f>_xll.qlIndexFixing($AC$5,AZ1160,TRUE,_xll.ohTrigger(Trigger,Trigger6M))</f>
        <v>2.2483323452222839E-2</v>
      </c>
      <c r="BD1160" s="246">
        <f>_xll.qlIndexFixing($BE$1,AZ1160,TRUE,_xll.ohTrigger(Trigger,Trigger6M))</f>
        <v>2.2369518942823741E-2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47469</v>
      </c>
      <c r="BA1161" s="101">
        <f>_xll.qlCalendarAdvance(Calendar,BA1160,AY1161,"f",,Trigger)</f>
        <v>47471</v>
      </c>
      <c r="BB1161" s="101">
        <f>_xll.qlInterestRateIndexMaturity(Currency&amp;"ibor"&amp;Tenor,BA1161,Trigger)</f>
        <v>47653</v>
      </c>
      <c r="BC1161" s="246">
        <f>_xll.qlIndexFixing($AC$5,AZ1161,TRUE,_xll.ohTrigger(Trigger,Trigger6M))</f>
        <v>2.250266227453955E-2</v>
      </c>
      <c r="BD1161" s="246">
        <f>_xll.qlIndexFixing($BE$1,AZ1161,TRUE,_xll.ohTrigger(Trigger,Trigger6M))</f>
        <v>2.2366000164566836E-2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47473</v>
      </c>
      <c r="BA1162" s="101">
        <f>_xll.qlCalendarAdvance(Calendar,BA1161,AY1162,"f",,Trigger)</f>
        <v>47479</v>
      </c>
      <c r="BB1162" s="101">
        <f>_xll.qlInterestRateIndexMaturity(Currency&amp;"ibor"&amp;Tenor,BA1162,Trigger)</f>
        <v>47661</v>
      </c>
      <c r="BC1162" s="246">
        <f>_xll.qlIndexFixing($AC$5,AZ1162,TRUE,_xll.ohTrigger(Trigger,Trigger6M))</f>
        <v>2.2524764014674317E-2</v>
      </c>
      <c r="BD1162" s="246">
        <f>_xll.qlIndexFixing($BE$1,AZ1162,TRUE,_xll.ohTrigger(Trigger,Trigger6M))</f>
        <v>2.2361973716481558E-2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47483</v>
      </c>
      <c r="BA1163" s="101">
        <f>_xll.qlCalendarAdvance(Calendar,BA1162,AY1163,"f",,Trigger)</f>
        <v>47486</v>
      </c>
      <c r="BB1163" s="101">
        <f>_xll.qlInterestRateIndexMaturity(Currency&amp;"ibor"&amp;Tenor,BA1163,Trigger)</f>
        <v>47667</v>
      </c>
      <c r="BC1163" s="246">
        <f>_xll.qlIndexFixing($AC$5,AZ1163,TRUE,_xll.ohTrigger(Trigger,Trigger6M))</f>
        <v>2.2535659498941429E-2</v>
      </c>
      <c r="BD1163" s="246">
        <f>_xll.qlIndexFixing($BE$1,AZ1163,TRUE,_xll.ohTrigger(Trigger,Trigger6M))</f>
        <v>2.2358007862822257E-2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47491</v>
      </c>
      <c r="BA1164" s="101">
        <f>_xll.qlCalendarAdvance(Calendar,BA1163,AY1164,"f",,Trigger)</f>
        <v>47493</v>
      </c>
      <c r="BB1164" s="101">
        <f>_xll.qlInterestRateIndexMaturity(Currency&amp;"ibor"&amp;Tenor,BA1164,Trigger)</f>
        <v>47674</v>
      </c>
      <c r="BC1164" s="246">
        <f>_xll.qlIndexFixing($AC$5,AZ1164,TRUE,_xll.ohTrigger(Trigger,Trigger6M))</f>
        <v>2.2510418107520212E-2</v>
      </c>
      <c r="BD1164" s="246">
        <f>_xll.qlIndexFixing($BE$1,AZ1164,TRUE,_xll.ohTrigger(Trigger,Trigger6M))</f>
        <v>2.23544763411677E-2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47498</v>
      </c>
      <c r="BA1165" s="101">
        <f>_xll.qlCalendarAdvance(Calendar,BA1164,AY1165,"f",,Trigger)</f>
        <v>47500</v>
      </c>
      <c r="BB1165" s="101">
        <f>_xll.qlInterestRateIndexMaturity(Currency&amp;"ibor"&amp;Tenor,BA1165,Trigger)</f>
        <v>47681</v>
      </c>
      <c r="BC1165" s="246">
        <f>_xll.qlIndexFixing($AC$5,AZ1165,TRUE,_xll.ohTrigger(Trigger,Trigger6M))</f>
        <v>2.248506335369136E-2</v>
      </c>
      <c r="BD1165" s="246">
        <f>_xll.qlIndexFixing($BE$1,AZ1165,TRUE,_xll.ohTrigger(Trigger,Trigger6M))</f>
        <v>2.235093866685774E-2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47505</v>
      </c>
      <c r="BA1166" s="101">
        <f>_xll.qlCalendarAdvance(Calendar,BA1165,AY1166,"f",,Trigger)</f>
        <v>47507</v>
      </c>
      <c r="BB1166" s="101">
        <f>_xll.qlInterestRateIndexMaturity(Currency&amp;"ibor"&amp;Tenor,BA1166,Trigger)</f>
        <v>47688</v>
      </c>
      <c r="BC1166" s="246">
        <f>_xll.qlIndexFixing($AC$5,AZ1166,TRUE,_xll.ohTrigger(Trigger,Trigger6M))</f>
        <v>2.2459595241750219E-2</v>
      </c>
      <c r="BD1166" s="246">
        <f>_xll.qlIndexFixing($BE$1,AZ1166,TRUE,_xll.ohTrigger(Trigger,Trigger6M))</f>
        <v>2.2347393019891876E-2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47512</v>
      </c>
      <c r="BA1167" s="101">
        <f>_xll.qlCalendarAdvance(Calendar,BA1166,AY1167,"f",,Trigger)</f>
        <v>47514</v>
      </c>
      <c r="BB1167" s="101">
        <f>_xll.qlInterestRateIndexMaturity(Currency&amp;"ibor"&amp;Tenor,BA1167,Trigger)</f>
        <v>47695</v>
      </c>
      <c r="BC1167" s="246">
        <f>_xll.qlIndexFixing($AC$5,AZ1167,TRUE,_xll.ohTrigger(Trigger,Trigger6M))</f>
        <v>2.243401377601113E-2</v>
      </c>
      <c r="BD1167" s="246">
        <f>_xll.qlIndexFixing($BE$1,AZ1167,TRUE,_xll.ohTrigger(Trigger,Trigger6M))</f>
        <v>2.2343837580282411E-2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47519</v>
      </c>
      <c r="BA1168" s="101">
        <f>_xll.qlCalendarAdvance(Calendar,BA1167,AY1168,"f",,Trigger)</f>
        <v>47521</v>
      </c>
      <c r="BB1168" s="101">
        <f>_xll.qlInterestRateIndexMaturity(Currency&amp;"ibor"&amp;Tenor,BA1168,Trigger)</f>
        <v>47702</v>
      </c>
      <c r="BC1168" s="246">
        <f>_xll.qlIndexFixing($AC$5,AZ1168,TRUE,_xll.ohTrigger(Trigger,Trigger6M))</f>
        <v>2.2408318960806091E-2</v>
      </c>
      <c r="BD1168" s="246">
        <f>_xll.qlIndexFixing($BE$1,AZ1168,TRUE,_xll.ohTrigger(Trigger,Trigger6M))</f>
        <v>2.2340270528053568E-2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47526</v>
      </c>
      <c r="BA1169" s="101">
        <f>_xll.qlCalendarAdvance(Calendar,BA1168,AY1169,"f",,Trigger)</f>
        <v>47528</v>
      </c>
      <c r="BB1169" s="101">
        <f>_xll.qlInterestRateIndexMaturity(Currency&amp;"ibor"&amp;Tenor,BA1169,Trigger)</f>
        <v>47709</v>
      </c>
      <c r="BC1169" s="246">
        <f>_xll.qlIndexFixing($AC$5,AZ1169,TRUE,_xll.ohTrigger(Trigger,Trigger6M))</f>
        <v>2.2382510800488749E-2</v>
      </c>
      <c r="BD1169" s="246">
        <f>_xll.qlIndexFixing($BE$1,AZ1169,TRUE,_xll.ohTrigger(Trigger,Trigger6M))</f>
        <v>2.2336690043243273E-2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47533</v>
      </c>
      <c r="BA1170" s="101">
        <f>_xll.qlCalendarAdvance(Calendar,BA1169,AY1170,"f",,Trigger)</f>
        <v>47535</v>
      </c>
      <c r="BB1170" s="101">
        <f>_xll.qlInterestRateIndexMaturity(Currency&amp;"ibor"&amp;Tenor,BA1170,Trigger)</f>
        <v>47716</v>
      </c>
      <c r="BC1170" s="246">
        <f>_xll.qlIndexFixing($AC$5,AZ1170,TRUE,_xll.ohTrigger(Trigger,Trigger6M))</f>
        <v>2.2356589299429977E-2</v>
      </c>
      <c r="BD1170" s="246">
        <f>_xll.qlIndexFixing($BE$1,AZ1170,TRUE,_xll.ohTrigger(Trigger,Trigger6M))</f>
        <v>2.2333094305904012E-2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47540</v>
      </c>
      <c r="BA1171" s="101">
        <f>_xll.qlCalendarAdvance(Calendar,BA1170,AY1171,"f",,Trigger)</f>
        <v>47542</v>
      </c>
      <c r="BB1171" s="101">
        <f>_xll.qlInterestRateIndexMaturity(Currency&amp;"ibor"&amp;Tenor,BA1171,Trigger)</f>
        <v>47725</v>
      </c>
      <c r="BC1171" s="246">
        <f>_xll.qlIndexFixing($AC$5,AZ1171,TRUE,_xll.ohTrigger(Trigger,Trigger6M))</f>
        <v>2.2325855571722085E-2</v>
      </c>
      <c r="BD1171" s="246">
        <f>_xll.qlIndexFixing($BE$1,AZ1171,TRUE,_xll.ohTrigger(Trigger,Trigger6M))</f>
        <v>2.2330334114471852E-2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47547</v>
      </c>
      <c r="BA1172" s="101">
        <f>_xll.qlCalendarAdvance(Calendar,BA1171,AY1172,"f",,Trigger)</f>
        <v>47549</v>
      </c>
      <c r="BB1172" s="101">
        <f>_xll.qlInterestRateIndexMaturity(Currency&amp;"ibor"&amp;Tenor,BA1172,Trigger)</f>
        <v>47735</v>
      </c>
      <c r="BC1172" s="246">
        <f>_xll.qlIndexFixing($AC$5,AZ1172,TRUE,_xll.ohTrigger(Trigger,Trigger6M))</f>
        <v>2.2294132301181099E-2</v>
      </c>
      <c r="BD1172" s="246">
        <f>_xll.qlIndexFixing($BE$1,AZ1172,TRUE,_xll.ohTrigger(Trigger,Trigger6M))</f>
        <v>2.2327967308533106E-2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47554</v>
      </c>
      <c r="BA1173" s="101">
        <f>_xll.qlCalendarAdvance(Calendar,BA1172,AY1173,"f",,Trigger)</f>
        <v>47556</v>
      </c>
      <c r="BB1173" s="101">
        <f>_xll.qlInterestRateIndexMaturity(Currency&amp;"ibor"&amp;Tenor,BA1173,Trigger)</f>
        <v>47742</v>
      </c>
      <c r="BC1173" s="246">
        <f>_xll.qlIndexFixing($AC$5,AZ1173,TRUE,_xll.ohTrigger(Trigger,Trigger6M))</f>
        <v>2.2269009961250169E-2</v>
      </c>
      <c r="BD1173" s="246">
        <f>_xll.qlIndexFixing($BE$1,AZ1173,TRUE,_xll.ohTrigger(Trigger,Trigger6M))</f>
        <v>2.2324301935940136E-2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47561</v>
      </c>
      <c r="BA1174" s="101">
        <f>_xll.qlCalendarAdvance(Calendar,BA1173,AY1174,"f",,Trigger)</f>
        <v>47563</v>
      </c>
      <c r="BB1174" s="101">
        <f>_xll.qlInterestRateIndexMaturity(Currency&amp;"ibor"&amp;Tenor,BA1174,Trigger)</f>
        <v>47749</v>
      </c>
      <c r="BC1174" s="246">
        <f>_xll.qlIndexFixing($AC$5,AZ1174,TRUE,_xll.ohTrigger(Trigger,Trigger6M))</f>
        <v>2.2243777299906588E-2</v>
      </c>
      <c r="BD1174" s="246">
        <f>_xll.qlIndexFixing($BE$1,AZ1174,TRUE,_xll.ohTrigger(Trigger,Trigger6M))</f>
        <v>2.2320613255396329E-2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47568</v>
      </c>
      <c r="BA1175" s="101">
        <f>_xll.qlCalendarAdvance(Calendar,BA1174,AY1175,"f",,Trigger)</f>
        <v>47570</v>
      </c>
      <c r="BB1175" s="101">
        <f>_xll.qlInterestRateIndexMaturity(Currency&amp;"ibor"&amp;Tenor,BA1175,Trigger)</f>
        <v>47756</v>
      </c>
      <c r="BC1175" s="246">
        <f>_xll.qlIndexFixing($AC$5,AZ1175,TRUE,_xll.ohTrigger(Trigger,Trigger6M))</f>
        <v>2.2218434321423067E-2</v>
      </c>
      <c r="BD1175" s="246">
        <f>_xll.qlIndexFixing($BE$1,AZ1175,TRUE,_xll.ohTrigger(Trigger,Trigger6M))</f>
        <v>2.2316899495410773E-2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47575</v>
      </c>
      <c r="BA1176" s="101">
        <f>_xll.qlCalendarAdvance(Calendar,BA1175,AY1176,"f",,Trigger)</f>
        <v>47577</v>
      </c>
      <c r="BB1176" s="101">
        <f>_xll.qlInterestRateIndexMaturity(Currency&amp;"ibor"&amp;Tenor,BA1176,Trigger)</f>
        <v>47760</v>
      </c>
      <c r="BC1176" s="246">
        <f>_xll.qlIndexFixing($AC$5,AZ1176,TRUE,_xll.ohTrigger(Trigger,Trigger6M))</f>
        <v>2.2196303100887459E-2</v>
      </c>
      <c r="BD1176" s="246">
        <f>_xll.qlIndexFixing($BE$1,AZ1176,TRUE,_xll.ohTrigger(Trigger,Trigger6M))</f>
        <v>2.2311923102828961E-2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47582</v>
      </c>
      <c r="BA1177" s="101">
        <f>_xll.qlCalendarAdvance(Calendar,BA1176,AY1177,"f",,Trigger)</f>
        <v>47584</v>
      </c>
      <c r="BB1177" s="101">
        <f>_xll.qlInterestRateIndexMaturity(Currency&amp;"ibor"&amp;Tenor,BA1177,Trigger)</f>
        <v>47767</v>
      </c>
      <c r="BC1177" s="246">
        <f>_xll.qlIndexFixing($AC$5,AZ1177,TRUE,_xll.ohTrigger(Trigger,Trigger6M))</f>
        <v>2.2170056320517804E-2</v>
      </c>
      <c r="BD1177" s="246">
        <f>_xll.qlIndexFixing($BE$1,AZ1177,TRUE,_xll.ohTrigger(Trigger,Trigger6M))</f>
        <v>2.2308163357079695E-2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47589</v>
      </c>
      <c r="BA1178" s="101">
        <f>_xll.qlCalendarAdvance(Calendar,BA1177,AY1178,"f",,Trigger)</f>
        <v>47591</v>
      </c>
      <c r="BB1178" s="101">
        <f>_xll.qlInterestRateIndexMaturity(Currency&amp;"ibor"&amp;Tenor,BA1178,Trigger)</f>
        <v>47774</v>
      </c>
      <c r="BC1178" s="246">
        <f>_xll.qlIndexFixing($AC$5,AZ1178,TRUE,_xll.ohTrigger(Trigger,Trigger6M))</f>
        <v>2.2143697455075995E-2</v>
      </c>
      <c r="BD1178" s="246">
        <f>_xll.qlIndexFixing($BE$1,AZ1178,TRUE,_xll.ohTrigger(Trigger,Trigger6M))</f>
        <v>2.2304373563106408E-2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47596</v>
      </c>
      <c r="BA1179" s="101">
        <f>_xll.qlCalendarAdvance(Calendar,BA1178,AY1179,"f",,Trigger)</f>
        <v>47598</v>
      </c>
      <c r="BB1179" s="101">
        <f>_xll.qlInterestRateIndexMaturity(Currency&amp;"ibor"&amp;Tenor,BA1179,Trigger)</f>
        <v>47781</v>
      </c>
      <c r="BC1179" s="246">
        <f>_xll.qlIndexFixing($AC$5,AZ1179,TRUE,_xll.ohTrigger(Trigger,Trigger6M))</f>
        <v>2.2117226509027095E-2</v>
      </c>
      <c r="BD1179" s="246">
        <f>_xll.qlIndexFixing($BE$1,AZ1179,TRUE,_xll.ohTrigger(Trigger,Trigger6M))</f>
        <v>2.230055192075913E-2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47602</v>
      </c>
      <c r="BA1180" s="101">
        <f>_xll.qlCalendarAdvance(Calendar,BA1179,AY1180,"f",,Trigger)</f>
        <v>47605</v>
      </c>
      <c r="BB1180" s="101">
        <f>_xll.qlInterestRateIndexMaturity(Currency&amp;"ibor"&amp;Tenor,BA1180,Trigger)</f>
        <v>47791</v>
      </c>
      <c r="BC1180" s="246">
        <f>_xll.qlIndexFixing($AC$5,AZ1180,TRUE,_xll.ohTrigger(Trigger,Trigger6M))</f>
        <v>2.2090064822810614E-2</v>
      </c>
      <c r="BD1180" s="246">
        <f>_xll.qlIndexFixing($BE$1,AZ1180,TRUE,_xll.ohTrigger(Trigger,Trigger6M))</f>
        <v>2.2297892502645276E-2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47610</v>
      </c>
      <c r="BA1181" s="101">
        <f>_xll.qlCalendarAdvance(Calendar,BA1180,AY1181,"f",,Trigger)</f>
        <v>47612</v>
      </c>
      <c r="BB1181" s="101">
        <f>_xll.qlInterestRateIndexMaturity(Currency&amp;"ibor"&amp;Tenor,BA1181,Trigger)</f>
        <v>47798</v>
      </c>
      <c r="BC1181" s="246">
        <f>_xll.qlIndexFixing($AC$5,AZ1181,TRUE,_xll.ohTrigger(Trigger,Trigger6M))</f>
        <v>2.2064060032288807E-2</v>
      </c>
      <c r="BD1181" s="246">
        <f>_xll.qlIndexFixing($BE$1,AZ1181,TRUE,_xll.ohTrigger(Trigger,Trigger6M))</f>
        <v>2.2293991065493866E-2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47617</v>
      </c>
      <c r="BA1182" s="101">
        <f>_xll.qlCalendarAdvance(Calendar,BA1181,AY1182,"f",,Trigger)</f>
        <v>47619</v>
      </c>
      <c r="BB1182" s="101">
        <f>_xll.qlInterestRateIndexMaturity(Currency&amp;"ibor"&amp;Tenor,BA1182,Trigger)</f>
        <v>47805</v>
      </c>
      <c r="BC1182" s="246">
        <f>_xll.qlIndexFixing($AC$5,AZ1182,TRUE,_xll.ohTrigger(Trigger,Trigger6M))</f>
        <v>2.2037944955068084E-2</v>
      </c>
      <c r="BD1182" s="246">
        <f>_xll.qlIndexFixing($BE$1,AZ1182,TRUE,_xll.ohTrigger(Trigger,Trigger6M))</f>
        <v>2.229005214887218E-2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47624</v>
      </c>
      <c r="BA1183" s="101">
        <f>_xll.qlCalendarAdvance(Calendar,BA1182,AY1183,"f",,Trigger)</f>
        <v>47626</v>
      </c>
      <c r="BB1183" s="101">
        <f>_xll.qlInterestRateIndexMaturity(Currency&amp;"ibor"&amp;Tenor,BA1183,Trigger)</f>
        <v>47812</v>
      </c>
      <c r="BC1183" s="246">
        <f>_xll.qlIndexFixing($AC$5,AZ1183,TRUE,_xll.ohTrigger(Trigger,Trigger6M))</f>
        <v>2.2011719595571144E-2</v>
      </c>
      <c r="BD1183" s="246">
        <f>_xll.qlIndexFixing($BE$1,AZ1183,TRUE,_xll.ohTrigger(Trigger,Trigger6M))</f>
        <v>2.2286073981411351E-2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47631</v>
      </c>
      <c r="BA1184" s="101">
        <f>_xll.qlCalendarAdvance(Calendar,BA1183,AY1184,"f",,Trigger)</f>
        <v>47633</v>
      </c>
      <c r="BB1184" s="101">
        <f>_xll.qlInterestRateIndexMaturity(Currency&amp;"ibor"&amp;Tenor,BA1184,Trigger)</f>
        <v>47816</v>
      </c>
      <c r="BC1184" s="246">
        <f>_xll.qlIndexFixing($AC$5,AZ1184,TRUE,_xll.ohTrigger(Trigger,Trigger6M))</f>
        <v>2.1983190727250742E-2</v>
      </c>
      <c r="BD1184" s="246">
        <f>_xll.qlIndexFixing($BE$1,AZ1184,TRUE,_xll.ohTrigger(Trigger,Trigger6M))</f>
        <v>2.2280902979283281E-2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47638</v>
      </c>
      <c r="BA1185" s="101">
        <f>_xll.qlCalendarAdvance(Calendar,BA1184,AY1185,"f",,Trigger)</f>
        <v>47640</v>
      </c>
      <c r="BB1185" s="101">
        <f>_xll.qlInterestRateIndexMaturity(Currency&amp;"ibor"&amp;Tenor,BA1185,Trigger)</f>
        <v>47823</v>
      </c>
      <c r="BC1185" s="246">
        <f>_xll.qlIndexFixing($AC$5,AZ1185,TRUE,_xll.ohTrigger(Trigger,Trigger6M))</f>
        <v>2.1956047392371329E-2</v>
      </c>
      <c r="BD1185" s="246">
        <f>_xll.qlIndexFixing($BE$1,AZ1185,TRUE,_xll.ohTrigger(Trigger,Trigger6M))</f>
        <v>2.2276852444438916E-2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47645</v>
      </c>
      <c r="BA1186" s="101">
        <f>_xll.qlCalendarAdvance(Calendar,BA1185,AY1186,"f",,Trigger)</f>
        <v>47647</v>
      </c>
      <c r="BB1186" s="101">
        <f>_xll.qlInterestRateIndexMaturity(Currency&amp;"ibor"&amp;Tenor,BA1186,Trigger)</f>
        <v>47830</v>
      </c>
      <c r="BC1186" s="246">
        <f>_xll.qlIndexFixing($AC$5,AZ1186,TRUE,_xll.ohTrigger(Trigger,Trigger6M))</f>
        <v>2.1928792008666178E-2</v>
      </c>
      <c r="BD1186" s="246">
        <f>_xll.qlIndexFixing($BE$1,AZ1186,TRUE,_xll.ohTrigger(Trigger,Trigger6M))</f>
        <v>2.2272757460622399E-2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47652</v>
      </c>
      <c r="BA1187" s="101">
        <f>_xll.qlCalendarAdvance(Calendar,BA1186,AY1187,"f",,Trigger)</f>
        <v>47654</v>
      </c>
      <c r="BB1187" s="101">
        <f>_xll.qlInterestRateIndexMaturity(Currency&amp;"ibor"&amp;Tenor,BA1187,Trigger)</f>
        <v>47837</v>
      </c>
      <c r="BC1187" s="246">
        <f>_xll.qlIndexFixing($AC$5,AZ1187,TRUE,_xll.ohTrigger(Trigger,Trigger6M))</f>
        <v>2.1901424580751488E-2</v>
      </c>
      <c r="BD1187" s="246">
        <f>_xll.qlIndexFixing($BE$1,AZ1187,TRUE,_xll.ohTrigger(Trigger,Trigger6M))</f>
        <v>2.2268616227815667E-2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47659</v>
      </c>
      <c r="BA1188" s="101">
        <f>_xll.qlCalendarAdvance(Calendar,BA1187,AY1188,"f",,Trigger)</f>
        <v>47661</v>
      </c>
      <c r="BB1188" s="101">
        <f>_xll.qlInterestRateIndexMaturity(Currency&amp;"ibor"&amp;Tenor,BA1188,Trigger)</f>
        <v>47844</v>
      </c>
      <c r="BC1188" s="246">
        <f>_xll.qlIndexFixing($AC$5,AZ1188,TRUE,_xll.ohTrigger(Trigger,Trigger6M))</f>
        <v>2.1873945113261802E-2</v>
      </c>
      <c r="BD1188" s="246">
        <f>_xll.qlIndexFixing($BE$1,AZ1188,TRUE,_xll.ohTrigger(Trigger,Trigger6M))</f>
        <v>2.2264426946020325E-2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47666</v>
      </c>
      <c r="BA1189" s="101">
        <f>_xll.qlCalendarAdvance(Calendar,BA1188,AY1189,"f",,Trigger)</f>
        <v>47668</v>
      </c>
      <c r="BB1189" s="101">
        <f>_xll.qlInterestRateIndexMaturity(Currency&amp;"ibor"&amp;Tenor,BA1189,Trigger)</f>
        <v>47854</v>
      </c>
      <c r="BC1189" s="246">
        <f>_xll.qlIndexFixing($AC$5,AZ1189,TRUE,_xll.ohTrigger(Trigger,Trigger6M))</f>
        <v>2.1864430136051907E-2</v>
      </c>
      <c r="BD1189" s="246">
        <f>_xll.qlIndexFixing($BE$1,AZ1189,TRUE,_xll.ohTrigger(Trigger,Trigger6M))</f>
        <v>2.2261281521334608E-2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47673</v>
      </c>
      <c r="BA1190" s="101">
        <f>_xll.qlCalendarAdvance(Calendar,BA1189,AY1190,"f",,Trigger)</f>
        <v>47675</v>
      </c>
      <c r="BB1190" s="101">
        <f>_xll.qlInterestRateIndexMaturity(Currency&amp;"ibor"&amp;Tenor,BA1190,Trigger)</f>
        <v>47861</v>
      </c>
      <c r="BC1190" s="246">
        <f>_xll.qlIndexFixing($AC$5,AZ1190,TRUE,_xll.ohTrigger(Trigger,Trigger6M))</f>
        <v>2.1880828202432798E-2</v>
      </c>
      <c r="BD1190" s="246">
        <f>_xll.qlIndexFixing($BE$1,AZ1190,TRUE,_xll.ohTrigger(Trigger,Trigger6M))</f>
        <v>2.2256979621743216E-2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47680</v>
      </c>
      <c r="BA1191" s="101">
        <f>_xll.qlCalendarAdvance(Calendar,BA1190,AY1191,"f",,Trigger)</f>
        <v>47682</v>
      </c>
      <c r="BB1191" s="101">
        <f>_xll.qlInterestRateIndexMaturity(Currency&amp;"ibor"&amp;Tenor,BA1191,Trigger)</f>
        <v>47868</v>
      </c>
      <c r="BC1191" s="246">
        <f>_xll.qlIndexFixing($AC$5,AZ1191,TRUE,_xll.ohTrigger(Trigger,Trigger6M))</f>
        <v>2.1897226406191111E-2</v>
      </c>
      <c r="BD1191" s="246">
        <f>_xll.qlIndexFixing($BE$1,AZ1191,TRUE,_xll.ohTrigger(Trigger,Trigger6M))</f>
        <v>2.2252626578712235E-2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47687</v>
      </c>
      <c r="BA1192" s="101">
        <f>_xll.qlCalendarAdvance(Calendar,BA1191,AY1192,"f",,Trigger)</f>
        <v>47689</v>
      </c>
      <c r="BB1192" s="101">
        <f>_xll.qlInterestRateIndexMaturity(Currency&amp;"ibor"&amp;Tenor,BA1192,Trigger)</f>
        <v>47875</v>
      </c>
      <c r="BC1192" s="246">
        <f>_xll.qlIndexFixing($AC$5,AZ1192,TRUE,_xll.ohTrigger(Trigger,Trigger6M))</f>
        <v>2.1913624747328993E-2</v>
      </c>
      <c r="BD1192" s="246">
        <f>_xll.qlIndexFixing($BE$1,AZ1192,TRUE,_xll.ohTrigger(Trigger,Trigger6M))</f>
        <v>2.2248222392582034E-2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47694</v>
      </c>
      <c r="BA1193" s="101">
        <f>_xll.qlCalendarAdvance(Calendar,BA1192,AY1193,"f",,Trigger)</f>
        <v>47696</v>
      </c>
      <c r="BB1193" s="101">
        <f>_xll.qlInterestRateIndexMaturity(Currency&amp;"ibor"&amp;Tenor,BA1193,Trigger)</f>
        <v>47882</v>
      </c>
      <c r="BC1193" s="246">
        <f>_xll.qlIndexFixing($AC$5,AZ1193,TRUE,_xll.ohTrigger(Trigger,Trigger6M))</f>
        <v>2.1930023225846446E-2</v>
      </c>
      <c r="BD1193" s="246">
        <f>_xll.qlIndexFixing($BE$1,AZ1193,TRUE,_xll.ohTrigger(Trigger,Trigger6M))</f>
        <v>2.2243767063699436E-2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47701</v>
      </c>
      <c r="BA1194" s="101">
        <f>_xll.qlCalendarAdvance(Calendar,BA1193,AY1194,"f",,Trigger)</f>
        <v>47703</v>
      </c>
      <c r="BB1194" s="101">
        <f>_xll.qlInterestRateIndexMaturity(Currency&amp;"ibor"&amp;Tenor,BA1194,Trigger)</f>
        <v>47889</v>
      </c>
      <c r="BC1194" s="246">
        <f>_xll.qlIndexFixing($AC$5,AZ1194,TRUE,_xll.ohTrigger(Trigger,Trigger6M))</f>
        <v>2.1946421841746049E-2</v>
      </c>
      <c r="BD1194" s="246">
        <f>_xll.qlIndexFixing($BE$1,AZ1194,TRUE,_xll.ohTrigger(Trigger,Trigger6M))</f>
        <v>2.2239260592412546E-2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47708</v>
      </c>
      <c r="BA1195" s="101">
        <f>_xll.qlCalendarAdvance(Calendar,BA1194,AY1195,"f",,Trigger)</f>
        <v>47710</v>
      </c>
      <c r="BB1195" s="101">
        <f>_xll.qlInterestRateIndexMaturity(Currency&amp;"ibor"&amp;Tenor,BA1195,Trigger)</f>
        <v>47896</v>
      </c>
      <c r="BC1195" s="246">
        <f>_xll.qlIndexFixing($AC$5,AZ1195,TRUE,_xll.ohTrigger(Trigger,Trigger6M))</f>
        <v>2.1962820595028229E-2</v>
      </c>
      <c r="BD1195" s="246">
        <f>_xll.qlIndexFixing($BE$1,AZ1195,TRUE,_xll.ohTrigger(Trigger,Trigger6M))</f>
        <v>2.2234702979074636E-2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47715</v>
      </c>
      <c r="BA1196" s="101">
        <f>_xll.qlCalendarAdvance(Calendar,BA1195,AY1196,"f",,Trigger)</f>
        <v>47717</v>
      </c>
      <c r="BB1196" s="101">
        <f>_xll.qlInterestRateIndexMaturity(Currency&amp;"ibor"&amp;Tenor,BA1196,Trigger)</f>
        <v>47903</v>
      </c>
      <c r="BC1196" s="246">
        <f>_xll.qlIndexFixing($AC$5,AZ1196,TRUE,_xll.ohTrigger(Trigger,Trigger6M))</f>
        <v>2.1979219485693847E-2</v>
      </c>
      <c r="BD1196" s="246">
        <f>_xll.qlIndexFixing($BE$1,AZ1196,TRUE,_xll.ohTrigger(Trigger,Trigger6M))</f>
        <v>2.2230094224043262E-2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47722</v>
      </c>
      <c r="BA1197" s="101">
        <f>_xll.qlCalendarAdvance(Calendar,BA1196,AY1197,"f",,Trigger)</f>
        <v>47724</v>
      </c>
      <c r="BB1197" s="101">
        <f>_xll.qlInterestRateIndexMaturity(Currency&amp;"ibor"&amp;Tenor,BA1197,Trigger)</f>
        <v>47907</v>
      </c>
      <c r="BC1197" s="246">
        <f>_xll.qlIndexFixing($AC$5,AZ1197,TRUE,_xll.ohTrigger(Trigger,Trigger6M))</f>
        <v>2.1990096917029051E-2</v>
      </c>
      <c r="BD1197" s="246">
        <f>_xll.qlIndexFixing($BE$1,AZ1197,TRUE,_xll.ohTrigger(Trigger,Trigger6M))</f>
        <v>2.222443489077958E-2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47729</v>
      </c>
      <c r="BA1198" s="101">
        <f>_xll.qlCalendarAdvance(Calendar,BA1197,AY1198,"f",,Trigger)</f>
        <v>47731</v>
      </c>
      <c r="BB1198" s="101">
        <f>_xll.qlInterestRateIndexMaturity(Currency&amp;"ibor"&amp;Tenor,BA1198,Trigger)</f>
        <v>47912</v>
      </c>
      <c r="BC1198" s="246">
        <f>_xll.qlIndexFixing($AC$5,AZ1198,TRUE,_xll.ohTrigger(Trigger,Trigger6M))</f>
        <v>2.2002810838074715E-2</v>
      </c>
      <c r="BD1198" s="246">
        <f>_xll.qlIndexFixing($BE$1,AZ1198,TRUE,_xll.ohTrigger(Trigger,Trigger6M))</f>
        <v>2.2219075452586039E-2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47736</v>
      </c>
      <c r="BA1199" s="101">
        <f>_xll.qlCalendarAdvance(Calendar,BA1198,AY1199,"f",,Trigger)</f>
        <v>47738</v>
      </c>
      <c r="BB1199" s="101">
        <f>_xll.qlInterestRateIndexMaturity(Currency&amp;"ibor"&amp;Tenor,BA1199,Trigger)</f>
        <v>47919</v>
      </c>
      <c r="BC1199" s="246">
        <f>_xll.qlIndexFixing($AC$5,AZ1199,TRUE,_xll.ohTrigger(Trigger,Trigger6M))</f>
        <v>2.2019205106736453E-2</v>
      </c>
      <c r="BD1199" s="246">
        <f>_xll.qlIndexFixing($BE$1,AZ1199,TRUE,_xll.ohTrigger(Trigger,Trigger6M))</f>
        <v>2.2214332994389727E-2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47743</v>
      </c>
      <c r="BA1200" s="101">
        <f>_xll.qlCalendarAdvance(Calendar,BA1199,AY1200,"f",,Trigger)</f>
        <v>47745</v>
      </c>
      <c r="BB1200" s="101">
        <f>_xll.qlInterestRateIndexMaturity(Currency&amp;"ibor"&amp;Tenor,BA1200,Trigger)</f>
        <v>47926</v>
      </c>
      <c r="BC1200" s="246">
        <f>_xll.qlIndexFixing($AC$5,AZ1200,TRUE,_xll.ohTrigger(Trigger,Trigger6M))</f>
        <v>2.2035599509053049E-2</v>
      </c>
      <c r="BD1200" s="246">
        <f>_xll.qlIndexFixing($BE$1,AZ1200,TRUE,_xll.ohTrigger(Trigger,Trigger6M))</f>
        <v>2.2209539411208502E-2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47750</v>
      </c>
      <c r="BA1201" s="101">
        <f>_xll.qlCalendarAdvance(Calendar,BA1200,AY1201,"f",,Trigger)</f>
        <v>47752</v>
      </c>
      <c r="BB1201" s="101">
        <f>_xll.qlInterestRateIndexMaturity(Currency&amp;"ibor"&amp;Tenor,BA1201,Trigger)</f>
        <v>47933</v>
      </c>
      <c r="BC1201" s="246">
        <f>_xll.qlIndexFixing($AC$5,AZ1201,TRUE,_xll.ohTrigger(Trigger,Trigger6M))</f>
        <v>2.2051994045024059E-2</v>
      </c>
      <c r="BD1201" s="246">
        <f>_xll.qlIndexFixing($BE$1,AZ1201,TRUE,_xll.ohTrigger(Trigger,Trigger6M))</f>
        <v>2.2204694703409369E-2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47757</v>
      </c>
      <c r="BA1202" s="101">
        <f>_xll.qlCalendarAdvance(Calendar,BA1201,AY1202,"f",,Trigger)</f>
        <v>47759</v>
      </c>
      <c r="BB1202" s="101">
        <f>_xll.qlInterestRateIndexMaturity(Currency&amp;"ibor"&amp;Tenor,BA1202,Trigger)</f>
        <v>47941</v>
      </c>
      <c r="BC1202" s="246">
        <f>_xll.qlIndexFixing($AC$5,AZ1202,TRUE,_xll.ohTrigger(Trigger,Trigger6M))</f>
        <v>2.2070233772821364E-2</v>
      </c>
      <c r="BD1202" s="246">
        <f>_xll.qlIndexFixing($BE$1,AZ1202,TRUE,_xll.ohTrigger(Trigger,Trigger6M))</f>
        <v>2.2200113374981113E-2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47764</v>
      </c>
      <c r="BA1203" s="101">
        <f>_xll.qlCalendarAdvance(Calendar,BA1202,AY1203,"f",,Trigger)</f>
        <v>47766</v>
      </c>
      <c r="BB1203" s="101">
        <f>_xll.qlInterestRateIndexMaturity(Currency&amp;"ibor"&amp;Tenor,BA1203,Trigger)</f>
        <v>47948</v>
      </c>
      <c r="BC1203" s="246">
        <f>_xll.qlIndexFixing($AC$5,AZ1203,TRUE,_xll.ohTrigger(Trigger,Trigger6M))</f>
        <v>2.2086629585590368E-2</v>
      </c>
      <c r="BD1203" s="246">
        <f>_xll.qlIndexFixing($BE$1,AZ1203,TRUE,_xll.ohTrigger(Trigger,Trigger6M))</f>
        <v>2.2195162463840713E-2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47771</v>
      </c>
      <c r="BA1204" s="101">
        <f>_xll.qlCalendarAdvance(Calendar,BA1203,AY1204,"f",,Trigger)</f>
        <v>47773</v>
      </c>
      <c r="BB1204" s="101">
        <f>_xll.qlInterestRateIndexMaturity(Currency&amp;"ibor"&amp;Tenor,BA1204,Trigger)</f>
        <v>47955</v>
      </c>
      <c r="BC1204" s="246">
        <f>_xll.qlIndexFixing($AC$5,AZ1204,TRUE,_xll.ohTrigger(Trigger,Trigger6M))</f>
        <v>2.2103025532765264E-2</v>
      </c>
      <c r="BD1204" s="246">
        <f>_xll.qlIndexFixing($BE$1,AZ1204,TRUE,_xll.ohTrigger(Trigger,Trigger6M))</f>
        <v>2.219016042616347E-2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47778</v>
      </c>
      <c r="BA1205" s="101">
        <f>_xll.qlCalendarAdvance(Calendar,BA1204,AY1205,"f",,Trigger)</f>
        <v>47780</v>
      </c>
      <c r="BB1205" s="101">
        <f>_xll.qlInterestRateIndexMaturity(Currency&amp;"ibor"&amp;Tenor,BA1205,Trigger)</f>
        <v>47962</v>
      </c>
      <c r="BC1205" s="246">
        <f>_xll.qlIndexFixing($AC$5,AZ1205,TRUE,_xll.ohTrigger(Trigger,Trigger6M))</f>
        <v>2.2119421614346053E-2</v>
      </c>
      <c r="BD1205" s="246">
        <f>_xll.qlIndexFixing($BE$1,AZ1205,TRUE,_xll.ohTrigger(Trigger,Trigger6M))</f>
        <v>2.2185107262331923E-2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47785</v>
      </c>
      <c r="BA1206" s="101">
        <f>_xll.qlCalendarAdvance(Calendar,BA1205,AY1206,"f",,Trigger)</f>
        <v>47787</v>
      </c>
      <c r="BB1206" s="101">
        <f>_xll.qlInterestRateIndexMaturity(Currency&amp;"ibor"&amp;Tenor,BA1206,Trigger)</f>
        <v>47968</v>
      </c>
      <c r="BC1206" s="246">
        <f>_xll.qlIndexFixing($AC$5,AZ1206,TRUE,_xll.ohTrigger(Trigger,Trigger6M))</f>
        <v>2.213396872974609E-2</v>
      </c>
      <c r="BD1206" s="246">
        <f>_xll.qlIndexFixing($BE$1,AZ1206,TRUE,_xll.ohTrigger(Trigger,Trigger6M))</f>
        <v>2.2179704308203787E-2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47792</v>
      </c>
      <c r="BA1207" s="101">
        <f>_xll.qlCalendarAdvance(Calendar,BA1206,AY1207,"f",,Trigger)</f>
        <v>47794</v>
      </c>
      <c r="BB1207" s="101">
        <f>_xll.qlInterestRateIndexMaturity(Currency&amp;"ibor"&amp;Tenor,BA1207,Trigger)</f>
        <v>47975</v>
      </c>
      <c r="BC1207" s="246">
        <f>_xll.qlIndexFixing($AC$5,AZ1207,TRUE,_xll.ohTrigger(Trigger,Trigger6M))</f>
        <v>2.2150364067671402E-2</v>
      </c>
      <c r="BD1207" s="246">
        <f>_xll.qlIndexFixing($BE$1,AZ1207,TRUE,_xll.ohTrigger(Trigger,Trigger6M))</f>
        <v>2.2174552860589229E-2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47799</v>
      </c>
      <c r="BA1208" s="101">
        <f>_xll.qlCalendarAdvance(Calendar,BA1207,AY1208,"f",,Trigger)</f>
        <v>47801</v>
      </c>
      <c r="BB1208" s="101">
        <f>_xll.qlInterestRateIndexMaturity(Currency&amp;"ibor"&amp;Tenor,BA1208,Trigger)</f>
        <v>47982</v>
      </c>
      <c r="BC1208" s="246">
        <f>_xll.qlIndexFixing($AC$5,AZ1208,TRUE,_xll.ohTrigger(Trigger,Trigger6M))</f>
        <v>2.2166759539259076E-2</v>
      </c>
      <c r="BD1208" s="246">
        <f>_xll.qlIndexFixing($BE$1,AZ1208,TRUE,_xll.ohTrigger(Trigger,Trigger6M))</f>
        <v>2.2169350291025125E-2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47806</v>
      </c>
      <c r="BA1209" s="101">
        <f>_xll.qlCalendarAdvance(Calendar,BA1208,AY1209,"f",,Trigger)</f>
        <v>47808</v>
      </c>
      <c r="BB1209" s="101">
        <f>_xll.qlInterestRateIndexMaturity(Currency&amp;"ibor"&amp;Tenor,BA1209,Trigger)</f>
        <v>47989</v>
      </c>
      <c r="BC1209" s="246">
        <f>_xll.qlIndexFixing($AC$5,AZ1209,TRUE,_xll.ohTrigger(Trigger,Trigger6M))</f>
        <v>2.2183155144510441E-2</v>
      </c>
      <c r="BD1209" s="246">
        <f>_xll.qlIndexFixing($BE$1,AZ1209,TRUE,_xll.ohTrigger(Trigger,Trigger6M))</f>
        <v>2.2164096599907618E-2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47813</v>
      </c>
      <c r="BA1210" s="101">
        <f>_xll.qlCalendarAdvance(Calendar,BA1209,AY1210,"f",,Trigger)</f>
        <v>47815</v>
      </c>
      <c r="BB1210" s="101">
        <f>_xll.qlInterestRateIndexMaturity(Currency&amp;"ibor"&amp;Tenor,BA1210,Trigger)</f>
        <v>47996</v>
      </c>
      <c r="BC1210" s="246">
        <f>_xll.qlIndexFixing($AC$5,AZ1210,TRUE,_xll.ohTrigger(Trigger,Trigger6M))</f>
        <v>2.2199550883427698E-2</v>
      </c>
      <c r="BD1210" s="246">
        <f>_xll.qlIndexFixing($BE$1,AZ1210,TRUE,_xll.ohTrigger(Trigger,Trigger6M))</f>
        <v>2.2158791787637275E-2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47820</v>
      </c>
      <c r="BA1211" s="101">
        <f>_xll.qlCalendarAdvance(Calendar,BA1210,AY1211,"f",,Trigger)</f>
        <v>47822</v>
      </c>
      <c r="BB1211" s="101">
        <f>_xll.qlInterestRateIndexMaturity(Currency&amp;"ibor"&amp;Tenor,BA1211,Trigger)</f>
        <v>48004</v>
      </c>
      <c r="BC1211" s="246">
        <f>_xll.qlIndexFixing($AC$5,AZ1211,TRUE,_xll.ohTrigger(Trigger,Trigger6M))</f>
        <v>2.2217800926423063E-2</v>
      </c>
      <c r="BD1211" s="246">
        <f>_xll.qlIndexFixing($BE$1,AZ1211,TRUE,_xll.ohTrigger(Trigger,Trigger6M))</f>
        <v>2.2153714652096201E-2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47827</v>
      </c>
      <c r="BA1212" s="101">
        <f>_xll.qlCalendarAdvance(Calendar,BA1211,AY1212,"f",,Trigger)</f>
        <v>47829</v>
      </c>
      <c r="BB1212" s="101">
        <f>_xll.qlInterestRateIndexMaturity(Currency&amp;"ibor"&amp;Tenor,BA1212,Trigger)</f>
        <v>48011</v>
      </c>
      <c r="BC1212" s="246">
        <f>_xll.qlIndexFixing($AC$5,AZ1212,TRUE,_xll.ohTrigger(Trigger,Trigger6M))</f>
        <v>2.2234197948878924E-2</v>
      </c>
      <c r="BD1212" s="246">
        <f>_xll.qlIndexFixing($BE$1,AZ1212,TRUE,_xll.ohTrigger(Trigger,Trigger6M))</f>
        <v>2.2148303616260537E-2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47834</v>
      </c>
      <c r="BA1213" s="101">
        <f>_xll.qlCalendarAdvance(Calendar,BA1212,AY1213,"f",,Trigger)</f>
        <v>47836</v>
      </c>
      <c r="BB1213" s="101">
        <f>_xll.qlInterestRateIndexMaturity(Currency&amp;"ibor"&amp;Tenor,BA1213,Trigger)</f>
        <v>48018</v>
      </c>
      <c r="BC1213" s="246">
        <f>_xll.qlIndexFixing($AC$5,AZ1213,TRUE,_xll.ohTrigger(Trigger,Trigger6M))</f>
        <v>2.2250595105749022E-2</v>
      </c>
      <c r="BD1213" s="246">
        <f>_xll.qlIndexFixing($BE$1,AZ1213,TRUE,_xll.ohTrigger(Trigger,Trigger6M))</f>
        <v>2.2142841457481632E-2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47840</v>
      </c>
      <c r="BA1214" s="101">
        <f>_xll.qlCalendarAdvance(Calendar,BA1213,AY1214,"f",,Trigger)</f>
        <v>47844</v>
      </c>
      <c r="BB1214" s="101">
        <f>_xll.qlInterestRateIndexMaturity(Currency&amp;"ibor"&amp;Tenor,BA1214,Trigger)</f>
        <v>48026</v>
      </c>
      <c r="BC1214" s="246">
        <f>_xll.qlIndexFixing($AC$5,AZ1214,TRUE,_xll.ohTrigger(Trigger,Trigger6M))</f>
        <v>2.2269334878191854E-2</v>
      </c>
      <c r="BD1214" s="246">
        <f>_xll.qlIndexFixing($BE$1,AZ1214,TRUE,_xll.ohTrigger(Trigger,Trigger6M))</f>
        <v>2.2136536391320152E-2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47848</v>
      </c>
      <c r="BA1215" s="101">
        <f>_xll.qlCalendarAdvance(Calendar,BA1214,AY1215,"f",,Trigger)</f>
        <v>47851</v>
      </c>
      <c r="BB1215" s="101">
        <f>_xll.qlInterestRateIndexMaturity(Currency&amp;"ibor"&amp;Tenor,BA1215,Trigger)</f>
        <v>48032</v>
      </c>
      <c r="BC1215" s="246">
        <f>_xll.qlIndexFixing($AC$5,AZ1215,TRUE,_xll.ohTrigger(Trigger,Trigger6M))</f>
        <v>2.2277686055404863E-2</v>
      </c>
      <c r="BD1215" s="246">
        <f>_xll.qlIndexFixing($BE$1,AZ1215,TRUE,_xll.ohTrigger(Trigger,Trigger6M))</f>
        <v>2.213070240577943E-2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47856</v>
      </c>
      <c r="BA1216" s="101">
        <f>_xll.qlCalendarAdvance(Calendar,BA1215,AY1216,"f",,Trigger)</f>
        <v>47858</v>
      </c>
      <c r="BB1216" s="101">
        <f>_xll.qlInterestRateIndexMaturity(Currency&amp;"ibor"&amp;Tenor,BA1216,Trigger)</f>
        <v>48039</v>
      </c>
      <c r="BC1216" s="246">
        <f>_xll.qlIndexFixing($AC$5,AZ1216,TRUE,_xll.ohTrigger(Trigger,Trigger6M))</f>
        <v>2.2250708304013808E-2</v>
      </c>
      <c r="BD1216" s="246">
        <f>_xll.qlIndexFixing($BE$1,AZ1216,TRUE,_xll.ohTrigger(Trigger,Trigger6M))</f>
        <v>2.2125083572596391E-2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47863</v>
      </c>
      <c r="BA1217" s="101">
        <f>_xll.qlCalendarAdvance(Calendar,BA1216,AY1217,"f",,Trigger)</f>
        <v>47865</v>
      </c>
      <c r="BB1217" s="101">
        <f>_xll.qlInterestRateIndexMaturity(Currency&amp;"ibor"&amp;Tenor,BA1217,Trigger)</f>
        <v>48046</v>
      </c>
      <c r="BC1217" s="246">
        <f>_xll.qlIndexFixing($AC$5,AZ1217,TRUE,_xll.ohTrigger(Trigger,Trigger6M))</f>
        <v>2.2223627203996742E-2</v>
      </c>
      <c r="BD1217" s="246">
        <f>_xll.qlIndexFixing($BE$1,AZ1217,TRUE,_xll.ohTrigger(Trigger,Trigger6M))</f>
        <v>2.2119413621235373E-2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47870</v>
      </c>
      <c r="BA1218" s="101">
        <f>_xll.qlCalendarAdvance(Calendar,BA1217,AY1218,"f",,Trigger)</f>
        <v>47872</v>
      </c>
      <c r="BB1218" s="101">
        <f>_xll.qlInterestRateIndexMaturity(Currency&amp;"ibor"&amp;Tenor,BA1218,Trigger)</f>
        <v>48053</v>
      </c>
      <c r="BC1218" s="246">
        <f>_xll.qlIndexFixing($AC$5,AZ1218,TRUE,_xll.ohTrigger(Trigger,Trigger6M))</f>
        <v>2.2196442759537284E-2</v>
      </c>
      <c r="BD1218" s="246">
        <f>_xll.qlIndexFixing($BE$1,AZ1218,TRUE,_xll.ohTrigger(Trigger,Trigger6M))</f>
        <v>2.2113692552130509E-2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47877</v>
      </c>
      <c r="BA1219" s="101">
        <f>_xll.qlCalendarAdvance(Calendar,BA1218,AY1219,"f",,Trigger)</f>
        <v>47879</v>
      </c>
      <c r="BB1219" s="101">
        <f>_xll.qlInterestRateIndexMaturity(Currency&amp;"ibor"&amp;Tenor,BA1219,Trigger)</f>
        <v>48060</v>
      </c>
      <c r="BC1219" s="246">
        <f>_xll.qlIndexFixing($AC$5,AZ1219,TRUE,_xll.ohTrigger(Trigger,Trigger6M))</f>
        <v>2.2169154974837148E-2</v>
      </c>
      <c r="BD1219" s="246">
        <f>_xll.qlIndexFixing($BE$1,AZ1219,TRUE,_xll.ohTrigger(Trigger,Trigger6M))</f>
        <v>2.2107920365717244E-2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47884</v>
      </c>
      <c r="BA1220" s="101">
        <f>_xll.qlCalendarAdvance(Calendar,BA1219,AY1220,"f",,Trigger)</f>
        <v>47886</v>
      </c>
      <c r="BB1220" s="101">
        <f>_xll.qlInterestRateIndexMaturity(Currency&amp;"ibor"&amp;Tenor,BA1220,Trigger)</f>
        <v>48067</v>
      </c>
      <c r="BC1220" s="246">
        <f>_xll.qlIndexFixing($AC$5,AZ1220,TRUE,_xll.ohTrigger(Trigger,Trigger6M))</f>
        <v>2.2141763854111752E-2</v>
      </c>
      <c r="BD1220" s="246">
        <f>_xll.qlIndexFixing($BE$1,AZ1220,TRUE,_xll.ohTrigger(Trigger,Trigger6M))</f>
        <v>2.210209706243545E-2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47891</v>
      </c>
      <c r="BA1221" s="101">
        <f>_xll.qlCalendarAdvance(Calendar,BA1220,AY1221,"f",,Trigger)</f>
        <v>47893</v>
      </c>
      <c r="BB1221" s="101">
        <f>_xll.qlInterestRateIndexMaturity(Currency&amp;"ibor"&amp;Tenor,BA1221,Trigger)</f>
        <v>48074</v>
      </c>
      <c r="BC1221" s="246">
        <f>_xll.qlIndexFixing($AC$5,AZ1221,TRUE,_xll.ohTrigger(Trigger,Trigger6M))</f>
        <v>2.2114269401593733E-2</v>
      </c>
      <c r="BD1221" s="246">
        <f>_xll.qlIndexFixing($BE$1,AZ1221,TRUE,_xll.ohTrigger(Trigger,Trigger6M))</f>
        <v>2.2096222642730742E-2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47898</v>
      </c>
      <c r="BA1222" s="101">
        <f>_xll.qlCalendarAdvance(Calendar,BA1221,AY1222,"f",,Trigger)</f>
        <v>47900</v>
      </c>
      <c r="BB1222" s="101">
        <f>_xll.qlInterestRateIndexMaturity(Currency&amp;"ibor"&amp;Tenor,BA1222,Trigger)</f>
        <v>48081</v>
      </c>
      <c r="BC1222" s="246">
        <f>_xll.qlIndexFixing($AC$5,AZ1222,TRUE,_xll.ohTrigger(Trigger,Trigger6M))</f>
        <v>2.2086671621531179E-2</v>
      </c>
      <c r="BD1222" s="246">
        <f>_xll.qlIndexFixing($BE$1,AZ1222,TRUE,_xll.ohTrigger(Trigger,Trigger6M))</f>
        <v>2.2090297107050048E-2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47905</v>
      </c>
      <c r="BA1223" s="101">
        <f>_xll.qlCalendarAdvance(Calendar,BA1222,AY1223,"f",,Trigger)</f>
        <v>47907</v>
      </c>
      <c r="BB1223" s="101">
        <f>_xll.qlInterestRateIndexMaturity(Currency&amp;"ibor"&amp;Tenor,BA1223,Trigger)</f>
        <v>48089</v>
      </c>
      <c r="BC1223" s="246">
        <f>_xll.qlIndexFixing($AC$5,AZ1223,TRUE,_xll.ohTrigger(Trigger,Trigger6M))</f>
        <v>2.2056497869699185E-2</v>
      </c>
      <c r="BD1223" s="246">
        <f>_xll.qlIndexFixing($BE$1,AZ1223,TRUE,_xll.ohTrigger(Trigger,Trigger6M))</f>
        <v>2.2084550691192639E-2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47912</v>
      </c>
      <c r="BA1224" s="101">
        <f>_xll.qlCalendarAdvance(Calendar,BA1223,AY1224,"f",,Trigger)</f>
        <v>47914</v>
      </c>
      <c r="BB1224" s="101">
        <f>_xll.qlInterestRateIndexMaturity(Currency&amp;"ibor"&amp;Tenor,BA1224,Trigger)</f>
        <v>48099</v>
      </c>
      <c r="BC1224" s="246">
        <f>_xll.qlIndexFixing($AC$5,AZ1224,TRUE,_xll.ohTrigger(Trigger,Trigger6M))</f>
        <v>2.2022432332479157E-2</v>
      </c>
      <c r="BD1224" s="246">
        <f>_xll.qlIndexFixing($BE$1,AZ1224,TRUE,_xll.ohTrigger(Trigger,Trigger6M))</f>
        <v>2.2079195304883743E-2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47919</v>
      </c>
      <c r="BA1225" s="101">
        <f>_xll.qlCalendarAdvance(Calendar,BA1224,AY1225,"f",,Trigger)</f>
        <v>47921</v>
      </c>
      <c r="BB1225" s="101">
        <f>_xll.qlInterestRateIndexMaturity(Currency&amp;"ibor"&amp;Tenor,BA1225,Trigger)</f>
        <v>48106</v>
      </c>
      <c r="BC1225" s="246">
        <f>_xll.qlIndexFixing($AC$5,AZ1225,TRUE,_xll.ohTrigger(Trigger,Trigger6M))</f>
        <v>2.1995418080925172E-2</v>
      </c>
      <c r="BD1225" s="246">
        <f>_xll.qlIndexFixing($BE$1,AZ1225,TRUE,_xll.ohTrigger(Trigger,Trigger6M))</f>
        <v>2.2073100333666714E-2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47926</v>
      </c>
      <c r="BA1226" s="101">
        <f>_xll.qlCalendarAdvance(Calendar,BA1225,AY1226,"f",,Trigger)</f>
        <v>47928</v>
      </c>
      <c r="BB1226" s="101">
        <f>_xll.qlInterestRateIndexMaturity(Currency&amp;"ibor"&amp;Tenor,BA1226,Trigger)</f>
        <v>48113</v>
      </c>
      <c r="BC1226" s="246">
        <f>_xll.qlIndexFixing($AC$5,AZ1226,TRUE,_xll.ohTrigger(Trigger,Trigger6M))</f>
        <v>2.1968302720476524E-2</v>
      </c>
      <c r="BD1226" s="246">
        <f>_xll.qlIndexFixing($BE$1,AZ1226,TRUE,_xll.ohTrigger(Trigger,Trigger6M))</f>
        <v>2.2066954236384575E-2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47933</v>
      </c>
      <c r="BA1227" s="101">
        <f>_xll.qlCalendarAdvance(Calendar,BA1226,AY1227,"f",,Trigger)</f>
        <v>47935</v>
      </c>
      <c r="BB1227" s="101">
        <f>_xll.qlInterestRateIndexMaturity(Currency&amp;"ibor"&amp;Tenor,BA1227,Trigger)</f>
        <v>48120</v>
      </c>
      <c r="BC1227" s="246">
        <f>_xll.qlIndexFixing($AC$5,AZ1227,TRUE,_xll.ohTrigger(Trigger,Trigger6M))</f>
        <v>2.1941086255324458E-2</v>
      </c>
      <c r="BD1227" s="246">
        <f>_xll.qlIndexFixing($BE$1,AZ1227,TRUE,_xll.ohTrigger(Trigger,Trigger6M))</f>
        <v>2.2060757013516077E-2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47940</v>
      </c>
      <c r="BA1228" s="101">
        <f>_xll.qlCalendarAdvance(Calendar,BA1227,AY1228,"f",,Trigger)</f>
        <v>47942</v>
      </c>
      <c r="BB1228" s="101">
        <f>_xll.qlInterestRateIndexMaturity(Currency&amp;"ibor"&amp;Tenor,BA1228,Trigger)</f>
        <v>48127</v>
      </c>
      <c r="BC1228" s="246">
        <f>_xll.qlIndexFixing($AC$5,AZ1228,TRUE,_xll.ohTrigger(Trigger,Trigger6M))</f>
        <v>2.1913768689673176E-2</v>
      </c>
      <c r="BD1228" s="246">
        <f>_xll.qlIndexFixing($BE$1,AZ1228,TRUE,_xll.ohTrigger(Trigger,Trigger6M))</f>
        <v>2.2054508665544727E-2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47947</v>
      </c>
      <c r="BA1229" s="101">
        <f>_xll.qlCalendarAdvance(Calendar,BA1228,AY1229,"f",,Trigger)</f>
        <v>47953</v>
      </c>
      <c r="BB1229" s="101">
        <f>_xll.qlInterestRateIndexMaturity(Currency&amp;"ibor"&amp;Tenor,BA1229,Trigger)</f>
        <v>48136</v>
      </c>
      <c r="BC1229" s="246">
        <f>_xll.qlIndexFixing($AC$5,AZ1229,TRUE,_xll.ohTrigger(Trigger,Trigger6M))</f>
        <v>2.1872444780455174E-2</v>
      </c>
      <c r="BD1229" s="246">
        <f>_xll.qlIndexFixing($BE$1,AZ1229,TRUE,_xll.ohTrigger(Trigger,Trigger6M))</f>
        <v>2.2044180887034505E-2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47956</v>
      </c>
      <c r="BA1230" s="101">
        <f>_xll.qlCalendarAdvance(Calendar,BA1229,AY1230,"f",,Trigger)</f>
        <v>47960</v>
      </c>
      <c r="BB1230" s="101">
        <f>_xll.qlInterestRateIndexMaturity(Currency&amp;"ibor"&amp;Tenor,BA1230,Trigger)</f>
        <v>48143</v>
      </c>
      <c r="BC1230" s="246">
        <f>_xll.qlIndexFixing($AC$5,AZ1230,TRUE,_xll.ohTrigger(Trigger,Trigger6M))</f>
        <v>2.1844419318977546E-2</v>
      </c>
      <c r="BD1230" s="246">
        <f>_xll.qlIndexFixing($BE$1,AZ1230,TRUE,_xll.ohTrigger(Trigger,Trigger6M))</f>
        <v>2.2037809155958193E-2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47963</v>
      </c>
      <c r="BA1231" s="101">
        <f>_xll.qlCalendarAdvance(Calendar,BA1230,AY1231,"f",,Trigger)</f>
        <v>47967</v>
      </c>
      <c r="BB1231" s="101">
        <f>_xll.qlInterestRateIndexMaturity(Currency&amp;"ibor"&amp;Tenor,BA1231,Trigger)</f>
        <v>48150</v>
      </c>
      <c r="BC1231" s="246">
        <f>_xll.qlIndexFixing($AC$5,AZ1231,TRUE,_xll.ohTrigger(Trigger,Trigger6M))</f>
        <v>2.1816291683801781E-2</v>
      </c>
      <c r="BD1231" s="246">
        <f>_xll.qlIndexFixing($BE$1,AZ1231,TRUE,_xll.ohTrigger(Trigger,Trigger6M))</f>
        <v>2.2031386307462947E-2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47970</v>
      </c>
      <c r="BA1232" s="101">
        <f>_xll.qlCalendarAdvance(Calendar,BA1231,AY1232,"f",,Trigger)</f>
        <v>47974</v>
      </c>
      <c r="BB1232" s="101">
        <f>_xll.qlInterestRateIndexMaturity(Currency&amp;"ibor"&amp;Tenor,BA1232,Trigger)</f>
        <v>48158</v>
      </c>
      <c r="BC1232" s="246">
        <f>_xll.qlIndexFixing($AC$5,AZ1232,TRUE,_xll.ohTrigger(Trigger,Trigger6M))</f>
        <v>2.1787821345495888E-2</v>
      </c>
      <c r="BD1232" s="246">
        <f>_xll.qlIndexFixing($BE$1,AZ1232,TRUE,_xll.ohTrigger(Trigger,Trigger6M))</f>
        <v>2.202510323065061E-2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47977</v>
      </c>
      <c r="BA1233" s="101">
        <f>_xll.qlCalendarAdvance(Calendar,BA1232,AY1233,"f",,Trigger)</f>
        <v>47981</v>
      </c>
      <c r="BB1233" s="101">
        <f>_xll.qlInterestRateIndexMaturity(Currency&amp;"ibor"&amp;Tenor,BA1233,Trigger)</f>
        <v>48165</v>
      </c>
      <c r="BC1233" s="246">
        <f>_xll.qlIndexFixing($AC$5,AZ1233,TRUE,_xll.ohTrigger(Trigger,Trigger6M))</f>
        <v>2.175971620143689E-2</v>
      </c>
      <c r="BD1233" s="246">
        <f>_xll.qlIndexFixing($BE$1,AZ1233,TRUE,_xll.ohTrigger(Trigger,Trigger6M))</f>
        <v>2.2018574100552728E-2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47984</v>
      </c>
      <c r="BA1234" s="101">
        <f>_xll.qlCalendarAdvance(Calendar,BA1233,AY1234,"f",,Trigger)</f>
        <v>47988</v>
      </c>
      <c r="BB1234" s="101">
        <f>_xll.qlInterestRateIndexMaturity(Currency&amp;"ibor"&amp;Tenor,BA1234,Trigger)</f>
        <v>48172</v>
      </c>
      <c r="BC1234" s="246">
        <f>_xll.qlIndexFixing($AC$5,AZ1234,TRUE,_xll.ohTrigger(Trigger,Trigger6M))</f>
        <v>2.1731509443788172E-2</v>
      </c>
      <c r="BD1234" s="246">
        <f>_xll.qlIndexFixing($BE$1,AZ1234,TRUE,_xll.ohTrigger(Trigger,Trigger6M))</f>
        <v>2.2011993851579627E-2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47991</v>
      </c>
      <c r="BA1235" s="101">
        <f>_xll.qlCalendarAdvance(Calendar,BA1234,AY1235,"f",,Trigger)</f>
        <v>47995</v>
      </c>
      <c r="BB1235" s="101">
        <f>_xll.qlInterestRateIndexMaturity(Currency&amp;"ibor"&amp;Tenor,BA1235,Trigger)</f>
        <v>48179</v>
      </c>
      <c r="BC1235" s="246">
        <f>_xll.qlIndexFixing($AC$5,AZ1235,TRUE,_xll.ohTrigger(Trigger,Trigger6M))</f>
        <v>2.1703201076906257E-2</v>
      </c>
      <c r="BD1235" s="246">
        <f>_xll.qlIndexFixing($BE$1,AZ1235,TRUE,_xll.ohTrigger(Trigger,Trigger6M))</f>
        <v>2.2005362484242202E-2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47998</v>
      </c>
      <c r="BA1236" s="101">
        <f>_xll.qlCalendarAdvance(Calendar,BA1235,AY1236,"f",,Trigger)</f>
        <v>48002</v>
      </c>
      <c r="BB1236" s="101">
        <f>_xll.qlInterestRateIndexMaturity(Currency&amp;"ibor"&amp;Tenor,BA1236,Trigger)</f>
        <v>48185</v>
      </c>
      <c r="BC1236" s="246">
        <f>_xll.qlIndexFixing($AC$5,AZ1236,TRUE,_xll.ohTrigger(Trigger,Trigger6M))</f>
        <v>2.1674121055110868E-2</v>
      </c>
      <c r="BD1236" s="246">
        <f>_xll.qlIndexFixing($BE$1,AZ1236,TRUE,_xll.ohTrigger(Trigger,Trigger6M))</f>
        <v>2.1998505321191717E-2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48005</v>
      </c>
      <c r="BA1237" s="101">
        <f>_xll.qlCalendarAdvance(Calendar,BA1236,AY1237,"f",,Trigger)</f>
        <v>48009</v>
      </c>
      <c r="BB1237" s="101">
        <f>_xll.qlInterestRateIndexMaturity(Currency&amp;"ibor"&amp;Tenor,BA1237,Trigger)</f>
        <v>48192</v>
      </c>
      <c r="BC1237" s="246">
        <f>_xll.qlIndexFixing($AC$5,AZ1237,TRUE,_xll.ohTrigger(Trigger,Trigger6M))</f>
        <v>2.1645380469560493E-2</v>
      </c>
      <c r="BD1237" s="246">
        <f>_xll.qlIndexFixing($BE$1,AZ1237,TRUE,_xll.ohTrigger(Trigger,Trigger6M))</f>
        <v>2.1991775778726581E-2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48012</v>
      </c>
      <c r="BA1238" s="101">
        <f>_xll.qlCalendarAdvance(Calendar,BA1237,AY1238,"f",,Trigger)</f>
        <v>48016</v>
      </c>
      <c r="BB1238" s="101">
        <f>_xll.qlInterestRateIndexMaturity(Currency&amp;"ibor"&amp;Tenor,BA1238,Trigger)</f>
        <v>48199</v>
      </c>
      <c r="BC1238" s="246">
        <f>_xll.qlIndexFixing($AC$5,AZ1238,TRUE,_xll.ohTrigger(Trigger,Trigger6M))</f>
        <v>2.1616537741063341E-2</v>
      </c>
      <c r="BD1238" s="246">
        <f>_xll.qlIndexFixing($BE$1,AZ1238,TRUE,_xll.ohTrigger(Trigger,Trigger6M))</f>
        <v>2.198499512239421E-2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48019</v>
      </c>
      <c r="BA1239" s="101">
        <f>_xll.qlCalendarAdvance(Calendar,BA1238,AY1239,"f",,Trigger)</f>
        <v>48023</v>
      </c>
      <c r="BB1239" s="101">
        <f>_xll.qlInterestRateIndexMaturity(Currency&amp;"ibor"&amp;Tenor,BA1239,Trigger)</f>
        <v>48206</v>
      </c>
      <c r="BC1239" s="246">
        <f>_xll.qlIndexFixing($AC$5,AZ1239,TRUE,_xll.ohTrigger(Trigger,Trigger6M))</f>
        <v>2.158759287407486E-2</v>
      </c>
      <c r="BD1239" s="246">
        <f>_xll.qlIndexFixing($BE$1,AZ1239,TRUE,_xll.ohTrigger(Trigger,Trigger6M))</f>
        <v>2.1978163352715276E-2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48026</v>
      </c>
      <c r="BA1240" s="101">
        <f>_xll.qlCalendarAdvance(Calendar,BA1239,AY1240,"f",,Trigger)</f>
        <v>48030</v>
      </c>
      <c r="BB1240" s="101">
        <f>_xll.qlInterestRateIndexMaturity(Currency&amp;"ibor"&amp;Tenor,BA1240,Trigger)</f>
        <v>48215</v>
      </c>
      <c r="BC1240" s="246">
        <f>_xll.qlIndexFixing($AC$5,AZ1240,TRUE,_xll.ohTrigger(Trigger,Trigger6M))</f>
        <v>2.1561725140354846E-2</v>
      </c>
      <c r="BD1240" s="246">
        <f>_xll.qlIndexFixing($BE$1,AZ1240,TRUE,_xll.ohTrigger(Trigger,Trigger6M))</f>
        <v>2.1971596927635256E-2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48033</v>
      </c>
      <c r="BA1241" s="101">
        <f>_xll.qlCalendarAdvance(Calendar,BA1240,AY1241,"f",,Trigger)</f>
        <v>48037</v>
      </c>
      <c r="BB1241" s="101">
        <f>_xll.qlInterestRateIndexMaturity(Currency&amp;"ibor"&amp;Tenor,BA1241,Trigger)</f>
        <v>48221</v>
      </c>
      <c r="BC1241" s="246">
        <f>_xll.qlIndexFixing($AC$5,AZ1241,TRUE,_xll.ohTrigger(Trigger,Trigger6M))</f>
        <v>2.156776371795701E-2</v>
      </c>
      <c r="BD1241" s="246">
        <f>_xll.qlIndexFixing($BE$1,AZ1241,TRUE,_xll.ohTrigger(Trigger,Trigger6M))</f>
        <v>2.1964500823625777E-2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48040</v>
      </c>
      <c r="BA1242" s="101">
        <f>_xll.qlCalendarAdvance(Calendar,BA1241,AY1242,"f",,Trigger)</f>
        <v>48044</v>
      </c>
      <c r="BB1242" s="101">
        <f>_xll.qlInterestRateIndexMaturity(Currency&amp;"ibor"&amp;Tenor,BA1242,Trigger)</f>
        <v>48228</v>
      </c>
      <c r="BC1242" s="246">
        <f>_xll.qlIndexFixing($AC$5,AZ1242,TRUE,_xll.ohTrigger(Trigger,Trigger6M))</f>
        <v>2.1581476075792735E-2</v>
      </c>
      <c r="BD1242" s="246">
        <f>_xll.qlIndexFixing($BE$1,AZ1242,TRUE,_xll.ohTrigger(Trigger,Trigger6M))</f>
        <v>2.1957511642352483E-2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48047</v>
      </c>
      <c r="BA1243" s="101">
        <f>_xll.qlCalendarAdvance(Calendar,BA1242,AY1243,"f",,Trigger)</f>
        <v>48051</v>
      </c>
      <c r="BB1243" s="101">
        <f>_xll.qlInterestRateIndexMaturity(Currency&amp;"ibor"&amp;Tenor,BA1243,Trigger)</f>
        <v>48235</v>
      </c>
      <c r="BC1243" s="246">
        <f>_xll.qlIndexFixing($AC$5,AZ1243,TRUE,_xll.ohTrigger(Trigger,Trigger6M))</f>
        <v>2.1595188528684164E-2</v>
      </c>
      <c r="BD1243" s="246">
        <f>_xll.qlIndexFixing($BE$1,AZ1243,TRUE,_xll.ohTrigger(Trigger,Trigger6M))</f>
        <v>2.1950471346938439E-2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48054</v>
      </c>
      <c r="BA1244" s="101">
        <f>_xll.qlCalendarAdvance(Calendar,BA1243,AY1244,"f",,Trigger)</f>
        <v>48058</v>
      </c>
      <c r="BB1244" s="101">
        <f>_xll.qlInterestRateIndexMaturity(Currency&amp;"ibor"&amp;Tenor,BA1244,Trigger)</f>
        <v>48242</v>
      </c>
      <c r="BC1244" s="246">
        <f>_xll.qlIndexFixing($AC$5,AZ1244,TRUE,_xll.ohTrigger(Trigger,Trigger6M))</f>
        <v>2.1608901076632166E-2</v>
      </c>
      <c r="BD1244" s="246">
        <f>_xll.qlIndexFixing($BE$1,AZ1244,TRUE,_xll.ohTrigger(Trigger,Trigger6M))</f>
        <v>2.1943379937929736E-2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48061</v>
      </c>
      <c r="BA1245" s="101">
        <f>_xll.qlCalendarAdvance(Calendar,BA1244,AY1245,"f",,Trigger)</f>
        <v>48065</v>
      </c>
      <c r="BB1245" s="101">
        <f>_xll.qlInterestRateIndexMaturity(Currency&amp;"ibor"&amp;Tenor,BA1245,Trigger)</f>
        <v>48249</v>
      </c>
      <c r="BC1245" s="246">
        <f>_xll.qlIndexFixing($AC$5,AZ1245,TRUE,_xll.ohTrigger(Trigger,Trigger6M))</f>
        <v>2.1622613719637172E-2</v>
      </c>
      <c r="BD1245" s="246">
        <f>_xll.qlIndexFixing($BE$1,AZ1245,TRUE,_xll.ohTrigger(Trigger,Trigger6M))</f>
        <v>2.1936237415875495E-2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48068</v>
      </c>
      <c r="BA1246" s="101">
        <f>_xll.qlCalendarAdvance(Calendar,BA1245,AY1246,"f",,Trigger)</f>
        <v>48072</v>
      </c>
      <c r="BB1246" s="101">
        <f>_xll.qlInterestRateIndexMaturity(Currency&amp;"ibor"&amp;Tenor,BA1246,Trigger)</f>
        <v>48256</v>
      </c>
      <c r="BC1246" s="246">
        <f>_xll.qlIndexFixing($AC$5,AZ1246,TRUE,_xll.ohTrigger(Trigger,Trigger6M))</f>
        <v>2.1636326457699619E-2</v>
      </c>
      <c r="BD1246" s="246">
        <f>_xll.qlIndexFixing($BE$1,AZ1246,TRUE,_xll.ohTrigger(Trigger,Trigger6M))</f>
        <v>2.1929043781330496E-2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48075</v>
      </c>
      <c r="BA1247" s="101">
        <f>_xll.qlCalendarAdvance(Calendar,BA1246,AY1247,"f",,Trigger)</f>
        <v>48079</v>
      </c>
      <c r="BB1247" s="101">
        <f>_xll.qlInterestRateIndexMaturity(Currency&amp;"ibor"&amp;Tenor,BA1247,Trigger)</f>
        <v>48263</v>
      </c>
      <c r="BC1247" s="246">
        <f>_xll.qlIndexFixing($AC$5,AZ1247,TRUE,_xll.ohTrigger(Trigger,Trigger6M))</f>
        <v>2.1650039290820808E-2</v>
      </c>
      <c r="BD1247" s="246">
        <f>_xll.qlIndexFixing($BE$1,AZ1247,TRUE,_xll.ohTrigger(Trigger,Trigger6M))</f>
        <v>2.1921799034851679E-2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48082</v>
      </c>
      <c r="BA1248" s="101">
        <f>_xll.qlCalendarAdvance(Calendar,BA1247,AY1248,"f",,Trigger)</f>
        <v>48086</v>
      </c>
      <c r="BB1248" s="101">
        <f>_xll.qlInterestRateIndexMaturity(Currency&amp;"ibor"&amp;Tenor,BA1248,Trigger)</f>
        <v>48270</v>
      </c>
      <c r="BC1248" s="246">
        <f>_xll.qlIndexFixing($AC$5,AZ1248,TRUE,_xll.ohTrigger(Trigger,Trigger6M))</f>
        <v>2.1663752219000739E-2</v>
      </c>
      <c r="BD1248" s="246">
        <f>_xll.qlIndexFixing($BE$1,AZ1248,TRUE,_xll.ohTrigger(Trigger,Trigger6M))</f>
        <v>2.1914503177001207E-2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48089</v>
      </c>
      <c r="BA1249" s="101">
        <f>_xll.qlCalendarAdvance(Calendar,BA1248,AY1249,"f",,Trigger)</f>
        <v>48093</v>
      </c>
      <c r="BB1249" s="101">
        <f>_xll.qlInterestRateIndexMaturity(Currency&amp;"ibor"&amp;Tenor,BA1249,Trigger)</f>
        <v>48275</v>
      </c>
      <c r="BC1249" s="246">
        <f>_xll.qlIndexFixing($AC$5,AZ1249,TRUE,_xll.ohTrigger(Trigger,Trigger6M))</f>
        <v>2.1674206001417975E-2</v>
      </c>
      <c r="BD1249" s="246">
        <f>_xll.qlIndexFixing($BE$1,AZ1249,TRUE,_xll.ohTrigger(Trigger,Trigger6M))</f>
        <v>2.1906912484677694E-2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48096</v>
      </c>
      <c r="BA1250" s="101">
        <f>_xll.qlCalendarAdvance(Calendar,BA1249,AY1250,"f",,Trigger)</f>
        <v>48100</v>
      </c>
      <c r="BB1250" s="101">
        <f>_xll.qlInterestRateIndexMaturity(Currency&amp;"ibor"&amp;Tenor,BA1250,Trigger)</f>
        <v>48282</v>
      </c>
      <c r="BC1250" s="246">
        <f>_xll.qlIndexFixing($AC$5,AZ1250,TRUE,_xll.ohTrigger(Trigger,Trigger6M))</f>
        <v>2.1687917463475596E-2</v>
      </c>
      <c r="BD1250" s="246">
        <f>_xll.qlIndexFixing($BE$1,AZ1250,TRUE,_xll.ohTrigger(Trigger,Trigger6M))</f>
        <v>2.189952260143873E-2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48103</v>
      </c>
      <c r="BA1251" s="101">
        <f>_xll.qlCalendarAdvance(Calendar,BA1250,AY1251,"f",,Trigger)</f>
        <v>48107</v>
      </c>
      <c r="BB1251" s="101">
        <f>_xll.qlInterestRateIndexMaturity(Currency&amp;"ibor"&amp;Tenor,BA1251,Trigger)</f>
        <v>48289</v>
      </c>
      <c r="BC1251" s="246">
        <f>_xll.qlIndexFixing($AC$5,AZ1251,TRUE,_xll.ohTrigger(Trigger,Trigger6M))</f>
        <v>2.1701629019548564E-2</v>
      </c>
      <c r="BD1251" s="246">
        <f>_xll.qlIndexFixing($BE$1,AZ1251,TRUE,_xll.ohTrigger(Trigger,Trigger6M))</f>
        <v>2.1892081614335764E-2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48110</v>
      </c>
      <c r="BA1252" s="101">
        <f>_xll.qlCalendarAdvance(Calendar,BA1251,AY1252,"f",,Trigger)</f>
        <v>48114</v>
      </c>
      <c r="BB1252" s="101">
        <f>_xll.qlInterestRateIndexMaturity(Currency&amp;"ibor"&amp;Tenor,BA1252,Trigger)</f>
        <v>48296</v>
      </c>
      <c r="BC1252" s="246">
        <f>_xll.qlIndexFixing($AC$5,AZ1252,TRUE,_xll.ohTrigger(Trigger,Trigger6M))</f>
        <v>2.171534066963907E-2</v>
      </c>
      <c r="BD1252" s="246">
        <f>_xll.qlIndexFixing($BE$1,AZ1252,TRUE,_xll.ohTrigger(Trigger,Trigger6M))</f>
        <v>2.1884589523938458E-2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48117</v>
      </c>
      <c r="BA1253" s="101">
        <f>_xll.qlCalendarAdvance(Calendar,BA1252,AY1253,"f",,Trigger)</f>
        <v>48121</v>
      </c>
      <c r="BB1253" s="101">
        <f>_xll.qlInterestRateIndexMaturity(Currency&amp;"ibor"&amp;Tenor,BA1253,Trigger)</f>
        <v>48304</v>
      </c>
      <c r="BC1253" s="246">
        <f>_xll.qlIndexFixing($AC$5,AZ1253,TRUE,_xll.ohTrigger(Trigger,Trigger6M))</f>
        <v>2.1730685277649077E-2</v>
      </c>
      <c r="BD1253" s="246">
        <f>_xll.qlIndexFixing($BE$1,AZ1253,TRUE,_xll.ohTrigger(Trigger,Trigger6M))</f>
        <v>2.1877151978108481E-2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48124</v>
      </c>
      <c r="BA1254" s="101">
        <f>_xll.qlCalendarAdvance(Calendar,BA1253,AY1254,"f",,Trigger)</f>
        <v>48128</v>
      </c>
      <c r="BB1254" s="101">
        <f>_xll.qlInterestRateIndexMaturity(Currency&amp;"ibor"&amp;Tenor,BA1254,Trigger)</f>
        <v>48311</v>
      </c>
      <c r="BC1254" s="246">
        <f>_xll.qlIndexFixing($AC$5,AZ1254,TRUE,_xll.ohTrigger(Trigger,Trigger6M))</f>
        <v>2.1744397945924709E-2</v>
      </c>
      <c r="BD1254" s="246">
        <f>_xll.qlIndexFixing($BE$1,AZ1254,TRUE,_xll.ohTrigger(Trigger,Trigger6M))</f>
        <v>2.1869553573668189E-2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48131</v>
      </c>
      <c r="BA1255" s="101">
        <f>_xll.qlCalendarAdvance(Calendar,BA1254,AY1255,"f",,Trigger)</f>
        <v>48135</v>
      </c>
      <c r="BB1255" s="101">
        <f>_xll.qlInterestRateIndexMaturity(Currency&amp;"ibor"&amp;Tenor,BA1255,Trigger)</f>
        <v>48318</v>
      </c>
      <c r="BC1255" s="246">
        <f>_xll.qlIndexFixing($AC$5,AZ1255,TRUE,_xll.ohTrigger(Trigger,Trigger6M))</f>
        <v>2.1758110708741112E-2</v>
      </c>
      <c r="BD1255" s="246">
        <f>_xll.qlIndexFixing($BE$1,AZ1255,TRUE,_xll.ohTrigger(Trigger,Trigger6M))</f>
        <v>2.1861904064783944E-2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48138</v>
      </c>
      <c r="BA1256" s="101">
        <f>_xll.qlCalendarAdvance(Calendar,BA1255,AY1256,"f",,Trigger)</f>
        <v>48142</v>
      </c>
      <c r="BB1256" s="101">
        <f>_xll.qlInterestRateIndexMaturity(Currency&amp;"ibor"&amp;Tenor,BA1256,Trigger)</f>
        <v>48325</v>
      </c>
      <c r="BC1256" s="246">
        <f>_xll.qlIndexFixing($AC$5,AZ1256,TRUE,_xll.ohTrigger(Trigger,Trigger6M))</f>
        <v>2.177182356609959E-2</v>
      </c>
      <c r="BD1256" s="246">
        <f>_xll.qlIndexFixing($BE$1,AZ1256,TRUE,_xll.ohTrigger(Trigger,Trigger6M))</f>
        <v>2.1854203452045435E-2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48145</v>
      </c>
      <c r="BA1257" s="101">
        <f>_xll.qlCalendarAdvance(Calendar,BA1256,AY1257,"f",,Trigger)</f>
        <v>48149</v>
      </c>
      <c r="BB1257" s="101">
        <f>_xll.qlInterestRateIndexMaturity(Currency&amp;"ibor"&amp;Tenor,BA1257,Trigger)</f>
        <v>48332</v>
      </c>
      <c r="BC1257" s="246">
        <f>_xll.qlIndexFixing($AC$5,AZ1257,TRUE,_xll.ohTrigger(Trigger,Trigger6M))</f>
        <v>2.1785536518000151E-2</v>
      </c>
      <c r="BD1257" s="246">
        <f>_xll.qlIndexFixing($BE$1,AZ1257,TRUE,_xll.ohTrigger(Trigger,Trigger6M))</f>
        <v>2.1846451736046286E-2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48152</v>
      </c>
      <c r="BA1258" s="101">
        <f>_xll.qlCalendarAdvance(Calendar,BA1257,AY1258,"f",,Trigger)</f>
        <v>48156</v>
      </c>
      <c r="BB1258" s="101">
        <f>_xll.qlInterestRateIndexMaturity(Currency&amp;"ibor"&amp;Tenor,BA1258,Trigger)</f>
        <v>48338</v>
      </c>
      <c r="BC1258" s="246">
        <f>_xll.qlIndexFixing($AC$5,AZ1258,TRUE,_xll.ohTrigger(Trigger,Trigger6M))</f>
        <v>2.1797612544575507E-2</v>
      </c>
      <c r="BD1258" s="246">
        <f>_xll.qlIndexFixing($BE$1,AZ1258,TRUE,_xll.ohTrigger(Trigger,Trigger6M))</f>
        <v>2.1838563844829639E-2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48159</v>
      </c>
      <c r="BA1259" s="101">
        <f>_xll.qlCalendarAdvance(Calendar,BA1258,AY1259,"f",,Trigger)</f>
        <v>48163</v>
      </c>
      <c r="BB1259" s="101">
        <f>_xll.qlInterestRateIndexMaturity(Currency&amp;"ibor"&amp;Tenor,BA1259,Trigger)</f>
        <v>48345</v>
      </c>
      <c r="BC1259" s="246">
        <f>_xll.qlIndexFixing($AC$5,AZ1259,TRUE,_xll.ohTrigger(Trigger,Trigger6M))</f>
        <v>2.1811324852802856E-2</v>
      </c>
      <c r="BD1259" s="246">
        <f>_xll.qlIndexFixing($BE$1,AZ1259,TRUE,_xll.ohTrigger(Trigger,Trigger6M))</f>
        <v>2.1830714047681516E-2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48166</v>
      </c>
      <c r="BA1260" s="101">
        <f>_xll.qlCalendarAdvance(Calendar,BA1259,AY1260,"f",,Trigger)</f>
        <v>48170</v>
      </c>
      <c r="BB1260" s="101">
        <f>_xll.qlInterestRateIndexMaturity(Currency&amp;"ibor"&amp;Tenor,BA1260,Trigger)</f>
        <v>48352</v>
      </c>
      <c r="BC1260" s="246">
        <f>_xll.qlIndexFixing($AC$5,AZ1260,TRUE,_xll.ohTrigger(Trigger,Trigger6M))</f>
        <v>2.1825037255052578E-2</v>
      </c>
      <c r="BD1260" s="246">
        <f>_xll.qlIndexFixing($BE$1,AZ1260,TRUE,_xll.ohTrigger(Trigger,Trigger6M))</f>
        <v>2.1822813151944741E-2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48173</v>
      </c>
      <c r="BA1261" s="101">
        <f>_xll.qlCalendarAdvance(Calendar,BA1260,AY1261,"f",,Trigger)</f>
        <v>48177</v>
      </c>
      <c r="BB1261" s="101">
        <f>_xll.qlInterestRateIndexMaturity(Currency&amp;"ibor"&amp;Tenor,BA1261,Trigger)</f>
        <v>48359</v>
      </c>
      <c r="BC1261" s="246">
        <f>_xll.qlIndexFixing($AC$5,AZ1261,TRUE,_xll.ohTrigger(Trigger,Trigger6M))</f>
        <v>2.1838749751325111E-2</v>
      </c>
      <c r="BD1261" s="246">
        <f>_xll.qlIndexFixing($BE$1,AZ1261,TRUE,_xll.ohTrigger(Trigger,Trigger6M))</f>
        <v>2.1814861158226291E-2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48180</v>
      </c>
      <c r="BA1262" s="101">
        <f>_xll.qlCalendarAdvance(Calendar,BA1261,AY1262,"f",,Trigger)</f>
        <v>48184</v>
      </c>
      <c r="BB1262" s="101">
        <f>_xll.qlInterestRateIndexMaturity(Currency&amp;"ibor"&amp;Tenor,BA1262,Trigger)</f>
        <v>48367</v>
      </c>
      <c r="BC1262" s="246">
        <f>_xll.qlIndexFixing($AC$5,AZ1262,TRUE,_xll.ohTrigger(Trigger,Trigger6M))</f>
        <v>2.1854102695666892E-2</v>
      </c>
      <c r="BD1262" s="246">
        <f>_xll.qlIndexFixing($BE$1,AZ1262,TRUE,_xll.ohTrigger(Trigger,Trigger6M))</f>
        <v>2.18069266282017E-2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48187</v>
      </c>
      <c r="BA1263" s="101">
        <f>_xll.qlCalendarAdvance(Calendar,BA1262,AY1263,"f",,Trigger)</f>
        <v>48191</v>
      </c>
      <c r="BB1263" s="101">
        <f>_xll.qlInterestRateIndexMaturity(Currency&amp;"ibor"&amp;Tenor,BA1263,Trigger)</f>
        <v>48374</v>
      </c>
      <c r="BC1263" s="246">
        <f>_xll.qlIndexFixing($AC$5,AZ1263,TRUE,_xll.ohTrigger(Trigger,Trigger6M))</f>
        <v>2.1867816214836525E-2</v>
      </c>
      <c r="BD1263" s="246">
        <f>_xll.qlIndexFixing($BE$1,AZ1263,TRUE,_xll.ohTrigger(Trigger,Trigger6M))</f>
        <v>2.1798868305329327E-2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48194</v>
      </c>
      <c r="BA1264" s="101">
        <f>_xll.qlCalendarAdvance(Calendar,BA1263,AY1264,"f",,Trigger)</f>
        <v>48198</v>
      </c>
      <c r="BB1264" s="101">
        <f>_xll.qlInterestRateIndexMaturity(Currency&amp;"ibor"&amp;Tenor,BA1264,Trigger)</f>
        <v>48381</v>
      </c>
      <c r="BC1264" s="246">
        <f>_xll.qlIndexFixing($AC$5,AZ1264,TRUE,_xll.ohTrigger(Trigger,Trigger6M))</f>
        <v>2.1881529828553917E-2</v>
      </c>
      <c r="BD1264" s="246">
        <f>_xll.qlIndexFixing($BE$1,AZ1264,TRUE,_xll.ohTrigger(Trigger,Trigger6M))</f>
        <v>2.1790758883463504E-2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48201</v>
      </c>
      <c r="BA1265" s="101">
        <f>_xll.qlCalendarAdvance(Calendar,BA1264,AY1265,"f",,Trigger)</f>
        <v>48205</v>
      </c>
      <c r="BB1265" s="101">
        <f>_xll.qlInterestRateIndexMaturity(Currency&amp;"ibor"&amp;Tenor,BA1265,Trigger)</f>
        <v>48388</v>
      </c>
      <c r="BC1265" s="246">
        <f>_xll.qlIndexFixing($AC$5,AZ1265,TRUE,_xll.ohTrigger(Trigger,Trigger6M))</f>
        <v>2.1895243536819063E-2</v>
      </c>
      <c r="BD1265" s="246">
        <f>_xll.qlIndexFixing($BE$1,AZ1265,TRUE,_xll.ohTrigger(Trigger,Trigger6M))</f>
        <v>2.1782598363228864E-2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48206</v>
      </c>
      <c r="BA1266" s="101">
        <f>_xll.qlCalendarAdvance(Calendar,BA1265,AY1266,"f",,Trigger)</f>
        <v>48212</v>
      </c>
      <c r="BB1266" s="101">
        <f>_xll.qlInterestRateIndexMaturity(Currency&amp;"ibor"&amp;Tenor,BA1266,Trigger)</f>
        <v>48395</v>
      </c>
      <c r="BC1266" s="246">
        <f>_xll.qlIndexFixing($AC$5,AZ1266,TRUE,_xll.ohTrigger(Trigger,Trigger6M))</f>
        <v>2.1908957339632405E-2</v>
      </c>
      <c r="BD1266" s="246">
        <f>_xll.qlIndexFixing($BE$1,AZ1266,TRUE,_xll.ohTrigger(Trigger,Trigger6M))</f>
        <v>2.1774386745254854E-2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48215</v>
      </c>
      <c r="BA1267" s="101">
        <f>_xll.qlCalendarAdvance(Calendar,BA1266,AY1267,"f",,Trigger)</f>
        <v>48219</v>
      </c>
      <c r="BB1267" s="101">
        <f>_xll.qlInterestRateIndexMaturity(Currency&amp;"ibor"&amp;Tenor,BA1267,Trigger)</f>
        <v>48401</v>
      </c>
      <c r="BC1267" s="246">
        <f>_xll.qlIndexFixing($AC$5,AZ1267,TRUE,_xll.ohTrigger(Trigger,Trigger6M))</f>
        <v>2.1896379344816273E-2</v>
      </c>
      <c r="BD1267" s="246">
        <f>_xll.qlIndexFixing($BE$1,AZ1267,TRUE,_xll.ohTrigger(Trigger,Trigger6M))</f>
        <v>2.1766076172713446E-2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48222</v>
      </c>
      <c r="BA1268" s="101">
        <f>_xll.qlCalendarAdvance(Calendar,BA1267,AY1268,"f",,Trigger)</f>
        <v>48226</v>
      </c>
      <c r="BB1268" s="101">
        <f>_xll.qlInterestRateIndexMaturity(Currency&amp;"ibor"&amp;Tenor,BA1268,Trigger)</f>
        <v>48408</v>
      </c>
      <c r="BC1268" s="246">
        <f>_xll.qlIndexFixing($AC$5,AZ1268,TRUE,_xll.ohTrigger(Trigger,Trigger6M))</f>
        <v>2.1866883560270035E-2</v>
      </c>
      <c r="BD1268" s="246">
        <f>_xll.qlIndexFixing($BE$1,AZ1268,TRUE,_xll.ohTrigger(Trigger,Trigger6M))</f>
        <v>2.1757766510414094E-2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48229</v>
      </c>
      <c r="BA1269" s="101">
        <f>_xll.qlCalendarAdvance(Calendar,BA1268,AY1269,"f",,Trigger)</f>
        <v>48233</v>
      </c>
      <c r="BB1269" s="101">
        <f>_xll.qlInterestRateIndexMaturity(Currency&amp;"ibor"&amp;Tenor,BA1269,Trigger)</f>
        <v>48415</v>
      </c>
      <c r="BC1269" s="246">
        <f>_xll.qlIndexFixing($AC$5,AZ1269,TRUE,_xll.ohTrigger(Trigger,Trigger6M))</f>
        <v>2.1837291068088054E-2</v>
      </c>
      <c r="BD1269" s="246">
        <f>_xll.qlIndexFixing($BE$1,AZ1269,TRUE,_xll.ohTrigger(Trigger,Trigger6M))</f>
        <v>2.1749405755119848E-2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48236</v>
      </c>
      <c r="BA1270" s="101">
        <f>_xll.qlCalendarAdvance(Calendar,BA1269,AY1270,"f",,Trigger)</f>
        <v>48240</v>
      </c>
      <c r="BB1270" s="101">
        <f>_xll.qlInterestRateIndexMaturity(Currency&amp;"ibor"&amp;Tenor,BA1270,Trigger)</f>
        <v>48422</v>
      </c>
      <c r="BC1270" s="246">
        <f>_xll.qlIndexFixing($AC$5,AZ1270,TRUE,_xll.ohTrigger(Trigger,Trigger6M))</f>
        <v>2.1807601872575893E-2</v>
      </c>
      <c r="BD1270" s="246">
        <f>_xll.qlIndexFixing($BE$1,AZ1270,TRUE,_xll.ohTrigger(Trigger,Trigger6M))</f>
        <v>2.1740993907473718E-2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48243</v>
      </c>
      <c r="BA1271" s="101">
        <f>_xll.qlCalendarAdvance(Calendar,BA1270,AY1271,"f",,Trigger)</f>
        <v>48247</v>
      </c>
      <c r="BB1271" s="101">
        <f>_xll.qlInterestRateIndexMaturity(Currency&amp;"ibor"&amp;Tenor,BA1271,Trigger)</f>
        <v>48429</v>
      </c>
      <c r="BC1271" s="246">
        <f>_xll.qlIndexFixing($AC$5,AZ1271,TRUE,_xll.ohTrigger(Trigger,Trigger6M))</f>
        <v>2.1777815978053176E-2</v>
      </c>
      <c r="BD1271" s="246">
        <f>_xll.qlIndexFixing($BE$1,AZ1271,TRUE,_xll.ohTrigger(Trigger,Trigger6M))</f>
        <v>2.1732530968118263E-2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48250</v>
      </c>
      <c r="BA1272" s="101">
        <f>_xll.qlCalendarAdvance(Calendar,BA1271,AY1272,"f",,Trigger)</f>
        <v>48254</v>
      </c>
      <c r="BB1272" s="101">
        <f>_xll.qlInterestRateIndexMaturity(Currency&amp;"ibor"&amp;Tenor,BA1272,Trigger)</f>
        <v>48436</v>
      </c>
      <c r="BC1272" s="246">
        <f>_xll.qlIndexFixing($AC$5,AZ1272,TRUE,_xll.ohTrigger(Trigger,Trigger6M))</f>
        <v>2.1747933388854897E-2</v>
      </c>
      <c r="BD1272" s="246">
        <f>_xll.qlIndexFixing($BE$1,AZ1272,TRUE,_xll.ohTrigger(Trigger,Trigger6M))</f>
        <v>2.1724016937705266E-2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48257</v>
      </c>
      <c r="BA1273" s="101">
        <f>_xll.qlCalendarAdvance(Calendar,BA1272,AY1273,"f",,Trigger)</f>
        <v>48261</v>
      </c>
      <c r="BB1273" s="101">
        <f>_xll.qlInterestRateIndexMaturity(Currency&amp;"ibor"&amp;Tenor,BA1273,Trigger)</f>
        <v>48443</v>
      </c>
      <c r="BC1273" s="246">
        <f>_xll.qlIndexFixing($AC$5,AZ1273,TRUE,_xll.ohTrigger(Trigger,Trigger6M))</f>
        <v>2.1717954109327905E-2</v>
      </c>
      <c r="BD1273" s="246">
        <f>_xll.qlIndexFixing($BE$1,AZ1273,TRUE,_xll.ohTrigger(Trigger,Trigger6M))</f>
        <v>2.1715451816885202E-2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48264</v>
      </c>
      <c r="BA1274" s="101">
        <f>_xll.qlCalendarAdvance(Calendar,BA1273,AY1274,"f",,Trigger)</f>
        <v>48268</v>
      </c>
      <c r="BB1274" s="101">
        <f>_xll.qlInterestRateIndexMaturity(Currency&amp;"ibor"&amp;Tenor,BA1274,Trigger)</f>
        <v>48450</v>
      </c>
      <c r="BC1274" s="246">
        <f>_xll.qlIndexFixing($AC$5,AZ1274,TRUE,_xll.ohTrigger(Trigger,Trigger6M))</f>
        <v>2.1687878143834428E-2</v>
      </c>
      <c r="BD1274" s="246">
        <f>_xll.qlIndexFixing($BE$1,AZ1274,TRUE,_xll.ohTrigger(Trigger,Trigger6M))</f>
        <v>2.1706835606316442E-2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48271</v>
      </c>
      <c r="BA1275" s="101">
        <f>_xll.qlCalendarAdvance(Calendar,BA1274,AY1275,"f",,Trigger)</f>
        <v>48275</v>
      </c>
      <c r="BB1275" s="101">
        <f>_xll.qlInterestRateIndexMaturity(Currency&amp;"ibor"&amp;Tenor,BA1275,Trigger)</f>
        <v>48459</v>
      </c>
      <c r="BC1275" s="246">
        <f>_xll.qlIndexFixing($AC$5,AZ1275,TRUE,_xll.ohTrigger(Trigger,Trigger6M))</f>
        <v>2.1652596471568395E-2</v>
      </c>
      <c r="BD1275" s="246">
        <f>_xll.qlIndexFixing($BE$1,AZ1275,TRUE,_xll.ohTrigger(Trigger,Trigger6M))</f>
        <v>2.1698197077384553E-2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48278</v>
      </c>
      <c r="BA1276" s="101">
        <f>_xll.qlCalendarAdvance(Calendar,BA1275,AY1276,"f",,Trigger)</f>
        <v>48282</v>
      </c>
      <c r="BB1276" s="101">
        <f>_xll.qlInterestRateIndexMaturity(Currency&amp;"ibor"&amp;Tenor,BA1276,Trigger)</f>
        <v>48466</v>
      </c>
      <c r="BC1276" s="246">
        <f>_xll.qlIndexFixing($AC$5,AZ1276,TRUE,_xll.ohTrigger(Trigger,Trigger6M))</f>
        <v>2.1622774272912194E-2</v>
      </c>
      <c r="BD1276" s="246">
        <f>_xll.qlIndexFixing($BE$1,AZ1276,TRUE,_xll.ohTrigger(Trigger,Trigger6M))</f>
        <v>2.1689470345243288E-2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48285</v>
      </c>
      <c r="BA1277" s="101">
        <f>_xll.qlCalendarAdvance(Calendar,BA1276,AY1277,"f",,Trigger)</f>
        <v>48289</v>
      </c>
      <c r="BB1277" s="101">
        <f>_xll.qlInterestRateIndexMaturity(Currency&amp;"ibor"&amp;Tenor,BA1277,Trigger)</f>
        <v>48473</v>
      </c>
      <c r="BC1277" s="246">
        <f>_xll.qlIndexFixing($AC$5,AZ1277,TRUE,_xll.ohTrigger(Trigger,Trigger6M))</f>
        <v>2.1592856437431879E-2</v>
      </c>
      <c r="BD1277" s="246">
        <f>_xll.qlIndexFixing($BE$1,AZ1277,TRUE,_xll.ohTrigger(Trigger,Trigger6M))</f>
        <v>2.168069251974248E-2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48292</v>
      </c>
      <c r="BA1278" s="101">
        <f>_xll.qlCalendarAdvance(Calendar,BA1277,AY1278,"f",,Trigger)</f>
        <v>48296</v>
      </c>
      <c r="BB1278" s="101">
        <f>_xll.qlInterestRateIndexMaturity(Currency&amp;"ibor"&amp;Tenor,BA1278,Trigger)</f>
        <v>48480</v>
      </c>
      <c r="BC1278" s="246">
        <f>_xll.qlIndexFixing($AC$5,AZ1278,TRUE,_xll.ohTrigger(Trigger,Trigger6M))</f>
        <v>2.1562842969480061E-2</v>
      </c>
      <c r="BD1278" s="246">
        <f>_xll.qlIndexFixing($BE$1,AZ1278,TRUE,_xll.ohTrigger(Trigger,Trigger6M))</f>
        <v>2.1671863601561585E-2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48297</v>
      </c>
      <c r="BA1279" s="101">
        <f>_xll.qlCalendarAdvance(Calendar,BA1278,AY1279,"f",,Trigger)</f>
        <v>48303</v>
      </c>
      <c r="BB1279" s="101">
        <f>_xll.qlInterestRateIndexMaturity(Currency&amp;"ibor"&amp;Tenor,BA1279,Trigger)</f>
        <v>48487</v>
      </c>
      <c r="BC1279" s="246">
        <f>_xll.qlIndexFixing($AC$5,AZ1279,TRUE,_xll.ohTrigger(Trigger,Trigger6M))</f>
        <v>2.1532733873423242E-2</v>
      </c>
      <c r="BD1279" s="246">
        <f>_xll.qlIndexFixing($BE$1,AZ1279,TRUE,_xll.ohTrigger(Trigger,Trigger6M))</f>
        <v>2.1662983591385271E-2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48306</v>
      </c>
      <c r="BA1280" s="101">
        <f>_xll.qlCalendarAdvance(Calendar,BA1279,AY1280,"f",,Trigger)</f>
        <v>48310</v>
      </c>
      <c r="BB1280" s="101">
        <f>_xll.qlInterestRateIndexMaturity(Currency&amp;"ibor"&amp;Tenor,BA1280,Trigger)</f>
        <v>48493</v>
      </c>
      <c r="BC1280" s="246">
        <f>_xll.qlIndexFixing($AC$5,AZ1280,TRUE,_xll.ohTrigger(Trigger,Trigger6M))</f>
        <v>2.1503945096602604E-2</v>
      </c>
      <c r="BD1280" s="246">
        <f>_xll.qlIndexFixing($BE$1,AZ1280,TRUE,_xll.ohTrigger(Trigger,Trigger6M))</f>
        <v>2.1654059192723132E-2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48313</v>
      </c>
      <c r="BA1281" s="101">
        <f>_xll.qlCalendarAdvance(Calendar,BA1280,AY1281,"f",,Trigger)</f>
        <v>48317</v>
      </c>
      <c r="BB1281" s="101">
        <f>_xll.qlInterestRateIndexMaturity(Currency&amp;"ibor"&amp;Tenor,BA1281,Trigger)</f>
        <v>48500</v>
      </c>
      <c r="BC1281" s="246">
        <f>_xll.qlIndexFixing($AC$5,AZ1281,TRUE,_xll.ohTrigger(Trigger,Trigger6M))</f>
        <v>2.1473419837431101E-2</v>
      </c>
      <c r="BD1281" s="246">
        <f>_xll.qlIndexFixing($BE$1,AZ1281,TRUE,_xll.ohTrigger(Trigger,Trigger6M))</f>
        <v>2.1645081186842979E-2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48320</v>
      </c>
      <c r="BA1282" s="101">
        <f>_xll.qlCalendarAdvance(Calendar,BA1281,AY1282,"f",,Trigger)</f>
        <v>48324</v>
      </c>
      <c r="BB1282" s="101">
        <f>_xll.qlInterestRateIndexMaturity(Currency&amp;"ibor"&amp;Tenor,BA1282,Trigger)</f>
        <v>48507</v>
      </c>
      <c r="BC1282" s="246">
        <f>_xll.qlIndexFixing($AC$5,AZ1282,TRUE,_xll.ohTrigger(Trigger,Trigger6M))</f>
        <v>2.1442798448344642E-2</v>
      </c>
      <c r="BD1282" s="246">
        <f>_xll.qlIndexFixing($BE$1,AZ1282,TRUE,_xll.ohTrigger(Trigger,Trigger6M))</f>
        <v>2.1636052093826116E-2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48327</v>
      </c>
      <c r="BA1283" s="101">
        <f>_xll.qlCalendarAdvance(Calendar,BA1282,AY1283,"f",,Trigger)</f>
        <v>48331</v>
      </c>
      <c r="BB1283" s="101">
        <f>_xll.qlInterestRateIndexMaturity(Currency&amp;"ibor"&amp;Tenor,BA1283,Trigger)</f>
        <v>48514</v>
      </c>
      <c r="BC1283" s="246">
        <f>_xll.qlIndexFixing($AC$5,AZ1283,TRUE,_xll.ohTrigger(Trigger,Trigger6M))</f>
        <v>2.1412080933796932E-2</v>
      </c>
      <c r="BD1283" s="246">
        <f>_xll.qlIndexFixing($BE$1,AZ1283,TRUE,_xll.ohTrigger(Trigger,Trigger6M))</f>
        <v>2.1626971914369259E-2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48334</v>
      </c>
      <c r="BA1284" s="101">
        <f>_xll.qlCalendarAdvance(Calendar,BA1283,AY1284,"f",,Trigger)</f>
        <v>48338</v>
      </c>
      <c r="BB1284" s="101">
        <f>_xll.qlInterestRateIndexMaturity(Currency&amp;"ibor"&amp;Tenor,BA1284,Trigger)</f>
        <v>48522</v>
      </c>
      <c r="BC1284" s="246">
        <f>_xll.qlIndexFixing($AC$5,AZ1284,TRUE,_xll.ohTrigger(Trigger,Trigger6M))</f>
        <v>2.1380754125378931E-2</v>
      </c>
      <c r="BD1284" s="246">
        <f>_xll.qlIndexFixing($BE$1,AZ1284,TRUE,_xll.ohTrigger(Trigger,Trigger6M))</f>
        <v>2.1617817184806112E-2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48341</v>
      </c>
      <c r="BA1285" s="101">
        <f>_xll.qlCalendarAdvance(Calendar,BA1284,AY1285,"f",,Trigger)</f>
        <v>48345</v>
      </c>
      <c r="BB1285" s="101">
        <f>_xll.qlInterestRateIndexMaturity(Currency&amp;"ibor"&amp;Tenor,BA1285,Trigger)</f>
        <v>48529</v>
      </c>
      <c r="BC1285" s="246">
        <f>_xll.qlIndexFixing($AC$5,AZ1285,TRUE,_xll.ohTrigger(Trigger,Trigger6M))</f>
        <v>2.1350071353172916E-2</v>
      </c>
      <c r="BD1285" s="246">
        <f>_xll.qlIndexFixing($BE$1,AZ1285,TRUE,_xll.ohTrigger(Trigger,Trigger6M))</f>
        <v>2.1608630637252144E-2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48348</v>
      </c>
      <c r="BA1286" s="101">
        <f>_xll.qlCalendarAdvance(Calendar,BA1285,AY1286,"f",,Trigger)</f>
        <v>48352</v>
      </c>
      <c r="BB1286" s="101">
        <f>_xll.qlInterestRateIndexMaturity(Currency&amp;"ibor"&amp;Tenor,BA1286,Trigger)</f>
        <v>48536</v>
      </c>
      <c r="BC1286" s="246">
        <f>_xll.qlIndexFixing($AC$5,AZ1286,TRUE,_xll.ohTrigger(Trigger,Trigger6M))</f>
        <v>2.1319292983818447E-2</v>
      </c>
      <c r="BD1286" s="246">
        <f>_xll.qlIndexFixing($BE$1,AZ1286,TRUE,_xll.ohTrigger(Trigger,Trigger6M))</f>
        <v>2.1599393002605362E-2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48355</v>
      </c>
      <c r="BA1287" s="101">
        <f>_xll.qlCalendarAdvance(Calendar,BA1286,AY1287,"f",,Trigger)</f>
        <v>48359</v>
      </c>
      <c r="BB1287" s="101">
        <f>_xll.qlInterestRateIndexMaturity(Currency&amp;"ibor"&amp;Tenor,BA1287,Trigger)</f>
        <v>48543</v>
      </c>
      <c r="BC1287" s="246">
        <f>_xll.qlIndexFixing($AC$5,AZ1287,TRUE,_xll.ohTrigger(Trigger,Trigger6M))</f>
        <v>2.1288419021792803E-2</v>
      </c>
      <c r="BD1287" s="246">
        <f>_xll.qlIndexFixing($BE$1,AZ1287,TRUE,_xll.ohTrigger(Trigger,Trigger6M))</f>
        <v>2.1590104281580837E-2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48362</v>
      </c>
      <c r="BA1288" s="101">
        <f>_xll.qlCalendarAdvance(Calendar,BA1287,AY1288,"f",,Trigger)</f>
        <v>48366</v>
      </c>
      <c r="BB1288" s="101">
        <f>_xll.qlInterestRateIndexMaturity(Currency&amp;"ibor"&amp;Tenor,BA1288,Trigger)</f>
        <v>48549</v>
      </c>
      <c r="BC1288" s="246">
        <f>_xll.qlIndexFixing($AC$5,AZ1288,TRUE,_xll.ohTrigger(Trigger,Trigger6M))</f>
        <v>2.1257051636059319E-2</v>
      </c>
      <c r="BD1288" s="246">
        <f>_xll.qlIndexFixing($BE$1,AZ1288,TRUE,_xll.ohTrigger(Trigger,Trigger6M))</f>
        <v>2.1580804745121057E-2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48369</v>
      </c>
      <c r="BA1289" s="101">
        <f>_xll.qlCalendarAdvance(Calendar,BA1288,AY1289,"f",,Trigger)</f>
        <v>48373</v>
      </c>
      <c r="BB1289" s="101">
        <f>_xll.qlInterestRateIndexMaturity(Currency&amp;"ibor"&amp;Tenor,BA1289,Trigger)</f>
        <v>48556</v>
      </c>
      <c r="BC1289" s="246">
        <f>_xll.qlIndexFixing($AC$5,AZ1289,TRUE,_xll.ohTrigger(Trigger,Trigger6M))</f>
        <v>2.122575746308699E-2</v>
      </c>
      <c r="BD1289" s="246">
        <f>_xll.qlIndexFixing($BE$1,AZ1289,TRUE,_xll.ohTrigger(Trigger,Trigger6M))</f>
        <v>2.1571418061862191E-2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48376</v>
      </c>
      <c r="BA1290" s="101">
        <f>_xll.qlCalendarAdvance(Calendar,BA1289,AY1290,"f",,Trigger)</f>
        <v>48380</v>
      </c>
      <c r="BB1290" s="101">
        <f>_xll.qlInterestRateIndexMaturity(Currency&amp;"ibor"&amp;Tenor,BA1290,Trigger)</f>
        <v>48563</v>
      </c>
      <c r="BC1290" s="246">
        <f>_xll.qlIndexFixing($AC$5,AZ1290,TRUE,_xll.ohTrigger(Trigger,Trigger6M))</f>
        <v>2.1194367196229462E-2</v>
      </c>
      <c r="BD1290" s="246">
        <f>_xll.qlIndexFixing($BE$1,AZ1290,TRUE,_xll.ohTrigger(Trigger,Trigger6M))</f>
        <v>2.1561980297147315E-2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48383</v>
      </c>
      <c r="BA1291" s="101">
        <f>_xll.qlCalendarAdvance(Calendar,BA1290,AY1291,"f",,Trigger)</f>
        <v>48387</v>
      </c>
      <c r="BB1291" s="101">
        <f>_xll.qlInterestRateIndexMaturity(Currency&amp;"ibor"&amp;Tenor,BA1291,Trigger)</f>
        <v>48570</v>
      </c>
      <c r="BC1291" s="246">
        <f>_xll.qlIndexFixing($AC$5,AZ1291,TRUE,_xll.ohTrigger(Trigger,Trigger6M))</f>
        <v>2.1162880840053574E-2</v>
      </c>
      <c r="BD1291" s="246">
        <f>_xll.qlIndexFixing($BE$1,AZ1291,TRUE,_xll.ohTrigger(Trigger,Trigger6M))</f>
        <v>2.1552491451701978E-2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48390</v>
      </c>
      <c r="BA1292" s="101">
        <f>_xll.qlCalendarAdvance(Calendar,BA1291,AY1292,"f",,Trigger)</f>
        <v>48394</v>
      </c>
      <c r="BB1292" s="101">
        <f>_xll.qlInterestRateIndexMaturity(Currency&amp;"ibor"&amp;Tenor,BA1292,Trigger)</f>
        <v>48577</v>
      </c>
      <c r="BC1292" s="246">
        <f>_xll.qlIndexFixing($AC$5,AZ1292,TRUE,_xll.ohTrigger(Trigger,Trigger6M))</f>
        <v>2.1131298399139704E-2</v>
      </c>
      <c r="BD1292" s="246">
        <f>_xll.qlIndexFixing($BE$1,AZ1292,TRUE,_xll.ohTrigger(Trigger,Trigger6M))</f>
        <v>2.1542951526259138E-2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48397</v>
      </c>
      <c r="BA1293" s="101">
        <f>_xll.qlCalendarAdvance(Calendar,BA1292,AY1293,"f",,Trigger)</f>
        <v>48401</v>
      </c>
      <c r="BB1293" s="101">
        <f>_xll.qlInterestRateIndexMaturity(Currency&amp;"ibor"&amp;Tenor,BA1293,Trigger)</f>
        <v>48585</v>
      </c>
      <c r="BC1293" s="246">
        <f>_xll.qlIndexFixing($AC$5,AZ1293,TRUE,_xll.ohTrigger(Trigger,Trigger6M))</f>
        <v>2.1125540641504421E-2</v>
      </c>
      <c r="BD1293" s="246">
        <f>_xll.qlIndexFixing($BE$1,AZ1293,TRUE,_xll.ohTrigger(Trigger,Trigger6M))</f>
        <v>2.1533299182112664E-2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48404</v>
      </c>
      <c r="BA1294" s="101">
        <f>_xll.qlCalendarAdvance(Calendar,BA1293,AY1294,"f",,Trigger)</f>
        <v>48408</v>
      </c>
      <c r="BB1294" s="101">
        <f>_xll.qlInterestRateIndexMaturity(Currency&amp;"ibor"&amp;Tenor,BA1294,Trigger)</f>
        <v>48592</v>
      </c>
      <c r="BC1294" s="246">
        <f>_xll.qlIndexFixing($AC$5,AZ1294,TRUE,_xll.ohTrigger(Trigger,Trigger6M))</f>
        <v>2.1136724814660279E-2</v>
      </c>
      <c r="BD1294" s="246">
        <f>_xll.qlIndexFixing($BE$1,AZ1294,TRUE,_xll.ohTrigger(Trigger,Trigger6M))</f>
        <v>2.152365287683029E-2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48411</v>
      </c>
      <c r="BA1295" s="101">
        <f>_xll.qlCalendarAdvance(Calendar,BA1294,AY1295,"f",,Trigger)</f>
        <v>48415</v>
      </c>
      <c r="BB1295" s="101">
        <f>_xll.qlInterestRateIndexMaturity(Currency&amp;"ibor"&amp;Tenor,BA1295,Trigger)</f>
        <v>48599</v>
      </c>
      <c r="BC1295" s="246">
        <f>_xll.qlIndexFixing($AC$5,AZ1295,TRUE,_xll.ohTrigger(Trigger,Trigger6M))</f>
        <v>2.1147909051065977E-2</v>
      </c>
      <c r="BD1295" s="246">
        <f>_xll.qlIndexFixing($BE$1,AZ1295,TRUE,_xll.ohTrigger(Trigger,Trigger6M))</f>
        <v>2.1513955491042434E-2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48418</v>
      </c>
      <c r="BA1296" s="101">
        <f>_xll.qlCalendarAdvance(Calendar,BA1295,AY1296,"f",,Trigger)</f>
        <v>48422</v>
      </c>
      <c r="BB1296" s="101">
        <f>_xll.qlInterestRateIndexMaturity(Currency&amp;"ibor"&amp;Tenor,BA1296,Trigger)</f>
        <v>48606</v>
      </c>
      <c r="BC1296" s="246">
        <f>_xll.qlIndexFixing($AC$5,AZ1296,TRUE,_xll.ohTrigger(Trigger,Trigger6M))</f>
        <v>2.1159093350721952E-2</v>
      </c>
      <c r="BD1296" s="246">
        <f>_xll.qlIndexFixing($BE$1,AZ1296,TRUE,_xll.ohTrigger(Trigger,Trigger6M))</f>
        <v>2.1504207025500672E-2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48425</v>
      </c>
      <c r="BA1297" s="101">
        <f>_xll.qlCalendarAdvance(Calendar,BA1296,AY1297,"f",,Trigger)</f>
        <v>48429</v>
      </c>
      <c r="BB1297" s="101">
        <f>_xll.qlInterestRateIndexMaturity(Currency&amp;"ibor"&amp;Tenor,BA1297,Trigger)</f>
        <v>48613</v>
      </c>
      <c r="BC1297" s="246">
        <f>_xll.qlIndexFixing($AC$5,AZ1297,TRUE,_xll.ohTrigger(Trigger,Trigger6M))</f>
        <v>2.1170277713628199E-2</v>
      </c>
      <c r="BD1297" s="246">
        <f>_xll.qlIndexFixing($BE$1,AZ1297,TRUE,_xll.ohTrigger(Trigger,Trigger6M))</f>
        <v>2.1494407480960057E-2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48432</v>
      </c>
      <c r="BA1298" s="101">
        <f>_xll.qlCalendarAdvance(Calendar,BA1297,AY1298,"f",,Trigger)</f>
        <v>48436</v>
      </c>
      <c r="BB1298" s="101">
        <f>_xll.qlInterestRateIndexMaturity(Currency&amp;"ibor"&amp;Tenor,BA1298,Trigger)</f>
        <v>48620</v>
      </c>
      <c r="BC1298" s="246">
        <f>_xll.qlIndexFixing($AC$5,AZ1298,TRUE,_xll.ohTrigger(Trigger,Trigger6M))</f>
        <v>2.1181462139785591E-2</v>
      </c>
      <c r="BD1298" s="246">
        <f>_xll.qlIndexFixing($BE$1,AZ1298,TRUE,_xll.ohTrigger(Trigger,Trigger6M))</f>
        <v>2.1484556858180411E-2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48439</v>
      </c>
      <c r="BA1299" s="101">
        <f>_xll.qlCalendarAdvance(Calendar,BA1298,AY1299,"f",,Trigger)</f>
        <v>48443</v>
      </c>
      <c r="BB1299" s="101">
        <f>_xll.qlInterestRateIndexMaturity(Currency&amp;"ibor"&amp;Tenor,BA1299,Trigger)</f>
        <v>48627</v>
      </c>
      <c r="BC1299" s="246">
        <f>_xll.qlIndexFixing($AC$5,AZ1299,TRUE,_xll.ohTrigger(Trigger,Trigger6M))</f>
        <v>2.119264662919456E-2</v>
      </c>
      <c r="BD1299" s="246">
        <f>_xll.qlIndexFixing($BE$1,AZ1299,TRUE,_xll.ohTrigger(Trigger,Trigger6M))</f>
        <v>2.1474655157925904E-2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48446</v>
      </c>
      <c r="BA1300" s="101">
        <f>_xll.qlCalendarAdvance(Calendar,BA1299,AY1300,"f",,Trigger)</f>
        <v>48450</v>
      </c>
      <c r="BB1300" s="101">
        <f>_xll.qlInterestRateIndexMaturity(Currency&amp;"ibor"&amp;Tenor,BA1300,Trigger)</f>
        <v>48634</v>
      </c>
      <c r="BC1300" s="246">
        <f>_xll.qlIndexFixing($AC$5,AZ1300,TRUE,_xll.ohTrigger(Trigger,Trigger6M))</f>
        <v>2.1203831181854239E-2</v>
      </c>
      <c r="BD1300" s="246">
        <f>_xll.qlIndexFixing($BE$1,AZ1300,TRUE,_xll.ohTrigger(Trigger,Trigger6M))</f>
        <v>2.1464702380962885E-2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48453</v>
      </c>
      <c r="BA1301" s="101">
        <f>_xll.qlCalendarAdvance(Calendar,BA1300,AY1301,"f",,Trigger)</f>
        <v>48457</v>
      </c>
      <c r="BB1301" s="101">
        <f>_xll.qlInterestRateIndexMaturity(Currency&amp;"ibor"&amp;Tenor,BA1301,Trigger)</f>
        <v>48638</v>
      </c>
      <c r="BC1301" s="246">
        <f>_xll.qlIndexFixing($AC$5,AZ1301,TRUE,_xll.ohTrigger(Trigger,Trigger6M))</f>
        <v>2.1210751041294117E-2</v>
      </c>
      <c r="BD1301" s="246">
        <f>_xll.qlIndexFixing($BE$1,AZ1301,TRUE,_xll.ohTrigger(Trigger,Trigger6M))</f>
        <v>2.1454982876778127E-2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48460</v>
      </c>
      <c r="BA1302" s="101">
        <f>_xll.qlCalendarAdvance(Calendar,BA1301,AY1302,"f",,Trigger)</f>
        <v>48464</v>
      </c>
      <c r="BB1302" s="101">
        <f>_xll.qlInterestRateIndexMaturity(Currency&amp;"ibor"&amp;Tenor,BA1302,Trigger)</f>
        <v>48645</v>
      </c>
      <c r="BC1302" s="246">
        <f>_xll.qlIndexFixing($AC$5,AZ1302,TRUE,_xll.ohTrigger(Trigger,Trigger6M))</f>
        <v>2.1221933740069497E-2</v>
      </c>
      <c r="BD1302" s="246">
        <f>_xll.qlIndexFixing($BE$1,AZ1302,TRUE,_xll.ohTrigger(Trigger,Trigger6M))</f>
        <v>2.1444940678676982E-2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48467</v>
      </c>
      <c r="BA1303" s="101">
        <f>_xll.qlCalendarAdvance(Calendar,BA1302,AY1303,"f",,Trigger)</f>
        <v>48471</v>
      </c>
      <c r="BB1303" s="101">
        <f>_xll.qlInterestRateIndexMaturity(Currency&amp;"ibor"&amp;Tenor,BA1303,Trigger)</f>
        <v>48652</v>
      </c>
      <c r="BC1303" s="246">
        <f>_xll.qlIndexFixing($AC$5,AZ1303,TRUE,_xll.ohTrigger(Trigger,Trigger6M))</f>
        <v>2.1233116501054559E-2</v>
      </c>
      <c r="BD1303" s="246">
        <f>_xll.qlIndexFixing($BE$1,AZ1303,TRUE,_xll.ohTrigger(Trigger,Trigger6M))</f>
        <v>2.1434847414267971E-2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48474</v>
      </c>
      <c r="BA1304" s="101">
        <f>_xll.qlCalendarAdvance(Calendar,BA1303,AY1304,"f",,Trigger)</f>
        <v>48478</v>
      </c>
      <c r="BB1304" s="101">
        <f>_xll.qlInterestRateIndexMaturity(Currency&amp;"ibor"&amp;Tenor,BA1304,Trigger)</f>
        <v>48659</v>
      </c>
      <c r="BC1304" s="246">
        <f>_xll.qlIndexFixing($AC$5,AZ1304,TRUE,_xll.ohTrigger(Trigger,Trigger6M))</f>
        <v>2.1244299324250634E-2</v>
      </c>
      <c r="BD1304" s="246">
        <f>_xll.qlIndexFixing($BE$1,AZ1304,TRUE,_xll.ohTrigger(Trigger,Trigger6M))</f>
        <v>2.1424703084320419E-2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48481</v>
      </c>
      <c r="BA1305" s="101">
        <f>_xll.qlCalendarAdvance(Calendar,BA1304,AY1305,"f",,Trigger)</f>
        <v>48485</v>
      </c>
      <c r="BB1305" s="101">
        <f>_xll.qlInterestRateIndexMaturity(Currency&amp;"ibor"&amp;Tenor,BA1305,Trigger)</f>
        <v>48666</v>
      </c>
      <c r="BC1305" s="246">
        <f>_xll.qlIndexFixing($AC$5,AZ1305,TRUE,_xll.ohTrigger(Trigger,Trigger6M))</f>
        <v>2.1255482209657273E-2</v>
      </c>
      <c r="BD1305" s="246">
        <f>_xll.qlIndexFixing($BE$1,AZ1305,TRUE,_xll.ohTrigger(Trigger,Trigger6M))</f>
        <v>2.141450768960896E-2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48488</v>
      </c>
      <c r="BA1306" s="101">
        <f>_xll.qlCalendarAdvance(Calendar,BA1305,AY1306,"f",,Trigger)</f>
        <v>48492</v>
      </c>
      <c r="BB1306" s="101">
        <f>_xll.qlInterestRateIndexMaturity(Currency&amp;"ibor"&amp;Tenor,BA1306,Trigger)</f>
        <v>48674</v>
      </c>
      <c r="BC1306" s="246">
        <f>_xll.qlIndexFixing($AC$5,AZ1306,TRUE,_xll.ohTrigger(Trigger,Trigger6M))</f>
        <v>2.1268089928137199E-2</v>
      </c>
      <c r="BD1306" s="246">
        <f>_xll.qlIndexFixing($BE$1,AZ1306,TRUE,_xll.ohTrigger(Trigger,Trigger6M))</f>
        <v>2.1404145615696091E-2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48495</v>
      </c>
      <c r="BA1307" s="101">
        <f>_xll.qlCalendarAdvance(Calendar,BA1306,AY1307,"f",,Trigger)</f>
        <v>48499</v>
      </c>
      <c r="BB1307" s="101">
        <f>_xll.qlInterestRateIndexMaturity(Currency&amp;"ibor"&amp;Tenor,BA1307,Trigger)</f>
        <v>48681</v>
      </c>
      <c r="BC1307" s="246">
        <f>_xll.qlIndexFixing($AC$5,AZ1307,TRUE,_xll.ohTrigger(Trigger,Trigger6M))</f>
        <v>2.1279273599745772E-2</v>
      </c>
      <c r="BD1307" s="246">
        <f>_xll.qlIndexFixing($BE$1,AZ1307,TRUE,_xll.ohTrigger(Trigger,Trigger6M))</f>
        <v>2.1393843837482312E-2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48502</v>
      </c>
      <c r="BA1308" s="101">
        <f>_xll.qlCalendarAdvance(Calendar,BA1307,AY1308,"f",,Trigger)</f>
        <v>48506</v>
      </c>
      <c r="BB1308" s="101">
        <f>_xll.qlInterestRateIndexMaturity(Currency&amp;"ibor"&amp;Tenor,BA1308,Trigger)</f>
        <v>48688</v>
      </c>
      <c r="BC1308" s="246">
        <f>_xll.qlIndexFixing($AC$5,AZ1308,TRUE,_xll.ohTrigger(Trigger,Trigger6M))</f>
        <v>2.1290457333913975E-2</v>
      </c>
      <c r="BD1308" s="246">
        <f>_xll.qlIndexFixing($BE$1,AZ1308,TRUE,_xll.ohTrigger(Trigger,Trigger6M))</f>
        <v>2.138349099417923E-2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48509</v>
      </c>
      <c r="BA1309" s="101">
        <f>_xll.qlCalendarAdvance(Calendar,BA1308,AY1309,"f",,Trigger)</f>
        <v>48513</v>
      </c>
      <c r="BB1309" s="101">
        <f>_xll.qlInterestRateIndexMaturity(Currency&amp;"ibor"&amp;Tenor,BA1309,Trigger)</f>
        <v>48695</v>
      </c>
      <c r="BC1309" s="246">
        <f>_xll.qlIndexFixing($AC$5,AZ1309,TRUE,_xll.ohTrigger(Trigger,Trigger6M))</f>
        <v>2.1301641130641806E-2</v>
      </c>
      <c r="BD1309" s="246">
        <f>_xll.qlIndexFixing($BE$1,AZ1309,TRUE,_xll.ohTrigger(Trigger,Trigger6M))</f>
        <v>2.1373087086580502E-2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48516</v>
      </c>
      <c r="BA1310" s="101">
        <f>_xll.qlCalendarAdvance(Calendar,BA1309,AY1310,"f",,Trigger)</f>
        <v>48520</v>
      </c>
      <c r="BB1310" s="101">
        <f>_xll.qlInterestRateIndexMaturity(Currency&amp;"ibor"&amp;Tenor,BA1310,Trigger)</f>
        <v>48701</v>
      </c>
      <c r="BC1310" s="246">
        <f>_xll.qlIndexFixing($AC$5,AZ1310,TRUE,_xll.ohTrigger(Trigger,Trigger6M))</f>
        <v>2.1311397569868877E-2</v>
      </c>
      <c r="BD1310" s="246">
        <f>_xll.qlIndexFixing($BE$1,AZ1310,TRUE,_xll.ohTrigger(Trigger,Trigger6M))</f>
        <v>2.1362764771926737E-2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48523</v>
      </c>
      <c r="BA1311" s="101">
        <f>_xll.qlCalendarAdvance(Calendar,BA1310,AY1311,"f",,Trigger)</f>
        <v>48527</v>
      </c>
      <c r="BB1311" s="101">
        <f>_xll.qlInterestRateIndexMaturity(Currency&amp;"ibor"&amp;Tenor,BA1311,Trigger)</f>
        <v>48708</v>
      </c>
      <c r="BC1311" s="246">
        <f>_xll.qlIndexFixing($AC$5,AZ1311,TRUE,_xll.ohTrigger(Trigger,Trigger6M))</f>
        <v>2.1322580828549084E-2</v>
      </c>
      <c r="BD1311" s="246">
        <f>_xll.qlIndexFixing($BE$1,AZ1311,TRUE,_xll.ohTrigger(Trigger,Trigger6M))</f>
        <v>2.1352263005089377E-2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48530</v>
      </c>
      <c r="BA1312" s="101">
        <f>_xll.qlCalendarAdvance(Calendar,BA1311,AY1312,"f",,Trigger)</f>
        <v>48534</v>
      </c>
      <c r="BB1312" s="101">
        <f>_xll.qlInterestRateIndexMaturity(Currency&amp;"ibor"&amp;Tenor,BA1312,Trigger)</f>
        <v>48715</v>
      </c>
      <c r="BC1312" s="246">
        <f>_xll.qlIndexFixing($AC$5,AZ1312,TRUE,_xll.ohTrigger(Trigger,Trigger6M))</f>
        <v>2.1333764149442512E-2</v>
      </c>
      <c r="BD1312" s="246">
        <f>_xll.qlIndexFixing($BE$1,AZ1312,TRUE,_xll.ohTrigger(Trigger,Trigger6M))</f>
        <v>2.1341710179011646E-2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48537</v>
      </c>
      <c r="BA1313" s="101">
        <f>_xll.qlCalendarAdvance(Calendar,BA1312,AY1313,"f",,Trigger)</f>
        <v>48541</v>
      </c>
      <c r="BB1313" s="101">
        <f>_xll.qlInterestRateIndexMaturity(Currency&amp;"ibor"&amp;Tenor,BA1313,Trigger)</f>
        <v>48722</v>
      </c>
      <c r="BC1313" s="246">
        <f>_xll.qlIndexFixing($AC$5,AZ1313,TRUE,_xll.ohTrigger(Trigger,Trigger6M))</f>
        <v>2.1344947532550038E-2</v>
      </c>
      <c r="BD1313" s="246">
        <f>_xll.qlIndexFixing($BE$1,AZ1313,TRUE,_xll.ohTrigger(Trigger,Trigger6M))</f>
        <v>2.1331106294497318E-2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48544</v>
      </c>
      <c r="BA1314" s="101">
        <f>_xll.qlCalendarAdvance(Calendar,BA1313,AY1314,"f",,Trigger)</f>
        <v>48548</v>
      </c>
      <c r="BB1314" s="101">
        <f>_xll.qlInterestRateIndexMaturity(Currency&amp;"ibor"&amp;Tenor,BA1314,Trigger)</f>
        <v>48730</v>
      </c>
      <c r="BC1314" s="246">
        <f>_xll.qlIndexFixing($AC$5,AZ1314,TRUE,_xll.ohTrigger(Trigger,Trigger6M))</f>
        <v>2.1357561052690745E-2</v>
      </c>
      <c r="BD1314" s="246">
        <f>_xll.qlIndexFixing($BE$1,AZ1314,TRUE,_xll.ohTrigger(Trigger,Trigger6M))</f>
        <v>2.1320301612212749E-2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48551</v>
      </c>
      <c r="BA1315" s="101">
        <f>_xll.qlCalendarAdvance(Calendar,BA1314,AY1315,"f",,Trigger)</f>
        <v>48555</v>
      </c>
      <c r="BB1315" s="101">
        <f>_xll.qlInterestRateIndexMaturity(Currency&amp;"ibor"&amp;Tenor,BA1315,Trigger)</f>
        <v>48737</v>
      </c>
      <c r="BC1315" s="246">
        <f>_xll.qlIndexFixing($AC$5,AZ1315,TRUE,_xll.ohTrigger(Trigger,Trigger6M))</f>
        <v>2.1368745224784689E-2</v>
      </c>
      <c r="BD1315" s="246">
        <f>_xll.qlIndexFixing($BE$1,AZ1315,TRUE,_xll.ohTrigger(Trigger,Trigger6M))</f>
        <v>2.130959133573079E-2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48558</v>
      </c>
      <c r="BA1316" s="101">
        <f>_xll.qlCalendarAdvance(Calendar,BA1315,AY1316,"f",,Trigger)</f>
        <v>48562</v>
      </c>
      <c r="BB1316" s="101">
        <f>_xll.qlInterestRateIndexMaturity(Currency&amp;"ibor"&amp;Tenor,BA1316,Trigger)</f>
        <v>48744</v>
      </c>
      <c r="BC1316" s="246">
        <f>_xll.qlIndexFixing($AC$5,AZ1316,TRUE,_xll.ohTrigger(Trigger,Trigger6M))</f>
        <v>2.1379929459441331E-2</v>
      </c>
      <c r="BD1316" s="246">
        <f>_xll.qlIndexFixing($BE$1,AZ1316,TRUE,_xll.ohTrigger(Trigger,Trigger6M))</f>
        <v>2.1298830000618538E-2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48565</v>
      </c>
      <c r="BA1317" s="101">
        <f>_xll.qlCalendarAdvance(Calendar,BA1316,AY1317,"f",,Trigger)</f>
        <v>48569</v>
      </c>
      <c r="BB1317" s="101">
        <f>_xll.qlInterestRateIndexMaturity(Currency&amp;"ibor"&amp;Tenor,BA1317,Trigger)</f>
        <v>48751</v>
      </c>
      <c r="BC1317" s="246">
        <f>_xll.qlIndexFixing($AC$5,AZ1317,TRUE,_xll.ohTrigger(Trigger,Trigger6M))</f>
        <v>2.1391113756660678E-2</v>
      </c>
      <c r="BD1317" s="246">
        <f>_xll.qlIndexFixing($BE$1,AZ1317,TRUE,_xll.ohTrigger(Trigger,Trigger6M))</f>
        <v>2.1288017607702589E-2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48572</v>
      </c>
      <c r="BA1318" s="101">
        <f>_xll.qlCalendarAdvance(Calendar,BA1317,AY1318,"f",,Trigger)</f>
        <v>48576</v>
      </c>
      <c r="BB1318" s="101">
        <f>_xll.qlInterestRateIndexMaturity(Currency&amp;"ibor"&amp;Tenor,BA1318,Trigger)</f>
        <v>48758</v>
      </c>
      <c r="BC1318" s="246">
        <f>_xll.qlIndexFixing($AC$5,AZ1318,TRUE,_xll.ohTrigger(Trigger,Trigger6M))</f>
        <v>2.1402298116442727E-2</v>
      </c>
      <c r="BD1318" s="246">
        <f>_xll.qlIndexFixing($BE$1,AZ1318,TRUE,_xll.ohTrigger(Trigger,Trigger6M))</f>
        <v>2.1277154157810851E-2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48579</v>
      </c>
      <c r="BA1319" s="101">
        <f>_xll.qlCalendarAdvance(Calendar,BA1318,AY1319,"f",,Trigger)</f>
        <v>48583</v>
      </c>
      <c r="BB1319" s="101">
        <f>_xll.qlInterestRateIndexMaturity(Currency&amp;"ibor"&amp;Tenor,BA1319,Trigger)</f>
        <v>48764</v>
      </c>
      <c r="BC1319" s="246">
        <f>_xll.qlIndexFixing($AC$5,AZ1319,TRUE,_xll.ohTrigger(Trigger,Trigger6M))</f>
        <v>2.1412049137703254E-2</v>
      </c>
      <c r="BD1319" s="246">
        <f>_xll.qlIndexFixing($BE$1,AZ1319,TRUE,_xll.ohTrigger(Trigger,Trigger6M))</f>
        <v>2.126641080580156E-2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48586</v>
      </c>
      <c r="BA1320" s="101">
        <f>_xll.qlCalendarAdvance(Calendar,BA1319,AY1320,"f",,Trigger)</f>
        <v>48590</v>
      </c>
      <c r="BB1320" s="101">
        <f>_xll.qlInterestRateIndexMaturity(Currency&amp;"ibor"&amp;Tenor,BA1320,Trigger)</f>
        <v>48771</v>
      </c>
      <c r="BC1320" s="246">
        <f>_xll.qlIndexFixing($AC$5,AZ1320,TRUE,_xll.ohTrigger(Trigger,Trigger6M))</f>
        <v>2.137990838407916E-2</v>
      </c>
      <c r="BD1320" s="246">
        <f>_xll.qlIndexFixing($BE$1,AZ1320,TRUE,_xll.ohTrigger(Trigger,Trigger6M))</f>
        <v>2.1255449535091019E-2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48593</v>
      </c>
      <c r="BA1321" s="101">
        <f>_xll.qlCalendarAdvance(Calendar,BA1320,AY1321,"f",,Trigger)</f>
        <v>48597</v>
      </c>
      <c r="BB1321" s="101">
        <f>_xll.qlInterestRateIndexMaturity(Currency&amp;"ibor"&amp;Tenor,BA1321,Trigger)</f>
        <v>48778</v>
      </c>
      <c r="BC1321" s="246">
        <f>_xll.qlIndexFixing($AC$5,AZ1321,TRUE,_xll.ohTrigger(Trigger,Trigger6M))</f>
        <v>2.1347676050810428E-2</v>
      </c>
      <c r="BD1321" s="246">
        <f>_xll.qlIndexFixing($BE$1,AZ1321,TRUE,_xll.ohTrigger(Trigger,Trigger6M))</f>
        <v>2.1244437212522043E-2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48600</v>
      </c>
      <c r="BA1322" s="101">
        <f>_xll.qlCalendarAdvance(Calendar,BA1321,AY1322,"f",,Trigger)</f>
        <v>48604</v>
      </c>
      <c r="BB1322" s="101">
        <f>_xll.qlInterestRateIndexMaturity(Currency&amp;"ibor"&amp;Tenor,BA1322,Trigger)</f>
        <v>48785</v>
      </c>
      <c r="BC1322" s="246">
        <f>_xll.qlIndexFixing($AC$5,AZ1322,TRUE,_xll.ohTrigger(Trigger,Trigger6M))</f>
        <v>2.1315352142319156E-2</v>
      </c>
      <c r="BD1322" s="246">
        <f>_xll.qlIndexFixing($BE$1,AZ1322,TRUE,_xll.ohTrigger(Trigger,Trigger6M))</f>
        <v>2.1233373838933301E-2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48607</v>
      </c>
      <c r="BA1323" s="101">
        <f>_xll.qlCalendarAdvance(Calendar,BA1322,AY1323,"f",,Trigger)</f>
        <v>48611</v>
      </c>
      <c r="BB1323" s="101">
        <f>_xll.qlInterestRateIndexMaturity(Currency&amp;"ibor"&amp;Tenor,BA1323,Trigger)</f>
        <v>48792</v>
      </c>
      <c r="BC1323" s="246">
        <f>_xll.qlIndexFixing($AC$5,AZ1323,TRUE,_xll.ohTrigger(Trigger,Trigger6M))</f>
        <v>2.1282936663038477E-2</v>
      </c>
      <c r="BD1323" s="246">
        <f>_xll.qlIndexFixing($BE$1,AZ1323,TRUE,_xll.ohTrigger(Trigger,Trigger6M))</f>
        <v>2.1222259415168761E-2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48614</v>
      </c>
      <c r="BA1324" s="101">
        <f>_xll.qlCalendarAdvance(Calendar,BA1323,AY1324,"f",,Trigger)</f>
        <v>48618</v>
      </c>
      <c r="BB1324" s="101">
        <f>_xll.qlInterestRateIndexMaturity(Currency&amp;"ibor"&amp;Tenor,BA1324,Trigger)</f>
        <v>48799</v>
      </c>
      <c r="BC1324" s="246">
        <f>_xll.qlIndexFixing($AC$5,AZ1324,TRUE,_xll.ohTrigger(Trigger,Trigger6M))</f>
        <v>2.1250429617416106E-2</v>
      </c>
      <c r="BD1324" s="246">
        <f>_xll.qlIndexFixing($BE$1,AZ1324,TRUE,_xll.ohTrigger(Trigger,Trigger6M))</f>
        <v>2.1211093942076362E-2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48621</v>
      </c>
      <c r="BA1325" s="101">
        <f>_xll.qlCalendarAdvance(Calendar,BA1324,AY1325,"f",,Trigger)</f>
        <v>48625</v>
      </c>
      <c r="BB1325" s="101">
        <f>_xll.qlInterestRateIndexMaturity(Currency&amp;"ibor"&amp;Tenor,BA1325,Trigger)</f>
        <v>48806</v>
      </c>
      <c r="BC1325" s="246">
        <f>_xll.qlIndexFixing($AC$5,AZ1325,TRUE,_xll.ohTrigger(Trigger,Trigger6M))</f>
        <v>2.1217831009910357E-2</v>
      </c>
      <c r="BD1325" s="246">
        <f>_xll.qlIndexFixing($BE$1,AZ1325,TRUE,_xll.ohTrigger(Trigger,Trigger6M))</f>
        <v>2.1199877420507138E-2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48628</v>
      </c>
      <c r="BA1326" s="101">
        <f>_xll.qlCalendarAdvance(Calendar,BA1325,AY1326,"f",,Trigger)</f>
        <v>48632</v>
      </c>
      <c r="BB1326" s="101">
        <f>_xll.qlInterestRateIndexMaturity(Currency&amp;"ibor"&amp;Tenor,BA1326,Trigger)</f>
        <v>48813</v>
      </c>
      <c r="BC1326" s="246">
        <f>_xll.qlIndexFixing($AC$5,AZ1326,TRUE,_xll.ohTrigger(Trigger,Trigger6M))</f>
        <v>2.1185140844992789E-2</v>
      </c>
      <c r="BD1326" s="246">
        <f>_xll.qlIndexFixing($BE$1,AZ1326,TRUE,_xll.ohTrigger(Trigger,Trigger6M))</f>
        <v>2.1188609851316091E-2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48635</v>
      </c>
      <c r="BA1327" s="101">
        <f>_xll.qlCalendarAdvance(Calendar,BA1326,AY1327,"f",,Trigger)</f>
        <v>48639</v>
      </c>
      <c r="BB1327" s="101">
        <f>_xll.qlInterestRateIndexMaturity(Currency&amp;"ibor"&amp;Tenor,BA1327,Trigger)</f>
        <v>48823</v>
      </c>
      <c r="BC1327" s="246">
        <f>_xll.qlIndexFixing($AC$5,AZ1327,TRUE,_xll.ohTrigger(Trigger,Trigger6M))</f>
        <v>2.1143741543410918E-2</v>
      </c>
      <c r="BD1327" s="246">
        <f>_xll.qlIndexFixing($BE$1,AZ1327,TRUE,_xll.ohTrigger(Trigger,Trigger6M))</f>
        <v>2.117667332053488E-2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48642</v>
      </c>
      <c r="BA1328" s="101">
        <f>_xll.qlCalendarAdvance(Calendar,BA1327,AY1328,"f",,Trigger)</f>
        <v>48646</v>
      </c>
      <c r="BB1328" s="101">
        <f>_xll.qlInterestRateIndexMaturity(Currency&amp;"ibor"&amp;Tenor,BA1328,Trigger)</f>
        <v>48830</v>
      </c>
      <c r="BC1328" s="246">
        <f>_xll.qlIndexFixing($AC$5,AZ1328,TRUE,_xll.ohTrigger(Trigger,Trigger6M))</f>
        <v>2.1111542276644541E-2</v>
      </c>
      <c r="BD1328" s="246">
        <f>_xll.qlIndexFixing($BE$1,AZ1328,TRUE,_xll.ohTrigger(Trigger,Trigger6M))</f>
        <v>2.1165290723446955E-2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48649</v>
      </c>
      <c r="BA1329" s="101">
        <f>_xll.qlCalendarAdvance(Calendar,BA1328,AY1329,"f",,Trigger)</f>
        <v>48653</v>
      </c>
      <c r="BB1329" s="101">
        <f>_xll.qlInterestRateIndexMaturity(Currency&amp;"ibor"&amp;Tenor,BA1329,Trigger)</f>
        <v>48837</v>
      </c>
      <c r="BC1329" s="246">
        <f>_xll.qlIndexFixing($AC$5,AZ1329,TRUE,_xll.ohTrigger(Trigger,Trigger6M))</f>
        <v>2.107925293850824E-2</v>
      </c>
      <c r="BD1329" s="246">
        <f>_xll.qlIndexFixing($BE$1,AZ1329,TRUE,_xll.ohTrigger(Trigger,Trigger6M))</f>
        <v>2.1153857073630461E-2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48656</v>
      </c>
      <c r="BA1330" s="101">
        <f>_xll.qlCalendarAdvance(Calendar,BA1329,AY1330,"f",,Trigger)</f>
        <v>48660</v>
      </c>
      <c r="BB1330" s="101">
        <f>_xll.qlInterestRateIndexMaturity(Currency&amp;"ibor"&amp;Tenor,BA1330,Trigger)</f>
        <v>48844</v>
      </c>
      <c r="BC1330" s="246">
        <f>_xll.qlIndexFixing($AC$5,AZ1330,TRUE,_xll.ohTrigger(Trigger,Trigger6M))</f>
        <v>2.1046873533431942E-2</v>
      </c>
      <c r="BD1330" s="246">
        <f>_xll.qlIndexFixing($BE$1,AZ1330,TRUE,_xll.ohTrigger(Trigger,Trigger6M))</f>
        <v>2.1142372371972952E-2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48663</v>
      </c>
      <c r="BA1331" s="101">
        <f>_xll.qlCalendarAdvance(Calendar,BA1330,AY1331,"f",,Trigger)</f>
        <v>48667</v>
      </c>
      <c r="BB1331" s="101">
        <f>_xll.qlInterestRateIndexMaturity(Currency&amp;"ibor"&amp;Tenor,BA1331,Trigger)</f>
        <v>48851</v>
      </c>
      <c r="BC1331" s="246">
        <f>_xll.qlIndexFixing($AC$5,AZ1331,TRUE,_xll.ohTrigger(Trigger,Trigger6M))</f>
        <v>2.1014404065856449E-2</v>
      </c>
      <c r="BD1331" s="246">
        <f>_xll.qlIndexFixing($BE$1,AZ1331,TRUE,_xll.ohTrigger(Trigger,Trigger6M))</f>
        <v>2.113083661936415E-2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48670</v>
      </c>
      <c r="BA1332" s="101">
        <f>_xll.qlCalendarAdvance(Calendar,BA1331,AY1332,"f",,Trigger)</f>
        <v>48674</v>
      </c>
      <c r="BB1332" s="101">
        <f>_xll.qlInterestRateIndexMaturity(Currency&amp;"ibor"&amp;Tenor,BA1332,Trigger)</f>
        <v>48857</v>
      </c>
      <c r="BC1332" s="246">
        <f>_xll.qlIndexFixing($AC$5,AZ1332,TRUE,_xll.ohTrigger(Trigger,Trigger6M))</f>
        <v>2.0983556478667658E-2</v>
      </c>
      <c r="BD1332" s="246">
        <f>_xll.qlIndexFixing($BE$1,AZ1332,TRUE,_xll.ohTrigger(Trigger,Trigger6M))</f>
        <v>2.1119477794556241E-2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48677</v>
      </c>
      <c r="BA1333" s="101">
        <f>_xll.qlCalendarAdvance(Calendar,BA1332,AY1333,"f",,Trigger)</f>
        <v>48681</v>
      </c>
      <c r="BB1333" s="101">
        <f>_xll.qlInterestRateIndexMaturity(Currency&amp;"ibor"&amp;Tenor,BA1333,Trigger)</f>
        <v>48864</v>
      </c>
      <c r="BC1333" s="246">
        <f>_xll.qlIndexFixing($AC$5,AZ1333,TRUE,_xll.ohTrigger(Trigger,Trigger6M))</f>
        <v>2.0950682255964928E-2</v>
      </c>
      <c r="BD1333" s="246">
        <f>_xll.qlIndexFixing($BE$1,AZ1333,TRUE,_xll.ohTrigger(Trigger,Trigger6M))</f>
        <v>2.1107844267655086E-2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48682</v>
      </c>
      <c r="BA1334" s="101">
        <f>_xll.qlCalendarAdvance(Calendar,BA1333,AY1334,"f",,Trigger)</f>
        <v>48688</v>
      </c>
      <c r="BB1334" s="101">
        <f>_xll.qlInterestRateIndexMaturity(Currency&amp;"ibor"&amp;Tenor,BA1334,Trigger)</f>
        <v>48871</v>
      </c>
      <c r="BC1334" s="246">
        <f>_xll.qlIndexFixing($AC$5,AZ1334,TRUE,_xll.ohTrigger(Trigger,Trigger6M))</f>
        <v>2.0917717498827169E-2</v>
      </c>
      <c r="BD1334" s="246">
        <f>_xll.qlIndexFixing($BE$1,AZ1334,TRUE,_xll.ohTrigger(Trigger,Trigger6M))</f>
        <v>2.1096159695035897E-2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48691</v>
      </c>
      <c r="BA1335" s="101">
        <f>_xll.qlCalendarAdvance(Calendar,BA1334,AY1335,"f",,Trigger)</f>
        <v>48695</v>
      </c>
      <c r="BB1335" s="101">
        <f>_xll.qlInterestRateIndexMaturity(Currency&amp;"ibor"&amp;Tenor,BA1335,Trigger)</f>
        <v>48878</v>
      </c>
      <c r="BC1335" s="246">
        <f>_xll.qlIndexFixing($AC$5,AZ1335,TRUE,_xll.ohTrigger(Trigger,Trigger6M))</f>
        <v>2.0884662211774044E-2</v>
      </c>
      <c r="BD1335" s="246">
        <f>_xll.qlIndexFixing($BE$1,AZ1335,TRUE,_xll.ohTrigger(Trigger,Trigger6M))</f>
        <v>2.1084424077598498E-2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48698</v>
      </c>
      <c r="BA1336" s="101">
        <f>_xll.qlCalendarAdvance(Calendar,BA1335,AY1336,"f",,Trigger)</f>
        <v>48702</v>
      </c>
      <c r="BB1336" s="101">
        <f>_xll.qlInterestRateIndexMaturity(Currency&amp;"ibor"&amp;Tenor,BA1336,Trigger)</f>
        <v>48886</v>
      </c>
      <c r="BC1336" s="246">
        <f>_xll.qlIndexFixing($AC$5,AZ1336,TRUE,_xll.ohTrigger(Trigger,Trigger6M))</f>
        <v>2.0850705946808584E-2</v>
      </c>
      <c r="BD1336" s="246">
        <f>_xll.qlIndexFixing($BE$1,AZ1336,TRUE,_xll.ohTrigger(Trigger,Trigger6M))</f>
        <v>2.1072392123481706E-2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48705</v>
      </c>
      <c r="BA1337" s="101">
        <f>_xll.qlCalendarAdvance(Calendar,BA1336,AY1337,"f",,Trigger)</f>
        <v>48709</v>
      </c>
      <c r="BB1337" s="101">
        <f>_xll.qlInterestRateIndexMaturity(Currency&amp;"ibor"&amp;Tenor,BA1337,Trigger)</f>
        <v>48893</v>
      </c>
      <c r="BC1337" s="246">
        <f>_xll.qlIndexFixing($AC$5,AZ1337,TRUE,_xll.ohTrigger(Trigger,Trigger6M))</f>
        <v>2.0817696198198395E-2</v>
      </c>
      <c r="BD1337" s="246">
        <f>_xll.qlIndexFixing($BE$1,AZ1337,TRUE,_xll.ohTrigger(Trigger,Trigger6M))</f>
        <v>2.1060550084079151E-2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48712</v>
      </c>
      <c r="BA1338" s="101">
        <f>_xll.qlCalendarAdvance(Calendar,BA1337,AY1338,"f",,Trigger)</f>
        <v>48716</v>
      </c>
      <c r="BB1338" s="101">
        <f>_xll.qlInterestRateIndexMaturity(Currency&amp;"ibor"&amp;Tenor,BA1338,Trigger)</f>
        <v>48900</v>
      </c>
      <c r="BC1338" s="246">
        <f>_xll.qlIndexFixing($AC$5,AZ1338,TRUE,_xll.ohTrigger(Trigger,Trigger6M))</f>
        <v>2.0784596418522563E-2</v>
      </c>
      <c r="BD1338" s="246">
        <f>_xll.qlIndexFixing($BE$1,AZ1338,TRUE,_xll.ohTrigger(Trigger,Trigger6M))</f>
        <v>2.1048657000068055E-2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48719</v>
      </c>
      <c r="BA1339" s="101">
        <f>_xll.qlCalendarAdvance(Calendar,BA1338,AY1339,"f",,Trigger)</f>
        <v>48723</v>
      </c>
      <c r="BB1339" s="101">
        <f>_xll.qlInterestRateIndexMaturity(Currency&amp;"ibor"&amp;Tenor,BA1339,Trigger)</f>
        <v>48907</v>
      </c>
      <c r="BC1339" s="246">
        <f>_xll.qlIndexFixing($AC$5,AZ1339,TRUE,_xll.ohTrigger(Trigger,Trigger6M))</f>
        <v>2.075140661232093E-2</v>
      </c>
      <c r="BD1339" s="246">
        <f>_xll.qlIndexFixing($BE$1,AZ1339,TRUE,_xll.ohTrigger(Trigger,Trigger6M))</f>
        <v>2.1036712872368121E-2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48726</v>
      </c>
      <c r="BA1340" s="101">
        <f>_xll.qlCalendarAdvance(Calendar,BA1339,AY1340,"f",,Trigger)</f>
        <v>48730</v>
      </c>
      <c r="BB1340" s="101">
        <f>_xll.qlInterestRateIndexMaturity(Currency&amp;"ibor"&amp;Tenor,BA1340,Trigger)</f>
        <v>48913</v>
      </c>
      <c r="BC1340" s="246">
        <f>_xll.qlIndexFixing($AC$5,AZ1340,TRUE,_xll.ohTrigger(Trigger,Trigger6M))</f>
        <v>2.0718027986907882E-2</v>
      </c>
      <c r="BD1340" s="246">
        <f>_xll.qlIndexFixing($BE$1,AZ1340,TRUE,_xll.ohTrigger(Trigger,Trigger6M))</f>
        <v>2.102498034994419E-2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48733</v>
      </c>
      <c r="BA1341" s="101">
        <f>_xll.qlCalendarAdvance(Calendar,BA1340,AY1341,"f",,Trigger)</f>
        <v>48737</v>
      </c>
      <c r="BB1341" s="101">
        <f>_xll.qlInterestRateIndexMaturity(Currency&amp;"ibor"&amp;Tenor,BA1341,Trigger)</f>
        <v>48920</v>
      </c>
      <c r="BC1341" s="246">
        <f>_xll.qlIndexFixing($AC$5,AZ1341,TRUE,_xll.ohTrigger(Trigger,Trigger6M))</f>
        <v>2.0684429616009758E-2</v>
      </c>
      <c r="BD1341" s="246">
        <f>_xll.qlIndexFixing($BE$1,AZ1341,TRUE,_xll.ohTrigger(Trigger,Trigger6M))</f>
        <v>2.1012938482734583E-2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48740</v>
      </c>
      <c r="BA1342" s="101">
        <f>_xll.qlCalendarAdvance(Calendar,BA1341,AY1342,"f",,Trigger)</f>
        <v>48744</v>
      </c>
      <c r="BB1342" s="101">
        <f>_xll.qlInterestRateIndexMaturity(Currency&amp;"ibor"&amp;Tenor,BA1342,Trigger)</f>
        <v>48927</v>
      </c>
      <c r="BC1342" s="246">
        <f>_xll.qlIndexFixing($AC$5,AZ1342,TRUE,_xll.ohTrigger(Trigger,Trigger6M))</f>
        <v>2.0650740747192965E-2</v>
      </c>
      <c r="BD1342" s="246">
        <f>_xll.qlIndexFixing($BE$1,AZ1342,TRUE,_xll.ohTrigger(Trigger,Trigger6M))</f>
        <v>2.1000845577123058E-2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48747</v>
      </c>
      <c r="BA1343" s="101">
        <f>_xll.qlCalendarAdvance(Calendar,BA1342,AY1343,"f",,Trigger)</f>
        <v>48751</v>
      </c>
      <c r="BB1343" s="101">
        <f>_xll.qlInterestRateIndexMaturity(Currency&amp;"ibor"&amp;Tenor,BA1343,Trigger)</f>
        <v>48934</v>
      </c>
      <c r="BC1343" s="246">
        <f>_xll.qlIndexFixing($AC$5,AZ1343,TRUE,_xll.ohTrigger(Trigger,Trigger6M))</f>
        <v>2.0616961385078073E-2</v>
      </c>
      <c r="BD1343" s="246">
        <f>_xll.qlIndexFixing($BE$1,AZ1343,TRUE,_xll.ohTrigger(Trigger,Trigger6M))</f>
        <v>2.0988701634040451E-2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48754</v>
      </c>
      <c r="BA1344" s="101">
        <f>_xll.qlCalendarAdvance(Calendar,BA1343,AY1344,"f",,Trigger)</f>
        <v>48758</v>
      </c>
      <c r="BB1344" s="101">
        <f>_xll.qlInterestRateIndexMaturity(Currency&amp;"ibor"&amp;Tenor,BA1344,Trigger)</f>
        <v>48941</v>
      </c>
      <c r="BC1344" s="246">
        <f>_xll.qlIndexFixing($AC$5,AZ1344,TRUE,_xll.ohTrigger(Trigger,Trigger6M))</f>
        <v>2.0583091534297441E-2</v>
      </c>
      <c r="BD1344" s="246">
        <f>_xll.qlIndexFixing($BE$1,AZ1344,TRUE,_xll.ohTrigger(Trigger,Trigger6M))</f>
        <v>2.0976506654423716E-2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48761</v>
      </c>
      <c r="BA1345" s="101">
        <f>_xll.qlCalendarAdvance(Calendar,BA1344,AY1345,"f",,Trigger)</f>
        <v>48765</v>
      </c>
      <c r="BB1345" s="101">
        <f>_xll.qlInterestRateIndexMaturity(Currency&amp;"ibor"&amp;Tenor,BA1345,Trigger)</f>
        <v>48949</v>
      </c>
      <c r="BC1345" s="246">
        <f>_xll.qlIndexFixing($AC$5,AZ1345,TRUE,_xll.ohTrigger(Trigger,Trigger6M))</f>
        <v>2.055645870507463E-2</v>
      </c>
      <c r="BD1345" s="246">
        <f>_xll.qlIndexFixing($BE$1,AZ1345,TRUE,_xll.ohTrigger(Trigger,Trigger6M))</f>
        <v>2.0963976240849395E-2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48768</v>
      </c>
      <c r="BA1346" s="101">
        <f>_xll.qlCalendarAdvance(Calendar,BA1345,AY1346,"f",,Trigger)</f>
        <v>48772</v>
      </c>
      <c r="BB1346" s="101">
        <f>_xll.qlInterestRateIndexMaturity(Currency&amp;"ibor"&amp;Tenor,BA1346,Trigger)</f>
        <v>48956</v>
      </c>
      <c r="BC1346" s="246">
        <f>_xll.qlIndexFixing($AC$5,AZ1346,TRUE,_xll.ohTrigger(Trigger,Trigger6M))</f>
        <v>2.0565258906885375E-2</v>
      </c>
      <c r="BD1346" s="246">
        <f>_xll.qlIndexFixing($BE$1,AZ1346,TRUE,_xll.ohTrigger(Trigger,Trigger6M))</f>
        <v>2.0951674833478394E-2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48775</v>
      </c>
      <c r="BA1347" s="101">
        <f>_xll.qlCalendarAdvance(Calendar,BA1346,AY1347,"f",,Trigger)</f>
        <v>48779</v>
      </c>
      <c r="BB1347" s="101">
        <f>_xll.qlInterestRateIndexMaturity(Currency&amp;"ibor"&amp;Tenor,BA1347,Trigger)</f>
        <v>48963</v>
      </c>
      <c r="BC1347" s="246">
        <f>_xll.qlIndexFixing($AC$5,AZ1347,TRUE,_xll.ohTrigger(Trigger,Trigger6M))</f>
        <v>2.057405914786696E-2</v>
      </c>
      <c r="BD1347" s="246">
        <f>_xll.qlIndexFixing($BE$1,AZ1347,TRUE,_xll.ohTrigger(Trigger,Trigger6M))</f>
        <v>2.0939322389936017E-2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48782</v>
      </c>
      <c r="BA1348" s="101">
        <f>_xll.qlCalendarAdvance(Calendar,BA1347,AY1348,"f",,Trigger)</f>
        <v>48786</v>
      </c>
      <c r="BB1348" s="101">
        <f>_xll.qlInterestRateIndexMaturity(Currency&amp;"ibor"&amp;Tenor,BA1348,Trigger)</f>
        <v>48970</v>
      </c>
      <c r="BC1348" s="246">
        <f>_xll.qlIndexFixing($AC$5,AZ1348,TRUE,_xll.ohTrigger(Trigger,Trigger6M))</f>
        <v>2.0582859428019386E-2</v>
      </c>
      <c r="BD1348" s="246">
        <f>_xll.qlIndexFixing($BE$1,AZ1348,TRUE,_xll.ohTrigger(Trigger,Trigger6M))</f>
        <v>2.0926918911180627E-2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48789</v>
      </c>
      <c r="BA1349" s="101">
        <f>_xll.qlCalendarAdvance(Calendar,BA1348,AY1349,"f",,Trigger)</f>
        <v>48793</v>
      </c>
      <c r="BB1349" s="101">
        <f>_xll.qlInterestRateIndexMaturity(Currency&amp;"ibor"&amp;Tenor,BA1349,Trigger)</f>
        <v>48977</v>
      </c>
      <c r="BC1349" s="246">
        <f>_xll.qlIndexFixing($AC$5,AZ1349,TRUE,_xll.ohTrigger(Trigger,Trigger6M))</f>
        <v>2.0591659747343085E-2</v>
      </c>
      <c r="BD1349" s="246">
        <f>_xll.qlIndexFixing($BE$1,AZ1349,TRUE,_xll.ohTrigger(Trigger,Trigger6M))</f>
        <v>2.0914464398172763E-2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48796</v>
      </c>
      <c r="BA1350" s="101">
        <f>_xll.qlCalendarAdvance(Calendar,BA1349,AY1350,"f",,Trigger)</f>
        <v>48800</v>
      </c>
      <c r="BB1350" s="101">
        <f>_xll.qlInterestRateIndexMaturity(Currency&amp;"ibor"&amp;Tenor,BA1350,Trigger)</f>
        <v>48984</v>
      </c>
      <c r="BC1350" s="246">
        <f>_xll.qlIndexFixing($AC$5,AZ1350,TRUE,_xll.ohTrigger(Trigger,Trigger6M))</f>
        <v>2.0600460105837191E-2</v>
      </c>
      <c r="BD1350" s="246">
        <f>_xll.qlIndexFixing($BE$1,AZ1350,TRUE,_xll.ohTrigger(Trigger,Trigger6M))</f>
        <v>2.0901958851876866E-2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48803</v>
      </c>
      <c r="BA1351" s="101">
        <f>_xll.qlCalendarAdvance(Calendar,BA1350,AY1351,"f",,Trigger)</f>
        <v>48807</v>
      </c>
      <c r="BB1351" s="101">
        <f>_xll.qlInterestRateIndexMaturity(Currency&amp;"ibor"&amp;Tenor,BA1351,Trigger)</f>
        <v>48991</v>
      </c>
      <c r="BC1351" s="246">
        <f>_xll.qlIndexFixing($AC$5,AZ1351,TRUE,_xll.ohTrigger(Trigger,Trigger6M))</f>
        <v>2.0609260503503441E-2</v>
      </c>
      <c r="BD1351" s="246">
        <f>_xll.qlIndexFixing($BE$1,AZ1351,TRUE,_xll.ohTrigger(Trigger,Trigger6M))</f>
        <v>2.0889402273264336E-2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48810</v>
      </c>
      <c r="BA1352" s="101">
        <f>_xll.qlCalendarAdvance(Calendar,BA1351,AY1352,"f",,Trigger)</f>
        <v>48814</v>
      </c>
      <c r="BB1352" s="101">
        <f>_xll.qlInterestRateIndexMaturity(Currency&amp;"ibor"&amp;Tenor,BA1352,Trigger)</f>
        <v>48998</v>
      </c>
      <c r="BC1352" s="246">
        <f>_xll.qlIndexFixing($AC$5,AZ1352,TRUE,_xll.ohTrigger(Trigger,Trigger6M))</f>
        <v>2.0618060940340965E-2</v>
      </c>
      <c r="BD1352" s="246">
        <f>_xll.qlIndexFixing($BE$1,AZ1352,TRUE,_xll.ohTrigger(Trigger,Trigger6M))</f>
        <v>2.087679466330657E-2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48817</v>
      </c>
      <c r="BA1353" s="101">
        <f>_xll.qlCalendarAdvance(Calendar,BA1352,AY1353,"f",,Trigger)</f>
        <v>48821</v>
      </c>
      <c r="BB1353" s="101">
        <f>_xll.qlInterestRateIndexMaturity(Currency&amp;"ibor"&amp;Tenor,BA1353,Trigger)</f>
        <v>49003</v>
      </c>
      <c r="BC1353" s="246">
        <f>_xll.qlIndexFixing($AC$5,AZ1353,TRUE,_xll.ohTrigger(Trigger,Trigger6M))</f>
        <v>2.0624426668784921E-2</v>
      </c>
      <c r="BD1353" s="246">
        <f>_xll.qlIndexFixing($BE$1,AZ1353,TRUE,_xll.ohTrigger(Trigger,Trigger6M))</f>
        <v>2.0864774247136245E-2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48824</v>
      </c>
      <c r="BA1354" s="101">
        <f>_xll.qlCalendarAdvance(Calendar,BA1353,AY1354,"f",,Trigger)</f>
        <v>48828</v>
      </c>
      <c r="BB1354" s="101">
        <f>_xll.qlInterestRateIndexMaturity(Currency&amp;"ibor"&amp;Tenor,BA1354,Trigger)</f>
        <v>49009</v>
      </c>
      <c r="BC1354" s="246">
        <f>_xll.qlIndexFixing($AC$5,AZ1354,TRUE,_xll.ohTrigger(Trigger,Trigger6M))</f>
        <v>2.06320084382829E-2</v>
      </c>
      <c r="BD1354" s="246">
        <f>_xll.qlIndexFixing($BE$1,AZ1354,TRUE,_xll.ohTrigger(Trigger,Trigger6M))</f>
        <v>2.0852396174191237E-2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48831</v>
      </c>
      <c r="BA1355" s="101">
        <f>_xll.qlCalendarAdvance(Calendar,BA1354,AY1355,"f",,Trigger)</f>
        <v>48835</v>
      </c>
      <c r="BB1355" s="101">
        <f>_xll.qlInterestRateIndexMaturity(Currency&amp;"ibor"&amp;Tenor,BA1355,Trigger)</f>
        <v>49016</v>
      </c>
      <c r="BC1355" s="246">
        <f>_xll.qlIndexFixing($AC$5,AZ1355,TRUE,_xll.ohTrigger(Trigger,Trigger6M))</f>
        <v>2.0640807478737831E-2</v>
      </c>
      <c r="BD1355" s="246">
        <f>_xll.qlIndexFixing($BE$1,AZ1355,TRUE,_xll.ohTrigger(Trigger,Trigger6M))</f>
        <v>2.0839648613477268E-2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48838</v>
      </c>
      <c r="BA1356" s="101">
        <f>_xll.qlCalendarAdvance(Calendar,BA1355,AY1356,"f",,Trigger)</f>
        <v>48842</v>
      </c>
      <c r="BB1356" s="101">
        <f>_xll.qlInterestRateIndexMaturity(Currency&amp;"ibor"&amp;Tenor,BA1356,Trigger)</f>
        <v>49023</v>
      </c>
      <c r="BC1356" s="246">
        <f>_xll.qlIndexFixing($AC$5,AZ1356,TRUE,_xll.ohTrigger(Trigger,Trigger6M))</f>
        <v>2.064960655772017E-2</v>
      </c>
      <c r="BD1356" s="246">
        <f>_xll.qlIndexFixing($BE$1,AZ1356,TRUE,_xll.ohTrigger(Trigger,Trigger6M))</f>
        <v>2.0826850032606356E-2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48845</v>
      </c>
      <c r="BA1357" s="101">
        <f>_xll.qlCalendarAdvance(Calendar,BA1356,AY1357,"f",,Trigger)</f>
        <v>48849</v>
      </c>
      <c r="BB1357" s="101">
        <f>_xll.qlInterestRateIndexMaturity(Currency&amp;"ibor"&amp;Tenor,BA1357,Trigger)</f>
        <v>49030</v>
      </c>
      <c r="BC1357" s="246">
        <f>_xll.qlIndexFixing($AC$5,AZ1357,TRUE,_xll.ohTrigger(Trigger,Trigger6M))</f>
        <v>2.0658405675229485E-2</v>
      </c>
      <c r="BD1357" s="246">
        <f>_xll.qlIndexFixing($BE$1,AZ1357,TRUE,_xll.ohTrigger(Trigger,Trigger6M))</f>
        <v>2.0814000432554519E-2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48852</v>
      </c>
      <c r="BA1358" s="101">
        <f>_xll.qlCalendarAdvance(Calendar,BA1357,AY1358,"f",,Trigger)</f>
        <v>48856</v>
      </c>
      <c r="BB1358" s="101">
        <f>_xll.qlInterestRateIndexMaturity(Currency&amp;"ibor"&amp;Tenor,BA1358,Trigger)</f>
        <v>49038</v>
      </c>
      <c r="BC1358" s="246">
        <f>_xll.qlIndexFixing($AC$5,AZ1358,TRUE,_xll.ohTrigger(Trigger,Trigger6M))</f>
        <v>2.0668424587638651E-2</v>
      </c>
      <c r="BD1358" s="246">
        <f>_xll.qlIndexFixing($BE$1,AZ1358,TRUE,_xll.ohTrigger(Trigger,Trigger6M))</f>
        <v>2.0800759441885752E-2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48859</v>
      </c>
      <c r="BA1359" s="101">
        <f>_xll.qlCalendarAdvance(Calendar,BA1358,AY1359,"f",,Trigger)</f>
        <v>48863</v>
      </c>
      <c r="BB1359" s="101">
        <f>_xll.qlInterestRateIndexMaturity(Currency&amp;"ibor"&amp;Tenor,BA1359,Trigger)</f>
        <v>49045</v>
      </c>
      <c r="BC1359" s="246">
        <f>_xll.qlIndexFixing($AC$5,AZ1359,TRUE,_xll.ohTrigger(Trigger,Trigger6M))</f>
        <v>2.0677224287636336E-2</v>
      </c>
      <c r="BD1359" s="246">
        <f>_xll.qlIndexFixing($BE$1,AZ1359,TRUE,_xll.ohTrigger(Trigger,Trigger6M))</f>
        <v>2.0787803418030673E-2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48866</v>
      </c>
      <c r="BA1360" s="101">
        <f>_xll.qlCalendarAdvance(Calendar,BA1359,AY1360,"f",,Trigger)</f>
        <v>48870</v>
      </c>
      <c r="BB1360" s="101">
        <f>_xll.qlInterestRateIndexMaturity(Currency&amp;"ibor"&amp;Tenor,BA1360,Trigger)</f>
        <v>49052</v>
      </c>
      <c r="BC1360" s="246">
        <f>_xll.qlIndexFixing($AC$5,AZ1360,TRUE,_xll.ohTrigger(Trigger,Trigger6M))</f>
        <v>2.0686024026376655E-2</v>
      </c>
      <c r="BD1360" s="246">
        <f>_xll.qlIndexFixing($BE$1,AZ1360,TRUE,_xll.ohTrigger(Trigger,Trigger6M))</f>
        <v>2.0774796375548472E-2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48873</v>
      </c>
      <c r="BA1361" s="101">
        <f>_xll.qlCalendarAdvance(Calendar,BA1360,AY1361,"f",,Trigger)</f>
        <v>48877</v>
      </c>
      <c r="BB1361" s="101">
        <f>_xll.qlInterestRateIndexMaturity(Currency&amp;"ibor"&amp;Tenor,BA1361,Trigger)</f>
        <v>49059</v>
      </c>
      <c r="BC1361" s="246">
        <f>_xll.qlIndexFixing($AC$5,AZ1361,TRUE,_xll.ohTrigger(Trigger,Trigger6M))</f>
        <v>2.0694823803860053E-2</v>
      </c>
      <c r="BD1361" s="246">
        <f>_xll.qlIndexFixing($BE$1,AZ1361,TRUE,_xll.ohTrigger(Trigger,Trigger6M))</f>
        <v>2.0761738315436585E-2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48880</v>
      </c>
      <c r="BA1362" s="101">
        <f>_xll.qlCalendarAdvance(Calendar,BA1361,AY1362,"f",,Trigger)</f>
        <v>48884</v>
      </c>
      <c r="BB1362" s="101">
        <f>_xll.qlInterestRateIndexMaturity(Currency&amp;"ibor"&amp;Tenor,BA1362,Trigger)</f>
        <v>49066</v>
      </c>
      <c r="BC1362" s="246">
        <f>_xll.qlIndexFixing($AC$5,AZ1362,TRUE,_xll.ohTrigger(Trigger,Trigger6M))</f>
        <v>2.0703623620086521E-2</v>
      </c>
      <c r="BD1362" s="246">
        <f>_xll.qlIndexFixing($BE$1,AZ1362,TRUE,_xll.ohTrigger(Trigger,Trigger6M))</f>
        <v>2.0748629238696418E-2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48887</v>
      </c>
      <c r="BA1363" s="101">
        <f>_xll.qlCalendarAdvance(Calendar,BA1362,AY1363,"f",,Trigger)</f>
        <v>48891</v>
      </c>
      <c r="BB1363" s="101">
        <f>_xll.qlInterestRateIndexMaturity(Currency&amp;"ibor"&amp;Tenor,BA1363,Trigger)</f>
        <v>49072</v>
      </c>
      <c r="BC1363" s="246">
        <f>_xll.qlIndexFixing($AC$5,AZ1363,TRUE,_xll.ohTrigger(Trigger,Trigger6M))</f>
        <v>2.0711201189363693E-2</v>
      </c>
      <c r="BD1363" s="246">
        <f>_xll.qlIndexFixing($BE$1,AZ1363,TRUE,_xll.ohTrigger(Trigger,Trigger6M))</f>
        <v>2.0735831484574811E-2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48894</v>
      </c>
      <c r="BA1364" s="101">
        <f>_xll.qlCalendarAdvance(Calendar,BA1363,AY1364,"f",,Trigger)</f>
        <v>48898</v>
      </c>
      <c r="BB1364" s="101">
        <f>_xll.qlInterestRateIndexMaturity(Currency&amp;"ibor"&amp;Tenor,BA1364,Trigger)</f>
        <v>49079</v>
      </c>
      <c r="BC1364" s="246">
        <f>_xll.qlIndexFixing($AC$5,AZ1364,TRUE,_xll.ohTrigger(Trigger,Trigger6M))</f>
        <v>2.0720000576567549E-2</v>
      </c>
      <c r="BD1364" s="246">
        <f>_xll.qlIndexFixing($BE$1,AZ1364,TRUE,_xll.ohTrigger(Trigger,Trigger6M))</f>
        <v>2.0722624777902897E-2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48901</v>
      </c>
      <c r="BA1365" s="101">
        <f>_xll.qlCalendarAdvance(Calendar,BA1364,AY1365,"f",,Trigger)</f>
        <v>48905</v>
      </c>
      <c r="BB1365" s="101">
        <f>_xll.qlInterestRateIndexMaturity(Currency&amp;"ibor"&amp;Tenor,BA1365,Trigger)</f>
        <v>49086</v>
      </c>
      <c r="BC1365" s="246">
        <f>_xll.qlIndexFixing($AC$5,AZ1365,TRUE,_xll.ohTrigger(Trigger,Trigger6M))</f>
        <v>2.0728800002300145E-2</v>
      </c>
      <c r="BD1365" s="246">
        <f>_xll.qlIndexFixing($BE$1,AZ1365,TRUE,_xll.ohTrigger(Trigger,Trigger6M))</f>
        <v>2.0709367059995532E-2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48908</v>
      </c>
      <c r="BA1366" s="101">
        <f>_xll.qlCalendarAdvance(Calendar,BA1365,AY1366,"f",,Trigger)</f>
        <v>48912</v>
      </c>
      <c r="BB1366" s="101">
        <f>_xll.qlInterestRateIndexMaturity(Currency&amp;"ibor"&amp;Tenor,BA1366,Trigger)</f>
        <v>49093</v>
      </c>
      <c r="BC1366" s="246">
        <f>_xll.qlIndexFixing($AC$5,AZ1366,TRUE,_xll.ohTrigger(Trigger,Trigger6M))</f>
        <v>2.0737599466561035E-2</v>
      </c>
      <c r="BD1366" s="246">
        <f>_xll.qlIndexFixing($BE$1,AZ1366,TRUE,_xll.ohTrigger(Trigger,Trigger6M))</f>
        <v>2.0696058331864494E-2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48915</v>
      </c>
      <c r="BA1367" s="101">
        <f>_xll.qlCalendarAdvance(Calendar,BA1366,AY1367,"f",,Trigger)</f>
        <v>48919</v>
      </c>
      <c r="BB1367" s="101">
        <f>_xll.qlInterestRateIndexMaturity(Currency&amp;"ibor"&amp;Tenor,BA1367,Trigger)</f>
        <v>49101</v>
      </c>
      <c r="BC1367" s="246">
        <f>_xll.qlIndexFixing($AC$5,AZ1367,TRUE,_xll.ohTrigger(Trigger,Trigger6M))</f>
        <v>2.0747623282370706E-2</v>
      </c>
      <c r="BD1367" s="246">
        <f>_xll.qlIndexFixing($BE$1,AZ1367,TRUE,_xll.ohTrigger(Trigger,Trigger6M))</f>
        <v>2.0682318640873176E-2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48922</v>
      </c>
      <c r="BA1368" s="101">
        <f>_xll.qlCalendarAdvance(Calendar,BA1367,AY1368,"f",,Trigger)</f>
        <v>48926</v>
      </c>
      <c r="BB1368" s="101">
        <f>_xll.qlInterestRateIndexMaturity(Currency&amp;"ibor"&amp;Tenor,BA1368,Trigger)</f>
        <v>49108</v>
      </c>
      <c r="BC1368" s="246">
        <f>_xll.qlIndexFixing($AC$5,AZ1368,TRUE,_xll.ohTrigger(Trigger,Trigger6M))</f>
        <v>2.0756423331059138E-2</v>
      </c>
      <c r="BD1368" s="246">
        <f>_xll.qlIndexFixing($BE$1,AZ1368,TRUE,_xll.ohTrigger(Trigger,Trigger6M))</f>
        <v>2.0668903485600375E-2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48929</v>
      </c>
      <c r="BA1369" s="101">
        <f>_xll.qlCalendarAdvance(Calendar,BA1368,AY1369,"f",,Trigger)</f>
        <v>48933</v>
      </c>
      <c r="BB1369" s="101">
        <f>_xll.qlInterestRateIndexMaturity(Currency&amp;"ibor"&amp;Tenor,BA1369,Trigger)</f>
        <v>49115</v>
      </c>
      <c r="BC1369" s="246">
        <f>_xll.qlIndexFixing($AC$5,AZ1369,TRUE,_xll.ohTrigger(Trigger,Trigger6M))</f>
        <v>2.0765223418491522E-2</v>
      </c>
      <c r="BD1369" s="246">
        <f>_xll.qlIndexFixing($BE$1,AZ1369,TRUE,_xll.ohTrigger(Trigger,Trigger6M))</f>
        <v>2.0655437320815796E-2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48935</v>
      </c>
      <c r="BA1370" s="101">
        <f>_xll.qlCalendarAdvance(Calendar,BA1369,AY1370,"f",,Trigger)</f>
        <v>48940</v>
      </c>
      <c r="BB1370" s="101">
        <f>_xll.qlInterestRateIndexMaturity(Currency&amp;"ibor"&amp;Tenor,BA1370,Trigger)</f>
        <v>49122</v>
      </c>
      <c r="BC1370" s="246">
        <f>_xll.qlIndexFixing($AC$5,AZ1370,TRUE,_xll.ohTrigger(Trigger,Trigger6M))</f>
        <v>2.077402354466874E-2</v>
      </c>
      <c r="BD1370" s="246">
        <f>_xll.qlIndexFixing($BE$1,AZ1370,TRUE,_xll.ohTrigger(Trigger,Trigger6M))</f>
        <v>2.0641920147550265E-2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48943</v>
      </c>
      <c r="BA1371" s="101">
        <f>_xll.qlCalendarAdvance(Calendar,BA1370,AY1371,"f",,Trigger)</f>
        <v>48947</v>
      </c>
      <c r="BB1371" s="101">
        <f>_xll.qlInterestRateIndexMaturity(Currency&amp;"ibor"&amp;Tenor,BA1371,Trigger)</f>
        <v>49128</v>
      </c>
      <c r="BC1371" s="246">
        <f>_xll.qlIndexFixing($AC$5,AZ1371,TRUE,_xll.ohTrigger(Trigger,Trigger6M))</f>
        <v>2.0781597365802304E-2</v>
      </c>
      <c r="BD1371" s="246">
        <f>_xll.qlIndexFixing($BE$1,AZ1371,TRUE,_xll.ohTrigger(Trigger,Trigger6M))</f>
        <v>2.0628749573485438E-2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48950</v>
      </c>
      <c r="BA1372" s="101">
        <f>_xll.qlCalendarAdvance(Calendar,BA1371,AY1372,"f",,Trigger)</f>
        <v>48954</v>
      </c>
      <c r="BB1372" s="101">
        <f>_xll.qlInterestRateIndexMaturity(Currency&amp;"ibor"&amp;Tenor,BA1372,Trigger)</f>
        <v>49135</v>
      </c>
      <c r="BC1372" s="246">
        <f>_xll.qlIndexFixing($AC$5,AZ1372,TRUE,_xll.ohTrigger(Trigger,Trigger6M))</f>
        <v>2.0746737974887235E-2</v>
      </c>
      <c r="BD1372" s="246">
        <f>_xll.qlIndexFixing($BE$1,AZ1372,TRUE,_xll.ohTrigger(Trigger,Trigger6M))</f>
        <v>2.0615134805448937E-2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48957</v>
      </c>
      <c r="BA1373" s="101">
        <f>_xll.qlCalendarAdvance(Calendar,BA1372,AY1373,"f",,Trigger)</f>
        <v>48961</v>
      </c>
      <c r="BB1373" s="101">
        <f>_xll.qlInterestRateIndexMaturity(Currency&amp;"ibor"&amp;Tenor,BA1373,Trigger)</f>
        <v>49142</v>
      </c>
      <c r="BC1373" s="246">
        <f>_xll.qlIndexFixing($AC$5,AZ1373,TRUE,_xll.ohTrigger(Trigger,Trigger6M))</f>
        <v>2.0711791244740627E-2</v>
      </c>
      <c r="BD1373" s="246">
        <f>_xll.qlIndexFixing($BE$1,AZ1373,TRUE,_xll.ohTrigger(Trigger,Trigger6M))</f>
        <v>2.0601469034371975E-2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48964</v>
      </c>
      <c r="BA1374" s="101">
        <f>_xll.qlCalendarAdvance(Calendar,BA1373,AY1374,"f",,Trigger)</f>
        <v>48968</v>
      </c>
      <c r="BB1374" s="101">
        <f>_xll.qlInterestRateIndexMaturity(Currency&amp;"ibor"&amp;Tenor,BA1374,Trigger)</f>
        <v>49149</v>
      </c>
      <c r="BC1374" s="246">
        <f>_xll.qlIndexFixing($AC$5,AZ1374,TRUE,_xll.ohTrigger(Trigger,Trigger6M))</f>
        <v>2.0676757179939154E-2</v>
      </c>
      <c r="BD1374" s="246">
        <f>_xll.qlIndexFixing($BE$1,AZ1374,TRUE,_xll.ohTrigger(Trigger,Trigger6M))</f>
        <v>2.0587752261295479E-2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48971</v>
      </c>
      <c r="BA1375" s="101">
        <f>_xll.qlCalendarAdvance(Calendar,BA1374,AY1375,"f",,Trigger)</f>
        <v>48975</v>
      </c>
      <c r="BB1375" s="101">
        <f>_xll.qlInterestRateIndexMaturity(Currency&amp;"ibor"&amp;Tenor,BA1375,Trigger)</f>
        <v>49156</v>
      </c>
      <c r="BC1375" s="246">
        <f>_xll.qlIndexFixing($AC$5,AZ1375,TRUE,_xll.ohTrigger(Trigger,Trigger6M))</f>
        <v>2.0641635785071406E-2</v>
      </c>
      <c r="BD1375" s="246">
        <f>_xll.qlIndexFixing($BE$1,AZ1375,TRUE,_xll.ohTrigger(Trigger,Trigger6M))</f>
        <v>2.0573984487266134E-2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48978</v>
      </c>
      <c r="BA1376" s="101">
        <f>_xll.qlCalendarAdvance(Calendar,BA1375,AY1376,"f",,Trigger)</f>
        <v>48982</v>
      </c>
      <c r="BB1376" s="101">
        <f>_xll.qlInterestRateIndexMaturity(Currency&amp;"ibor"&amp;Tenor,BA1376,Trigger)</f>
        <v>49163</v>
      </c>
      <c r="BC1376" s="246">
        <f>_xll.qlIndexFixing($AC$5,AZ1376,TRUE,_xll.ohTrigger(Trigger,Trigger6M))</f>
        <v>2.060642706473835E-2</v>
      </c>
      <c r="BD1376" s="246">
        <f>_xll.qlIndexFixing($BE$1,AZ1376,TRUE,_xll.ohTrigger(Trigger,Trigger6M))</f>
        <v>2.0560165713331933E-2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48985</v>
      </c>
      <c r="BA1377" s="101">
        <f>_xll.qlCalendarAdvance(Calendar,BA1376,AY1377,"f",,Trigger)</f>
        <v>48989</v>
      </c>
      <c r="BB1377" s="101">
        <f>_xll.qlInterestRateIndexMaturity(Currency&amp;"ibor"&amp;Tenor,BA1377,Trigger)</f>
        <v>49170</v>
      </c>
      <c r="BC1377" s="246">
        <f>_xll.qlIndexFixing($AC$5,AZ1377,TRUE,_xll.ohTrigger(Trigger,Trigger6M))</f>
        <v>2.0571131023550213E-2</v>
      </c>
      <c r="BD1377" s="246">
        <f>_xll.qlIndexFixing($BE$1,AZ1377,TRUE,_xll.ohTrigger(Trigger,Trigger6M))</f>
        <v>2.0546295940548395E-2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48992</v>
      </c>
      <c r="BA1378" s="101">
        <f>_xll.qlCalendarAdvance(Calendar,BA1377,AY1378,"f",,Trigger)</f>
        <v>48996</v>
      </c>
      <c r="BB1378" s="101">
        <f>_xll.qlInterestRateIndexMaturity(Currency&amp;"ibor"&amp;Tenor,BA1378,Trigger)</f>
        <v>49177</v>
      </c>
      <c r="BC1378" s="246">
        <f>_xll.qlIndexFixing($AC$5,AZ1378,TRUE,_xll.ohTrigger(Trigger,Trigger6M))</f>
        <v>2.0535747666130925E-2</v>
      </c>
      <c r="BD1378" s="246">
        <f>_xll.qlIndexFixing($BE$1,AZ1378,TRUE,_xll.ohTrigger(Trigger,Trigger6M))</f>
        <v>2.0532375169970578E-2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48999</v>
      </c>
      <c r="BA1379" s="101">
        <f>_xll.qlCalendarAdvance(Calendar,BA1378,AY1379,"f",,Trigger)</f>
        <v>49003</v>
      </c>
      <c r="BB1379" s="101">
        <f>_xll.qlInterestRateIndexMaturity(Currency&amp;"ibor"&amp;Tenor,BA1379,Trigger)</f>
        <v>49187</v>
      </c>
      <c r="BC1379" s="246">
        <f>_xll.qlIndexFixing($AC$5,AZ1379,TRUE,_xll.ohTrigger(Trigger,Trigger6M))</f>
        <v>2.0490950286054452E-2</v>
      </c>
      <c r="BD1379" s="246">
        <f>_xll.qlIndexFixing($BE$1,AZ1379,TRUE,_xll.ohTrigger(Trigger,Trigger6M))</f>
        <v>2.0517103010346722E-2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49006</v>
      </c>
      <c r="BA1380" s="101">
        <f>_xll.qlCalendarAdvance(Calendar,BA1379,AY1380,"f",,Trigger)</f>
        <v>49010</v>
      </c>
      <c r="BB1380" s="101">
        <f>_xll.qlInterestRateIndexMaturity(Currency&amp;"ibor"&amp;Tenor,BA1380,Trigger)</f>
        <v>49194</v>
      </c>
      <c r="BC1380" s="246">
        <f>_xll.qlIndexFixing($AC$5,AZ1380,TRUE,_xll.ohTrigger(Trigger,Trigger6M))</f>
        <v>2.0456072706855368E-2</v>
      </c>
      <c r="BD1380" s="246">
        <f>_xll.qlIndexFixing($BE$1,AZ1380,TRUE,_xll.ohTrigger(Trigger,Trigger6M))</f>
        <v>2.050306693387953E-2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49013</v>
      </c>
      <c r="BA1381" s="101">
        <f>_xll.qlCalendarAdvance(Calendar,BA1380,AY1381,"f",,Trigger)</f>
        <v>49017</v>
      </c>
      <c r="BB1381" s="101">
        <f>_xll.qlInterestRateIndexMaturity(Currency&amp;"ibor"&amp;Tenor,BA1381,Trigger)</f>
        <v>49201</v>
      </c>
      <c r="BC1381" s="246">
        <f>_xll.qlIndexFixing($AC$5,AZ1381,TRUE,_xll.ohTrigger(Trigger,Trigger6M))</f>
        <v>2.0421109230884419E-2</v>
      </c>
      <c r="BD1381" s="246">
        <f>_xll.qlIndexFixing($BE$1,AZ1381,TRUE,_xll.ohTrigger(Trigger,Trigger6M))</f>
        <v>2.0488979856007498E-2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49020</v>
      </c>
      <c r="BA1382" s="101">
        <f>_xll.qlCalendarAdvance(Calendar,BA1381,AY1382,"f",,Trigger)</f>
        <v>49024</v>
      </c>
      <c r="BB1382" s="101">
        <f>_xll.qlInterestRateIndexMaturity(Currency&amp;"ibor"&amp;Tenor,BA1382,Trigger)</f>
        <v>49208</v>
      </c>
      <c r="BC1382" s="246">
        <f>_xll.qlIndexFixing($AC$5,AZ1382,TRUE,_xll.ohTrigger(Trigger,Trigger6M))</f>
        <v>2.0386059862718374E-2</v>
      </c>
      <c r="BD1382" s="246">
        <f>_xll.qlIndexFixing($BE$1,AZ1382,TRUE,_xll.ohTrigger(Trigger,Trigger6M))</f>
        <v>2.0474841777822796E-2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49027</v>
      </c>
      <c r="BA1383" s="101">
        <f>_xll.qlCalendarAdvance(Calendar,BA1382,AY1383,"f",,Trigger)</f>
        <v>49031</v>
      </c>
      <c r="BB1383" s="101">
        <f>_xll.qlInterestRateIndexMaturity(Currency&amp;"ibor"&amp;Tenor,BA1383,Trigger)</f>
        <v>49215</v>
      </c>
      <c r="BC1383" s="246">
        <f>_xll.qlIndexFixing($AC$5,AZ1383,TRUE,_xll.ohTrigger(Trigger,Trigger6M))</f>
        <v>2.0350924606949213E-2</v>
      </c>
      <c r="BD1383" s="246">
        <f>_xll.qlIndexFixing($BE$1,AZ1383,TRUE,_xll.ohTrigger(Trigger,Trigger6M))</f>
        <v>2.046065270041977E-2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49034</v>
      </c>
      <c r="BA1384" s="101">
        <f>_xll.qlCalendarAdvance(Calendar,BA1383,AY1384,"f",,Trigger)</f>
        <v>49038</v>
      </c>
      <c r="BB1384" s="101">
        <f>_xll.qlInterestRateIndexMaturity(Currency&amp;"ibor"&amp;Tenor,BA1384,Trigger)</f>
        <v>49221</v>
      </c>
      <c r="BC1384" s="246">
        <f>_xll.qlIndexFixing($AC$5,AZ1384,TRUE,_xll.ohTrigger(Trigger,Trigger6M))</f>
        <v>2.03176410811742E-2</v>
      </c>
      <c r="BD1384" s="246">
        <f>_xll.qlIndexFixing($BE$1,AZ1384,TRUE,_xll.ohTrigger(Trigger,Trigger6M))</f>
        <v>2.0446868742920347E-2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49039</v>
      </c>
      <c r="BA1385" s="101">
        <f>_xll.qlCalendarAdvance(Calendar,BA1384,AY1385,"f",,Trigger)</f>
        <v>49045</v>
      </c>
      <c r="BB1385" s="101">
        <f>_xll.qlInterestRateIndexMaturity(Currency&amp;"ibor"&amp;Tenor,BA1385,Trigger)</f>
        <v>49228</v>
      </c>
      <c r="BC1385" s="246">
        <f>_xll.qlIndexFixing($AC$5,AZ1385,TRUE,_xll.ohTrigger(Trigger,Trigger6M))</f>
        <v>2.0282107423410668E-2</v>
      </c>
      <c r="BD1385" s="246">
        <f>_xll.qlIndexFixing($BE$1,AZ1385,TRUE,_xll.ohTrigger(Trigger,Trigger6M))</f>
        <v>2.0432582119866365E-2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49048</v>
      </c>
      <c r="BA1386" s="101">
        <f>_xll.qlCalendarAdvance(Calendar,BA1385,AY1386,"f",,Trigger)</f>
        <v>49052</v>
      </c>
      <c r="BB1386" s="101">
        <f>_xll.qlInterestRateIndexMaturity(Currency&amp;"ibor"&amp;Tenor,BA1386,Trigger)</f>
        <v>49235</v>
      </c>
      <c r="BC1386" s="246">
        <f>_xll.qlIndexFixing($AC$5,AZ1386,TRUE,_xll.ohTrigger(Trigger,Trigger6M))</f>
        <v>2.0246487428641834E-2</v>
      </c>
      <c r="BD1386" s="246">
        <f>_xll.qlIndexFixing($BE$1,AZ1386,TRUE,_xll.ohTrigger(Trigger,Trigger6M))</f>
        <v>2.0418244503142769E-2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49055</v>
      </c>
      <c r="BA1387" s="101">
        <f>_xll.qlCalendarAdvance(Calendar,BA1386,AY1387,"f",,Trigger)</f>
        <v>49059</v>
      </c>
      <c r="BB1387" s="101">
        <f>_xll.qlInterestRateIndexMaturity(Currency&amp;"ibor"&amp;Tenor,BA1387,Trigger)</f>
        <v>49242</v>
      </c>
      <c r="BC1387" s="246">
        <f>_xll.qlIndexFixing($AC$5,AZ1387,TRUE,_xll.ohTrigger(Trigger,Trigger6M))</f>
        <v>2.0210781101532377E-2</v>
      </c>
      <c r="BD1387" s="246">
        <f>_xll.qlIndexFixing($BE$1,AZ1387,TRUE,_xll.ohTrigger(Trigger,Trigger6M))</f>
        <v>2.0403855893852935E-2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49061</v>
      </c>
      <c r="BA1388" s="101">
        <f>_xll.qlCalendarAdvance(Calendar,BA1387,AY1388,"f",,Trigger)</f>
        <v>49066</v>
      </c>
      <c r="BB1388" s="101">
        <f>_xll.qlInterestRateIndexMaturity(Currency&amp;"ibor"&amp;Tenor,BA1388,Trigger)</f>
        <v>49250</v>
      </c>
      <c r="BC1388" s="246">
        <f>_xll.qlIndexFixing($AC$5,AZ1388,TRUE,_xll.ohTrigger(Trigger,Trigger6M))</f>
        <v>2.0173960175489693E-2</v>
      </c>
      <c r="BD1388" s="246">
        <f>_xll.qlIndexFixing($BE$1,AZ1388,TRUE,_xll.ohTrigger(Trigger,Trigger6M))</f>
        <v>2.0388942363765792E-2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49069</v>
      </c>
      <c r="BA1389" s="101">
        <f>_xll.qlCalendarAdvance(Calendar,BA1388,AY1389,"f",,Trigger)</f>
        <v>49073</v>
      </c>
      <c r="BB1389" s="101">
        <f>_xll.qlInterestRateIndexMaturity(Currency&amp;"ibor"&amp;Tenor,BA1389,Trigger)</f>
        <v>49257</v>
      </c>
      <c r="BC1389" s="246">
        <f>_xll.qlIndexFixing($AC$5,AZ1389,TRUE,_xll.ohTrigger(Trigger,Trigger6M))</f>
        <v>2.0138309691120748E-2</v>
      </c>
      <c r="BD1389" s="246">
        <f>_xll.qlIndexFixing($BE$1,AZ1389,TRUE,_xll.ohTrigger(Trigger,Trigger6M))</f>
        <v>2.0374447314285959E-2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49076</v>
      </c>
      <c r="BA1390" s="101">
        <f>_xll.qlCalendarAdvance(Calendar,BA1389,AY1390,"f",,Trigger)</f>
        <v>49080</v>
      </c>
      <c r="BB1390" s="101">
        <f>_xll.qlInterestRateIndexMaturity(Currency&amp;"ibor"&amp;Tenor,BA1390,Trigger)</f>
        <v>49264</v>
      </c>
      <c r="BC1390" s="246">
        <f>_xll.qlIndexFixing($AC$5,AZ1390,TRUE,_xll.ohTrigger(Trigger,Trigger6M))</f>
        <v>2.0102573351594037E-2</v>
      </c>
      <c r="BD1390" s="246">
        <f>_xll.qlIndexFixing($BE$1,AZ1390,TRUE,_xll.ohTrigger(Trigger,Trigger6M))</f>
        <v>2.035990127336897E-2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49083</v>
      </c>
      <c r="BA1391" s="101">
        <f>_xll.qlCalendarAdvance(Calendar,BA1390,AY1391,"f",,Trigger)</f>
        <v>49087</v>
      </c>
      <c r="BB1391" s="101">
        <f>_xll.qlInterestRateIndexMaturity(Currency&amp;"ibor"&amp;Tenor,BA1391,Trigger)</f>
        <v>49271</v>
      </c>
      <c r="BC1391" s="246">
        <f>_xll.qlIndexFixing($AC$5,AZ1391,TRUE,_xll.ohTrigger(Trigger,Trigger6M))</f>
        <v>2.0066751161588858E-2</v>
      </c>
      <c r="BD1391" s="246">
        <f>_xll.qlIndexFixing($BE$1,AZ1391,TRUE,_xll.ohTrigger(Trigger,Trigger6M))</f>
        <v>2.0345304242140438E-2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49090</v>
      </c>
      <c r="BA1392" s="101">
        <f>_xll.qlCalendarAdvance(Calendar,BA1391,AY1392,"f",,Trigger)</f>
        <v>49094</v>
      </c>
      <c r="BB1392" s="101">
        <f>_xll.qlInterestRateIndexMaturity(Currency&amp;"ibor"&amp;Tenor,BA1392,Trigger)</f>
        <v>49278</v>
      </c>
      <c r="BC1392" s="246">
        <f>_xll.qlIndexFixing($AC$5,AZ1392,TRUE,_xll.ohTrigger(Trigger,Trigger6M))</f>
        <v>2.0030843125796245E-2</v>
      </c>
      <c r="BD1392" s="246">
        <f>_xll.qlIndexFixing($BE$1,AZ1392,TRUE,_xll.ohTrigger(Trigger,Trigger6M))</f>
        <v>2.033065622173251E-2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49097</v>
      </c>
      <c r="BA1393" s="101">
        <f>_xll.qlCalendarAdvance(Calendar,BA1392,AY1393,"f",,Trigger)</f>
        <v>49101</v>
      </c>
      <c r="BB1393" s="101">
        <f>_xll.qlInterestRateIndexMaturity(Currency&amp;"ibor"&amp;Tenor,BA1393,Trigger)</f>
        <v>49284</v>
      </c>
      <c r="BC1393" s="246">
        <f>_xll.qlIndexFixing($AC$5,AZ1393,TRUE,_xll.ohTrigger(Trigger,Trigger6M))</f>
        <v>1.9994730422364534E-2</v>
      </c>
      <c r="BD1393" s="246">
        <f>_xll.qlIndexFixing($BE$1,AZ1393,TRUE,_xll.ohTrigger(Trigger,Trigger6M))</f>
        <v>2.0316453456613322E-2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49104</v>
      </c>
      <c r="BA1394" s="101">
        <f>_xll.qlCalendarAdvance(Calendar,BA1393,AY1394,"f",,Trigger)</f>
        <v>49108</v>
      </c>
      <c r="BB1394" s="101">
        <f>_xll.qlInterestRateIndexMaturity(Currency&amp;"ibor"&amp;Tenor,BA1394,Trigger)</f>
        <v>49291</v>
      </c>
      <c r="BC1394" s="246">
        <f>_xll.qlIndexFixing($AC$5,AZ1394,TRUE,_xll.ohTrigger(Trigger,Trigger6M))</f>
        <v>1.9958419900429319E-2</v>
      </c>
      <c r="BD1394" s="246">
        <f>_xll.qlIndexFixing($BE$1,AZ1394,TRUE,_xll.ohTrigger(Trigger,Trigger6M))</f>
        <v>2.0301707930634499E-2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49111</v>
      </c>
      <c r="BA1395" s="101">
        <f>_xll.qlCalendarAdvance(Calendar,BA1394,AY1395,"f",,Trigger)</f>
        <v>49115</v>
      </c>
      <c r="BB1395" s="101">
        <f>_xll.qlInterestRateIndexMaturity(Currency&amp;"ibor"&amp;Tenor,BA1395,Trigger)</f>
        <v>49298</v>
      </c>
      <c r="BC1395" s="246">
        <f>_xll.qlIndexFixing($AC$5,AZ1395,TRUE,_xll.ohTrigger(Trigger,Trigger6M))</f>
        <v>1.992202308387632E-2</v>
      </c>
      <c r="BD1395" s="246">
        <f>_xll.qlIndexFixing($BE$1,AZ1395,TRUE,_xll.ohTrigger(Trigger,Trigger6M))</f>
        <v>2.0286911421071547E-2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49118</v>
      </c>
      <c r="BA1396" s="101">
        <f>_xll.qlCalendarAdvance(Calendar,BA1395,AY1396,"f",,Trigger)</f>
        <v>49122</v>
      </c>
      <c r="BB1396" s="101">
        <f>_xll.qlInterestRateIndexMaturity(Currency&amp;"ibor"&amp;Tenor,BA1396,Trigger)</f>
        <v>49305</v>
      </c>
      <c r="BC1396" s="246">
        <f>_xll.qlIndexFixing($AC$5,AZ1396,TRUE,_xll.ohTrigger(Trigger,Trigger6M))</f>
        <v>1.988553997747286E-2</v>
      </c>
      <c r="BD1396" s="246">
        <f>_xll.qlIndexFixing($BE$1,AZ1396,TRUE,_xll.ohTrigger(Trigger,Trigger6M))</f>
        <v>2.0272063929064534E-2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49125</v>
      </c>
      <c r="BA1397" s="101">
        <f>_xll.qlCalendarAdvance(Calendar,BA1396,AY1397,"f",,Trigger)</f>
        <v>49129</v>
      </c>
      <c r="BB1397" s="101">
        <f>_xll.qlInterestRateIndexMaturity(Currency&amp;"ibor"&amp;Tenor,BA1397,Trigger)</f>
        <v>49313</v>
      </c>
      <c r="BC1397" s="246">
        <f>_xll.qlIndexFixing($AC$5,AZ1397,TRUE,_xll.ohTrigger(Trigger,Trigger6M))</f>
        <v>1.9856143661503158E-2</v>
      </c>
      <c r="BD1397" s="246">
        <f>_xll.qlIndexFixing($BE$1,AZ1397,TRUE,_xll.ohTrigger(Trigger,Trigger6M))</f>
        <v>2.0256651321862138E-2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49132</v>
      </c>
      <c r="BA1398" s="101">
        <f>_xll.qlCalendarAdvance(Calendar,BA1397,AY1398,"f",,Trigger)</f>
        <v>49136</v>
      </c>
      <c r="BB1398" s="101">
        <f>_xll.qlInterestRateIndexMaturity(Currency&amp;"ibor"&amp;Tenor,BA1398,Trigger)</f>
        <v>49320</v>
      </c>
      <c r="BC1398" s="246">
        <f>_xll.qlIndexFixing($AC$5,AZ1398,TRUE,_xll.ohTrigger(Trigger,Trigger6M))</f>
        <v>1.9862667355734935E-2</v>
      </c>
      <c r="BD1398" s="246">
        <f>_xll.qlIndexFixing($BE$1,AZ1398,TRUE,_xll.ohTrigger(Trigger,Trigger6M))</f>
        <v>2.024169739035037E-2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49139</v>
      </c>
      <c r="BA1399" s="101">
        <f>_xll.qlCalendarAdvance(Calendar,BA1398,AY1399,"f",,Trigger)</f>
        <v>49143</v>
      </c>
      <c r="BB1399" s="101">
        <f>_xll.qlInterestRateIndexMaturity(Currency&amp;"ibor"&amp;Tenor,BA1399,Trigger)</f>
        <v>49327</v>
      </c>
      <c r="BC1399" s="246">
        <f>_xll.qlIndexFixing($AC$5,AZ1399,TRUE,_xll.ohTrigger(Trigger,Trigger6M))</f>
        <v>1.9869191071500789E-2</v>
      </c>
      <c r="BD1399" s="246">
        <f>_xll.qlIndexFixing($BE$1,AZ1399,TRUE,_xll.ohTrigger(Trigger,Trigger6M))</f>
        <v>2.022669247768669E-2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49146</v>
      </c>
      <c r="BA1400" s="101">
        <f>_xll.qlCalendarAdvance(Calendar,BA1399,AY1400,"f",,Trigger)</f>
        <v>49150</v>
      </c>
      <c r="BB1400" s="101">
        <f>_xll.qlInterestRateIndexMaturity(Currency&amp;"ibor"&amp;Tenor,BA1400,Trigger)</f>
        <v>49334</v>
      </c>
      <c r="BC1400" s="246">
        <f>_xll.qlIndexFixing($AC$5,AZ1400,TRUE,_xll.ohTrigger(Trigger,Trigger6M))</f>
        <v>1.9875714808800286E-2</v>
      </c>
      <c r="BD1400" s="246">
        <f>_xll.qlIndexFixing($BE$1,AZ1400,TRUE,_xll.ohTrigger(Trigger,Trigger6M))</f>
        <v>2.0211636585034522E-2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49153</v>
      </c>
      <c r="BA1401" s="101">
        <f>_xll.qlCalendarAdvance(Calendar,BA1400,AY1401,"f",,Trigger)</f>
        <v>49157</v>
      </c>
      <c r="BB1401" s="101">
        <f>_xll.qlInterestRateIndexMaturity(Currency&amp;"ibor"&amp;Tenor,BA1401,Trigger)</f>
        <v>49341</v>
      </c>
      <c r="BC1401" s="246">
        <f>_xll.qlIndexFixing($AC$5,AZ1401,TRUE,_xll.ohTrigger(Trigger,Trigger6M))</f>
        <v>1.988223856763343E-2</v>
      </c>
      <c r="BD1401" s="246">
        <f>_xll.qlIndexFixing($BE$1,AZ1401,TRUE,_xll.ohTrigger(Trigger,Trigger6M))</f>
        <v>2.0196529713559883E-2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49160</v>
      </c>
      <c r="BA1402" s="101">
        <f>_xll.qlCalendarAdvance(Calendar,BA1401,AY1402,"f",,Trigger)</f>
        <v>49164</v>
      </c>
      <c r="BB1402" s="101">
        <f>_xll.qlInterestRateIndexMaturity(Currency&amp;"ibor"&amp;Tenor,BA1402,Trigger)</f>
        <v>49348</v>
      </c>
      <c r="BC1402" s="246">
        <f>_xll.qlIndexFixing($AC$5,AZ1402,TRUE,_xll.ohTrigger(Trigger,Trigger6M))</f>
        <v>1.9888762348000653E-2</v>
      </c>
      <c r="BD1402" s="246">
        <f>_xll.qlIndexFixing($BE$1,AZ1402,TRUE,_xll.ohTrigger(Trigger,Trigger6M))</f>
        <v>2.018137186443358E-2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49167</v>
      </c>
      <c r="BA1403" s="101">
        <f>_xll.qlCalendarAdvance(Calendar,BA1402,AY1403,"f",,Trigger)</f>
        <v>49171</v>
      </c>
      <c r="BB1403" s="101">
        <f>_xll.qlInterestRateIndexMaturity(Currency&amp;"ibor"&amp;Tenor,BA1403,Trigger)</f>
        <v>49355</v>
      </c>
      <c r="BC1403" s="246">
        <f>_xll.qlIndexFixing($AC$5,AZ1403,TRUE,_xll.ohTrigger(Trigger,Trigger6M))</f>
        <v>1.9895286149901086E-2</v>
      </c>
      <c r="BD1403" s="246">
        <f>_xll.qlIndexFixing($BE$1,AZ1403,TRUE,_xll.ohTrigger(Trigger,Trigger6M))</f>
        <v>2.0166163038829892E-2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49174</v>
      </c>
      <c r="BA1404" s="101">
        <f>_xll.qlCalendarAdvance(Calendar,BA1403,AY1404,"f",,Trigger)</f>
        <v>49178</v>
      </c>
      <c r="BB1404" s="101">
        <f>_xll.qlInterestRateIndexMaturity(Currency&amp;"ibor"&amp;Tenor,BA1404,Trigger)</f>
        <v>49362</v>
      </c>
      <c r="BC1404" s="246">
        <f>_xll.qlIndexFixing($AC$5,AZ1404,TRUE,_xll.ohTrigger(Trigger,Trigger6M))</f>
        <v>1.9901809973336466E-2</v>
      </c>
      <c r="BD1404" s="246">
        <f>_xll.qlIndexFixing($BE$1,AZ1404,TRUE,_xll.ohTrigger(Trigger,Trigger6M))</f>
        <v>2.015090323792787E-2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49181</v>
      </c>
      <c r="BA1405" s="101">
        <f>_xll.qlCalendarAdvance(Calendar,BA1404,AY1405,"f",,Trigger)</f>
        <v>49185</v>
      </c>
      <c r="BB1405" s="101">
        <f>_xll.qlInterestRateIndexMaturity(Currency&amp;"ibor"&amp;Tenor,BA1405,Trigger)</f>
        <v>49368</v>
      </c>
      <c r="BC1405" s="246">
        <f>_xll.qlIndexFixing($AC$5,AZ1405,TRUE,_xll.ohTrigger(Trigger,Trigger6M))</f>
        <v>1.9907319247365985E-2</v>
      </c>
      <c r="BD1405" s="246">
        <f>_xll.qlIndexFixing($BE$1,AZ1405,TRUE,_xll.ohTrigger(Trigger,Trigger6M))</f>
        <v>2.0136142481112843E-2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49188</v>
      </c>
      <c r="BA1406" s="101">
        <f>_xll.qlCalendarAdvance(Calendar,BA1405,AY1406,"f",,Trigger)</f>
        <v>49192</v>
      </c>
      <c r="BB1406" s="101">
        <f>_xll.qlInterestRateIndexMaturity(Currency&amp;"ibor"&amp;Tenor,BA1406,Trigger)</f>
        <v>49373</v>
      </c>
      <c r="BC1406" s="246">
        <f>_xll.qlIndexFixing($AC$5,AZ1406,TRUE,_xll.ohTrigger(Trigger,Trigger6M))</f>
        <v>1.99118131050686E-2</v>
      </c>
      <c r="BD1406" s="246">
        <f>_xll.qlIndexFixing($BE$1,AZ1406,TRUE,_xll.ohTrigger(Trigger,Trigger6M))</f>
        <v>2.0121892904596674E-2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49195</v>
      </c>
      <c r="BA1407" s="101">
        <f>_xll.qlCalendarAdvance(Calendar,BA1406,AY1407,"f",,Trigger)</f>
        <v>49199</v>
      </c>
      <c r="BB1407" s="101">
        <f>_xll.qlInterestRateIndexMaturity(Currency&amp;"ibor"&amp;Tenor,BA1407,Trigger)</f>
        <v>49380</v>
      </c>
      <c r="BC1407" s="246">
        <f>_xll.qlIndexFixing($AC$5,AZ1407,TRUE,_xll.ohTrigger(Trigger,Trigger6M))</f>
        <v>1.9918335911267859E-2</v>
      </c>
      <c r="BD1407" s="246">
        <f>_xll.qlIndexFixing($BE$1,AZ1407,TRUE,_xll.ohTrigger(Trigger,Trigger6M))</f>
        <v>2.0106493675394382E-2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49202</v>
      </c>
      <c r="BA1408" s="101">
        <f>_xll.qlCalendarAdvance(Calendar,BA1407,AY1408,"f",,Trigger)</f>
        <v>49206</v>
      </c>
      <c r="BB1408" s="101">
        <f>_xll.qlInterestRateIndexMaturity(Currency&amp;"ibor"&amp;Tenor,BA1408,Trigger)</f>
        <v>49387</v>
      </c>
      <c r="BC1408" s="246">
        <f>_xll.qlIndexFixing($AC$5,AZ1408,TRUE,_xll.ohTrigger(Trigger,Trigger6M))</f>
        <v>1.9924858738647085E-2</v>
      </c>
      <c r="BD1408" s="246">
        <f>_xll.qlIndexFixing($BE$1,AZ1408,TRUE,_xll.ohTrigger(Trigger,Trigger6M))</f>
        <v>2.0091043481923261E-2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49209</v>
      </c>
      <c r="BA1409" s="101">
        <f>_xll.qlCalendarAdvance(Calendar,BA1408,AY1409,"f",,Trigger)</f>
        <v>49213</v>
      </c>
      <c r="BB1409" s="101">
        <f>_xll.qlInterestRateIndexMaturity(Currency&amp;"ibor"&amp;Tenor,BA1409,Trigger)</f>
        <v>49395</v>
      </c>
      <c r="BC1409" s="246">
        <f>_xll.qlIndexFixing($AC$5,AZ1409,TRUE,_xll.ohTrigger(Trigger,Trigger6M))</f>
        <v>1.9932397457647077E-2</v>
      </c>
      <c r="BD1409" s="246">
        <f>_xll.qlIndexFixing($BE$1,AZ1409,TRUE,_xll.ohTrigger(Trigger,Trigger6M))</f>
        <v>2.0074975216497801E-2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49216</v>
      </c>
      <c r="BA1410" s="101">
        <f>_xll.qlCalendarAdvance(Calendar,BA1409,AY1410,"f",,Trigger)</f>
        <v>49220</v>
      </c>
      <c r="BB1410" s="101">
        <f>_xll.qlInterestRateIndexMaturity(Currency&amp;"ibor"&amp;Tenor,BA1410,Trigger)</f>
        <v>49402</v>
      </c>
      <c r="BC1410" s="246">
        <f>_xll.qlIndexFixing($AC$5,AZ1410,TRUE,_xll.ohTrigger(Trigger,Trigger6M))</f>
        <v>1.9938920688316115E-2</v>
      </c>
      <c r="BD1410" s="246">
        <f>_xll.qlIndexFixing($BE$1,AZ1410,TRUE,_xll.ohTrigger(Trigger,Trigger6M))</f>
        <v>2.0059418595288994E-2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49223</v>
      </c>
      <c r="BA1411" s="101">
        <f>_xll.qlCalendarAdvance(Calendar,BA1410,AY1411,"f",,Trigger)</f>
        <v>49227</v>
      </c>
      <c r="BB1411" s="101">
        <f>_xll.qlInterestRateIndexMaturity(Currency&amp;"ibor"&amp;Tenor,BA1411,Trigger)</f>
        <v>49409</v>
      </c>
      <c r="BC1411" s="246">
        <f>_xll.qlIndexFixing($AC$5,AZ1411,TRUE,_xll.ohTrigger(Trigger,Trigger6M))</f>
        <v>1.9945443940283282E-2</v>
      </c>
      <c r="BD1411" s="246">
        <f>_xll.qlIndexFixing($BE$1,AZ1411,TRUE,_xll.ohTrigger(Trigger,Trigger6M))</f>
        <v>2.0043811011282688E-2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49230</v>
      </c>
      <c r="BA1412" s="101">
        <f>_xll.qlCalendarAdvance(Calendar,BA1411,AY1412,"f",,Trigger)</f>
        <v>49234</v>
      </c>
      <c r="BB1412" s="101">
        <f>_xll.qlInterestRateIndexMaturity(Currency&amp;"ibor"&amp;Tenor,BA1412,Trigger)</f>
        <v>49416</v>
      </c>
      <c r="BC1412" s="246">
        <f>_xll.qlIndexFixing($AC$5,AZ1412,TRUE,_xll.ohTrigger(Trigger,Trigger6M))</f>
        <v>1.9951967213548576E-2</v>
      </c>
      <c r="BD1412" s="246">
        <f>_xll.qlIndexFixing($BE$1,AZ1412,TRUE,_xll.ohTrigger(Trigger,Trigger6M))</f>
        <v>2.0028152465675294E-2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49237</v>
      </c>
      <c r="BA1413" s="101">
        <f>_xll.qlCalendarAdvance(Calendar,BA1412,AY1413,"f",,Trigger)</f>
        <v>49241</v>
      </c>
      <c r="BB1413" s="101">
        <f>_xll.qlInterestRateIndexMaturity(Currency&amp;"ibor"&amp;Tenor,BA1413,Trigger)</f>
        <v>49423</v>
      </c>
      <c r="BC1413" s="246">
        <f>_xll.qlIndexFixing($AC$5,AZ1413,TRUE,_xll.ohTrigger(Trigger,Trigger6M))</f>
        <v>1.9958490508111996E-2</v>
      </c>
      <c r="BD1413" s="246">
        <f>_xll.qlIndexFixing($BE$1,AZ1413,TRUE,_xll.ohTrigger(Trigger,Trigger6M))</f>
        <v>2.0012442959667601E-2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49244</v>
      </c>
      <c r="BA1414" s="101">
        <f>_xll.qlCalendarAdvance(Calendar,BA1413,AY1414,"f",,Trigger)</f>
        <v>49248</v>
      </c>
      <c r="BB1414" s="101">
        <f>_xll.qlInterestRateIndexMaturity(Currency&amp;"ibor"&amp;Tenor,BA1414,Trigger)</f>
        <v>49429</v>
      </c>
      <c r="BC1414" s="246">
        <f>_xll.qlIndexFixing($AC$5,AZ1414,TRUE,_xll.ohTrigger(Trigger,Trigger6M))</f>
        <v>1.9963996147698577E-2</v>
      </c>
      <c r="BD1414" s="246">
        <f>_xll.qlIndexFixing($BE$1,AZ1414,TRUE,_xll.ohTrigger(Trigger,Trigger6M))</f>
        <v>1.9997272137662961E-2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49251</v>
      </c>
      <c r="BA1415" s="101">
        <f>_xll.qlCalendarAdvance(Calendar,BA1414,AY1415,"f",,Trigger)</f>
        <v>49255</v>
      </c>
      <c r="BB1415" s="101">
        <f>_xll.qlInterestRateIndexMaturity(Currency&amp;"ibor"&amp;Tenor,BA1415,Trigger)</f>
        <v>49436</v>
      </c>
      <c r="BC1415" s="246">
        <f>_xll.qlIndexFixing($AC$5,AZ1415,TRUE,_xll.ohTrigger(Trigger,Trigger6M))</f>
        <v>1.9970519123337107E-2</v>
      </c>
      <c r="BD1415" s="246">
        <f>_xll.qlIndexFixing($BE$1,AZ1415,TRUE,_xll.ohTrigger(Trigger,Trigger6M))</f>
        <v>1.9981465227498087E-2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49258</v>
      </c>
      <c r="BA1416" s="101">
        <f>_xll.qlCalendarAdvance(Calendar,BA1415,AY1416,"f",,Trigger)</f>
        <v>49262</v>
      </c>
      <c r="BB1416" s="101">
        <f>_xll.qlInterestRateIndexMaturity(Currency&amp;"ibor"&amp;Tenor,BA1416,Trigger)</f>
        <v>49443</v>
      </c>
      <c r="BC1416" s="246">
        <f>_xll.qlIndexFixing($AC$5,AZ1416,TRUE,_xll.ohTrigger(Trigger,Trigger6M))</f>
        <v>1.9977042120155598E-2</v>
      </c>
      <c r="BD1416" s="246">
        <f>_xll.qlIndexFixing($BE$1,AZ1416,TRUE,_xll.ohTrigger(Trigger,Trigger6M))</f>
        <v>1.9965607362593559E-2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49265</v>
      </c>
      <c r="BA1417" s="101">
        <f>_xll.qlCalendarAdvance(Calendar,BA1416,AY1417,"f",,Trigger)</f>
        <v>49269</v>
      </c>
      <c r="BB1417" s="101">
        <f>_xll.qlInterestRateIndexMaturity(Currency&amp;"ibor"&amp;Tenor,BA1417,Trigger)</f>
        <v>49450</v>
      </c>
      <c r="BC1417" s="246">
        <f>_xll.qlIndexFixing($AC$5,AZ1417,TRUE,_xll.ohTrigger(Trigger,Trigger6M))</f>
        <v>1.9983565138154941E-2</v>
      </c>
      <c r="BD1417" s="246">
        <f>_xll.qlIndexFixing($BE$1,AZ1417,TRUE,_xll.ohTrigger(Trigger,Trigger6M))</f>
        <v>1.9949698544158137E-2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49272</v>
      </c>
      <c r="BA1418" s="101">
        <f>_xll.qlCalendarAdvance(Calendar,BA1417,AY1418,"f",,Trigger)</f>
        <v>49276</v>
      </c>
      <c r="BB1418" s="101">
        <f>_xll.qlInterestRateIndexMaturity(Currency&amp;"ibor"&amp;Tenor,BA1418,Trigger)</f>
        <v>49457</v>
      </c>
      <c r="BC1418" s="246">
        <f>_xll.qlIndexFixing($AC$5,AZ1418,TRUE,_xll.ohTrigger(Trigger,Trigger6M))</f>
        <v>1.9990088177334244E-2</v>
      </c>
      <c r="BD1418" s="246">
        <f>_xll.qlIndexFixing($BE$1,AZ1418,TRUE,_xll.ohTrigger(Trigger,Trigger6M))</f>
        <v>1.9933738773404104E-2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49279</v>
      </c>
      <c r="BA1419" s="101">
        <f>_xll.qlCalendarAdvance(Calendar,BA1418,AY1419,"f",,Trigger)</f>
        <v>49283</v>
      </c>
      <c r="BB1419" s="101">
        <f>_xll.qlInterestRateIndexMaturity(Currency&amp;"ibor"&amp;Tenor,BA1419,Trigger)</f>
        <v>49465</v>
      </c>
      <c r="BC1419" s="246">
        <f>_xll.qlIndexFixing($AC$5,AZ1419,TRUE,_xll.ohTrigger(Trigger,Trigger6M))</f>
        <v>1.9997630722759806E-2</v>
      </c>
      <c r="BD1419" s="246">
        <f>_xll.qlIndexFixing($BE$1,AZ1419,TRUE,_xll.ohTrigger(Trigger,Trigger6M))</f>
        <v>1.9917115822894297E-2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49286</v>
      </c>
      <c r="BA1420" s="101">
        <f>_xll.qlCalendarAdvance(Calendar,BA1419,AY1420,"f",,Trigger)</f>
        <v>49290</v>
      </c>
      <c r="BB1420" s="101">
        <f>_xll.qlInterestRateIndexMaturity(Currency&amp;"ibor"&amp;Tenor,BA1420,Trigger)</f>
        <v>49472</v>
      </c>
      <c r="BC1420" s="246">
        <f>_xll.qlIndexFixing($AC$5,AZ1420,TRUE,_xll.ohTrigger(Trigger,Trigger6M))</f>
        <v>2.0004154166412321E-2</v>
      </c>
      <c r="BD1420" s="246">
        <f>_xll.qlIndexFixing($BE$1,AZ1420,TRUE,_xll.ohTrigger(Trigger,Trigger6M))</f>
        <v>1.990104962800817E-2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49293</v>
      </c>
      <c r="BA1421" s="101">
        <f>_xll.qlCalendarAdvance(Calendar,BA1420,AY1421,"f",,Trigger)</f>
        <v>49297</v>
      </c>
      <c r="BB1421" s="101">
        <f>_xll.qlInterestRateIndexMaturity(Currency&amp;"ibor"&amp;Tenor,BA1421,Trigger)</f>
        <v>49479</v>
      </c>
      <c r="BC1421" s="246">
        <f>_xll.qlIndexFixing($AC$5,AZ1421,TRUE,_xll.ohTrigger(Trigger,Trigger6M))</f>
        <v>2.0010677631363404E-2</v>
      </c>
      <c r="BD1421" s="246">
        <f>_xll.qlIndexFixing($BE$1,AZ1421,TRUE,_xll.ohTrigger(Trigger,Trigger6M))</f>
        <v>1.9884932482462529E-2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49299</v>
      </c>
      <c r="BA1422" s="101">
        <f>_xll.qlCalendarAdvance(Calendar,BA1421,AY1422,"f",,Trigger)</f>
        <v>49305</v>
      </c>
      <c r="BB1422" s="101">
        <f>_xll.qlInterestRateIndexMaturity(Currency&amp;"ibor"&amp;Tenor,BA1422,Trigger)</f>
        <v>49487</v>
      </c>
      <c r="BC1422" s="246">
        <f>_xll.qlIndexFixing($AC$5,AZ1422,TRUE,_xll.ohTrigger(Trigger,Trigger6M))</f>
        <v>2.0018133045959854E-2</v>
      </c>
      <c r="BD1422" s="246">
        <f>_xll.qlIndexFixing($BE$1,AZ1422,TRUE,_xll.ohTrigger(Trigger,Trigger6M))</f>
        <v>1.9866450500574312E-2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49307</v>
      </c>
      <c r="BA1423" s="101">
        <f>_xll.qlCalendarAdvance(Calendar,BA1422,AY1423,"f",,Trigger)</f>
        <v>49312</v>
      </c>
      <c r="BB1423" s="101">
        <f>_xll.qlInterestRateIndexMaturity(Currency&amp;"ibor"&amp;Tenor,BA1423,Trigger)</f>
        <v>49493</v>
      </c>
      <c r="BC1423" s="246">
        <f>_xll.qlIndexFixing($AC$5,AZ1423,TRUE,_xll.ohTrigger(Trigger,Trigger6M))</f>
        <v>2.0017625368554125E-2</v>
      </c>
      <c r="BD1423" s="246">
        <f>_xll.qlIndexFixing($BE$1,AZ1423,TRUE,_xll.ohTrigger(Trigger,Trigger6M))</f>
        <v>1.9850855161911762E-2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49317</v>
      </c>
      <c r="BA1424" s="101">
        <f>_xll.qlCalendarAdvance(Calendar,BA1423,AY1424,"f",,Trigger)</f>
        <v>49319</v>
      </c>
      <c r="BB1424" s="101">
        <f>_xll.qlInterestRateIndexMaturity(Currency&amp;"ibor"&amp;Tenor,BA1424,Trigger)</f>
        <v>49500</v>
      </c>
      <c r="BC1424" s="246">
        <f>_xll.qlIndexFixing($AC$5,AZ1424,TRUE,_xll.ohTrigger(Trigger,Trigger6M))</f>
        <v>1.9982031416997791E-2</v>
      </c>
      <c r="BD1424" s="246">
        <f>_xll.qlIndexFixing($BE$1,AZ1424,TRUE,_xll.ohTrigger(Trigger,Trigger6M))</f>
        <v>1.9834583598333684E-2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49324</v>
      </c>
      <c r="BA1425" s="101">
        <f>_xll.qlCalendarAdvance(Calendar,BA1424,AY1425,"f",,Trigger)</f>
        <v>49326</v>
      </c>
      <c r="BB1425" s="101">
        <f>_xll.qlInterestRateIndexMaturity(Currency&amp;"ibor"&amp;Tenor,BA1425,Trigger)</f>
        <v>49507</v>
      </c>
      <c r="BC1425" s="246">
        <f>_xll.qlIndexFixing($AC$5,AZ1425,TRUE,_xll.ohTrigger(Trigger,Trigger6M))</f>
        <v>1.9946357502478355E-2</v>
      </c>
      <c r="BD1425" s="246">
        <f>_xll.qlIndexFixing($BE$1,AZ1425,TRUE,_xll.ohTrigger(Trigger,Trigger6M))</f>
        <v>1.9818266490888147E-2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49331</v>
      </c>
      <c r="BA1426" s="101">
        <f>_xll.qlCalendarAdvance(Calendar,BA1425,AY1426,"f",,Trigger)</f>
        <v>49333</v>
      </c>
      <c r="BB1426" s="101">
        <f>_xll.qlInterestRateIndexMaturity(Currency&amp;"ibor"&amp;Tenor,BA1426,Trigger)</f>
        <v>49514</v>
      </c>
      <c r="BC1426" s="246">
        <f>_xll.qlIndexFixing($AC$5,AZ1426,TRUE,_xll.ohTrigger(Trigger,Trigger6M))</f>
        <v>1.991060362927792E-2</v>
      </c>
      <c r="BD1426" s="246">
        <f>_xll.qlIndexFixing($BE$1,AZ1426,TRUE,_xll.ohTrigger(Trigger,Trigger6M))</f>
        <v>1.98019085653834E-2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49338</v>
      </c>
      <c r="BA1427" s="101">
        <f>_xll.qlCalendarAdvance(Calendar,BA1426,AY1427,"f",,Trigger)</f>
        <v>49340</v>
      </c>
      <c r="BB1427" s="101">
        <f>_xll.qlInterestRateIndexMaturity(Currency&amp;"ibor"&amp;Tenor,BA1427,Trigger)</f>
        <v>49521</v>
      </c>
      <c r="BC1427" s="246">
        <f>_xll.qlIndexFixing($AC$5,AZ1427,TRUE,_xll.ohTrigger(Trigger,Trigger6M))</f>
        <v>1.9874769801688296E-2</v>
      </c>
      <c r="BD1427" s="246">
        <f>_xll.qlIndexFixing($BE$1,AZ1427,TRUE,_xll.ohTrigger(Trigger,Trigger6M))</f>
        <v>1.978551454747798E-2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49345</v>
      </c>
      <c r="BA1428" s="101">
        <f>_xll.qlCalendarAdvance(Calendar,BA1427,AY1428,"f",,Trigger)</f>
        <v>49347</v>
      </c>
      <c r="BB1428" s="101">
        <f>_xll.qlInterestRateIndexMaturity(Currency&amp;"ibor"&amp;Tenor,BA1428,Trigger)</f>
        <v>49528</v>
      </c>
      <c r="BC1428" s="246">
        <f>_xll.qlIndexFixing($AC$5,AZ1428,TRUE,_xll.ohTrigger(Trigger,Trigger6M))</f>
        <v>1.9838856024011017E-2</v>
      </c>
      <c r="BD1428" s="246">
        <f>_xll.qlIndexFixing($BE$1,AZ1428,TRUE,_xll.ohTrigger(Trigger,Trigger6M))</f>
        <v>1.9769089162675418E-2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49352</v>
      </c>
      <c r="BA1429" s="101">
        <f>_xll.qlCalendarAdvance(Calendar,BA1428,AY1429,"f",,Trigger)</f>
        <v>49354</v>
      </c>
      <c r="BB1429" s="101">
        <f>_xll.qlInterestRateIndexMaturity(Currency&amp;"ibor"&amp;Tenor,BA1429,Trigger)</f>
        <v>49535</v>
      </c>
      <c r="BC1429" s="246">
        <f>_xll.qlIndexFixing($AC$5,AZ1429,TRUE,_xll.ohTrigger(Trigger,Trigger6M))</f>
        <v>1.9802862300556445E-2</v>
      </c>
      <c r="BD1429" s="246">
        <f>_xll.qlIndexFixing($BE$1,AZ1429,TRUE,_xll.ohTrigger(Trigger,Trigger6M))</f>
        <v>1.9752637136329517E-2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49359</v>
      </c>
      <c r="BA1430" s="101">
        <f>_xll.qlCalendarAdvance(Calendar,BA1429,AY1430,"f",,Trigger)</f>
        <v>49361</v>
      </c>
      <c r="BB1430" s="101">
        <f>_xll.qlInterestRateIndexMaturity(Currency&amp;"ibor"&amp;Tenor,BA1430,Trigger)</f>
        <v>49542</v>
      </c>
      <c r="BC1430" s="246">
        <f>_xll.qlIndexFixing($AC$5,AZ1430,TRUE,_xll.ohTrigger(Trigger,Trigger6M))</f>
        <v>1.9766788635645988E-2</v>
      </c>
      <c r="BD1430" s="246">
        <f>_xll.qlIndexFixing($BE$1,AZ1430,TRUE,_xll.ohTrigger(Trigger,Trigger6M))</f>
        <v>1.9736163193636427E-2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49366</v>
      </c>
      <c r="BA1431" s="101">
        <f>_xll.qlCalendarAdvance(Calendar,BA1430,AY1431,"f",,Trigger)</f>
        <v>49368</v>
      </c>
      <c r="BB1431" s="101">
        <f>_xll.qlInterestRateIndexMaturity(Currency&amp;"ibor"&amp;Tenor,BA1431,Trigger)</f>
        <v>49552</v>
      </c>
      <c r="BC1431" s="246">
        <f>_xll.qlIndexFixing($AC$5,AZ1431,TRUE,_xll.ohTrigger(Trigger,Trigger6M))</f>
        <v>1.972125970296593E-2</v>
      </c>
      <c r="BD1431" s="246">
        <f>_xll.qlIndexFixing($BE$1,AZ1431,TRUE,_xll.ohTrigger(Trigger,Trigger6M))</f>
        <v>1.9717731541618506E-2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49373</v>
      </c>
      <c r="BA1432" s="101">
        <f>_xll.qlCalendarAdvance(Calendar,BA1431,AY1432,"f",,Trigger)</f>
        <v>49375</v>
      </c>
      <c r="BB1432" s="101">
        <f>_xll.qlInterestRateIndexMaturity(Currency&amp;"ibor"&amp;Tenor,BA1432,Trigger)</f>
        <v>49559</v>
      </c>
      <c r="BC1432" s="246">
        <f>_xll.qlIndexFixing($AC$5,AZ1432,TRUE,_xll.ohTrigger(Trigger,Trigger6M))</f>
        <v>1.9685683675684434E-2</v>
      </c>
      <c r="BD1432" s="246">
        <f>_xll.qlIndexFixing($BE$1,AZ1432,TRUE,_xll.ohTrigger(Trigger,Trigger6M))</f>
        <v>1.9701229090714891E-2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49380</v>
      </c>
      <c r="BA1433" s="101">
        <f>_xll.qlCalendarAdvance(Calendar,BA1432,AY1433,"f",,Trigger)</f>
        <v>49382</v>
      </c>
      <c r="BB1433" s="101">
        <f>_xll.qlInterestRateIndexMaturity(Currency&amp;"ibor"&amp;Tenor,BA1433,Trigger)</f>
        <v>49566</v>
      </c>
      <c r="BC1433" s="246">
        <f>_xll.qlIndexFixing($AC$5,AZ1433,TRUE,_xll.ohTrigger(Trigger,Trigger6M))</f>
        <v>1.9650029008104319E-2</v>
      </c>
      <c r="BD1433" s="246">
        <f>_xll.qlIndexFixing($BE$1,AZ1433,TRUE,_xll.ohTrigger(Trigger,Trigger6M))</f>
        <v>1.9684720186755794E-2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49387</v>
      </c>
      <c r="BA1434" s="101">
        <f>_xll.qlCalendarAdvance(Calendar,BA1433,AY1434,"f",,Trigger)</f>
        <v>49389</v>
      </c>
      <c r="BB1434" s="101">
        <f>_xll.qlInterestRateIndexMaturity(Currency&amp;"ibor"&amp;Tenor,BA1434,Trigger)</f>
        <v>49573</v>
      </c>
      <c r="BC1434" s="246">
        <f>_xll.qlIndexFixing($AC$5,AZ1434,TRUE,_xll.ohTrigger(Trigger,Trigger6M))</f>
        <v>1.9614295704505638E-2</v>
      </c>
      <c r="BD1434" s="246">
        <f>_xll.qlIndexFixing($BE$1,AZ1434,TRUE,_xll.ohTrigger(Trigger,Trigger6M))</f>
        <v>1.966820947801342E-2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49390</v>
      </c>
      <c r="BA1435" s="101">
        <f>_xll.qlCalendarAdvance(Calendar,BA1434,AY1435,"f",,Trigger)</f>
        <v>49396</v>
      </c>
      <c r="BB1435" s="101">
        <f>_xll.qlInterestRateIndexMaturity(Currency&amp;"ibor"&amp;Tenor,BA1435,Trigger)</f>
        <v>49580</v>
      </c>
      <c r="BC1435" s="246">
        <f>_xll.qlIndexFixing($AC$5,AZ1435,TRUE,_xll.ohTrigger(Trigger,Trigger6M))</f>
        <v>1.9578483769176699E-2</v>
      </c>
      <c r="BD1435" s="246">
        <f>_xll.qlIndexFixing($BE$1,AZ1435,TRUE,_xll.ohTrigger(Trigger,Trigger6M))</f>
        <v>1.965170161260444E-2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49401</v>
      </c>
      <c r="BA1436" s="101">
        <f>_xll.qlCalendarAdvance(Calendar,BA1435,AY1436,"f",,Trigger)</f>
        <v>49403</v>
      </c>
      <c r="BB1436" s="101">
        <f>_xll.qlInterestRateIndexMaturity(Currency&amp;"ibor"&amp;Tenor,BA1436,Trigger)</f>
        <v>49586</v>
      </c>
      <c r="BC1436" s="246">
        <f>_xll.qlIndexFixing($AC$5,AZ1436,TRUE,_xll.ohTrigger(Trigger,Trigger6M))</f>
        <v>1.954458705445726E-2</v>
      </c>
      <c r="BD1436" s="246">
        <f>_xll.qlIndexFixing($BE$1,AZ1436,TRUE,_xll.ohTrigger(Trigger,Trigger6M))</f>
        <v>1.9635841840936922E-2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49408</v>
      </c>
      <c r="BA1437" s="101">
        <f>_xll.qlCalendarAdvance(Calendar,BA1436,AY1437,"f",,Trigger)</f>
        <v>49410</v>
      </c>
      <c r="BB1437" s="101">
        <f>_xll.qlInterestRateIndexMaturity(Currency&amp;"ibor"&amp;Tenor,BA1437,Trigger)</f>
        <v>49593</v>
      </c>
      <c r="BC1437" s="246">
        <f>_xll.qlIndexFixing($AC$5,AZ1437,TRUE,_xll.ohTrigger(Trigger,Trigger6M))</f>
        <v>1.9508398969114934E-2</v>
      </c>
      <c r="BD1437" s="246">
        <f>_xll.qlIndexFixing($BE$1,AZ1437,TRUE,_xll.ohTrigger(Trigger,Trigger6M))</f>
        <v>1.9619351308073754E-2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49415</v>
      </c>
      <c r="BA1438" s="101">
        <f>_xll.qlCalendarAdvance(Calendar,BA1437,AY1438,"f",,Trigger)</f>
        <v>49417</v>
      </c>
      <c r="BB1438" s="101">
        <f>_xll.qlInterestRateIndexMaturity(Currency&amp;"ibor"&amp;Tenor,BA1438,Trigger)</f>
        <v>49600</v>
      </c>
      <c r="BC1438" s="246">
        <f>_xll.qlIndexFixing($AC$5,AZ1438,TRUE,_xll.ohTrigger(Trigger,Trigger6M))</f>
        <v>1.9472131840408843E-2</v>
      </c>
      <c r="BD1438" s="246">
        <f>_xll.qlIndexFixing($BE$1,AZ1438,TRUE,_xll.ohTrigger(Trigger,Trigger6M))</f>
        <v>1.9602877262859426E-2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49422</v>
      </c>
      <c r="BA1439" s="101">
        <f>_xll.qlCalendarAdvance(Calendar,BA1438,AY1439,"f",,Trigger)</f>
        <v>49424</v>
      </c>
      <c r="BB1439" s="101">
        <f>_xll.qlInterestRateIndexMaturity(Currency&amp;"ibor"&amp;Tenor,BA1439,Trigger)</f>
        <v>49607</v>
      </c>
      <c r="BC1439" s="246">
        <f>_xll.qlIndexFixing($AC$5,AZ1439,TRUE,_xll.ohTrigger(Trigger,Trigger6M))</f>
        <v>1.9435785672693096E-2</v>
      </c>
      <c r="BD1439" s="246">
        <f>_xll.qlIndexFixing($BE$1,AZ1439,TRUE,_xll.ohTrigger(Trigger,Trigger6M))</f>
        <v>1.9586424377945715E-2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49426</v>
      </c>
      <c r="BA1440" s="101">
        <f>_xll.qlCalendarAdvance(Calendar,BA1439,AY1440,"f",,Trigger)</f>
        <v>49431</v>
      </c>
      <c r="BB1440" s="101">
        <f>_xll.qlInterestRateIndexMaturity(Currency&amp;"ibor"&amp;Tenor,BA1440,Trigger)</f>
        <v>49615</v>
      </c>
      <c r="BC1440" s="246">
        <f>_xll.qlIndexFixing($AC$5,AZ1440,TRUE,_xll.ohTrigger(Trigger,Trigger6M))</f>
        <v>1.9398244767353186E-2</v>
      </c>
      <c r="BD1440" s="246">
        <f>_xll.qlIndexFixing($BE$1,AZ1440,TRUE,_xll.ohTrigger(Trigger,Trigger6M))</f>
        <v>1.9569367608800556E-2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49436</v>
      </c>
      <c r="BA1441" s="101">
        <f>_xll.qlCalendarAdvance(Calendar,BA1440,AY1441,"f",,Trigger)</f>
        <v>49438</v>
      </c>
      <c r="BB1441" s="101">
        <f>_xll.qlInterestRateIndexMaturity(Currency&amp;"ibor"&amp;Tenor,BA1441,Trigger)</f>
        <v>49622</v>
      </c>
      <c r="BC1441" s="246">
        <f>_xll.qlIndexFixing($AC$5,AZ1441,TRUE,_xll.ohTrigger(Trigger,Trigger6M))</f>
        <v>1.9361961132238495E-2</v>
      </c>
      <c r="BD1441" s="246">
        <f>_xll.qlIndexFixing($BE$1,AZ1441,TRUE,_xll.ohTrigger(Trigger,Trigger6M))</f>
        <v>1.9552974405168171E-2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49443</v>
      </c>
      <c r="BA1442" s="101">
        <f>_xll.qlCalendarAdvance(Calendar,BA1441,AY1442,"f",,Trigger)</f>
        <v>49445</v>
      </c>
      <c r="BB1442" s="101">
        <f>_xll.qlInterestRateIndexMaturity(Currency&amp;"ibor"&amp;Tenor,BA1442,Trigger)</f>
        <v>49629</v>
      </c>
      <c r="BC1442" s="246">
        <f>_xll.qlIndexFixing($AC$5,AZ1442,TRUE,_xll.ohTrigger(Trigger,Trigger6M))</f>
        <v>1.9325598895679318E-2</v>
      </c>
      <c r="BD1442" s="246">
        <f>_xll.qlIndexFixing($BE$1,AZ1442,TRUE,_xll.ohTrigger(Trigger,Trigger6M))</f>
        <v>1.9536616577354147E-2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49450</v>
      </c>
      <c r="BA1443" s="101">
        <f>_xll.qlCalendarAdvance(Calendar,BA1442,AY1443,"f",,Trigger)</f>
        <v>49452</v>
      </c>
      <c r="BB1443" s="101">
        <f>_xll.qlInterestRateIndexMaturity(Currency&amp;"ibor"&amp;Tenor,BA1443,Trigger)</f>
        <v>49636</v>
      </c>
      <c r="BC1443" s="246">
        <f>_xll.qlIndexFixing($AC$5,AZ1443,TRUE,_xll.ohTrigger(Trigger,Trigger6M))</f>
        <v>1.9289158062039995E-2</v>
      </c>
      <c r="BD1443" s="246">
        <f>_xll.qlIndexFixing($BE$1,AZ1443,TRUE,_xll.ohTrigger(Trigger,Trigger6M))</f>
        <v>1.9520298772242668E-2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49457</v>
      </c>
      <c r="BA1444" s="101">
        <f>_xll.qlCalendarAdvance(Calendar,BA1443,AY1444,"f",,Trigger)</f>
        <v>49459</v>
      </c>
      <c r="BB1444" s="101">
        <f>_xll.qlInterestRateIndexMaturity(Currency&amp;"ibor"&amp;Tenor,BA1444,Trigger)</f>
        <v>49643</v>
      </c>
      <c r="BC1444" s="246">
        <f>_xll.qlIndexFixing($AC$5,AZ1444,TRUE,_xll.ohTrigger(Trigger,Trigger6M))</f>
        <v>1.9252638635693979E-2</v>
      </c>
      <c r="BD1444" s="246">
        <f>_xll.qlIndexFixing($BE$1,AZ1444,TRUE,_xll.ohTrigger(Trigger,Trigger6M))</f>
        <v>1.950402563656586E-2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49464</v>
      </c>
      <c r="BA1445" s="101">
        <f>_xll.qlCalendarAdvance(Calendar,BA1444,AY1445,"f",,Trigger)</f>
        <v>49466</v>
      </c>
      <c r="BB1445" s="101">
        <f>_xll.qlInterestRateIndexMaturity(Currency&amp;"ibor"&amp;Tenor,BA1445,Trigger)</f>
        <v>49649</v>
      </c>
      <c r="BC1445" s="246">
        <f>_xll.qlIndexFixing($AC$5,AZ1445,TRUE,_xll.ohTrigger(Trigger,Trigger6M))</f>
        <v>1.9216049092128255E-2</v>
      </c>
      <c r="BD1445" s="246">
        <f>_xll.qlIndexFixing($BE$1,AZ1445,TRUE,_xll.ohTrigger(Trigger,Trigger6M))</f>
        <v>1.9488413084136916E-2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49471</v>
      </c>
      <c r="BA1446" s="101">
        <f>_xll.qlCalendarAdvance(Calendar,BA1445,AY1446,"f",,Trigger)</f>
        <v>49473</v>
      </c>
      <c r="BB1446" s="101">
        <f>_xll.qlInterestRateIndexMaturity(Currency&amp;"ibor"&amp;Tenor,BA1446,Trigger)</f>
        <v>49656</v>
      </c>
      <c r="BC1446" s="246">
        <f>_xll.qlIndexFixing($AC$5,AZ1446,TRUE,_xll.ohTrigger(Trigger,Trigger6M))</f>
        <v>1.9179149774012708E-2</v>
      </c>
      <c r="BD1446" s="246">
        <f>_xll.qlIndexFixing($BE$1,AZ1446,TRUE,_xll.ohTrigger(Trigger,Trigger6M))</f>
        <v>1.9472239142804007E-2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49478</v>
      </c>
      <c r="BA1447" s="101">
        <f>_xll.qlCalendarAdvance(Calendar,BA1446,AY1447,"f",,Trigger)</f>
        <v>49480</v>
      </c>
      <c r="BB1447" s="101">
        <f>_xll.qlInterestRateIndexMaturity(Currency&amp;"ibor"&amp;Tenor,BA1447,Trigger)</f>
        <v>49663</v>
      </c>
      <c r="BC1447" s="246">
        <f>_xll.qlIndexFixing($AC$5,AZ1447,TRUE,_xll.ohTrigger(Trigger,Trigger6M))</f>
        <v>1.914217145204845E-2</v>
      </c>
      <c r="BD1447" s="246">
        <f>_xll.qlIndexFixing($BE$1,AZ1447,TRUE,_xll.ohTrigger(Trigger,Trigger6M))</f>
        <v>1.945612373752055E-2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49485</v>
      </c>
      <c r="BA1448" s="101">
        <f>_xll.qlCalendarAdvance(Calendar,BA1447,AY1448,"f",,Trigger)</f>
        <v>49487</v>
      </c>
      <c r="BB1448" s="101">
        <f>_xll.qlInterestRateIndexMaturity(Currency&amp;"ibor"&amp;Tenor,BA1448,Trigger)</f>
        <v>49670</v>
      </c>
      <c r="BC1448" s="246">
        <f>_xll.qlIndexFixing($AC$5,AZ1448,TRUE,_xll.ohTrigger(Trigger,Trigger6M))</f>
        <v>1.9105114130674339E-2</v>
      </c>
      <c r="BD1448" s="246">
        <f>_xll.qlIndexFixing($BE$1,AZ1448,TRUE,_xll.ohTrigger(Trigger,Trigger6M))</f>
        <v>1.9440071539582021E-2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49492</v>
      </c>
      <c r="BA1449" s="101">
        <f>_xll.qlCalendarAdvance(Calendar,BA1448,AY1449,"f",,Trigger)</f>
        <v>49494</v>
      </c>
      <c r="BB1449" s="101">
        <f>_xll.qlInterestRateIndexMaturity(Currency&amp;"ibor"&amp;Tenor,BA1449,Trigger)</f>
        <v>49678</v>
      </c>
      <c r="BC1449" s="246">
        <f>_xll.qlIndexFixing($AC$5,AZ1449,TRUE,_xll.ohTrigger(Trigger,Trigger6M))</f>
        <v>1.9080685097415721E-2</v>
      </c>
      <c r="BD1449" s="246">
        <f>_xll.qlIndexFixing($BE$1,AZ1449,TRUE,_xll.ohTrigger(Trigger,Trigger6M))</f>
        <v>1.9423492606841414E-2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49499</v>
      </c>
      <c r="BA1450" s="101">
        <f>_xll.qlCalendarAdvance(Calendar,BA1449,AY1450,"f",,Trigger)</f>
        <v>49501</v>
      </c>
      <c r="BB1450" s="101">
        <f>_xll.qlInterestRateIndexMaturity(Currency&amp;"ibor"&amp;Tenor,BA1450,Trigger)</f>
        <v>49685</v>
      </c>
      <c r="BC1450" s="246">
        <f>_xll.qlIndexFixing($AC$5,AZ1450,TRUE,_xll.ohTrigger(Trigger,Trigger6M))</f>
        <v>1.9085122875953413E-2</v>
      </c>
      <c r="BD1450" s="246">
        <f>_xll.qlIndexFixing($BE$1,AZ1450,TRUE,_xll.ohTrigger(Trigger,Trigger6M))</f>
        <v>1.9407583432630354E-2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49506</v>
      </c>
      <c r="BA1451" s="101">
        <f>_xll.qlCalendarAdvance(Calendar,BA1450,AY1451,"f",,Trigger)</f>
        <v>49508</v>
      </c>
      <c r="BB1451" s="101">
        <f>_xll.qlInterestRateIndexMaturity(Currency&amp;"ibor"&amp;Tenor,BA1451,Trigger)</f>
        <v>49692</v>
      </c>
      <c r="BC1451" s="246">
        <f>_xll.qlIndexFixing($AC$5,AZ1451,TRUE,_xll.ohTrigger(Trigger,Trigger6M))</f>
        <v>1.9089560664460953E-2</v>
      </c>
      <c r="BD1451" s="246">
        <f>_xll.qlIndexFixing($BE$1,AZ1451,TRUE,_xll.ohTrigger(Trigger,Trigger6M))</f>
        <v>1.9391745475567997E-2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49513</v>
      </c>
      <c r="BA1452" s="101">
        <f>_xll.qlCalendarAdvance(Calendar,BA1451,AY1452,"f",,Trigger)</f>
        <v>49515</v>
      </c>
      <c r="BB1452" s="101">
        <f>_xll.qlInterestRateIndexMaturity(Currency&amp;"ibor"&amp;Tenor,BA1452,Trigger)</f>
        <v>49699</v>
      </c>
      <c r="BC1452" s="246">
        <f>_xll.qlIndexFixing($AC$5,AZ1452,TRUE,_xll.ohTrigger(Trigger,Trigger6M))</f>
        <v>1.9093998462935739E-2</v>
      </c>
      <c r="BD1452" s="246">
        <f>_xll.qlIndexFixing($BE$1,AZ1452,TRUE,_xll.ohTrigger(Trigger,Trigger6M))</f>
        <v>1.9375978733945705E-2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49520</v>
      </c>
      <c r="BA1453" s="101">
        <f>_xll.qlCalendarAdvance(Calendar,BA1452,AY1453,"f",,Trigger)</f>
        <v>49522</v>
      </c>
      <c r="BB1453" s="101">
        <f>_xll.qlInterestRateIndexMaturity(Currency&amp;"ibor"&amp;Tenor,BA1453,Trigger)</f>
        <v>49706</v>
      </c>
      <c r="BC1453" s="246">
        <f>_xll.qlIndexFixing($AC$5,AZ1453,TRUE,_xll.ohTrigger(Trigger,Trigger6M))</f>
        <v>1.9098436271379943E-2</v>
      </c>
      <c r="BD1453" s="246">
        <f>_xll.qlIndexFixing($BE$1,AZ1453,TRUE,_xll.ohTrigger(Trigger,Trigger6M))</f>
        <v>1.9360283206059623E-2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49527</v>
      </c>
      <c r="BA1454" s="101">
        <f>_xll.qlCalendarAdvance(Calendar,BA1453,AY1454,"f",,Trigger)</f>
        <v>49529</v>
      </c>
      <c r="BB1454" s="101">
        <f>_xll.qlInterestRateIndexMaturity(Currency&amp;"ibor"&amp;Tenor,BA1454,Trigger)</f>
        <v>49713</v>
      </c>
      <c r="BC1454" s="246">
        <f>_xll.qlIndexFixing($AC$5,AZ1454,TRUE,_xll.ohTrigger(Trigger,Trigger6M))</f>
        <v>1.9102874089793127E-2</v>
      </c>
      <c r="BD1454" s="246">
        <f>_xll.qlIndexFixing($BE$1,AZ1454,TRUE,_xll.ohTrigger(Trigger,Trigger6M))</f>
        <v>1.9344658890215461E-2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49534</v>
      </c>
      <c r="BA1455" s="101">
        <f>_xll.qlCalendarAdvance(Calendar,BA1454,AY1455,"f",,Trigger)</f>
        <v>49536</v>
      </c>
      <c r="BB1455" s="101">
        <f>_xll.qlInterestRateIndexMaturity(Currency&amp;"ibor"&amp;Tenor,BA1455,Trigger)</f>
        <v>49720</v>
      </c>
      <c r="BC1455" s="246">
        <f>_xll.qlIndexFixing($AC$5,AZ1455,TRUE,_xll.ohTrigger(Trigger,Trigger6M))</f>
        <v>1.910731191817399E-2</v>
      </c>
      <c r="BD1455" s="246">
        <f>_xll.qlIndexFixing($BE$1,AZ1455,TRUE,_xll.ohTrigger(Trigger,Trigger6M))</f>
        <v>1.9329105784724562E-2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49541</v>
      </c>
      <c r="BA1456" s="101">
        <f>_xll.qlCalendarAdvance(Calendar,BA1455,AY1456,"f",,Trigger)</f>
        <v>49543</v>
      </c>
      <c r="BB1456" s="101">
        <f>_xll.qlInterestRateIndexMaturity(Currency&amp;"ibor"&amp;Tenor,BA1456,Trigger)</f>
        <v>49727</v>
      </c>
      <c r="BC1456" s="246">
        <f>_xll.qlIndexFixing($AC$5,AZ1456,TRUE,_xll.ohTrigger(Trigger,Trigger6M))</f>
        <v>1.9111749756523404E-2</v>
      </c>
      <c r="BD1456" s="246">
        <f>_xll.qlIndexFixing($BE$1,AZ1456,TRUE,_xll.ohTrigger(Trigger,Trigger6M))</f>
        <v>1.9313623887909144E-2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49548</v>
      </c>
      <c r="BA1457" s="101">
        <f>_xll.qlCalendarAdvance(Calendar,BA1456,AY1457,"f",,Trigger)</f>
        <v>49550</v>
      </c>
      <c r="BB1457" s="101">
        <f>_xll.qlInterestRateIndexMaturity(Currency&amp;"ibor"&amp;Tenor,BA1457,Trigger)</f>
        <v>49734</v>
      </c>
      <c r="BC1457" s="246">
        <f>_xll.qlIndexFixing($AC$5,AZ1457,TRUE,_xll.ohTrigger(Trigger,Trigger6M))</f>
        <v>1.9116187604842232E-2</v>
      </c>
      <c r="BD1457" s="246">
        <f>_xll.qlIndexFixing($BE$1,AZ1457,TRUE,_xll.ohTrigger(Trigger,Trigger6M))</f>
        <v>1.9298213198095757E-2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49555</v>
      </c>
      <c r="BA1458" s="101">
        <f>_xll.qlCalendarAdvance(Calendar,BA1457,AY1458,"f",,Trigger)</f>
        <v>49557</v>
      </c>
      <c r="BB1458" s="101">
        <f>_xll.qlInterestRateIndexMaturity(Currency&amp;"ibor"&amp;Tenor,BA1458,Trigger)</f>
        <v>49739</v>
      </c>
      <c r="BC1458" s="246">
        <f>_xll.qlIndexFixing($AC$5,AZ1458,TRUE,_xll.ohTrigger(Trigger,Trigger6M))</f>
        <v>1.9118979326765539E-2</v>
      </c>
      <c r="BD1458" s="246">
        <f>_xll.qlIndexFixing($BE$1,AZ1458,TRUE,_xll.ohTrigger(Trigger,Trigger6M))</f>
        <v>1.9283986787978071E-2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49562</v>
      </c>
      <c r="BA1459" s="101">
        <f>_xll.qlCalendarAdvance(Calendar,BA1458,AY1459,"f",,Trigger)</f>
        <v>49564</v>
      </c>
      <c r="BB1459" s="101">
        <f>_xll.qlInterestRateIndexMaturity(Currency&amp;"ibor"&amp;Tenor,BA1459,Trigger)</f>
        <v>49746</v>
      </c>
      <c r="BC1459" s="246">
        <f>_xll.qlIndexFixing($AC$5,AZ1459,TRUE,_xll.ohTrigger(Trigger,Trigger6M))</f>
        <v>1.9123416724456152E-2</v>
      </c>
      <c r="BD1459" s="246">
        <f>_xll.qlIndexFixing($BE$1,AZ1459,TRUE,_xll.ohTrigger(Trigger,Trigger6M))</f>
        <v>1.9268709963847518E-2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49569</v>
      </c>
      <c r="BA1460" s="101">
        <f>_xll.qlCalendarAdvance(Calendar,BA1459,AY1460,"f",,Trigger)</f>
        <v>49571</v>
      </c>
      <c r="BB1460" s="101">
        <f>_xll.qlInterestRateIndexMaturity(Currency&amp;"ibor"&amp;Tenor,BA1460,Trigger)</f>
        <v>49753</v>
      </c>
      <c r="BC1460" s="246">
        <f>_xll.qlIndexFixing($AC$5,AZ1460,TRUE,_xll.ohTrigger(Trigger,Trigger6M))</f>
        <v>1.9127854132007006E-2</v>
      </c>
      <c r="BD1460" s="246">
        <f>_xll.qlIndexFixing($BE$1,AZ1460,TRUE,_xll.ohTrigger(Trigger,Trigger6M))</f>
        <v>1.9253504333120227E-2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49576</v>
      </c>
      <c r="BA1461" s="101">
        <f>_xll.qlCalendarAdvance(Calendar,BA1460,AY1461,"f",,Trigger)</f>
        <v>49578</v>
      </c>
      <c r="BB1461" s="101">
        <f>_xll.qlInterestRateIndexMaturity(Currency&amp;"ibor"&amp;Tenor,BA1461,Trigger)</f>
        <v>49760</v>
      </c>
      <c r="BC1461" s="246">
        <f>_xll.qlIndexFixing($AC$5,AZ1461,TRUE,_xll.ohTrigger(Trigger,Trigger6M))</f>
        <v>1.9132291549416789E-2</v>
      </c>
      <c r="BD1461" s="246">
        <f>_xll.qlIndexFixing($BE$1,AZ1461,TRUE,_xll.ohTrigger(Trigger,Trigger6M))</f>
        <v>1.9238369894172002E-2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49583</v>
      </c>
      <c r="BA1462" s="101">
        <f>_xll.qlCalendarAdvance(Calendar,BA1461,AY1462,"f",,Trigger)</f>
        <v>49585</v>
      </c>
      <c r="BB1462" s="101">
        <f>_xll.qlInterestRateIndexMaturity(Currency&amp;"ibor"&amp;Tenor,BA1462,Trigger)</f>
        <v>49768</v>
      </c>
      <c r="BC1462" s="246">
        <f>_xll.qlIndexFixing($AC$5,AZ1462,TRUE,_xll.ohTrigger(Trigger,Trigger6M))</f>
        <v>1.9137552960583334E-2</v>
      </c>
      <c r="BD1462" s="246">
        <f>_xll.qlIndexFixing($BE$1,AZ1462,TRUE,_xll.ohTrigger(Trigger,Trigger6M))</f>
        <v>1.922276702547011E-2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49590</v>
      </c>
      <c r="BA1463" s="101">
        <f>_xll.qlCalendarAdvance(Calendar,BA1462,AY1463,"f",,Trigger)</f>
        <v>49592</v>
      </c>
      <c r="BB1463" s="101">
        <f>_xll.qlInterestRateIndexMaturity(Currency&amp;"ibor"&amp;Tenor,BA1463,Trigger)</f>
        <v>49775</v>
      </c>
      <c r="BC1463" s="246">
        <f>_xll.qlIndexFixing($AC$5,AZ1463,TRUE,_xll.ohTrigger(Trigger,Trigger6M))</f>
        <v>1.9141990633202651E-2</v>
      </c>
      <c r="BD1463" s="246">
        <f>_xll.qlIndexFixing($BE$1,AZ1463,TRUE,_xll.ohTrigger(Trigger,Trigger6M))</f>
        <v>1.9207779253826888E-2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49597</v>
      </c>
      <c r="BA1464" s="101">
        <f>_xll.qlCalendarAdvance(Calendar,BA1463,AY1464,"f",,Trigger)</f>
        <v>49599</v>
      </c>
      <c r="BB1464" s="101">
        <f>_xll.qlInterestRateIndexMaturity(Currency&amp;"ibor"&amp;Tenor,BA1464,Trigger)</f>
        <v>49782</v>
      </c>
      <c r="BC1464" s="246">
        <f>_xll.qlIndexFixing($AC$5,AZ1464,TRUE,_xll.ohTrigger(Trigger,Trigger6M))</f>
        <v>1.9146428315736663E-2</v>
      </c>
      <c r="BD1464" s="246">
        <f>_xll.qlIndexFixing($BE$1,AZ1464,TRUE,_xll.ohTrigger(Trigger,Trigger6M))</f>
        <v>1.9192862673417556E-2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49604</v>
      </c>
      <c r="BA1465" s="101">
        <f>_xll.qlCalendarAdvance(Calendar,BA1464,AY1465,"f",,Trigger)</f>
        <v>49606</v>
      </c>
      <c r="BB1465" s="101">
        <f>_xll.qlInterestRateIndexMaturity(Currency&amp;"ibor"&amp;Tenor,BA1465,Trigger)</f>
        <v>49789</v>
      </c>
      <c r="BC1465" s="246">
        <f>_xll.qlIndexFixing($AC$5,AZ1465,TRUE,_xll.ohTrigger(Trigger,Trigger6M))</f>
        <v>1.915086600818449E-2</v>
      </c>
      <c r="BD1465" s="246">
        <f>_xll.qlIndexFixing($BE$1,AZ1465,TRUE,_xll.ohTrigger(Trigger,Trigger6M))</f>
        <v>1.9178017282639896E-2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49611</v>
      </c>
      <c r="BA1466" s="101">
        <f>_xll.qlCalendarAdvance(Calendar,BA1465,AY1466,"f",,Trigger)</f>
        <v>49613</v>
      </c>
      <c r="BB1466" s="101">
        <f>_xll.qlInterestRateIndexMaturity(Currency&amp;"ibor"&amp;Tenor,BA1466,Trigger)</f>
        <v>49795</v>
      </c>
      <c r="BC1466" s="246">
        <f>_xll.qlIndexFixing($AC$5,AZ1466,TRUE,_xll.ohTrigger(Trigger,Trigger6M))</f>
        <v>1.9154478784357075E-2</v>
      </c>
      <c r="BD1466" s="246">
        <f>_xll.qlIndexFixing($BE$1,AZ1466,TRUE,_xll.ohTrigger(Trigger,Trigger6M))</f>
        <v>1.9163765519803217E-2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49618</v>
      </c>
      <c r="BA1467" s="101">
        <f>_xll.qlCalendarAdvance(Calendar,BA1466,AY1467,"f",,Trigger)</f>
        <v>49620</v>
      </c>
      <c r="BB1467" s="101">
        <f>_xll.qlInterestRateIndexMaturity(Currency&amp;"ibor"&amp;Tenor,BA1467,Trigger)</f>
        <v>49802</v>
      </c>
      <c r="BC1467" s="246">
        <f>_xll.qlIndexFixing($AC$5,AZ1467,TRUE,_xll.ohTrigger(Trigger,Trigger6M))</f>
        <v>1.9158916260923056E-2</v>
      </c>
      <c r="BD1467" s="246">
        <f>_xll.qlIndexFixing($BE$1,AZ1467,TRUE,_xll.ohTrigger(Trigger,Trigger6M))</f>
        <v>1.9149058197847752E-2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49625</v>
      </c>
      <c r="BA1468" s="101">
        <f>_xll.qlCalendarAdvance(Calendar,BA1467,AY1468,"f",,Trigger)</f>
        <v>49627</v>
      </c>
      <c r="BB1468" s="101">
        <f>_xll.qlInterestRateIndexMaturity(Currency&amp;"ibor"&amp;Tenor,BA1468,Trigger)</f>
        <v>49809</v>
      </c>
      <c r="BC1468" s="246">
        <f>_xll.qlIndexFixing($AC$5,AZ1468,TRUE,_xll.ohTrigger(Trigger,Trigger6M))</f>
        <v>1.9163353747349281E-2</v>
      </c>
      <c r="BD1468" s="246">
        <f>_xll.qlIndexFixing($BE$1,AZ1468,TRUE,_xll.ohTrigger(Trigger,Trigger6M))</f>
        <v>1.9134422056514565E-2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49632</v>
      </c>
      <c r="BA1469" s="101">
        <f>_xll.qlCalendarAdvance(Calendar,BA1468,AY1469,"f",,Trigger)</f>
        <v>49634</v>
      </c>
      <c r="BB1469" s="101">
        <f>_xll.qlInterestRateIndexMaturity(Currency&amp;"ibor"&amp;Tenor,BA1469,Trigger)</f>
        <v>49816</v>
      </c>
      <c r="BC1469" s="246">
        <f>_xll.qlIndexFixing($AC$5,AZ1469,TRUE,_xll.ohTrigger(Trigger,Trigger6M))</f>
        <v>1.9167791243634869E-2</v>
      </c>
      <c r="BD1469" s="246">
        <f>_xll.qlIndexFixing($BE$1,AZ1469,TRUE,_xll.ohTrigger(Trigger,Trigger6M))</f>
        <v>1.9119857094240508E-2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49639</v>
      </c>
      <c r="BA1470" s="101">
        <f>_xll.qlCalendarAdvance(Calendar,BA1469,AY1470,"f",,Trigger)</f>
        <v>49641</v>
      </c>
      <c r="BB1470" s="101">
        <f>_xll.qlInterestRateIndexMaturity(Currency&amp;"ibor"&amp;Tenor,BA1470,Trigger)</f>
        <v>49823</v>
      </c>
      <c r="BC1470" s="246">
        <f>_xll.qlIndexFixing($AC$5,AZ1470,TRUE,_xll.ohTrigger(Trigger,Trigger6M))</f>
        <v>1.9172228749779825E-2</v>
      </c>
      <c r="BD1470" s="246">
        <f>_xll.qlIndexFixing($BE$1,AZ1470,TRUE,_xll.ohTrigger(Trigger,Trigger6M))</f>
        <v>1.9105363309469901E-2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49646</v>
      </c>
      <c r="BA1471" s="101">
        <f>_xll.qlCalendarAdvance(Calendar,BA1470,AY1471,"f",,Trigger)</f>
        <v>49648</v>
      </c>
      <c r="BB1471" s="101">
        <f>_xll.qlInterestRateIndexMaturity(Currency&amp;"ibor"&amp;Tenor,BA1471,Trigger)</f>
        <v>49831</v>
      </c>
      <c r="BC1471" s="246">
        <f>_xll.qlIndexFixing($AC$5,AZ1471,TRUE,_xll.ohTrigger(Trigger,Trigger6M))</f>
        <v>1.9177492371070824E-2</v>
      </c>
      <c r="BD1471" s="246">
        <f>_xll.qlIndexFixing($BE$1,AZ1471,TRUE,_xll.ohTrigger(Trigger,Trigger6M))</f>
        <v>1.909043983148348E-2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49653</v>
      </c>
      <c r="BA1472" s="101">
        <f>_xll.qlCalendarAdvance(Calendar,BA1471,AY1472,"f",,Trigger)</f>
        <v>49655</v>
      </c>
      <c r="BB1472" s="101">
        <f>_xll.qlInterestRateIndexMaturity(Currency&amp;"ibor"&amp;Tenor,BA1472,Trigger)</f>
        <v>49838</v>
      </c>
      <c r="BC1472" s="246">
        <f>_xll.qlIndexFixing($AC$5,AZ1472,TRUE,_xll.ohTrigger(Trigger,Trigger6M))</f>
        <v>1.9181930132918874E-2</v>
      </c>
      <c r="BD1472" s="246">
        <f>_xll.qlIndexFixing($BE$1,AZ1472,TRUE,_xll.ohTrigger(Trigger,Trigger6M))</f>
        <v>1.9076092723911121E-2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49660</v>
      </c>
      <c r="BA1473" s="101">
        <f>_xll.qlCalendarAdvance(Calendar,BA1472,AY1473,"f",,Trigger)</f>
        <v>49662</v>
      </c>
      <c r="BB1473" s="101">
        <f>_xll.qlInterestRateIndexMaturity(Currency&amp;"ibor"&amp;Tenor,BA1473,Trigger)</f>
        <v>49845</v>
      </c>
      <c r="BC1473" s="246">
        <f>_xll.qlIndexFixing($AC$5,AZ1473,TRUE,_xll.ohTrigger(Trigger,Trigger6M))</f>
        <v>1.9186367904680746E-2</v>
      </c>
      <c r="BD1473" s="246">
        <f>_xll.qlIndexFixing($BE$1,AZ1473,TRUE,_xll.ohTrigger(Trigger,Trigger6M))</f>
        <v>1.9061816793428776E-2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49664</v>
      </c>
      <c r="BA1474" s="101">
        <f>_xll.qlCalendarAdvance(Calendar,BA1473,AY1474,"f",,Trigger)</f>
        <v>49670</v>
      </c>
      <c r="BB1474" s="101">
        <f>_xll.qlInterestRateIndexMaturity(Currency&amp;"ibor"&amp;Tenor,BA1474,Trigger)</f>
        <v>49853</v>
      </c>
      <c r="BC1474" s="246">
        <f>_xll.qlIndexFixing($AC$5,AZ1474,TRUE,_xll.ohTrigger(Trigger,Trigger6M))</f>
        <v>1.9191439655977277E-2</v>
      </c>
      <c r="BD1474" s="246">
        <f>_xll.qlIndexFixing($BE$1,AZ1474,TRUE,_xll.ohTrigger(Trigger,Trigger6M))</f>
        <v>1.9045588597961131E-2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49674</v>
      </c>
      <c r="BA1475" s="101">
        <f>_xll.qlCalendarAdvance(Calendar,BA1474,AY1475,"f",,Trigger)</f>
        <v>49677</v>
      </c>
      <c r="BB1475" s="101">
        <f>_xll.qlInterestRateIndexMaturity(Currency&amp;"ibor"&amp;Tenor,BA1475,Trigger)</f>
        <v>49859</v>
      </c>
      <c r="BC1475" s="246">
        <f>_xll.qlIndexFixing($AC$5,AZ1475,TRUE,_xll.ohTrigger(Trigger,Trigger6M))</f>
        <v>1.9190338152772834E-2</v>
      </c>
      <c r="BD1475" s="246">
        <f>_xll.qlIndexFixing($BE$1,AZ1475,TRUE,_xll.ohTrigger(Trigger,Trigger6M))</f>
        <v>1.9031948101043975E-2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49682</v>
      </c>
      <c r="BA1476" s="101">
        <f>_xll.qlCalendarAdvance(Calendar,BA1475,AY1476,"f",,Trigger)</f>
        <v>49684</v>
      </c>
      <c r="BB1476" s="101">
        <f>_xll.qlInterestRateIndexMaturity(Currency&amp;"ibor"&amp;Tenor,BA1476,Trigger)</f>
        <v>49866</v>
      </c>
      <c r="BC1476" s="246">
        <f>_xll.qlIndexFixing($AC$5,AZ1476,TRUE,_xll.ohTrigger(Trigger,Trigger6M))</f>
        <v>1.916175607034452E-2</v>
      </c>
      <c r="BD1476" s="246">
        <f>_xll.qlIndexFixing($BE$1,AZ1476,TRUE,_xll.ohTrigger(Trigger,Trigger6M))</f>
        <v>1.9017891515831685E-2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49689</v>
      </c>
      <c r="BA1477" s="101">
        <f>_xll.qlCalendarAdvance(Calendar,BA1476,AY1477,"f",,Trigger)</f>
        <v>49691</v>
      </c>
      <c r="BB1477" s="101">
        <f>_xll.qlInterestRateIndexMaturity(Currency&amp;"ibor"&amp;Tenor,BA1477,Trigger)</f>
        <v>49873</v>
      </c>
      <c r="BC1477" s="246">
        <f>_xll.qlIndexFixing($AC$5,AZ1477,TRUE,_xll.ohTrigger(Trigger,Trigger6M))</f>
        <v>1.913311422193547E-2</v>
      </c>
      <c r="BD1477" s="246">
        <f>_xll.qlIndexFixing($BE$1,AZ1477,TRUE,_xll.ohTrigger(Trigger,Trigger6M))</f>
        <v>1.9003906097231776E-2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49696</v>
      </c>
      <c r="BA1478" s="101">
        <f>_xll.qlCalendarAdvance(Calendar,BA1477,AY1478,"f",,Trigger)</f>
        <v>49698</v>
      </c>
      <c r="BB1478" s="101">
        <f>_xll.qlInterestRateIndexMaturity(Currency&amp;"ibor"&amp;Tenor,BA1478,Trigger)</f>
        <v>49880</v>
      </c>
      <c r="BC1478" s="246">
        <f>_xll.qlIndexFixing($AC$5,AZ1478,TRUE,_xll.ohTrigger(Trigger,Trigger6M))</f>
        <v>1.9104412610128234E-2</v>
      </c>
      <c r="BD1478" s="246">
        <f>_xll.qlIndexFixing($BE$1,AZ1478,TRUE,_xll.ohTrigger(Trigger,Trigger6M))</f>
        <v>1.8989991843751379E-2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49703</v>
      </c>
      <c r="BA1479" s="101">
        <f>_xll.qlCalendarAdvance(Calendar,BA1478,AY1479,"f",,Trigger)</f>
        <v>49705</v>
      </c>
      <c r="BB1479" s="101">
        <f>_xll.qlInterestRateIndexMaturity(Currency&amp;"ibor"&amp;Tenor,BA1479,Trigger)</f>
        <v>49887</v>
      </c>
      <c r="BC1479" s="246">
        <f>_xll.qlIndexFixing($AC$5,AZ1479,TRUE,_xll.ohTrigger(Trigger,Trigger6M))</f>
        <v>1.9075651237510191E-2</v>
      </c>
      <c r="BD1479" s="246">
        <f>_xll.qlIndexFixing($BE$1,AZ1479,TRUE,_xll.ohTrigger(Trigger,Trigger6M))</f>
        <v>1.8976148753902456E-2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49710</v>
      </c>
      <c r="BA1480" s="101">
        <f>_xll.qlCalendarAdvance(Calendar,BA1479,AY1480,"f",,Trigger)</f>
        <v>49712</v>
      </c>
      <c r="BB1480" s="101">
        <f>_xll.qlInterestRateIndexMaturity(Currency&amp;"ibor"&amp;Tenor,BA1480,Trigger)</f>
        <v>49894</v>
      </c>
      <c r="BC1480" s="246">
        <f>_xll.qlIndexFixing($AC$5,AZ1480,TRUE,_xll.ohTrigger(Trigger,Trigger6M))</f>
        <v>1.9046830106677071E-2</v>
      </c>
      <c r="BD1480" s="246">
        <f>_xll.qlIndexFixing($BE$1,AZ1480,TRUE,_xll.ohTrigger(Trigger,Trigger6M))</f>
        <v>1.8962376826207942E-2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49717</v>
      </c>
      <c r="BA1481" s="101">
        <f>_xll.qlCalendarAdvance(Calendar,BA1480,AY1481,"f",,Trigger)</f>
        <v>49719</v>
      </c>
      <c r="BB1481" s="101">
        <f>_xll.qlInterestRateIndexMaturity(Currency&amp;"ibor"&amp;Tenor,BA1481,Trigger)</f>
        <v>49901</v>
      </c>
      <c r="BC1481" s="246">
        <f>_xll.qlIndexFixing($AC$5,AZ1481,TRUE,_xll.ohTrigger(Trigger,Trigger6M))</f>
        <v>1.9017949220226794E-2</v>
      </c>
      <c r="BD1481" s="246">
        <f>_xll.qlIndexFixing($BE$1,AZ1481,TRUE,_xll.ohTrigger(Trigger,Trigger6M))</f>
        <v>1.8948676059196489E-2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49724</v>
      </c>
      <c r="BA1482" s="101">
        <f>_xll.qlCalendarAdvance(Calendar,BA1481,AY1482,"f",,Trigger)</f>
        <v>49726</v>
      </c>
      <c r="BB1482" s="101">
        <f>_xll.qlInterestRateIndexMaturity(Currency&amp;"ibor"&amp;Tenor,BA1482,Trigger)</f>
        <v>49908</v>
      </c>
      <c r="BC1482" s="246">
        <f>_xll.qlIndexFixing($AC$5,AZ1482,TRUE,_xll.ohTrigger(Trigger,Trigger6M))</f>
        <v>1.8989008580764306E-2</v>
      </c>
      <c r="BD1482" s="246">
        <f>_xll.qlIndexFixing($BE$1,AZ1482,TRUE,_xll.ohTrigger(Trigger,Trigger6M))</f>
        <v>1.893504645140421E-2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49731</v>
      </c>
      <c r="BA1483" s="101">
        <f>_xll.qlCalendarAdvance(Calendar,BA1482,AY1483,"f",,Trigger)</f>
        <v>49733</v>
      </c>
      <c r="BB1483" s="101">
        <f>_xll.qlInterestRateIndexMaturity(Currency&amp;"ibor"&amp;Tenor,BA1483,Trigger)</f>
        <v>49915</v>
      </c>
      <c r="BC1483" s="246">
        <f>_xll.qlIndexFixing($AC$5,AZ1483,TRUE,_xll.ohTrigger(Trigger,Trigger6M))</f>
        <v>1.896000819089895E-2</v>
      </c>
      <c r="BD1483" s="246">
        <f>_xll.qlIndexFixing($BE$1,AZ1483,TRUE,_xll.ohTrigger(Trigger,Trigger6M))</f>
        <v>1.8921488001376448E-2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49738</v>
      </c>
      <c r="BA1484" s="101">
        <f>_xll.qlCalendarAdvance(Calendar,BA1483,AY1484,"f",,Trigger)</f>
        <v>49740</v>
      </c>
      <c r="BB1484" s="101">
        <f>_xll.qlInterestRateIndexMaturity(Currency&amp;"ibor"&amp;Tenor,BA1484,Trigger)</f>
        <v>49926</v>
      </c>
      <c r="BC1484" s="246">
        <f>_xll.qlIndexFixing($AC$5,AZ1484,TRUE,_xll.ohTrigger(Trigger,Trigger6M))</f>
        <v>1.8921980449643251E-2</v>
      </c>
      <c r="BD1484" s="246">
        <f>_xll.qlIndexFixing($BE$1,AZ1484,TRUE,_xll.ohTrigger(Trigger,Trigger6M))</f>
        <v>1.8906228451132958E-2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49745</v>
      </c>
      <c r="BA1485" s="101">
        <f>_xll.qlCalendarAdvance(Calendar,BA1484,AY1485,"f",,Trigger)</f>
        <v>49747</v>
      </c>
      <c r="BB1485" s="101">
        <f>_xll.qlInterestRateIndexMaturity(Currency&amp;"ibor"&amp;Tenor,BA1485,Trigger)</f>
        <v>49933</v>
      </c>
      <c r="BC1485" s="246">
        <f>_xll.qlIndexFixing($AC$5,AZ1485,TRUE,_xll.ohTrigger(Trigger,Trigger6M))</f>
        <v>1.8893542782647398E-2</v>
      </c>
      <c r="BD1485" s="246">
        <f>_xll.qlIndexFixing($BE$1,AZ1485,TRUE,_xll.ohTrigger(Trigger,Trigger6M))</f>
        <v>1.8892829841703269E-2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49752</v>
      </c>
      <c r="BA1486" s="101">
        <f>_xll.qlCalendarAdvance(Calendar,BA1485,AY1486,"f",,Trigger)</f>
        <v>49754</v>
      </c>
      <c r="BB1486" s="101">
        <f>_xll.qlInterestRateIndexMaturity(Currency&amp;"ibor"&amp;Tenor,BA1486,Trigger)</f>
        <v>49940</v>
      </c>
      <c r="BC1486" s="246">
        <f>_xll.qlIndexFixing($AC$5,AZ1486,TRUE,_xll.ohTrigger(Trigger,Trigger6M))</f>
        <v>1.8865046644181729E-2</v>
      </c>
      <c r="BD1486" s="246">
        <f>_xll.qlIndexFixing($BE$1,AZ1486,TRUE,_xll.ohTrigger(Trigger,Trigger6M))</f>
        <v>1.8879502402141424E-2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49759</v>
      </c>
      <c r="BA1487" s="101">
        <f>_xll.qlCalendarAdvance(Calendar,BA1486,AY1487,"f",,Trigger)</f>
        <v>49761</v>
      </c>
      <c r="BB1487" s="101">
        <f>_xll.qlInterestRateIndexMaturity(Currency&amp;"ibor"&amp;Tenor,BA1487,Trigger)</f>
        <v>49947</v>
      </c>
      <c r="BC1487" s="246">
        <f>_xll.qlIndexFixing($AC$5,AZ1487,TRUE,_xll.ohTrigger(Trigger,Trigger6M))</f>
        <v>1.88364920368158E-2</v>
      </c>
      <c r="BD1487" s="246">
        <f>_xll.qlIndexFixing($BE$1,AZ1487,TRUE,_xll.ohTrigger(Trigger,Trigger6M))</f>
        <v>1.8866246130993542E-2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49766</v>
      </c>
      <c r="BA1488" s="101">
        <f>_xll.qlCalendarAdvance(Calendar,BA1487,AY1488,"f",,Trigger)</f>
        <v>49768</v>
      </c>
      <c r="BB1488" s="101">
        <f>_xll.qlInterestRateIndexMaturity(Currency&amp;"ibor"&amp;Tenor,BA1488,Trigger)</f>
        <v>49951</v>
      </c>
      <c r="BC1488" s="246">
        <f>_xll.qlIndexFixing($AC$5,AZ1488,TRUE,_xll.ohTrigger(Trigger,Trigger6M))</f>
        <v>1.8812515659137687E-2</v>
      </c>
      <c r="BD1488" s="246">
        <f>_xll.qlIndexFixing($BE$1,AZ1488,TRUE,_xll.ohTrigger(Trigger,Trigger6M))</f>
        <v>1.885433694917267E-2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49773</v>
      </c>
      <c r="BA1489" s="101">
        <f>_xll.qlCalendarAdvance(Calendar,BA1488,AY1489,"f",,Trigger)</f>
        <v>49775</v>
      </c>
      <c r="BB1489" s="101">
        <f>_xll.qlInterestRateIndexMaturity(Currency&amp;"ibor"&amp;Tenor,BA1489,Trigger)</f>
        <v>49958</v>
      </c>
      <c r="BC1489" s="246">
        <f>_xll.qlIndexFixing($AC$5,AZ1489,TRUE,_xll.ohTrigger(Trigger,Trigger6M))</f>
        <v>1.8783331461465849E-2</v>
      </c>
      <c r="BD1489" s="246">
        <f>_xll.qlIndexFixing($BE$1,AZ1489,TRUE,_xll.ohTrigger(Trigger,Trigger6M))</f>
        <v>1.8841209813489065E-2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49780</v>
      </c>
      <c r="BA1490" s="101">
        <f>_xll.qlCalendarAdvance(Calendar,BA1489,AY1490,"f",,Trigger)</f>
        <v>49782</v>
      </c>
      <c r="BB1490" s="101">
        <f>_xll.qlInterestRateIndexMaturity(Currency&amp;"ibor"&amp;Tenor,BA1490,Trigger)</f>
        <v>49965</v>
      </c>
      <c r="BC1490" s="246">
        <f>_xll.qlIndexFixing($AC$5,AZ1490,TRUE,_xll.ohTrigger(Trigger,Trigger6M))</f>
        <v>1.8754087854724433E-2</v>
      </c>
      <c r="BD1490" s="246">
        <f>_xll.qlIndexFixing($BE$1,AZ1490,TRUE,_xll.ohTrigger(Trigger,Trigger6M))</f>
        <v>1.8828153829670628E-2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49787</v>
      </c>
      <c r="BA1491" s="101">
        <f>_xll.qlCalendarAdvance(Calendar,BA1490,AY1491,"f",,Trigger)</f>
        <v>49789</v>
      </c>
      <c r="BB1491" s="101">
        <f>_xll.qlInterestRateIndexMaturity(Currency&amp;"ibor"&amp;Tenor,BA1491,Trigger)</f>
        <v>49972</v>
      </c>
      <c r="BC1491" s="246">
        <f>_xll.qlIndexFixing($AC$5,AZ1491,TRUE,_xll.ohTrigger(Trigger,Trigger6M))</f>
        <v>1.872478484155133E-2</v>
      </c>
      <c r="BD1491" s="246">
        <f>_xll.qlIndexFixing($BE$1,AZ1491,TRUE,_xll.ohTrigger(Trigger,Trigger6M))</f>
        <v>1.8815168996315634E-2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49794</v>
      </c>
      <c r="BA1492" s="101">
        <f>_xll.qlCalendarAdvance(Calendar,BA1491,AY1492,"f",,Trigger)</f>
        <v>49797</v>
      </c>
      <c r="BB1492" s="101">
        <f>_xll.qlInterestRateIndexMaturity(Currency&amp;"ibor"&amp;Tenor,BA1492,Trigger)</f>
        <v>49982</v>
      </c>
      <c r="BC1492" s="246">
        <f>_xll.qlIndexFixing($AC$5,AZ1492,TRUE,_xll.ohTrigger(Trigger,Trigger6M))</f>
        <v>1.8689535485296165E-2</v>
      </c>
      <c r="BD1492" s="246">
        <f>_xll.qlIndexFixing($BE$1,AZ1492,TRUE,_xll.ohTrigger(Trigger,Trigger6M))</f>
        <v>1.879960178735662E-2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49802</v>
      </c>
      <c r="BA1493" s="101">
        <f>_xll.qlCalendarAdvance(Calendar,BA1492,AY1493,"f",,Trigger)</f>
        <v>49804</v>
      </c>
      <c r="BB1493" s="101">
        <f>_xll.qlInterestRateIndexMaturity(Currency&amp;"ibor"&amp;Tenor,BA1493,Trigger)</f>
        <v>49989</v>
      </c>
      <c r="BC1493" s="246">
        <f>_xll.qlIndexFixing($AC$5,AZ1493,TRUE,_xll.ohTrigger(Trigger,Trigger6M))</f>
        <v>1.8660451432955631E-2</v>
      </c>
      <c r="BD1493" s="246">
        <f>_xll.qlIndexFixing($BE$1,AZ1493,TRUE,_xll.ohTrigger(Trigger,Trigger6M))</f>
        <v>1.8786778245750733E-2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49809</v>
      </c>
      <c r="BA1494" s="101">
        <f>_xll.qlCalendarAdvance(Calendar,BA1493,AY1494,"f",,Trigger)</f>
        <v>49811</v>
      </c>
      <c r="BB1494" s="101">
        <f>_xll.qlInterestRateIndexMaturity(Currency&amp;"ibor"&amp;Tenor,BA1494,Trigger)</f>
        <v>49996</v>
      </c>
      <c r="BC1494" s="246">
        <f>_xll.qlIndexFixing($AC$5,AZ1494,TRUE,_xll.ohTrigger(Trigger,Trigger6M))</f>
        <v>1.8631308617732541E-2</v>
      </c>
      <c r="BD1494" s="246">
        <f>_xll.qlIndexFixing($BE$1,AZ1494,TRUE,_xll.ohTrigger(Trigger,Trigger6M))</f>
        <v>1.8774025858347379E-2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49816</v>
      </c>
      <c r="BA1495" s="101">
        <f>_xll.qlCalendarAdvance(Calendar,BA1494,AY1495,"f",,Trigger)</f>
        <v>49818</v>
      </c>
      <c r="BB1495" s="101">
        <f>_xll.qlInterestRateIndexMaturity(Currency&amp;"ibor"&amp;Tenor,BA1495,Trigger)</f>
        <v>50003</v>
      </c>
      <c r="BC1495" s="246">
        <f>_xll.qlIndexFixing($AC$5,AZ1495,TRUE,_xll.ohTrigger(Trigger,Trigger6M))</f>
        <v>1.8602107042253978E-2</v>
      </c>
      <c r="BD1495" s="246">
        <f>_xll.qlIndexFixing($BE$1,AZ1495,TRUE,_xll.ohTrigger(Trigger,Trigger6M))</f>
        <v>1.8761344623760848E-2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49823</v>
      </c>
      <c r="BA1496" s="101">
        <f>_xll.qlCalendarAdvance(Calendar,BA1495,AY1496,"f",,Trigger)</f>
        <v>49825</v>
      </c>
      <c r="BB1496" s="101">
        <f>_xll.qlInterestRateIndexMaturity(Currency&amp;"ibor"&amp;Tenor,BA1496,Trigger)</f>
        <v>50007</v>
      </c>
      <c r="BC1496" s="246">
        <f>_xll.qlIndexFixing($AC$5,AZ1496,TRUE,_xll.ohTrigger(Trigger,Trigger6M))</f>
        <v>1.857330831508601E-2</v>
      </c>
      <c r="BD1496" s="246">
        <f>_xll.qlIndexFixing($BE$1,AZ1496,TRUE,_xll.ohTrigger(Trigger,Trigger6M))</f>
        <v>1.8749903876514203E-2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49830</v>
      </c>
      <c r="BA1497" s="101">
        <f>_xll.qlCalendarAdvance(Calendar,BA1496,AY1497,"f",,Trigger)</f>
        <v>49832</v>
      </c>
      <c r="BB1497" s="101">
        <f>_xll.qlInterestRateIndexMaturity(Currency&amp;"ibor"&amp;Tenor,BA1497,Trigger)</f>
        <v>50017</v>
      </c>
      <c r="BC1497" s="246">
        <f>_xll.qlIndexFixing($AC$5,AZ1497,TRUE,_xll.ohTrigger(Trigger,Trigger6M))</f>
        <v>1.8543527621070758E-2</v>
      </c>
      <c r="BD1497" s="246">
        <f>_xll.qlIndexFixing($BE$1,AZ1497,TRUE,_xll.ohTrigger(Trigger,Trigger6M))</f>
        <v>1.8736195607541268E-2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49837</v>
      </c>
      <c r="BA1498" s="101">
        <f>_xll.qlCalendarAdvance(Calendar,BA1497,AY1498,"f",,Trigger)</f>
        <v>49839</v>
      </c>
      <c r="BB1498" s="101">
        <f>_xll.qlInterestRateIndexMaturity(Currency&amp;"ibor"&amp;Tenor,BA1498,Trigger)</f>
        <v>50024</v>
      </c>
      <c r="BC1498" s="246">
        <f>_xll.qlIndexFixing($AC$5,AZ1498,TRUE,_xll.ohTrigger(Trigger,Trigger6M))</f>
        <v>1.8514149780647499E-2</v>
      </c>
      <c r="BD1498" s="246">
        <f>_xll.qlIndexFixing($BE$1,AZ1498,TRUE,_xll.ohTrigger(Trigger,Trigger6M))</f>
        <v>1.8723727823178722E-2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49844</v>
      </c>
      <c r="BA1499" s="101">
        <f>_xll.qlCalendarAdvance(Calendar,BA1498,AY1499,"f",,Trigger)</f>
        <v>49846</v>
      </c>
      <c r="BB1499" s="101">
        <f>_xll.qlInterestRateIndexMaturity(Currency&amp;"ibor"&amp;Tenor,BA1499,Trigger)</f>
        <v>50031</v>
      </c>
      <c r="BC1499" s="246">
        <f>_xll.qlIndexFixing($AC$5,AZ1499,TRUE,_xll.ohTrigger(Trigger,Trigger6M))</f>
        <v>1.8484713190533724E-2</v>
      </c>
      <c r="BD1499" s="246">
        <f>_xll.qlIndexFixing($BE$1,AZ1499,TRUE,_xll.ohTrigger(Trigger,Trigger6M))</f>
        <v>1.8711331186172291E-2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49851</v>
      </c>
      <c r="BA1500" s="101">
        <f>_xll.qlCalendarAdvance(Calendar,BA1499,AY1500,"f",,Trigger)</f>
        <v>49853</v>
      </c>
      <c r="BB1500" s="101">
        <f>_xll.qlInterestRateIndexMaturity(Currency&amp;"ibor"&amp;Tenor,BA1500,Trigger)</f>
        <v>50038</v>
      </c>
      <c r="BC1500" s="246">
        <f>_xll.qlIndexFixing($AC$5,AZ1500,TRUE,_xll.ohTrigger(Trigger,Trigger6M))</f>
        <v>1.8455217853383308E-2</v>
      </c>
      <c r="BD1500" s="246">
        <f>_xll.qlIndexFixing($BE$1,AZ1500,TRUE,_xll.ohTrigger(Trigger,Trigger6M))</f>
        <v>1.8699005695177753E-2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49858</v>
      </c>
      <c r="BA1501" s="101">
        <f>_xll.qlCalendarAdvance(Calendar,BA1500,AY1501,"f",,Trigger)</f>
        <v>49860</v>
      </c>
      <c r="BB1501" s="101">
        <f>_xll.qlInterestRateIndexMaturity(Currency&amp;"ibor"&amp;Tenor,BA1501,Trigger)</f>
        <v>50045</v>
      </c>
      <c r="BC1501" s="246">
        <f>_xll.qlIndexFixing($AC$5,AZ1501,TRUE,_xll.ohTrigger(Trigger,Trigger6M))</f>
        <v>1.8434934448142929E-2</v>
      </c>
      <c r="BD1501" s="246">
        <f>_xll.qlIndexFixing($BE$1,AZ1501,TRUE,_xll.ohTrigger(Trigger,Trigger6M))</f>
        <v>1.868675134885607E-2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49865</v>
      </c>
      <c r="BA1502" s="101">
        <f>_xll.qlCalendarAdvance(Calendar,BA1501,AY1502,"f",,Trigger)</f>
        <v>49867</v>
      </c>
      <c r="BB1502" s="101">
        <f>_xll.qlInterestRateIndexMaturity(Currency&amp;"ibor"&amp;Tenor,BA1502,Trigger)</f>
        <v>50052</v>
      </c>
      <c r="BC1502" s="246">
        <f>_xll.qlIndexFixing($AC$5,AZ1502,TRUE,_xll.ohTrigger(Trigger,Trigger6M))</f>
        <v>1.8437806756730658E-2</v>
      </c>
      <c r="BD1502" s="246">
        <f>_xll.qlIndexFixing($BE$1,AZ1502,TRUE,_xll.ohTrigger(Trigger,Trigger6M))</f>
        <v>1.8674568145877712E-2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49872</v>
      </c>
      <c r="BA1503" s="101">
        <f>_xll.qlCalendarAdvance(Calendar,BA1502,AY1503,"f",,Trigger)</f>
        <v>49874</v>
      </c>
      <c r="BB1503" s="101">
        <f>_xll.qlInterestRateIndexMaturity(Currency&amp;"ibor"&amp;Tenor,BA1503,Trigger)</f>
        <v>50059</v>
      </c>
      <c r="BC1503" s="246">
        <f>_xll.qlIndexFixing($AC$5,AZ1503,TRUE,_xll.ohTrigger(Trigger,Trigger6M))</f>
        <v>1.8440679069517844E-2</v>
      </c>
      <c r="BD1503" s="246">
        <f>_xll.qlIndexFixing($BE$1,AZ1503,TRUE,_xll.ohTrigger(Trigger,Trigger6M))</f>
        <v>1.8662456084918764E-2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49879</v>
      </c>
      <c r="BA1504" s="101">
        <f>_xll.qlCalendarAdvance(Calendar,BA1503,AY1504,"f",,Trigger)</f>
        <v>49881</v>
      </c>
      <c r="BB1504" s="101">
        <f>_xll.qlInterestRateIndexMaturity(Currency&amp;"ibor"&amp;Tenor,BA1504,Trigger)</f>
        <v>50066</v>
      </c>
      <c r="BC1504" s="246">
        <f>_xll.qlIndexFixing($AC$5,AZ1504,TRUE,_xll.ohTrigger(Trigger,Trigger6M))</f>
        <v>1.8443551386505344E-2</v>
      </c>
      <c r="BD1504" s="246">
        <f>_xll.qlIndexFixing($BE$1,AZ1504,TRUE,_xll.ohTrigger(Trigger,Trigger6M))</f>
        <v>1.8650415164666114E-2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49886</v>
      </c>
      <c r="BA1505" s="101">
        <f>_xll.qlCalendarAdvance(Calendar,BA1504,AY1505,"f",,Trigger)</f>
        <v>49888</v>
      </c>
      <c r="BB1505" s="101">
        <f>_xll.qlInterestRateIndexMaturity(Currency&amp;"ibor"&amp;Tenor,BA1505,Trigger)</f>
        <v>50073</v>
      </c>
      <c r="BC1505" s="246">
        <f>_xll.qlIndexFixing($AC$5,AZ1505,TRUE,_xll.ohTrigger(Trigger,Trigger6M))</f>
        <v>1.8446423707692297E-2</v>
      </c>
      <c r="BD1505" s="246">
        <f>_xll.qlIndexFixing($BE$1,AZ1505,TRUE,_xll.ohTrigger(Trigger,Trigger6M))</f>
        <v>1.8638445383811406E-2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49893</v>
      </c>
      <c r="BA1506" s="101">
        <f>_xll.qlCalendarAdvance(Calendar,BA1505,AY1506,"f",,Trigger)</f>
        <v>49895</v>
      </c>
      <c r="BB1506" s="101">
        <f>_xll.qlInterestRateIndexMaturity(Currency&amp;"ibor"&amp;Tenor,BA1506,Trigger)</f>
        <v>50080</v>
      </c>
      <c r="BC1506" s="246">
        <f>_xll.qlIndexFixing($AC$5,AZ1506,TRUE,_xll.ohTrigger(Trigger,Trigger6M))</f>
        <v>1.8449296033079564E-2</v>
      </c>
      <c r="BD1506" s="246">
        <f>_xll.qlIndexFixing($BE$1,AZ1506,TRUE,_xll.ohTrigger(Trigger,Trigger6M))</f>
        <v>1.8626546741056217E-2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49900</v>
      </c>
      <c r="BA1507" s="101">
        <f>_xll.qlCalendarAdvance(Calendar,BA1506,AY1507,"f",,Trigger)</f>
        <v>49902</v>
      </c>
      <c r="BB1507" s="101">
        <f>_xll.qlInterestRateIndexMaturity(Currency&amp;"ibor"&amp;Tenor,BA1507,Trigger)</f>
        <v>50087</v>
      </c>
      <c r="BC1507" s="246">
        <f>_xll.qlIndexFixing($AC$5,AZ1507,TRUE,_xll.ohTrigger(Trigger,Trigger6M))</f>
        <v>1.845216836266628E-2</v>
      </c>
      <c r="BD1507" s="246">
        <f>_xll.qlIndexFixing($BE$1,AZ1507,TRUE,_xll.ohTrigger(Trigger,Trigger6M))</f>
        <v>1.8614719235108174E-2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49907</v>
      </c>
      <c r="BA1508" s="101">
        <f>_xll.qlCalendarAdvance(Calendar,BA1507,AY1508,"f",,Trigger)</f>
        <v>49909</v>
      </c>
      <c r="BB1508" s="101">
        <f>_xll.qlInterestRateIndexMaturity(Currency&amp;"ibor"&amp;Tenor,BA1508,Trigger)</f>
        <v>50094</v>
      </c>
      <c r="BC1508" s="246">
        <f>_xll.qlIndexFixing($AC$5,AZ1508,TRUE,_xll.ohTrigger(Trigger,Trigger6M))</f>
        <v>1.8455040696453318E-2</v>
      </c>
      <c r="BD1508" s="246">
        <f>_xll.qlIndexFixing($BE$1,AZ1508,TRUE,_xll.ohTrigger(Trigger,Trigger6M))</f>
        <v>1.8602962864682684E-2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49914</v>
      </c>
      <c r="BA1509" s="101">
        <f>_xll.qlCalendarAdvance(Calendar,BA1508,AY1509,"f",,Trigger)</f>
        <v>49916</v>
      </c>
      <c r="BB1509" s="101">
        <f>_xll.qlInterestRateIndexMaturity(Currency&amp;"ibor"&amp;Tenor,BA1509,Trigger)</f>
        <v>50098</v>
      </c>
      <c r="BC1509" s="246">
        <f>_xll.qlIndexFixing($AC$5,AZ1509,TRUE,_xll.ohTrigger(Trigger,Trigger6M))</f>
        <v>1.8455882606095736E-2</v>
      </c>
      <c r="BD1509" s="246">
        <f>_xll.qlIndexFixing($BE$1,AZ1509,TRUE,_xll.ohTrigger(Trigger,Trigger6M))</f>
        <v>1.8592273202686565E-2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49921</v>
      </c>
      <c r="BA1510" s="101">
        <f>_xll.qlCalendarAdvance(Calendar,BA1509,AY1510,"f",,Trigger)</f>
        <v>49923</v>
      </c>
      <c r="BB1510" s="101">
        <f>_xll.qlInterestRateIndexMaturity(Currency&amp;"ibor"&amp;Tenor,BA1510,Trigger)</f>
        <v>50104</v>
      </c>
      <c r="BC1510" s="246">
        <f>_xll.qlIndexFixing($AC$5,AZ1510,TRUE,_xll.ohTrigger(Trigger,Trigger6M))</f>
        <v>1.8458077625397928E-2</v>
      </c>
      <c r="BD1510" s="246">
        <f>_xll.qlIndexFixing($BE$1,AZ1510,TRUE,_xll.ohTrigger(Trigger,Trigger6M))</f>
        <v>1.8580973859350692E-2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49928</v>
      </c>
      <c r="BA1511" s="101">
        <f>_xll.qlCalendarAdvance(Calendar,BA1510,AY1511,"f",,Trigger)</f>
        <v>49930</v>
      </c>
      <c r="BB1511" s="101">
        <f>_xll.qlInterestRateIndexMaturity(Currency&amp;"ibor"&amp;Tenor,BA1511,Trigger)</f>
        <v>50111</v>
      </c>
      <c r="BC1511" s="246">
        <f>_xll.qlIndexFixing($AC$5,AZ1511,TRUE,_xll.ohTrigger(Trigger,Trigger6M))</f>
        <v>1.8460949384227779E-2</v>
      </c>
      <c r="BD1511" s="246">
        <f>_xll.qlIndexFixing($BE$1,AZ1511,TRUE,_xll.ohTrigger(Trigger,Trigger6M))</f>
        <v>1.8569412940411176E-2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49935</v>
      </c>
      <c r="BA1512" s="101">
        <f>_xll.qlCalendarAdvance(Calendar,BA1511,AY1512,"f",,Trigger)</f>
        <v>49937</v>
      </c>
      <c r="BB1512" s="101">
        <f>_xll.qlInterestRateIndexMaturity(Currency&amp;"ibor"&amp;Tenor,BA1512,Trigger)</f>
        <v>50118</v>
      </c>
      <c r="BC1512" s="246">
        <f>_xll.qlIndexFixing($AC$5,AZ1512,TRUE,_xll.ohTrigger(Trigger,Trigger6M))</f>
        <v>1.8463821147165285E-2</v>
      </c>
      <c r="BD1512" s="246">
        <f>_xll.qlIndexFixing($BE$1,AZ1512,TRUE,_xll.ohTrigger(Trigger,Trigger6M))</f>
        <v>1.8557923136221552E-2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49942</v>
      </c>
      <c r="BA1513" s="101">
        <f>_xll.qlCalendarAdvance(Calendar,BA1512,AY1513,"f",,Trigger)</f>
        <v>49944</v>
      </c>
      <c r="BB1513" s="101">
        <f>_xll.qlInterestRateIndexMaturity(Currency&amp;"ibor"&amp;Tenor,BA1513,Trigger)</f>
        <v>50125</v>
      </c>
      <c r="BC1513" s="246">
        <f>_xll.qlIndexFixing($AC$5,AZ1513,TRUE,_xll.ohTrigger(Trigger,Trigger6M))</f>
        <v>1.8466692914210443E-2</v>
      </c>
      <c r="BD1513" s="246">
        <f>_xll.qlIndexFixing($BE$1,AZ1513,TRUE,_xll.ohTrigger(Trigger,Trigger6M))</f>
        <v>1.8546504445561132E-2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49949</v>
      </c>
      <c r="BA1514" s="101">
        <f>_xll.qlCalendarAdvance(Calendar,BA1513,AY1514,"f",,Trigger)</f>
        <v>49951</v>
      </c>
      <c r="BB1514" s="101">
        <f>_xll.qlInterestRateIndexMaturity(Currency&amp;"ibor"&amp;Tenor,BA1514,Trigger)</f>
        <v>50137</v>
      </c>
      <c r="BC1514" s="246">
        <f>_xll.qlIndexFixing($AC$5,AZ1514,TRUE,_xll.ohTrigger(Trigger,Trigger6M))</f>
        <v>1.8472952405554979E-2</v>
      </c>
      <c r="BD1514" s="246">
        <f>_xll.qlIndexFixing($BE$1,AZ1514,TRUE,_xll.ohTrigger(Trigger,Trigger6M))</f>
        <v>1.8533609853519657E-2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49956</v>
      </c>
      <c r="BA1515" s="101">
        <f>_xll.qlCalendarAdvance(Calendar,BA1514,AY1515,"f",,Trigger)</f>
        <v>49958</v>
      </c>
      <c r="BB1515" s="101">
        <f>_xll.qlInterestRateIndexMaturity(Currency&amp;"ibor"&amp;Tenor,BA1515,Trigger)</f>
        <v>50140</v>
      </c>
      <c r="BC1515" s="246">
        <f>_xll.qlIndexFixing($AC$5,AZ1515,TRUE,_xll.ohTrigger(Trigger,Trigger6M))</f>
        <v>1.8473114077490554E-2</v>
      </c>
      <c r="BD1515" s="246">
        <f>_xll.qlIndexFixing($BE$1,AZ1515,TRUE,_xll.ohTrigger(Trigger,Trigger6M))</f>
        <v>1.8523574660072407E-2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49963</v>
      </c>
      <c r="BA1516" s="101">
        <f>_xll.qlCalendarAdvance(Calendar,BA1515,AY1516,"f",,Trigger)</f>
        <v>49965</v>
      </c>
      <c r="BB1516" s="101">
        <f>_xll.qlInterestRateIndexMaturity(Currency&amp;"ibor"&amp;Tenor,BA1516,Trigger)</f>
        <v>50147</v>
      </c>
      <c r="BC1516" s="246">
        <f>_xll.qlIndexFixing($AC$5,AZ1516,TRUE,_xll.ohTrigger(Trigger,Trigger6M))</f>
        <v>1.8475986003849261E-2</v>
      </c>
      <c r="BD1516" s="246">
        <f>_xll.qlIndexFixing($BE$1,AZ1516,TRUE,_xll.ohTrigger(Trigger,Trigger6M))</f>
        <v>1.851237380840294E-2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49970</v>
      </c>
      <c r="BA1517" s="101">
        <f>_xll.qlCalendarAdvance(Calendar,BA1516,AY1517,"f",,Trigger)</f>
        <v>49972</v>
      </c>
      <c r="BB1517" s="101">
        <f>_xll.qlInterestRateIndexMaturity(Currency&amp;"ibor"&amp;Tenor,BA1517,Trigger)</f>
        <v>50154</v>
      </c>
      <c r="BC1517" s="246">
        <f>_xll.qlIndexFixing($AC$5,AZ1517,TRUE,_xll.ohTrigger(Trigger,Trigger6M))</f>
        <v>1.8478857934339166E-2</v>
      </c>
      <c r="BD1517" s="246">
        <f>_xll.qlIndexFixing($BE$1,AZ1517,TRUE,_xll.ohTrigger(Trigger,Trigger6M))</f>
        <v>1.8501244069356521E-2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49977</v>
      </c>
      <c r="BA1518" s="101">
        <f>_xll.qlCalendarAdvance(Calendar,BA1517,AY1518,"f",,Trigger)</f>
        <v>49979</v>
      </c>
      <c r="BB1518" s="101">
        <f>_xll.qlInterestRateIndexMaturity(Currency&amp;"ibor"&amp;Tenor,BA1518,Trigger)</f>
        <v>50160</v>
      </c>
      <c r="BC1518" s="246">
        <f>_xll.qlIndexFixing($AC$5,AZ1518,TRUE,_xll.ohTrigger(Trigger,Trigger6M))</f>
        <v>1.8481051811064294E-2</v>
      </c>
      <c r="BD1518" s="246">
        <f>_xll.qlIndexFixing($BE$1,AZ1518,TRUE,_xll.ohTrigger(Trigger,Trigger6M))</f>
        <v>1.8490477653024064E-2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49984</v>
      </c>
      <c r="BA1519" s="101">
        <f>_xll.qlCalendarAdvance(Calendar,BA1518,AY1519,"f",,Trigger)</f>
        <v>49986</v>
      </c>
      <c r="BB1519" s="101">
        <f>_xll.qlInterestRateIndexMaturity(Currency&amp;"ibor"&amp;Tenor,BA1519,Trigger)</f>
        <v>50167</v>
      </c>
      <c r="BC1519" s="246">
        <f>_xll.qlIndexFixing($AC$5,AZ1519,TRUE,_xll.ohTrigger(Trigger,Trigger6M))</f>
        <v>1.8483923602759789E-2</v>
      </c>
      <c r="BD1519" s="246">
        <f>_xll.qlIndexFixing($BE$1,AZ1519,TRUE,_xll.ohTrigger(Trigger,Trigger6M))</f>
        <v>1.8479485618338728E-2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49991</v>
      </c>
      <c r="BA1520" s="101">
        <f>_xll.qlCalendarAdvance(Calendar,BA1519,AY1520,"f",,Trigger)</f>
        <v>49993</v>
      </c>
      <c r="BB1520" s="101">
        <f>_xll.qlInterestRateIndexMaturity(Currency&amp;"ibor"&amp;Tenor,BA1520,Trigger)</f>
        <v>50174</v>
      </c>
      <c r="BC1520" s="246">
        <f>_xll.qlIndexFixing($AC$5,AZ1520,TRUE,_xll.ohTrigger(Trigger,Trigger6M))</f>
        <v>1.8486795398563381E-2</v>
      </c>
      <c r="BD1520" s="246">
        <f>_xll.qlIndexFixing($BE$1,AZ1520,TRUE,_xll.ohTrigger(Trigger,Trigger6M))</f>
        <v>1.8468564688852909E-2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49998</v>
      </c>
      <c r="BA1521" s="101">
        <f>_xll.qlCalendarAdvance(Calendar,BA1520,AY1521,"f",,Trigger)</f>
        <v>50000</v>
      </c>
      <c r="BB1521" s="101">
        <f>_xll.qlInterestRateIndexMaturity(Currency&amp;"ibor"&amp;Tenor,BA1521,Trigger)</f>
        <v>50181</v>
      </c>
      <c r="BC1521" s="246">
        <f>_xll.qlIndexFixing($AC$5,AZ1521,TRUE,_xll.ohTrigger(Trigger,Trigger6M))</f>
        <v>1.8489667198475952E-2</v>
      </c>
      <c r="BD1521" s="246">
        <f>_xll.qlIndexFixing($BE$1,AZ1521,TRUE,_xll.ohTrigger(Trigger,Trigger6M))</f>
        <v>1.8457714863405989E-2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50005</v>
      </c>
      <c r="BA1522" s="101">
        <f>_xll.qlCalendarAdvance(Calendar,BA1521,AY1522,"f",,Trigger)</f>
        <v>50007</v>
      </c>
      <c r="BB1522" s="101">
        <f>_xll.qlInterestRateIndexMaturity(Currency&amp;"ibor"&amp;Tenor,BA1522,Trigger)</f>
        <v>50189</v>
      </c>
      <c r="BC1522" s="246">
        <f>_xll.qlIndexFixing($AC$5,AZ1522,TRUE,_xll.ohTrigger(Trigger,Trigger6M))</f>
        <v>1.8493217648755392E-2</v>
      </c>
      <c r="BD1522" s="246">
        <f>_xll.qlIndexFixing($BE$1,AZ1522,TRUE,_xll.ohTrigger(Trigger,Trigger6M))</f>
        <v>1.8446662022133447E-2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50012</v>
      </c>
      <c r="BA1523" s="101">
        <f>_xll.qlCalendarAdvance(Calendar,BA1522,AY1523,"f",,Trigger)</f>
        <v>50014</v>
      </c>
      <c r="BB1523" s="101">
        <f>_xll.qlInterestRateIndexMaturity(Currency&amp;"ibor"&amp;Tenor,BA1523,Trigger)</f>
        <v>50196</v>
      </c>
      <c r="BC1523" s="246">
        <f>_xll.qlIndexFixing($AC$5,AZ1523,TRUE,_xll.ohTrigger(Trigger,Trigger6M))</f>
        <v>1.8496089604032505E-2</v>
      </c>
      <c r="BD1523" s="246">
        <f>_xll.qlIndexFixing($BE$1,AZ1523,TRUE,_xll.ohTrigger(Trigger,Trigger6M))</f>
        <v>1.843595893413031E-2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50019</v>
      </c>
      <c r="BA1524" s="101">
        <f>_xll.qlCalendarAdvance(Calendar,BA1523,AY1524,"f",,Trigger)</f>
        <v>50021</v>
      </c>
      <c r="BB1524" s="101">
        <f>_xll.qlInterestRateIndexMaturity(Currency&amp;"ibor"&amp;Tenor,BA1524,Trigger)</f>
        <v>50203</v>
      </c>
      <c r="BC1524" s="246">
        <f>_xll.qlIndexFixing($AC$5,AZ1524,TRUE,_xll.ohTrigger(Trigger,Trigger6M))</f>
        <v>1.8498961563440816E-2</v>
      </c>
      <c r="BD1524" s="246">
        <f>_xll.qlIndexFixing($BE$1,AZ1524,TRUE,_xll.ohTrigger(Trigger,Trigger6M))</f>
        <v>1.8425326950589713E-2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50026</v>
      </c>
      <c r="BA1525" s="101">
        <f>_xll.qlCalendarAdvance(Calendar,BA1524,AY1525,"f",,Trigger)</f>
        <v>50028</v>
      </c>
      <c r="BB1525" s="101">
        <f>_xll.qlInterestRateIndexMaturity(Currency&amp;"ibor"&amp;Tenor,BA1525,Trigger)</f>
        <v>50210</v>
      </c>
      <c r="BC1525" s="246">
        <f>_xll.qlIndexFixing($AC$5,AZ1525,TRUE,_xll.ohTrigger(Trigger,Trigger6M))</f>
        <v>1.850183352698033E-2</v>
      </c>
      <c r="BD1525" s="246">
        <f>_xll.qlIndexFixing($BE$1,AZ1525,TRUE,_xll.ohTrigger(Trigger,Trigger6M))</f>
        <v>1.8414766070376298E-2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50032</v>
      </c>
      <c r="BA1526" s="101">
        <f>_xll.qlCalendarAdvance(Calendar,BA1525,AY1526,"f",,Trigger)</f>
        <v>50038</v>
      </c>
      <c r="BB1526" s="101">
        <f>_xll.qlInterestRateIndexMaturity(Currency&amp;"ibor"&amp;Tenor,BA1526,Trigger)</f>
        <v>50220</v>
      </c>
      <c r="BC1526" s="246">
        <f>_xll.qlIndexFixing($AC$5,AZ1526,TRUE,_xll.ohTrigger(Trigger,Trigger6M))</f>
        <v>1.8505936339203478E-2</v>
      </c>
      <c r="BD1526" s="246">
        <f>_xll.qlIndexFixing($BE$1,AZ1526,TRUE,_xll.ohTrigger(Trigger,Trigger6M))</f>
        <v>1.8399802438915345E-2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50040</v>
      </c>
      <c r="BA1527" s="101">
        <f>_xll.qlCalendarAdvance(Calendar,BA1526,AY1527,"f",,Trigger)</f>
        <v>50045</v>
      </c>
      <c r="BB1527" s="101">
        <f>_xll.qlInterestRateIndexMaturity(Currency&amp;"ibor"&amp;Tenor,BA1527,Trigger)</f>
        <v>50227</v>
      </c>
      <c r="BC1527" s="246">
        <f>_xll.qlIndexFixing($AC$5,AZ1527,TRUE,_xll.ohTrigger(Trigger,Trigger6M))</f>
        <v>1.8495680860400158E-2</v>
      </c>
      <c r="BD1527" s="246">
        <f>_xll.qlIndexFixing($BE$1,AZ1527,TRUE,_xll.ohTrigger(Trigger,Trigger6M))</f>
        <v>1.8389414233530649E-2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50048</v>
      </c>
      <c r="BA1528" s="101">
        <f>_xll.qlCalendarAdvance(Calendar,BA1527,AY1528,"f",,Trigger)</f>
        <v>50052</v>
      </c>
      <c r="BB1528" s="101">
        <f>_xll.qlInterestRateIndexMaturity(Currency&amp;"ibor"&amp;Tenor,BA1528,Trigger)</f>
        <v>50234</v>
      </c>
      <c r="BC1528" s="246">
        <f>_xll.qlIndexFixing($AC$5,AZ1528,TRUE,_xll.ohTrigger(Trigger,Trigger6M))</f>
        <v>1.8475548529668422E-2</v>
      </c>
      <c r="BD1528" s="246">
        <f>_xll.qlIndexFixing($BE$1,AZ1528,TRUE,_xll.ohTrigger(Trigger,Trigger6M))</f>
        <v>1.8379097127637526E-2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50055</v>
      </c>
      <c r="BA1529" s="101">
        <f>_xll.qlCalendarAdvance(Calendar,BA1528,AY1529,"f",,Trigger)</f>
        <v>50059</v>
      </c>
      <c r="BB1529" s="101">
        <f>_xll.qlInterestRateIndexMaturity(Currency&amp;"ibor"&amp;Tenor,BA1529,Trigger)</f>
        <v>50241</v>
      </c>
      <c r="BC1529" s="246">
        <f>_xll.qlIndexFixing($AC$5,AZ1529,TRUE,_xll.ohTrigger(Trigger,Trigger6M))</f>
        <v>1.8455376410023424E-2</v>
      </c>
      <c r="BD1529" s="246">
        <f>_xll.qlIndexFixing($BE$1,AZ1529,TRUE,_xll.ohTrigger(Trigger,Trigger6M))</f>
        <v>1.836885112013531E-2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50062</v>
      </c>
      <c r="BA1530" s="101">
        <f>_xll.qlCalendarAdvance(Calendar,BA1529,AY1530,"f",,Trigger)</f>
        <v>50066</v>
      </c>
      <c r="BB1530" s="101">
        <f>_xll.qlInterestRateIndexMaturity(Currency&amp;"ibor"&amp;Tenor,BA1530,Trigger)</f>
        <v>50248</v>
      </c>
      <c r="BC1530" s="246">
        <f>_xll.qlIndexFixing($AC$5,AZ1530,TRUE,_xll.ohTrigger(Trigger,Trigger6M))</f>
        <v>1.8435164502675624E-2</v>
      </c>
      <c r="BD1530" s="246">
        <f>_xll.qlIndexFixing($BE$1,AZ1530,TRUE,_xll.ohTrigger(Trigger,Trigger6M))</f>
        <v>1.8358676209929935E-2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50069</v>
      </c>
      <c r="BA1531" s="101">
        <f>_xll.qlCalendarAdvance(Calendar,BA1530,AY1531,"f",,Trigger)</f>
        <v>50073</v>
      </c>
      <c r="BB1531" s="101">
        <f>_xll.qlInterestRateIndexMaturity(Currency&amp;"ibor"&amp;Tenor,BA1531,Trigger)</f>
        <v>50255</v>
      </c>
      <c r="BC1531" s="246">
        <f>_xll.qlIndexFixing($AC$5,AZ1531,TRUE,_xll.ohTrigger(Trigger,Trigger6M))</f>
        <v>1.8414912808837679E-2</v>
      </c>
      <c r="BD1531" s="246">
        <f>_xll.qlIndexFixing($BE$1,AZ1531,TRUE,_xll.ohTrigger(Trigger,Trigger6M))</f>
        <v>1.8348572395933044E-2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50076</v>
      </c>
      <c r="BA1532" s="101">
        <f>_xll.qlCalendarAdvance(Calendar,BA1531,AY1532,"f",,Trigger)</f>
        <v>50080</v>
      </c>
      <c r="BB1532" s="101">
        <f>_xll.qlInterestRateIndexMaturity(Currency&amp;"ibor"&amp;Tenor,BA1532,Trigger)</f>
        <v>50262</v>
      </c>
      <c r="BC1532" s="246">
        <f>_xll.qlIndexFixing($AC$5,AZ1532,TRUE,_xll.ohTrigger(Trigger,Trigger6M))</f>
        <v>1.8394621329723561E-2</v>
      </c>
      <c r="BD1532" s="246">
        <f>_xll.qlIndexFixing($BE$1,AZ1532,TRUE,_xll.ohTrigger(Trigger,Trigger6M))</f>
        <v>1.833853967706725E-2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50083</v>
      </c>
      <c r="BA1533" s="101">
        <f>_xll.qlCalendarAdvance(Calendar,BA1532,AY1533,"f",,Trigger)</f>
        <v>50087</v>
      </c>
      <c r="BB1533" s="101">
        <f>_xll.qlInterestRateIndexMaturity(Currency&amp;"ibor"&amp;Tenor,BA1533,Trigger)</f>
        <v>50269</v>
      </c>
      <c r="BC1533" s="246">
        <f>_xll.qlIndexFixing($AC$5,AZ1533,TRUE,_xll.ohTrigger(Trigger,Trigger6M))</f>
        <v>1.8374290066552074E-2</v>
      </c>
      <c r="BD1533" s="246">
        <f>_xll.qlIndexFixing($BE$1,AZ1533,TRUE,_xll.ohTrigger(Trigger,Trigger6M))</f>
        <v>1.8328578052261329E-2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50090</v>
      </c>
      <c r="BA1534" s="101">
        <f>_xll.qlCalendarAdvance(Calendar,BA1533,AY1534,"f",,Trigger)</f>
        <v>50094</v>
      </c>
      <c r="BB1534" s="101">
        <f>_xll.qlInterestRateIndexMaturity(Currency&amp;"ibor"&amp;Tenor,BA1534,Trigger)</f>
        <v>50276</v>
      </c>
      <c r="BC1534" s="246">
        <f>_xll.qlIndexFixing($AC$5,AZ1534,TRUE,_xll.ohTrigger(Trigger,Trigger6M))</f>
        <v>1.8353919020541145E-2</v>
      </c>
      <c r="BD1534" s="246">
        <f>_xll.qlIndexFixing($BE$1,AZ1534,TRUE,_xll.ohTrigger(Trigger,Trigger6M))</f>
        <v>1.8318687520450634E-2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50097</v>
      </c>
      <c r="BA1535" s="101">
        <f>_xll.qlCalendarAdvance(Calendar,BA1534,AY1535,"f",,Trigger)</f>
        <v>50101</v>
      </c>
      <c r="BB1535" s="101">
        <f>_xll.qlInterestRateIndexMaturity(Currency&amp;"ibor"&amp;Tenor,BA1535,Trigger)</f>
        <v>50285</v>
      </c>
      <c r="BC1535" s="246">
        <f>_xll.qlIndexFixing($AC$5,AZ1535,TRUE,_xll.ohTrigger(Trigger,Trigger6M))</f>
        <v>1.8330416835879559E-2</v>
      </c>
      <c r="BD1535" s="246">
        <f>_xll.qlIndexFixing($BE$1,AZ1535,TRUE,_xll.ohTrigger(Trigger,Trigger6M))</f>
        <v>1.8308443513850255E-2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50104</v>
      </c>
      <c r="BA1536" s="101">
        <f>_xll.qlCalendarAdvance(Calendar,BA1535,AY1536,"f",,Trigger)</f>
        <v>50108</v>
      </c>
      <c r="BB1536" s="101">
        <f>_xll.qlInterestRateIndexMaturity(Currency&amp;"ibor"&amp;Tenor,BA1536,Trigger)</f>
        <v>50292</v>
      </c>
      <c r="BC1536" s="246">
        <f>_xll.qlIndexFixing($AC$5,AZ1536,TRUE,_xll.ohTrigger(Trigger,Trigger6M))</f>
        <v>1.8310206422140041E-2</v>
      </c>
      <c r="BD1536" s="246">
        <f>_xll.qlIndexFixing($BE$1,AZ1536,TRUE,_xll.ohTrigger(Trigger,Trigger6M))</f>
        <v>1.8298704334721874E-2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50111</v>
      </c>
      <c r="BA1537" s="101">
        <f>_xll.qlCalendarAdvance(Calendar,BA1536,AY1537,"f",,Trigger)</f>
        <v>50115</v>
      </c>
      <c r="BB1537" s="101">
        <f>_xll.qlInterestRateIndexMaturity(Currency&amp;"ibor"&amp;Tenor,BA1537,Trigger)</f>
        <v>50299</v>
      </c>
      <c r="BC1537" s="246">
        <f>_xll.qlIndexFixing($AC$5,AZ1537,TRUE,_xll.ohTrigger(Trigger,Trigger6M))</f>
        <v>1.8289956657300314E-2</v>
      </c>
      <c r="BD1537" s="246">
        <f>_xll.qlIndexFixing($BE$1,AZ1537,TRUE,_xll.ohTrigger(Trigger,Trigger6M))</f>
        <v>1.8289036253008404E-2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50118</v>
      </c>
      <c r="BA1538" s="101">
        <f>_xll.qlCalendarAdvance(Calendar,BA1537,AY1538,"f",,Trigger)</f>
        <v>50122</v>
      </c>
      <c r="BB1538" s="101">
        <f>_xll.qlInterestRateIndexMaturity(Currency&amp;"ibor"&amp;Tenor,BA1538,Trigger)</f>
        <v>50306</v>
      </c>
      <c r="BC1538" s="246">
        <f>_xll.qlIndexFixing($AC$5,AZ1538,TRUE,_xll.ohTrigger(Trigger,Trigger6M))</f>
        <v>1.8269667542575068E-2</v>
      </c>
      <c r="BD1538" s="246">
        <f>_xll.qlIndexFixing($BE$1,AZ1538,TRUE,_xll.ohTrigger(Trigger,Trigger6M))</f>
        <v>1.8279439267666332E-2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50125</v>
      </c>
      <c r="BA1539" s="101">
        <f>_xll.qlCalendarAdvance(Calendar,BA1538,AY1539,"f",,Trigger)</f>
        <v>50129</v>
      </c>
      <c r="BB1539" s="101">
        <f>_xll.qlInterestRateIndexMaturity(Currency&amp;"ibor"&amp;Tenor,BA1539,Trigger)</f>
        <v>50313</v>
      </c>
      <c r="BC1539" s="246">
        <f>_xll.qlIndexFixing($AC$5,AZ1539,TRUE,_xll.ohTrigger(Trigger,Trigger6M))</f>
        <v>1.824933907918028E-2</v>
      </c>
      <c r="BD1539" s="246">
        <f>_xll.qlIndexFixing($BE$1,AZ1539,TRUE,_xll.ohTrigger(Trigger,Trigger6M))</f>
        <v>1.8269913377659965E-2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50131</v>
      </c>
      <c r="BA1540" s="101">
        <f>_xll.qlCalendarAdvance(Calendar,BA1539,AY1540,"f",,Trigger)</f>
        <v>50137</v>
      </c>
      <c r="BB1540" s="101">
        <f>_xll.qlInterestRateIndexMaturity(Currency&amp;"ibor"&amp;Tenor,BA1540,Trigger)</f>
        <v>50320</v>
      </c>
      <c r="BC1540" s="246">
        <f>_xll.qlIndexFixing($AC$5,AZ1540,TRUE,_xll.ohTrigger(Trigger,Trigger6M))</f>
        <v>1.8226975899280899E-2</v>
      </c>
      <c r="BD1540" s="246">
        <f>_xll.qlIndexFixing($BE$1,AZ1540,TRUE,_xll.ohTrigger(Trigger,Trigger6M))</f>
        <v>1.8259302147226906E-2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50140</v>
      </c>
      <c r="BA1541" s="101">
        <f>_xll.qlCalendarAdvance(Calendar,BA1540,AY1541,"f",,Trigger)</f>
        <v>50144</v>
      </c>
      <c r="BB1541" s="101">
        <f>_xll.qlInterestRateIndexMaturity(Currency&amp;"ibor"&amp;Tenor,BA1541,Trigger)</f>
        <v>50327</v>
      </c>
      <c r="BC1541" s="246">
        <f>_xll.qlIndexFixing($AC$5,AZ1541,TRUE,_xll.ohTrigger(Trigger,Trigger6M))</f>
        <v>1.8206442585437362E-2</v>
      </c>
      <c r="BD1541" s="246">
        <f>_xll.qlIndexFixing($BE$1,AZ1541,TRUE,_xll.ohTrigger(Trigger,Trigger6M))</f>
        <v>1.8249923996332362E-2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50147</v>
      </c>
      <c r="BA1542" s="101">
        <f>_xll.qlCalendarAdvance(Calendar,BA1541,AY1542,"f",,Trigger)</f>
        <v>50151</v>
      </c>
      <c r="BB1542" s="101">
        <f>_xll.qlInterestRateIndexMaturity(Currency&amp;"ibor"&amp;Tenor,BA1542,Trigger)</f>
        <v>50334</v>
      </c>
      <c r="BC1542" s="246">
        <f>_xll.qlIndexFixing($AC$5,AZ1542,TRUE,_xll.ohTrigger(Trigger,Trigger6M))</f>
        <v>1.8185869713939627E-2</v>
      </c>
      <c r="BD1542" s="246">
        <f>_xll.qlIndexFixing($BE$1,AZ1542,TRUE,_xll.ohTrigger(Trigger,Trigger6M))</f>
        <v>1.8240616933810166E-2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50154</v>
      </c>
      <c r="BA1543" s="101">
        <f>_xll.qlCalendarAdvance(Calendar,BA1542,AY1543,"f",,Trigger)</f>
        <v>50158</v>
      </c>
      <c r="BB1543" s="101">
        <f>_xll.qlInterestRateIndexMaturity(Currency&amp;"ibor"&amp;Tenor,BA1543,Trigger)</f>
        <v>50341</v>
      </c>
      <c r="BC1543" s="246">
        <f>_xll.qlIndexFixing($AC$5,AZ1543,TRUE,_xll.ohTrigger(Trigger,Trigger6M))</f>
        <v>1.8165257286022547E-2</v>
      </c>
      <c r="BD1543" s="246">
        <f>_xll.qlIndexFixing($BE$1,AZ1543,TRUE,_xll.ohTrigger(Trigger,Trigger6M))</f>
        <v>1.8231380958662641E-2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50160</v>
      </c>
      <c r="BA1544" s="101">
        <f>_xll.qlCalendarAdvance(Calendar,BA1543,AY1544,"f",,Trigger)</f>
        <v>50165</v>
      </c>
      <c r="BB1544" s="101">
        <f>_xll.qlInterestRateIndexMaturity(Currency&amp;"ibor"&amp;Tenor,BA1544,Trigger)</f>
        <v>50349</v>
      </c>
      <c r="BC1544" s="246">
        <f>_xll.qlIndexFixing($AC$5,AZ1544,TRUE,_xll.ohTrigger(Trigger,Trigger6M))</f>
        <v>1.8144171193598849E-2</v>
      </c>
      <c r="BD1544" s="246">
        <f>_xll.qlIndexFixing($BE$1,AZ1544,TRUE,_xll.ohTrigger(Trigger,Trigger6M))</f>
        <v>1.8222046063939387E-2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50168</v>
      </c>
      <c r="BA1545" s="101">
        <f>_xll.qlCalendarAdvance(Calendar,BA1544,AY1545,"f",,Trigger)</f>
        <v>50172</v>
      </c>
      <c r="BB1545" s="101">
        <f>_xll.qlInterestRateIndexMaturity(Currency&amp;"ibor"&amp;Tenor,BA1545,Trigger)</f>
        <v>50356</v>
      </c>
      <c r="BC1545" s="246">
        <f>_xll.qlIndexFixing($AC$5,AZ1545,TRUE,_xll.ohTrigger(Trigger,Trigger6M))</f>
        <v>1.8123601043794044E-2</v>
      </c>
      <c r="BD1545" s="246">
        <f>_xll.qlIndexFixing($BE$1,AZ1545,TRUE,_xll.ohTrigger(Trigger,Trigger6M))</f>
        <v>1.8212956880150295E-2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50175</v>
      </c>
      <c r="BA1546" s="101">
        <f>_xll.qlCalendarAdvance(Calendar,BA1545,AY1546,"f",,Trigger)</f>
        <v>50179</v>
      </c>
      <c r="BB1546" s="101">
        <f>_xll.qlInterestRateIndexMaturity(Currency&amp;"ibor"&amp;Tenor,BA1546,Trigger)</f>
        <v>50363</v>
      </c>
      <c r="BC1546" s="246">
        <f>_xll.qlIndexFixing($AC$5,AZ1546,TRUE,_xll.ohTrigger(Trigger,Trigger6M))</f>
        <v>1.8102991554082258E-2</v>
      </c>
      <c r="BD1546" s="246">
        <f>_xll.qlIndexFixing($BE$1,AZ1546,TRUE,_xll.ohTrigger(Trigger,Trigger6M))</f>
        <v>1.8203938784520042E-2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50182</v>
      </c>
      <c r="BA1547" s="101">
        <f>_xll.qlCalendarAdvance(Calendar,BA1546,AY1547,"f",,Trigger)</f>
        <v>50186</v>
      </c>
      <c r="BB1547" s="101">
        <f>_xll.qlInterestRateIndexMaturity(Currency&amp;"ibor"&amp;Tenor,BA1547,Trigger)</f>
        <v>50370</v>
      </c>
      <c r="BC1547" s="246">
        <f>_xll.qlIndexFixing($AC$5,AZ1547,TRUE,_xll.ohTrigger(Trigger,Trigger6M))</f>
        <v>1.8082342725699453E-2</v>
      </c>
      <c r="BD1547" s="246">
        <f>_xll.qlIndexFixing($BE$1,AZ1547,TRUE,_xll.ohTrigger(Trigger,Trigger6M))</f>
        <v>1.8194991776075059E-2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50189</v>
      </c>
      <c r="BA1548" s="101">
        <f>_xll.qlCalendarAdvance(Calendar,BA1547,AY1548,"f",,Trigger)</f>
        <v>50193</v>
      </c>
      <c r="BB1548" s="101">
        <f>_xll.qlInterestRateIndexMaturity(Currency&amp;"ibor"&amp;Tenor,BA1548,Trigger)</f>
        <v>50376</v>
      </c>
      <c r="BC1548" s="246">
        <f>_xll.qlIndexFixing($AC$5,AZ1548,TRUE,_xll.ohTrigger(Trigger,Trigger6M))</f>
        <v>1.8061601843494205E-2</v>
      </c>
      <c r="BD1548" s="246">
        <f>_xll.qlIndexFixing($BE$1,AZ1548,TRUE,_xll.ohTrigger(Trigger,Trigger6M))</f>
        <v>1.8186267359092279E-2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50196</v>
      </c>
      <c r="BA1549" s="101">
        <f>_xll.qlCalendarAdvance(Calendar,BA1548,AY1549,"f",,Trigger)</f>
        <v>50200</v>
      </c>
      <c r="BB1549" s="101">
        <f>_xll.qlInterestRateIndexMaturity(Currency&amp;"ibor"&amp;Tenor,BA1549,Trigger)</f>
        <v>50383</v>
      </c>
      <c r="BC1549" s="246">
        <f>_xll.qlIndexFixing($AC$5,AZ1549,TRUE,_xll.ohTrigger(Trigger,Trigger6M))</f>
        <v>1.8040752103104938E-2</v>
      </c>
      <c r="BD1549" s="246">
        <f>_xll.qlIndexFixing($BE$1,AZ1549,TRUE,_xll.ohTrigger(Trigger,Trigger6M))</f>
        <v>1.8177457887630023E-2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50203</v>
      </c>
      <c r="BA1550" s="101">
        <f>_xll.qlCalendarAdvance(Calendar,BA1549,AY1550,"f",,Trigger)</f>
        <v>50207</v>
      </c>
      <c r="BB1550" s="101">
        <f>_xll.qlInterestRateIndexMaturity(Currency&amp;"ibor"&amp;Tenor,BA1550,Trigger)</f>
        <v>50390</v>
      </c>
      <c r="BC1550" s="246">
        <f>_xll.qlIndexFixing($AC$5,AZ1550,TRUE,_xll.ohTrigger(Trigger,Trigger6M))</f>
        <v>1.8019862815001498E-2</v>
      </c>
      <c r="BD1550" s="246">
        <f>_xll.qlIndexFixing($BE$1,AZ1550,TRUE,_xll.ohTrigger(Trigger,Trigger6M))</f>
        <v>1.8168719496760542E-2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50210</v>
      </c>
      <c r="BA1551" s="101">
        <f>_xll.qlCalendarAdvance(Calendar,BA1550,AY1551,"f",,Trigger)</f>
        <v>50214</v>
      </c>
      <c r="BB1551" s="101">
        <f>_xll.qlInterestRateIndexMaturity(Currency&amp;"ibor"&amp;Tenor,BA1551,Trigger)</f>
        <v>50397</v>
      </c>
      <c r="BC1551" s="246">
        <f>_xll.qlIndexFixing($AC$5,AZ1551,TRUE,_xll.ohTrigger(Trigger,Trigger6M))</f>
        <v>1.7998933980435342E-2</v>
      </c>
      <c r="BD1551" s="246">
        <f>_xll.qlIndexFixing($BE$1,AZ1551,TRUE,_xll.ohTrigger(Trigger,Trigger6M))</f>
        <v>1.8160052185546012E-2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50217</v>
      </c>
      <c r="BA1552" s="101">
        <f>_xll.qlCalendarAdvance(Calendar,BA1551,AY1552,"f",,Trigger)</f>
        <v>50221</v>
      </c>
      <c r="BB1552" s="101">
        <f>_xll.qlInterestRateIndexMaturity(Currency&amp;"ibor"&amp;Tenor,BA1552,Trigger)</f>
        <v>50405</v>
      </c>
      <c r="BC1552" s="246">
        <f>_xll.qlIndexFixing($AC$5,AZ1552,TRUE,_xll.ohTrigger(Trigger,Trigger6M))</f>
        <v>1.7978508547160221E-2</v>
      </c>
      <c r="BD1552" s="246">
        <f>_xll.qlIndexFixing($BE$1,AZ1552,TRUE,_xll.ohTrigger(Trigger,Trigger6M))</f>
        <v>1.8151323008085998E-2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50224</v>
      </c>
      <c r="BA1553" s="101">
        <f>_xll.qlCalendarAdvance(Calendar,BA1552,AY1553,"f",,Trigger)</f>
        <v>50228</v>
      </c>
      <c r="BB1553" s="101">
        <f>_xll.qlInterestRateIndexMaturity(Currency&amp;"ibor"&amp;Tenor,BA1553,Trigger)</f>
        <v>50412</v>
      </c>
      <c r="BC1553" s="246">
        <f>_xll.qlIndexFixing($AC$5,AZ1553,TRUE,_xll.ohTrigger(Trigger,Trigger6M))</f>
        <v>1.7973853927535272E-2</v>
      </c>
      <c r="BD1553" s="246">
        <f>_xll.qlIndexFixing($BE$1,AZ1553,TRUE,_xll.ohTrigger(Trigger,Trigger6M))</f>
        <v>1.8142802502736029E-2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50231</v>
      </c>
      <c r="BA1554" s="101">
        <f>_xll.qlCalendarAdvance(Calendar,BA1553,AY1554,"f",,Trigger)</f>
        <v>50235</v>
      </c>
      <c r="BB1554" s="101">
        <f>_xll.qlInterestRateIndexMaturity(Currency&amp;"ibor"&amp;Tenor,BA1554,Trigger)</f>
        <v>50419</v>
      </c>
      <c r="BC1554" s="246">
        <f>_xll.qlIndexFixing($AC$5,AZ1554,TRUE,_xll.ohTrigger(Trigger,Trigger6M))</f>
        <v>1.7975685776576857E-2</v>
      </c>
      <c r="BD1554" s="246">
        <f>_xll.qlIndexFixing($BE$1,AZ1554,TRUE,_xll.ohTrigger(Trigger,Trigger6M))</f>
        <v>1.8134353077970955E-2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50238</v>
      </c>
      <c r="BA1555" s="101">
        <f>_xll.qlCalendarAdvance(Calendar,BA1554,AY1555,"f",,Trigger)</f>
        <v>50242</v>
      </c>
      <c r="BB1555" s="101">
        <f>_xll.qlInterestRateIndexMaturity(Currency&amp;"ibor"&amp;Tenor,BA1555,Trigger)</f>
        <v>50426</v>
      </c>
      <c r="BC1555" s="246">
        <f>_xll.qlIndexFixing($AC$5,AZ1555,TRUE,_xll.ohTrigger(Trigger,Trigger6M))</f>
        <v>1.7977517627317519E-2</v>
      </c>
      <c r="BD1555" s="246">
        <f>_xll.qlIndexFixing($BE$1,AZ1555,TRUE,_xll.ohTrigger(Trigger,Trigger6M))</f>
        <v>1.8125974732878899E-2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50245</v>
      </c>
      <c r="BA1556" s="101">
        <f>_xll.qlCalendarAdvance(Calendar,BA1555,AY1556,"f",,Trigger)</f>
        <v>50249</v>
      </c>
      <c r="BB1556" s="101">
        <f>_xll.qlInterestRateIndexMaturity(Currency&amp;"ibor"&amp;Tenor,BA1556,Trigger)</f>
        <v>50433</v>
      </c>
      <c r="BC1556" s="246">
        <f>_xll.qlIndexFixing($AC$5,AZ1556,TRUE,_xll.ohTrigger(Trigger,Trigger6M))</f>
        <v>1.7979349479757691E-2</v>
      </c>
      <c r="BD1556" s="246">
        <f>_xll.qlIndexFixing($BE$1,AZ1556,TRUE,_xll.ohTrigger(Trigger,Trigger6M))</f>
        <v>1.8117667466555368E-2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50252</v>
      </c>
      <c r="BA1557" s="101">
        <f>_xll.qlCalendarAdvance(Calendar,BA1556,AY1557,"f",,Trigger)</f>
        <v>50256</v>
      </c>
      <c r="BB1557" s="101">
        <f>_xll.qlInterestRateIndexMaturity(Currency&amp;"ibor"&amp;Tenor,BA1557,Trigger)</f>
        <v>50440</v>
      </c>
      <c r="BC1557" s="246">
        <f>_xll.qlIndexFixing($AC$5,AZ1557,TRUE,_xll.ohTrigger(Trigger,Trigger6M))</f>
        <v>1.7981181333897374E-2</v>
      </c>
      <c r="BD1557" s="246">
        <f>_xll.qlIndexFixing($BE$1,AZ1557,TRUE,_xll.ohTrigger(Trigger,Trigger6M))</f>
        <v>1.8109431278104118E-2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50259</v>
      </c>
      <c r="BA1558" s="101">
        <f>_xll.qlCalendarAdvance(Calendar,BA1557,AY1558,"f",,Trigger)</f>
        <v>50263</v>
      </c>
      <c r="BB1558" s="101">
        <f>_xll.qlInterestRateIndexMaturity(Currency&amp;"ibor"&amp;Tenor,BA1558,Trigger)</f>
        <v>50447</v>
      </c>
      <c r="BC1558" s="246">
        <f>_xll.qlIndexFixing($AC$5,AZ1558,TRUE,_xll.ohTrigger(Trigger,Trigger6M))</f>
        <v>1.7983013189736566E-2</v>
      </c>
      <c r="BD1558" s="246">
        <f>_xll.qlIndexFixing($BE$1,AZ1558,TRUE,_xll.ohTrigger(Trigger,Trigger6M))</f>
        <v>1.8101266166634995E-2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50266</v>
      </c>
      <c r="BA1559" s="101">
        <f>_xll.qlCalendarAdvance(Calendar,BA1558,AY1559,"f",,Trigger)</f>
        <v>50270</v>
      </c>
      <c r="BB1559" s="101">
        <f>_xll.qlInterestRateIndexMaturity(Currency&amp;"ibor"&amp;Tenor,BA1559,Trigger)</f>
        <v>50454</v>
      </c>
      <c r="BC1559" s="246">
        <f>_xll.qlIndexFixing($AC$5,AZ1559,TRUE,_xll.ohTrigger(Trigger,Trigger6M))</f>
        <v>1.7984845047275703E-2</v>
      </c>
      <c r="BD1559" s="246">
        <f>_xll.qlIndexFixing($BE$1,AZ1559,TRUE,_xll.ohTrigger(Trigger,Trigger6M))</f>
        <v>1.809317213126653E-2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50273</v>
      </c>
      <c r="BA1560" s="101">
        <f>_xll.qlCalendarAdvance(Calendar,BA1559,AY1560,"f",,Trigger)</f>
        <v>50277</v>
      </c>
      <c r="BB1560" s="101">
        <f>_xll.qlInterestRateIndexMaturity(Currency&amp;"ibor"&amp;Tenor,BA1560,Trigger)</f>
        <v>50461</v>
      </c>
      <c r="BC1560" s="246">
        <f>_xll.qlIndexFixing($AC$5,AZ1560,TRUE,_xll.ohTrigger(Trigger,Trigger6M))</f>
        <v>1.7986676906513479E-2</v>
      </c>
      <c r="BD1560" s="246">
        <f>_xll.qlIndexFixing($BE$1,AZ1560,TRUE,_xll.ohTrigger(Trigger,Trigger6M))</f>
        <v>1.8085149171126375E-2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50280</v>
      </c>
      <c r="BA1561" s="101">
        <f>_xll.qlCalendarAdvance(Calendar,BA1560,AY1561,"f",,Trigger)</f>
        <v>50284</v>
      </c>
      <c r="BB1561" s="101">
        <f>_xll.qlInterestRateIndexMaturity(Currency&amp;"ibor"&amp;Tenor,BA1561,Trigger)</f>
        <v>50465</v>
      </c>
      <c r="BC1561" s="246">
        <f>_xll.qlIndexFixing($AC$5,AZ1561,TRUE,_xll.ohTrigger(Trigger,Trigger6M))</f>
        <v>1.7986772187475117E-2</v>
      </c>
      <c r="BD1561" s="246">
        <f>_xll.qlIndexFixing($BE$1,AZ1561,TRUE,_xll.ohTrigger(Trigger,Trigger6M))</f>
        <v>1.8077471521989609E-2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50287</v>
      </c>
      <c r="BA1562" s="101">
        <f>_xll.qlCalendarAdvance(Calendar,BA1561,AY1562,"f",,Trigger)</f>
        <v>50291</v>
      </c>
      <c r="BB1562" s="101">
        <f>_xll.qlInterestRateIndexMaturity(Currency&amp;"ibor"&amp;Tenor,BA1562,Trigger)</f>
        <v>50472</v>
      </c>
      <c r="BC1562" s="246">
        <f>_xll.qlIndexFixing($AC$5,AZ1562,TRUE,_xll.ohTrigger(Trigger,Trigger6M))</f>
        <v>1.7988603776411767E-2</v>
      </c>
      <c r="BD1562" s="246">
        <f>_xll.qlIndexFixing($BE$1,AZ1562,TRUE,_xll.ohTrigger(Trigger,Trigger6M))</f>
        <v>1.8069576663797885E-2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50294</v>
      </c>
      <c r="BA1563" s="101">
        <f>_xll.qlCalendarAdvance(Calendar,BA1562,AY1563,"f",,Trigger)</f>
        <v>50298</v>
      </c>
      <c r="BB1563" s="101">
        <f>_xll.qlInterestRateIndexMaturity(Currency&amp;"ibor"&amp;Tenor,BA1563,Trigger)</f>
        <v>50479</v>
      </c>
      <c r="BC1563" s="246">
        <f>_xll.qlIndexFixing($AC$5,AZ1563,TRUE,_xll.ohTrigger(Trigger,Trigger6M))</f>
        <v>1.799043536701957E-2</v>
      </c>
      <c r="BD1563" s="246">
        <f>_xll.qlIndexFixing($BE$1,AZ1563,TRUE,_xll.ohTrigger(Trigger,Trigger6M))</f>
        <v>1.8061752867274978E-2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50301</v>
      </c>
      <c r="BA1564" s="101">
        <f>_xll.qlCalendarAdvance(Calendar,BA1563,AY1564,"f",,Trigger)</f>
        <v>50305</v>
      </c>
      <c r="BB1564" s="101">
        <f>_xll.qlInterestRateIndexMaturity(Currency&amp;"ibor"&amp;Tenor,BA1564,Trigger)</f>
        <v>50486</v>
      </c>
      <c r="BC1564" s="246">
        <f>_xll.qlIndexFixing($AC$5,AZ1564,TRUE,_xll.ohTrigger(Trigger,Trigger6M))</f>
        <v>1.79922669592994E-2</v>
      </c>
      <c r="BD1564" s="246">
        <f>_xll.qlIndexFixing($BE$1,AZ1564,TRUE,_xll.ohTrigger(Trigger,Trigger6M))</f>
        <v>1.8054000131589282E-2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50308</v>
      </c>
      <c r="BA1565" s="101">
        <f>_xll.qlCalendarAdvance(Calendar,BA1564,AY1565,"f",,Trigger)</f>
        <v>50312</v>
      </c>
      <c r="BB1565" s="101">
        <f>_xll.qlInterestRateIndexMaturity(Currency&amp;"ibor"&amp;Tenor,BA1565,Trigger)</f>
        <v>50493</v>
      </c>
      <c r="BC1565" s="246">
        <f>_xll.qlIndexFixing($AC$5,AZ1565,TRUE,_xll.ohTrigger(Trigger,Trigger6M))</f>
        <v>1.7994098553250383E-2</v>
      </c>
      <c r="BD1565" s="246">
        <f>_xll.qlIndexFixing($BE$1,AZ1565,TRUE,_xll.ohTrigger(Trigger,Trigger6M))</f>
        <v>1.8046318455918035E-2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50315</v>
      </c>
      <c r="BA1566" s="101">
        <f>_xll.qlCalendarAdvance(Calendar,BA1565,AY1566,"f",,Trigger)</f>
        <v>50319</v>
      </c>
      <c r="BB1566" s="101">
        <f>_xll.qlInterestRateIndexMaturity(Currency&amp;"ibor"&amp;Tenor,BA1566,Trigger)</f>
        <v>50501</v>
      </c>
      <c r="BC1566" s="246">
        <f>_xll.qlIndexFixing($AC$5,AZ1566,TRUE,_xll.ohTrigger(Trigger,Trigger6M))</f>
        <v>1.7996509437205804E-2</v>
      </c>
      <c r="BD1566" s="246">
        <f>_xll.qlIndexFixing($BE$1,AZ1566,TRUE,_xll.ohTrigger(Trigger,Trigger6M))</f>
        <v>1.8038639427041037E-2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50322</v>
      </c>
      <c r="BA1567" s="101">
        <f>_xll.qlCalendarAdvance(Calendar,BA1566,AY1567,"f",,Trigger)</f>
        <v>50326</v>
      </c>
      <c r="BB1567" s="101">
        <f>_xll.qlInterestRateIndexMaturity(Currency&amp;"ibor"&amp;Tenor,BA1567,Trigger)</f>
        <v>50508</v>
      </c>
      <c r="BC1567" s="246">
        <f>_xll.qlIndexFixing($AC$5,AZ1567,TRUE,_xll.ohTrigger(Trigger,Trigger6M))</f>
        <v>1.7998341125774097E-2</v>
      </c>
      <c r="BD1567" s="246">
        <f>_xll.qlIndexFixing($BE$1,AZ1567,TRUE,_xll.ohTrigger(Trigger,Trigger6M))</f>
        <v>1.8031104568692353E-2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50329</v>
      </c>
      <c r="BA1568" s="101">
        <f>_xll.qlCalendarAdvance(Calendar,BA1567,AY1568,"f",,Trigger)</f>
        <v>50333</v>
      </c>
      <c r="BB1568" s="101">
        <f>_xll.qlInterestRateIndexMaturity(Currency&amp;"ibor"&amp;Tenor,BA1568,Trigger)</f>
        <v>50515</v>
      </c>
      <c r="BC1568" s="246">
        <f>_xll.qlIndexFixing($AC$5,AZ1568,TRUE,_xll.ohTrigger(Trigger,Trigger6M))</f>
        <v>1.8000172816024122E-2</v>
      </c>
      <c r="BD1568" s="246">
        <f>_xll.qlIndexFixing($BE$1,AZ1568,TRUE,_xll.ohTrigger(Trigger,Trigger6M))</f>
        <v>1.802364077157529E-2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50336</v>
      </c>
      <c r="BA1569" s="101">
        <f>_xll.qlCalendarAdvance(Calendar,BA1568,AY1569,"f",,Trigger)</f>
        <v>50340</v>
      </c>
      <c r="BB1569" s="101">
        <f>_xll.qlInterestRateIndexMaturity(Currency&amp;"ibor"&amp;Tenor,BA1569,Trigger)</f>
        <v>50522</v>
      </c>
      <c r="BC1569" s="246">
        <f>_xll.qlIndexFixing($AC$5,AZ1569,TRUE,_xll.ohTrigger(Trigger,Trigger6M))</f>
        <v>1.8002004507954562E-2</v>
      </c>
      <c r="BD1569" s="246">
        <f>_xll.qlIndexFixing($BE$1,AZ1569,TRUE,_xll.ohTrigger(Trigger,Trigger6M))</f>
        <v>1.8016248034892251E-2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50343</v>
      </c>
      <c r="BA1570" s="101">
        <f>_xll.qlCalendarAdvance(Calendar,BA1569,AY1570,"f",,Trigger)</f>
        <v>50347</v>
      </c>
      <c r="BB1570" s="101">
        <f>_xll.qlInterestRateIndexMaturity(Currency&amp;"ibor"&amp;Tenor,BA1570,Trigger)</f>
        <v>50528</v>
      </c>
      <c r="BC1570" s="246">
        <f>_xll.qlIndexFixing($AC$5,AZ1570,TRUE,_xll.ohTrigger(Trigger,Trigger6M))</f>
        <v>1.8003256548079161E-2</v>
      </c>
      <c r="BD1570" s="246">
        <f>_xll.qlIndexFixing($BE$1,AZ1570,TRUE,_xll.ohTrigger(Trigger,Trigger6M))</f>
        <v>1.8008975949491305E-2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50350</v>
      </c>
      <c r="BA1571" s="101">
        <f>_xll.qlCalendarAdvance(Calendar,BA1570,AY1571,"f",,Trigger)</f>
        <v>50354</v>
      </c>
      <c r="BB1571" s="101">
        <f>_xll.qlInterestRateIndexMaturity(Currency&amp;"ibor"&amp;Tenor,BA1571,Trigger)</f>
        <v>50535</v>
      </c>
      <c r="BC1571" s="246">
        <f>_xll.qlIndexFixing($AC$5,AZ1571,TRUE,_xll.ohTrigger(Trigger,Trigger6M))</f>
        <v>1.8005088152060131E-2</v>
      </c>
      <c r="BD1571" s="246">
        <f>_xll.qlIndexFixing($BE$1,AZ1571,TRUE,_xll.ohTrigger(Trigger,Trigger6M))</f>
        <v>1.8001720617040234E-2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50357</v>
      </c>
      <c r="BA1572" s="101">
        <f>_xll.qlCalendarAdvance(Calendar,BA1571,AY1572,"f",,Trigger)</f>
        <v>50361</v>
      </c>
      <c r="BB1572" s="101">
        <f>_xll.qlInterestRateIndexMaturity(Currency&amp;"ibor"&amp;Tenor,BA1572,Trigger)</f>
        <v>50542</v>
      </c>
      <c r="BC1572" s="246">
        <f>_xll.qlIndexFixing($AC$5,AZ1572,TRUE,_xll.ohTrigger(Trigger,Trigger6M))</f>
        <v>1.800691975771181E-2</v>
      </c>
      <c r="BD1572" s="246">
        <f>_xll.qlIndexFixing($BE$1,AZ1572,TRUE,_xll.ohTrigger(Trigger,Trigger6M))</f>
        <v>1.7994536339052691E-2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50364</v>
      </c>
      <c r="BA1573" s="101">
        <f>_xll.qlCalendarAdvance(Calendar,BA1572,AY1573,"f",,Trigger)</f>
        <v>50368</v>
      </c>
      <c r="BB1573" s="101">
        <f>_xll.qlInterestRateIndexMaturity(Currency&amp;"ibor"&amp;Tenor,BA1573,Trigger)</f>
        <v>50549</v>
      </c>
      <c r="BC1573" s="246">
        <f>_xll.qlIndexFixing($AC$5,AZ1573,TRUE,_xll.ohTrigger(Trigger,Trigger6M))</f>
        <v>1.8008751365035519E-2</v>
      </c>
      <c r="BD1573" s="246">
        <f>_xll.qlIndexFixing($BE$1,AZ1573,TRUE,_xll.ohTrigger(Trigger,Trigger6M))</f>
        <v>1.7987423114764204E-2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50371</v>
      </c>
      <c r="BA1574" s="101">
        <f>_xll.qlCalendarAdvance(Calendar,BA1573,AY1574,"f",,Trigger)</f>
        <v>50375</v>
      </c>
      <c r="BB1574" s="101">
        <f>_xll.qlInterestRateIndexMaturity(Currency&amp;"ibor"&amp;Tenor,BA1574,Trigger)</f>
        <v>50557</v>
      </c>
      <c r="BC1574" s="246">
        <f>_xll.qlIndexFixing($AC$5,AZ1574,TRUE,_xll.ohTrigger(Trigger,Trigger6M))</f>
        <v>1.801116299281956E-2</v>
      </c>
      <c r="BD1574" s="246">
        <f>_xll.qlIndexFixing($BE$1,AZ1574,TRUE,_xll.ohTrigger(Trigger,Trigger6M))</f>
        <v>1.798035023063561E-2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50378</v>
      </c>
      <c r="BA1575" s="101">
        <f>_xll.qlCalendarAdvance(Calendar,BA1574,AY1575,"f",,Trigger)</f>
        <v>50382</v>
      </c>
      <c r="BB1575" s="101">
        <f>_xll.qlInterestRateIndexMaturity(Currency&amp;"ibor"&amp;Tenor,BA1575,Trigger)</f>
        <v>50564</v>
      </c>
      <c r="BC1575" s="246">
        <f>_xll.qlIndexFixing($AC$5,AZ1575,TRUE,_xll.ohTrigger(Trigger,Trigger6M))</f>
        <v>1.8012994694835558E-2</v>
      </c>
      <c r="BD1575" s="246">
        <f>_xll.qlIndexFixing($BE$1,AZ1575,TRUE,_xll.ohTrigger(Trigger,Trigger6M))</f>
        <v>1.7973383840249737E-2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50385</v>
      </c>
      <c r="BA1576" s="101">
        <f>_xll.qlCalendarAdvance(Calendar,BA1575,AY1576,"f",,Trigger)</f>
        <v>50389</v>
      </c>
      <c r="BB1576" s="101">
        <f>_xll.qlInterestRateIndexMaturity(Currency&amp;"ibor"&amp;Tenor,BA1576,Trigger)</f>
        <v>50571</v>
      </c>
      <c r="BC1576" s="246">
        <f>_xll.qlIndexFixing($AC$5,AZ1576,TRUE,_xll.ohTrigger(Trigger,Trigger6M))</f>
        <v>1.8014826398531969E-2</v>
      </c>
      <c r="BD1576" s="246">
        <f>_xll.qlIndexFixing($BE$1,AZ1576,TRUE,_xll.ohTrigger(Trigger,Trigger6M))</f>
        <v>1.7966488504932068E-2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50392</v>
      </c>
      <c r="BA1577" s="101">
        <f>_xll.qlCalendarAdvance(Calendar,BA1576,AY1577,"f",,Trigger)</f>
        <v>50396</v>
      </c>
      <c r="BB1577" s="101">
        <f>_xll.qlInterestRateIndexMaturity(Currency&amp;"ibor"&amp;Tenor,BA1577,Trigger)</f>
        <v>50578</v>
      </c>
      <c r="BC1577" s="246">
        <f>_xll.qlIndexFixing($AC$5,AZ1577,TRUE,_xll.ohTrigger(Trigger,Trigger6M))</f>
        <v>1.8016658103909674E-2</v>
      </c>
      <c r="BD1577" s="246">
        <f>_xll.qlIndexFixing($BE$1,AZ1577,TRUE,_xll.ohTrigger(Trigger,Trigger6M))</f>
        <v>1.7959664223946924E-2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50398</v>
      </c>
      <c r="BA1578" s="101">
        <f>_xll.qlCalendarAdvance(Calendar,BA1577,AY1578,"f",,Trigger)</f>
        <v>50403</v>
      </c>
      <c r="BB1578" s="101">
        <f>_xll.qlInterestRateIndexMaturity(Currency&amp;"ibor"&amp;Tenor,BA1578,Trigger)</f>
        <v>50585</v>
      </c>
      <c r="BC1578" s="246">
        <f>_xll.qlIndexFixing($AC$5,AZ1578,TRUE,_xll.ohTrigger(Trigger,Trigger6M))</f>
        <v>1.8018489810967792E-2</v>
      </c>
      <c r="BD1578" s="246">
        <f>_xll.qlIndexFixing($BE$1,AZ1578,TRUE,_xll.ohTrigger(Trigger,Trigger6M))</f>
        <v>1.7952910996565662E-2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50405</v>
      </c>
      <c r="BA1579" s="101">
        <f>_xll.qlCalendarAdvance(Calendar,BA1578,AY1579,"f",,Trigger)</f>
        <v>50410</v>
      </c>
      <c r="BB1579" s="101">
        <f>_xll.qlInterestRateIndexMaturity(Currency&amp;"ibor"&amp;Tenor,BA1579,Trigger)</f>
        <v>50591</v>
      </c>
      <c r="BC1579" s="246">
        <f>_xll.qlIndexFixing($AC$5,AZ1579,TRUE,_xll.ohTrigger(Trigger,Trigger6M))</f>
        <v>1.8013584666690115E-2</v>
      </c>
      <c r="BD1579" s="246">
        <f>_xll.qlIndexFixing($BE$1,AZ1579,TRUE,_xll.ohTrigger(Trigger,Trigger6M))</f>
        <v>1.794623585496655E-2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50413</v>
      </c>
      <c r="BA1580" s="101">
        <f>_xll.qlCalendarAdvance(Calendar,BA1579,AY1580,"f",,Trigger)</f>
        <v>50417</v>
      </c>
      <c r="BB1580" s="101">
        <f>_xll.qlInterestRateIndexMaturity(Currency&amp;"ibor"&amp;Tenor,BA1580,Trigger)</f>
        <v>50598</v>
      </c>
      <c r="BC1580" s="246">
        <f>_xll.qlIndexFixing($AC$5,AZ1580,TRUE,_xll.ohTrigger(Trigger,Trigger6M))</f>
        <v>1.8001034371141231E-2</v>
      </c>
      <c r="BD1580" s="246">
        <f>_xll.qlIndexFixing($BE$1,AZ1580,TRUE,_xll.ohTrigger(Trigger,Trigger6M))</f>
        <v>1.7939619985852126E-2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50420</v>
      </c>
      <c r="BA1581" s="101">
        <f>_xll.qlCalendarAdvance(Calendar,BA1580,AY1581,"f",,Trigger)</f>
        <v>50424</v>
      </c>
      <c r="BB1581" s="101">
        <f>_xll.qlInterestRateIndexMaturity(Currency&amp;"ibor"&amp;Tenor,BA1581,Trigger)</f>
        <v>50605</v>
      </c>
      <c r="BC1581" s="246">
        <f>_xll.qlIndexFixing($AC$5,AZ1581,TRUE,_xll.ohTrigger(Trigger,Trigger6M))</f>
        <v>1.7988460230030798E-2</v>
      </c>
      <c r="BD1581" s="246">
        <f>_xll.qlIndexFixing($BE$1,AZ1581,TRUE,_xll.ohTrigger(Trigger,Trigger6M))</f>
        <v>1.7933075164606727E-2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50427</v>
      </c>
      <c r="BA1582" s="101">
        <f>_xll.qlCalendarAdvance(Calendar,BA1581,AY1582,"f",,Trigger)</f>
        <v>50431</v>
      </c>
      <c r="BB1582" s="101">
        <f>_xll.qlInterestRateIndexMaturity(Currency&amp;"ibor"&amp;Tenor,BA1582,Trigger)</f>
        <v>50612</v>
      </c>
      <c r="BC1582" s="246">
        <f>_xll.qlIndexFixing($AC$5,AZ1582,TRUE,_xll.ohTrigger(Trigger,Trigger6M))</f>
        <v>1.7975862243808403E-2</v>
      </c>
      <c r="BD1582" s="246">
        <f>_xll.qlIndexFixing($BE$1,AZ1582,TRUE,_xll.ohTrigger(Trigger,Trigger6M))</f>
        <v>1.7926601390534331E-2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50434</v>
      </c>
      <c r="BA1583" s="101">
        <f>_xll.qlCalendarAdvance(Calendar,BA1582,AY1583,"f",,Trigger)</f>
        <v>50438</v>
      </c>
      <c r="BB1583" s="101">
        <f>_xll.qlInterestRateIndexMaturity(Currency&amp;"ibor"&amp;Tenor,BA1583,Trigger)</f>
        <v>50619</v>
      </c>
      <c r="BC1583" s="246">
        <f>_xll.qlIndexFixing($AC$5,AZ1583,TRUE,_xll.ohTrigger(Trigger,Trigger6M))</f>
        <v>1.7963240412924516E-2</v>
      </c>
      <c r="BD1583" s="246">
        <f>_xll.qlIndexFixing($BE$1,AZ1583,TRUE,_xll.ohTrigger(Trigger,Trigger6M))</f>
        <v>1.7920198662948646E-2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50441</v>
      </c>
      <c r="BA1584" s="101">
        <f>_xll.qlCalendarAdvance(Calendar,BA1583,AY1584,"f",,Trigger)</f>
        <v>50445</v>
      </c>
      <c r="BB1584" s="101">
        <f>_xll.qlInterestRateIndexMaturity(Currency&amp;"ibor"&amp;Tenor,BA1584,Trigger)</f>
        <v>50626</v>
      </c>
      <c r="BC1584" s="246">
        <f>_xll.qlIndexFixing($AC$5,AZ1584,TRUE,_xll.ohTrigger(Trigger,Trigger6M))</f>
        <v>1.7950594737829159E-2</v>
      </c>
      <c r="BD1584" s="246">
        <f>_xll.qlIndexFixing($BE$1,AZ1584,TRUE,_xll.ohTrigger(Trigger,Trigger6M))</f>
        <v>1.7913866981169542E-2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50448</v>
      </c>
      <c r="BA1585" s="101">
        <f>_xll.qlCalendarAdvance(Calendar,BA1584,AY1585,"f",,Trigger)</f>
        <v>50452</v>
      </c>
      <c r="BB1585" s="101">
        <f>_xll.qlInterestRateIndexMaturity(Currency&amp;"ibor"&amp;Tenor,BA1585,Trigger)</f>
        <v>50633</v>
      </c>
      <c r="BC1585" s="246">
        <f>_xll.qlIndexFixing($AC$5,AZ1585,TRUE,_xll.ohTrigger(Trigger,Trigger6M))</f>
        <v>1.7937925218975012E-2</v>
      </c>
      <c r="BD1585" s="246">
        <f>_xll.qlIndexFixing($BE$1,AZ1585,TRUE,_xll.ohTrigger(Trigger,Trigger6M))</f>
        <v>1.7907606344524415E-2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50455</v>
      </c>
      <c r="BA1586" s="101">
        <f>_xll.qlCalendarAdvance(Calendar,BA1585,AY1586,"f",,Trigger)</f>
        <v>50459</v>
      </c>
      <c r="BB1586" s="101">
        <f>_xll.qlInterestRateIndexMaturity(Currency&amp;"ibor"&amp;Tenor,BA1586,Trigger)</f>
        <v>50640</v>
      </c>
      <c r="BC1586" s="246">
        <f>_xll.qlIndexFixing($AC$5,AZ1586,TRUE,_xll.ohTrigger(Trigger,Trigger6M))</f>
        <v>1.792523185681387E-2</v>
      </c>
      <c r="BD1586" s="246">
        <f>_xll.qlIndexFixing($BE$1,AZ1586,TRUE,_xll.ohTrigger(Trigger,Trigger6M))</f>
        <v>1.7901416752349041E-2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50462</v>
      </c>
      <c r="BA1587" s="101">
        <f>_xll.qlCalendarAdvance(Calendar,BA1586,AY1587,"f",,Trigger)</f>
        <v>50466</v>
      </c>
      <c r="BB1587" s="101">
        <f>_xll.qlInterestRateIndexMaturity(Currency&amp;"ibor"&amp;Tenor,BA1587,Trigger)</f>
        <v>50650</v>
      </c>
      <c r="BC1587" s="246">
        <f>_xll.qlIndexFixing($AC$5,AZ1587,TRUE,_xll.ohTrigger(Trigger,Trigger6M))</f>
        <v>1.7910085953776914E-2</v>
      </c>
      <c r="BD1587" s="246">
        <f>_xll.qlIndexFixing($BE$1,AZ1587,TRUE,_xll.ohTrigger(Trigger,Trigger6M))</f>
        <v>1.7895392700921633E-2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50469</v>
      </c>
      <c r="BA1588" s="101">
        <f>_xll.qlCalendarAdvance(Calendar,BA1587,AY1588,"f",,Trigger)</f>
        <v>50473</v>
      </c>
      <c r="BB1588" s="101">
        <f>_xll.qlInterestRateIndexMaturity(Currency&amp;"ibor"&amp;Tenor,BA1588,Trigger)</f>
        <v>50657</v>
      </c>
      <c r="BC1588" s="246">
        <f>_xll.qlIndexFixing($AC$5,AZ1588,TRUE,_xll.ohTrigger(Trigger,Trigger6M))</f>
        <v>1.7897570581002692E-2</v>
      </c>
      <c r="BD1588" s="246">
        <f>_xll.qlIndexFixing($BE$1,AZ1588,TRUE,_xll.ohTrigger(Trigger,Trigger6M))</f>
        <v>1.7889359523562194E-2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50476</v>
      </c>
      <c r="BA1589" s="101">
        <f>_xll.qlCalendarAdvance(Calendar,BA1588,AY1589,"f",,Trigger)</f>
        <v>50480</v>
      </c>
      <c r="BB1589" s="101">
        <f>_xll.qlInterestRateIndexMaturity(Currency&amp;"ibor"&amp;Tenor,BA1589,Trigger)</f>
        <v>50664</v>
      </c>
      <c r="BC1589" s="246">
        <f>_xll.qlIndexFixing($AC$5,AZ1589,TRUE,_xll.ohTrigger(Trigger,Trigger6M))</f>
        <v>1.788503175131988E-2</v>
      </c>
      <c r="BD1589" s="246">
        <f>_xll.qlIndexFixing($BE$1,AZ1589,TRUE,_xll.ohTrigger(Trigger,Trigger6M))</f>
        <v>1.78833973994291E-2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50483</v>
      </c>
      <c r="BA1590" s="101">
        <f>_xll.qlCalendarAdvance(Calendar,BA1589,AY1590,"f",,Trigger)</f>
        <v>50487</v>
      </c>
      <c r="BB1590" s="101">
        <f>_xll.qlInterestRateIndexMaturity(Currency&amp;"ibor"&amp;Tenor,BA1590,Trigger)</f>
        <v>50671</v>
      </c>
      <c r="BC1590" s="246">
        <f>_xll.qlIndexFixing($AC$5,AZ1590,TRUE,_xll.ohTrigger(Trigger,Trigger6M))</f>
        <v>1.7872469465176382E-2</v>
      </c>
      <c r="BD1590" s="246">
        <f>_xll.qlIndexFixing($BE$1,AZ1590,TRUE,_xll.ohTrigger(Trigger,Trigger6M))</f>
        <v>1.7877506327879392E-2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50490</v>
      </c>
      <c r="BA1591" s="101">
        <f>_xll.qlCalendarAdvance(Calendar,BA1590,AY1591,"f",,Trigger)</f>
        <v>50494</v>
      </c>
      <c r="BB1591" s="101">
        <f>_xll.qlInterestRateIndexMaturity(Currency&amp;"ibor"&amp;Tenor,BA1591,Trigger)</f>
        <v>50678</v>
      </c>
      <c r="BC1591" s="246">
        <f>_xll.qlIndexFixing($AC$5,AZ1591,TRUE,_xll.ohTrigger(Trigger,Trigger6M))</f>
        <v>1.7859883723020966E-2</v>
      </c>
      <c r="BD1591" s="246">
        <f>_xll.qlIndexFixing($BE$1,AZ1591,TRUE,_xll.ohTrigger(Trigger,Trigger6M))</f>
        <v>1.787168630827618E-2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50497</v>
      </c>
      <c r="BA1592" s="101">
        <f>_xll.qlCalendarAdvance(Calendar,BA1591,AY1592,"f",,Trigger)</f>
        <v>50501</v>
      </c>
      <c r="BB1592" s="101">
        <f>_xll.qlInterestRateIndexMaturity(Currency&amp;"ibor"&amp;Tenor,BA1592,Trigger)</f>
        <v>50684</v>
      </c>
      <c r="BC1592" s="246">
        <f>_xll.qlIndexFixing($AC$5,AZ1592,TRUE,_xll.ohTrigger(Trigger,Trigger6M))</f>
        <v>1.7847696263813689E-2</v>
      </c>
      <c r="BD1592" s="246">
        <f>_xll.qlIndexFixing($BE$1,AZ1592,TRUE,_xll.ohTrigger(Trigger,Trigger6M))</f>
        <v>1.7865881465970932E-2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50504</v>
      </c>
      <c r="BA1593" s="101">
        <f>_xll.qlCalendarAdvance(Calendar,BA1592,AY1593,"f",,Trigger)</f>
        <v>50508</v>
      </c>
      <c r="BB1593" s="101">
        <f>_xll.qlInterestRateIndexMaturity(Currency&amp;"ibor"&amp;Tenor,BA1593,Trigger)</f>
        <v>50691</v>
      </c>
      <c r="BC1593" s="246">
        <f>_xll.qlIndexFixing($AC$5,AZ1593,TRUE,_xll.ohTrigger(Trigger,Trigger6M))</f>
        <v>1.7834988572936406E-2</v>
      </c>
      <c r="BD1593" s="246">
        <f>_xll.qlIndexFixing($BE$1,AZ1593,TRUE,_xll.ohTrigger(Trigger,Trigger6M))</f>
        <v>1.7860198754127983E-2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50511</v>
      </c>
      <c r="BA1594" s="101">
        <f>_xll.qlCalendarAdvance(Calendar,BA1593,AY1594,"f",,Trigger)</f>
        <v>50515</v>
      </c>
      <c r="BB1594" s="101">
        <f>_xll.qlInterestRateIndexMaturity(Currency&amp;"ibor"&amp;Tenor,BA1594,Trigger)</f>
        <v>50698</v>
      </c>
      <c r="BC1594" s="246">
        <f>_xll.qlIndexFixing($AC$5,AZ1594,TRUE,_xll.ohTrigger(Trigger,Trigger6M))</f>
        <v>1.7822257300469546E-2</v>
      </c>
      <c r="BD1594" s="246">
        <f>_xll.qlIndexFixing($BE$1,AZ1594,TRUE,_xll.ohTrigger(Trigger,Trigger6M))</f>
        <v>1.7854587088816314E-2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50516</v>
      </c>
      <c r="BA1595" s="101">
        <f>_xll.qlCalendarAdvance(Calendar,BA1594,AY1595,"f",,Trigger)</f>
        <v>50522</v>
      </c>
      <c r="BB1595" s="101">
        <f>_xll.qlInterestRateIndexMaturity(Currency&amp;"ibor"&amp;Tenor,BA1595,Trigger)</f>
        <v>50705</v>
      </c>
      <c r="BC1595" s="246">
        <f>_xll.qlIndexFixing($AC$5,AZ1595,TRUE,_xll.ohTrigger(Trigger,Trigger6M))</f>
        <v>1.7809502446867825E-2</v>
      </c>
      <c r="BD1595" s="246">
        <f>_xll.qlIndexFixing($BE$1,AZ1595,TRUE,_xll.ohTrigger(Trigger,Trigger6M))</f>
        <v>1.7849046469433128E-2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50525</v>
      </c>
      <c r="BA1596" s="101">
        <f>_xll.qlCalendarAdvance(Calendar,BA1595,AY1596,"f",,Trigger)</f>
        <v>50529</v>
      </c>
      <c r="BB1596" s="101">
        <f>_xll.qlInterestRateIndexMaturity(Currency&amp;"ibor"&amp;Tenor,BA1596,Trigger)</f>
        <v>50713</v>
      </c>
      <c r="BC1596" s="246">
        <f>_xll.qlIndexFixing($AC$5,AZ1596,TRUE,_xll.ohTrigger(Trigger,Trigger6M))</f>
        <v>1.7796603187828209E-2</v>
      </c>
      <c r="BD1596" s="246">
        <f>_xll.qlIndexFixing($BE$1,AZ1596,TRUE,_xll.ohTrigger(Trigger,Trigger6M))</f>
        <v>1.7843651967748914E-2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50532</v>
      </c>
      <c r="BA1597" s="101">
        <f>_xll.qlCalendarAdvance(Calendar,BA1596,AY1597,"f",,Trigger)</f>
        <v>50536</v>
      </c>
      <c r="BB1597" s="101">
        <f>_xll.qlInterestRateIndexMaturity(Currency&amp;"ibor"&amp;Tenor,BA1597,Trigger)</f>
        <v>50720</v>
      </c>
      <c r="BC1597" s="246">
        <f>_xll.qlIndexFixing($AC$5,AZ1597,TRUE,_xll.ohTrigger(Trigger,Trigger6M))</f>
        <v>1.7783876719071119E-2</v>
      </c>
      <c r="BD1597" s="246">
        <f>_xll.qlIndexFixing($BE$1,AZ1597,TRUE,_xll.ohTrigger(Trigger,Trigger6M))</f>
        <v>1.7838258246904607E-2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50539</v>
      </c>
      <c r="BA1598" s="101">
        <f>_xll.qlCalendarAdvance(Calendar,BA1597,AY1598,"f",,Trigger)</f>
        <v>50543</v>
      </c>
      <c r="BB1598" s="101">
        <f>_xll.qlInterestRateIndexMaturity(Currency&amp;"ibor"&amp;Tenor,BA1598,Trigger)</f>
        <v>50727</v>
      </c>
      <c r="BC1598" s="246">
        <f>_xll.qlIndexFixing($AC$5,AZ1598,TRUE,_xll.ohTrigger(Trigger,Trigger6M))</f>
        <v>1.7771126797466973E-2</v>
      </c>
      <c r="BD1598" s="246">
        <f>_xll.qlIndexFixing($BE$1,AZ1598,TRUE,_xll.ohTrigger(Trigger,Trigger6M))</f>
        <v>1.7832935573771056E-2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50546</v>
      </c>
      <c r="BA1599" s="101">
        <f>_xll.qlCalendarAdvance(Calendar,BA1598,AY1599,"f",,Trigger)</f>
        <v>50550</v>
      </c>
      <c r="BB1599" s="101">
        <f>_xll.qlInterestRateIndexMaturity(Currency&amp;"ibor"&amp;Tenor,BA1599,Trigger)</f>
        <v>50734</v>
      </c>
      <c r="BC1599" s="246">
        <f>_xll.qlIndexFixing($AC$5,AZ1599,TRUE,_xll.ohTrigger(Trigger,Trigger6M))</f>
        <v>1.7758353423470624E-2</v>
      </c>
      <c r="BD1599" s="246">
        <f>_xll.qlIndexFixing($BE$1,AZ1599,TRUE,_xll.ohTrigger(Trigger,Trigger6M))</f>
        <v>1.7827683947773509E-2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50553</v>
      </c>
      <c r="BA1600" s="101">
        <f>_xll.qlCalendarAdvance(Calendar,BA1599,AY1600,"f",,Trigger)</f>
        <v>50557</v>
      </c>
      <c r="BB1600" s="101">
        <f>_xll.qlInterestRateIndexMaturity(Currency&amp;"ibor"&amp;Tenor,BA1600,Trigger)</f>
        <v>50740</v>
      </c>
      <c r="BC1600" s="246">
        <f>_xll.qlIndexFixing($AC$5,AZ1600,TRUE,_xll.ohTrigger(Trigger,Trigger6M))</f>
        <v>1.774537447781176E-2</v>
      </c>
      <c r="BD1600" s="246">
        <f>_xll.qlIndexFixing($BE$1,AZ1600,TRUE,_xll.ohTrigger(Trigger,Trigger6M))</f>
        <v>1.7822409040904406E-2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50560</v>
      </c>
      <c r="BA1601" s="101">
        <f>_xll.qlCalendarAdvance(Calendar,BA1600,AY1601,"f",,Trigger)</f>
        <v>50564</v>
      </c>
      <c r="BB1601" s="101">
        <f>_xll.qlInterestRateIndexMaturity(Currency&amp;"ibor"&amp;Tenor,BA1601,Trigger)</f>
        <v>50747</v>
      </c>
      <c r="BC1601" s="246">
        <f>_xll.qlIndexFixing($AC$5,AZ1601,TRUE,_xll.ohTrigger(Trigger,Trigger6M))</f>
        <v>1.7732478146998021E-2</v>
      </c>
      <c r="BD1601" s="246">
        <f>_xll.qlIndexFixing($BE$1,AZ1601,TRUE,_xll.ohTrigger(Trigger,Trigger6M))</f>
        <v>1.7817294684871521E-2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50567</v>
      </c>
      <c r="BA1602" s="101">
        <f>_xll.qlCalendarAdvance(Calendar,BA1601,AY1602,"f",,Trigger)</f>
        <v>50571</v>
      </c>
      <c r="BB1602" s="101">
        <f>_xll.qlInterestRateIndexMaturity(Currency&amp;"ibor"&amp;Tenor,BA1602,Trigger)</f>
        <v>50754</v>
      </c>
      <c r="BC1602" s="246">
        <f>_xll.qlIndexFixing($AC$5,AZ1602,TRUE,_xll.ohTrigger(Trigger,Trigger6M))</f>
        <v>1.7719558238255596E-2</v>
      </c>
      <c r="BD1602" s="246">
        <f>_xll.qlIndexFixing($BE$1,AZ1602,TRUE,_xll.ohTrigger(Trigger,Trigger6M))</f>
        <v>1.7812251370764642E-2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50574</v>
      </c>
      <c r="BA1603" s="101">
        <f>_xll.qlCalendarAdvance(Calendar,BA1602,AY1603,"f",,Trigger)</f>
        <v>50578</v>
      </c>
      <c r="BB1603" s="101">
        <f>_xll.qlInterestRateIndexMaturity(Currency&amp;"ibor"&amp;Tenor,BA1603,Trigger)</f>
        <v>50761</v>
      </c>
      <c r="BC1603" s="246">
        <f>_xll.qlIndexFixing($AC$5,AZ1603,TRUE,_xll.ohTrigger(Trigger,Trigger6M))</f>
        <v>1.7706614752047076E-2</v>
      </c>
      <c r="BD1603" s="246">
        <f>_xll.qlIndexFixing($BE$1,AZ1603,TRUE,_xll.ohTrigger(Trigger,Trigger6M))</f>
        <v>1.7807279098041685E-2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50581</v>
      </c>
      <c r="BA1604" s="101">
        <f>_xll.qlCalendarAdvance(Calendar,BA1603,AY1604,"f",,Trigger)</f>
        <v>50585</v>
      </c>
      <c r="BB1604" s="101">
        <f>_xll.qlInterestRateIndexMaturity(Currency&amp;"ibor"&amp;Tenor,BA1604,Trigger)</f>
        <v>50768</v>
      </c>
      <c r="BC1604" s="246">
        <f>_xll.qlIndexFixing($AC$5,AZ1604,TRUE,_xll.ohTrigger(Trigger,Trigger6M))</f>
        <v>1.769364768883416E-2</v>
      </c>
      <c r="BD1604" s="246">
        <f>_xll.qlIndexFixing($BE$1,AZ1604,TRUE,_xll.ohTrigger(Trigger,Trigger6M))</f>
        <v>1.780237786616887E-2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50588</v>
      </c>
      <c r="BA1605" s="101">
        <f>_xll.qlCalendarAdvance(Calendar,BA1604,AY1605,"f",,Trigger)</f>
        <v>50592</v>
      </c>
      <c r="BB1605" s="101">
        <f>_xll.qlInterestRateIndexMaturity(Currency&amp;"ibor"&amp;Tenor,BA1605,Trigger)</f>
        <v>50776</v>
      </c>
      <c r="BC1605" s="246">
        <f>_xll.qlIndexFixing($AC$5,AZ1605,TRUE,_xll.ohTrigger(Trigger,Trigger6M))</f>
        <v>1.7689296180325879E-2</v>
      </c>
      <c r="BD1605" s="246">
        <f>_xll.qlIndexFixing($BE$1,AZ1605,TRUE,_xll.ohTrigger(Trigger,Trigger6M))</f>
        <v>1.7797666150439182E-2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50595</v>
      </c>
      <c r="BA1606" s="101">
        <f>_xll.qlCalendarAdvance(Calendar,BA1605,AY1606,"f",,Trigger)</f>
        <v>50599</v>
      </c>
      <c r="BB1606" s="101">
        <f>_xll.qlInterestRateIndexMaturity(Currency&amp;"ibor"&amp;Tenor,BA1606,Trigger)</f>
        <v>50783</v>
      </c>
      <c r="BC1606" s="246">
        <f>_xll.qlIndexFixing($AC$5,AZ1606,TRUE,_xll.ohTrigger(Trigger,Trigger6M))</f>
        <v>1.7690509159343976E-2</v>
      </c>
      <c r="BD1606" s="246">
        <f>_xll.qlIndexFixing($BE$1,AZ1606,TRUE,_xll.ohTrigger(Trigger,Trigger6M))</f>
        <v>1.7792911838951642E-2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50602</v>
      </c>
      <c r="BA1607" s="101">
        <f>_xll.qlCalendarAdvance(Calendar,BA1606,AY1607,"f",,Trigger)</f>
        <v>50606</v>
      </c>
      <c r="BB1607" s="101">
        <f>_xll.qlInterestRateIndexMaturity(Currency&amp;"ibor"&amp;Tenor,BA1607,Trigger)</f>
        <v>50790</v>
      </c>
      <c r="BC1607" s="246">
        <f>_xll.qlIndexFixing($AC$5,AZ1607,TRUE,_xll.ohTrigger(Trigger,Trigger6M))</f>
        <v>1.7691722139107129E-2</v>
      </c>
      <c r="BD1607" s="246">
        <f>_xll.qlIndexFixing($BE$1,AZ1607,TRUE,_xll.ohTrigger(Trigger,Trigger6M))</f>
        <v>1.778822857028008E-2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50609</v>
      </c>
      <c r="BA1608" s="101">
        <f>_xll.qlCalendarAdvance(Calendar,BA1607,AY1608,"f",,Trigger)</f>
        <v>50613</v>
      </c>
      <c r="BB1608" s="101">
        <f>_xll.qlInterestRateIndexMaturity(Currency&amp;"ibor"&amp;Tenor,BA1608,Trigger)</f>
        <v>50797</v>
      </c>
      <c r="BC1608" s="246">
        <f>_xll.qlIndexFixing($AC$5,AZ1608,TRUE,_xll.ohTrigger(Trigger,Trigger6M))</f>
        <v>1.7692935119615338E-2</v>
      </c>
      <c r="BD1608" s="246">
        <f>_xll.qlIndexFixing($BE$1,AZ1608,TRUE,_xll.ohTrigger(Trigger,Trigger6M))</f>
        <v>1.7783616343918809E-2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50616</v>
      </c>
      <c r="BA1609" s="101">
        <f>_xll.qlCalendarAdvance(Calendar,BA1608,AY1609,"f",,Trigger)</f>
        <v>50620</v>
      </c>
      <c r="BB1609" s="101">
        <f>_xll.qlInterestRateIndexMaturity(Currency&amp;"ibor"&amp;Tenor,BA1609,Trigger)</f>
        <v>50804</v>
      </c>
      <c r="BC1609" s="246">
        <f>_xll.qlIndexFixing($AC$5,AZ1609,TRUE,_xll.ohTrigger(Trigger,Trigger6M))</f>
        <v>1.7694148100868605E-2</v>
      </c>
      <c r="BD1609" s="246">
        <f>_xll.qlIndexFixing($BE$1,AZ1609,TRUE,_xll.ohTrigger(Trigger,Trigger6M))</f>
        <v>1.7779075159370845E-2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50623</v>
      </c>
      <c r="BA1610" s="101">
        <f>_xll.qlCalendarAdvance(Calendar,BA1609,AY1610,"f",,Trigger)</f>
        <v>50627</v>
      </c>
      <c r="BB1610" s="101">
        <f>_xll.qlInterestRateIndexMaturity(Currency&amp;"ibor"&amp;Tenor,BA1610,Trigger)</f>
        <v>50811</v>
      </c>
      <c r="BC1610" s="246">
        <f>_xll.qlIndexFixing($AC$5,AZ1610,TRUE,_xll.ohTrigger(Trigger,Trigger6M))</f>
        <v>1.7695361082867796E-2</v>
      </c>
      <c r="BD1610" s="246">
        <f>_xll.qlIndexFixing($BE$1,AZ1610,TRUE,_xll.ohTrigger(Trigger,Trigger6M))</f>
        <v>1.7774605016144397E-2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50630</v>
      </c>
      <c r="BA1611" s="101">
        <f>_xll.qlCalendarAdvance(Calendar,BA1610,AY1611,"f",,Trigger)</f>
        <v>50634</v>
      </c>
      <c r="BB1611" s="101">
        <f>_xll.qlInterestRateIndexMaturity(Currency&amp;"ibor"&amp;Tenor,BA1611,Trigger)</f>
        <v>50818</v>
      </c>
      <c r="BC1611" s="246">
        <f>_xll.qlIndexFixing($AC$5,AZ1611,TRUE,_xll.ohTrigger(Trigger,Trigger6M))</f>
        <v>1.7696574065612043E-2</v>
      </c>
      <c r="BD1611" s="246">
        <f>_xll.qlIndexFixing($BE$1,AZ1611,TRUE,_xll.ohTrigger(Trigger,Trigger6M))</f>
        <v>1.7770205913758119E-2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50637</v>
      </c>
      <c r="BA1612" s="101">
        <f>_xll.qlCalendarAdvance(Calendar,BA1611,AY1612,"f",,Trigger)</f>
        <v>50641</v>
      </c>
      <c r="BB1612" s="101">
        <f>_xll.qlInterestRateIndexMaturity(Currency&amp;"ibor"&amp;Tenor,BA1612,Trigger)</f>
        <v>50825</v>
      </c>
      <c r="BC1612" s="246">
        <f>_xll.qlIndexFixing($AC$5,AZ1612,TRUE,_xll.ohTrigger(Trigger,Trigger6M))</f>
        <v>1.7697787049101348E-2</v>
      </c>
      <c r="BD1612" s="246">
        <f>_xll.qlIndexFixing($BE$1,AZ1612,TRUE,_xll.ohTrigger(Trigger,Trigger6M))</f>
        <v>1.7765877851737603E-2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50644</v>
      </c>
      <c r="BA1613" s="101">
        <f>_xll.qlCalendarAdvance(Calendar,BA1612,AY1613,"f",,Trigger)</f>
        <v>50648</v>
      </c>
      <c r="BB1613" s="101">
        <f>_xll.qlInterestRateIndexMaturity(Currency&amp;"ibor"&amp;Tenor,BA1613,Trigger)</f>
        <v>50829</v>
      </c>
      <c r="BC1613" s="246">
        <f>_xll.qlIndexFixing($AC$5,AZ1613,TRUE,_xll.ohTrigger(Trigger,Trigger6M))</f>
        <v>1.7697438900525653E-2</v>
      </c>
      <c r="BD1613" s="246">
        <f>_xll.qlIndexFixing($BE$1,AZ1613,TRUE,_xll.ohTrigger(Trigger,Trigger6M))</f>
        <v>1.7761150350694282E-2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50651</v>
      </c>
      <c r="BA1614" s="101">
        <f>_xll.qlCalendarAdvance(Calendar,BA1613,AY1614,"f",,Trigger)</f>
        <v>50655</v>
      </c>
      <c r="BB1614" s="101">
        <f>_xll.qlInterestRateIndexMaturity(Currency&amp;"ibor"&amp;Tenor,BA1614,Trigger)</f>
        <v>50836</v>
      </c>
      <c r="BC1614" s="246">
        <f>_xll.qlIndexFixing($AC$5,AZ1614,TRUE,_xll.ohTrigger(Trigger,Trigger6M))</f>
        <v>1.7698651707254511E-2</v>
      </c>
      <c r="BD1614" s="246">
        <f>_xll.qlIndexFixing($BE$1,AZ1614,TRUE,_xll.ohTrigger(Trigger,Trigger6M))</f>
        <v>1.7756949764392061E-2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50658</v>
      </c>
      <c r="BA1615" s="101">
        <f>_xll.qlCalendarAdvance(Calendar,BA1614,AY1615,"f",,Trigger)</f>
        <v>50662</v>
      </c>
      <c r="BB1615" s="101">
        <f>_xll.qlInterestRateIndexMaturity(Currency&amp;"ibor"&amp;Tenor,BA1615,Trigger)</f>
        <v>50843</v>
      </c>
      <c r="BC1615" s="246">
        <f>_xll.qlIndexFixing($AC$5,AZ1615,TRUE,_xll.ohTrigger(Trigger,Trigger6M))</f>
        <v>1.7699864514716484E-2</v>
      </c>
      <c r="BD1615" s="246">
        <f>_xll.qlIndexFixing($BE$1,AZ1615,TRUE,_xll.ohTrigger(Trigger,Trigger6M))</f>
        <v>1.7752820206562228E-2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50665</v>
      </c>
      <c r="BA1616" s="101">
        <f>_xll.qlCalendarAdvance(Calendar,BA1615,AY1616,"f",,Trigger)</f>
        <v>50669</v>
      </c>
      <c r="BB1616" s="101">
        <f>_xll.qlInterestRateIndexMaturity(Currency&amp;"ibor"&amp;Tenor,BA1616,Trigger)</f>
        <v>50850</v>
      </c>
      <c r="BC1616" s="246">
        <f>_xll.qlIndexFixing($AC$5,AZ1616,TRUE,_xll.ohTrigger(Trigger,Trigger6M))</f>
        <v>1.7701077322911572E-2</v>
      </c>
      <c r="BD1616" s="246">
        <f>_xll.qlIndexFixing($BE$1,AZ1616,TRUE,_xll.ohTrigger(Trigger,Trigger6M))</f>
        <v>1.7748761676766676E-2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50672</v>
      </c>
      <c r="BA1617" s="101">
        <f>_xll.qlCalendarAdvance(Calendar,BA1616,AY1617,"f",,Trigger)</f>
        <v>50676</v>
      </c>
      <c r="BB1617" s="101">
        <f>_xll.qlInterestRateIndexMaturity(Currency&amp;"ibor"&amp;Tenor,BA1617,Trigger)</f>
        <v>50857</v>
      </c>
      <c r="BC1617" s="246">
        <f>_xll.qlIndexFixing($AC$5,AZ1617,TRUE,_xll.ohTrigger(Trigger,Trigger6M))</f>
        <v>1.7702290131839334E-2</v>
      </c>
      <c r="BD1617" s="246">
        <f>_xll.qlIndexFixing($BE$1,AZ1617,TRUE,_xll.ohTrigger(Trigger,Trigger6M))</f>
        <v>1.774477417457393E-2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50679</v>
      </c>
      <c r="BA1618" s="101">
        <f>_xll.qlCalendarAdvance(Calendar,BA1617,AY1618,"f",,Trigger)</f>
        <v>50683</v>
      </c>
      <c r="BB1618" s="101">
        <f>_xll.qlInterestRateIndexMaturity(Currency&amp;"ibor"&amp;Tenor,BA1618,Trigger)</f>
        <v>50865</v>
      </c>
      <c r="BC1618" s="246">
        <f>_xll.qlIndexFixing($AC$5,AZ1618,TRUE,_xll.ohTrigger(Trigger,Trigger6M))</f>
        <v>1.7704023593566025E-2</v>
      </c>
      <c r="BD1618" s="246">
        <f>_xll.qlIndexFixing($BE$1,AZ1618,TRUE,_xll.ohTrigger(Trigger,Trigger6M))</f>
        <v>1.7741038427798436E-2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50686</v>
      </c>
      <c r="BA1619" s="101">
        <f>_xll.qlCalendarAdvance(Calendar,BA1618,AY1619,"f",,Trigger)</f>
        <v>50690</v>
      </c>
      <c r="BB1619" s="101">
        <f>_xll.qlInterestRateIndexMaturity(Currency&amp;"ibor"&amp;Tenor,BA1619,Trigger)</f>
        <v>50872</v>
      </c>
      <c r="BC1619" s="246">
        <f>_xll.qlIndexFixing($AC$5,AZ1619,TRUE,_xll.ohTrigger(Trigger,Trigger6M))</f>
        <v>1.7705236463393455E-2</v>
      </c>
      <c r="BD1619" s="246">
        <f>_xll.qlIndexFixing($BE$1,AZ1619,TRUE,_xll.ohTrigger(Trigger,Trigger6M))</f>
        <v>1.7737197864436158E-2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50693</v>
      </c>
      <c r="BA1620" s="101">
        <f>_xll.qlCalendarAdvance(Calendar,BA1619,AY1620,"f",,Trigger)</f>
        <v>50697</v>
      </c>
      <c r="BB1620" s="101">
        <f>_xll.qlInterestRateIndexMaturity(Currency&amp;"ibor"&amp;Tenor,BA1620,Trigger)</f>
        <v>50879</v>
      </c>
      <c r="BC1620" s="246">
        <f>_xll.qlIndexFixing($AC$5,AZ1620,TRUE,_xll.ohTrigger(Trigger,Trigger6M))</f>
        <v>1.7706449333958756E-2</v>
      </c>
      <c r="BD1620" s="246">
        <f>_xll.qlIndexFixing($BE$1,AZ1620,TRUE,_xll.ohTrigger(Trigger,Trigger6M))</f>
        <v>1.773342833092445E-2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50700</v>
      </c>
      <c r="BA1621" s="101">
        <f>_xll.qlCalendarAdvance(Calendar,BA1620,AY1621,"f",,Trigger)</f>
        <v>50704</v>
      </c>
      <c r="BB1621" s="101">
        <f>_xll.qlInterestRateIndexMaturity(Currency&amp;"ibor"&amp;Tenor,BA1621,Trigger)</f>
        <v>50886</v>
      </c>
      <c r="BC1621" s="246">
        <f>_xll.qlIndexFixing($AC$5,AZ1621,TRUE,_xll.ohTrigger(Trigger,Trigger6M))</f>
        <v>1.7707662205261047E-2</v>
      </c>
      <c r="BD1621" s="246">
        <f>_xll.qlIndexFixing($BE$1,AZ1621,TRUE,_xll.ohTrigger(Trigger,Trigger6M))</f>
        <v>1.7729729826861881E-2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50707</v>
      </c>
      <c r="BA1622" s="101">
        <f>_xll.qlCalendarAdvance(Calendar,BA1621,AY1622,"f",,Trigger)</f>
        <v>50711</v>
      </c>
      <c r="BB1622" s="101">
        <f>_xll.qlInterestRateIndexMaturity(Currency&amp;"ibor"&amp;Tenor,BA1622,Trigger)</f>
        <v>50892</v>
      </c>
      <c r="BC1622" s="246">
        <f>_xll.qlIndexFixing($AC$5,AZ1622,TRUE,_xll.ohTrigger(Trigger,Trigger6M))</f>
        <v>1.7708354187475309E-2</v>
      </c>
      <c r="BD1622" s="246">
        <f>_xll.qlIndexFixing($BE$1,AZ1622,TRUE,_xll.ohTrigger(Trigger,Trigger6M))</f>
        <v>1.7725902063105675E-2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50714</v>
      </c>
      <c r="BA1623" s="101">
        <f>_xll.qlCalendarAdvance(Calendar,BA1622,AY1623,"f",,Trigger)</f>
        <v>50718</v>
      </c>
      <c r="BB1623" s="101">
        <f>_xll.qlInterestRateIndexMaturity(Currency&amp;"ibor"&amp;Tenor,BA1623,Trigger)</f>
        <v>50899</v>
      </c>
      <c r="BC1623" s="246">
        <f>_xll.qlIndexFixing($AC$5,AZ1623,TRUE,_xll.ohTrigger(Trigger,Trigger6M))</f>
        <v>1.770956700080132E-2</v>
      </c>
      <c r="BD1623" s="246">
        <f>_xll.qlIndexFixing($BE$1,AZ1623,TRUE,_xll.ohTrigger(Trigger,Trigger6M))</f>
        <v>1.7722340717905054E-2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50721</v>
      </c>
      <c r="BA1624" s="101">
        <f>_xll.qlCalendarAdvance(Calendar,BA1623,AY1624,"f",,Trigger)</f>
        <v>50725</v>
      </c>
      <c r="BB1624" s="101">
        <f>_xll.qlInterestRateIndexMaturity(Currency&amp;"ibor"&amp;Tenor,BA1624,Trigger)</f>
        <v>50906</v>
      </c>
      <c r="BC1624" s="246">
        <f>_xll.qlIndexFixing($AC$5,AZ1624,TRUE,_xll.ohTrigger(Trigger,Trigger6M))</f>
        <v>1.771077981486089E-2</v>
      </c>
      <c r="BD1624" s="246">
        <f>_xll.qlIndexFixing($BE$1,AZ1624,TRUE,_xll.ohTrigger(Trigger,Trigger6M))</f>
        <v>1.7718850397502411E-2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50728</v>
      </c>
      <c r="BA1625" s="101">
        <f>_xll.qlCalendarAdvance(Calendar,BA1624,AY1625,"f",,Trigger)</f>
        <v>50732</v>
      </c>
      <c r="BB1625" s="101">
        <f>_xll.qlInterestRateIndexMaturity(Currency&amp;"ibor"&amp;Tenor,BA1625,Trigger)</f>
        <v>50913</v>
      </c>
      <c r="BC1625" s="246">
        <f>_xll.qlIndexFixing($AC$5,AZ1625,TRUE,_xll.ohTrigger(Trigger,Trigger6M))</f>
        <v>1.7711992629652687E-2</v>
      </c>
      <c r="BD1625" s="246">
        <f>_xll.qlIndexFixing($BE$1,AZ1625,TRUE,_xll.ohTrigger(Trigger,Trigger6M))</f>
        <v>1.7715431101526766E-2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50735</v>
      </c>
      <c r="BA1626" s="101">
        <f>_xll.qlCalendarAdvance(Calendar,BA1625,AY1626,"f",,Trigger)</f>
        <v>50739</v>
      </c>
      <c r="BB1626" s="101">
        <f>_xll.qlInterestRateIndexMaturity(Currency&amp;"ibor"&amp;Tenor,BA1626,Trigger)</f>
        <v>50921</v>
      </c>
      <c r="BC1626" s="246">
        <f>_xll.qlIndexFixing($AC$5,AZ1626,TRUE,_xll.ohTrigger(Trigger,Trigger6M))</f>
        <v>1.7713726572828721E-2</v>
      </c>
      <c r="BD1626" s="246">
        <f>_xll.qlIndexFixing($BE$1,AZ1626,TRUE,_xll.ohTrigger(Trigger,Trigger6M))</f>
        <v>1.7712302734727233E-2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50742</v>
      </c>
      <c r="BA1627" s="101">
        <f>_xll.qlCalendarAdvance(Calendar,BA1626,AY1627,"f",,Trigger)</f>
        <v>50746</v>
      </c>
      <c r="BB1627" s="101">
        <f>_xll.qlInterestRateIndexMaturity(Currency&amp;"ibor"&amp;Tenor,BA1627,Trigger)</f>
        <v>50928</v>
      </c>
      <c r="BC1627" s="246">
        <f>_xll.qlIndexFixing($AC$5,AZ1627,TRUE,_xll.ohTrigger(Trigger,Trigger6M))</f>
        <v>1.7714939448553412E-2</v>
      </c>
      <c r="BD1627" s="246">
        <f>_xll.qlIndexFixing($BE$1,AZ1627,TRUE,_xll.ohTrigger(Trigger,Trigger6M))</f>
        <v>1.7709030399331614E-2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50749</v>
      </c>
      <c r="BA1628" s="101">
        <f>_xll.qlCalendarAdvance(Calendar,BA1627,AY1628,"f",,Trigger)</f>
        <v>50753</v>
      </c>
      <c r="BB1628" s="101">
        <f>_xll.qlInterestRateIndexMaturity(Currency&amp;"ibor"&amp;Tenor,BA1628,Trigger)</f>
        <v>50935</v>
      </c>
      <c r="BC1628" s="246">
        <f>_xll.qlIndexFixing($AC$5,AZ1628,TRUE,_xll.ohTrigger(Trigger,Trigger6M))</f>
        <v>1.7716152325015534E-2</v>
      </c>
      <c r="BD1628" s="246">
        <f>_xll.qlIndexFixing($BE$1,AZ1628,TRUE,_xll.ohTrigger(Trigger,Trigger6M))</f>
        <v>1.7705829090779741E-2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50756</v>
      </c>
      <c r="BA1629" s="101">
        <f>_xll.qlCalendarAdvance(Calendar,BA1628,AY1629,"f",,Trigger)</f>
        <v>50760</v>
      </c>
      <c r="BB1629" s="101">
        <f>_xll.qlInterestRateIndexMaturity(Currency&amp;"ibor"&amp;Tenor,BA1629,Trigger)</f>
        <v>50942</v>
      </c>
      <c r="BC1629" s="246">
        <f>_xll.qlIndexFixing($AC$5,AZ1629,TRUE,_xll.ohTrigger(Trigger,Trigger6M))</f>
        <v>1.7717365202214647E-2</v>
      </c>
      <c r="BD1629" s="246">
        <f>_xll.qlIndexFixing($BE$1,AZ1629,TRUE,_xll.ohTrigger(Trigger,Trigger6M))</f>
        <v>1.7702698808729909E-2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50763</v>
      </c>
      <c r="BA1630" s="101">
        <f>_xll.qlCalendarAdvance(Calendar,BA1629,AY1630,"f",,Trigger)</f>
        <v>50767</v>
      </c>
      <c r="BB1630" s="101">
        <f>_xll.qlInterestRateIndexMaturity(Currency&amp;"ibor"&amp;Tenor,BA1630,Trigger)</f>
        <v>50949</v>
      </c>
      <c r="BC1630" s="246">
        <f>_xll.qlIndexFixing($AC$5,AZ1630,TRUE,_xll.ohTrigger(Trigger,Trigger6M))</f>
        <v>1.7718578080150756E-2</v>
      </c>
      <c r="BD1630" s="246">
        <f>_xll.qlIndexFixing($BE$1,AZ1630,TRUE,_xll.ohTrigger(Trigger,Trigger6M))</f>
        <v>1.7699639552848759E-2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50770</v>
      </c>
      <c r="BA1631" s="101">
        <f>_xll.qlCalendarAdvance(Calendar,BA1630,AY1631,"f",,Trigger)</f>
        <v>50774</v>
      </c>
      <c r="BB1631" s="101">
        <f>_xll.qlInterestRateIndexMaturity(Currency&amp;"ibor"&amp;Tenor,BA1631,Trigger)</f>
        <v>50955</v>
      </c>
      <c r="BC1631" s="246">
        <f>_xll.qlIndexFixing($AC$5,AZ1631,TRUE,_xll.ohTrigger(Trigger,Trigger6M))</f>
        <v>1.7719269533799351E-2</v>
      </c>
      <c r="BD1631" s="246">
        <f>_xll.qlIndexFixing($BE$1,AZ1631,TRUE,_xll.ohTrigger(Trigger,Trigger6M))</f>
        <v>1.7696406818844539E-2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50777</v>
      </c>
      <c r="BA1632" s="101">
        <f>_xll.qlCalendarAdvance(Calendar,BA1631,AY1632,"f",,Trigger)</f>
        <v>50781</v>
      </c>
      <c r="BB1632" s="101">
        <f>_xll.qlInterestRateIndexMaturity(Currency&amp;"ibor"&amp;Tenor,BA1632,Trigger)</f>
        <v>50962</v>
      </c>
      <c r="BC1632" s="246">
        <f>_xll.qlIndexFixing($AC$5,AZ1632,TRUE,_xll.ohTrigger(Trigger,Trigger6M))</f>
        <v>1.7714148260248259E-2</v>
      </c>
      <c r="BD1632" s="246">
        <f>_xll.qlIndexFixing($BE$1,AZ1632,TRUE,_xll.ohTrigger(Trigger,Trigger6M))</f>
        <v>1.7693484684117199E-2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50784</v>
      </c>
      <c r="BA1633" s="101">
        <f>_xll.qlCalendarAdvance(Calendar,BA1632,AY1633,"f",,Trigger)</f>
        <v>50788</v>
      </c>
      <c r="BB1633" s="101">
        <f>_xll.qlInterestRateIndexMaturity(Currency&amp;"ibor"&amp;Tenor,BA1633,Trigger)</f>
        <v>50969</v>
      </c>
      <c r="BC1633" s="246">
        <f>_xll.qlIndexFixing($AC$5,AZ1633,TRUE,_xll.ohTrigger(Trigger,Trigger6M))</f>
        <v>1.7709016896435285E-2</v>
      </c>
      <c r="BD1633" s="246">
        <f>_xll.qlIndexFixing($BE$1,AZ1633,TRUE,_xll.ohTrigger(Trigger,Trigger6M))</f>
        <v>1.7690633571123326E-2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50791</v>
      </c>
      <c r="BA1634" s="101">
        <f>_xll.qlCalendarAdvance(Calendar,BA1633,AY1634,"f",,Trigger)</f>
        <v>50795</v>
      </c>
      <c r="BB1634" s="101">
        <f>_xll.qlInterestRateIndexMaturity(Currency&amp;"ibor"&amp;Tenor,BA1634,Trigger)</f>
        <v>50976</v>
      </c>
      <c r="BC1634" s="246">
        <f>_xll.qlIndexFixing($AC$5,AZ1634,TRUE,_xll.ohTrigger(Trigger,Trigger6M))</f>
        <v>1.7703875442438149E-2</v>
      </c>
      <c r="BD1634" s="246">
        <f>_xll.qlIndexFixing($BE$1,AZ1634,TRUE,_xll.ohTrigger(Trigger,Trigger6M))</f>
        <v>1.7687853479561727E-2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50798</v>
      </c>
      <c r="BA1635" s="101">
        <f>_xll.qlCalendarAdvance(Calendar,BA1634,AY1635,"f",,Trigger)</f>
        <v>50802</v>
      </c>
      <c r="BB1635" s="101">
        <f>_xll.qlInterestRateIndexMaturity(Currency&amp;"ibor"&amp;Tenor,BA1635,Trigger)</f>
        <v>50983</v>
      </c>
      <c r="BC1635" s="246">
        <f>_xll.qlIndexFixing($AC$5,AZ1635,TRUE,_xll.ohTrigger(Trigger,Trigger6M))</f>
        <v>1.7698723898334587E-2</v>
      </c>
      <c r="BD1635" s="246">
        <f>_xll.qlIndexFixing($BE$1,AZ1635,TRUE,_xll.ohTrigger(Trigger,Trigger6M))</f>
        <v>1.7685144409135177E-2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50805</v>
      </c>
      <c r="BA1636" s="101">
        <f>_xll.qlCalendarAdvance(Calendar,BA1635,AY1636,"f",,Trigger)</f>
        <v>50809</v>
      </c>
      <c r="BB1636" s="101">
        <f>_xll.qlInterestRateIndexMaturity(Currency&amp;"ibor"&amp;Tenor,BA1636,Trigger)</f>
        <v>50990</v>
      </c>
      <c r="BC1636" s="246">
        <f>_xll.qlIndexFixing($AC$5,AZ1636,TRUE,_xll.ohTrigger(Trigger,Trigger6M))</f>
        <v>1.7693562264203204E-2</v>
      </c>
      <c r="BD1636" s="246">
        <f>_xll.qlIndexFixing($BE$1,AZ1636,TRUE,_xll.ohTrigger(Trigger,Trigger6M))</f>
        <v>1.7682506359557936E-2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50812</v>
      </c>
      <c r="BA1637" s="101">
        <f>_xll.qlCalendarAdvance(Calendar,BA1636,AY1637,"f",,Trigger)</f>
        <v>50816</v>
      </c>
      <c r="BB1637" s="101">
        <f>_xll.qlInterestRateIndexMaturity(Currency&amp;"ibor"&amp;Tenor,BA1637,Trigger)</f>
        <v>50997</v>
      </c>
      <c r="BC1637" s="246">
        <f>_xll.qlIndexFixing($AC$5,AZ1637,TRUE,_xll.ohTrigger(Trigger,Trigger6M))</f>
        <v>1.7688390540120405E-2</v>
      </c>
      <c r="BD1637" s="246">
        <f>_xll.qlIndexFixing($BE$1,AZ1637,TRUE,_xll.ohTrigger(Trigger,Trigger6M))</f>
        <v>1.7679939330548688E-2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50819</v>
      </c>
      <c r="BA1638" s="101">
        <f>_xll.qlCalendarAdvance(Calendar,BA1637,AY1638,"f",,Trigger)</f>
        <v>50823</v>
      </c>
      <c r="BB1638" s="101">
        <f>_xll.qlInterestRateIndexMaturity(Currency&amp;"ibor"&amp;Tenor,BA1638,Trigger)</f>
        <v>51004</v>
      </c>
      <c r="BC1638" s="246">
        <f>_xll.qlIndexFixing($AC$5,AZ1638,TRUE,_xll.ohTrigger(Trigger,Trigger6M))</f>
        <v>1.768320872616436E-2</v>
      </c>
      <c r="BD1638" s="246">
        <f>_xll.qlIndexFixing($BE$1,AZ1638,TRUE,_xll.ohTrigger(Trigger,Trigger6M))</f>
        <v>1.7677443321835823E-2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50826</v>
      </c>
      <c r="BA1639" s="101">
        <f>_xll.qlCalendarAdvance(Calendar,BA1638,AY1639,"f",,Trigger)</f>
        <v>50830</v>
      </c>
      <c r="BB1639" s="101">
        <f>_xll.qlInterestRateIndexMaturity(Currency&amp;"ibor"&amp;Tenor,BA1639,Trigger)</f>
        <v>51014</v>
      </c>
      <c r="BC1639" s="246">
        <f>_xll.qlIndexFixing($AC$5,AZ1639,TRUE,_xll.ohTrigger(Trigger,Trigger6M))</f>
        <v>1.7677702453639799E-2</v>
      </c>
      <c r="BD1639" s="246">
        <f>_xll.qlIndexFixing($BE$1,AZ1639,TRUE,_xll.ohTrigger(Trigger,Trigger6M))</f>
        <v>1.7675871910291591E-2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50833</v>
      </c>
      <c r="BA1640" s="101">
        <f>_xll.qlCalendarAdvance(Calendar,BA1639,AY1640,"f",,Trigger)</f>
        <v>50837</v>
      </c>
      <c r="BB1640" s="101">
        <f>_xll.qlInterestRateIndexMaturity(Currency&amp;"ibor"&amp;Tenor,BA1640,Trigger)</f>
        <v>51021</v>
      </c>
      <c r="BC1640" s="246">
        <f>_xll.qlIndexFixing($AC$5,AZ1640,TRUE,_xll.ohTrigger(Trigger,Trigger6M))</f>
        <v>1.7672600045606755E-2</v>
      </c>
      <c r="BD1640" s="246">
        <f>_xll.qlIndexFixing($BE$1,AZ1640,TRUE,_xll.ohTrigger(Trigger,Trigger6M))</f>
        <v>1.7673532816844396E-2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50840</v>
      </c>
      <c r="BA1641" s="101">
        <f>_xll.qlCalendarAdvance(Calendar,BA1640,AY1641,"f",,Trigger)</f>
        <v>50844</v>
      </c>
      <c r="BB1641" s="101">
        <f>_xll.qlInterestRateIndexMaturity(Currency&amp;"ibor"&amp;Tenor,BA1641,Trigger)</f>
        <v>51028</v>
      </c>
      <c r="BC1641" s="246">
        <f>_xll.qlIndexFixing($AC$5,AZ1641,TRUE,_xll.ohTrigger(Trigger,Trigger6M))</f>
        <v>1.7667487710913352E-2</v>
      </c>
      <c r="BD1641" s="246">
        <f>_xll.qlIndexFixing($BE$1,AZ1641,TRUE,_xll.ohTrigger(Trigger,Trigger6M))</f>
        <v>1.7671264753327399E-2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50847</v>
      </c>
      <c r="BA1642" s="101">
        <f>_xll.qlCalendarAdvance(Calendar,BA1641,AY1642,"f",,Trigger)</f>
        <v>50851</v>
      </c>
      <c r="BB1642" s="101">
        <f>_xll.qlInterestRateIndexMaturity(Currency&amp;"ibor"&amp;Tenor,BA1642,Trigger)</f>
        <v>51035</v>
      </c>
      <c r="BC1642" s="246">
        <f>_xll.qlIndexFixing($AC$5,AZ1642,TRUE,_xll.ohTrigger(Trigger,Trigger6M))</f>
        <v>1.7662365449636477E-2</v>
      </c>
      <c r="BD1642" s="246">
        <f>_xll.qlIndexFixing($BE$1,AZ1642,TRUE,_xll.ohTrigger(Trigger,Trigger6M))</f>
        <v>1.7669067719496449E-2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50854</v>
      </c>
      <c r="BA1643" s="101">
        <f>_xll.qlCalendarAdvance(Calendar,BA1642,AY1643,"f",,Trigger)</f>
        <v>50858</v>
      </c>
      <c r="BB1643" s="101">
        <f>_xll.qlInterestRateIndexMaturity(Currency&amp;"ibor"&amp;Tenor,BA1643,Trigger)</f>
        <v>51042</v>
      </c>
      <c r="BC1643" s="246">
        <f>_xll.qlIndexFixing($AC$5,AZ1643,TRUE,_xll.ohTrigger(Trigger,Trigger6M))</f>
        <v>1.7657233261853898E-2</v>
      </c>
      <c r="BD1643" s="246">
        <f>_xll.qlIndexFixing($BE$1,AZ1643,TRUE,_xll.ohTrigger(Trigger,Trigger6M))</f>
        <v>1.7666941715113908E-2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50861</v>
      </c>
      <c r="BA1644" s="101">
        <f>_xll.qlCalendarAdvance(Calendar,BA1643,AY1644,"f",,Trigger)</f>
        <v>50865</v>
      </c>
      <c r="BB1644" s="101">
        <f>_xll.qlInterestRateIndexMaturity(Currency&amp;"ibor"&amp;Tenor,BA1644,Trigger)</f>
        <v>51048</v>
      </c>
      <c r="BC1644" s="246">
        <f>_xll.qlIndexFixing($AC$5,AZ1644,TRUE,_xll.ohTrigger(Trigger,Trigger6M))</f>
        <v>1.7652024656232817E-2</v>
      </c>
      <c r="BD1644" s="246">
        <f>_xll.qlIndexFixing($BE$1,AZ1644,TRUE,_xll.ohTrigger(Trigger,Trigger6M))</f>
        <v>1.7664576901867849E-2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50866</v>
      </c>
      <c r="BA1645" s="101">
        <f>_xll.qlCalendarAdvance(Calendar,BA1644,AY1645,"f",,Trigger)</f>
        <v>50872</v>
      </c>
      <c r="BB1645" s="101">
        <f>_xll.qlInterestRateIndexMaturity(Currency&amp;"ibor"&amp;Tenor,BA1645,Trigger)</f>
        <v>51055</v>
      </c>
      <c r="BC1645" s="246">
        <f>_xll.qlIndexFixing($AC$5,AZ1645,TRUE,_xll.ohTrigger(Trigger,Trigger6M))</f>
        <v>1.7646839514168036E-2</v>
      </c>
      <c r="BD1645" s="246">
        <f>_xll.qlIndexFixing($BE$1,AZ1645,TRUE,_xll.ohTrigger(Trigger,Trigger6M))</f>
        <v>1.7662587979386274E-2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50875</v>
      </c>
      <c r="BA1646" s="101">
        <f>_xll.qlCalendarAdvance(Calendar,BA1645,AY1646,"f",,Trigger)</f>
        <v>50879</v>
      </c>
      <c r="BB1646" s="101">
        <f>_xll.qlInterestRateIndexMaturity(Currency&amp;"ibor"&amp;Tenor,BA1646,Trigger)</f>
        <v>51062</v>
      </c>
      <c r="BC1646" s="246">
        <f>_xll.qlIndexFixing($AC$5,AZ1646,TRUE,_xll.ohTrigger(Trigger,Trigger6M))</f>
        <v>1.7641644392100853E-2</v>
      </c>
      <c r="BD1646" s="246">
        <f>_xll.qlIndexFixing($BE$1,AZ1646,TRUE,_xll.ohTrigger(Trigger,Trigger6M))</f>
        <v>1.7660670082221913E-2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50882</v>
      </c>
      <c r="BA1647" s="101">
        <f>_xll.qlCalendarAdvance(Calendar,BA1646,AY1647,"f",,Trigger)</f>
        <v>50886</v>
      </c>
      <c r="BB1647" s="101">
        <f>_xll.qlInterestRateIndexMaturity(Currency&amp;"ibor"&amp;Tenor,BA1647,Trigger)</f>
        <v>51069</v>
      </c>
      <c r="BC1647" s="246">
        <f>_xll.qlIndexFixing($AC$5,AZ1647,TRUE,_xll.ohTrigger(Trigger,Trigger6M))</f>
        <v>1.7636439290109461E-2</v>
      </c>
      <c r="BD1647" s="246">
        <f>_xll.qlIndexFixing($BE$1,AZ1647,TRUE,_xll.ohTrigger(Trigger,Trigger6M))</f>
        <v>1.7658823210169462E-2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50889</v>
      </c>
      <c r="BA1648" s="101">
        <f>_xll.qlCalendarAdvance(Calendar,BA1647,AY1648,"f",,Trigger)</f>
        <v>50893</v>
      </c>
      <c r="BB1648" s="101">
        <f>_xll.qlInterestRateIndexMaturity(Currency&amp;"ibor"&amp;Tenor,BA1648,Trigger)</f>
        <v>51077</v>
      </c>
      <c r="BC1648" s="246">
        <f>_xll.qlIndexFixing($AC$5,AZ1648,TRUE,_xll.ohTrigger(Trigger,Trigger6M))</f>
        <v>1.7631423428063273E-2</v>
      </c>
      <c r="BD1648" s="246">
        <f>_xll.qlIndexFixing($BE$1,AZ1648,TRUE,_xll.ohTrigger(Trigger,Trigger6M))</f>
        <v>1.7657377127167907E-2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50896</v>
      </c>
      <c r="BA1649" s="101">
        <f>_xll.qlCalendarAdvance(Calendar,BA1648,AY1649,"f",,Trigger)</f>
        <v>50900</v>
      </c>
      <c r="BB1649" s="101">
        <f>_xll.qlInterestRateIndexMaturity(Currency&amp;"ibor"&amp;Tenor,BA1649,Trigger)</f>
        <v>51084</v>
      </c>
      <c r="BC1649" s="246">
        <f>_xll.qlIndexFixing($AC$5,AZ1649,TRUE,_xll.ohTrigger(Trigger,Trigger6M))</f>
        <v>1.7626231682875599E-2</v>
      </c>
      <c r="BD1649" s="246">
        <f>_xll.qlIndexFixing($BE$1,AZ1649,TRUE,_xll.ohTrigger(Trigger,Trigger6M))</f>
        <v>1.7655677294926855E-2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50903</v>
      </c>
      <c r="BA1650" s="101">
        <f>_xll.qlCalendarAdvance(Calendar,BA1649,AY1650,"f",,Trigger)</f>
        <v>50907</v>
      </c>
      <c r="BB1650" s="101">
        <f>_xll.qlInterestRateIndexMaturity(Currency&amp;"ibor"&amp;Tenor,BA1650,Trigger)</f>
        <v>51091</v>
      </c>
      <c r="BC1650" s="246">
        <f>_xll.qlIndexFixing($AC$5,AZ1650,TRUE,_xll.ohTrigger(Trigger,Trigger6M))</f>
        <v>1.7621030011727434E-2</v>
      </c>
      <c r="BD1650" s="246">
        <f>_xll.qlIndexFixing($BE$1,AZ1650,TRUE,_xll.ohTrigger(Trigger,Trigger6M))</f>
        <v>1.7654048490688412E-2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50910</v>
      </c>
      <c r="BA1651" s="101">
        <f>_xll.qlCalendarAdvance(Calendar,BA1650,AY1651,"f",,Trigger)</f>
        <v>50914</v>
      </c>
      <c r="BB1651" s="101">
        <f>_xll.qlInterestRateIndexMaturity(Currency&amp;"ibor"&amp;Tenor,BA1651,Trigger)</f>
        <v>51098</v>
      </c>
      <c r="BC1651" s="246">
        <f>_xll.qlIndexFixing($AC$5,AZ1651,TRUE,_xll.ohTrigger(Trigger,Trigger6M))</f>
        <v>1.7615818414696983E-2</v>
      </c>
      <c r="BD1651" s="246">
        <f>_xll.qlIndexFixing($BE$1,AZ1651,TRUE,_xll.ohTrigger(Trigger,Trigger6M))</f>
        <v>1.765249071427881E-2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50917</v>
      </c>
      <c r="BA1652" s="101">
        <f>_xll.qlCalendarAdvance(Calendar,BA1651,AY1652,"f",,Trigger)</f>
        <v>50921</v>
      </c>
      <c r="BB1652" s="101">
        <f>_xll.qlInterestRateIndexMaturity(Currency&amp;"ibor"&amp;Tenor,BA1652,Trigger)</f>
        <v>51104</v>
      </c>
      <c r="BC1652" s="246">
        <f>_xll.qlIndexFixing($AC$5,AZ1652,TRUE,_xll.ohTrigger(Trigger,Trigger6M))</f>
        <v>1.7610264084043883E-2</v>
      </c>
      <c r="BD1652" s="246">
        <f>_xll.qlIndexFixing($BE$1,AZ1652,TRUE,_xll.ohTrigger(Trigger,Trigger6M))</f>
        <v>1.76506542199132E-2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50924</v>
      </c>
      <c r="BA1653" s="101">
        <f>_xll.qlCalendarAdvance(Calendar,BA1652,AY1653,"f",,Trigger)</f>
        <v>50928</v>
      </c>
      <c r="BB1653" s="101">
        <f>_xll.qlInterestRateIndexMaturity(Currency&amp;"ibor"&amp;Tenor,BA1653,Trigger)</f>
        <v>51111</v>
      </c>
      <c r="BC1653" s="246">
        <f>_xll.qlIndexFixing($AC$5,AZ1653,TRUE,_xll.ohTrigger(Trigger,Trigger6M))</f>
        <v>1.7604999104162744E-2</v>
      </c>
      <c r="BD1653" s="246">
        <f>_xll.qlIndexFixing($BE$1,AZ1653,TRUE,_xll.ohTrigger(Trigger,Trigger6M))</f>
        <v>1.7649233494635014E-2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50931</v>
      </c>
      <c r="BA1654" s="101">
        <f>_xll.qlCalendarAdvance(Calendar,BA1653,AY1654,"f",,Trigger)</f>
        <v>50935</v>
      </c>
      <c r="BB1654" s="101">
        <f>_xll.qlInterestRateIndexMaturity(Currency&amp;"ibor"&amp;Tenor,BA1654,Trigger)</f>
        <v>51118</v>
      </c>
      <c r="BC1654" s="246">
        <f>_xll.qlIndexFixing($AC$5,AZ1654,TRUE,_xll.ohTrigger(Trigger,Trigger6M))</f>
        <v>1.7599724144910393E-2</v>
      </c>
      <c r="BD1654" s="246">
        <f>_xll.qlIndexFixing($BE$1,AZ1654,TRUE,_xll.ohTrigger(Trigger,Trigger6M))</f>
        <v>1.7647883793241302E-2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50938</v>
      </c>
      <c r="BA1655" s="101">
        <f>_xll.qlCalendarAdvance(Calendar,BA1654,AY1655,"f",,Trigger)</f>
        <v>50942</v>
      </c>
      <c r="BB1655" s="101">
        <f>_xll.qlInterestRateIndexMaturity(Currency&amp;"ibor"&amp;Tenor,BA1655,Trigger)</f>
        <v>51125</v>
      </c>
      <c r="BC1655" s="246">
        <f>_xll.qlIndexFixing($AC$5,AZ1655,TRUE,_xll.ohTrigger(Trigger,Trigger6M))</f>
        <v>1.7594439206367208E-2</v>
      </c>
      <c r="BD1655" s="246">
        <f>_xll.qlIndexFixing($BE$1,AZ1655,TRUE,_xll.ohTrigger(Trigger,Trigger6M))</f>
        <v>1.7646605115586616E-2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50945</v>
      </c>
      <c r="BA1656" s="101">
        <f>_xll.qlCalendarAdvance(Calendar,BA1655,AY1656,"f",,Trigger)</f>
        <v>50949</v>
      </c>
      <c r="BB1656" s="101">
        <f>_xll.qlInterestRateIndexMaturity(Currency&amp;"ibor"&amp;Tenor,BA1656,Trigger)</f>
        <v>51132</v>
      </c>
      <c r="BC1656" s="246">
        <f>_xll.qlIndexFixing($AC$5,AZ1656,TRUE,_xll.ohTrigger(Trigger,Trigger6M))</f>
        <v>1.7589144288612246E-2</v>
      </c>
      <c r="BD1656" s="246">
        <f>_xll.qlIndexFixing($BE$1,AZ1656,TRUE,_xll.ohTrigger(Trigger,Trigger6M))</f>
        <v>1.7645397461533791E-2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50952</v>
      </c>
      <c r="BA1657" s="101">
        <f>_xll.qlCalendarAdvance(Calendar,BA1656,AY1657,"f",,Trigger)</f>
        <v>50956</v>
      </c>
      <c r="BB1657" s="101">
        <f>_xll.qlInterestRateIndexMaturity(Currency&amp;"ibor"&amp;Tenor,BA1657,Trigger)</f>
        <v>51140</v>
      </c>
      <c r="BC1657" s="246">
        <f>_xll.qlIndexFixing($AC$5,AZ1657,TRUE,_xll.ohTrigger(Trigger,Trigger6M))</f>
        <v>1.7585229972542131E-2</v>
      </c>
      <c r="BD1657" s="246">
        <f>_xll.qlIndexFixing($BE$1,AZ1657,TRUE,_xll.ohTrigger(Trigger,Trigger6M))</f>
        <v>1.7644635631314291E-2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50959</v>
      </c>
      <c r="BA1658" s="101">
        <f>_xll.qlCalendarAdvance(Calendar,BA1657,AY1658,"f",,Trigger)</f>
        <v>50963</v>
      </c>
      <c r="BB1658" s="101">
        <f>_xll.qlInterestRateIndexMaturity(Currency&amp;"ibor"&amp;Tenor,BA1658,Trigger)</f>
        <v>51147</v>
      </c>
      <c r="BC1658" s="246">
        <f>_xll.qlIndexFixing($AC$5,AZ1658,TRUE,_xll.ohTrigger(Trigger,Trigger6M))</f>
        <v>1.7586181622357169E-2</v>
      </c>
      <c r="BD1658" s="246">
        <f>_xll.qlIndexFixing($BE$1,AZ1658,TRUE,_xll.ohTrigger(Trigger,Trigger6M))</f>
        <v>1.7643575045417796E-2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50966</v>
      </c>
      <c r="BA1659" s="101">
        <f>_xll.qlCalendarAdvance(Calendar,BA1658,AY1659,"f",,Trigger)</f>
        <v>50970</v>
      </c>
      <c r="BB1659" s="101">
        <f>_xll.qlInterestRateIndexMaturity(Currency&amp;"ibor"&amp;Tenor,BA1659,Trigger)</f>
        <v>51154</v>
      </c>
      <c r="BC1659" s="246">
        <f>_xll.qlIndexFixing($AC$5,AZ1659,TRUE,_xll.ohTrigger(Trigger,Trigger6M))</f>
        <v>1.7587133272630971E-2</v>
      </c>
      <c r="BD1659" s="246">
        <f>_xll.qlIndexFixing($BE$1,AZ1659,TRUE,_xll.ohTrigger(Trigger,Trigger6M))</f>
        <v>1.7642585486218863E-2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50973</v>
      </c>
      <c r="BA1660" s="101">
        <f>_xll.qlCalendarAdvance(Calendar,BA1659,AY1660,"f",,Trigger)</f>
        <v>50977</v>
      </c>
      <c r="BB1660" s="101">
        <f>_xll.qlInterestRateIndexMaturity(Currency&amp;"ibor"&amp;Tenor,BA1660,Trigger)</f>
        <v>51161</v>
      </c>
      <c r="BC1660" s="246">
        <f>_xll.qlIndexFixing($AC$5,AZ1660,TRUE,_xll.ohTrigger(Trigger,Trigger6M))</f>
        <v>1.7588084923363535E-2</v>
      </c>
      <c r="BD1660" s="246">
        <f>_xll.qlIndexFixing($BE$1,AZ1660,TRUE,_xll.ohTrigger(Trigger,Trigger6M))</f>
        <v>1.7641666953609327E-2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50980</v>
      </c>
      <c r="BA1661" s="101">
        <f>_xll.qlCalendarAdvance(Calendar,BA1660,AY1661,"f",,Trigger)</f>
        <v>50984</v>
      </c>
      <c r="BB1661" s="101">
        <f>_xll.qlInterestRateIndexMaturity(Currency&amp;"ibor"&amp;Tenor,BA1661,Trigger)</f>
        <v>51168</v>
      </c>
      <c r="BC1661" s="246">
        <f>_xll.qlIndexFixing($AC$5,AZ1661,TRUE,_xll.ohTrigger(Trigger,Trigger6M))</f>
        <v>1.7589036574554431E-2</v>
      </c>
      <c r="BD1661" s="246">
        <f>_xll.qlIndexFixing($BE$1,AZ1661,TRUE,_xll.ohTrigger(Trigger,Trigger6M))</f>
        <v>1.7640819447491431E-2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50987</v>
      </c>
      <c r="BA1662" s="101">
        <f>_xll.qlCalendarAdvance(Calendar,BA1661,AY1662,"f",,Trigger)</f>
        <v>50991</v>
      </c>
      <c r="BB1662" s="101">
        <f>_xll.qlInterestRateIndexMaturity(Currency&amp;"ibor"&amp;Tenor,BA1662,Trigger)</f>
        <v>51175</v>
      </c>
      <c r="BC1662" s="246">
        <f>_xll.qlIndexFixing($AC$5,AZ1662,TRUE,_xll.ohTrigger(Trigger,Trigger6M))</f>
        <v>1.7589988226204955E-2</v>
      </c>
      <c r="BD1662" s="246">
        <f>_xll.qlIndexFixing($BE$1,AZ1662,TRUE,_xll.ohTrigger(Trigger,Trigger6M))</f>
        <v>1.7640042967773082E-2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50994</v>
      </c>
      <c r="BA1663" s="101">
        <f>_xll.qlCalendarAdvance(Calendar,BA1662,AY1663,"f",,Trigger)</f>
        <v>50998</v>
      </c>
      <c r="BB1663" s="101">
        <f>_xll.qlInterestRateIndexMaturity(Currency&amp;"ibor"&amp;Tenor,BA1663,Trigger)</f>
        <v>51182</v>
      </c>
      <c r="BC1663" s="246">
        <f>_xll.qlIndexFixing($AC$5,AZ1663,TRUE,_xll.ohTrigger(Trigger,Trigger6M))</f>
        <v>1.7590939878313377E-2</v>
      </c>
      <c r="BD1663" s="246">
        <f>_xll.qlIndexFixing($BE$1,AZ1663,TRUE,_xll.ohTrigger(Trigger,Trigger6M))</f>
        <v>1.7639337514370433E-2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51001</v>
      </c>
      <c r="BA1664" s="101">
        <f>_xll.qlCalendarAdvance(Calendar,BA1663,AY1664,"f",,Trigger)</f>
        <v>51005</v>
      </c>
      <c r="BB1664" s="101">
        <f>_xll.qlInterestRateIndexMaturity(Currency&amp;"ibor"&amp;Tenor,BA1664,Trigger)</f>
        <v>51189</v>
      </c>
      <c r="BC1664" s="246">
        <f>_xll.qlIndexFixing($AC$5,AZ1664,TRUE,_xll.ohTrigger(Trigger,Trigger6M))</f>
        <v>1.7591891530880994E-2</v>
      </c>
      <c r="BD1664" s="246">
        <f>_xll.qlIndexFixing($BE$1,AZ1664,TRUE,_xll.ohTrigger(Trigger,Trigger6M))</f>
        <v>1.7638703087207889E-2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51008</v>
      </c>
      <c r="BA1665" s="101">
        <f>_xll.qlCalendarAdvance(Calendar,BA1664,AY1665,"f",,Trigger)</f>
        <v>51012</v>
      </c>
      <c r="BB1665" s="101">
        <f>_xll.qlInterestRateIndexMaturity(Currency&amp;"ibor"&amp;Tenor,BA1665,Trigger)</f>
        <v>51195</v>
      </c>
      <c r="BC1665" s="246">
        <f>_xll.qlIndexFixing($AC$5,AZ1665,TRUE,_xll.ohTrigger(Trigger,Trigger6M))</f>
        <v>1.7592346629228317E-2</v>
      </c>
      <c r="BD1665" s="246">
        <f>_xll.qlIndexFixing($BE$1,AZ1665,TRUE,_xll.ohTrigger(Trigger,Trigger6M))</f>
        <v>1.7637724618274238E-2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51015</v>
      </c>
      <c r="BA1666" s="101">
        <f>_xll.qlCalendarAdvance(Calendar,BA1665,AY1666,"f",,Trigger)</f>
        <v>51019</v>
      </c>
      <c r="BB1666" s="101">
        <f>_xll.qlInterestRateIndexMaturity(Currency&amp;"ibor"&amp;Tenor,BA1666,Trigger)</f>
        <v>51201</v>
      </c>
      <c r="BC1666" s="246">
        <f>_xll.qlIndexFixing($AC$5,AZ1666,TRUE,_xll.ohTrigger(Trigger,Trigger6M))</f>
        <v>1.7592801655900978E-2</v>
      </c>
      <c r="BD1666" s="246">
        <f>_xll.qlIndexFixing($BE$1,AZ1666,TRUE,_xll.ohTrigger(Trigger,Trigger6M))</f>
        <v>1.7636807573504061E-2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51022</v>
      </c>
      <c r="BA1667" s="101">
        <f>_xll.qlCalendarAdvance(Calendar,BA1666,AY1667,"f",,Trigger)</f>
        <v>51026</v>
      </c>
      <c r="BB1667" s="101">
        <f>_xll.qlInterestRateIndexMaturity(Currency&amp;"ibor"&amp;Tenor,BA1667,Trigger)</f>
        <v>51208</v>
      </c>
      <c r="BC1667" s="246">
        <f>_xll.qlIndexFixing($AC$5,AZ1667,TRUE,_xll.ohTrigger(Trigger,Trigger6M))</f>
        <v>1.7593753217179542E-2</v>
      </c>
      <c r="BD1667" s="246">
        <f>_xll.qlIndexFixing($BE$1,AZ1667,TRUE,_xll.ohTrigger(Trigger,Trigger6M))</f>
        <v>1.7636376120201962E-2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51029</v>
      </c>
      <c r="BA1668" s="101">
        <f>_xll.qlCalendarAdvance(Calendar,BA1667,AY1668,"f",,Trigger)</f>
        <v>51033</v>
      </c>
      <c r="BB1668" s="101">
        <f>_xll.qlInterestRateIndexMaturity(Currency&amp;"ibor"&amp;Tenor,BA1668,Trigger)</f>
        <v>51215</v>
      </c>
      <c r="BC1668" s="246">
        <f>_xll.qlIndexFixing($AC$5,AZ1668,TRUE,_xll.ohTrigger(Trigger,Trigger6M))</f>
        <v>1.7594704778912687E-2</v>
      </c>
      <c r="BD1668" s="246">
        <f>_xll.qlIndexFixing($BE$1,AZ1668,TRUE,_xll.ohTrigger(Trigger,Trigger6M))</f>
        <v>1.7636015685987182E-2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51036</v>
      </c>
      <c r="BA1669" s="101">
        <f>_xll.qlCalendarAdvance(Calendar,BA1668,AY1669,"f",,Trigger)</f>
        <v>51040</v>
      </c>
      <c r="BB1669" s="101">
        <f>_xll.qlInterestRateIndexMaturity(Currency&amp;"ibor"&amp;Tenor,BA1669,Trigger)</f>
        <v>51222</v>
      </c>
      <c r="BC1669" s="246">
        <f>_xll.qlIndexFixing($AC$5,AZ1669,TRUE,_xll.ohTrigger(Trigger,Trigger6M))</f>
        <v>1.7595656341099095E-2</v>
      </c>
      <c r="BD1669" s="246">
        <f>_xll.qlIndexFixing($BE$1,AZ1669,TRUE,_xll.ohTrigger(Trigger,Trigger6M))</f>
        <v>1.7635726270821942E-2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51043</v>
      </c>
      <c r="BA1670" s="101">
        <f>_xll.qlCalendarAdvance(Calendar,BA1669,AY1670,"f",,Trigger)</f>
        <v>51047</v>
      </c>
      <c r="BB1670" s="101">
        <f>_xll.qlInterestRateIndexMaturity(Currency&amp;"ibor"&amp;Tenor,BA1670,Trigger)</f>
        <v>51230</v>
      </c>
      <c r="BC1670" s="246">
        <f>_xll.qlIndexFixing($AC$5,AZ1670,TRUE,_xll.ohTrigger(Trigger,Trigger6M))</f>
        <v>1.7597104669560323E-2</v>
      </c>
      <c r="BD1670" s="246">
        <f>_xll.qlIndexFixing($BE$1,AZ1670,TRUE,_xll.ohTrigger(Trigger,Trigger6M))</f>
        <v>1.7635947724282293E-2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51050</v>
      </c>
      <c r="BA1671" s="101">
        <f>_xll.qlCalendarAdvance(Calendar,BA1670,AY1671,"f",,Trigger)</f>
        <v>51054</v>
      </c>
      <c r="BB1671" s="101">
        <f>_xll.qlInterestRateIndexMaturity(Currency&amp;"ibor"&amp;Tenor,BA1671,Trigger)</f>
        <v>51237</v>
      </c>
      <c r="BC1671" s="246">
        <f>_xll.qlIndexFixing($AC$5,AZ1671,TRUE,_xll.ohTrigger(Trigger,Trigger6M))</f>
        <v>1.7598056278995071E-2</v>
      </c>
      <c r="BD1671" s="246">
        <f>_xll.qlIndexFixing($BE$1,AZ1671,TRUE,_xll.ohTrigger(Trigger,Trigger6M))</f>
        <v>1.7635805412972452E-2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51057</v>
      </c>
      <c r="BA1672" s="101">
        <f>_xll.qlCalendarAdvance(Calendar,BA1671,AY1672,"f",,Trigger)</f>
        <v>51061</v>
      </c>
      <c r="BB1672" s="101">
        <f>_xll.qlInterestRateIndexMaturity(Currency&amp;"ibor"&amp;Tenor,BA1672,Trigger)</f>
        <v>51244</v>
      </c>
      <c r="BC1672" s="246">
        <f>_xll.qlIndexFixing($AC$5,AZ1672,TRUE,_xll.ohTrigger(Trigger,Trigger6M))</f>
        <v>1.7599007888886284E-2</v>
      </c>
      <c r="BD1672" s="246">
        <f>_xll.qlIndexFixing($BE$1,AZ1672,TRUE,_xll.ohTrigger(Trigger,Trigger6M))</f>
        <v>1.763573412410431E-2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51064</v>
      </c>
      <c r="BA1673" s="101">
        <f>_xll.qlCalendarAdvance(Calendar,BA1672,AY1673,"f",,Trigger)</f>
        <v>51068</v>
      </c>
      <c r="BB1673" s="101">
        <f>_xll.qlInterestRateIndexMaturity(Currency&amp;"ibor"&amp;Tenor,BA1673,Trigger)</f>
        <v>51251</v>
      </c>
      <c r="BC1673" s="246">
        <f>_xll.qlIndexFixing($AC$5,AZ1673,TRUE,_xll.ohTrigger(Trigger,Trigger6M))</f>
        <v>1.7599959499233965E-2</v>
      </c>
      <c r="BD1673" s="246">
        <f>_xll.qlIndexFixing($BE$1,AZ1673,TRUE,_xll.ohTrigger(Trigger,Trigger6M))</f>
        <v>1.7635733857672187E-2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51071</v>
      </c>
      <c r="BA1674" s="101">
        <f>_xll.qlCalendarAdvance(Calendar,BA1673,AY1674,"f",,Trigger)</f>
        <v>51075</v>
      </c>
      <c r="BB1674" s="101">
        <f>_xll.qlInterestRateIndexMaturity(Currency&amp;"ibor"&amp;Tenor,BA1674,Trigger)</f>
        <v>51258</v>
      </c>
      <c r="BC1674" s="246">
        <f>_xll.qlIndexFixing($AC$5,AZ1674,TRUE,_xll.ohTrigger(Trigger,Trigger6M))</f>
        <v>1.7600911110037674E-2</v>
      </c>
      <c r="BD1674" s="246">
        <f>_xll.qlIndexFixing($BE$1,AZ1674,TRUE,_xll.ohTrigger(Trigger,Trigger6M))</f>
        <v>1.7635804613674338E-2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51078</v>
      </c>
      <c r="BA1675" s="101">
        <f>_xll.qlCalendarAdvance(Calendar,BA1674,AY1675,"f",,Trigger)</f>
        <v>51082</v>
      </c>
      <c r="BB1675" s="101">
        <f>_xll.qlInterestRateIndexMaturity(Currency&amp;"ibor"&amp;Tenor,BA1675,Trigger)</f>
        <v>51264</v>
      </c>
      <c r="BC1675" s="246">
        <f>_xll.qlIndexFixing($AC$5,AZ1675,TRUE,_xll.ohTrigger(Trigger,Trigger6M))</f>
        <v>1.7601365723746192E-2</v>
      </c>
      <c r="BD1675" s="246">
        <f>_xll.qlIndexFixing($BE$1,AZ1675,TRUE,_xll.ohTrigger(Trigger,Trigger6M))</f>
        <v>1.7635481178656476E-2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51085</v>
      </c>
      <c r="BA1676" s="101">
        <f>_xll.qlCalendarAdvance(Calendar,BA1675,AY1676,"f",,Trigger)</f>
        <v>51089</v>
      </c>
      <c r="BB1676" s="101">
        <f>_xll.qlInterestRateIndexMaturity(Currency&amp;"ibor"&amp;Tenor,BA1676,Trigger)</f>
        <v>51271</v>
      </c>
      <c r="BC1676" s="246">
        <f>_xll.qlIndexFixing($AC$5,AZ1676,TRUE,_xll.ohTrigger(Trigger,Trigger6M))</f>
        <v>1.7602317289108521E-2</v>
      </c>
      <c r="BD1676" s="246">
        <f>_xll.qlIndexFixing($BE$1,AZ1676,TRUE,_xll.ohTrigger(Trigger,Trigger6M))</f>
        <v>1.7635688896393116E-2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51092</v>
      </c>
      <c r="BA1677" s="101">
        <f>_xll.qlCalendarAdvance(Calendar,BA1676,AY1677,"f",,Trigger)</f>
        <v>51096</v>
      </c>
      <c r="BB1677" s="101">
        <f>_xll.qlInterestRateIndexMaturity(Currency&amp;"ibor"&amp;Tenor,BA1677,Trigger)</f>
        <v>51278</v>
      </c>
      <c r="BC1677" s="246">
        <f>_xll.qlIndexFixing($AC$5,AZ1677,TRUE,_xll.ohTrigger(Trigger,Trigger6M))</f>
        <v>1.7603268854924994E-2</v>
      </c>
      <c r="BD1677" s="246">
        <f>_xll.qlIndexFixing($BE$1,AZ1677,TRUE,_xll.ohTrigger(Trigger,Trigger6M))</f>
        <v>1.763596763314328E-2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51099</v>
      </c>
      <c r="BA1678" s="101">
        <f>_xll.qlCalendarAdvance(Calendar,BA1677,AY1678,"f",,Trigger)</f>
        <v>51103</v>
      </c>
      <c r="BB1678" s="101">
        <f>_xll.qlInterestRateIndexMaturity(Currency&amp;"ibor"&amp;Tenor,BA1678,Trigger)</f>
        <v>51285</v>
      </c>
      <c r="BC1678" s="246">
        <f>_xll.qlIndexFixing($AC$5,AZ1678,TRUE,_xll.ohTrigger(Trigger,Trigger6M))</f>
        <v>1.7604220421194729E-2</v>
      </c>
      <c r="BD1678" s="246">
        <f>_xll.qlIndexFixing($BE$1,AZ1678,TRUE,_xll.ohTrigger(Trigger,Trigger6M))</f>
        <v>1.7636317388937717E-2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51106</v>
      </c>
      <c r="BA1679" s="101">
        <f>_xll.qlCalendarAdvance(Calendar,BA1678,AY1679,"f",,Trigger)</f>
        <v>51110</v>
      </c>
      <c r="BB1679" s="101">
        <f>_xll.qlInterestRateIndexMaturity(Currency&amp;"ibor"&amp;Tenor,BA1679,Trigger)</f>
        <v>51293</v>
      </c>
      <c r="BC1679" s="246">
        <f>_xll.qlIndexFixing($AC$5,AZ1679,TRUE,_xll.ohTrigger(Trigger,Trigger6M))</f>
        <v>1.7605669170900576E-2</v>
      </c>
      <c r="BD1679" s="246">
        <f>_xll.qlIndexFixing($BE$1,AZ1679,TRUE,_xll.ohTrigger(Trigger,Trigger6M))</f>
        <v>1.7637223730744316E-2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51113</v>
      </c>
      <c r="BA1680" s="101">
        <f>_xll.qlCalendarAdvance(Calendar,BA1679,AY1680,"f",,Trigger)</f>
        <v>51117</v>
      </c>
      <c r="BB1680" s="101">
        <f>_xll.qlInterestRateIndexMaturity(Currency&amp;"ibor"&amp;Tenor,BA1680,Trigger)</f>
        <v>51300</v>
      </c>
      <c r="BC1680" s="246">
        <f>_xll.qlIndexFixing($AC$5,AZ1680,TRUE,_xll.ohTrigger(Trigger,Trigger6M))</f>
        <v>1.7606620784441768E-2</v>
      </c>
      <c r="BD1680" s="246">
        <f>_xll.qlIndexFixing($BE$1,AZ1680,TRUE,_xll.ohTrigger(Trigger,Trigger6M))</f>
        <v>1.7637720621783232E-2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51120</v>
      </c>
      <c r="BA1681" s="101">
        <f>_xll.qlCalendarAdvance(Calendar,BA1680,AY1681,"f",,Trigger)</f>
        <v>51124</v>
      </c>
      <c r="BB1681" s="101">
        <f>_xll.qlInterestRateIndexMaturity(Currency&amp;"ibor"&amp;Tenor,BA1681,Trigger)</f>
        <v>51307</v>
      </c>
      <c r="BC1681" s="246">
        <f>_xll.qlIndexFixing($AC$5,AZ1681,TRUE,_xll.ohTrigger(Trigger,Trigger6M))</f>
        <v>1.7607572398438989E-2</v>
      </c>
      <c r="BD1681" s="246">
        <f>_xll.qlIndexFixing($BE$1,AZ1681,TRUE,_xll.ohTrigger(Trigger,Trigger6M))</f>
        <v>1.7638288535470455E-2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51126</v>
      </c>
      <c r="BA1682" s="101">
        <f>_xll.qlCalendarAdvance(Calendar,BA1681,AY1682,"f",,Trigger)</f>
        <v>51131</v>
      </c>
      <c r="BB1682" s="101">
        <f>_xll.qlInterestRateIndexMaturity(Currency&amp;"ibor"&amp;Tenor,BA1682,Trigger)</f>
        <v>51314</v>
      </c>
      <c r="BC1682" s="246">
        <f>_xll.qlIndexFixing($AC$5,AZ1682,TRUE,_xll.ohTrigger(Trigger,Trigger6M))</f>
        <v>1.7608524012893111E-2</v>
      </c>
      <c r="BD1682" s="246">
        <f>_xll.qlIndexFixing($BE$1,AZ1682,TRUE,_xll.ohTrigger(Trigger,Trigger6M))</f>
        <v>1.7638927471865833E-2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51134</v>
      </c>
      <c r="BA1683" s="101">
        <f>_xll.qlCalendarAdvance(Calendar,BA1682,AY1683,"f",,Trigger)</f>
        <v>51138</v>
      </c>
      <c r="BB1683" s="101">
        <f>_xll.qlInterestRateIndexMaturity(Currency&amp;"ibor"&amp;Tenor,BA1683,Trigger)</f>
        <v>51320</v>
      </c>
      <c r="BC1683" s="246">
        <f>_xll.qlIndexFixing($AC$5,AZ1683,TRUE,_xll.ohTrigger(Trigger,Trigger6M))</f>
        <v>1.760900731479316E-2</v>
      </c>
      <c r="BD1683" s="246">
        <f>_xll.qlIndexFixing($BE$1,AZ1683,TRUE,_xll.ohTrigger(Trigger,Trigger6M))</f>
        <v>1.7639131453775131E-2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51141</v>
      </c>
      <c r="BA1684" s="101">
        <f>_xll.qlCalendarAdvance(Calendar,BA1683,AY1684,"f",,Trigger)</f>
        <v>51145</v>
      </c>
      <c r="BB1684" s="101">
        <f>_xll.qlInterestRateIndexMaturity(Currency&amp;"ibor"&amp;Tenor,BA1684,Trigger)</f>
        <v>51327</v>
      </c>
      <c r="BC1684" s="246">
        <f>_xll.qlIndexFixing($AC$5,AZ1684,TRUE,_xll.ohTrigger(Trigger,Trigger6M))</f>
        <v>1.7610162450124724E-2</v>
      </c>
      <c r="BD1684" s="246">
        <f>_xll.qlIndexFixing($BE$1,AZ1684,TRUE,_xll.ohTrigger(Trigger,Trigger6M))</f>
        <v>1.763990662800104E-2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51148</v>
      </c>
      <c r="BA1685" s="101">
        <f>_xll.qlCalendarAdvance(Calendar,BA1684,AY1685,"f",,Trigger)</f>
        <v>51152</v>
      </c>
      <c r="BB1685" s="101">
        <f>_xll.qlInterestRateIndexMaturity(Currency&amp;"ibor"&amp;Tenor,BA1685,Trigger)</f>
        <v>51334</v>
      </c>
      <c r="BC1685" s="246">
        <f>_xll.qlIndexFixing($AC$5,AZ1685,TRUE,_xll.ohTrigger(Trigger,Trigger6M))</f>
        <v>1.7611317897830589E-2</v>
      </c>
      <c r="BD1685" s="246">
        <f>_xll.qlIndexFixing($BE$1,AZ1685,TRUE,_xll.ohTrigger(Trigger,Trigger6M))</f>
        <v>1.7640749614132051E-2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51155</v>
      </c>
      <c r="BA1686" s="101">
        <f>_xll.qlCalendarAdvance(Calendar,BA1685,AY1686,"f",,Trigger)</f>
        <v>51159</v>
      </c>
      <c r="BB1686" s="101">
        <f>_xll.qlInterestRateIndexMaturity(Currency&amp;"ibor"&amp;Tenor,BA1686,Trigger)</f>
        <v>51341</v>
      </c>
      <c r="BC1686" s="246">
        <f>_xll.qlIndexFixing($AC$5,AZ1686,TRUE,_xll.ohTrigger(Trigger,Trigger6M))</f>
        <v>1.7612473657912513E-2</v>
      </c>
      <c r="BD1686" s="246">
        <f>_xll.qlIndexFixing($BE$1,AZ1686,TRUE,_xll.ohTrigger(Trigger,Trigger6M))</f>
        <v>1.7641657605637771E-2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51162</v>
      </c>
      <c r="BA1687" s="101">
        <f>_xll.qlCalendarAdvance(Calendar,BA1686,AY1687,"f",,Trigger)</f>
        <v>51166</v>
      </c>
      <c r="BB1687" s="101">
        <f>_xll.qlInterestRateIndexMaturity(Currency&amp;"ibor"&amp;Tenor,BA1687,Trigger)</f>
        <v>51348</v>
      </c>
      <c r="BC1687" s="246">
        <f>_xll.qlIndexFixing($AC$5,AZ1687,TRUE,_xll.ohTrigger(Trigger,Trigger6M))</f>
        <v>1.7613629730370058E-2</v>
      </c>
      <c r="BD1687" s="246">
        <f>_xll.qlIndexFixing($BE$1,AZ1687,TRUE,_xll.ohTrigger(Trigger,Trigger6M))</f>
        <v>1.7642627795990001E-2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51169</v>
      </c>
      <c r="BA1688" s="101">
        <f>_xll.qlCalendarAdvance(Calendar,BA1687,AY1688,"f",,Trigger)</f>
        <v>51173</v>
      </c>
      <c r="BB1688" s="101">
        <f>_xll.qlInterestRateIndexMaturity(Currency&amp;"ibor"&amp;Tenor,BA1688,Trigger)</f>
        <v>51355</v>
      </c>
      <c r="BC1688" s="246">
        <f>_xll.qlIndexFixing($AC$5,AZ1688,TRUE,_xll.ohTrigger(Trigger,Trigger6M))</f>
        <v>1.7614786115203663E-2</v>
      </c>
      <c r="BD1688" s="246">
        <f>_xll.qlIndexFixing($BE$1,AZ1688,TRUE,_xll.ohTrigger(Trigger,Trigger6M))</f>
        <v>1.7643657378660551E-2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51176</v>
      </c>
      <c r="BA1689" s="101">
        <f>_xll.qlCalendarAdvance(Calendar,BA1688,AY1689,"f",,Trigger)</f>
        <v>51180</v>
      </c>
      <c r="BB1689" s="101">
        <f>_xll.qlInterestRateIndexMaturity(Currency&amp;"ibor"&amp;Tenor,BA1689,Trigger)</f>
        <v>51362</v>
      </c>
      <c r="BC1689" s="246">
        <f>_xll.qlIndexFixing($AC$5,AZ1689,TRUE,_xll.ohTrigger(Trigger,Trigger6M))</f>
        <v>1.7615942812415523E-2</v>
      </c>
      <c r="BD1689" s="246">
        <f>_xll.qlIndexFixing($BE$1,AZ1689,TRUE,_xll.ohTrigger(Trigger,Trigger6M))</f>
        <v>1.7644743547121658E-2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51183</v>
      </c>
      <c r="BA1690" s="101">
        <f>_xll.qlCalendarAdvance(Calendar,BA1689,AY1690,"f",,Trigger)</f>
        <v>51187</v>
      </c>
      <c r="BB1690" s="101">
        <f>_xll.qlInterestRateIndexMaturity(Currency&amp;"ibor"&amp;Tenor,BA1690,Trigger)</f>
        <v>51369</v>
      </c>
      <c r="BC1690" s="246">
        <f>_xll.qlIndexFixing($AC$5,AZ1690,TRUE,_xll.ohTrigger(Trigger,Trigger6M))</f>
        <v>1.7617099822003879E-2</v>
      </c>
      <c r="BD1690" s="246">
        <f>_xll.qlIndexFixing($BE$1,AZ1690,TRUE,_xll.ohTrigger(Trigger,Trigger6M))</f>
        <v>1.7645883494843809E-2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51190</v>
      </c>
      <c r="BA1691" s="101">
        <f>_xll.qlCalendarAdvance(Calendar,BA1690,AY1691,"f",,Trigger)</f>
        <v>51194</v>
      </c>
      <c r="BB1691" s="101">
        <f>_xll.qlInterestRateIndexMaturity(Currency&amp;"ibor"&amp;Tenor,BA1691,Trigger)</f>
        <v>51376</v>
      </c>
      <c r="BC1691" s="246">
        <f>_xll.qlIndexFixing($AC$5,AZ1691,TRUE,_xll.ohTrigger(Trigger,Trigger6M))</f>
        <v>1.7618257143970931E-2</v>
      </c>
      <c r="BD1691" s="246">
        <f>_xll.qlIndexFixing($BE$1,AZ1691,TRUE,_xll.ohTrigger(Trigger,Trigger6M))</f>
        <v>1.7647074415295734E-2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51197</v>
      </c>
      <c r="BA1692" s="101">
        <f>_xll.qlCalendarAdvance(Calendar,BA1691,AY1692,"f",,Trigger)</f>
        <v>51201</v>
      </c>
      <c r="BB1692" s="101">
        <f>_xll.qlInterestRateIndexMaturity(Currency&amp;"ibor"&amp;Tenor,BA1692,Trigger)</f>
        <v>51385</v>
      </c>
      <c r="BC1692" s="246">
        <f>_xll.qlIndexFixing($AC$5,AZ1692,TRUE,_xll.ohTrigger(Trigger,Trigger6M))</f>
        <v>1.762044849628468E-2</v>
      </c>
      <c r="BD1692" s="246">
        <f>_xll.qlIndexFixing($BE$1,AZ1692,TRUE,_xll.ohTrigger(Trigger,Trigger6M))</f>
        <v>1.7649387859288039E-2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51204</v>
      </c>
      <c r="BA1693" s="101">
        <f>_xll.qlCalendarAdvance(Calendar,BA1692,AY1693,"f",,Trigger)</f>
        <v>51208</v>
      </c>
      <c r="BB1693" s="101">
        <f>_xll.qlInterestRateIndexMaturity(Currency&amp;"ibor"&amp;Tenor,BA1693,Trigger)</f>
        <v>51392</v>
      </c>
      <c r="BC1693" s="246">
        <f>_xll.qlIndexFixing($AC$5,AZ1693,TRUE,_xll.ohTrigger(Trigger,Trigger6M))</f>
        <v>1.7621604400664286E-2</v>
      </c>
      <c r="BD1693" s="246">
        <f>_xll.qlIndexFixing($BE$1,AZ1693,TRUE,_xll.ohTrigger(Trigger,Trigger6M))</f>
        <v>1.7650676234931165E-2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51211</v>
      </c>
      <c r="BA1694" s="101">
        <f>_xll.qlCalendarAdvance(Calendar,BA1693,AY1694,"f",,Trigger)</f>
        <v>51215</v>
      </c>
      <c r="BB1694" s="101">
        <f>_xll.qlInterestRateIndexMaturity(Currency&amp;"ibor"&amp;Tenor,BA1694,Trigger)</f>
        <v>51399</v>
      </c>
      <c r="BC1694" s="246">
        <f>_xll.qlIndexFixing($AC$5,AZ1694,TRUE,_xll.ohTrigger(Trigger,Trigger6M))</f>
        <v>1.7622760614070171E-2</v>
      </c>
      <c r="BD1694" s="246">
        <f>_xll.qlIndexFixing($BE$1,AZ1694,TRUE,_xll.ohTrigger(Trigger,Trigger6M))</f>
        <v>1.7652006684067679E-2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51218</v>
      </c>
      <c r="BA1695" s="101">
        <f>_xll.qlCalendarAdvance(Calendar,BA1694,AY1695,"f",,Trigger)</f>
        <v>51222</v>
      </c>
      <c r="BB1695" s="101">
        <f>_xll.qlInterestRateIndexMaturity(Currency&amp;"ibor"&amp;Tenor,BA1695,Trigger)</f>
        <v>51406</v>
      </c>
      <c r="BC1695" s="246">
        <f>_xll.qlIndexFixing($AC$5,AZ1695,TRUE,_xll.ohTrigger(Trigger,Trigger6M))</f>
        <v>1.7623917136503211E-2</v>
      </c>
      <c r="BD1695" s="246">
        <f>_xll.qlIndexFixing($BE$1,AZ1695,TRUE,_xll.ohTrigger(Trigger,Trigger6M))</f>
        <v>1.7653376430386222E-2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51223</v>
      </c>
      <c r="BA1696" s="101">
        <f>_xll.qlCalendarAdvance(Calendar,BA1695,AY1696,"f",,Trigger)</f>
        <v>51229</v>
      </c>
      <c r="BB1696" s="101">
        <f>_xll.qlInterestRateIndexMaturity(Currency&amp;"ibor"&amp;Tenor,BA1696,Trigger)</f>
        <v>51412</v>
      </c>
      <c r="BC1696" s="246">
        <f>_xll.qlIndexFixing($AC$5,AZ1696,TRUE,_xll.ohTrigger(Trigger,Trigger6M))</f>
        <v>1.7624561269599558E-2</v>
      </c>
      <c r="BD1696" s="246">
        <f>_xll.qlIndexFixing($BE$1,AZ1696,TRUE,_xll.ohTrigger(Trigger,Trigger6M))</f>
        <v>1.7654239003245455E-2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51232</v>
      </c>
      <c r="BA1697" s="101">
        <f>_xll.qlCalendarAdvance(Calendar,BA1696,AY1697,"f",,Trigger)</f>
        <v>51236</v>
      </c>
      <c r="BB1697" s="101">
        <f>_xll.qlInterestRateIndexMaturity(Currency&amp;"ibor"&amp;Tenor,BA1697,Trigger)</f>
        <v>51419</v>
      </c>
      <c r="BC1697" s="246">
        <f>_xll.qlIndexFixing($AC$5,AZ1697,TRUE,_xll.ohTrigger(Trigger,Trigger6M))</f>
        <v>1.762571943209312E-2</v>
      </c>
      <c r="BD1697" s="246">
        <f>_xll.qlIndexFixing($BE$1,AZ1697,TRUE,_xll.ohTrigger(Trigger,Trigger6M))</f>
        <v>1.7655677925169144E-2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51239</v>
      </c>
      <c r="BA1698" s="101">
        <f>_xll.qlCalendarAdvance(Calendar,BA1697,AY1698,"f",,Trigger)</f>
        <v>51243</v>
      </c>
      <c r="BB1698" s="101">
        <f>_xll.qlInterestRateIndexMaturity(Currency&amp;"ibor"&amp;Tenor,BA1698,Trigger)</f>
        <v>51426</v>
      </c>
      <c r="BC1698" s="246">
        <f>_xll.qlIndexFixing($AC$5,AZ1698,TRUE,_xll.ohTrigger(Trigger,Trigger6M))</f>
        <v>1.7626877905283719E-2</v>
      </c>
      <c r="BD1698" s="246">
        <f>_xll.qlIndexFixing($BE$1,AZ1698,TRUE,_xll.ohTrigger(Trigger,Trigger6M))</f>
        <v>1.7657147993671921E-2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51246</v>
      </c>
      <c r="BA1699" s="101">
        <f>_xll.qlCalendarAdvance(Calendar,BA1698,AY1699,"f",,Trigger)</f>
        <v>51250</v>
      </c>
      <c r="BB1699" s="101">
        <f>_xll.qlInterestRateIndexMaturity(Currency&amp;"ibor"&amp;Tenor,BA1699,Trigger)</f>
        <v>51433</v>
      </c>
      <c r="BC1699" s="246">
        <f>_xll.qlIndexFixing($AC$5,AZ1699,TRUE,_xll.ohTrigger(Trigger,Trigger6M))</f>
        <v>1.7628036689170051E-2</v>
      </c>
      <c r="BD1699" s="246">
        <f>_xll.qlIndexFixing($BE$1,AZ1699,TRUE,_xll.ohTrigger(Trigger,Trigger6M))</f>
        <v>1.7658646417387083E-2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51253</v>
      </c>
      <c r="BA1700" s="101">
        <f>_xll.qlCalendarAdvance(Calendar,BA1699,AY1700,"f",,Trigger)</f>
        <v>51258</v>
      </c>
      <c r="BB1700" s="101">
        <f>_xll.qlInterestRateIndexMaturity(Currency&amp;"ibor"&amp;Tenor,BA1700,Trigger)</f>
        <v>51442</v>
      </c>
      <c r="BC1700" s="246">
        <f>_xll.qlIndexFixing($AC$5,AZ1700,TRUE,_xll.ohTrigger(Trigger,Trigger6M))</f>
        <v>1.7629869847548166E-2</v>
      </c>
      <c r="BD1700" s="246">
        <f>_xll.qlIndexFixing($BE$1,AZ1700,TRUE,_xll.ohTrigger(Trigger,Trigger6M))</f>
        <v>1.7660937159518993E-2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51263</v>
      </c>
      <c r="BA1701" s="101">
        <f>_xll.qlCalendarAdvance(Calendar,BA1700,AY1701,"f",,Trigger)</f>
        <v>51265</v>
      </c>
      <c r="BB1701" s="101">
        <f>_xll.qlInterestRateIndexMaturity(Currency&amp;"ibor"&amp;Tenor,BA1701,Trigger)</f>
        <v>51449</v>
      </c>
      <c r="BC1701" s="246">
        <f>_xll.qlIndexFixing($AC$5,AZ1701,TRUE,_xll.ohTrigger(Trigger,Trigger6M))</f>
        <v>1.763102826830314E-2</v>
      </c>
      <c r="BD1701" s="246">
        <f>_xll.qlIndexFixing($BE$1,AZ1701,TRUE,_xll.ohTrigger(Trigger,Trigger6M))</f>
        <v>1.7662487393620949E-2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51270</v>
      </c>
      <c r="BA1702" s="101">
        <f>_xll.qlCalendarAdvance(Calendar,BA1701,AY1702,"f",,Trigger)</f>
        <v>51272</v>
      </c>
      <c r="BB1702" s="101">
        <f>_xll.qlInterestRateIndexMaturity(Currency&amp;"ibor"&amp;Tenor,BA1702,Trigger)</f>
        <v>51456</v>
      </c>
      <c r="BC1702" s="246">
        <f>_xll.qlIndexFixing($AC$5,AZ1702,TRUE,_xll.ohTrigger(Trigger,Trigger6M))</f>
        <v>1.7632186998088304E-2</v>
      </c>
      <c r="BD1702" s="246">
        <f>_xll.qlIndexFixing($BE$1,AZ1702,TRUE,_xll.ohTrigger(Trigger,Trigger6M))</f>
        <v>1.7664057093938503E-2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51277</v>
      </c>
      <c r="BA1703" s="101">
        <f>_xll.qlCalendarAdvance(Calendar,BA1702,AY1703,"f",,Trigger)</f>
        <v>51279</v>
      </c>
      <c r="BB1703" s="101">
        <f>_xll.qlInterestRateIndexMaturity(Currency&amp;"ibor"&amp;Tenor,BA1703,Trigger)</f>
        <v>51463</v>
      </c>
      <c r="BC1703" s="246">
        <f>_xll.qlIndexFixing($AC$5,AZ1703,TRUE,_xll.ohTrigger(Trigger,Trigger6M))</f>
        <v>1.7633346036906705E-2</v>
      </c>
      <c r="BD1703" s="246">
        <f>_xll.qlIndexFixing($BE$1,AZ1703,TRUE,_xll.ohTrigger(Trigger,Trigger6M))</f>
        <v>1.7665643484105126E-2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51284</v>
      </c>
      <c r="BA1704" s="101">
        <f>_xll.qlCalendarAdvance(Calendar,BA1703,AY1704,"f",,Trigger)</f>
        <v>51286</v>
      </c>
      <c r="BB1704" s="101">
        <f>_xll.qlInterestRateIndexMaturity(Currency&amp;"ibor"&amp;Tenor,BA1704,Trigger)</f>
        <v>51470</v>
      </c>
      <c r="BC1704" s="246">
        <f>_xll.qlIndexFixing($AC$5,AZ1704,TRUE,_xll.ohTrigger(Trigger,Trigger6M))</f>
        <v>1.7634505384756166E-2</v>
      </c>
      <c r="BD1704" s="246">
        <f>_xll.qlIndexFixing($BE$1,AZ1704,TRUE,_xll.ohTrigger(Trigger,Trigger6M))</f>
        <v>1.7667243787746034E-2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51291</v>
      </c>
      <c r="BA1705" s="101">
        <f>_xll.qlCalendarAdvance(Calendar,BA1704,AY1705,"f",,Trigger)</f>
        <v>51293</v>
      </c>
      <c r="BB1705" s="101">
        <f>_xll.qlInterestRateIndexMaturity(Currency&amp;"ibor"&amp;Tenor,BA1705,Trigger)</f>
        <v>51476</v>
      </c>
      <c r="BC1705" s="246">
        <f>_xll.qlIndexFixing($AC$5,AZ1705,TRUE,_xll.ohTrigger(Trigger,Trigger6M))</f>
        <v>1.7635161749385325E-2</v>
      </c>
      <c r="BD1705" s="246">
        <f>_xll.qlIndexFixing($BE$1,AZ1705,TRUE,_xll.ohTrigger(Trigger,Trigger6M))</f>
        <v>1.7668306877052085E-2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51298</v>
      </c>
      <c r="BA1706" s="101">
        <f>_xll.qlCalendarAdvance(Calendar,BA1705,AY1706,"f",,Trigger)</f>
        <v>51300</v>
      </c>
      <c r="BB1706" s="101">
        <f>_xll.qlInterestRateIndexMaturity(Currency&amp;"ibor"&amp;Tenor,BA1706,Trigger)</f>
        <v>51483</v>
      </c>
      <c r="BC1706" s="246">
        <f>_xll.qlIndexFixing($AC$5,AZ1706,TRUE,_xll.ohTrigger(Trigger,Trigger6M))</f>
        <v>1.763632275254997E-2</v>
      </c>
      <c r="BD1706" s="246">
        <f>_xll.qlIndexFixing($BE$1,AZ1706,TRUE,_xll.ohTrigger(Trigger,Trigger6M))</f>
        <v>1.7669926659736462E-2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51305</v>
      </c>
      <c r="BA1707" s="101">
        <f>_xll.qlCalendarAdvance(Calendar,BA1706,AY1707,"f",,Trigger)</f>
        <v>51307</v>
      </c>
      <c r="BB1707" s="101">
        <f>_xll.qlInterestRateIndexMaturity(Currency&amp;"ibor"&amp;Tenor,BA1707,Trigger)</f>
        <v>51490</v>
      </c>
      <c r="BC1707" s="246">
        <f>_xll.qlIndexFixing($AC$5,AZ1707,TRUE,_xll.ohTrigger(Trigger,Trigger6M))</f>
        <v>1.7637484066416898E-2</v>
      </c>
      <c r="BD1707" s="246">
        <f>_xll.qlIndexFixing($BE$1,AZ1707,TRUE,_xll.ohTrigger(Trigger,Trigger6M))</f>
        <v>1.7671552067617755E-2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51312</v>
      </c>
      <c r="BA1708" s="101">
        <f>_xll.qlCalendarAdvance(Calendar,BA1707,AY1708,"f",,Trigger)</f>
        <v>51314</v>
      </c>
      <c r="BB1708" s="101">
        <f>_xll.qlInterestRateIndexMaturity(Currency&amp;"ibor"&amp;Tenor,BA1708,Trigger)</f>
        <v>51497</v>
      </c>
      <c r="BC1708" s="246">
        <f>_xll.qlIndexFixing($AC$5,AZ1708,TRUE,_xll.ohTrigger(Trigger,Trigger6M))</f>
        <v>1.7638645690984799E-2</v>
      </c>
      <c r="BD1708" s="246">
        <f>_xll.qlIndexFixing($BE$1,AZ1708,TRUE,_xll.ohTrigger(Trigger,Trigger6M))</f>
        <v>1.7673180309250646E-2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51319</v>
      </c>
      <c r="BA1709" s="101">
        <f>_xll.qlCalendarAdvance(Calendar,BA1708,AY1709,"f",,Trigger)</f>
        <v>51321</v>
      </c>
      <c r="BB1709" s="101">
        <f>_xll.qlInterestRateIndexMaturity(Currency&amp;"ibor"&amp;Tenor,BA1709,Trigger)</f>
        <v>51505</v>
      </c>
      <c r="BC1709" s="246">
        <f>_xll.qlIndexFixing($AC$5,AZ1709,TRUE,_xll.ohTrigger(Trigger,Trigger6M))</f>
        <v>1.7640249267483876E-2</v>
      </c>
      <c r="BD1709" s="246">
        <f>_xll.qlIndexFixing($BE$1,AZ1709,TRUE,_xll.ohTrigger(Trigger,Trigger6M))</f>
        <v>1.7675356845137588E-2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51326</v>
      </c>
      <c r="BA1710" s="101">
        <f>_xll.qlCalendarAdvance(Calendar,BA1709,AY1710,"f",,Trigger)</f>
        <v>51328</v>
      </c>
      <c r="BB1710" s="101">
        <f>_xll.qlInterestRateIndexMaturity(Currency&amp;"ibor"&amp;Tenor,BA1710,Trigger)</f>
        <v>51512</v>
      </c>
      <c r="BC1710" s="246">
        <f>_xll.qlIndexFixing($AC$5,AZ1710,TRUE,_xll.ohTrigger(Trigger,Trigger6M))</f>
        <v>1.7641209049092849E-2</v>
      </c>
      <c r="BD1710" s="246">
        <f>_xll.qlIndexFixing($BE$1,AZ1710,TRUE,_xll.ohTrigger(Trigger,Trigger6M))</f>
        <v>1.7676983297960445E-2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51333</v>
      </c>
      <c r="BA1711" s="101">
        <f>_xll.qlCalendarAdvance(Calendar,BA1710,AY1711,"f",,Trigger)</f>
        <v>51335</v>
      </c>
      <c r="BB1711" s="101">
        <f>_xll.qlInterestRateIndexMaturity(Currency&amp;"ibor"&amp;Tenor,BA1711,Trigger)</f>
        <v>51519</v>
      </c>
      <c r="BC1711" s="246">
        <f>_xll.qlIndexFixing($AC$5,AZ1711,TRUE,_xll.ohTrigger(Trigger,Trigger6M))</f>
        <v>1.7642168831169272E-2</v>
      </c>
      <c r="BD1711" s="246">
        <f>_xll.qlIndexFixing($BE$1,AZ1711,TRUE,_xll.ohTrigger(Trigger,Trigger6M))</f>
        <v>1.7678607799084933E-2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51340</v>
      </c>
      <c r="BA1712" s="101">
        <f>_xll.qlCalendarAdvance(Calendar,BA1711,AY1712,"f",,Trigger)</f>
        <v>51342</v>
      </c>
      <c r="BB1712" s="101">
        <f>_xll.qlInterestRateIndexMaturity(Currency&amp;"ibor"&amp;Tenor,BA1712,Trigger)</f>
        <v>51526</v>
      </c>
      <c r="BC1712" s="246">
        <f>_xll.qlIndexFixing($AC$5,AZ1712,TRUE,_xll.ohTrigger(Trigger,Trigger6M))</f>
        <v>1.7643128613711843E-2</v>
      </c>
      <c r="BD1712" s="246">
        <f>_xll.qlIndexFixing($BE$1,AZ1712,TRUE,_xll.ohTrigger(Trigger,Trigger6M))</f>
        <v>1.7680230348506711E-2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51347</v>
      </c>
      <c r="BA1713" s="101">
        <f>_xll.qlCalendarAdvance(Calendar,BA1712,AY1713,"f",,Trigger)</f>
        <v>51349</v>
      </c>
      <c r="BB1713" s="101">
        <f>_xll.qlInterestRateIndexMaturity(Currency&amp;"ibor"&amp;Tenor,BA1713,Trigger)</f>
        <v>51533</v>
      </c>
      <c r="BC1713" s="246">
        <f>_xll.qlIndexFixing($AC$5,AZ1713,TRUE,_xll.ohTrigger(Trigger,Trigger6M))</f>
        <v>1.7644088396720565E-2</v>
      </c>
      <c r="BD1713" s="246">
        <f>_xll.qlIndexFixing($BE$1,AZ1713,TRUE,_xll.ohTrigger(Trigger,Trigger6M))</f>
        <v>1.7681850946219692E-2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51354</v>
      </c>
      <c r="BA1714" s="101">
        <f>_xll.qlCalendarAdvance(Calendar,BA1713,AY1714,"f",,Trigger)</f>
        <v>51356</v>
      </c>
      <c r="BB1714" s="101">
        <f>_xll.qlInterestRateIndexMaturity(Currency&amp;"ibor"&amp;Tenor,BA1714,Trigger)</f>
        <v>51540</v>
      </c>
      <c r="BC1714" s="246">
        <f>_xll.qlIndexFixing($AC$5,AZ1714,TRUE,_xll.ohTrigger(Trigger,Trigger6M))</f>
        <v>1.7645048180196739E-2</v>
      </c>
      <c r="BD1714" s="246">
        <f>_xll.qlIndexFixing($BE$1,AZ1714,TRUE,_xll.ohTrigger(Trigger,Trigger6M))</f>
        <v>1.7683469592220839E-2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51361</v>
      </c>
      <c r="BA1715" s="101">
        <f>_xll.qlCalendarAdvance(Calendar,BA1714,AY1715,"f",,Trigger)</f>
        <v>51363</v>
      </c>
      <c r="BB1715" s="101">
        <f>_xll.qlInterestRateIndexMaturity(Currency&amp;"ibor"&amp;Tenor,BA1715,Trigger)</f>
        <v>51547</v>
      </c>
      <c r="BC1715" s="246">
        <f>_xll.qlIndexFixing($AC$5,AZ1715,TRUE,_xll.ohTrigger(Trigger,Trigger6M))</f>
        <v>1.7646007964139062E-2</v>
      </c>
      <c r="BD1715" s="246">
        <f>_xll.qlIndexFixing($BE$1,AZ1715,TRUE,_xll.ohTrigger(Trigger,Trigger6M))</f>
        <v>1.7685086286503632E-2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51368</v>
      </c>
      <c r="BA1716" s="101">
        <f>_xll.qlCalendarAdvance(Calendar,BA1715,AY1716,"f",,Trigger)</f>
        <v>51370</v>
      </c>
      <c r="BB1716" s="101">
        <f>_xll.qlInterestRateIndexMaturity(Currency&amp;"ibor"&amp;Tenor,BA1716,Trigger)</f>
        <v>51554</v>
      </c>
      <c r="BC1716" s="246">
        <f>_xll.qlIndexFixing($AC$5,AZ1716,TRUE,_xll.ohTrigger(Trigger,Trigger6M))</f>
        <v>1.7646967748548403E-2</v>
      </c>
      <c r="BD1716" s="246">
        <f>_xll.qlIndexFixing($BE$1,AZ1716,TRUE,_xll.ohTrigger(Trigger,Trigger6M))</f>
        <v>1.7686701029065034E-2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51375</v>
      </c>
      <c r="BA1717" s="101">
        <f>_xll.qlCalendarAdvance(Calendar,BA1716,AY1717,"f",,Trigger)</f>
        <v>51377</v>
      </c>
      <c r="BB1717" s="101">
        <f>_xll.qlInterestRateIndexMaturity(Currency&amp;"ibor"&amp;Tenor,BA1717,Trigger)</f>
        <v>51560</v>
      </c>
      <c r="BC1717" s="246">
        <f>_xll.qlIndexFixing($AC$5,AZ1717,TRUE,_xll.ohTrigger(Trigger,Trigger6M))</f>
        <v>1.7647427713938454E-2</v>
      </c>
      <c r="BD1717" s="246">
        <f>_xll.qlIndexFixing($BE$1,AZ1717,TRUE,_xll.ohTrigger(Trigger,Trigger6M))</f>
        <v>1.7687766060486523E-2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51382</v>
      </c>
      <c r="BA1718" s="101">
        <f>_xll.qlCalendarAdvance(Calendar,BA1717,AY1718,"f",,Trigger)</f>
        <v>51384</v>
      </c>
      <c r="BB1718" s="101">
        <f>_xll.qlInterestRateIndexMaturity(Currency&amp;"ibor"&amp;Tenor,BA1718,Trigger)</f>
        <v>51565</v>
      </c>
      <c r="BC1718" s="246">
        <f>_xll.qlIndexFixing($AC$5,AZ1718,TRUE,_xll.ohTrigger(Trigger,Trigger6M))</f>
        <v>1.764738778190229E-2</v>
      </c>
      <c r="BD1718" s="246">
        <f>_xll.qlIndexFixing($BE$1,AZ1718,TRUE,_xll.ohTrigger(Trigger,Trigger6M))</f>
        <v>1.7688281598756628E-2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51389</v>
      </c>
      <c r="BA1719" s="101">
        <f>_xll.qlCalendarAdvance(Calendar,BA1718,AY1719,"f",,Trigger)</f>
        <v>51391</v>
      </c>
      <c r="BB1719" s="101">
        <f>_xll.qlInterestRateIndexMaturity(Currency&amp;"ibor"&amp;Tenor,BA1719,Trigger)</f>
        <v>51572</v>
      </c>
      <c r="BC1719" s="246">
        <f>_xll.qlIndexFixing($AC$5,AZ1719,TRUE,_xll.ohTrigger(Trigger,Trigger6M))</f>
        <v>1.7648347427093005E-2</v>
      </c>
      <c r="BD1719" s="246">
        <f>_xll.qlIndexFixing($BE$1,AZ1719,TRUE,_xll.ohTrigger(Trigger,Trigger6M))</f>
        <v>1.7689890668193438E-2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51396</v>
      </c>
      <c r="BA1720" s="101">
        <f>_xll.qlCalendarAdvance(Calendar,BA1719,AY1720,"f",,Trigger)</f>
        <v>51398</v>
      </c>
      <c r="BB1720" s="101">
        <f>_xll.qlInterestRateIndexMaturity(Currency&amp;"ibor"&amp;Tenor,BA1720,Trigger)</f>
        <v>51579</v>
      </c>
      <c r="BC1720" s="246">
        <f>_xll.qlIndexFixing($AC$5,AZ1720,TRUE,_xll.ohTrigger(Trigger,Trigger6M))</f>
        <v>1.7649307072742138E-2</v>
      </c>
      <c r="BD1720" s="246">
        <f>_xll.qlIndexFixing($BE$1,AZ1720,TRUE,_xll.ohTrigger(Trigger,Trigger6M))</f>
        <v>1.7691497786153917E-2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51403</v>
      </c>
      <c r="BA1721" s="101">
        <f>_xll.qlCalendarAdvance(Calendar,BA1720,AY1721,"f",,Trigger)</f>
        <v>51405</v>
      </c>
      <c r="BB1721" s="101">
        <f>_xll.qlInterestRateIndexMaturity(Currency&amp;"ibor"&amp;Tenor,BA1721,Trigger)</f>
        <v>51586</v>
      </c>
      <c r="BC1721" s="246">
        <f>_xll.qlIndexFixing($AC$5,AZ1721,TRUE,_xll.ohTrigger(Trigger,Trigger6M))</f>
        <v>1.765026671885013E-2</v>
      </c>
      <c r="BD1721" s="246">
        <f>_xll.qlIndexFixing($BE$1,AZ1721,TRUE,_xll.ohTrigger(Trigger,Trigger6M))</f>
        <v>1.7693102952634977E-2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51410</v>
      </c>
      <c r="BA1722" s="101">
        <f>_xll.qlCalendarAdvance(Calendar,BA1721,AY1722,"f",,Trigger)</f>
        <v>51412</v>
      </c>
      <c r="BB1722" s="101">
        <f>_xll.qlInterestRateIndexMaturity(Currency&amp;"ibor"&amp;Tenor,BA1722,Trigger)</f>
        <v>51594</v>
      </c>
      <c r="BC1722" s="246">
        <f>_xll.qlIndexFixing($AC$5,AZ1722,TRUE,_xll.ohTrigger(Trigger,Trigger6M))</f>
        <v>1.7651726377798417E-2</v>
      </c>
      <c r="BD1722" s="246">
        <f>_xll.qlIndexFixing($BE$1,AZ1722,TRUE,_xll.ohTrigger(Trigger,Trigger6M))</f>
        <v>1.769525359906662E-2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51417</v>
      </c>
      <c r="BA1723" s="101">
        <f>_xll.qlCalendarAdvance(Calendar,BA1722,AY1723,"f",,Trigger)</f>
        <v>51419</v>
      </c>
      <c r="BB1723" s="101">
        <f>_xll.qlInterestRateIndexMaturity(Currency&amp;"ibor"&amp;Tenor,BA1723,Trigger)</f>
        <v>51601</v>
      </c>
      <c r="BC1723" s="246">
        <f>_xll.qlIndexFixing($AC$5,AZ1723,TRUE,_xll.ohTrigger(Trigger,Trigger6M))</f>
        <v>1.7652686071705177E-2</v>
      </c>
      <c r="BD1723" s="246">
        <f>_xll.qlIndexFixing($BE$1,AZ1723,TRUE,_xll.ohTrigger(Trigger,Trigger6M))</f>
        <v>1.7696854801536575E-2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51424</v>
      </c>
      <c r="BA1724" s="101">
        <f>_xll.qlCalendarAdvance(Calendar,BA1723,AY1724,"f",,Trigger)</f>
        <v>51426</v>
      </c>
      <c r="BB1724" s="101">
        <f>_xll.qlInterestRateIndexMaturity(Currency&amp;"ibor"&amp;Tenor,BA1724,Trigger)</f>
        <v>51608</v>
      </c>
      <c r="BC1724" s="246">
        <f>_xll.qlIndexFixing($AC$5,AZ1724,TRUE,_xll.ohTrigger(Trigger,Trigger6M))</f>
        <v>1.7653645766073107E-2</v>
      </c>
      <c r="BD1724" s="246">
        <f>_xll.qlIndexFixing($BE$1,AZ1724,TRUE,_xll.ohTrigger(Trigger,Trigger6M))</f>
        <v>1.7698454052424775E-2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51431</v>
      </c>
      <c r="BA1725" s="101">
        <f>_xll.qlCalendarAdvance(Calendar,BA1724,AY1725,"f",,Trigger)</f>
        <v>51433</v>
      </c>
      <c r="BB1725" s="101">
        <f>_xll.qlInterestRateIndexMaturity(Currency&amp;"ibor"&amp;Tenor,BA1725,Trigger)</f>
        <v>51615</v>
      </c>
      <c r="BC1725" s="246">
        <f>_xll.qlIndexFixing($AC$5,AZ1725,TRUE,_xll.ohTrigger(Trigger,Trigger6M))</f>
        <v>1.7654605460902646E-2</v>
      </c>
      <c r="BD1725" s="246">
        <f>_xll.qlIndexFixing($BE$1,AZ1725,TRUE,_xll.ohTrigger(Trigger,Trigger6M))</f>
        <v>1.7700051351724196E-2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51438</v>
      </c>
      <c r="BA1726" s="101">
        <f>_xll.qlCalendarAdvance(Calendar,BA1725,AY1726,"f",,Trigger)</f>
        <v>51440</v>
      </c>
      <c r="BB1726" s="101">
        <f>_xll.qlInterestRateIndexMaturity(Currency&amp;"ibor"&amp;Tenor,BA1726,Trigger)</f>
        <v>51621</v>
      </c>
      <c r="BC1726" s="246">
        <f>_xll.qlIndexFixing($AC$5,AZ1726,TRUE,_xll.ohTrigger(Trigger,Trigger6M))</f>
        <v>1.7655064956275637E-2</v>
      </c>
      <c r="BD1726" s="246">
        <f>_xll.qlIndexFixing($BE$1,AZ1726,TRUE,_xll.ohTrigger(Trigger,Trigger6M))</f>
        <v>1.7701099512674526E-2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51445</v>
      </c>
      <c r="BA1727" s="101">
        <f>_xll.qlCalendarAdvance(Calendar,BA1726,AY1727,"f",,Trigger)</f>
        <v>51447</v>
      </c>
      <c r="BB1727" s="101">
        <f>_xll.qlInterestRateIndexMaturity(Currency&amp;"ibor"&amp;Tenor,BA1727,Trigger)</f>
        <v>51628</v>
      </c>
      <c r="BC1727" s="246">
        <f>_xll.qlIndexFixing($AC$5,AZ1727,TRUE,_xll.ohTrigger(Trigger,Trigger6M))</f>
        <v>1.7656024605137672E-2</v>
      </c>
      <c r="BD1727" s="246">
        <f>_xll.qlIndexFixing($BE$1,AZ1727,TRUE,_xll.ohTrigger(Trigger,Trigger6M))</f>
        <v>1.7702692970176605E-2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51452</v>
      </c>
      <c r="BA1728" s="101">
        <f>_xll.qlCalendarAdvance(Calendar,BA1727,AY1728,"f",,Trigger)</f>
        <v>51454</v>
      </c>
      <c r="BB1728" s="101">
        <f>_xll.qlInterestRateIndexMaturity(Currency&amp;"ibor"&amp;Tenor,BA1728,Trigger)</f>
        <v>51635</v>
      </c>
      <c r="BC1728" s="246">
        <f>_xll.qlIndexFixing($AC$5,AZ1728,TRUE,_xll.ohTrigger(Trigger,Trigger6M))</f>
        <v>1.7656984254458562E-2</v>
      </c>
      <c r="BD1728" s="246">
        <f>_xll.qlIndexFixing($BE$1,AZ1728,TRUE,_xll.ohTrigger(Trigger,Trigger6M))</f>
        <v>1.7704284476166583E-2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51459</v>
      </c>
      <c r="BA1729" s="101">
        <f>_xll.qlCalendarAdvance(Calendar,BA1728,AY1729,"f",,Trigger)</f>
        <v>51461</v>
      </c>
      <c r="BB1729" s="101">
        <f>_xll.qlInterestRateIndexMaturity(Currency&amp;"ibor"&amp;Tenor,BA1729,Trigger)</f>
        <v>51642</v>
      </c>
      <c r="BC1729" s="246">
        <f>_xll.qlIndexFixing($AC$5,AZ1729,TRUE,_xll.ohTrigger(Trigger,Trigger6M))</f>
        <v>1.7657943904238315E-2</v>
      </c>
      <c r="BD1729" s="246">
        <f>_xll.qlIndexFixing($BE$1,AZ1729,TRUE,_xll.ohTrigger(Trigger,Trigger6M))</f>
        <v>1.770587403063828E-2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51466</v>
      </c>
      <c r="BA1730" s="101">
        <f>_xll.qlCalendarAdvance(Calendar,BA1729,AY1730,"f",,Trigger)</f>
        <v>51468</v>
      </c>
      <c r="BB1730" s="101">
        <f>_xll.qlInterestRateIndexMaturity(Currency&amp;"ibor"&amp;Tenor,BA1730,Trigger)</f>
        <v>51649</v>
      </c>
      <c r="BC1730" s="246">
        <f>_xll.qlIndexFixing($AC$5,AZ1730,TRUE,_xll.ohTrigger(Trigger,Trigger6M))</f>
        <v>1.7658903554476926E-2</v>
      </c>
      <c r="BD1730" s="246">
        <f>_xll.qlIndexFixing($BE$1,AZ1730,TRUE,_xll.ohTrigger(Trigger,Trigger6M))</f>
        <v>1.7707461633588599E-2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51473</v>
      </c>
      <c r="BA1731" s="101">
        <f>_xll.qlCalendarAdvance(Calendar,BA1730,AY1731,"f",,Trigger)</f>
        <v>51475</v>
      </c>
      <c r="BB1731" s="101">
        <f>_xll.qlInterestRateIndexMaturity(Currency&amp;"ibor"&amp;Tenor,BA1731,Trigger)</f>
        <v>51657</v>
      </c>
      <c r="BC1731" s="246">
        <f>_xll.qlIndexFixing($AC$5,AZ1731,TRUE,_xll.ohTrigger(Trigger,Trigger6M))</f>
        <v>1.7660363639571474E-2</v>
      </c>
      <c r="BD1731" s="246">
        <f>_xll.qlIndexFixing($BE$1,AZ1731,TRUE,_xll.ohTrigger(Trigger,Trigger6M))</f>
        <v>1.7709594163921351E-2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51480</v>
      </c>
      <c r="BA1732" s="101">
        <f>_xll.qlCalendarAdvance(Calendar,BA1731,AY1732,"f",,Trigger)</f>
        <v>51482</v>
      </c>
      <c r="BB1732" s="101">
        <f>_xll.qlInterestRateIndexMaturity(Currency&amp;"ibor"&amp;Tenor,BA1732,Trigger)</f>
        <v>51664</v>
      </c>
      <c r="BC1732" s="246">
        <f>_xll.qlIndexFixing($AC$5,AZ1732,TRUE,_xll.ohTrigger(Trigger,Trigger6M))</f>
        <v>1.7661323337631835E-2</v>
      </c>
      <c r="BD1732" s="246">
        <f>_xll.qlIndexFixing($BE$1,AZ1732,TRUE,_xll.ohTrigger(Trigger,Trigger6M))</f>
        <v>1.7711177801977205E-2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51487</v>
      </c>
      <c r="BA1733" s="101">
        <f>_xll.qlCalendarAdvance(Calendar,BA1732,AY1733,"f",,Trigger)</f>
        <v>51489</v>
      </c>
      <c r="BB1733" s="101">
        <f>_xll.qlInterestRateIndexMaturity(Currency&amp;"ibor"&amp;Tenor,BA1733,Trigger)</f>
        <v>51671</v>
      </c>
      <c r="BC1733" s="246">
        <f>_xll.qlIndexFixing($AC$5,AZ1733,TRUE,_xll.ohTrigger(Trigger,Trigger6M))</f>
        <v>1.7662283036153806E-2</v>
      </c>
      <c r="BD1733" s="246">
        <f>_xll.qlIndexFixing($BE$1,AZ1733,TRUE,_xll.ohTrigger(Trigger,Trigger6M))</f>
        <v>1.7712759488408267E-2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51491</v>
      </c>
      <c r="BA1734" s="101">
        <f>_xll.qlCalendarAdvance(Calendar,BA1733,AY1734,"f",,Trigger)</f>
        <v>51497</v>
      </c>
      <c r="BB1734" s="101">
        <f>_xll.qlInterestRateIndexMaturity(Currency&amp;"ibor"&amp;Tenor,BA1734,Trigger)</f>
        <v>51679</v>
      </c>
      <c r="BC1734" s="246">
        <f>_xll.qlIndexFixing($AC$5,AZ1734,TRUE,_xll.ohTrigger(Trigger,Trigger6M))</f>
        <v>1.7663379835029264E-2</v>
      </c>
      <c r="BD1734" s="246">
        <f>_xll.qlIndexFixing($BE$1,AZ1734,TRUE,_xll.ohTrigger(Trigger,Trigger6M))</f>
        <v>1.771456474029251E-2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51501</v>
      </c>
      <c r="BA1735" s="101">
        <f>_xll.qlCalendarAdvance(Calendar,BA1734,AY1735,"f",,Trigger)</f>
        <v>51504</v>
      </c>
      <c r="BB1735" s="101">
        <f>_xll.qlInterestRateIndexMaturity(Currency&amp;"ibor"&amp;Tenor,BA1735,Trigger)</f>
        <v>51685</v>
      </c>
      <c r="BC1735" s="246">
        <f>_xll.qlIndexFixing($AC$5,AZ1735,TRUE,_xll.ohTrigger(Trigger,Trigger6M))</f>
        <v>1.7663951218468022E-2</v>
      </c>
      <c r="BD1735" s="246">
        <f>_xll.qlIndexFixing($BE$1,AZ1735,TRUE,_xll.ohTrigger(Trigger,Trigger6M))</f>
        <v>1.7715595622504382E-2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51509</v>
      </c>
      <c r="BA1736" s="101">
        <f>_xll.qlCalendarAdvance(Calendar,BA1735,AY1736,"f",,Trigger)</f>
        <v>51511</v>
      </c>
      <c r="BB1736" s="101">
        <f>_xll.qlInterestRateIndexMaturity(Currency&amp;"ibor"&amp;Tenor,BA1736,Trigger)</f>
        <v>51692</v>
      </c>
      <c r="BC1736" s="246">
        <f>_xll.qlIndexFixing($AC$5,AZ1736,TRUE,_xll.ohTrigger(Trigger,Trigger6M))</f>
        <v>1.7665697722782894E-2</v>
      </c>
      <c r="BD1736" s="246">
        <f>_xll.qlIndexFixing($BE$1,AZ1736,TRUE,_xll.ohTrigger(Trigger,Trigger6M))</f>
        <v>1.7717171237432192E-2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51516</v>
      </c>
      <c r="BA1737" s="101">
        <f>_xll.qlCalendarAdvance(Calendar,BA1736,AY1737,"f",,Trigger)</f>
        <v>51518</v>
      </c>
      <c r="BB1737" s="101">
        <f>_xll.qlInterestRateIndexMaturity(Currency&amp;"ibor"&amp;Tenor,BA1737,Trigger)</f>
        <v>51699</v>
      </c>
      <c r="BC1737" s="246">
        <f>_xll.qlIndexFixing($AC$5,AZ1737,TRUE,_xll.ohTrigger(Trigger,Trigger6M))</f>
        <v>1.7667445387213307E-2</v>
      </c>
      <c r="BD1737" s="246">
        <f>_xll.qlIndexFixing($BE$1,AZ1737,TRUE,_xll.ohTrigger(Trigger,Trigger6M))</f>
        <v>1.7718744900804623E-2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51523</v>
      </c>
      <c r="BA1738" s="101">
        <f>_xll.qlCalendarAdvance(Calendar,BA1737,AY1738,"f",,Trigger)</f>
        <v>51525</v>
      </c>
      <c r="BB1738" s="101">
        <f>_xll.qlInterestRateIndexMaturity(Currency&amp;"ibor"&amp;Tenor,BA1738,Trigger)</f>
        <v>51706</v>
      </c>
      <c r="BC1738" s="246">
        <f>_xll.qlIndexFixing($AC$5,AZ1738,TRUE,_xll.ohTrigger(Trigger,Trigger6M))</f>
        <v>1.7669194211762791E-2</v>
      </c>
      <c r="BD1738" s="246">
        <f>_xll.qlIndexFixing($BE$1,AZ1738,TRUE,_xll.ohTrigger(Trigger,Trigger6M))</f>
        <v>1.7720316612618137E-2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51530</v>
      </c>
      <c r="BA1739" s="101">
        <f>_xll.qlCalendarAdvance(Calendar,BA1738,AY1739,"f",,Trigger)</f>
        <v>51532</v>
      </c>
      <c r="BB1739" s="101">
        <f>_xll.qlInterestRateIndexMaturity(Currency&amp;"ibor"&amp;Tenor,BA1739,Trigger)</f>
        <v>51713</v>
      </c>
      <c r="BC1739" s="246">
        <f>_xll.qlIndexFixing($AC$5,AZ1739,TRUE,_xll.ohTrigger(Trigger,Trigger6M))</f>
        <v>1.7670944196433995E-2</v>
      </c>
      <c r="BD1739" s="246">
        <f>_xll.qlIndexFixing($BE$1,AZ1739,TRUE,_xll.ohTrigger(Trigger,Trigger6M))</f>
        <v>1.7721886372866997E-2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51537</v>
      </c>
      <c r="BA1740" s="101">
        <f>_xll.qlCalendarAdvance(Calendar,BA1739,AY1740,"f",,Trigger)</f>
        <v>51539</v>
      </c>
      <c r="BB1740" s="101">
        <f>_xll.qlInterestRateIndexMaturity(Currency&amp;"ibor"&amp;Tenor,BA1740,Trigger)</f>
        <v>51720</v>
      </c>
      <c r="BC1740" s="246">
        <f>_xll.qlIndexFixing($AC$5,AZ1740,TRUE,_xll.ohTrigger(Trigger,Trigger6M))</f>
        <v>1.7672695341230015E-2</v>
      </c>
      <c r="BD1740" s="246">
        <f>_xll.qlIndexFixing($BE$1,AZ1740,TRUE,_xll.ohTrigger(Trigger,Trigger6M))</f>
        <v>1.7723454181547225E-2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51544</v>
      </c>
      <c r="BA1741" s="101">
        <f>_xll.qlCalendarAdvance(Calendar,BA1740,AY1741,"f",,Trigger)</f>
        <v>51546</v>
      </c>
      <c r="BB1741" s="101">
        <f>_xll.qlInterestRateIndexMaturity(Currency&amp;"ibor"&amp;Tenor,BA1741,Trigger)</f>
        <v>51727</v>
      </c>
      <c r="BC1741" s="246">
        <f>_xll.qlIndexFixing($AC$5,AZ1741,TRUE,_xll.ohTrigger(Trigger,Trigger6M))</f>
        <v>1.7674447646154827E-2</v>
      </c>
      <c r="BD1741" s="246">
        <f>_xll.qlIndexFixing($BE$1,AZ1741,TRUE,_xll.ohTrigger(Trigger,Trigger6M))</f>
        <v>1.7725020038653966E-2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51551</v>
      </c>
      <c r="BA1742" s="101">
        <f>_xll.qlCalendarAdvance(Calendar,BA1741,AY1742,"f",,Trigger)</f>
        <v>51553</v>
      </c>
      <c r="BB1742" s="101">
        <f>_xll.qlInterestRateIndexMaturity(Currency&amp;"ibor"&amp;Tenor,BA1742,Trigger)</f>
        <v>51734</v>
      </c>
      <c r="BC1742" s="246">
        <f>_xll.qlIndexFixing($AC$5,AZ1742,TRUE,_xll.ohTrigger(Trigger,Trigger6M))</f>
        <v>1.7676201111209305E-2</v>
      </c>
      <c r="BD1742" s="246">
        <f>_xll.qlIndexFixing($BE$1,AZ1742,TRUE,_xll.ohTrigger(Trigger,Trigger6M))</f>
        <v>1.7726583944183243E-2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51558</v>
      </c>
      <c r="BA1743" s="101">
        <f>_xll.qlCalendarAdvance(Calendar,BA1742,AY1743,"f",,Trigger)</f>
        <v>51560</v>
      </c>
      <c r="BB1743" s="101">
        <f>_xll.qlInterestRateIndexMaturity(Currency&amp;"ibor"&amp;Tenor,BA1743,Trigger)</f>
        <v>51743</v>
      </c>
      <c r="BC1743" s="246">
        <f>_xll.qlIndexFixing($AC$5,AZ1743,TRUE,_xll.ohTrigger(Trigger,Trigger6M))</f>
        <v>1.7679112893771335E-2</v>
      </c>
      <c r="BD1743" s="246">
        <f>_xll.qlIndexFixing($BE$1,AZ1743,TRUE,_xll.ohTrigger(Trigger,Trigger6M))</f>
        <v>1.772923815397966E-2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51565</v>
      </c>
      <c r="BA1744" s="101">
        <f>_xll.qlCalendarAdvance(Calendar,BA1743,AY1744,"f",,Trigger)</f>
        <v>51567</v>
      </c>
      <c r="BB1744" s="101">
        <f>_xll.qlInterestRateIndexMaturity(Currency&amp;"ibor"&amp;Tenor,BA1744,Trigger)</f>
        <v>51753</v>
      </c>
      <c r="BC1744" s="246">
        <f>_xll.qlIndexFixing($AC$5,AZ1744,TRUE,_xll.ohTrigger(Trigger,Trigger6M))</f>
        <v>1.7682578398933203E-2</v>
      </c>
      <c r="BD1744" s="246">
        <f>_xll.qlIndexFixing($BE$1,AZ1744,TRUE,_xll.ohTrigger(Trigger,Trigger6M))</f>
        <v>1.7732436314151955E-2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51572</v>
      </c>
      <c r="BA1745" s="101">
        <f>_xll.qlCalendarAdvance(Calendar,BA1744,AY1745,"f",,Trigger)</f>
        <v>51574</v>
      </c>
      <c r="BB1745" s="101">
        <f>_xll.qlInterestRateIndexMaturity(Currency&amp;"ibor"&amp;Tenor,BA1745,Trigger)</f>
        <v>51760</v>
      </c>
      <c r="BC1745" s="246">
        <f>_xll.qlIndexFixing($AC$5,AZ1745,TRUE,_xll.ohTrigger(Trigger,Trigger6M))</f>
        <v>1.7684315142504525E-2</v>
      </c>
      <c r="BD1745" s="246">
        <f>_xll.qlIndexFixing($BE$1,AZ1745,TRUE,_xll.ohTrigger(Trigger,Trigger6M))</f>
        <v>1.7733994049787493E-2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51579</v>
      </c>
      <c r="BA1746" s="101">
        <f>_xll.qlCalendarAdvance(Calendar,BA1745,AY1746,"f",,Trigger)</f>
        <v>51581</v>
      </c>
      <c r="BB1746" s="101">
        <f>_xll.qlInterestRateIndexMaturity(Currency&amp;"ibor"&amp;Tenor,BA1746,Trigger)</f>
        <v>51767</v>
      </c>
      <c r="BC1746" s="246">
        <f>_xll.qlIndexFixing($AC$5,AZ1746,TRUE,_xll.ohTrigger(Trigger,Trigger6M))</f>
        <v>1.7686053015356171E-2</v>
      </c>
      <c r="BD1746" s="246">
        <f>_xll.qlIndexFixing($BE$1,AZ1746,TRUE,_xll.ohTrigger(Trigger,Trigger6M))</f>
        <v>1.7735549833380198E-2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51586</v>
      </c>
      <c r="BA1747" s="101">
        <f>_xll.qlCalendarAdvance(Calendar,BA1746,AY1747,"f",,Trigger)</f>
        <v>51588</v>
      </c>
      <c r="BB1747" s="101">
        <f>_xll.qlInterestRateIndexMaturity(Currency&amp;"ibor"&amp;Tenor,BA1747,Trigger)</f>
        <v>51774</v>
      </c>
      <c r="BC1747" s="246">
        <f>_xll.qlIndexFixing($AC$5,AZ1747,TRUE,_xll.ohTrigger(Trigger,Trigger6M))</f>
        <v>1.7687792017490725E-2</v>
      </c>
      <c r="BD1747" s="246">
        <f>_xll.qlIndexFixing($BE$1,AZ1747,TRUE,_xll.ohTrigger(Trigger,Trigger6M))</f>
        <v>1.7737103664925351E-2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51593</v>
      </c>
      <c r="BA1748" s="101">
        <f>_xll.qlCalendarAdvance(Calendar,BA1747,AY1748,"f",,Trigger)</f>
        <v>51595</v>
      </c>
      <c r="BB1748" s="101">
        <f>_xll.qlInterestRateIndexMaturity(Currency&amp;"ibor"&amp;Tenor,BA1748,Trigger)</f>
        <v>51778</v>
      </c>
      <c r="BC1748" s="246">
        <f>_xll.qlIndexFixing($AC$5,AZ1748,TRUE,_xll.ohTrigger(Trigger,Trigger6M))</f>
        <v>1.7687862284931764E-2</v>
      </c>
      <c r="BD1748" s="246">
        <f>_xll.qlIndexFixing($BE$1,AZ1748,TRUE,_xll.ohTrigger(Trigger,Trigger6M))</f>
        <v>1.7737018018792797E-2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51600</v>
      </c>
      <c r="BA1749" s="101">
        <f>_xll.qlCalendarAdvance(Calendar,BA1748,AY1749,"f",,Trigger)</f>
        <v>51602</v>
      </c>
      <c r="BB1749" s="101">
        <f>_xll.qlInterestRateIndexMaturity(Currency&amp;"ibor"&amp;Tenor,BA1749,Trigger)</f>
        <v>51785</v>
      </c>
      <c r="BC1749" s="246">
        <f>_xll.qlIndexFixing($AC$5,AZ1749,TRUE,_xll.ohTrigger(Trigger,Trigger6M))</f>
        <v>1.7689615605965044E-2</v>
      </c>
      <c r="BD1749" s="246">
        <f>_xll.qlIndexFixing($BE$1,AZ1749,TRUE,_xll.ohTrigger(Trigger,Trigger6M))</f>
        <v>1.7738568136407833E-2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51607</v>
      </c>
      <c r="BA1750" s="101">
        <f>_xll.qlCalendarAdvance(Calendar,BA1749,AY1750,"f",,Trigger)</f>
        <v>51609</v>
      </c>
      <c r="BB1750" s="101">
        <f>_xll.qlInterestRateIndexMaturity(Currency&amp;"ibor"&amp;Tenor,BA1750,Trigger)</f>
        <v>51792</v>
      </c>
      <c r="BC1750" s="246">
        <f>_xll.qlIndexFixing($AC$5,AZ1750,TRUE,_xll.ohTrigger(Trigger,Trigger6M))</f>
        <v>1.7691370074606232E-2</v>
      </c>
      <c r="BD1750" s="246">
        <f>_xll.qlIndexFixing($BE$1,AZ1750,TRUE,_xll.ohTrigger(Trigger,Trigger6M))</f>
        <v>1.7740116302229821E-2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51614</v>
      </c>
      <c r="BA1751" s="101">
        <f>_xll.qlCalendarAdvance(Calendar,BA1750,AY1751,"f",,Trigger)</f>
        <v>51616</v>
      </c>
      <c r="BB1751" s="101">
        <f>_xll.qlInterestRateIndexMaturity(Currency&amp;"ibor"&amp;Tenor,BA1751,Trigger)</f>
        <v>51799</v>
      </c>
      <c r="BC1751" s="246">
        <f>_xll.qlIndexFixing($AC$5,AZ1751,TRUE,_xll.ohTrigger(Trigger,Trigger6M))</f>
        <v>1.7693125690857951E-2</v>
      </c>
      <c r="BD1751" s="246">
        <f>_xll.qlIndexFixing($BE$1,AZ1751,TRUE,_xll.ohTrigger(Trigger,Trigger6M))</f>
        <v>1.7741662516253962E-2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51620</v>
      </c>
      <c r="BA1752" s="101">
        <f>_xll.qlCalendarAdvance(Calendar,BA1751,AY1752,"f",,Trigger)</f>
        <v>51623</v>
      </c>
      <c r="BB1752" s="101">
        <f>_xll.qlInterestRateIndexMaturity(Currency&amp;"ibor"&amp;Tenor,BA1752,Trigger)</f>
        <v>51809</v>
      </c>
      <c r="BC1752" s="246">
        <f>_xll.qlIndexFixing($AC$5,AZ1752,TRUE,_xll.ohTrigger(Trigger,Trigger6M))</f>
        <v>1.7696503967515338E-2</v>
      </c>
      <c r="BD1752" s="246">
        <f>_xll.qlIndexFixing($BE$1,AZ1752,TRUE,_xll.ohTrigger(Trigger,Trigger6M))</f>
        <v>1.7744843541773601E-2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51628</v>
      </c>
      <c r="BA1753" s="101">
        <f>_xll.qlCalendarAdvance(Calendar,BA1752,AY1753,"f",,Trigger)</f>
        <v>51630</v>
      </c>
      <c r="BB1753" s="101">
        <f>_xll.qlInterestRateIndexMaturity(Currency&amp;"ibor"&amp;Tenor,BA1753,Trigger)</f>
        <v>51816</v>
      </c>
      <c r="BC1753" s="246">
        <f>_xll.qlIndexFixing($AC$5,AZ1753,TRUE,_xll.ohTrigger(Trigger,Trigger6M))</f>
        <v>1.7698249745410916E-2</v>
      </c>
      <c r="BD1753" s="246">
        <f>_xll.qlIndexFixing($BE$1,AZ1753,TRUE,_xll.ohTrigger(Trigger,Trigger6M))</f>
        <v>1.7746385660935431E-2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51635</v>
      </c>
      <c r="BA1754" s="101">
        <f>_xll.qlCalendarAdvance(Calendar,BA1753,AY1754,"f",,Trigger)</f>
        <v>51637</v>
      </c>
      <c r="BB1754" s="101">
        <f>_xll.qlInterestRateIndexMaturity(Currency&amp;"ibor"&amp;Tenor,BA1754,Trigger)</f>
        <v>51823</v>
      </c>
      <c r="BC1754" s="246">
        <f>_xll.qlIndexFixing($AC$5,AZ1754,TRUE,_xll.ohTrigger(Trigger,Trigger6M))</f>
        <v>1.7699996652611315E-2</v>
      </c>
      <c r="BD1754" s="246">
        <f>_xll.qlIndexFixing($BE$1,AZ1754,TRUE,_xll.ohTrigger(Trigger,Trigger6M))</f>
        <v>1.7747925828017045E-2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51642</v>
      </c>
      <c r="BA1755" s="101">
        <f>_xll.qlCalendarAdvance(Calendar,BA1754,AY1755,"f",,Trigger)</f>
        <v>51644</v>
      </c>
      <c r="BB1755" s="101">
        <f>_xll.qlInterestRateIndexMaturity(Currency&amp;"ibor"&amp;Tenor,BA1755,Trigger)</f>
        <v>51830</v>
      </c>
      <c r="BC1755" s="246">
        <f>_xll.qlIndexFixing($AC$5,AZ1755,TRUE,_xll.ohTrigger(Trigger,Trigger6M))</f>
        <v>1.7701744689118257E-2</v>
      </c>
      <c r="BD1755" s="246">
        <f>_xll.qlIndexFixing($BE$1,AZ1755,TRUE,_xll.ohTrigger(Trigger,Trigger6M))</f>
        <v>1.7749464043014144E-2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51649</v>
      </c>
      <c r="BA1756" s="101">
        <f>_xll.qlCalendarAdvance(Calendar,BA1755,AY1756,"f",,Trigger)</f>
        <v>51651</v>
      </c>
      <c r="BB1756" s="101">
        <f>_xll.qlInterestRateIndexMaturity(Currency&amp;"ibor"&amp;Tenor,BA1756,Trigger)</f>
        <v>51834</v>
      </c>
      <c r="BC1756" s="246">
        <f>_xll.qlIndexFixing($AC$5,AZ1756,TRUE,_xll.ohTrigger(Trigger,Trigger6M))</f>
        <v>1.7701920986382846E-2</v>
      </c>
      <c r="BD1756" s="246">
        <f>_xll.qlIndexFixing($BE$1,AZ1756,TRUE,_xll.ohTrigger(Trigger,Trigger6M))</f>
        <v>1.7749364309249671E-2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51656</v>
      </c>
      <c r="BA1757" s="101">
        <f>_xll.qlCalendarAdvance(Calendar,BA1756,AY1757,"f",,Trigger)</f>
        <v>51658</v>
      </c>
      <c r="BB1757" s="101">
        <f>_xll.qlInterestRateIndexMaturity(Currency&amp;"ibor"&amp;Tenor,BA1757,Trigger)</f>
        <v>51841</v>
      </c>
      <c r="BC1757" s="246">
        <f>_xll.qlIndexFixing($AC$5,AZ1757,TRUE,_xll.ohTrigger(Trigger,Trigger6M))</f>
        <v>1.77036834883624E-2</v>
      </c>
      <c r="BD1757" s="246">
        <f>_xll.qlIndexFixing($BE$1,AZ1757,TRUE,_xll.ohTrigger(Trigger,Trigger6M))</f>
        <v>1.7750898812391492E-2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51663</v>
      </c>
      <c r="BA1758" s="101">
        <f>_xll.qlCalendarAdvance(Calendar,BA1757,AY1758,"f",,Trigger)</f>
        <v>51665</v>
      </c>
      <c r="BB1758" s="101">
        <f>_xll.qlInterestRateIndexMaturity(Currency&amp;"ibor"&amp;Tenor,BA1758,Trigger)</f>
        <v>51848</v>
      </c>
      <c r="BC1758" s="246">
        <f>_xll.qlIndexFixing($AC$5,AZ1758,TRUE,_xll.ohTrigger(Trigger,Trigger6M))</f>
        <v>1.7705447137973451E-2</v>
      </c>
      <c r="BD1758" s="246">
        <f>_xll.qlIndexFixing($BE$1,AZ1758,TRUE,_xll.ohTrigger(Trigger,Trigger6M))</f>
        <v>1.7752431363704888E-2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51670</v>
      </c>
      <c r="BA1759" s="101">
        <f>_xll.qlCalendarAdvance(Calendar,BA1758,AY1759,"f",,Trigger)</f>
        <v>51672</v>
      </c>
      <c r="BB1759" s="101">
        <f>_xll.qlInterestRateIndexMaturity(Currency&amp;"ibor"&amp;Tenor,BA1759,Trigger)</f>
        <v>51855</v>
      </c>
      <c r="BC1759" s="246">
        <f>_xll.qlIndexFixing($AC$5,AZ1759,TRUE,_xll.ohTrigger(Trigger,Trigger6M))</f>
        <v>1.7707211935219933E-2</v>
      </c>
      <c r="BD1759" s="246">
        <f>_xll.qlIndexFixing($BE$1,AZ1759,TRUE,_xll.ohTrigger(Trigger,Trigger6M))</f>
        <v>1.7753961963182869E-2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51677</v>
      </c>
      <c r="BA1760" s="101">
        <f>_xll.qlCalendarAdvance(Calendar,BA1759,AY1760,"f",,Trigger)</f>
        <v>51679</v>
      </c>
      <c r="BB1760" s="101">
        <f>_xll.qlInterestRateIndexMaturity(Currency&amp;"ibor"&amp;Tenor,BA1760,Trigger)</f>
        <v>51862</v>
      </c>
      <c r="BC1760" s="246">
        <f>_xll.qlIndexFixing($AC$5,AZ1760,TRUE,_xll.ohTrigger(Trigger,Trigger6M))</f>
        <v>1.7708977880104466E-2</v>
      </c>
      <c r="BD1760" s="246">
        <f>_xll.qlIndexFixing($BE$1,AZ1760,TRUE,_xll.ohTrigger(Trigger,Trigger6M))</f>
        <v>1.7755490610823252E-2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51684</v>
      </c>
      <c r="BA1761" s="101">
        <f>_xll.qlCalendarAdvance(Calendar,BA1760,AY1761,"f",,Trigger)</f>
        <v>51686</v>
      </c>
      <c r="BB1761" s="101">
        <f>_xll.qlInterestRateIndexMaturity(Currency&amp;"ibor"&amp;Tenor,BA1761,Trigger)</f>
        <v>51872</v>
      </c>
      <c r="BC1761" s="246">
        <f>_xll.qlIndexFixing($AC$5,AZ1761,TRUE,_xll.ohTrigger(Trigger,Trigger6M))</f>
        <v>1.7712037955213214E-2</v>
      </c>
      <c r="BD1761" s="246">
        <f>_xll.qlIndexFixing($BE$1,AZ1761,TRUE,_xll.ohTrigger(Trigger,Trigger6M))</f>
        <v>1.7758652338957594E-2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51691</v>
      </c>
      <c r="BA1762" s="101">
        <f>_xll.qlCalendarAdvance(Calendar,BA1761,AY1762,"f",,Trigger)</f>
        <v>51693</v>
      </c>
      <c r="BB1762" s="101">
        <f>_xll.qlInterestRateIndexMaturity(Currency&amp;"ibor"&amp;Tenor,BA1762,Trigger)</f>
        <v>51879</v>
      </c>
      <c r="BC1762" s="246">
        <f>_xll.qlIndexFixing($AC$5,AZ1762,TRUE,_xll.ohTrigger(Trigger,Trigger6M))</f>
        <v>1.7713027831287226E-2</v>
      </c>
      <c r="BD1762" s="246">
        <f>_xll.qlIndexFixing($BE$1,AZ1762,TRUE,_xll.ohTrigger(Trigger,Trigger6M))</f>
        <v>1.7760176889232433E-2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51698</v>
      </c>
      <c r="BA1763" s="101">
        <f>_xll.qlCalendarAdvance(Calendar,BA1762,AY1763,"f",,Trigger)</f>
        <v>51700</v>
      </c>
      <c r="BB1763" s="101">
        <f>_xll.qlInterestRateIndexMaturity(Currency&amp;"ibor"&amp;Tenor,BA1763,Trigger)</f>
        <v>51886</v>
      </c>
      <c r="BC1763" s="246">
        <f>_xll.qlIndexFixing($AC$5,AZ1763,TRUE,_xll.ohTrigger(Trigger,Trigger6M))</f>
        <v>1.7714017707863204E-2</v>
      </c>
      <c r="BD1763" s="246">
        <f>_xll.qlIndexFixing($BE$1,AZ1763,TRUE,_xll.ohTrigger(Trigger,Trigger6M))</f>
        <v>1.7761699487385797E-2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51705</v>
      </c>
      <c r="BA1764" s="101">
        <f>_xll.qlCalendarAdvance(Calendar,BA1763,AY1764,"f",,Trigger)</f>
        <v>51707</v>
      </c>
      <c r="BB1764" s="101">
        <f>_xll.qlInterestRateIndexMaturity(Currency&amp;"ibor"&amp;Tenor,BA1764,Trigger)</f>
        <v>51893</v>
      </c>
      <c r="BC1764" s="246">
        <f>_xll.qlIndexFixing($AC$5,AZ1764,TRUE,_xll.ohTrigger(Trigger,Trigger6M))</f>
        <v>1.7715007584940715E-2</v>
      </c>
      <c r="BD1764" s="246">
        <f>_xll.qlIndexFixing($BE$1,AZ1764,TRUE,_xll.ohTrigger(Trigger,Trigger6M))</f>
        <v>1.7763220133412531E-2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51712</v>
      </c>
      <c r="BA1765" s="101">
        <f>_xll.qlCalendarAdvance(Calendar,BA1764,AY1765,"f",,Trigger)</f>
        <v>51714</v>
      </c>
      <c r="BB1765" s="101">
        <f>_xll.qlInterestRateIndexMaturity(Currency&amp;"ibor"&amp;Tenor,BA1765,Trigger)</f>
        <v>51900</v>
      </c>
      <c r="BC1765" s="246">
        <f>_xll.qlIndexFixing($AC$5,AZ1765,TRUE,_xll.ohTrigger(Trigger,Trigger6M))</f>
        <v>1.7715997462519759E-2</v>
      </c>
      <c r="BD1765" s="246">
        <f>_xll.qlIndexFixing($BE$1,AZ1765,TRUE,_xll.ohTrigger(Trigger,Trigger6M))</f>
        <v>1.7764738827309622E-2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51719</v>
      </c>
      <c r="BA1766" s="101">
        <f>_xll.qlCalendarAdvance(Calendar,BA1765,AY1766,"f",,Trigger)</f>
        <v>51721</v>
      </c>
      <c r="BB1766" s="101">
        <f>_xll.qlInterestRateIndexMaturity(Currency&amp;"ibor"&amp;Tenor,BA1766,Trigger)</f>
        <v>51907</v>
      </c>
      <c r="BC1766" s="246">
        <f>_xll.qlIndexFixing($AC$5,AZ1766,TRUE,_xll.ohTrigger(Trigger,Trigger6M))</f>
        <v>1.7716987340600336E-2</v>
      </c>
      <c r="BD1766" s="246">
        <f>_xll.qlIndexFixing($BE$1,AZ1766,TRUE,_xll.ohTrigger(Trigger,Trigger6M))</f>
        <v>1.7766255569070626E-2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51726</v>
      </c>
      <c r="BA1767" s="101">
        <f>_xll.qlCalendarAdvance(Calendar,BA1766,AY1767,"f",,Trigger)</f>
        <v>51728</v>
      </c>
      <c r="BB1767" s="101">
        <f>_xll.qlInterestRateIndexMaturity(Currency&amp;"ibor"&amp;Tenor,BA1767,Trigger)</f>
        <v>51914</v>
      </c>
      <c r="BC1767" s="246">
        <f>_xll.qlIndexFixing($AC$5,AZ1767,TRUE,_xll.ohTrigger(Trigger,Trigger6M))</f>
        <v>1.771797721918331E-2</v>
      </c>
      <c r="BD1767" s="246">
        <f>_xll.qlIndexFixing($BE$1,AZ1767,TRUE,_xll.ohTrigger(Trigger,Trigger6M))</f>
        <v>1.7767770358692966E-2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51733</v>
      </c>
      <c r="BA1768" s="101">
        <f>_xll.qlCalendarAdvance(Calendar,BA1767,AY1768,"f",,Trigger)</f>
        <v>51735</v>
      </c>
      <c r="BB1768" s="101">
        <f>_xll.qlInterestRateIndexMaturity(Currency&amp;"ibor"&amp;Tenor,BA1768,Trigger)</f>
        <v>51921</v>
      </c>
      <c r="BC1768" s="246">
        <f>_xll.qlIndexFixing($AC$5,AZ1768,TRUE,_xll.ohTrigger(Trigger,Trigger6M))</f>
        <v>1.7718967098267389E-2</v>
      </c>
      <c r="BD1768" s="246">
        <f>_xll.qlIndexFixing($BE$1,AZ1768,TRUE,_xll.ohTrigger(Trigger,Trigger6M))</f>
        <v>1.7769283196170192E-2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51740</v>
      </c>
      <c r="BA1769" s="101">
        <f>_xll.qlCalendarAdvance(Calendar,BA1768,AY1769,"f",,Trigger)</f>
        <v>51742</v>
      </c>
      <c r="BB1769" s="101">
        <f>_xll.qlInterestRateIndexMaturity(Currency&amp;"ibor"&amp;Tenor,BA1769,Trigger)</f>
        <v>51925</v>
      </c>
      <c r="BC1769" s="246">
        <f>_xll.qlIndexFixing($AC$5,AZ1769,TRUE,_xll.ohTrigger(Trigger,Trigger6M))</f>
        <v>1.7718440610093339E-2</v>
      </c>
      <c r="BD1769" s="246">
        <f>_xll.qlIndexFixing($BE$1,AZ1769,TRUE,_xll.ohTrigger(Trigger,Trigger6M))</f>
        <v>1.7769160606103257E-2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51747</v>
      </c>
      <c r="BA1770" s="101">
        <f>_xll.qlCalendarAdvance(Calendar,BA1769,AY1770,"f",,Trigger)</f>
        <v>51749</v>
      </c>
      <c r="BB1770" s="101">
        <f>_xll.qlInterestRateIndexMaturity(Currency&amp;"ibor"&amp;Tenor,BA1770,Trigger)</f>
        <v>51930</v>
      </c>
      <c r="BC1770" s="246">
        <f>_xll.qlIndexFixing($AC$5,AZ1770,TRUE,_xll.ohTrigger(Trigger,Trigger6M))</f>
        <v>1.7718419441386975E-2</v>
      </c>
      <c r="BD1770" s="246">
        <f>_xll.qlIndexFixing($BE$1,AZ1770,TRUE,_xll.ohTrigger(Trigger,Trigger6M))</f>
        <v>1.7769580939988799E-2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51754</v>
      </c>
      <c r="BA1771" s="101">
        <f>_xll.qlCalendarAdvance(Calendar,BA1770,AY1771,"f",,Trigger)</f>
        <v>51756</v>
      </c>
      <c r="BB1771" s="101">
        <f>_xll.qlInterestRateIndexMaturity(Currency&amp;"ibor"&amp;Tenor,BA1771,Trigger)</f>
        <v>51937</v>
      </c>
      <c r="BC1771" s="246">
        <f>_xll.qlIndexFixing($AC$5,AZ1771,TRUE,_xll.ohTrigger(Trigger,Trigger6M))</f>
        <v>1.7719409079299368E-2</v>
      </c>
      <c r="BD1771" s="246">
        <f>_xll.qlIndexFixing($BE$1,AZ1771,TRUE,_xll.ohTrigger(Trigger,Trigger6M))</f>
        <v>1.7771088247796208E-2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51761</v>
      </c>
      <c r="BA1772" s="101">
        <f>_xll.qlCalendarAdvance(Calendar,BA1771,AY1772,"f",,Trigger)</f>
        <v>51763</v>
      </c>
      <c r="BB1772" s="101">
        <f>_xll.qlInterestRateIndexMaturity(Currency&amp;"ibor"&amp;Tenor,BA1772,Trigger)</f>
        <v>51944</v>
      </c>
      <c r="BC1772" s="246">
        <f>_xll.qlIndexFixing($AC$5,AZ1772,TRUE,_xll.ohTrigger(Trigger,Trigger6M))</f>
        <v>1.7720398717700651E-2</v>
      </c>
      <c r="BD1772" s="246">
        <f>_xll.qlIndexFixing($BE$1,AZ1772,TRUE,_xll.ohTrigger(Trigger,Trigger6M))</f>
        <v>1.7772593603891013E-2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51768</v>
      </c>
      <c r="BA1773" s="101">
        <f>_xll.qlCalendarAdvance(Calendar,BA1772,AY1773,"f",,Trigger)</f>
        <v>51770</v>
      </c>
      <c r="BB1773" s="101">
        <f>_xll.qlInterestRateIndexMaturity(Currency&amp;"ibor"&amp;Tenor,BA1773,Trigger)</f>
        <v>51951</v>
      </c>
      <c r="BC1773" s="246">
        <f>_xll.qlIndexFixing($AC$5,AZ1773,TRUE,_xll.ohTrigger(Trigger,Trigger6M))</f>
        <v>1.7721388356589058E-2</v>
      </c>
      <c r="BD1773" s="246">
        <f>_xll.qlIndexFixing($BE$1,AZ1773,TRUE,_xll.ohTrigger(Trigger,Trigger6M))</f>
        <v>1.7774097008269242E-2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51775</v>
      </c>
      <c r="BA1774" s="101">
        <f>_xll.qlCalendarAdvance(Calendar,BA1773,AY1774,"f",,Trigger)</f>
        <v>51777</v>
      </c>
      <c r="BB1774" s="101">
        <f>_xll.qlInterestRateIndexMaturity(Currency&amp;"ibor"&amp;Tenor,BA1774,Trigger)</f>
        <v>51959</v>
      </c>
      <c r="BC1774" s="246">
        <f>_xll.qlIndexFixing($AC$5,AZ1774,TRUE,_xll.ohTrigger(Trigger,Trigger6M))</f>
        <v>1.7722883631124089E-2</v>
      </c>
      <c r="BD1774" s="246">
        <f>_xll.qlIndexFixing($BE$1,AZ1774,TRUE,_xll.ohTrigger(Trigger,Trigger6M))</f>
        <v>1.777614259079599E-2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51782</v>
      </c>
      <c r="BA1775" s="101">
        <f>_xll.qlCalendarAdvance(Calendar,BA1774,AY1775,"f",,Trigger)</f>
        <v>51784</v>
      </c>
      <c r="BB1775" s="101">
        <f>_xll.qlInterestRateIndexMaturity(Currency&amp;"ibor"&amp;Tenor,BA1775,Trigger)</f>
        <v>51966</v>
      </c>
      <c r="BC1775" s="246">
        <f>_xll.qlIndexFixing($AC$5,AZ1775,TRUE,_xll.ohTrigger(Trigger,Trigger6M))</f>
        <v>1.7723873319530039E-2</v>
      </c>
      <c r="BD1775" s="246">
        <f>_xll.qlIndexFixing($BE$1,AZ1775,TRUE,_xll.ohTrigger(Trigger,Trigger6M))</f>
        <v>1.7777642026027354E-2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51789</v>
      </c>
      <c r="BA1776" s="101">
        <f>_xll.qlCalendarAdvance(Calendar,BA1775,AY1776,"f",,Trigger)</f>
        <v>51791</v>
      </c>
      <c r="BB1776" s="101">
        <f>_xll.qlInterestRateIndexMaturity(Currency&amp;"ibor"&amp;Tenor,BA1776,Trigger)</f>
        <v>51973</v>
      </c>
      <c r="BC1776" s="246">
        <f>_xll.qlIndexFixing($AC$5,AZ1776,TRUE,_xll.ohTrigger(Trigger,Trigger6M))</f>
        <v>1.772486300842659E-2</v>
      </c>
      <c r="BD1776" s="246">
        <f>_xll.qlIndexFixing($BE$1,AZ1776,TRUE,_xll.ohTrigger(Trigger,Trigger6M))</f>
        <v>1.7779139509439351E-2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51796</v>
      </c>
      <c r="BA1777" s="101">
        <f>_xll.qlCalendarAdvance(Calendar,BA1776,AY1777,"f",,Trigger)</f>
        <v>51798</v>
      </c>
      <c r="BB1777" s="101">
        <f>_xll.qlInterestRateIndexMaturity(Currency&amp;"ibor"&amp;Tenor,BA1777,Trigger)</f>
        <v>51980</v>
      </c>
      <c r="BC1777" s="246">
        <f>_xll.qlIndexFixing($AC$5,AZ1777,TRUE,_xll.ohTrigger(Trigger,Trigger6M))</f>
        <v>1.7725852697813738E-2</v>
      </c>
      <c r="BD1777" s="246">
        <f>_xll.qlIndexFixing($BE$1,AZ1777,TRUE,_xll.ohTrigger(Trigger,Trigger6M))</f>
        <v>1.7780635041026713E-2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51803</v>
      </c>
      <c r="BA1778" s="101">
        <f>_xll.qlCalendarAdvance(Calendar,BA1777,AY1778,"f",,Trigger)</f>
        <v>51805</v>
      </c>
      <c r="BB1778" s="101">
        <f>_xll.qlInterestRateIndexMaturity(Currency&amp;"ibor"&amp;Tenor,BA1778,Trigger)</f>
        <v>51986</v>
      </c>
      <c r="BC1778" s="246">
        <f>_xll.qlIndexFixing($AC$5,AZ1778,TRUE,_xll.ohTrigger(Trigger,Trigger6M))</f>
        <v>1.7726336558355177E-2</v>
      </c>
      <c r="BD1778" s="246">
        <f>_xll.qlIndexFixing($BE$1,AZ1778,TRUE,_xll.ohTrigger(Trigger,Trigger6M))</f>
        <v>1.7781584754254919E-2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51810</v>
      </c>
      <c r="BA1779" s="101">
        <f>_xll.qlCalendarAdvance(Calendar,BA1778,AY1779,"f",,Trigger)</f>
        <v>51812</v>
      </c>
      <c r="BB1779" s="101">
        <f>_xll.qlInterestRateIndexMaturity(Currency&amp;"ibor"&amp;Tenor,BA1779,Trigger)</f>
        <v>51993</v>
      </c>
      <c r="BC1779" s="246">
        <f>_xll.qlIndexFixing($AC$5,AZ1779,TRUE,_xll.ohTrigger(Trigger,Trigger6M))</f>
        <v>1.7727326200172512E-2</v>
      </c>
      <c r="BD1779" s="246">
        <f>_xll.qlIndexFixing($BE$1,AZ1779,TRUE,_xll.ohTrigger(Trigger,Trigger6M))</f>
        <v>1.7783076448240048E-2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51817</v>
      </c>
      <c r="BA1780" s="101">
        <f>_xll.qlCalendarAdvance(Calendar,BA1779,AY1780,"f",,Trigger)</f>
        <v>51819</v>
      </c>
      <c r="BB1780" s="101">
        <f>_xll.qlInterestRateIndexMaturity(Currency&amp;"ibor"&amp;Tenor,BA1780,Trigger)</f>
        <v>52000</v>
      </c>
      <c r="BC1780" s="246">
        <f>_xll.qlIndexFixing($AC$5,AZ1780,TRUE,_xll.ohTrigger(Trigger,Trigger6M))</f>
        <v>1.7728315842477853E-2</v>
      </c>
      <c r="BD1780" s="246">
        <f>_xll.qlIndexFixing($BE$1,AZ1780,TRUE,_xll.ohTrigger(Trigger,Trigger6M))</f>
        <v>1.7784566190478125E-2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51824</v>
      </c>
      <c r="BA1781" s="101">
        <f>_xll.qlCalendarAdvance(Calendar,BA1780,AY1781,"f",,Trigger)</f>
        <v>51826</v>
      </c>
      <c r="BB1781" s="101">
        <f>_xll.qlInterestRateIndexMaturity(Currency&amp;"ibor"&amp;Tenor,BA1781,Trigger)</f>
        <v>52007</v>
      </c>
      <c r="BC1781" s="246">
        <f>_xll.qlIndexFixing($AC$5,AZ1781,TRUE,_xll.ohTrigger(Trigger,Trigger6M))</f>
        <v>1.7729305485271202E-2</v>
      </c>
      <c r="BD1781" s="246">
        <f>_xll.qlIndexFixing($BE$1,AZ1781,TRUE,_xll.ohTrigger(Trigger,Trigger6M))</f>
        <v>1.7786053980964736E-2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51831</v>
      </c>
      <c r="BA1782" s="101">
        <f>_xll.qlCalendarAdvance(Calendar,BA1781,AY1782,"f",,Trigger)</f>
        <v>51833</v>
      </c>
      <c r="BB1782" s="101">
        <f>_xll.qlInterestRateIndexMaturity(Currency&amp;"ibor"&amp;Tenor,BA1782,Trigger)</f>
        <v>52014</v>
      </c>
      <c r="BC1782" s="246">
        <f>_xll.qlIndexFixing($AC$5,AZ1782,TRUE,_xll.ohTrigger(Trigger,Trigger6M))</f>
        <v>1.7730295128552561E-2</v>
      </c>
      <c r="BD1782" s="246">
        <f>_xll.qlIndexFixing($BE$1,AZ1782,TRUE,_xll.ohTrigger(Trigger,Trigger6M))</f>
        <v>1.7787539819695462E-2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51838</v>
      </c>
      <c r="BA1783" s="101">
        <f>_xll.qlCalendarAdvance(Calendar,BA1782,AY1783,"f",,Trigger)</f>
        <v>51840</v>
      </c>
      <c r="BB1783" s="101">
        <f>_xll.qlInterestRateIndexMaturity(Currency&amp;"ibor"&amp;Tenor,BA1783,Trigger)</f>
        <v>52022</v>
      </c>
      <c r="BC1783" s="246">
        <f>_xll.qlIndexFixing($AC$5,AZ1783,TRUE,_xll.ohTrigger(Trigger,Trigger6M))</f>
        <v>1.7731790844444414E-2</v>
      </c>
      <c r="BD1783" s="246">
        <f>_xll.qlIndexFixing($BE$1,AZ1783,TRUE,_xll.ohTrigger(Trigger,Trigger6M))</f>
        <v>1.7789567241993275E-2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51845</v>
      </c>
      <c r="BA1784" s="101">
        <f>_xll.qlCalendarAdvance(Calendar,BA1783,AY1784,"f",,Trigger)</f>
        <v>51847</v>
      </c>
      <c r="BB1784" s="101">
        <f>_xll.qlInterestRateIndexMaturity(Currency&amp;"ibor"&amp;Tenor,BA1784,Trigger)</f>
        <v>52029</v>
      </c>
      <c r="BC1784" s="246">
        <f>_xll.qlIndexFixing($AC$5,AZ1784,TRUE,_xll.ohTrigger(Trigger,Trigger6M))</f>
        <v>1.7732780537267054E-2</v>
      </c>
      <c r="BD1784" s="246">
        <f>_xll.qlIndexFixing($BE$1,AZ1784,TRUE,_xll.ohTrigger(Trigger,Trigger6M))</f>
        <v>1.7791049110687403E-2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51852</v>
      </c>
      <c r="BA1785" s="101">
        <f>_xll.qlCalendarAdvance(Calendar,BA1784,AY1785,"f",,Trigger)</f>
        <v>51854</v>
      </c>
      <c r="BB1785" s="101">
        <f>_xll.qlInterestRateIndexMaturity(Currency&amp;"ibor"&amp;Tenor,BA1785,Trigger)</f>
        <v>52036</v>
      </c>
      <c r="BC1785" s="246">
        <f>_xll.qlIndexFixing($AC$5,AZ1785,TRUE,_xll.ohTrigger(Trigger,Trigger6M))</f>
        <v>1.7733770230580728E-2</v>
      </c>
      <c r="BD1785" s="246">
        <f>_xll.qlIndexFixing($BE$1,AZ1785,TRUE,_xll.ohTrigger(Trigger,Trigger6M))</f>
        <v>1.7792529027522198E-2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51858</v>
      </c>
      <c r="BA1786" s="101">
        <f>_xll.qlCalendarAdvance(Calendar,BA1785,AY1786,"f",,Trigger)</f>
        <v>51862</v>
      </c>
      <c r="BB1786" s="101">
        <f>_xll.qlInterestRateIndexMaturity(Currency&amp;"ibor"&amp;Tenor,BA1786,Trigger)</f>
        <v>52044</v>
      </c>
      <c r="BC1786" s="246">
        <f>_xll.qlIndexFixing($AC$5,AZ1786,TRUE,_xll.ohTrigger(Trigger,Trigger6M))</f>
        <v>1.7734901309254088E-2</v>
      </c>
      <c r="BD1786" s="246">
        <f>_xll.qlIndexFixing($BE$1,AZ1786,TRUE,_xll.ohTrigger(Trigger,Trigger6M))</f>
        <v>1.779421797100968E-2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51866</v>
      </c>
      <c r="BA1787" s="101">
        <f>_xll.qlCalendarAdvance(Calendar,BA1786,AY1787,"f",,Trigger)</f>
        <v>51869</v>
      </c>
      <c r="BB1787" s="101">
        <f>_xll.qlInterestRateIndexMaturity(Currency&amp;"ibor"&amp;Tenor,BA1787,Trigger)</f>
        <v>52050</v>
      </c>
      <c r="BC1787" s="246">
        <f>_xll.qlIndexFixing($AC$5,AZ1787,TRUE,_xll.ohTrigger(Trigger,Trigger6M))</f>
        <v>1.7735503536330115E-2</v>
      </c>
      <c r="BD1787" s="246">
        <f>_xll.qlIndexFixing($BE$1,AZ1787,TRUE,_xll.ohTrigger(Trigger,Trigger6M))</f>
        <v>1.7795150446080918E-2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51874</v>
      </c>
      <c r="BA1788" s="101">
        <f>_xll.qlCalendarAdvance(Calendar,BA1787,AY1788,"f",,Trigger)</f>
        <v>51876</v>
      </c>
      <c r="BB1788" s="101">
        <f>_xll.qlInterestRateIndexMaturity(Currency&amp;"ibor"&amp;Tenor,BA1788,Trigger)</f>
        <v>52057</v>
      </c>
      <c r="BC1788" s="246">
        <f>_xll.qlIndexFixing($AC$5,AZ1788,TRUE,_xll.ohTrigger(Trigger,Trigger6M))</f>
        <v>1.7737325500034002E-2</v>
      </c>
      <c r="BD1788" s="246">
        <f>_xll.qlIndexFixing($BE$1,AZ1788,TRUE,_xll.ohTrigger(Trigger,Trigger6M))</f>
        <v>1.7796624295357794E-2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51881</v>
      </c>
      <c r="BA1789" s="101">
        <f>_xll.qlCalendarAdvance(Calendar,BA1788,AY1789,"f",,Trigger)</f>
        <v>51883</v>
      </c>
      <c r="BB1789" s="101">
        <f>_xll.qlInterestRateIndexMaturity(Currency&amp;"ibor"&amp;Tenor,BA1789,Trigger)</f>
        <v>52064</v>
      </c>
      <c r="BC1789" s="246">
        <f>_xll.qlIndexFixing($AC$5,AZ1789,TRUE,_xll.ohTrigger(Trigger,Trigger6M))</f>
        <v>1.7739148645626947E-2</v>
      </c>
      <c r="BD1789" s="246">
        <f>_xll.qlIndexFixing($BE$1,AZ1789,TRUE,_xll.ohTrigger(Trigger,Trigger6M))</f>
        <v>1.7798096192847432E-2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51888</v>
      </c>
      <c r="BA1790" s="101">
        <f>_xll.qlCalendarAdvance(Calendar,BA1789,AY1790,"f",,Trigger)</f>
        <v>51890</v>
      </c>
      <c r="BB1790" s="101">
        <f>_xll.qlInterestRateIndexMaturity(Currency&amp;"ibor"&amp;Tenor,BA1790,Trigger)</f>
        <v>52071</v>
      </c>
      <c r="BC1790" s="246">
        <f>_xll.qlIndexFixing($AC$5,AZ1790,TRUE,_xll.ohTrigger(Trigger,Trigger6M))</f>
        <v>1.7740972973111606E-2</v>
      </c>
      <c r="BD1790" s="246">
        <f>_xll.qlIndexFixing($BE$1,AZ1790,TRUE,_xll.ohTrigger(Trigger,Trigger6M))</f>
        <v>1.7799566138546295E-2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51895</v>
      </c>
      <c r="BA1791" s="101">
        <f>_xll.qlCalendarAdvance(Calendar,BA1790,AY1791,"f",,Trigger)</f>
        <v>51897</v>
      </c>
      <c r="BB1791" s="101">
        <f>_xll.qlInterestRateIndexMaturity(Currency&amp;"ibor"&amp;Tenor,BA1791,Trigger)</f>
        <v>52078</v>
      </c>
      <c r="BC1791" s="246">
        <f>_xll.qlIndexFixing($AC$5,AZ1791,TRUE,_xll.ohTrigger(Trigger,Trigger6M))</f>
        <v>1.774279848249195E-2</v>
      </c>
      <c r="BD1791" s="246">
        <f>_xll.qlIndexFixing($BE$1,AZ1791,TRUE,_xll.ohTrigger(Trigger,Trigger6M))</f>
        <v>1.7801034132449527E-2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51902</v>
      </c>
      <c r="BA1792" s="101">
        <f>_xll.qlCalendarAdvance(Calendar,BA1791,AY1792,"f",,Trigger)</f>
        <v>51904</v>
      </c>
      <c r="BB1792" s="101">
        <f>_xll.qlInterestRateIndexMaturity(Currency&amp;"ibor"&amp;Tenor,BA1792,Trigger)</f>
        <v>52085</v>
      </c>
      <c r="BC1792" s="246">
        <f>_xll.qlIndexFixing($AC$5,AZ1792,TRUE,_xll.ohTrigger(Trigger,Trigger6M))</f>
        <v>1.7744625173770633E-2</v>
      </c>
      <c r="BD1792" s="246">
        <f>_xll.qlIndexFixing($BE$1,AZ1792,TRUE,_xll.ohTrigger(Trigger,Trigger6M))</f>
        <v>1.7802500174553156E-2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51909</v>
      </c>
      <c r="BA1793" s="101">
        <f>_xll.qlCalendarAdvance(Calendar,BA1792,AY1793,"f",,Trigger)</f>
        <v>51911</v>
      </c>
      <c r="BB1793" s="101">
        <f>_xll.qlInterestRateIndexMaturity(Currency&amp;"ibor"&amp;Tenor,BA1793,Trigger)</f>
        <v>52092</v>
      </c>
      <c r="BC1793" s="246">
        <f>_xll.qlIndexFixing($AC$5,AZ1793,TRUE,_xll.ohTrigger(Trigger,Trigger6M))</f>
        <v>1.7746453046950741E-2</v>
      </c>
      <c r="BD1793" s="246">
        <f>_xll.qlIndexFixing($BE$1,AZ1793,TRUE,_xll.ohTrigger(Trigger,Trigger6M))</f>
        <v>1.7803964264852316E-2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51916</v>
      </c>
      <c r="BA1794" s="101">
        <f>_xll.qlCalendarAdvance(Calendar,BA1793,AY1794,"f",,Trigger)</f>
        <v>51918</v>
      </c>
      <c r="BB1794" s="101">
        <f>_xll.qlInterestRateIndexMaturity(Currency&amp;"ibor"&amp;Tenor,BA1794,Trigger)</f>
        <v>52099</v>
      </c>
      <c r="BC1794" s="246">
        <f>_xll.qlIndexFixing($AC$5,AZ1794,TRUE,_xll.ohTrigger(Trigger,Trigger6M))</f>
        <v>1.7748282102035811E-2</v>
      </c>
      <c r="BD1794" s="246">
        <f>_xll.qlIndexFixing($BE$1,AZ1794,TRUE,_xll.ohTrigger(Trigger,Trigger6M))</f>
        <v>1.7805426403343483E-2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51923</v>
      </c>
      <c r="BA1795" s="101">
        <f>_xll.qlCalendarAdvance(Calendar,BA1794,AY1795,"f",,Trigger)</f>
        <v>51925</v>
      </c>
      <c r="BB1795" s="101">
        <f>_xll.qlInterestRateIndexMaturity(Currency&amp;"ibor"&amp;Tenor,BA1795,Trigger)</f>
        <v>52107</v>
      </c>
      <c r="BC1795" s="246">
        <f>_xll.qlIndexFixing($AC$5,AZ1795,TRUE,_xll.ohTrigger(Trigger,Trigger6M))</f>
        <v>1.7750701439120529E-2</v>
      </c>
      <c r="BD1795" s="246">
        <f>_xll.qlIndexFixing($BE$1,AZ1795,TRUE,_xll.ohTrigger(Trigger,Trigger6M))</f>
        <v>1.7807429311599544E-2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51930</v>
      </c>
      <c r="BA1796" s="101">
        <f>_xll.qlCalendarAdvance(Calendar,BA1795,AY1796,"f",,Trigger)</f>
        <v>51932</v>
      </c>
      <c r="BB1796" s="101">
        <f>_xll.qlInterestRateIndexMaturity(Currency&amp;"ibor"&amp;Tenor,BA1796,Trigger)</f>
        <v>52117</v>
      </c>
      <c r="BC1796" s="246">
        <f>_xll.qlIndexFixing($AC$5,AZ1796,TRUE,_xll.ohTrigger(Trigger,Trigger6M))</f>
        <v>1.7754277965386204E-2</v>
      </c>
      <c r="BD1796" s="246">
        <f>_xll.qlIndexFixing($BE$1,AZ1796,TRUE,_xll.ohTrigger(Trigger,Trigger6M))</f>
        <v>1.7810515508805712E-2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51937</v>
      </c>
      <c r="BA1797" s="101">
        <f>_xll.qlCalendarAdvance(Calendar,BA1796,AY1797,"f",,Trigger)</f>
        <v>51939</v>
      </c>
      <c r="BB1797" s="101">
        <f>_xll.qlInterestRateIndexMaturity(Currency&amp;"ibor"&amp;Tenor,BA1797,Trigger)</f>
        <v>52124</v>
      </c>
      <c r="BC1797" s="246">
        <f>_xll.qlIndexFixing($AC$5,AZ1797,TRUE,_xll.ohTrigger(Trigger,Trigger6M))</f>
        <v>1.7756093357190656E-2</v>
      </c>
      <c r="BD1797" s="246">
        <f>_xll.qlIndexFixing($BE$1,AZ1797,TRUE,_xll.ohTrigger(Trigger,Trigger6M))</f>
        <v>1.7811971520990909E-2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51944</v>
      </c>
      <c r="BA1798" s="101">
        <f>_xll.qlCalendarAdvance(Calendar,BA1797,AY1798,"f",,Trigger)</f>
        <v>51946</v>
      </c>
      <c r="BB1798" s="101">
        <f>_xll.qlInterestRateIndexMaturity(Currency&amp;"ibor"&amp;Tenor,BA1798,Trigger)</f>
        <v>52131</v>
      </c>
      <c r="BC1798" s="246">
        <f>_xll.qlIndexFixing($AC$5,AZ1798,TRUE,_xll.ohTrigger(Trigger,Trigger6M))</f>
        <v>1.7757909905625788E-2</v>
      </c>
      <c r="BD1798" s="246">
        <f>_xll.qlIndexFixing($BE$1,AZ1798,TRUE,_xll.ohTrigger(Trigger,Trigger6M))</f>
        <v>1.7813425580987211E-2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51951</v>
      </c>
      <c r="BA1799" s="101">
        <f>_xll.qlCalendarAdvance(Calendar,BA1798,AY1799,"f",,Trigger)</f>
        <v>51953</v>
      </c>
      <c r="BB1799" s="101">
        <f>_xll.qlInterestRateIndexMaturity(Currency&amp;"ibor"&amp;Tenor,BA1799,Trigger)</f>
        <v>52138</v>
      </c>
      <c r="BC1799" s="246">
        <f>_xll.qlIndexFixing($AC$5,AZ1799,TRUE,_xll.ohTrigger(Trigger,Trigger6M))</f>
        <v>1.7759727610695063E-2</v>
      </c>
      <c r="BD1799" s="246">
        <f>_xll.qlIndexFixing($BE$1,AZ1799,TRUE,_xll.ohTrigger(Trigger,Trigger6M))</f>
        <v>1.781487768879159E-2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51958</v>
      </c>
      <c r="BA1800" s="101">
        <f>_xll.qlCalendarAdvance(Calendar,BA1799,AY1800,"f",,Trigger)</f>
        <v>51964</v>
      </c>
      <c r="BB1800" s="101">
        <f>_xll.qlInterestRateIndexMaturity(Currency&amp;"ibor"&amp;Tenor,BA1800,Trigger)</f>
        <v>52147</v>
      </c>
      <c r="BC1800" s="246">
        <f>_xll.qlIndexFixing($AC$5,AZ1800,TRUE,_xll.ohTrigger(Trigger,Trigger6M))</f>
        <v>1.7761459804917893E-2</v>
      </c>
      <c r="BD1800" s="246">
        <f>_xll.qlIndexFixing($BE$1,AZ1800,TRUE,_xll.ohTrigger(Trigger,Trigger6M))</f>
        <v>1.7816070884270119E-2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51967</v>
      </c>
      <c r="BA1801" s="101">
        <f>_xll.qlCalendarAdvance(Calendar,BA1800,AY1801,"f",,Trigger)</f>
        <v>51971</v>
      </c>
      <c r="BB1801" s="101">
        <f>_xll.qlInterestRateIndexMaturity(Currency&amp;"ibor"&amp;Tenor,BA1801,Trigger)</f>
        <v>52154</v>
      </c>
      <c r="BC1801" s="246">
        <f>_xll.qlIndexFixing($AC$5,AZ1801,TRUE,_xll.ohTrigger(Trigger,Trigger6M))</f>
        <v>1.7763289050732826E-2</v>
      </c>
      <c r="BD1801" s="246">
        <f>_xll.qlIndexFixing($BE$1,AZ1801,TRUE,_xll.ohTrigger(Trigger,Trigger6M))</f>
        <v>1.7817518108407808E-2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51974</v>
      </c>
      <c r="BA1802" s="101">
        <f>_xll.qlCalendarAdvance(Calendar,BA1801,AY1802,"f",,Trigger)</f>
        <v>51978</v>
      </c>
      <c r="BB1802" s="101">
        <f>_xll.qlInterestRateIndexMaturity(Currency&amp;"ibor"&amp;Tenor,BA1802,Trigger)</f>
        <v>52161</v>
      </c>
      <c r="BC1802" s="246">
        <f>_xll.qlIndexFixing($AC$5,AZ1802,TRUE,_xll.ohTrigger(Trigger,Trigger6M))</f>
        <v>1.7765119465699523E-2</v>
      </c>
      <c r="BD1802" s="246">
        <f>_xll.qlIndexFixing($BE$1,AZ1802,TRUE,_xll.ohTrigger(Trigger,Trigger6M))</f>
        <v>1.7818963380519196E-2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51981</v>
      </c>
      <c r="BA1803" s="101">
        <f>_xll.qlCalendarAdvance(Calendar,BA1802,AY1803,"f",,Trigger)</f>
        <v>51985</v>
      </c>
      <c r="BB1803" s="101">
        <f>_xll.qlInterestRateIndexMaturity(Currency&amp;"ibor"&amp;Tenor,BA1803,Trigger)</f>
        <v>52168</v>
      </c>
      <c r="BC1803" s="246">
        <f>_xll.qlIndexFixing($AC$5,AZ1803,TRUE,_xll.ohTrigger(Trigger,Trigger6M))</f>
        <v>1.7766951049819305E-2</v>
      </c>
      <c r="BD1803" s="246">
        <f>_xll.qlIndexFixing($BE$1,AZ1803,TRUE,_xll.ohTrigger(Trigger,Trigger6M))</f>
        <v>1.7820406700600352E-2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51988</v>
      </c>
      <c r="BA1804" s="101">
        <f>_xll.qlCalendarAdvance(Calendar,BA1803,AY1804,"f",,Trigger)</f>
        <v>51992</v>
      </c>
      <c r="BB1804" s="101">
        <f>_xll.qlInterestRateIndexMaturity(Currency&amp;"ibor"&amp;Tenor,BA1804,Trigger)</f>
        <v>52176</v>
      </c>
      <c r="BC1804" s="246">
        <f>_xll.qlIndexFixing($AC$5,AZ1804,TRUE,_xll.ohTrigger(Trigger,Trigger6M))</f>
        <v>1.7769330083814334E-2</v>
      </c>
      <c r="BD1804" s="246">
        <f>_xll.qlIndexFixing($BE$1,AZ1804,TRUE,_xll.ohTrigger(Trigger,Trigger6M))</f>
        <v>1.7822390161910361E-2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51995</v>
      </c>
      <c r="BA1805" s="101">
        <f>_xll.qlCalendarAdvance(Calendar,BA1804,AY1805,"f",,Trigger)</f>
        <v>51999</v>
      </c>
      <c r="BB1805" s="101">
        <f>_xll.qlInterestRateIndexMaturity(Currency&amp;"ibor"&amp;Tenor,BA1805,Trigger)</f>
        <v>52183</v>
      </c>
      <c r="BC1805" s="246">
        <f>_xll.qlIndexFixing($AC$5,AZ1805,TRUE,_xll.ohTrigger(Trigger,Trigger6M))</f>
        <v>1.7771159674286933E-2</v>
      </c>
      <c r="BD1805" s="246">
        <f>_xll.qlIndexFixing($BE$1,AZ1805,TRUE,_xll.ohTrigger(Trigger,Trigger6M))</f>
        <v>1.7823829509421539E-2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52002</v>
      </c>
      <c r="BA1806" s="101">
        <f>_xll.qlCalendarAdvance(Calendar,BA1805,AY1806,"f",,Trigger)</f>
        <v>52006</v>
      </c>
      <c r="BB1806" s="101">
        <f>_xll.qlInterestRateIndexMaturity(Currency&amp;"ibor"&amp;Tenor,BA1806,Trigger)</f>
        <v>52190</v>
      </c>
      <c r="BC1806" s="246">
        <f>_xll.qlIndexFixing($AC$5,AZ1806,TRUE,_xll.ohTrigger(Trigger,Trigger6M))</f>
        <v>1.7772990427637591E-2</v>
      </c>
      <c r="BD1806" s="246">
        <f>_xll.qlIndexFixing($BE$1,AZ1806,TRUE,_xll.ohTrigger(Trigger,Trigger6M))</f>
        <v>1.7825266904799044E-2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52009</v>
      </c>
      <c r="BA1807" s="101">
        <f>_xll.qlCalendarAdvance(Calendar,BA1806,AY1807,"f",,Trigger)</f>
        <v>52013</v>
      </c>
      <c r="BB1807" s="101">
        <f>_xll.qlInterestRateIndexMaturity(Currency&amp;"ibor"&amp;Tenor,BA1807,Trigger)</f>
        <v>52197</v>
      </c>
      <c r="BC1807" s="246">
        <f>_xll.qlIndexFixing($AC$5,AZ1807,TRUE,_xll.ohTrigger(Trigger,Trigger6M))</f>
        <v>1.7774822343868041E-2</v>
      </c>
      <c r="BD1807" s="246">
        <f>_xll.qlIndexFixing($BE$1,AZ1807,TRUE,_xll.ohTrigger(Trigger,Trigger6M))</f>
        <v>1.7826702348037668E-2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52016</v>
      </c>
      <c r="BA1808" s="101">
        <f>_xll.qlCalendarAdvance(Calendar,BA1807,AY1808,"f",,Trigger)</f>
        <v>52020</v>
      </c>
      <c r="BB1808" s="101">
        <f>_xll.qlInterestRateIndexMaturity(Currency&amp;"ibor"&amp;Tenor,BA1808,Trigger)</f>
        <v>52203</v>
      </c>
      <c r="BC1808" s="246">
        <f>_xll.qlIndexFixing($AC$5,AZ1808,TRUE,_xll.ohTrigger(Trigger,Trigger6M))</f>
        <v>1.7776126507846771E-2</v>
      </c>
      <c r="BD1808" s="246">
        <f>_xll.qlIndexFixing($BE$1,AZ1808,TRUE,_xll.ohTrigger(Trigger,Trigger6M))</f>
        <v>1.7827594020400652E-2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52023</v>
      </c>
      <c r="BA1809" s="101">
        <f>_xll.qlCalendarAdvance(Calendar,BA1808,AY1809,"f",,Trigger)</f>
        <v>52027</v>
      </c>
      <c r="BB1809" s="101">
        <f>_xll.qlInterestRateIndexMaturity(Currency&amp;"ibor"&amp;Tenor,BA1809,Trigger)</f>
        <v>52210</v>
      </c>
      <c r="BC1809" s="246">
        <f>_xll.qlIndexFixing($AC$5,AZ1809,TRUE,_xll.ohTrigger(Trigger,Trigger6M))</f>
        <v>1.7777965106959729E-2</v>
      </c>
      <c r="BD1809" s="246">
        <f>_xll.qlIndexFixing($BE$1,AZ1809,TRUE,_xll.ohTrigger(Trigger,Trigger6M))</f>
        <v>1.7829025628209563E-2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52030</v>
      </c>
      <c r="BA1810" s="101">
        <f>_xll.qlCalendarAdvance(Calendar,BA1809,AY1810,"f",,Trigger)</f>
        <v>52034</v>
      </c>
      <c r="BB1810" s="101">
        <f>_xll.qlInterestRateIndexMaturity(Currency&amp;"ibor"&amp;Tenor,BA1810,Trigger)</f>
        <v>52217</v>
      </c>
      <c r="BC1810" s="246">
        <f>_xll.qlIndexFixing($AC$5,AZ1810,TRUE,_xll.ohTrigger(Trigger,Trigger6M))</f>
        <v>1.7779804875249793E-2</v>
      </c>
      <c r="BD1810" s="246">
        <f>_xll.qlIndexFixing($BE$1,AZ1810,TRUE,_xll.ohTrigger(Trigger,Trigger6M))</f>
        <v>1.7830455283958976E-2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52037</v>
      </c>
      <c r="BA1811" s="101">
        <f>_xll.qlCalendarAdvance(Calendar,BA1810,AY1811,"f",,Trigger)</f>
        <v>52041</v>
      </c>
      <c r="BB1811" s="101">
        <f>_xll.qlInterestRateIndexMaturity(Currency&amp;"ibor"&amp;Tenor,BA1811,Trigger)</f>
        <v>52224</v>
      </c>
      <c r="BC1811" s="246">
        <f>_xll.qlIndexFixing($AC$5,AZ1811,TRUE,_xll.ohTrigger(Trigger,Trigger6M))</f>
        <v>1.7781645812719578E-2</v>
      </c>
      <c r="BD1811" s="246">
        <f>_xll.qlIndexFixing($BE$1,AZ1811,TRUE,_xll.ohTrigger(Trigger,Trigger6M))</f>
        <v>1.7831882987643214E-2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52044</v>
      </c>
      <c r="BA1812" s="101">
        <f>_xll.qlCalendarAdvance(Calendar,BA1811,AY1812,"f",,Trigger)</f>
        <v>52048</v>
      </c>
      <c r="BB1812" s="101">
        <f>_xll.qlInterestRateIndexMaturity(Currency&amp;"ibor"&amp;Tenor,BA1812,Trigger)</f>
        <v>52233</v>
      </c>
      <c r="BC1812" s="246">
        <f>_xll.qlIndexFixing($AC$5,AZ1812,TRUE,_xll.ohTrigger(Trigger,Trigger6M))</f>
        <v>1.7784510832004607E-2</v>
      </c>
      <c r="BD1812" s="246">
        <f>_xll.qlIndexFixing($BE$1,AZ1812,TRUE,_xll.ohTrigger(Trigger,Trigger6M))</f>
        <v>1.7834391835942955E-2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52051</v>
      </c>
      <c r="BA1813" s="101">
        <f>_xll.qlCalendarAdvance(Calendar,BA1812,AY1813,"f",,Trigger)</f>
        <v>52055</v>
      </c>
      <c r="BB1813" s="101">
        <f>_xll.qlInterestRateIndexMaturity(Currency&amp;"ibor"&amp;Tenor,BA1813,Trigger)</f>
        <v>52239</v>
      </c>
      <c r="BC1813" s="246">
        <f>_xll.qlIndexFixing($AC$5,AZ1813,TRUE,_xll.ohTrigger(Trigger,Trigger6M))</f>
        <v>1.7785136571997016E-2</v>
      </c>
      <c r="BD1813" s="246">
        <f>_xll.qlIndexFixing($BE$1,AZ1813,TRUE,_xll.ohTrigger(Trigger,Trigger6M))</f>
        <v>1.78352740123295E-2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52058</v>
      </c>
      <c r="BA1814" s="101">
        <f>_xll.qlCalendarAdvance(Calendar,BA1813,AY1814,"f",,Trigger)</f>
        <v>52062</v>
      </c>
      <c r="BB1814" s="101">
        <f>_xll.qlInterestRateIndexMaturity(Currency&amp;"ibor"&amp;Tenor,BA1814,Trigger)</f>
        <v>52246</v>
      </c>
      <c r="BC1814" s="246">
        <f>_xll.qlIndexFixing($AC$5,AZ1814,TRUE,_xll.ohTrigger(Trigger,Trigger6M))</f>
        <v>1.778615691088822E-2</v>
      </c>
      <c r="BD1814" s="246">
        <f>_xll.qlIndexFixing($BE$1,AZ1814,TRUE,_xll.ohTrigger(Trigger,Trigger6M))</f>
        <v>1.7836695790481669E-2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52065</v>
      </c>
      <c r="BA1815" s="101">
        <f>_xll.qlCalendarAdvance(Calendar,BA1814,AY1815,"f",,Trigger)</f>
        <v>52069</v>
      </c>
      <c r="BB1815" s="101">
        <f>_xll.qlInterestRateIndexMaturity(Currency&amp;"ibor"&amp;Tenor,BA1815,Trigger)</f>
        <v>52253</v>
      </c>
      <c r="BC1815" s="246">
        <f>_xll.qlIndexFixing($AC$5,AZ1815,TRUE,_xll.ohTrigger(Trigger,Trigger6M))</f>
        <v>1.7787177250306391E-2</v>
      </c>
      <c r="BD1815" s="246">
        <f>_xll.qlIndexFixing($BE$1,AZ1815,TRUE,_xll.ohTrigger(Trigger,Trigger6M))</f>
        <v>1.7838115616461498E-2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52072</v>
      </c>
      <c r="BA1816" s="101">
        <f>_xll.qlCalendarAdvance(Calendar,BA1815,AY1816,"f",,Trigger)</f>
        <v>52076</v>
      </c>
      <c r="BB1816" s="101">
        <f>_xll.qlInterestRateIndexMaturity(Currency&amp;"ibor"&amp;Tenor,BA1816,Trigger)</f>
        <v>52260</v>
      </c>
      <c r="BC1816" s="246">
        <f>_xll.qlIndexFixing($AC$5,AZ1816,TRUE,_xll.ohTrigger(Trigger,Trigger6M))</f>
        <v>1.7788197590252405E-2</v>
      </c>
      <c r="BD1816" s="246">
        <f>_xll.qlIndexFixing($BE$1,AZ1816,TRUE,_xll.ohTrigger(Trigger,Trigger6M))</f>
        <v>1.7839533490265083E-2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52079</v>
      </c>
      <c r="BA1817" s="101">
        <f>_xll.qlCalendarAdvance(Calendar,BA1816,AY1817,"f",,Trigger)</f>
        <v>52083</v>
      </c>
      <c r="BB1817" s="101">
        <f>_xll.qlInterestRateIndexMaturity(Currency&amp;"ibor"&amp;Tenor,BA1817,Trigger)</f>
        <v>52267</v>
      </c>
      <c r="BC1817" s="246">
        <f>_xll.qlIndexFixing($AC$5,AZ1817,TRUE,_xll.ohTrigger(Trigger,Trigger6M))</f>
        <v>1.7789217930725385E-2</v>
      </c>
      <c r="BD1817" s="246">
        <f>_xll.qlIndexFixing($BE$1,AZ1817,TRUE,_xll.ohTrigger(Trigger,Trigger6M))</f>
        <v>1.7840949411888074E-2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52086</v>
      </c>
      <c r="BA1818" s="101">
        <f>_xll.qlCalendarAdvance(Calendar,BA1817,AY1818,"f",,Trigger)</f>
        <v>52090</v>
      </c>
      <c r="BB1818" s="101">
        <f>_xll.qlInterestRateIndexMaturity(Currency&amp;"ibor"&amp;Tenor,BA1818,Trigger)</f>
        <v>52274</v>
      </c>
      <c r="BC1818" s="246">
        <f>_xll.qlIndexFixing($AC$5,AZ1818,TRUE,_xll.ohTrigger(Trigger,Trigger6M))</f>
        <v>1.7790238271725774E-2</v>
      </c>
      <c r="BD1818" s="246">
        <f>_xll.qlIndexFixing($BE$1,AZ1818,TRUE,_xll.ohTrigger(Trigger,Trigger6M))</f>
        <v>1.7842363381325697E-2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52093</v>
      </c>
      <c r="BA1819" s="101">
        <f>_xll.qlCalendarAdvance(Calendar,BA1818,AY1819,"f",,Trigger)</f>
        <v>52097</v>
      </c>
      <c r="BB1819" s="101">
        <f>_xll.qlInterestRateIndexMaturity(Currency&amp;"ibor"&amp;Tenor,BA1819,Trigger)</f>
        <v>52281</v>
      </c>
      <c r="BC1819" s="246">
        <f>_xll.qlIndexFixing($AC$5,AZ1819,TRUE,_xll.ohTrigger(Trigger,Trigger6M))</f>
        <v>1.779125861325313E-2</v>
      </c>
      <c r="BD1819" s="246">
        <f>_xll.qlIndexFixing($BE$1,AZ1819,TRUE,_xll.ohTrigger(Trigger,Trigger6M))</f>
        <v>1.7843775398575346E-2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52100</v>
      </c>
      <c r="BA1820" s="101">
        <f>_xll.qlCalendarAdvance(Calendar,BA1819,AY1820,"f",,Trigger)</f>
        <v>52104</v>
      </c>
      <c r="BB1820" s="101">
        <f>_xll.qlInterestRateIndexMaturity(Currency&amp;"ibor"&amp;Tenor,BA1820,Trigger)</f>
        <v>52288</v>
      </c>
      <c r="BC1820" s="246">
        <f>_xll.qlIndexFixing($AC$5,AZ1820,TRUE,_xll.ohTrigger(Trigger,Trigger6M))</f>
        <v>1.7792278955308324E-2</v>
      </c>
      <c r="BD1820" s="246">
        <f>_xll.qlIndexFixing($BE$1,AZ1820,TRUE,_xll.ohTrigger(Trigger,Trigger6M))</f>
        <v>1.7845185463630932E-2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52107</v>
      </c>
      <c r="BA1821" s="101">
        <f>_xll.qlCalendarAdvance(Calendar,BA1820,AY1821,"f",,Trigger)</f>
        <v>52111</v>
      </c>
      <c r="BB1821" s="101">
        <f>_xll.qlInterestRateIndexMaturity(Currency&amp;"ibor"&amp;Tenor,BA1821,Trigger)</f>
        <v>52292</v>
      </c>
      <c r="BC1821" s="246">
        <f>_xll.qlIndexFixing($AC$5,AZ1821,TRUE,_xll.ohTrigger(Trigger,Trigger6M))</f>
        <v>1.7791765558041225E-2</v>
      </c>
      <c r="BD1821" s="246">
        <f>_xll.qlIndexFixing($BE$1,AZ1821,TRUE,_xll.ohTrigger(Trigger,Trigger6M))</f>
        <v>1.784497086040265E-2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52114</v>
      </c>
      <c r="BA1822" s="101">
        <f>_xll.qlCalendarAdvance(Calendar,BA1821,AY1822,"f",,Trigger)</f>
        <v>52118</v>
      </c>
      <c r="BB1822" s="101">
        <f>_xll.qlInterestRateIndexMaturity(Currency&amp;"ibor"&amp;Tenor,BA1822,Trigger)</f>
        <v>52299</v>
      </c>
      <c r="BC1822" s="246">
        <f>_xll.qlIndexFixing($AC$5,AZ1822,TRUE,_xll.ohTrigger(Trigger,Trigger6M))</f>
        <v>1.779278575043676E-2</v>
      </c>
      <c r="BD1822" s="246">
        <f>_xll.qlIndexFixing($BE$1,AZ1822,TRUE,_xll.ohTrigger(Trigger,Trigger6M))</f>
        <v>1.7846377231160403E-2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52121</v>
      </c>
      <c r="BA1823" s="101">
        <f>_xll.qlCalendarAdvance(Calendar,BA1822,AY1823,"f",,Trigger)</f>
        <v>52125</v>
      </c>
      <c r="BB1823" s="101">
        <f>_xll.qlInterestRateIndexMaturity(Currency&amp;"ibor"&amp;Tenor,BA1823,Trigger)</f>
        <v>52306</v>
      </c>
      <c r="BC1823" s="246">
        <f>_xll.qlIndexFixing($AC$5,AZ1823,TRUE,_xll.ohTrigger(Trigger,Trigger6M))</f>
        <v>1.7793805943350331E-2</v>
      </c>
      <c r="BD1823" s="246">
        <f>_xll.qlIndexFixing($BE$1,AZ1823,TRUE,_xll.ohTrigger(Trigger,Trigger6M))</f>
        <v>1.7847781649986058E-2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52128</v>
      </c>
      <c r="BA1824" s="101">
        <f>_xll.qlCalendarAdvance(Calendar,BA1823,AY1824,"f",,Trigger)</f>
        <v>52132</v>
      </c>
      <c r="BB1824" s="101">
        <f>_xll.qlInterestRateIndexMaturity(Currency&amp;"ibor"&amp;Tenor,BA1824,Trigger)</f>
        <v>52313</v>
      </c>
      <c r="BC1824" s="246">
        <f>_xll.qlIndexFixing($AC$5,AZ1824,TRUE,_xll.ohTrigger(Trigger,Trigger6M))</f>
        <v>1.7794826136782828E-2</v>
      </c>
      <c r="BD1824" s="246">
        <f>_xll.qlIndexFixing($BE$1,AZ1824,TRUE,_xll.ohTrigger(Trigger,Trigger6M))</f>
        <v>1.7849184116876082E-2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52135</v>
      </c>
      <c r="BA1825" s="101">
        <f>_xll.qlCalendarAdvance(Calendar,BA1824,AY1825,"f",,Trigger)</f>
        <v>52139</v>
      </c>
      <c r="BB1825" s="101">
        <f>_xll.qlInterestRateIndexMaturity(Currency&amp;"ibor"&amp;Tenor,BA1825,Trigger)</f>
        <v>52321</v>
      </c>
      <c r="BC1825" s="246">
        <f>_xll.qlIndexFixing($AC$5,AZ1825,TRUE,_xll.ohTrigger(Trigger,Trigger6M))</f>
        <v>1.7796357756744652E-2</v>
      </c>
      <c r="BD1825" s="246">
        <f>_xll.qlIndexFixing($BE$1,AZ1825,TRUE,_xll.ohTrigger(Trigger,Trigger6M))</f>
        <v>1.7851125245444844E-2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52142</v>
      </c>
      <c r="BA1826" s="101">
        <f>_xll.qlCalendarAdvance(Calendar,BA1825,AY1826,"f",,Trigger)</f>
        <v>52146</v>
      </c>
      <c r="BB1826" s="101">
        <f>_xll.qlInterestRateIndexMaturity(Currency&amp;"ibor"&amp;Tenor,BA1826,Trigger)</f>
        <v>52328</v>
      </c>
      <c r="BC1826" s="246">
        <f>_xll.qlIndexFixing($AC$5,AZ1826,TRUE,_xll.ohTrigger(Trigger,Trigger6M))</f>
        <v>1.7797378001461493E-2</v>
      </c>
      <c r="BD1826" s="246">
        <f>_xll.qlIndexFixing($BE$1,AZ1826,TRUE,_xll.ohTrigger(Trigger,Trigger6M))</f>
        <v>1.7852523738060622E-2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52149</v>
      </c>
      <c r="BA1827" s="101">
        <f>_xll.qlCalendarAdvance(Calendar,BA1826,AY1827,"f",,Trigger)</f>
        <v>52153</v>
      </c>
      <c r="BB1827" s="101">
        <f>_xll.qlInterestRateIndexMaturity(Currency&amp;"ibor"&amp;Tenor,BA1827,Trigger)</f>
        <v>52335</v>
      </c>
      <c r="BC1827" s="246">
        <f>_xll.qlIndexFixing($AC$5,AZ1827,TRUE,_xll.ohTrigger(Trigger,Trigger6M))</f>
        <v>1.7798398246699678E-2</v>
      </c>
      <c r="BD1827" s="246">
        <f>_xll.qlIndexFixing($BE$1,AZ1827,TRUE,_xll.ohTrigger(Trigger,Trigger6M))</f>
        <v>1.7853920278636113E-2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52156</v>
      </c>
      <c r="BA1828" s="101">
        <f>_xll.qlCalendarAdvance(Calendar,BA1827,AY1828,"f",,Trigger)</f>
        <v>52160</v>
      </c>
      <c r="BB1828" s="101">
        <f>_xll.qlInterestRateIndexMaturity(Currency&amp;"ibor"&amp;Tenor,BA1828,Trigger)</f>
        <v>52342</v>
      </c>
      <c r="BC1828" s="246">
        <f>_xll.qlIndexFixing($AC$5,AZ1828,TRUE,_xll.ohTrigger(Trigger,Trigger6M))</f>
        <v>1.779941849245964E-2</v>
      </c>
      <c r="BD1828" s="246">
        <f>_xll.qlIndexFixing($BE$1,AZ1828,TRUE,_xll.ohTrigger(Trigger,Trigger6M))</f>
        <v>1.7855314867169118E-2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52163</v>
      </c>
      <c r="BA1829" s="101">
        <f>_xll.qlCalendarAdvance(Calendar,BA1828,AY1829,"f",,Trigger)</f>
        <v>52167</v>
      </c>
      <c r="BB1829" s="101">
        <f>_xll.qlInterestRateIndexMaturity(Currency&amp;"ibor"&amp;Tenor,BA1829,Trigger)</f>
        <v>52349</v>
      </c>
      <c r="BC1829" s="246">
        <f>_xll.qlIndexFixing($AC$5,AZ1829,TRUE,_xll.ohTrigger(Trigger,Trigger6M))</f>
        <v>1.7800438738740945E-2</v>
      </c>
      <c r="BD1829" s="246">
        <f>_xll.qlIndexFixing($BE$1,AZ1829,TRUE,_xll.ohTrigger(Trigger,Trigger6M))</f>
        <v>1.7856707503652612E-2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52170</v>
      </c>
      <c r="BA1830" s="101">
        <f>_xll.qlCalendarAdvance(Calendar,BA1829,AY1830,"f",,Trigger)</f>
        <v>52174</v>
      </c>
      <c r="BB1830" s="101">
        <f>_xll.qlInterestRateIndexMaturity(Currency&amp;"ibor"&amp;Tenor,BA1830,Trigger)</f>
        <v>52355</v>
      </c>
      <c r="BC1830" s="246">
        <f>_xll.qlIndexFixing($AC$5,AZ1830,TRUE,_xll.ohTrigger(Trigger,Trigger6M))</f>
        <v>1.7800947308268974E-2</v>
      </c>
      <c r="BD1830" s="246">
        <f>_xll.qlIndexFixing($BE$1,AZ1830,TRUE,_xll.ohTrigger(Trigger,Trigger6M))</f>
        <v>1.7857557927322899E-2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52177</v>
      </c>
      <c r="BA1831" s="101">
        <f>_xll.qlCalendarAdvance(Calendar,BA1830,AY1831,"f",,Trigger)</f>
        <v>52181</v>
      </c>
      <c r="BB1831" s="101">
        <f>_xll.qlInterestRateIndexMaturity(Currency&amp;"ibor"&amp;Tenor,BA1831,Trigger)</f>
        <v>52362</v>
      </c>
      <c r="BC1831" s="246">
        <f>_xll.qlIndexFixing($AC$5,AZ1831,TRUE,_xll.ohTrigger(Trigger,Trigger6M))</f>
        <v>1.7801967505332601E-2</v>
      </c>
      <c r="BD1831" s="246">
        <f>_xll.qlIndexFixing($BE$1,AZ1831,TRUE,_xll.ohTrigger(Trigger,Trigger6M))</f>
        <v>1.7858946730544716E-2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52184</v>
      </c>
      <c r="BA1832" s="101">
        <f>_xll.qlCalendarAdvance(Calendar,BA1831,AY1832,"f",,Trigger)</f>
        <v>52188</v>
      </c>
      <c r="BB1832" s="101">
        <f>_xll.qlInterestRateIndexMaturity(Currency&amp;"ibor"&amp;Tenor,BA1832,Trigger)</f>
        <v>52369</v>
      </c>
      <c r="BC1832" s="246">
        <f>_xll.qlIndexFixing($AC$5,AZ1832,TRUE,_xll.ohTrigger(Trigger,Trigger6M))</f>
        <v>1.7802987702914261E-2</v>
      </c>
      <c r="BD1832" s="246">
        <f>_xll.qlIndexFixing($BE$1,AZ1832,TRUE,_xll.ohTrigger(Trigger,Trigger6M))</f>
        <v>1.7860333581797339E-2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52191</v>
      </c>
      <c r="BA1833" s="101">
        <f>_xll.qlCalendarAdvance(Calendar,BA1832,AY1833,"f",,Trigger)</f>
        <v>52195</v>
      </c>
      <c r="BB1833" s="101">
        <f>_xll.qlInterestRateIndexMaturity(Currency&amp;"ibor"&amp;Tenor,BA1833,Trigger)</f>
        <v>52376</v>
      </c>
      <c r="BC1833" s="246">
        <f>_xll.qlIndexFixing($AC$5,AZ1833,TRUE,_xll.ohTrigger(Trigger,Trigger6M))</f>
        <v>1.7804007901013962E-2</v>
      </c>
      <c r="BD1833" s="246">
        <f>_xll.qlIndexFixing($BE$1,AZ1833,TRUE,_xll.ohTrigger(Trigger,Trigger6M))</f>
        <v>1.7861718481077676E-2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52198</v>
      </c>
      <c r="BA1834" s="101">
        <f>_xll.qlCalendarAdvance(Calendar,BA1833,AY1834,"f",,Trigger)</f>
        <v>52202</v>
      </c>
      <c r="BB1834" s="101">
        <f>_xll.qlInterestRateIndexMaturity(Currency&amp;"ibor"&amp;Tenor,BA1834,Trigger)</f>
        <v>52384</v>
      </c>
      <c r="BC1834" s="246">
        <f>_xll.qlIndexFixing($AC$5,AZ1834,TRUE,_xll.ohTrigger(Trigger,Trigger6M))</f>
        <v>1.780553997796978E-2</v>
      </c>
      <c r="BD1834" s="246">
        <f>_xll.qlIndexFixing($BE$1,AZ1834,TRUE,_xll.ohTrigger(Trigger,Trigger6M))</f>
        <v>1.7863641405211472E-2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52205</v>
      </c>
      <c r="BA1835" s="101">
        <f>_xll.qlCalendarAdvance(Calendar,BA1834,AY1835,"f",,Trigger)</f>
        <v>52209</v>
      </c>
      <c r="BB1835" s="101">
        <f>_xll.qlInterestRateIndexMaturity(Currency&amp;"ibor"&amp;Tenor,BA1835,Trigger)</f>
        <v>52391</v>
      </c>
      <c r="BC1835" s="246">
        <f>_xll.qlIndexFixing($AC$5,AZ1835,TRUE,_xll.ohTrigger(Trigger,Trigger6M))</f>
        <v>1.780656022738001E-2</v>
      </c>
      <c r="BD1835" s="246">
        <f>_xll.qlIndexFixing($BE$1,AZ1835,TRUE,_xll.ohTrigger(Trigger,Trigger6M))</f>
        <v>1.7865022329322359E-2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52212</v>
      </c>
      <c r="BA1836" s="101">
        <f>_xll.qlCalendarAdvance(Calendar,BA1835,AY1836,"f",,Trigger)</f>
        <v>52216</v>
      </c>
      <c r="BB1836" s="101">
        <f>_xll.qlInterestRateIndexMaturity(Currency&amp;"ibor"&amp;Tenor,BA1836,Trigger)</f>
        <v>52398</v>
      </c>
      <c r="BC1836" s="246">
        <f>_xll.qlIndexFixing($AC$5,AZ1836,TRUE,_xll.ohTrigger(Trigger,Trigger6M))</f>
        <v>1.780758047731246E-2</v>
      </c>
      <c r="BD1836" s="246">
        <f>_xll.qlIndexFixing($BE$1,AZ1836,TRUE,_xll.ohTrigger(Trigger,Trigger6M))</f>
        <v>1.7866401301356499E-2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52219</v>
      </c>
      <c r="BA1837" s="101">
        <f>_xll.qlCalendarAdvance(Calendar,BA1836,AY1837,"f",,Trigger)</f>
        <v>52223</v>
      </c>
      <c r="BB1837" s="101">
        <f>_xll.qlInterestRateIndexMaturity(Currency&amp;"ibor"&amp;Tenor,BA1837,Trigger)</f>
        <v>52405</v>
      </c>
      <c r="BC1837" s="246">
        <f>_xll.qlIndexFixing($AC$5,AZ1837,TRUE,_xll.ohTrigger(Trigger,Trigger6M))</f>
        <v>1.780860072776537E-2</v>
      </c>
      <c r="BD1837" s="246">
        <f>_xll.qlIndexFixing($BE$1,AZ1837,TRUE,_xll.ohTrigger(Trigger,Trigger6M))</f>
        <v>1.7867778321310389E-2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52224</v>
      </c>
      <c r="BA1838" s="101">
        <f>_xll.qlCalendarAdvance(Calendar,BA1837,AY1838,"f",,Trigger)</f>
        <v>52230</v>
      </c>
      <c r="BB1838" s="101">
        <f>_xll.qlInterestRateIndexMaturity(Currency&amp;"ibor"&amp;Tenor,BA1838,Trigger)</f>
        <v>52412</v>
      </c>
      <c r="BC1838" s="246">
        <f>_xll.qlIndexFixing($AC$5,AZ1838,TRUE,_xll.ohTrigger(Trigger,Trigger6M))</f>
        <v>1.7809620978740941E-2</v>
      </c>
      <c r="BD1838" s="246">
        <f>_xll.qlIndexFixing($BE$1,AZ1838,TRUE,_xll.ohTrigger(Trigger,Trigger6M))</f>
        <v>1.7869153389179628E-2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52233</v>
      </c>
      <c r="BA1839" s="101">
        <f>_xll.qlCalendarAdvance(Calendar,BA1838,AY1839,"f",,Trigger)</f>
        <v>52237</v>
      </c>
      <c r="BB1839" s="101">
        <f>_xll.qlInterestRateIndexMaturity(Currency&amp;"ibor"&amp;Tenor,BA1839,Trigger)</f>
        <v>52418</v>
      </c>
      <c r="BC1839" s="246">
        <f>_xll.qlIndexFixing($AC$5,AZ1839,TRUE,_xll.ohTrigger(Trigger,Trigger6M))</f>
        <v>1.7810287672213803E-2</v>
      </c>
      <c r="BD1839" s="246">
        <f>_xll.qlIndexFixing($BE$1,AZ1839,TRUE,_xll.ohTrigger(Trigger,Trigger6M))</f>
        <v>1.7869986885099689E-2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52240</v>
      </c>
      <c r="BA1840" s="101">
        <f>_xll.qlCalendarAdvance(Calendar,BA1839,AY1840,"f",,Trigger)</f>
        <v>52244</v>
      </c>
      <c r="BB1840" s="101">
        <f>_xll.qlInterestRateIndexMaturity(Currency&amp;"ibor"&amp;Tenor,BA1840,Trigger)</f>
        <v>52425</v>
      </c>
      <c r="BC1840" s="246">
        <f>_xll.qlIndexFixing($AC$5,AZ1840,TRUE,_xll.ohTrigger(Trigger,Trigger6M))</f>
        <v>1.7811585672982772E-2</v>
      </c>
      <c r="BD1840" s="246">
        <f>_xll.qlIndexFixing($BE$1,AZ1840,TRUE,_xll.ohTrigger(Trigger,Trigger6M))</f>
        <v>1.7871358120457436E-2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52247</v>
      </c>
      <c r="BA1841" s="101">
        <f>_xll.qlCalendarAdvance(Calendar,BA1840,AY1841,"f",,Trigger)</f>
        <v>52251</v>
      </c>
      <c r="BB1841" s="101">
        <f>_xll.qlInterestRateIndexMaturity(Currency&amp;"ibor"&amp;Tenor,BA1841,Trigger)</f>
        <v>52432</v>
      </c>
      <c r="BC1841" s="246">
        <f>_xll.qlIndexFixing($AC$5,AZ1841,TRUE,_xll.ohTrigger(Trigger,Trigger6M))</f>
        <v>1.7812884054246931E-2</v>
      </c>
      <c r="BD1841" s="246">
        <f>_xll.qlIndexFixing($BE$1,AZ1841,TRUE,_xll.ohTrigger(Trigger,Trigger6M))</f>
        <v>1.787272740380845E-2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52254</v>
      </c>
      <c r="BA1842" s="101">
        <f>_xll.qlCalendarAdvance(Calendar,BA1841,AY1842,"f",,Trigger)</f>
        <v>52258</v>
      </c>
      <c r="BB1842" s="101">
        <f>_xll.qlInterestRateIndexMaturity(Currency&amp;"ibor"&amp;Tenor,BA1842,Trigger)</f>
        <v>52439</v>
      </c>
      <c r="BC1842" s="246">
        <f>_xll.qlIndexFixing($AC$5,AZ1842,TRUE,_xll.ohTrigger(Trigger,Trigger6M))</f>
        <v>1.7814182816005844E-2</v>
      </c>
      <c r="BD1842" s="246">
        <f>_xll.qlIndexFixing($BE$1,AZ1842,TRUE,_xll.ohTrigger(Trigger,Trigger6M))</f>
        <v>1.7874094735151405E-2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52261</v>
      </c>
      <c r="BA1843" s="101">
        <f>_xll.qlCalendarAdvance(Calendar,BA1842,AY1843,"f",,Trigger)</f>
        <v>52265</v>
      </c>
      <c r="BB1843" s="101">
        <f>_xll.qlInterestRateIndexMaturity(Currency&amp;"ibor"&amp;Tenor,BA1843,Trigger)</f>
        <v>52446</v>
      </c>
      <c r="BC1843" s="246">
        <f>_xll.qlIndexFixing($AC$5,AZ1843,TRUE,_xll.ohTrigger(Trigger,Trigger6M))</f>
        <v>1.7815481958260833E-2</v>
      </c>
      <c r="BD1843" s="246">
        <f>_xll.qlIndexFixing($BE$1,AZ1843,TRUE,_xll.ohTrigger(Trigger,Trigger6M))</f>
        <v>1.7875460114481448E-2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52268</v>
      </c>
      <c r="BA1844" s="101">
        <f>_xll.qlCalendarAdvance(Calendar,BA1843,AY1844,"f",,Trigger)</f>
        <v>52272</v>
      </c>
      <c r="BB1844" s="101">
        <f>_xll.qlInterestRateIndexMaturity(Currency&amp;"ibor"&amp;Tenor,BA1844,Trigger)</f>
        <v>52453</v>
      </c>
      <c r="BC1844" s="246">
        <f>_xll.qlIndexFixing($AC$5,AZ1844,TRUE,_xll.ohTrigger(Trigger,Trigger6M))</f>
        <v>1.7816781481013667E-2</v>
      </c>
      <c r="BD1844" s="246">
        <f>_xll.qlIndexFixing($BE$1,AZ1844,TRUE,_xll.ohTrigger(Trigger,Trigger6M))</f>
        <v>1.7876823541793714E-2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52275</v>
      </c>
      <c r="BA1845" s="101">
        <f>_xll.qlCalendarAdvance(Calendar,BA1844,AY1845,"f",,Trigger)</f>
        <v>52279</v>
      </c>
      <c r="BB1845" s="101">
        <f>_xll.qlInterestRateIndexMaturity(Currency&amp;"ibor"&amp;Tenor,BA1845,Trigger)</f>
        <v>52460</v>
      </c>
      <c r="BC1845" s="246">
        <f>_xll.qlIndexFixing($AC$5,AZ1845,TRUE,_xll.ohTrigger(Trigger,Trigger6M))</f>
        <v>1.7818081384263898E-2</v>
      </c>
      <c r="BD1845" s="246">
        <f>_xll.qlIndexFixing($BE$1,AZ1845,TRUE,_xll.ohTrigger(Trigger,Trigger6M))</f>
        <v>1.7878185017085556E-2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52282</v>
      </c>
      <c r="BA1846" s="101">
        <f>_xll.qlCalendarAdvance(Calendar,BA1845,AY1846,"f",,Trigger)</f>
        <v>52286</v>
      </c>
      <c r="BB1846" s="101">
        <f>_xll.qlInterestRateIndexMaturity(Currency&amp;"ibor"&amp;Tenor,BA1846,Trigger)</f>
        <v>52467</v>
      </c>
      <c r="BC1846" s="246">
        <f>_xll.qlIndexFixing($AC$5,AZ1846,TRUE,_xll.ohTrigger(Trigger,Trigger6M))</f>
        <v>1.7819381668012418E-2</v>
      </c>
      <c r="BD1846" s="246">
        <f>_xll.qlIndexFixing($BE$1,AZ1846,TRUE,_xll.ohTrigger(Trigger,Trigger6M))</f>
        <v>1.7879544540352559E-2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52289</v>
      </c>
      <c r="BA1847" s="101">
        <f>_xll.qlCalendarAdvance(Calendar,BA1846,AY1847,"f",,Trigger)</f>
        <v>52293</v>
      </c>
      <c r="BB1847" s="101">
        <f>_xll.qlInterestRateIndexMaturity(Currency&amp;"ibor"&amp;Tenor,BA1847,Trigger)</f>
        <v>52477</v>
      </c>
      <c r="BC1847" s="246">
        <f>_xll.qlIndexFixing($AC$5,AZ1847,TRUE,_xll.ohTrigger(Trigger,Trigger6M))</f>
        <v>1.7822299716362788E-2</v>
      </c>
      <c r="BD1847" s="246">
        <f>_xll.qlIndexFixing($BE$1,AZ1847,TRUE,_xll.ohTrigger(Trigger,Trigger6M))</f>
        <v>1.7882519275962551E-2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52296</v>
      </c>
      <c r="BA1848" s="101">
        <f>_xll.qlCalendarAdvance(Calendar,BA1847,AY1848,"f",,Trigger)</f>
        <v>52300</v>
      </c>
      <c r="BB1848" s="101">
        <f>_xll.qlInterestRateIndexMaturity(Currency&amp;"ibor"&amp;Tenor,BA1848,Trigger)</f>
        <v>52484</v>
      </c>
      <c r="BC1848" s="246">
        <f>_xll.qlIndexFixing($AC$5,AZ1848,TRUE,_xll.ohTrigger(Trigger,Trigger6M))</f>
        <v>1.7823596534208504E-2</v>
      </c>
      <c r="BD1848" s="246">
        <f>_xll.qlIndexFixing($BE$1,AZ1848,TRUE,_xll.ohTrigger(Trigger,Trigger6M))</f>
        <v>1.7883874677931906E-2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52303</v>
      </c>
      <c r="BA1849" s="101">
        <f>_xll.qlCalendarAdvance(Calendar,BA1848,AY1849,"f",,Trigger)</f>
        <v>52307</v>
      </c>
      <c r="BB1849" s="101">
        <f>_xll.qlInterestRateIndexMaturity(Currency&amp;"ibor"&amp;Tenor,BA1849,Trigger)</f>
        <v>52491</v>
      </c>
      <c r="BC1849" s="246">
        <f>_xll.qlIndexFixing($AC$5,AZ1849,TRUE,_xll.ohTrigger(Trigger,Trigger6M))</f>
        <v>1.7824893726428665E-2</v>
      </c>
      <c r="BD1849" s="246">
        <f>_xll.qlIndexFixing($BE$1,AZ1849,TRUE,_xll.ohTrigger(Trigger,Trigger6M))</f>
        <v>1.7885228127588169E-2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52310</v>
      </c>
      <c r="BA1850" s="101">
        <f>_xll.qlCalendarAdvance(Calendar,BA1849,AY1850,"f",,Trigger)</f>
        <v>52314</v>
      </c>
      <c r="BB1850" s="101">
        <f>_xll.qlInterestRateIndexMaturity(Currency&amp;"ibor"&amp;Tenor,BA1850,Trigger)</f>
        <v>52498</v>
      </c>
      <c r="BC1850" s="246">
        <f>_xll.qlIndexFixing($AC$5,AZ1850,TRUE,_xll.ohTrigger(Trigger,Trigger6M))</f>
        <v>1.782619129302327E-2</v>
      </c>
      <c r="BD1850" s="246">
        <f>_xll.qlIndexFixing($BE$1,AZ1850,TRUE,_xll.ohTrigger(Trigger,Trigger6M))</f>
        <v>1.7886579624929167E-2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52315</v>
      </c>
      <c r="BA1851" s="101">
        <f>_xll.qlCalendarAdvance(Calendar,BA1850,AY1851,"f",,Trigger)</f>
        <v>52321</v>
      </c>
      <c r="BB1851" s="101">
        <f>_xll.qlInterestRateIndexMaturity(Currency&amp;"ibor"&amp;Tenor,BA1851,Trigger)</f>
        <v>52504</v>
      </c>
      <c r="BC1851" s="246">
        <f>_xll.qlIndexFixing($AC$5,AZ1851,TRUE,_xll.ohTrigger(Trigger,Trigger6M))</f>
        <v>1.7826955947323871E-2</v>
      </c>
      <c r="BD1851" s="246">
        <f>_xll.qlIndexFixing($BE$1,AZ1851,TRUE,_xll.ohTrigger(Trigger,Trigger6M))</f>
        <v>1.788739039454882E-2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52324</v>
      </c>
      <c r="BA1852" s="101">
        <f>_xll.qlCalendarAdvance(Calendar,BA1851,AY1852,"f",,Trigger)</f>
        <v>52328</v>
      </c>
      <c r="BB1852" s="101">
        <f>_xll.qlInterestRateIndexMaturity(Currency&amp;"ibor"&amp;Tenor,BA1852,Trigger)</f>
        <v>52511</v>
      </c>
      <c r="BC1852" s="246">
        <f>_xll.qlIndexFixing($AC$5,AZ1852,TRUE,_xll.ohTrigger(Trigger,Trigger6M))</f>
        <v>1.7828255663759771E-2</v>
      </c>
      <c r="BD1852" s="246">
        <f>_xll.qlIndexFixing($BE$1,AZ1852,TRUE,_xll.ohTrigger(Trigger,Trigger6M))</f>
        <v>1.7888738060034038E-2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52331</v>
      </c>
      <c r="BA1853" s="101">
        <f>_xll.qlCalendarAdvance(Calendar,BA1852,AY1853,"f",,Trigger)</f>
        <v>52335</v>
      </c>
      <c r="BB1853" s="101">
        <f>_xll.qlInterestRateIndexMaturity(Currency&amp;"ibor"&amp;Tenor,BA1853,Trigger)</f>
        <v>52518</v>
      </c>
      <c r="BC1853" s="246">
        <f>_xll.qlIndexFixing($AC$5,AZ1853,TRUE,_xll.ohTrigger(Trigger,Trigger6M))</f>
        <v>1.7829555756592286E-2</v>
      </c>
      <c r="BD1853" s="246">
        <f>_xll.qlIndexFixing($BE$1,AZ1853,TRUE,_xll.ohTrigger(Trigger,Trigger6M))</f>
        <v>1.7890083773283289E-2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52338</v>
      </c>
      <c r="BA1854" s="101">
        <f>_xll.qlCalendarAdvance(Calendar,BA1853,AY1854,"f",,Trigger)</f>
        <v>52342</v>
      </c>
      <c r="BB1854" s="101">
        <f>_xll.qlInterestRateIndexMaturity(Currency&amp;"ibor"&amp;Tenor,BA1854,Trigger)</f>
        <v>52525</v>
      </c>
      <c r="BC1854" s="246">
        <f>_xll.qlIndexFixing($AC$5,AZ1854,TRUE,_xll.ohTrigger(Trigger,Trigger6M))</f>
        <v>1.7830856225823168E-2</v>
      </c>
      <c r="BD1854" s="246">
        <f>_xll.qlIndexFixing($BE$1,AZ1854,TRUE,_xll.ohTrigger(Trigger,Trigger6M))</f>
        <v>1.7891427534291328E-2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52345</v>
      </c>
      <c r="BA1855" s="101">
        <f>_xll.qlCalendarAdvance(Calendar,BA1854,AY1855,"f",,Trigger)</f>
        <v>52349</v>
      </c>
      <c r="BB1855" s="101">
        <f>_xll.qlInterestRateIndexMaturity(Currency&amp;"ibor"&amp;Tenor,BA1855,Trigger)</f>
        <v>52532</v>
      </c>
      <c r="BC1855" s="246">
        <f>_xll.qlIndexFixing($AC$5,AZ1855,TRUE,_xll.ohTrigger(Trigger,Trigger6M))</f>
        <v>1.7832157071451978E-2</v>
      </c>
      <c r="BD1855" s="246">
        <f>_xll.qlIndexFixing($BE$1,AZ1855,TRUE,_xll.ohTrigger(Trigger,Trigger6M))</f>
        <v>1.7892769343055538E-2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52351</v>
      </c>
      <c r="BA1856" s="101">
        <f>_xll.qlCalendarAdvance(Calendar,BA1855,AY1856,"f",,Trigger)</f>
        <v>52356</v>
      </c>
      <c r="BB1856" s="101">
        <f>_xll.qlInterestRateIndexMaturity(Currency&amp;"ibor"&amp;Tenor,BA1856,Trigger)</f>
        <v>52540</v>
      </c>
      <c r="BC1856" s="246">
        <f>_xll.qlIndexFixing($AC$5,AZ1856,TRUE,_xll.ohTrigger(Trigger,Trigger6M))</f>
        <v>1.783398455450768E-2</v>
      </c>
      <c r="BD1856" s="246">
        <f>_xll.qlIndexFixing($BE$1,AZ1856,TRUE,_xll.ohTrigger(Trigger,Trigger6M))</f>
        <v>1.7894647610107801E-2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52359</v>
      </c>
      <c r="BA1857" s="101">
        <f>_xll.qlCalendarAdvance(Calendar,BA1856,AY1857,"f",,Trigger)</f>
        <v>52363</v>
      </c>
      <c r="BB1857" s="101">
        <f>_xll.qlInterestRateIndexMaturity(Currency&amp;"ibor"&amp;Tenor,BA1857,Trigger)</f>
        <v>52547</v>
      </c>
      <c r="BC1857" s="246">
        <f>_xll.qlIndexFixing($AC$5,AZ1857,TRUE,_xll.ohTrigger(Trigger,Trigger6M))</f>
        <v>1.7835284741747726E-2</v>
      </c>
      <c r="BD1857" s="246">
        <f>_xll.qlIndexFixing($BE$1,AZ1857,TRUE,_xll.ohTrigger(Trigger,Trigger6M))</f>
        <v>1.7895985441123335E-2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52366</v>
      </c>
      <c r="BA1858" s="101">
        <f>_xll.qlCalendarAdvance(Calendar,BA1857,AY1858,"f",,Trigger)</f>
        <v>52370</v>
      </c>
      <c r="BB1858" s="101">
        <f>_xll.qlInterestRateIndexMaturity(Currency&amp;"ibor"&amp;Tenor,BA1858,Trigger)</f>
        <v>52554</v>
      </c>
      <c r="BC1858" s="246">
        <f>_xll.qlIndexFixing($AC$5,AZ1858,TRUE,_xll.ohTrigger(Trigger,Trigger6M))</f>
        <v>1.7836585303368731E-2</v>
      </c>
      <c r="BD1858" s="246">
        <f>_xll.qlIndexFixing($BE$1,AZ1858,TRUE,_xll.ohTrigger(Trigger,Trigger6M))</f>
        <v>1.7897321319790153E-2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52373</v>
      </c>
      <c r="BA1859" s="101">
        <f>_xll.qlCalendarAdvance(Calendar,BA1858,AY1859,"f",,Trigger)</f>
        <v>52377</v>
      </c>
      <c r="BB1859" s="101">
        <f>_xll.qlInterestRateIndexMaturity(Currency&amp;"ibor"&amp;Tenor,BA1859,Trigger)</f>
        <v>52561</v>
      </c>
      <c r="BC1859" s="246">
        <f>_xll.qlIndexFixing($AC$5,AZ1859,TRUE,_xll.ohTrigger(Trigger,Trigger6M))</f>
        <v>1.7837886239371135E-2</v>
      </c>
      <c r="BD1859" s="246">
        <f>_xll.qlIndexFixing($BE$1,AZ1859,TRUE,_xll.ohTrigger(Trigger,Trigger6M))</f>
        <v>1.7898655246105209E-2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52380</v>
      </c>
      <c r="BA1860" s="101">
        <f>_xll.qlCalendarAdvance(Calendar,BA1859,AY1860,"f",,Trigger)</f>
        <v>52384</v>
      </c>
      <c r="BB1860" s="101">
        <f>_xll.qlInterestRateIndexMaturity(Currency&amp;"ibor"&amp;Tenor,BA1860,Trigger)</f>
        <v>52567</v>
      </c>
      <c r="BC1860" s="246">
        <f>_xll.qlIndexFixing($AC$5,AZ1860,TRUE,_xll.ohTrigger(Trigger,Trigger6M))</f>
        <v>1.7838666945600355E-2</v>
      </c>
      <c r="BD1860" s="246">
        <f>_xll.qlIndexFixing($BE$1,AZ1860,TRUE,_xll.ohTrigger(Trigger,Trigger6M))</f>
        <v>1.7899449103073655E-2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52387</v>
      </c>
      <c r="BA1861" s="101">
        <f>_xll.qlCalendarAdvance(Calendar,BA1860,AY1861,"f",,Trigger)</f>
        <v>52391</v>
      </c>
      <c r="BB1861" s="101">
        <f>_xll.qlInterestRateIndexMaturity(Currency&amp;"ibor"&amp;Tenor,BA1861,Trigger)</f>
        <v>52574</v>
      </c>
      <c r="BC1861" s="246">
        <f>_xll.qlIndexFixing($AC$5,AZ1861,TRUE,_xll.ohTrigger(Trigger,Trigger6M))</f>
        <v>1.7839970049635959E-2</v>
      </c>
      <c r="BD1861" s="246">
        <f>_xll.qlIndexFixing($BE$1,AZ1861,TRUE,_xll.ohTrigger(Trigger,Trigger6M))</f>
        <v>1.7900779198289262E-2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52394</v>
      </c>
      <c r="BA1862" s="101">
        <f>_xll.qlCalendarAdvance(Calendar,BA1861,AY1862,"f",,Trigger)</f>
        <v>52398</v>
      </c>
      <c r="BB1862" s="101">
        <f>_xll.qlInterestRateIndexMaturity(Currency&amp;"ibor"&amp;Tenor,BA1862,Trigger)</f>
        <v>52581</v>
      </c>
      <c r="BC1862" s="246">
        <f>_xll.qlIndexFixing($AC$5,AZ1862,TRUE,_xll.ohTrigger(Trigger,Trigger6M))</f>
        <v>1.7841273530074735E-2</v>
      </c>
      <c r="BD1862" s="246">
        <f>_xll.qlIndexFixing($BE$1,AZ1862,TRUE,_xll.ohTrigger(Trigger,Trigger6M))</f>
        <v>1.7902107341233084E-2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52401</v>
      </c>
      <c r="BA1863" s="101">
        <f>_xll.qlCalendarAdvance(Calendar,BA1862,AY1863,"f",,Trigger)</f>
        <v>52405</v>
      </c>
      <c r="BB1863" s="101">
        <f>_xll.qlInterestRateIndexMaturity(Currency&amp;"ibor"&amp;Tenor,BA1863,Trigger)</f>
        <v>52588</v>
      </c>
      <c r="BC1863" s="246">
        <f>_xll.qlIndexFixing($AC$5,AZ1863,TRUE,_xll.ohTrigger(Trigger,Trigger6M))</f>
        <v>1.7842577386918433E-2</v>
      </c>
      <c r="BD1863" s="246">
        <f>_xll.qlIndexFixing($BE$1,AZ1863,TRUE,_xll.ohTrigger(Trigger,Trigger6M))</f>
        <v>1.7903433531900749E-2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52408</v>
      </c>
      <c r="BA1864" s="101">
        <f>_xll.qlCalendarAdvance(Calendar,BA1863,AY1864,"f",,Trigger)</f>
        <v>52412</v>
      </c>
      <c r="BB1864" s="101">
        <f>_xll.qlInterestRateIndexMaturity(Currency&amp;"ibor"&amp;Tenor,BA1864,Trigger)</f>
        <v>52596</v>
      </c>
      <c r="BC1864" s="246">
        <f>_xll.qlIndexFixing($AC$5,AZ1864,TRUE,_xll.ohTrigger(Trigger,Trigger6M))</f>
        <v>1.784439653513362E-2</v>
      </c>
      <c r="BD1864" s="246">
        <f>_xll.qlIndexFixing($BE$1,AZ1864,TRUE,_xll.ohTrigger(Trigger,Trigger6M))</f>
        <v>1.7905295592260759E-2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52415</v>
      </c>
      <c r="BA1865" s="101">
        <f>_xll.qlCalendarAdvance(Calendar,BA1864,AY1865,"f",,Trigger)</f>
        <v>52419</v>
      </c>
      <c r="BB1865" s="101">
        <f>_xll.qlInterestRateIndexMaturity(Currency&amp;"ibor"&amp;Tenor,BA1865,Trigger)</f>
        <v>52603</v>
      </c>
      <c r="BC1865" s="246">
        <f>_xll.qlIndexFixing($AC$5,AZ1865,TRUE,_xll.ohTrigger(Trigger,Trigger6M))</f>
        <v>1.7845504683333343E-2</v>
      </c>
      <c r="BD1865" s="246">
        <f>_xll.qlIndexFixing($BE$1,AZ1865,TRUE,_xll.ohTrigger(Trigger,Trigger6M))</f>
        <v>1.7906617804379681E-2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52422</v>
      </c>
      <c r="BA1866" s="101">
        <f>_xll.qlCalendarAdvance(Calendar,BA1865,AY1866,"f",,Trigger)</f>
        <v>52426</v>
      </c>
      <c r="BB1866" s="101">
        <f>_xll.qlInterestRateIndexMaturity(Currency&amp;"ibor"&amp;Tenor,BA1866,Trigger)</f>
        <v>52610</v>
      </c>
      <c r="BC1866" s="246">
        <f>_xll.qlIndexFixing($AC$5,AZ1866,TRUE,_xll.ohTrigger(Trigger,Trigger6M))</f>
        <v>1.7846534871834369E-2</v>
      </c>
      <c r="BD1866" s="246">
        <f>_xll.qlIndexFixing($BE$1,AZ1866,TRUE,_xll.ohTrigger(Trigger,Trigger6M))</f>
        <v>1.7907938064119475E-2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52429</v>
      </c>
      <c r="BA1867" s="101">
        <f>_xll.qlCalendarAdvance(Calendar,BA1866,AY1867,"f",,Trigger)</f>
        <v>52433</v>
      </c>
      <c r="BB1867" s="101">
        <f>_xll.qlInterestRateIndexMaturity(Currency&amp;"ibor"&amp;Tenor,BA1867,Trigger)</f>
        <v>52617</v>
      </c>
      <c r="BC1867" s="246">
        <f>_xll.qlIndexFixing($AC$5,AZ1867,TRUE,_xll.ohTrigger(Trigger,Trigger6M))</f>
        <v>1.7847565060872792E-2</v>
      </c>
      <c r="BD1867" s="246">
        <f>_xll.qlIndexFixing($BE$1,AZ1867,TRUE,_xll.ohTrigger(Trigger,Trigger6M))</f>
        <v>1.7909256371476234E-2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52436</v>
      </c>
      <c r="BA1868" s="101">
        <f>_xll.qlCalendarAdvance(Calendar,BA1867,AY1868,"f",,Trigger)</f>
        <v>52440</v>
      </c>
      <c r="BB1868" s="101">
        <f>_xll.qlInterestRateIndexMaturity(Currency&amp;"ibor"&amp;Tenor,BA1868,Trigger)</f>
        <v>52624</v>
      </c>
      <c r="BC1868" s="246">
        <f>_xll.qlIndexFixing($AC$5,AZ1868,TRUE,_xll.ohTrigger(Trigger,Trigger6M))</f>
        <v>1.7848595250449049E-2</v>
      </c>
      <c r="BD1868" s="246">
        <f>_xll.qlIndexFixing($BE$1,AZ1868,TRUE,_xll.ohTrigger(Trigger,Trigger6M))</f>
        <v>1.7910572726445174E-2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52443</v>
      </c>
      <c r="BA1869" s="101">
        <f>_xll.qlCalendarAdvance(Calendar,BA1868,AY1869,"f",,Trigger)</f>
        <v>52447</v>
      </c>
      <c r="BB1869" s="101">
        <f>_xll.qlInterestRateIndexMaturity(Currency&amp;"ibor"&amp;Tenor,BA1869,Trigger)</f>
        <v>52631</v>
      </c>
      <c r="BC1869" s="246">
        <f>_xll.qlIndexFixing($AC$5,AZ1869,TRUE,_xll.ohTrigger(Trigger,Trigger6M))</f>
        <v>1.7849625440562698E-2</v>
      </c>
      <c r="BD1869" s="246">
        <f>_xll.qlIndexFixing($BE$1,AZ1869,TRUE,_xll.ohTrigger(Trigger,Trigger6M))</f>
        <v>1.7911887129022388E-2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52450</v>
      </c>
      <c r="BA1870" s="101">
        <f>_xll.qlCalendarAdvance(Calendar,BA1869,AY1870,"f",,Trigger)</f>
        <v>52454</v>
      </c>
      <c r="BB1870" s="101">
        <f>_xll.qlInterestRateIndexMaturity(Currency&amp;"ibor"&amp;Tenor,BA1870,Trigger)</f>
        <v>52638</v>
      </c>
      <c r="BC1870" s="246">
        <f>_xll.qlIndexFixing($AC$5,AZ1870,TRUE,_xll.ohTrigger(Trigger,Trigger6M))</f>
        <v>1.7850655631213744E-2</v>
      </c>
      <c r="BD1870" s="246">
        <f>_xll.qlIndexFixing($BE$1,AZ1870,TRUE,_xll.ohTrigger(Trigger,Trigger6M))</f>
        <v>1.7913199579204401E-2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52457</v>
      </c>
      <c r="BA1871" s="101">
        <f>_xll.qlCalendarAdvance(Calendar,BA1870,AY1871,"f",,Trigger)</f>
        <v>52461</v>
      </c>
      <c r="BB1871" s="101">
        <f>_xll.qlInterestRateIndexMaturity(Currency&amp;"ibor"&amp;Tenor,BA1871,Trigger)</f>
        <v>52645</v>
      </c>
      <c r="BC1871" s="246">
        <f>_xll.qlIndexFixing($AC$5,AZ1871,TRUE,_xll.ohTrigger(Trigger,Trigger6M))</f>
        <v>1.7851685822402187E-2</v>
      </c>
      <c r="BD1871" s="246">
        <f>_xll.qlIndexFixing($BE$1,AZ1871,TRUE,_xll.ohTrigger(Trigger,Trigger6M))</f>
        <v>1.7914510076987737E-2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52464</v>
      </c>
      <c r="BA1872" s="101">
        <f>_xll.qlCalendarAdvance(Calendar,BA1871,AY1872,"f",,Trigger)</f>
        <v>52468</v>
      </c>
      <c r="BB1872" s="101">
        <f>_xll.qlInterestRateIndexMaturity(Currency&amp;"ibor"&amp;Tenor,BA1872,Trigger)</f>
        <v>52652</v>
      </c>
      <c r="BC1872" s="246">
        <f>_xll.qlIndexFixing($AC$5,AZ1872,TRUE,_xll.ohTrigger(Trigger,Trigger6M))</f>
        <v>1.785271601412846E-2</v>
      </c>
      <c r="BD1872" s="246">
        <f>_xll.qlIndexFixing($BE$1,AZ1872,TRUE,_xll.ohTrigger(Trigger,Trigger6M))</f>
        <v>1.7915818622367616E-2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52471</v>
      </c>
      <c r="BA1873" s="101">
        <f>_xll.qlCalendarAdvance(Calendar,BA1872,AY1873,"f",,Trigger)</f>
        <v>52475</v>
      </c>
      <c r="BB1873" s="101">
        <f>_xll.qlInterestRateIndexMaturity(Currency&amp;"ibor"&amp;Tenor,BA1873,Trigger)</f>
        <v>52657</v>
      </c>
      <c r="BC1873" s="246">
        <f>_xll.qlIndexFixing($AC$5,AZ1873,TRUE,_xll.ohTrigger(Trigger,Trigger6M))</f>
        <v>1.7852716326650094E-2</v>
      </c>
      <c r="BD1873" s="246">
        <f>_xll.qlIndexFixing($BE$1,AZ1873,TRUE,_xll.ohTrigger(Trigger,Trigger6M))</f>
        <v>1.7916050920353716E-2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52478</v>
      </c>
      <c r="BA1874" s="101">
        <f>_xll.qlCalendarAdvance(Calendar,BA1873,AY1874,"f",,Trigger)</f>
        <v>52482</v>
      </c>
      <c r="BB1874" s="101">
        <f>_xll.qlInterestRateIndexMaturity(Currency&amp;"ibor"&amp;Tenor,BA1874,Trigger)</f>
        <v>52664</v>
      </c>
      <c r="BC1874" s="246">
        <f>_xll.qlIndexFixing($AC$5,AZ1874,TRUE,_xll.ohTrigger(Trigger,Trigger6M))</f>
        <v>1.7853746417659067E-2</v>
      </c>
      <c r="BD1874" s="246">
        <f>_xll.qlIndexFixing($BE$1,AZ1874,TRUE,_xll.ohTrigger(Trigger,Trigger6M))</f>
        <v>1.791735571053555E-2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52485</v>
      </c>
      <c r="BA1875" s="101">
        <f>_xll.qlCalendarAdvance(Calendar,BA1874,AY1875,"f",,Trigger)</f>
        <v>52489</v>
      </c>
      <c r="BB1875" s="101">
        <f>_xll.qlInterestRateIndexMaturity(Currency&amp;"ibor"&amp;Tenor,BA1875,Trigger)</f>
        <v>52671</v>
      </c>
      <c r="BC1875" s="246">
        <f>_xll.qlIndexFixing($AC$5,AZ1875,TRUE,_xll.ohTrigger(Trigger,Trigger6M))</f>
        <v>1.7854776509199047E-2</v>
      </c>
      <c r="BD1875" s="246">
        <f>_xll.qlIndexFixing($BE$1,AZ1875,TRUE,_xll.ohTrigger(Trigger,Trigger6M))</f>
        <v>1.7918658548487797E-2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52492</v>
      </c>
      <c r="BA1876" s="101">
        <f>_xll.qlCalendarAdvance(Calendar,BA1875,AY1876,"f",,Trigger)</f>
        <v>52496</v>
      </c>
      <c r="BB1876" s="101">
        <f>_xll.qlInterestRateIndexMaturity(Currency&amp;"ibor"&amp;Tenor,BA1876,Trigger)</f>
        <v>52678</v>
      </c>
      <c r="BC1876" s="246">
        <f>_xll.qlIndexFixing($AC$5,AZ1876,TRUE,_xll.ohTrigger(Trigger,Trigger6M))</f>
        <v>1.7855806601270906E-2</v>
      </c>
      <c r="BD1876" s="246">
        <f>_xll.qlIndexFixing($BE$1,AZ1876,TRUE,_xll.ohTrigger(Trigger,Trigger6M))</f>
        <v>1.7919959434206066E-2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52499</v>
      </c>
      <c r="BA1877" s="101">
        <f>_xll.qlCalendarAdvance(Calendar,BA1876,AY1877,"f",,Trigger)</f>
        <v>52503</v>
      </c>
      <c r="BB1877" s="101">
        <f>_xll.qlInterestRateIndexMaturity(Currency&amp;"ibor"&amp;Tenor,BA1877,Trigger)</f>
        <v>52685</v>
      </c>
      <c r="BC1877" s="246">
        <f>_xll.qlIndexFixing($AC$5,AZ1877,TRUE,_xll.ohTrigger(Trigger,Trigger6M))</f>
        <v>1.7856836693873772E-2</v>
      </c>
      <c r="BD1877" s="246">
        <f>_xll.qlIndexFixing($BE$1,AZ1877,TRUE,_xll.ohTrigger(Trigger,Trigger6M))</f>
        <v>1.7921258367685523E-2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52506</v>
      </c>
      <c r="BA1878" s="101">
        <f>_xll.qlCalendarAdvance(Calendar,BA1877,AY1878,"f",,Trigger)</f>
        <v>52510</v>
      </c>
      <c r="BB1878" s="101">
        <f>_xll.qlInterestRateIndexMaturity(Currency&amp;"ibor"&amp;Tenor,BA1878,Trigger)</f>
        <v>52693</v>
      </c>
      <c r="BC1878" s="246">
        <f>_xll.qlIndexFixing($AC$5,AZ1878,TRUE,_xll.ohTrigger(Trigger,Trigger6M))</f>
        <v>1.7858381970481615E-2</v>
      </c>
      <c r="BD1878" s="246">
        <f>_xll.qlIndexFixing($BE$1,AZ1878,TRUE,_xll.ohTrigger(Trigger,Trigger6M))</f>
        <v>1.792309211617376E-2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52513</v>
      </c>
      <c r="BA1879" s="101">
        <f>_xll.qlCalendarAdvance(Calendar,BA1878,AY1879,"f",,Trigger)</f>
        <v>52517</v>
      </c>
      <c r="BB1879" s="101">
        <f>_xll.qlInterestRateIndexMaturity(Currency&amp;"ibor"&amp;Tenor,BA1879,Trigger)</f>
        <v>52700</v>
      </c>
      <c r="BC1879" s="246">
        <f>_xll.qlIndexFixing($AC$5,AZ1879,TRUE,_xll.ohTrigger(Trigger,Trigger6M))</f>
        <v>1.7859412115058034E-2</v>
      </c>
      <c r="BD1879" s="246">
        <f>_xll.qlIndexFixing($BE$1,AZ1879,TRUE,_xll.ohTrigger(Trigger,Trigger6M))</f>
        <v>1.792438706990096E-2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52520</v>
      </c>
      <c r="BA1880" s="101">
        <f>_xll.qlCalendarAdvance(Calendar,BA1879,AY1880,"f",,Trigger)</f>
        <v>52524</v>
      </c>
      <c r="BB1880" s="101">
        <f>_xll.qlInterestRateIndexMaturity(Currency&amp;"ibor"&amp;Tenor,BA1880,Trigger)</f>
        <v>52707</v>
      </c>
      <c r="BC1880" s="246">
        <f>_xll.qlIndexFixing($AC$5,AZ1880,TRUE,_xll.ohTrigger(Trigger,Trigger6M))</f>
        <v>1.7860442260169106E-2</v>
      </c>
      <c r="BD1880" s="246">
        <f>_xll.qlIndexFixing($BE$1,AZ1880,TRUE,_xll.ohTrigger(Trigger,Trigger6M))</f>
        <v>1.7925680071286046E-2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52527</v>
      </c>
      <c r="BA1881" s="101">
        <f>_xll.qlCalendarAdvance(Calendar,BA1880,AY1881,"f",,Trigger)</f>
        <v>52531</v>
      </c>
      <c r="BB1881" s="101">
        <f>_xll.qlInterestRateIndexMaturity(Currency&amp;"ibor"&amp;Tenor,BA1881,Trigger)</f>
        <v>52714</v>
      </c>
      <c r="BC1881" s="246">
        <f>_xll.qlIndexFixing($AC$5,AZ1881,TRUE,_xll.ohTrigger(Trigger,Trigger6M))</f>
        <v>1.7861472405814829E-2</v>
      </c>
      <c r="BD1881" s="246">
        <f>_xll.qlIndexFixing($BE$1,AZ1881,TRUE,_xll.ohTrigger(Trigger,Trigger6M))</f>
        <v>1.7926971120325524E-2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52534</v>
      </c>
      <c r="BA1882" s="101">
        <f>_xll.qlCalendarAdvance(Calendar,BA1881,AY1882,"f",,Trigger)</f>
        <v>52538</v>
      </c>
      <c r="BB1882" s="101">
        <f>_xll.qlInterestRateIndexMaturity(Currency&amp;"ibor"&amp;Tenor,BA1882,Trigger)</f>
        <v>52720</v>
      </c>
      <c r="BC1882" s="246">
        <f>_xll.qlIndexFixing($AC$5,AZ1882,TRUE,_xll.ohTrigger(Trigger,Trigger6M))</f>
        <v>1.7861987164866328E-2</v>
      </c>
      <c r="BD1882" s="246">
        <f>_xll.qlIndexFixing($BE$1,AZ1882,TRUE,_xll.ohTrigger(Trigger,Trigger6M))</f>
        <v>1.7927723751388222E-2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52541</v>
      </c>
      <c r="BA1883" s="101">
        <f>_xll.qlCalendarAdvance(Calendar,BA1882,AY1883,"f",,Trigger)</f>
        <v>52545</v>
      </c>
      <c r="BB1883" s="101">
        <f>_xll.qlInterestRateIndexMaturity(Currency&amp;"ibor"&amp;Tenor,BA1883,Trigger)</f>
        <v>52727</v>
      </c>
      <c r="BC1883" s="246">
        <f>_xll.qlIndexFixing($AC$5,AZ1883,TRUE,_xll.ohTrigger(Trigger,Trigger6M))</f>
        <v>1.7863017260659607E-2</v>
      </c>
      <c r="BD1883" s="246">
        <f>_xll.qlIndexFixing($BE$1,AZ1883,TRUE,_xll.ohTrigger(Trigger,Trigger6M))</f>
        <v>1.792901097136191E-2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52548</v>
      </c>
      <c r="BA1884" s="101">
        <f>_xll.qlCalendarAdvance(Calendar,BA1883,AY1884,"f",,Trigger)</f>
        <v>52552</v>
      </c>
      <c r="BB1884" s="101">
        <f>_xll.qlInterestRateIndexMaturity(Currency&amp;"ibor"&amp;Tenor,BA1884,Trigger)</f>
        <v>52734</v>
      </c>
      <c r="BC1884" s="246">
        <f>_xll.qlIndexFixing($AC$5,AZ1884,TRUE,_xll.ohTrigger(Trigger,Trigger6M))</f>
        <v>1.7864047356984328E-2</v>
      </c>
      <c r="BD1884" s="246">
        <f>_xll.qlIndexFixing($BE$1,AZ1884,TRUE,_xll.ohTrigger(Trigger,Trigger6M))</f>
        <v>1.7930296239071754E-2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52555</v>
      </c>
      <c r="BA1885" s="101">
        <f>_xll.qlCalendarAdvance(Calendar,BA1884,AY1885,"f",,Trigger)</f>
        <v>52559</v>
      </c>
      <c r="BB1885" s="101">
        <f>_xll.qlInterestRateIndexMaturity(Currency&amp;"ibor"&amp;Tenor,BA1885,Trigger)</f>
        <v>52741</v>
      </c>
      <c r="BC1885" s="246">
        <f>_xll.qlIndexFixing($AC$5,AZ1885,TRUE,_xll.ohTrigger(Trigger,Trigger6M))</f>
        <v>1.7865077453841374E-2</v>
      </c>
      <c r="BD1885" s="246">
        <f>_xll.qlIndexFixing($BE$1,AZ1885,TRUE,_xll.ohTrigger(Trigger,Trigger6M))</f>
        <v>1.793157955451424E-2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52562</v>
      </c>
      <c r="BA1886" s="101">
        <f>_xll.qlCalendarAdvance(Calendar,BA1885,AY1886,"f",,Trigger)</f>
        <v>52566</v>
      </c>
      <c r="BB1886" s="101">
        <f>_xll.qlInterestRateIndexMaturity(Currency&amp;"ibor"&amp;Tenor,BA1886,Trigger)</f>
        <v>52749</v>
      </c>
      <c r="BC1886" s="246">
        <f>_xll.qlIndexFixing($AC$5,AZ1886,TRUE,_xll.ohTrigger(Trigger,Trigger6M))</f>
        <v>1.7866623142061094E-2</v>
      </c>
      <c r="BD1886" s="246">
        <f>_xll.qlIndexFixing($BE$1,AZ1886,TRUE,_xll.ohTrigger(Trigger,Trigger6M))</f>
        <v>1.7933397080209509E-2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52569</v>
      </c>
      <c r="BA1887" s="101">
        <f>_xll.qlCalendarAdvance(Calendar,BA1886,AY1887,"f",,Trigger)</f>
        <v>52573</v>
      </c>
      <c r="BB1887" s="101">
        <f>_xll.qlInterestRateIndexMaturity(Currency&amp;"ibor"&amp;Tenor,BA1887,Trigger)</f>
        <v>52756</v>
      </c>
      <c r="BC1887" s="246">
        <f>_xll.qlIndexFixing($AC$5,AZ1887,TRUE,_xll.ohTrigger(Trigger,Trigger6M))</f>
        <v>1.7867653290914307E-2</v>
      </c>
      <c r="BD1887" s="246">
        <f>_xll.qlIndexFixing($BE$1,AZ1887,TRUE,_xll.ohTrigger(Trigger,Trigger6M))</f>
        <v>1.7934676415098029E-2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52576</v>
      </c>
      <c r="BA1888" s="101">
        <f>_xll.qlCalendarAdvance(Calendar,BA1887,AY1888,"f",,Trigger)</f>
        <v>52580</v>
      </c>
      <c r="BB1888" s="101">
        <f>_xll.qlInterestRateIndexMaturity(Currency&amp;"ibor"&amp;Tenor,BA1888,Trigger)</f>
        <v>52763</v>
      </c>
      <c r="BC1888" s="246">
        <f>_xll.qlIndexFixing($AC$5,AZ1888,TRUE,_xll.ohTrigger(Trigger,Trigger6M))</f>
        <v>1.7868683440301739E-2</v>
      </c>
      <c r="BD1888" s="246">
        <f>_xll.qlIndexFixing($BE$1,AZ1888,TRUE,_xll.ohTrigger(Trigger,Trigger6M))</f>
        <v>1.7935953797613421E-2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52583</v>
      </c>
      <c r="BA1889" s="101">
        <f>_xll.qlCalendarAdvance(Calendar,BA1888,AY1889,"f",,Trigger)</f>
        <v>52587</v>
      </c>
      <c r="BB1889" s="101">
        <f>_xll.qlInterestRateIndexMaturity(Currency&amp;"ibor"&amp;Tenor,BA1889,Trigger)</f>
        <v>52770</v>
      </c>
      <c r="BC1889" s="246">
        <f>_xll.qlIndexFixing($AC$5,AZ1889,TRUE,_xll.ohTrigger(Trigger,Trigger6M))</f>
        <v>1.7869713590224264E-2</v>
      </c>
      <c r="BD1889" s="246">
        <f>_xll.qlIndexFixing($BE$1,AZ1889,TRUE,_xll.ohTrigger(Trigger,Trigger6M))</f>
        <v>1.793722922775394E-2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52589</v>
      </c>
      <c r="BA1890" s="101">
        <f>_xll.qlCalendarAdvance(Calendar,BA1889,AY1890,"f",,Trigger)</f>
        <v>52594</v>
      </c>
      <c r="BB1890" s="101">
        <f>_xll.qlInterestRateIndexMaturity(Currency&amp;"ibor"&amp;Tenor,BA1890,Trigger)</f>
        <v>52777</v>
      </c>
      <c r="BC1890" s="246">
        <f>_xll.qlIndexFixing($AC$5,AZ1890,TRUE,_xll.ohTrigger(Trigger,Trigger6M))</f>
        <v>1.7870743740680567E-2</v>
      </c>
      <c r="BD1890" s="246">
        <f>_xll.qlIndexFixing($BE$1,AZ1890,TRUE,_xll.ohTrigger(Trigger,Trigger6M))</f>
        <v>1.793850270551434E-2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52596</v>
      </c>
      <c r="BA1891" s="101">
        <f>_xll.qlCalendarAdvance(Calendar,BA1890,AY1891,"f",,Trigger)</f>
        <v>52601</v>
      </c>
      <c r="BB1891" s="101">
        <f>_xll.qlInterestRateIndexMaturity(Currency&amp;"ibor"&amp;Tenor,BA1891,Trigger)</f>
        <v>52783</v>
      </c>
      <c r="BC1891" s="246">
        <f>_xll.qlIndexFixing($AC$5,AZ1891,TRUE,_xll.ohTrigger(Trigger,Trigger6M))</f>
        <v>1.7871299026237984E-2</v>
      </c>
      <c r="BD1891" s="246">
        <f>_xll.qlIndexFixing($BE$1,AZ1891,TRUE,_xll.ohTrigger(Trigger,Trigger6M))</f>
        <v>1.7939238449325344E-2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52604</v>
      </c>
      <c r="BA1892" s="101">
        <f>_xll.qlCalendarAdvance(Calendar,BA1891,AY1892,"f",,Trigger)</f>
        <v>52608</v>
      </c>
      <c r="BB1892" s="101">
        <f>_xll.qlInterestRateIndexMaturity(Currency&amp;"ibor"&amp;Tenor,BA1892,Trigger)</f>
        <v>52790</v>
      </c>
      <c r="BC1892" s="246">
        <f>_xll.qlIndexFixing($AC$5,AZ1892,TRUE,_xll.ohTrigger(Trigger,Trigger6M))</f>
        <v>1.7872616204195457E-2</v>
      </c>
      <c r="BD1892" s="246">
        <f>_xll.qlIndexFixing($BE$1,AZ1892,TRUE,_xll.ohTrigger(Trigger,Trigger6M))</f>
        <v>1.7940508098785196E-2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52611</v>
      </c>
      <c r="BA1893" s="101">
        <f>_xll.qlCalendarAdvance(Calendar,BA1892,AY1893,"f",,Trigger)</f>
        <v>52615</v>
      </c>
      <c r="BB1893" s="101">
        <f>_xll.qlInterestRateIndexMaturity(Currency&amp;"ibor"&amp;Tenor,BA1893,Trigger)</f>
        <v>52797</v>
      </c>
      <c r="BC1893" s="246">
        <f>_xll.qlIndexFixing($AC$5,AZ1893,TRUE,_xll.ohTrigger(Trigger,Trigger6M))</f>
        <v>1.7873933761967355E-2</v>
      </c>
      <c r="BD1893" s="246">
        <f>_xll.qlIndexFixing($BE$1,AZ1893,TRUE,_xll.ohTrigger(Trigger,Trigger6M))</f>
        <v>1.7941775795948262E-2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52618</v>
      </c>
      <c r="BA1894" s="101">
        <f>_xll.qlCalendarAdvance(Calendar,BA1893,AY1894,"f",,Trigger)</f>
        <v>52622</v>
      </c>
      <c r="BB1894" s="101">
        <f>_xll.qlInterestRateIndexMaturity(Currency&amp;"ibor"&amp;Tenor,BA1894,Trigger)</f>
        <v>52804</v>
      </c>
      <c r="BC1894" s="246">
        <f>_xll.qlIndexFixing($AC$5,AZ1894,TRUE,_xll.ohTrigger(Trigger,Trigger6M))</f>
        <v>1.7875251699553233E-2</v>
      </c>
      <c r="BD1894" s="246">
        <f>_xll.qlIndexFixing($BE$1,AZ1894,TRUE,_xll.ohTrigger(Trigger,Trigger6M))</f>
        <v>1.7943041540808835E-2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52625</v>
      </c>
      <c r="BA1895" s="101">
        <f>_xll.qlCalendarAdvance(Calendar,BA1894,AY1895,"f",,Trigger)</f>
        <v>52629</v>
      </c>
      <c r="BB1895" s="101">
        <f>_xll.qlInterestRateIndexMaturity(Currency&amp;"ibor"&amp;Tenor,BA1895,Trigger)</f>
        <v>52811</v>
      </c>
      <c r="BC1895" s="246">
        <f>_xll.qlIndexFixing($AC$5,AZ1895,TRUE,_xll.ohTrigger(Trigger,Trigger6M))</f>
        <v>1.7876570016954849E-2</v>
      </c>
      <c r="BD1895" s="246">
        <f>_xll.qlIndexFixing($BE$1,AZ1895,TRUE,_xll.ohTrigger(Trigger,Trigger6M))</f>
        <v>1.79443053333634E-2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52632</v>
      </c>
      <c r="BA1896" s="101">
        <f>_xll.qlCalendarAdvance(Calendar,BA1895,AY1896,"f",,Trigger)</f>
        <v>52636</v>
      </c>
      <c r="BB1896" s="101">
        <f>_xll.qlInterestRateIndexMaturity(Currency&amp;"ibor"&amp;Tenor,BA1896,Trigger)</f>
        <v>52818</v>
      </c>
      <c r="BC1896" s="246">
        <f>_xll.qlIndexFixing($AC$5,AZ1896,TRUE,_xll.ohTrigger(Trigger,Trigger6M))</f>
        <v>1.7877888714172646E-2</v>
      </c>
      <c r="BD1896" s="246">
        <f>_xll.qlIndexFixing($BE$1,AZ1896,TRUE,_xll.ohTrigger(Trigger,Trigger6M))</f>
        <v>1.7945567173609317E-2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52639</v>
      </c>
      <c r="BA1897" s="101">
        <f>_xll.qlCalendarAdvance(Calendar,BA1896,AY1897,"f",,Trigger)</f>
        <v>52643</v>
      </c>
      <c r="BB1897" s="101">
        <f>_xll.qlInterestRateIndexMaturity(Currency&amp;"ibor"&amp;Tenor,BA1897,Trigger)</f>
        <v>52825</v>
      </c>
      <c r="BC1897" s="246">
        <f>_xll.qlIndexFixing($AC$5,AZ1897,TRUE,_xll.ohTrigger(Trigger,Trigger6M))</f>
        <v>1.78792077912075E-2</v>
      </c>
      <c r="BD1897" s="246">
        <f>_xll.qlIndexFixing($BE$1,AZ1897,TRUE,_xll.ohTrigger(Trigger,Trigger6M))</f>
        <v>1.7946827061542638E-2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52646</v>
      </c>
      <c r="BA1898" s="101">
        <f>_xll.qlCalendarAdvance(Calendar,BA1897,AY1898,"f",,Trigger)</f>
        <v>52650</v>
      </c>
      <c r="BB1898" s="101">
        <f>_xll.qlInterestRateIndexMaturity(Currency&amp;"ibor"&amp;Tenor,BA1898,Trigger)</f>
        <v>52832</v>
      </c>
      <c r="BC1898" s="246">
        <f>_xll.qlIndexFixing($AC$5,AZ1898,TRUE,_xll.ohTrigger(Trigger,Trigger6M))</f>
        <v>1.7880527248058969E-2</v>
      </c>
      <c r="BD1898" s="246">
        <f>_xll.qlIndexFixing($BE$1,AZ1898,TRUE,_xll.ohTrigger(Trigger,Trigger6M))</f>
        <v>1.7948084997158529E-2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52653</v>
      </c>
      <c r="BA1899" s="101">
        <f>_xll.qlCalendarAdvance(Calendar,BA1898,AY1899,"f",,Trigger)</f>
        <v>52657</v>
      </c>
      <c r="BB1899" s="101">
        <f>_xll.qlInterestRateIndexMaturity(Currency&amp;"ibor"&amp;Tenor,BA1899,Trigger)</f>
        <v>52841</v>
      </c>
      <c r="BC1899" s="246">
        <f>_xll.qlIndexFixing($AC$5,AZ1899,TRUE,_xll.ohTrigger(Trigger,Trigger6M))</f>
        <v>1.7882936276289865E-2</v>
      </c>
      <c r="BD1899" s="246">
        <f>_xll.qlIndexFixing($BE$1,AZ1899,TRUE,_xll.ohTrigger(Trigger,Trigger6M))</f>
        <v>1.795041132520463E-2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52660</v>
      </c>
      <c r="BA1900" s="101">
        <f>_xll.qlCalendarAdvance(Calendar,BA1899,AY1900,"f",,Trigger)</f>
        <v>52664</v>
      </c>
      <c r="BB1900" s="101">
        <f>_xll.qlInterestRateIndexMaturity(Currency&amp;"ibor"&amp;Tenor,BA1900,Trigger)</f>
        <v>52848</v>
      </c>
      <c r="BC1900" s="246">
        <f>_xll.qlIndexFixing($AC$5,AZ1900,TRUE,_xll.ohTrigger(Trigger,Trigger6M))</f>
        <v>1.7884253576909318E-2</v>
      </c>
      <c r="BD1900" s="246">
        <f>_xll.qlIndexFixing($BE$1,AZ1900,TRUE,_xll.ohTrigger(Trigger,Trigger6M))</f>
        <v>1.7951665201742448E-2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52667</v>
      </c>
      <c r="BA1901" s="101">
        <f>_xll.qlCalendarAdvance(Calendar,BA1900,AY1901,"f",,Trigger)</f>
        <v>52671</v>
      </c>
      <c r="BB1901" s="101">
        <f>_xll.qlInterestRateIndexMaturity(Currency&amp;"ibor"&amp;Tenor,BA1901,Trigger)</f>
        <v>52855</v>
      </c>
      <c r="BC1901" s="246">
        <f>_xll.qlIndexFixing($AC$5,AZ1901,TRUE,_xll.ohTrigger(Trigger,Trigger6M))</f>
        <v>1.7885571253273426E-2</v>
      </c>
      <c r="BD1901" s="246">
        <f>_xll.qlIndexFixing($BE$1,AZ1901,TRUE,_xll.ohTrigger(Trigger,Trigger6M))</f>
        <v>1.7952917125766459E-2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52674</v>
      </c>
      <c r="BA1902" s="101">
        <f>_xll.qlCalendarAdvance(Calendar,BA1901,AY1902,"f",,Trigger)</f>
        <v>52678</v>
      </c>
      <c r="BB1902" s="101">
        <f>_xll.qlInterestRateIndexMaturity(Currency&amp;"ibor"&amp;Tenor,BA1902,Trigger)</f>
        <v>52862</v>
      </c>
      <c r="BC1902" s="246">
        <f>_xll.qlIndexFixing($AC$5,AZ1902,TRUE,_xll.ohTrigger(Trigger,Trigger6M))</f>
        <v>1.7886889305380883E-2</v>
      </c>
      <c r="BD1902" s="246">
        <f>_xll.qlIndexFixing($BE$1,AZ1902,TRUE,_xll.ohTrigger(Trigger,Trigger6M))</f>
        <v>1.7954167097274498E-2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52681</v>
      </c>
      <c r="BA1903" s="101">
        <f>_xll.qlCalendarAdvance(Calendar,BA1902,AY1903,"f",,Trigger)</f>
        <v>52685</v>
      </c>
      <c r="BB1903" s="101">
        <f>_xll.qlInterestRateIndexMaturity(Currency&amp;"ibor"&amp;Tenor,BA1903,Trigger)</f>
        <v>52869</v>
      </c>
      <c r="BC1903" s="246">
        <f>_xll.qlIndexFixing($AC$5,AZ1903,TRUE,_xll.ohTrigger(Trigger,Trigger6M))</f>
        <v>1.7888207733233862E-2</v>
      </c>
      <c r="BD1903" s="246">
        <f>_xll.qlIndexFixing($BE$1,AZ1903,TRUE,_xll.ohTrigger(Trigger,Trigger6M))</f>
        <v>1.7955415116261784E-2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52688</v>
      </c>
      <c r="BA1904" s="101">
        <f>_xll.qlCalendarAdvance(Calendar,BA1903,AY1904,"f",,Trigger)</f>
        <v>52692</v>
      </c>
      <c r="BB1904" s="101">
        <f>_xll.qlInterestRateIndexMaturity(Currency&amp;"ibor"&amp;Tenor,BA1904,Trigger)</f>
        <v>52875</v>
      </c>
      <c r="BC1904" s="246">
        <f>_xll.qlIndexFixing($AC$5,AZ1904,TRUE,_xll.ohTrigger(Trigger,Trigger6M))</f>
        <v>1.7888989347734634E-2</v>
      </c>
      <c r="BD1904" s="246">
        <f>_xll.qlIndexFixing($BE$1,AZ1904,TRUE,_xll.ohTrigger(Trigger,Trigger6M))</f>
        <v>1.7956126392224984E-2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52695</v>
      </c>
      <c r="BA1905" s="101">
        <f>_xll.qlCalendarAdvance(Calendar,BA1904,AY1905,"f",,Trigger)</f>
        <v>52699</v>
      </c>
      <c r="BB1905" s="101">
        <f>_xll.qlInterestRateIndexMaturity(Currency&amp;"ibor"&amp;Tenor,BA1905,Trigger)</f>
        <v>52882</v>
      </c>
      <c r="BC1905" s="246">
        <f>_xll.qlIndexFixing($AC$5,AZ1905,TRUE,_xll.ohTrigger(Trigger,Trigger6M))</f>
        <v>1.7890309986898997E-2</v>
      </c>
      <c r="BD1905" s="246">
        <f>_xll.qlIndexFixing($BE$1,AZ1905,TRUE,_xll.ohTrigger(Trigger,Trigger6M))</f>
        <v>1.7957370583845535E-2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52700</v>
      </c>
      <c r="BA1906" s="101">
        <f>_xll.qlCalendarAdvance(Calendar,BA1905,AY1906,"f",,Trigger)</f>
        <v>52706</v>
      </c>
      <c r="BB1906" s="101">
        <f>_xll.qlInterestRateIndexMaturity(Currency&amp;"ibor"&amp;Tenor,BA1906,Trigger)</f>
        <v>52889</v>
      </c>
      <c r="BC1906" s="246">
        <f>_xll.qlIndexFixing($AC$5,AZ1906,TRUE,_xll.ohTrigger(Trigger,Trigger6M))</f>
        <v>1.7891631003838549E-2</v>
      </c>
      <c r="BD1906" s="246">
        <f>_xll.qlIndexFixing($BE$1,AZ1906,TRUE,_xll.ohTrigger(Trigger,Trigger6M))</f>
        <v>1.7958612823027874E-2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52709</v>
      </c>
      <c r="BA1907" s="101">
        <f>_xll.qlCalendarAdvance(Calendar,BA1906,AY1907,"f",,Trigger)</f>
        <v>52713</v>
      </c>
      <c r="BB1907" s="101">
        <f>_xll.qlInterestRateIndexMaturity(Currency&amp;"ibor"&amp;Tenor,BA1907,Trigger)</f>
        <v>52896</v>
      </c>
      <c r="BC1907" s="246">
        <f>_xll.qlIndexFixing($AC$5,AZ1907,TRUE,_xll.ohTrigger(Trigger,Trigger6M))</f>
        <v>1.7892952398553291E-2</v>
      </c>
      <c r="BD1907" s="246">
        <f>_xll.qlIndexFixing($BE$1,AZ1907,TRUE,_xll.ohTrigger(Trigger,Trigger6M))</f>
        <v>1.7959853109766763E-2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52716</v>
      </c>
      <c r="BA1908" s="101">
        <f>_xll.qlCalendarAdvance(Calendar,BA1907,AY1908,"f",,Trigger)</f>
        <v>52720</v>
      </c>
      <c r="BB1908" s="101">
        <f>_xll.qlInterestRateIndexMaturity(Currency&amp;"ibor"&amp;Tenor,BA1908,Trigger)</f>
        <v>52904</v>
      </c>
      <c r="BC1908" s="246">
        <f>_xll.qlIndexFixing($AC$5,AZ1908,TRUE,_xll.ohTrigger(Trigger,Trigger6M))</f>
        <v>1.7894805508700699E-2</v>
      </c>
      <c r="BD1908" s="246">
        <f>_xll.qlIndexFixing($BE$1,AZ1908,TRUE,_xll.ohTrigger(Trigger,Trigger6M))</f>
        <v>1.7961625923254832E-2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52723</v>
      </c>
      <c r="BA1909" s="101">
        <f>_xll.qlCalendarAdvance(Calendar,BA1908,AY1909,"f",,Trigger)</f>
        <v>52727</v>
      </c>
      <c r="BB1909" s="101">
        <f>_xll.qlInterestRateIndexMaturity(Currency&amp;"ibor"&amp;Tenor,BA1909,Trigger)</f>
        <v>52911</v>
      </c>
      <c r="BC1909" s="246">
        <f>_xll.qlIndexFixing($AC$5,AZ1909,TRUE,_xll.ohTrigger(Trigger,Trigger6M))</f>
        <v>1.7896126191039839E-2</v>
      </c>
      <c r="BD1909" s="246">
        <f>_xll.qlIndexFixing($BE$1,AZ1909,TRUE,_xll.ohTrigger(Trigger,Trigger6M))</f>
        <v>1.7962862227039397E-2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52730</v>
      </c>
      <c r="BA1910" s="101">
        <f>_xll.qlCalendarAdvance(Calendar,BA1909,AY1910,"f",,Trigger)</f>
        <v>52734</v>
      </c>
      <c r="BB1910" s="101">
        <f>_xll.qlInterestRateIndexMaturity(Currency&amp;"ibor"&amp;Tenor,BA1910,Trigger)</f>
        <v>52918</v>
      </c>
      <c r="BC1910" s="246">
        <f>_xll.qlIndexFixing($AC$5,AZ1910,TRUE,_xll.ohTrigger(Trigger,Trigger6M))</f>
        <v>1.7897447249129284E-2</v>
      </c>
      <c r="BD1910" s="246">
        <f>_xll.qlIndexFixing($BE$1,AZ1910,TRUE,_xll.ohTrigger(Trigger,Trigger6M))</f>
        <v>1.7964096578277574E-2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52737</v>
      </c>
      <c r="BA1911" s="101">
        <f>_xll.qlCalendarAdvance(Calendar,BA1910,AY1911,"f",,Trigger)</f>
        <v>52741</v>
      </c>
      <c r="BB1911" s="101">
        <f>_xll.qlInterestRateIndexMaturity(Currency&amp;"ibor"&amp;Tenor,BA1911,Trigger)</f>
        <v>52925</v>
      </c>
      <c r="BC1911" s="246">
        <f>_xll.qlIndexFixing($AC$5,AZ1911,TRUE,_xll.ohTrigger(Trigger,Trigger6M))</f>
        <v>1.7898768682969895E-2</v>
      </c>
      <c r="BD1911" s="246">
        <f>_xll.qlIndexFixing($BE$1,AZ1911,TRUE,_xll.ohTrigger(Trigger,Trigger6M))</f>
        <v>1.7965328976965022E-2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52744</v>
      </c>
      <c r="BA1912" s="101">
        <f>_xll.qlCalendarAdvance(Calendar,BA1911,AY1912,"f",,Trigger)</f>
        <v>52748</v>
      </c>
      <c r="BB1912" s="101">
        <f>_xll.qlInterestRateIndexMaturity(Currency&amp;"ibor"&amp;Tenor,BA1912,Trigger)</f>
        <v>52931</v>
      </c>
      <c r="BC1912" s="246">
        <f>_xll.qlIndexFixing($AC$5,AZ1912,TRUE,_xll.ohTrigger(Trigger,Trigger6M))</f>
        <v>1.7899565038776225E-2</v>
      </c>
      <c r="BD1912" s="246">
        <f>_xll.qlIndexFixing($BE$1,AZ1912,TRUE,_xll.ohTrigger(Trigger,Trigger6M))</f>
        <v>1.796602525669758E-2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52751</v>
      </c>
      <c r="BA1913" s="101">
        <f>_xll.qlCalendarAdvance(Calendar,BA1912,AY1913,"f",,Trigger)</f>
        <v>52755</v>
      </c>
      <c r="BB1913" s="101">
        <f>_xll.qlInterestRateIndexMaturity(Currency&amp;"ibor"&amp;Tenor,BA1913,Trigger)</f>
        <v>52938</v>
      </c>
      <c r="BC1913" s="246">
        <f>_xll.qlIndexFixing($AC$5,AZ1913,TRUE,_xll.ohTrigger(Trigger,Trigger6M))</f>
        <v>1.7900888700156947E-2</v>
      </c>
      <c r="BD1913" s="246">
        <f>_xll.qlIndexFixing($BE$1,AZ1913,TRUE,_xll.ohTrigger(Trigger,Trigger6M))</f>
        <v>1.7967253828705423E-2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52758</v>
      </c>
      <c r="BA1914" s="101">
        <f>_xll.qlCalendarAdvance(Calendar,BA1913,AY1914,"f",,Trigger)</f>
        <v>52762</v>
      </c>
      <c r="BB1914" s="101">
        <f>_xll.qlInterestRateIndexMaturity(Currency&amp;"ibor"&amp;Tenor,BA1914,Trigger)</f>
        <v>52945</v>
      </c>
      <c r="BC1914" s="246">
        <f>_xll.qlIndexFixing($AC$5,AZ1914,TRUE,_xll.ohTrigger(Trigger,Trigger6M))</f>
        <v>1.7902212739318097E-2</v>
      </c>
      <c r="BD1914" s="246">
        <f>_xll.qlIndexFixing($BE$1,AZ1914,TRUE,_xll.ohTrigger(Trigger,Trigger6M))</f>
        <v>1.7968480448244478E-2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52765</v>
      </c>
      <c r="BA1915" s="101">
        <f>_xll.qlCalendarAdvance(Calendar,BA1914,AY1915,"f",,Trigger)</f>
        <v>52769</v>
      </c>
      <c r="BB1915" s="101">
        <f>_xll.qlInterestRateIndexMaturity(Currency&amp;"ibor"&amp;Tenor,BA1915,Trigger)</f>
        <v>52952</v>
      </c>
      <c r="BC1915" s="246">
        <f>_xll.qlIndexFixing($AC$5,AZ1915,TRUE,_xll.ohTrigger(Trigger,Trigger6M))</f>
        <v>1.7903537156259679E-2</v>
      </c>
      <c r="BD1915" s="246">
        <f>_xll.qlIndexFixing($BE$1,AZ1915,TRUE,_xll.ohTrigger(Trigger,Trigger6M))</f>
        <v>1.7969705115312123E-2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52772</v>
      </c>
      <c r="BA1916" s="101">
        <f>_xll.qlCalendarAdvance(Calendar,BA1915,AY1916,"f",,Trigger)</f>
        <v>52776</v>
      </c>
      <c r="BB1916" s="101">
        <f>_xll.qlInterestRateIndexMaturity(Currency&amp;"ibor"&amp;Tenor,BA1916,Trigger)</f>
        <v>52959</v>
      </c>
      <c r="BC1916" s="246">
        <f>_xll.qlIndexFixing($AC$5,AZ1916,TRUE,_xll.ohTrigger(Trigger,Trigger6M))</f>
        <v>1.7904861950983439E-2</v>
      </c>
      <c r="BD1916" s="246">
        <f>_xll.qlIndexFixing($BE$1,AZ1916,TRUE,_xll.ohTrigger(Trigger,Trigger6M))</f>
        <v>1.7970927829904431E-2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52779</v>
      </c>
      <c r="BA1917" s="101">
        <f>_xll.qlCalendarAdvance(Calendar,BA1916,AY1917,"f",,Trigger)</f>
        <v>52783</v>
      </c>
      <c r="BB1917" s="101">
        <f>_xll.qlInterestRateIndexMaturity(Currency&amp;"ibor"&amp;Tenor,BA1917,Trigger)</f>
        <v>52967</v>
      </c>
      <c r="BC1917" s="246">
        <f>_xll.qlIndexFixing($AC$5,AZ1917,TRUE,_xll.ohTrigger(Trigger,Trigger6M))</f>
        <v>1.7906664637457097E-2</v>
      </c>
      <c r="BD1917" s="246">
        <f>_xll.qlIndexFixing($BE$1,AZ1917,TRUE,_xll.ohTrigger(Trigger,Trigger6M))</f>
        <v>1.7972682365333236E-2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52786</v>
      </c>
      <c r="BA1918" s="101">
        <f>_xll.qlCalendarAdvance(Calendar,BA1917,AY1918,"f",,Trigger)</f>
        <v>52790</v>
      </c>
      <c r="BB1918" s="101">
        <f>_xll.qlInterestRateIndexMaturity(Currency&amp;"ibor"&amp;Tenor,BA1918,Trigger)</f>
        <v>52974</v>
      </c>
      <c r="BC1918" s="246">
        <f>_xll.qlIndexFixing($AC$5,AZ1918,TRUE,_xll.ohTrigger(Trigger,Trigger6M))</f>
        <v>1.7907704711566108E-2</v>
      </c>
      <c r="BD1918" s="246">
        <f>_xll.qlIndexFixing($BE$1,AZ1918,TRUE,_xll.ohTrigger(Trigger,Trigger6M))</f>
        <v>1.7973901096067828E-2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52793</v>
      </c>
      <c r="BA1919" s="101">
        <f>_xll.qlCalendarAdvance(Calendar,BA1918,AY1919,"f",,Trigger)</f>
        <v>52797</v>
      </c>
      <c r="BB1919" s="101">
        <f>_xll.qlInterestRateIndexMaturity(Currency&amp;"ibor"&amp;Tenor,BA1919,Trigger)</f>
        <v>52981</v>
      </c>
      <c r="BC1919" s="246">
        <f>_xll.qlIndexFixing($AC$5,AZ1919,TRUE,_xll.ohTrigger(Trigger,Trigger6M))</f>
        <v>1.7908744786223812E-2</v>
      </c>
      <c r="BD1919" s="246">
        <f>_xll.qlIndexFixing($BE$1,AZ1919,TRUE,_xll.ohTrigger(Trigger,Trigger6M))</f>
        <v>1.7975117874221715E-2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52800</v>
      </c>
      <c r="BA1920" s="101">
        <f>_xll.qlCalendarAdvance(Calendar,BA1919,AY1920,"f",,Trigger)</f>
        <v>52804</v>
      </c>
      <c r="BB1920" s="101">
        <f>_xll.qlInterestRateIndexMaturity(Currency&amp;"ibor"&amp;Tenor,BA1920,Trigger)</f>
        <v>52988</v>
      </c>
      <c r="BC1920" s="246">
        <f>_xll.qlIndexFixing($AC$5,AZ1920,TRUE,_xll.ohTrigger(Trigger,Trigger6M))</f>
        <v>1.7909784861428905E-2</v>
      </c>
      <c r="BD1920" s="246">
        <f>_xll.qlIndexFixing($BE$1,AZ1920,TRUE,_xll.ohTrigger(Trigger,Trigger6M))</f>
        <v>1.7976332699793592E-2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52807</v>
      </c>
      <c r="BA1921" s="101">
        <f>_xll.qlCalendarAdvance(Calendar,BA1920,AY1921,"f",,Trigger)</f>
        <v>52811</v>
      </c>
      <c r="BB1921" s="101">
        <f>_xll.qlInterestRateIndexMaturity(Currency&amp;"ibor"&amp;Tenor,BA1921,Trigger)</f>
        <v>52995</v>
      </c>
      <c r="BC1921" s="246">
        <f>_xll.qlIndexFixing($AC$5,AZ1921,TRUE,_xll.ohTrigger(Trigger,Trigger6M))</f>
        <v>1.7910824937182688E-2</v>
      </c>
      <c r="BD1921" s="246">
        <f>_xll.qlIndexFixing($BE$1,AZ1921,TRUE,_xll.ohTrigger(Trigger,Trigger6M))</f>
        <v>1.7977545572779117E-2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52814</v>
      </c>
      <c r="BA1922" s="101">
        <f>_xll.qlCalendarAdvance(Calendar,BA1921,AY1922,"f",,Trigger)</f>
        <v>52818</v>
      </c>
      <c r="BB1922" s="101">
        <f>_xll.qlInterestRateIndexMaturity(Currency&amp;"ibor"&amp;Tenor,BA1922,Trigger)</f>
        <v>53002</v>
      </c>
      <c r="BC1922" s="246">
        <f>_xll.qlIndexFixing($AC$5,AZ1922,TRUE,_xll.ohTrigger(Trigger,Trigger6M))</f>
        <v>1.7911865013483859E-2</v>
      </c>
      <c r="BD1922" s="246">
        <f>_xll.qlIndexFixing($BE$1,AZ1922,TRUE,_xll.ohTrigger(Trigger,Trigger6M))</f>
        <v>1.7978756493174812E-2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52821</v>
      </c>
      <c r="BA1923" s="101">
        <f>_xll.qlCalendarAdvance(Calendar,BA1922,AY1923,"f",,Trigger)</f>
        <v>52825</v>
      </c>
      <c r="BB1923" s="101">
        <f>_xll.qlInterestRateIndexMaturity(Currency&amp;"ibor"&amp;Tenor,BA1923,Trigger)</f>
        <v>53009</v>
      </c>
      <c r="BC1923" s="246">
        <f>_xll.qlIndexFixing($AC$5,AZ1923,TRUE,_xll.ohTrigger(Trigger,Trigger6M))</f>
        <v>1.7912905090332418E-2</v>
      </c>
      <c r="BD1923" s="246">
        <f>_xll.qlIndexFixing($BE$1,AZ1923,TRUE,_xll.ohTrigger(Trigger,Trigger6M))</f>
        <v>1.7979965460975897E-2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52828</v>
      </c>
      <c r="BA1924" s="101">
        <f>_xll.qlCalendarAdvance(Calendar,BA1923,AY1924,"f",,Trigger)</f>
        <v>52832</v>
      </c>
      <c r="BB1924" s="101">
        <f>_xll.qlInterestRateIndexMaturity(Currency&amp;"ibor"&amp;Tenor,BA1924,Trigger)</f>
        <v>53016</v>
      </c>
      <c r="BC1924" s="246">
        <f>_xll.qlIndexFixing($AC$5,AZ1924,TRUE,_xll.ohTrigger(Trigger,Trigger6M))</f>
        <v>1.7913945167730101E-2</v>
      </c>
      <c r="BD1924" s="246">
        <f>_xll.qlIndexFixing($BE$1,AZ1924,TRUE,_xll.ohTrigger(Trigger,Trigger6M))</f>
        <v>1.7981172476180203E-2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52835</v>
      </c>
      <c r="BA1925" s="101">
        <f>_xll.qlCalendarAdvance(Calendar,BA1924,AY1925,"f",,Trigger)</f>
        <v>52839</v>
      </c>
      <c r="BB1925" s="101">
        <f>_xll.qlInterestRateIndexMaturity(Currency&amp;"ibor"&amp;Tenor,BA1925,Trigger)</f>
        <v>53021</v>
      </c>
      <c r="BC1925" s="246">
        <f>_xll.qlIndexFixing($AC$5,AZ1925,TRUE,_xll.ohTrigger(Trigger,Trigger6M))</f>
        <v>1.7913947897259145E-2</v>
      </c>
      <c r="BD1925" s="246">
        <f>_xll.qlIndexFixing($BE$1,AZ1925,TRUE,_xll.ohTrigger(Trigger,Trigger6M))</f>
        <v>1.7981311269784531E-2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52842</v>
      </c>
      <c r="BA1926" s="101">
        <f>_xll.qlCalendarAdvance(Calendar,BA1925,AY1926,"f",,Trigger)</f>
        <v>52846</v>
      </c>
      <c r="BB1926" s="101">
        <f>_xll.qlInterestRateIndexMaturity(Currency&amp;"ibor"&amp;Tenor,BA1926,Trigger)</f>
        <v>53027</v>
      </c>
      <c r="BC1926" s="246">
        <f>_xll.qlIndexFixing($AC$5,AZ1926,TRUE,_xll.ohTrigger(Trigger,Trigger6M))</f>
        <v>1.7914469179939951E-2</v>
      </c>
      <c r="BD1926" s="246">
        <f>_xll.qlIndexFixing($BE$1,AZ1926,TRUE,_xll.ohTrigger(Trigger,Trigger6M))</f>
        <v>1.7981981499275386E-2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52849</v>
      </c>
      <c r="BA1927" s="101">
        <f>_xll.qlCalendarAdvance(Calendar,BA1926,AY1927,"f",,Trigger)</f>
        <v>52853</v>
      </c>
      <c r="BB1927" s="101">
        <f>_xll.qlInterestRateIndexMaturity(Currency&amp;"ibor"&amp;Tenor,BA1927,Trigger)</f>
        <v>53034</v>
      </c>
      <c r="BC1927" s="246">
        <f>_xll.qlIndexFixing($AC$5,AZ1927,TRUE,_xll.ohTrigger(Trigger,Trigger6M))</f>
        <v>1.7915509104295197E-2</v>
      </c>
      <c r="BD1927" s="246">
        <f>_xll.qlIndexFixing($BE$1,AZ1927,TRUE,_xll.ohTrigger(Trigger,Trigger6M))</f>
        <v>1.7983182895843913E-2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52856</v>
      </c>
      <c r="BA1928" s="101">
        <f>_xll.qlCalendarAdvance(Calendar,BA1927,AY1928,"f",,Trigger)</f>
        <v>52860</v>
      </c>
      <c r="BB1928" s="101">
        <f>_xll.qlInterestRateIndexMaturity(Currency&amp;"ibor"&amp;Tenor,BA1928,Trigger)</f>
        <v>53041</v>
      </c>
      <c r="BC1928" s="246">
        <f>_xll.qlIndexFixing($AC$5,AZ1928,TRUE,_xll.ohTrigger(Trigger,Trigger6M))</f>
        <v>1.7916549029188357E-2</v>
      </c>
      <c r="BD1928" s="246">
        <f>_xll.qlIndexFixing($BE$1,AZ1928,TRUE,_xll.ohTrigger(Trigger,Trigger6M))</f>
        <v>1.7984382340081106E-2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52863</v>
      </c>
      <c r="BA1929" s="101">
        <f>_xll.qlCalendarAdvance(Calendar,BA1928,AY1929,"f",,Trigger)</f>
        <v>52867</v>
      </c>
      <c r="BB1929" s="101">
        <f>_xll.qlInterestRateIndexMaturity(Currency&amp;"ibor"&amp;Tenor,BA1929,Trigger)</f>
        <v>53048</v>
      </c>
      <c r="BC1929" s="246">
        <f>_xll.qlIndexFixing($AC$5,AZ1929,TRUE,_xll.ohTrigger(Trigger,Trigger6M))</f>
        <v>1.7917588954621193E-2</v>
      </c>
      <c r="BD1929" s="246">
        <f>_xll.qlIndexFixing($BE$1,AZ1929,TRUE,_xll.ohTrigger(Trigger,Trigger6M))</f>
        <v>1.7985579831982988E-2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52870</v>
      </c>
      <c r="BA1930" s="101">
        <f>_xll.qlCalendarAdvance(Calendar,BA1929,AY1930,"f",,Trigger)</f>
        <v>52874</v>
      </c>
      <c r="BB1930" s="101">
        <f>_xll.qlInterestRateIndexMaturity(Currency&amp;"ibor"&amp;Tenor,BA1930,Trigger)</f>
        <v>53056</v>
      </c>
      <c r="BC1930" s="246">
        <f>_xll.qlIndexFixing($AC$5,AZ1930,TRUE,_xll.ohTrigger(Trigger,Trigger6M))</f>
        <v>1.7919147779536876E-2</v>
      </c>
      <c r="BD1930" s="246">
        <f>_xll.qlIndexFixing($BE$1,AZ1930,TRUE,_xll.ohTrigger(Trigger,Trigger6M))</f>
        <v>1.7987308091907364E-2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52877</v>
      </c>
      <c r="BA1931" s="101">
        <f>_xll.qlCalendarAdvance(Calendar,BA1930,AY1931,"f",,Trigger)</f>
        <v>52881</v>
      </c>
      <c r="BB1931" s="101">
        <f>_xll.qlInterestRateIndexMaturity(Currency&amp;"ibor"&amp;Tenor,BA1931,Trigger)</f>
        <v>53063</v>
      </c>
      <c r="BC1931" s="246">
        <f>_xll.qlIndexFixing($AC$5,AZ1931,TRUE,_xll.ohTrigger(Trigger,Trigger6M))</f>
        <v>1.7920187757618548E-2</v>
      </c>
      <c r="BD1931" s="246">
        <f>_xll.qlIndexFixing($BE$1,AZ1931,TRUE,_xll.ohTrigger(Trigger,Trigger6M))</f>
        <v>1.7988501599040047E-2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52884</v>
      </c>
      <c r="BA1932" s="101">
        <f>_xll.qlCalendarAdvance(Calendar,BA1931,AY1932,"f",,Trigger)</f>
        <v>52888</v>
      </c>
      <c r="BB1932" s="101">
        <f>_xll.qlInterestRateIndexMaturity(Currency&amp;"ibor"&amp;Tenor,BA1932,Trigger)</f>
        <v>53070</v>
      </c>
      <c r="BC1932" s="246">
        <f>_xll.qlIndexFixing($AC$5,AZ1932,TRUE,_xll.ohTrigger(Trigger,Trigger6M))</f>
        <v>1.7921227736241767E-2</v>
      </c>
      <c r="BD1932" s="246">
        <f>_xll.qlIndexFixing($BE$1,AZ1932,TRUE,_xll.ohTrigger(Trigger,Trigger6M))</f>
        <v>1.7989693153733645E-2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52891</v>
      </c>
      <c r="BA1933" s="101">
        <f>_xll.qlCalendarAdvance(Calendar,BA1932,AY1933,"f",,Trigger)</f>
        <v>52895</v>
      </c>
      <c r="BB1933" s="101">
        <f>_xll.qlInterestRateIndexMaturity(Currency&amp;"ibor"&amp;Tenor,BA1933,Trigger)</f>
        <v>53077</v>
      </c>
      <c r="BC1933" s="246">
        <f>_xll.qlIndexFixing($AC$5,AZ1933,TRUE,_xll.ohTrigger(Trigger,Trigger6M))</f>
        <v>1.7922267715406091E-2</v>
      </c>
      <c r="BD1933" s="246">
        <f>_xll.qlIndexFixing($BE$1,AZ1933,TRUE,_xll.ohTrigger(Trigger,Trigger6M))</f>
        <v>1.7990882755985073E-2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52898</v>
      </c>
      <c r="BA1934" s="101">
        <f>_xll.qlCalendarAdvance(Calendar,BA1933,AY1934,"f",,Trigger)</f>
        <v>52902</v>
      </c>
      <c r="BB1934" s="101">
        <f>_xll.qlInterestRateIndexMaturity(Currency&amp;"ibor"&amp;Tenor,BA1934,Trigger)</f>
        <v>53084</v>
      </c>
      <c r="BC1934" s="246">
        <f>_xll.qlIndexFixing($AC$5,AZ1934,TRUE,_xll.ohTrigger(Trigger,Trigger6M))</f>
        <v>1.7923307695113279E-2</v>
      </c>
      <c r="BD1934" s="246">
        <f>_xll.qlIndexFixing($BE$1,AZ1934,TRUE,_xll.ohTrigger(Trigger,Trigger6M))</f>
        <v>1.7992070405790827E-2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52905</v>
      </c>
      <c r="BA1935" s="101">
        <f>_xll.qlCalendarAdvance(Calendar,BA1934,AY1935,"f",,Trigger)</f>
        <v>52909</v>
      </c>
      <c r="BB1935" s="101">
        <f>_xll.qlInterestRateIndexMaturity(Currency&amp;"ibor"&amp;Tenor,BA1935,Trigger)</f>
        <v>53090</v>
      </c>
      <c r="BC1935" s="246">
        <f>_xll.qlIndexFixing($AC$5,AZ1935,TRUE,_xll.ohTrigger(Trigger,Trigger6M))</f>
        <v>1.7923828518532931E-2</v>
      </c>
      <c r="BD1935" s="246">
        <f>_xll.qlIndexFixing($BE$1,AZ1935,TRUE,_xll.ohTrigger(Trigger,Trigger6M))</f>
        <v>1.7992723784166397E-2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52912</v>
      </c>
      <c r="BA1936" s="101">
        <f>_xll.qlCalendarAdvance(Calendar,BA1935,AY1936,"f",,Trigger)</f>
        <v>52916</v>
      </c>
      <c r="BB1936" s="101">
        <f>_xll.qlInterestRateIndexMaturity(Currency&amp;"ibor"&amp;Tenor,BA1936,Trigger)</f>
        <v>53097</v>
      </c>
      <c r="BC1936" s="246">
        <f>_xll.qlIndexFixing($AC$5,AZ1936,TRUE,_xll.ohTrigger(Trigger,Trigger6M))</f>
        <v>1.7924868447737337E-2</v>
      </c>
      <c r="BD1936" s="246">
        <f>_xll.qlIndexFixing($BE$1,AZ1936,TRUE,_xll.ohTrigger(Trigger,Trigger6M))</f>
        <v>1.7993907609626599E-2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52919</v>
      </c>
      <c r="BA1937" s="101">
        <f>_xll.qlCalendarAdvance(Calendar,BA1936,AY1937,"f",,Trigger)</f>
        <v>52923</v>
      </c>
      <c r="BB1937" s="101">
        <f>_xll.qlInterestRateIndexMaturity(Currency&amp;"ibor"&amp;Tenor,BA1937,Trigger)</f>
        <v>53104</v>
      </c>
      <c r="BC1937" s="246">
        <f>_xll.qlIndexFixing($AC$5,AZ1937,TRUE,_xll.ohTrigger(Trigger,Trigger6M))</f>
        <v>1.7925908377480537E-2</v>
      </c>
      <c r="BD1937" s="246">
        <f>_xll.qlIndexFixing($BE$1,AZ1937,TRUE,_xll.ohTrigger(Trigger,Trigger6M))</f>
        <v>1.7995089482723225E-2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52926</v>
      </c>
      <c r="BA1938" s="101">
        <f>_xll.qlCalendarAdvance(Calendar,BA1937,AY1938,"f",,Trigger)</f>
        <v>52930</v>
      </c>
      <c r="BB1938" s="101">
        <f>_xll.qlInterestRateIndexMaturity(Currency&amp;"ibor"&amp;Tenor,BA1938,Trigger)</f>
        <v>53111</v>
      </c>
      <c r="BC1938" s="246">
        <f>_xll.qlIndexFixing($AC$5,AZ1938,TRUE,_xll.ohTrigger(Trigger,Trigger6M))</f>
        <v>1.792694830776298E-2</v>
      </c>
      <c r="BD1938" s="246">
        <f>_xll.qlIndexFixing($BE$1,AZ1938,TRUE,_xll.ohTrigger(Trigger,Trigger6M))</f>
        <v>1.7996269403454952E-2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52933</v>
      </c>
      <c r="BA1939" s="101">
        <f>_xll.qlCalendarAdvance(Calendar,BA1938,AY1939,"f",,Trigger)</f>
        <v>52937</v>
      </c>
      <c r="BB1939" s="101">
        <f>_xll.qlInterestRateIndexMaturity(Currency&amp;"ibor"&amp;Tenor,BA1939,Trigger)</f>
        <v>53119</v>
      </c>
      <c r="BC1939" s="246">
        <f>_xll.qlIndexFixing($AC$5,AZ1939,TRUE,_xll.ohTrigger(Trigger,Trigger6M))</f>
        <v>1.7928507601775896E-2</v>
      </c>
      <c r="BD1939" s="246">
        <f>_xll.qlIndexFixing($BE$1,AZ1939,TRUE,_xll.ohTrigger(Trigger,Trigger6M))</f>
        <v>1.7997979368007497E-2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52940</v>
      </c>
      <c r="BA1940" s="101">
        <f>_xll.qlCalendarAdvance(Calendar,BA1939,AY1940,"f",,Trigger)</f>
        <v>52944</v>
      </c>
      <c r="BB1940" s="101">
        <f>_xll.qlInterestRateIndexMaturity(Currency&amp;"ibor"&amp;Tenor,BA1940,Trigger)</f>
        <v>53126</v>
      </c>
      <c r="BC1940" s="246">
        <f>_xll.qlIndexFixing($AC$5,AZ1940,TRUE,_xll.ohTrigger(Trigger,Trigger6M))</f>
        <v>1.7929547584733672E-2</v>
      </c>
      <c r="BD1940" s="246">
        <f>_xll.qlIndexFixing($BE$1,AZ1940,TRUE,_xll.ohTrigger(Trigger,Trigger6M))</f>
        <v>1.799915530306408E-2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52947</v>
      </c>
      <c r="BA1941" s="101">
        <f>_xll.qlCalendarAdvance(Calendar,BA1940,AY1941,"f",,Trigger)</f>
        <v>52951</v>
      </c>
      <c r="BB1941" s="101">
        <f>_xll.qlInterestRateIndexMaturity(Currency&amp;"ibor"&amp;Tenor,BA1941,Trigger)</f>
        <v>53133</v>
      </c>
      <c r="BC1941" s="246">
        <f>_xll.qlIndexFixing($AC$5,AZ1941,TRUE,_xll.ohTrigger(Trigger,Trigger6M))</f>
        <v>1.7930587568234305E-2</v>
      </c>
      <c r="BD1941" s="246">
        <f>_xll.qlIndexFixing($BE$1,AZ1941,TRUE,_xll.ohTrigger(Trigger,Trigger6M))</f>
        <v>1.8000329285651269E-2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52953</v>
      </c>
      <c r="BA1942" s="101">
        <f>_xll.qlCalendarAdvance(Calendar,BA1941,AY1942,"f",,Trigger)</f>
        <v>52958</v>
      </c>
      <c r="BB1942" s="101">
        <f>_xll.qlInterestRateIndexMaturity(Currency&amp;"ibor"&amp;Tenor,BA1942,Trigger)</f>
        <v>53140</v>
      </c>
      <c r="BC1942" s="246">
        <f>_xll.qlIndexFixing($AC$5,AZ1942,TRUE,_xll.ohTrigger(Trigger,Trigger6M))</f>
        <v>1.7931627552276046E-2</v>
      </c>
      <c r="BD1942" s="246">
        <f>_xll.qlIndexFixing($BE$1,AZ1942,TRUE,_xll.ohTrigger(Trigger,Trigger6M))</f>
        <v>1.8001501315764667E-2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52961</v>
      </c>
      <c r="BA1943" s="101">
        <f>_xll.qlCalendarAdvance(Calendar,BA1942,AY1943,"f",,Trigger)</f>
        <v>52965</v>
      </c>
      <c r="BB1943" s="101">
        <f>_xll.qlInterestRateIndexMaturity(Currency&amp;"ibor"&amp;Tenor,BA1943,Trigger)</f>
        <v>53146</v>
      </c>
      <c r="BC1943" s="246">
        <f>_xll.qlIndexFixing($AC$5,AZ1943,TRUE,_xll.ohTrigger(Trigger,Trigger6M))</f>
        <v>1.7932147967258436E-2</v>
      </c>
      <c r="BD1943" s="246">
        <f>_xll.qlIndexFixing($BE$1,AZ1943,TRUE,_xll.ohTrigger(Trigger,Trigger6M))</f>
        <v>1.8002139721494798E-2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52968</v>
      </c>
      <c r="BA1944" s="101">
        <f>_xll.qlCalendarAdvance(Calendar,BA1943,AY1944,"f",,Trigger)</f>
        <v>52972</v>
      </c>
      <c r="BB1944" s="101">
        <f>_xll.qlInterestRateIndexMaturity(Currency&amp;"ibor"&amp;Tenor,BA1944,Trigger)</f>
        <v>53153</v>
      </c>
      <c r="BC1944" s="246">
        <f>_xll.qlIndexFixing($AC$5,AZ1944,TRUE,_xll.ohTrigger(Trigger,Trigger6M))</f>
        <v>1.79329845095701E-2</v>
      </c>
      <c r="BD1944" s="246">
        <f>_xll.qlIndexFixing($BE$1,AZ1944,TRUE,_xll.ohTrigger(Trigger,Trigger6M))</f>
        <v>1.8003307749229001E-2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52975</v>
      </c>
      <c r="BA1945" s="101">
        <f>_xll.qlCalendarAdvance(Calendar,BA1944,AY1945,"f",,Trigger)</f>
        <v>52979</v>
      </c>
      <c r="BB1945" s="101">
        <f>_xll.qlInterestRateIndexMaturity(Currency&amp;"ibor"&amp;Tenor,BA1945,Trigger)</f>
        <v>53160</v>
      </c>
      <c r="BC1945" s="246">
        <f>_xll.qlIndexFixing($AC$5,AZ1945,TRUE,_xll.ohTrigger(Trigger,Trigger6M))</f>
        <v>1.7933820792612472E-2</v>
      </c>
      <c r="BD1945" s="246">
        <f>_xll.qlIndexFixing($BE$1,AZ1945,TRUE,_xll.ohTrigger(Trigger,Trigger6M))</f>
        <v>1.8004472752207065E-2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52982</v>
      </c>
      <c r="BA1946" s="101">
        <f>_xll.qlCalendarAdvance(Calendar,BA1945,AY1946,"f",,Trigger)</f>
        <v>52986</v>
      </c>
      <c r="BB1946" s="101">
        <f>_xll.qlInterestRateIndexMaturity(Currency&amp;"ibor"&amp;Tenor,BA1946,Trigger)</f>
        <v>53167</v>
      </c>
      <c r="BC1946" s="246">
        <f>_xll.qlIndexFixing($AC$5,AZ1946,TRUE,_xll.ohTrigger(Trigger,Trigger6M))</f>
        <v>1.7934656816387763E-2</v>
      </c>
      <c r="BD1946" s="246">
        <f>_xll.qlIndexFixing($BE$1,AZ1946,TRUE,_xll.ohTrigger(Trigger,Trigger6M))</f>
        <v>1.8005633658058958E-2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52989</v>
      </c>
      <c r="BA1947" s="101">
        <f>_xll.qlCalendarAdvance(Calendar,BA1946,AY1947,"f",,Trigger)</f>
        <v>52993</v>
      </c>
      <c r="BB1947" s="101">
        <f>_xll.qlInterestRateIndexMaturity(Currency&amp;"ibor"&amp;Tenor,BA1947,Trigger)</f>
        <v>53174</v>
      </c>
      <c r="BC1947" s="246">
        <f>_xll.qlIndexFixing($AC$5,AZ1947,TRUE,_xll.ohTrigger(Trigger,Trigger6M))</f>
        <v>1.7935492580893764E-2</v>
      </c>
      <c r="BD1947" s="246">
        <f>_xll.qlIndexFixing($BE$1,AZ1947,TRUE,_xll.ohTrigger(Trigger,Trigger6M))</f>
        <v>1.8006789394410663E-2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52996</v>
      </c>
      <c r="BA1948" s="101">
        <f>_xll.qlCalendarAdvance(Calendar,BA1947,AY1948,"f",,Trigger)</f>
        <v>53000</v>
      </c>
      <c r="BB1948" s="101">
        <f>_xll.qlInterestRateIndexMaturity(Currency&amp;"ibor"&amp;Tenor,BA1948,Trigger)</f>
        <v>53181</v>
      </c>
      <c r="BC1948" s="246">
        <f>_xll.qlIndexFixing($AC$5,AZ1948,TRUE,_xll.ohTrigger(Trigger,Trigger6M))</f>
        <v>1.7936328086130032E-2</v>
      </c>
      <c r="BD1948" s="246">
        <f>_xll.qlIndexFixing($BE$1,AZ1948,TRUE,_xll.ohTrigger(Trigger,Trigger6M))</f>
        <v>1.80079388888864E-2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53003</v>
      </c>
      <c r="BA1949" s="101">
        <f>_xll.qlCalendarAdvance(Calendar,BA1948,AY1949,"f",,Trigger)</f>
        <v>53007</v>
      </c>
      <c r="BB1949" s="101">
        <f>_xll.qlInterestRateIndexMaturity(Currency&amp;"ibor"&amp;Tenor,BA1949,Trigger)</f>
        <v>53188</v>
      </c>
      <c r="BC1949" s="246">
        <f>_xll.qlIndexFixing($AC$5,AZ1949,TRUE,_xll.ohTrigger(Trigger,Trigger6M))</f>
        <v>1.7937163332097449E-2</v>
      </c>
      <c r="BD1949" s="246">
        <f>_xll.qlIndexFixing($BE$1,AZ1949,TRUE,_xll.ohTrigger(Trigger,Trigger6M))</f>
        <v>1.800908106910774E-2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53010</v>
      </c>
      <c r="BA1950" s="101">
        <f>_xll.qlCalendarAdvance(Calendar,BA1949,AY1950,"f",,Trigger)</f>
        <v>53014</v>
      </c>
      <c r="BB1950" s="101">
        <f>_xll.qlInterestRateIndexMaturity(Currency&amp;"ibor"&amp;Tenor,BA1950,Trigger)</f>
        <v>53195</v>
      </c>
      <c r="BC1950" s="246">
        <f>_xll.qlIndexFixing($AC$5,AZ1950,TRUE,_xll.ohTrigger(Trigger,Trigger6M))</f>
        <v>1.7937998318794692E-2</v>
      </c>
      <c r="BD1950" s="246">
        <f>_xll.qlIndexFixing($BE$1,AZ1950,TRUE,_xll.ohTrigger(Trigger,Trigger6M))</f>
        <v>1.8010214862694492E-2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53017</v>
      </c>
      <c r="BA1951" s="101">
        <f>_xll.qlCalendarAdvance(Calendar,BA1950,AY1951,"f",,Trigger)</f>
        <v>53021</v>
      </c>
      <c r="BB1951" s="101">
        <f>_xll.qlInterestRateIndexMaturity(Currency&amp;"ibor"&amp;Tenor,BA1951,Trigger)</f>
        <v>53205</v>
      </c>
      <c r="BC1951" s="246">
        <f>_xll.qlIndexFixing($AC$5,AZ1951,TRUE,_xll.ohTrigger(Trigger,Trigger6M))</f>
        <v>1.794033286478449E-2</v>
      </c>
      <c r="BD1951" s="246">
        <f>_xll.qlIndexFixing($BE$1,AZ1951,TRUE,_xll.ohTrigger(Trigger,Trigger6M))</f>
        <v>1.8012918503550999E-2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53024</v>
      </c>
      <c r="BA1952" s="101">
        <f>_xll.qlCalendarAdvance(Calendar,BA1951,AY1952,"f",,Trigger)</f>
        <v>53028</v>
      </c>
      <c r="BB1952" s="101">
        <f>_xll.qlInterestRateIndexMaturity(Currency&amp;"ibor"&amp;Tenor,BA1952,Trigger)</f>
        <v>53212</v>
      </c>
      <c r="BC1952" s="246">
        <f>_xll.qlIndexFixing($AC$5,AZ1952,TRUE,_xll.ohTrigger(Trigger,Trigger6M))</f>
        <v>1.7941170698274903E-2</v>
      </c>
      <c r="BD1952" s="246">
        <f>_xll.qlIndexFixing($BE$1,AZ1952,TRUE,_xll.ohTrigger(Trigger,Trigger6M))</f>
        <v>1.8014028746889569E-2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53031</v>
      </c>
      <c r="BA1953" s="101">
        <f>_xll.qlCalendarAdvance(Calendar,BA1952,AY1953,"f",,Trigger)</f>
        <v>53035</v>
      </c>
      <c r="BB1953" s="101">
        <f>_xll.qlInterestRateIndexMaturity(Currency&amp;"ibor"&amp;Tenor,BA1953,Trigger)</f>
        <v>53219</v>
      </c>
      <c r="BC1953" s="246">
        <f>_xll.qlIndexFixing($AC$5,AZ1953,TRUE,_xll.ohTrigger(Trigger,Trigger6M))</f>
        <v>1.7942008276698042E-2</v>
      </c>
      <c r="BD1953" s="246">
        <f>_xll.qlIndexFixing($BE$1,AZ1953,TRUE,_xll.ohTrigger(Trigger,Trigger6M))</f>
        <v>1.8015127089928262E-2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53038</v>
      </c>
      <c r="BA1954" s="101">
        <f>_xll.qlCalendarAdvance(Calendar,BA1953,AY1954,"f",,Trigger)</f>
        <v>53042</v>
      </c>
      <c r="BB1954" s="101">
        <f>_xll.qlInterestRateIndexMaturity(Currency&amp;"ibor"&amp;Tenor,BA1954,Trigger)</f>
        <v>53226</v>
      </c>
      <c r="BC1954" s="246">
        <f>_xll.qlIndexFixing($AC$5,AZ1954,TRUE,_xll.ohTrigger(Trigger,Trigger6M))</f>
        <v>1.7942845600053041E-2</v>
      </c>
      <c r="BD1954" s="246">
        <f>_xll.qlIndexFixing($BE$1,AZ1954,TRUE,_xll.ohTrigger(Trigger,Trigger6M))</f>
        <v>1.8016212477603218E-2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53045</v>
      </c>
      <c r="BA1955" s="101">
        <f>_xll.qlCalendarAdvance(Calendar,BA1954,AY1955,"f",,Trigger)</f>
        <v>53049</v>
      </c>
      <c r="BB1955" s="101">
        <f>_xll.qlInterestRateIndexMaturity(Currency&amp;"ibor"&amp;Tenor,BA1955,Trigger)</f>
        <v>53233</v>
      </c>
      <c r="BC1955" s="246">
        <f>_xll.qlIndexFixing($AC$5,AZ1955,TRUE,_xll.ohTrigger(Trigger,Trigger6M))</f>
        <v>1.7943682668340771E-2</v>
      </c>
      <c r="BD1955" s="246">
        <f>_xll.qlIndexFixing($BE$1,AZ1955,TRUE,_xll.ohTrigger(Trigger,Trigger6M))</f>
        <v>1.8017283854849266E-2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53052</v>
      </c>
      <c r="BA1956" s="101">
        <f>_xll.qlCalendarAdvance(Calendar,BA1955,AY1956,"f",,Trigger)</f>
        <v>53056</v>
      </c>
      <c r="BB1956" s="101">
        <f>_xll.qlInterestRateIndexMaturity(Currency&amp;"ibor"&amp;Tenor,BA1956,Trigger)</f>
        <v>53239</v>
      </c>
      <c r="BC1956" s="246">
        <f>_xll.qlIndexFixing($AC$5,AZ1956,TRUE,_xll.ohTrigger(Trigger,Trigger6M))</f>
        <v>1.794401374448509E-2</v>
      </c>
      <c r="BD1956" s="246">
        <f>_xll.qlIndexFixing($BE$1,AZ1956,TRUE,_xll.ohTrigger(Trigger,Trigger6M))</f>
        <v>1.8017820752269691E-2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53057</v>
      </c>
      <c r="BA1957" s="101">
        <f>_xll.qlCalendarAdvance(Calendar,BA1956,AY1957,"f",,Trigger)</f>
        <v>53063</v>
      </c>
      <c r="BB1957" s="101">
        <f>_xll.qlInterestRateIndexMaturity(Currency&amp;"ibor"&amp;Tenor,BA1957,Trigger)</f>
        <v>53246</v>
      </c>
      <c r="BC1957" s="246">
        <f>_xll.qlIndexFixing($AC$5,AZ1957,TRUE,_xll.ohTrigger(Trigger,Trigger6M))</f>
        <v>1.7944849185625181E-2</v>
      </c>
      <c r="BD1957" s="246">
        <f>_xll.qlIndexFixing($BE$1,AZ1957,TRUE,_xll.ohTrigger(Trigger,Trigger6M))</f>
        <v>1.8018862571518267E-2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53066</v>
      </c>
      <c r="BA1958" s="101">
        <f>_xll.qlCalendarAdvance(Calendar,BA1957,AY1958,"f",,Trigger)</f>
        <v>53070</v>
      </c>
      <c r="BB1958" s="101">
        <f>_xll.qlInterestRateIndexMaturity(Currency&amp;"ibor"&amp;Tenor,BA1958,Trigger)</f>
        <v>53253</v>
      </c>
      <c r="BC1958" s="246">
        <f>_xll.qlIndexFixing($AC$5,AZ1958,TRUE,_xll.ohTrigger(Trigger,Trigger6M))</f>
        <v>1.7945684370310744E-2</v>
      </c>
      <c r="BD1958" s="246">
        <f>_xll.qlIndexFixing($BE$1,AZ1958,TRUE,_xll.ohTrigger(Trigger,Trigger6M))</f>
        <v>1.8019887284339967E-2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53073</v>
      </c>
      <c r="BA1959" s="101">
        <f>_xll.qlCalendarAdvance(Calendar,BA1958,AY1959,"f",,Trigger)</f>
        <v>53077</v>
      </c>
      <c r="BB1959" s="101">
        <f>_xll.qlInterestRateIndexMaturity(Currency&amp;"ibor"&amp;Tenor,BA1959,Trigger)</f>
        <v>53260</v>
      </c>
      <c r="BC1959" s="246">
        <f>_xll.qlIndexFixing($AC$5,AZ1959,TRUE,_xll.ohTrigger(Trigger,Trigger6M))</f>
        <v>1.7946519298540468E-2</v>
      </c>
      <c r="BD1959" s="246">
        <f>_xll.qlIndexFixing($BE$1,AZ1959,TRUE,_xll.ohTrigger(Trigger,Trigger6M))</f>
        <v>1.8020893829948793E-2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53079</v>
      </c>
      <c r="BA1960" s="101">
        <f>_xll.qlCalendarAdvance(Calendar,BA1959,AY1960,"f",,Trigger)</f>
        <v>53084</v>
      </c>
      <c r="BB1960" s="101">
        <f>_xll.qlInterestRateIndexMaturity(Currency&amp;"ibor"&amp;Tenor,BA1960,Trigger)</f>
        <v>53268</v>
      </c>
      <c r="BC1960" s="246">
        <f>_xll.qlIndexFixing($AC$5,AZ1960,TRUE,_xll.ohTrigger(Trigger,Trigger6M))</f>
        <v>1.7947864183746876E-2</v>
      </c>
      <c r="BD1960" s="246">
        <f>_xll.qlIndexFixing($BE$1,AZ1960,TRUE,_xll.ohTrigger(Trigger,Trigger6M))</f>
        <v>1.8022393657193995E-2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53087</v>
      </c>
      <c r="BA1961" s="101">
        <f>_xll.qlCalendarAdvance(Calendar,BA1960,AY1961,"f",,Trigger)</f>
        <v>53091</v>
      </c>
      <c r="BB1961" s="101">
        <f>_xll.qlInterestRateIndexMaturity(Currency&amp;"ibor"&amp;Tenor,BA1961,Trigger)</f>
        <v>53275</v>
      </c>
      <c r="BC1961" s="246">
        <f>_xll.qlIndexFixing($AC$5,AZ1961,TRUE,_xll.ohTrigger(Trigger,Trigger6M))</f>
        <v>1.7948699721619679E-2</v>
      </c>
      <c r="BD1961" s="246">
        <f>_xll.qlIndexFixing($BE$1,AZ1961,TRUE,_xll.ohTrigger(Trigger,Trigger6M))</f>
        <v>1.8023358815371721E-2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53094</v>
      </c>
      <c r="BA1962" s="101">
        <f>_xll.qlCalendarAdvance(Calendar,BA1961,AY1962,"f",,Trigger)</f>
        <v>53098</v>
      </c>
      <c r="BB1962" s="101">
        <f>_xll.qlInterestRateIndexMaturity(Currency&amp;"ibor"&amp;Tenor,BA1962,Trigger)</f>
        <v>53282</v>
      </c>
      <c r="BC1962" s="246">
        <f>_xll.qlIndexFixing($AC$5,AZ1962,TRUE,_xll.ohTrigger(Trigger,Trigger6M))</f>
        <v>1.7949535004421733E-2</v>
      </c>
      <c r="BD1962" s="246">
        <f>_xll.qlIndexFixing($BE$1,AZ1962,TRUE,_xll.ohTrigger(Trigger,Trigger6M))</f>
        <v>1.8024302577607041E-2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53101</v>
      </c>
      <c r="BA1963" s="101">
        <f>_xll.qlCalendarAdvance(Calendar,BA1962,AY1963,"f",,Trigger)</f>
        <v>53105</v>
      </c>
      <c r="BB1963" s="101">
        <f>_xll.qlInterestRateIndexMaturity(Currency&amp;"ibor"&amp;Tenor,BA1963,Trigger)</f>
        <v>53289</v>
      </c>
      <c r="BC1963" s="246">
        <f>_xll.qlIndexFixing($AC$5,AZ1963,TRUE,_xll.ohTrigger(Trigger,Trigger6M))</f>
        <v>1.7950370032153912E-2</v>
      </c>
      <c r="BD1963" s="246">
        <f>_xll.qlIndexFixing($BE$1,AZ1963,TRUE,_xll.ohTrigger(Trigger,Trigger6M))</f>
        <v>1.8025223888820014E-2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53108</v>
      </c>
      <c r="BA1964" s="101">
        <f>_xll.qlCalendarAdvance(Calendar,BA1963,AY1964,"f",,Trigger)</f>
        <v>53112</v>
      </c>
      <c r="BB1964" s="101">
        <f>_xll.qlInterestRateIndexMaturity(Currency&amp;"ibor"&amp;Tenor,BA1964,Trigger)</f>
        <v>53296</v>
      </c>
      <c r="BC1964" s="246">
        <f>_xll.qlIndexFixing($AC$5,AZ1964,TRUE,_xll.ohTrigger(Trigger,Trigger6M))</f>
        <v>1.7951204804814908E-2</v>
      </c>
      <c r="BD1964" s="246">
        <f>_xll.qlIndexFixing($BE$1,AZ1964,TRUE,_xll.ohTrigger(Trigger,Trigger6M))</f>
        <v>1.802612169393027E-2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53115</v>
      </c>
      <c r="BA1965" s="101">
        <f>_xll.qlCalendarAdvance(Calendar,BA1964,AY1965,"f",,Trigger)</f>
        <v>53119</v>
      </c>
      <c r="BB1965" s="101">
        <f>_xll.qlInterestRateIndexMaturity(Currency&amp;"ibor"&amp;Tenor,BA1965,Trigger)</f>
        <v>53302</v>
      </c>
      <c r="BC1965" s="246">
        <f>_xll.qlIndexFixing($AC$5,AZ1965,TRUE,_xll.ohTrigger(Trigger,Trigger6M))</f>
        <v>1.7951523482346163E-2</v>
      </c>
      <c r="BD1965" s="246">
        <f>_xll.qlIndexFixing($BE$1,AZ1965,TRUE,_xll.ohTrigger(Trigger,Trigger6M))</f>
        <v>1.8026492187927522E-2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53122</v>
      </c>
      <c r="BA1966" s="101">
        <f>_xll.qlCalendarAdvance(Calendar,BA1965,AY1966,"f",,Trigger)</f>
        <v>53126</v>
      </c>
      <c r="BB1966" s="101">
        <f>_xll.qlInterestRateIndexMaturity(Currency&amp;"ibor"&amp;Tenor,BA1966,Trigger)</f>
        <v>53309</v>
      </c>
      <c r="BC1966" s="246">
        <f>_xll.qlIndexFixing($AC$5,AZ1966,TRUE,_xll.ohTrigger(Trigger,Trigger6M))</f>
        <v>1.7952356615381075E-2</v>
      </c>
      <c r="BD1966" s="246">
        <f>_xll.qlIndexFixing($BE$1,AZ1966,TRUE,_xll.ohTrigger(Trigger,Trigger6M))</f>
        <v>1.8027341860917413E-2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53129</v>
      </c>
      <c r="BA1967" s="101">
        <f>_xll.qlCalendarAdvance(Calendar,BA1966,AY1967,"f",,Trigger)</f>
        <v>53133</v>
      </c>
      <c r="BB1967" s="101">
        <f>_xll.qlInterestRateIndexMaturity(Currency&amp;"ibor"&amp;Tenor,BA1967,Trigger)</f>
        <v>53316</v>
      </c>
      <c r="BC1967" s="246">
        <f>_xll.qlIndexFixing($AC$5,AZ1967,TRUE,_xll.ohTrigger(Trigger,Trigger6M))</f>
        <v>1.7953189491958833E-2</v>
      </c>
      <c r="BD1967" s="246">
        <f>_xll.qlIndexFixing($BE$1,AZ1967,TRUE,_xll.ohTrigger(Trigger,Trigger6M))</f>
        <v>1.8028164880357116E-2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53136</v>
      </c>
      <c r="BA1968" s="101">
        <f>_xll.qlCalendarAdvance(Calendar,BA1967,AY1968,"f",,Trigger)</f>
        <v>53140</v>
      </c>
      <c r="BB1968" s="101">
        <f>_xll.qlInterestRateIndexMaturity(Currency&amp;"ibor"&amp;Tenor,BA1968,Trigger)</f>
        <v>53323</v>
      </c>
      <c r="BC1968" s="246">
        <f>_xll.qlIndexFixing($AC$5,AZ1968,TRUE,_xll.ohTrigger(Trigger,Trigger6M))</f>
        <v>1.7954022112077698E-2</v>
      </c>
      <c r="BD1968" s="246">
        <f>_xll.qlIndexFixing($BE$1,AZ1968,TRUE,_xll.ohTrigger(Trigger,Trigger6M))</f>
        <v>1.8028960185450155E-2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53143</v>
      </c>
      <c r="BA1969" s="101">
        <f>_xll.qlCalendarAdvance(Calendar,BA1968,AY1969,"f",,Trigger)</f>
        <v>53147</v>
      </c>
      <c r="BB1969" s="101">
        <f>_xll.qlInterestRateIndexMaturity(Currency&amp;"ibor"&amp;Tenor,BA1969,Trigger)</f>
        <v>53331</v>
      </c>
      <c r="BC1969" s="246">
        <f>_xll.qlIndexFixing($AC$5,AZ1969,TRUE,_xll.ohTrigger(Trigger,Trigger6M))</f>
        <v>1.7955403413110291E-2</v>
      </c>
      <c r="BD1969" s="246">
        <f>_xll.qlIndexFixing($BE$1,AZ1969,TRUE,_xll.ohTrigger(Trigger,Trigger6M))</f>
        <v>1.8030221200553132E-2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53150</v>
      </c>
      <c r="BA1970" s="101">
        <f>_xll.qlCalendarAdvance(Calendar,BA1969,AY1970,"f",,Trigger)</f>
        <v>53154</v>
      </c>
      <c r="BB1970" s="101">
        <f>_xll.qlInterestRateIndexMaturity(Currency&amp;"ibor"&amp;Tenor,BA1970,Trigger)</f>
        <v>53338</v>
      </c>
      <c r="BC1970" s="246">
        <f>_xll.qlIndexFixing($AC$5,AZ1970,TRUE,_xll.ohTrigger(Trigger,Trigger6M))</f>
        <v>1.7956436798872037E-2</v>
      </c>
      <c r="BD1970" s="246">
        <f>_xll.qlIndexFixing($BE$1,AZ1970,TRUE,_xll.ohTrigger(Trigger,Trigger6M))</f>
        <v>1.803095607426632E-2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53157</v>
      </c>
      <c r="BA1971" s="101">
        <f>_xll.qlCalendarAdvance(Calendar,BA1970,AY1971,"f",,Trigger)</f>
        <v>53161</v>
      </c>
      <c r="BB1971" s="101">
        <f>_xll.qlInterestRateIndexMaturity(Currency&amp;"ibor"&amp;Tenor,BA1971,Trigger)</f>
        <v>53345</v>
      </c>
      <c r="BC1971" s="246">
        <f>_xll.qlIndexFixing($AC$5,AZ1971,TRUE,_xll.ohTrigger(Trigger,Trigger6M))</f>
        <v>1.7957470185175087E-2</v>
      </c>
      <c r="BD1971" s="246">
        <f>_xll.qlIndexFixing($BE$1,AZ1971,TRUE,_xll.ohTrigger(Trigger,Trigger6M))</f>
        <v>1.8031661262061432E-2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53164</v>
      </c>
      <c r="BA1972" s="101">
        <f>_xll.qlCalendarAdvance(Calendar,BA1971,AY1972,"f",,Trigger)</f>
        <v>53168</v>
      </c>
      <c r="BB1972" s="101">
        <f>_xll.qlInterestRateIndexMaturity(Currency&amp;"ibor"&amp;Tenor,BA1972,Trigger)</f>
        <v>53352</v>
      </c>
      <c r="BC1972" s="246">
        <f>_xll.qlIndexFixing($AC$5,AZ1972,TRUE,_xll.ohTrigger(Trigger,Trigger6M))</f>
        <v>1.7958503572018576E-2</v>
      </c>
      <c r="BD1972" s="246">
        <f>_xll.qlIndexFixing($BE$1,AZ1972,TRUE,_xll.ohTrigger(Trigger,Trigger6M))</f>
        <v>1.8032336763908498E-2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53171</v>
      </c>
      <c r="BA1973" s="101">
        <f>_xll.qlCalendarAdvance(Calendar,BA1972,AY1973,"f",,Trigger)</f>
        <v>53175</v>
      </c>
      <c r="BB1973" s="101">
        <f>_xll.qlInterestRateIndexMaturity(Currency&amp;"ibor"&amp;Tenor,BA1973,Trigger)</f>
        <v>53359</v>
      </c>
      <c r="BC1973" s="246">
        <f>_xll.qlIndexFixing($AC$5,AZ1973,TRUE,_xll.ohTrigger(Trigger,Trigger6M))</f>
        <v>1.7959536959403801E-2</v>
      </c>
      <c r="BD1973" s="246">
        <f>_xll.qlIndexFixing($BE$1,AZ1973,TRUE,_xll.ohTrigger(Trigger,Trigger6M))</f>
        <v>1.8032982579774936E-2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53178</v>
      </c>
      <c r="BA1974" s="101">
        <f>_xll.qlCalendarAdvance(Calendar,BA1973,AY1974,"f",,Trigger)</f>
        <v>53182</v>
      </c>
      <c r="BB1974" s="101">
        <f>_xll.qlInterestRateIndexMaturity(Currency&amp;"ibor"&amp;Tenor,BA1974,Trigger)</f>
        <v>53366</v>
      </c>
      <c r="BC1974" s="246">
        <f>_xll.qlIndexFixing($AC$5,AZ1974,TRUE,_xll.ohTrigger(Trigger,Trigger6M))</f>
        <v>1.7960570347329032E-2</v>
      </c>
      <c r="BD1974" s="246">
        <f>_xll.qlIndexFixing($BE$1,AZ1974,TRUE,_xll.ohTrigger(Trigger,Trigger6M))</f>
        <v>1.8033598709632941E-2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53185</v>
      </c>
      <c r="BA1975" s="101">
        <f>_xll.qlCalendarAdvance(Calendar,BA1974,AY1975,"f",,Trigger)</f>
        <v>53189</v>
      </c>
      <c r="BB1975" s="101">
        <f>_xll.qlInterestRateIndexMaturity(Currency&amp;"ibor"&amp;Tenor,BA1975,Trigger)</f>
        <v>53373</v>
      </c>
      <c r="BC1975" s="246">
        <f>_xll.qlIndexFixing($AC$5,AZ1975,TRUE,_xll.ohTrigger(Trigger,Trigger6M))</f>
        <v>1.7961603735794703E-2</v>
      </c>
      <c r="BD1975" s="246">
        <f>_xll.qlIndexFixing($BE$1,AZ1975,TRUE,_xll.ohTrigger(Trigger,Trigger6M))</f>
        <v>1.8034185153455572E-2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53192</v>
      </c>
      <c r="BA1976" s="101">
        <f>_xll.qlCalendarAdvance(Calendar,BA1975,AY1976,"f",,Trigger)</f>
        <v>53196</v>
      </c>
      <c r="BB1976" s="101">
        <f>_xll.qlInterestRateIndexMaturity(Currency&amp;"ibor"&amp;Tenor,BA1976,Trigger)</f>
        <v>53380</v>
      </c>
      <c r="BC1976" s="246">
        <f>_xll.qlIndexFixing($AC$5,AZ1976,TRUE,_xll.ohTrigger(Trigger,Trigger6M))</f>
        <v>1.796263712480211E-2</v>
      </c>
      <c r="BD1976" s="246">
        <f>_xll.qlIndexFixing($BE$1,AZ1976,TRUE,_xll.ohTrigger(Trigger,Trigger6M))</f>
        <v>1.8034741911213729E-2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53199</v>
      </c>
      <c r="BA1977" s="101">
        <f>_xll.qlCalendarAdvance(Calendar,BA1976,AY1977,"f",,Trigger)</f>
        <v>53203</v>
      </c>
      <c r="BB1977" s="101">
        <f>_xll.qlInterestRateIndexMaturity(Currency&amp;"ibor"&amp;Tenor,BA1977,Trigger)</f>
        <v>53386</v>
      </c>
      <c r="BC1977" s="246">
        <f>_xll.qlIndexFixing($AC$5,AZ1977,TRUE,_xll.ohTrigger(Trigger,Trigger6M))</f>
        <v>1.7963149891902792E-2</v>
      </c>
      <c r="BD1977" s="246">
        <f>_xll.qlIndexFixing($BE$1,AZ1977,TRUE,_xll.ohTrigger(Trigger,Trigger6M))</f>
        <v>1.8034791209173038E-2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53206</v>
      </c>
      <c r="BA1978" s="101">
        <f>_xll.qlCalendarAdvance(Calendar,BA1977,AY1978,"f",,Trigger)</f>
        <v>53210</v>
      </c>
      <c r="BB1978" s="101">
        <f>_xll.qlInterestRateIndexMaturity(Currency&amp;"ibor"&amp;Tenor,BA1978,Trigger)</f>
        <v>53391</v>
      </c>
      <c r="BC1978" s="246">
        <f>_xll.qlIndexFixing($AC$5,AZ1978,TRUE,_xll.ohTrigger(Trigger,Trigger6M))</f>
        <v>1.7963141949425061E-2</v>
      </c>
      <c r="BD1978" s="246">
        <f>_xll.qlIndexFixing($BE$1,AZ1978,TRUE,_xll.ohTrigger(Trigger,Trigger6M))</f>
        <v>1.8034338780667566E-2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53213</v>
      </c>
      <c r="BA1979" s="101">
        <f>_xll.qlCalendarAdvance(Calendar,BA1978,AY1979,"f",,Trigger)</f>
        <v>53217</v>
      </c>
      <c r="BB1979" s="101">
        <f>_xll.qlInterestRateIndexMaturity(Currency&amp;"ibor"&amp;Tenor,BA1979,Trigger)</f>
        <v>53398</v>
      </c>
      <c r="BC1979" s="246">
        <f>_xll.qlIndexFixing($AC$5,AZ1979,TRUE,_xll.ohTrigger(Trigger,Trigger6M))</f>
        <v>1.7964175185949026E-2</v>
      </c>
      <c r="BD1979" s="246">
        <f>_xll.qlIndexFixing($BE$1,AZ1979,TRUE,_xll.ohTrigger(Trigger,Trigger6M))</f>
        <v>1.8034812770496608E-2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53220</v>
      </c>
      <c r="BA1980" s="101">
        <f>_xll.qlCalendarAdvance(Calendar,BA1979,AY1980,"f",,Trigger)</f>
        <v>53224</v>
      </c>
      <c r="BB1980" s="101">
        <f>_xll.qlInterestRateIndexMaturity(Currency&amp;"ibor"&amp;Tenor,BA1980,Trigger)</f>
        <v>53405</v>
      </c>
      <c r="BC1980" s="246">
        <f>_xll.qlIndexFixing($AC$5,AZ1980,TRUE,_xll.ohTrigger(Trigger,Trigger6M))</f>
        <v>1.7965208423004718E-2</v>
      </c>
      <c r="BD1980" s="246">
        <f>_xll.qlIndexFixing($BE$1,AZ1980,TRUE,_xll.ohTrigger(Trigger,Trigger6M))</f>
        <v>1.8035257078612654E-2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53227</v>
      </c>
      <c r="BA1981" s="101">
        <f>_xll.qlCalendarAdvance(Calendar,BA1980,AY1981,"f",,Trigger)</f>
        <v>53231</v>
      </c>
      <c r="BB1981" s="101">
        <f>_xll.qlInterestRateIndexMaturity(Currency&amp;"ibor"&amp;Tenor,BA1981,Trigger)</f>
        <v>53413</v>
      </c>
      <c r="BC1981" s="246">
        <f>_xll.qlIndexFixing($AC$5,AZ1981,TRUE,_xll.ohTrigger(Trigger,Trigger6M))</f>
        <v>1.7966762444225293E-2</v>
      </c>
      <c r="BD1981" s="246">
        <f>_xll.qlIndexFixing($BE$1,AZ1981,TRUE,_xll.ohTrigger(Trigger,Trigger6M))</f>
        <v>1.8036141457773557E-2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53234</v>
      </c>
      <c r="BA1982" s="101">
        <f>_xll.qlCalendarAdvance(Calendar,BA1981,AY1982,"f",,Trigger)</f>
        <v>53238</v>
      </c>
      <c r="BB1982" s="101">
        <f>_xll.qlInterestRateIndexMaturity(Currency&amp;"ibor"&amp;Tenor,BA1982,Trigger)</f>
        <v>53420</v>
      </c>
      <c r="BC1982" s="246">
        <f>_xll.qlIndexFixing($AC$5,AZ1982,TRUE,_xll.ohTrigger(Trigger,Trigger6M))</f>
        <v>1.7967795733720142E-2</v>
      </c>
      <c r="BD1982" s="246">
        <f>_xll.qlIndexFixing($BE$1,AZ1982,TRUE,_xll.ohTrigger(Trigger,Trigger6M))</f>
        <v>1.8036524301374774E-2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53241</v>
      </c>
      <c r="BA1983" s="101">
        <f>_xll.qlCalendarAdvance(Calendar,BA1982,AY1983,"f",,Trigger)</f>
        <v>53245</v>
      </c>
      <c r="BB1983" s="101">
        <f>_xll.qlInterestRateIndexMaturity(Currency&amp;"ibor"&amp;Tenor,BA1983,Trigger)</f>
        <v>53427</v>
      </c>
      <c r="BC1983" s="246">
        <f>_xll.qlIndexFixing($AC$5,AZ1983,TRUE,_xll.ohTrigger(Trigger,Trigger6M))</f>
        <v>1.7968829023749064E-2</v>
      </c>
      <c r="BD1983" s="246">
        <f>_xll.qlIndexFixing($BE$1,AZ1983,TRUE,_xll.ohTrigger(Trigger,Trigger6M))</f>
        <v>1.8036877461726289E-2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53248</v>
      </c>
      <c r="BA1984" s="101">
        <f>_xll.qlCalendarAdvance(Calendar,BA1983,AY1984,"f",,Trigger)</f>
        <v>53252</v>
      </c>
      <c r="BB1984" s="101">
        <f>_xll.qlInterestRateIndexMaturity(Currency&amp;"ibor"&amp;Tenor,BA1984,Trigger)</f>
        <v>53434</v>
      </c>
      <c r="BC1984" s="246">
        <f>_xll.qlIndexFixing($AC$5,AZ1984,TRUE,_xll.ohTrigger(Trigger,Trigger6M))</f>
        <v>1.7969862314313384E-2</v>
      </c>
      <c r="BD1984" s="246">
        <f>_xll.qlIndexFixing($BE$1,AZ1984,TRUE,_xll.ohTrigger(Trigger,Trigger6M))</f>
        <v>1.8037200938814918E-2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53255</v>
      </c>
      <c r="BA1985" s="101">
        <f>_xll.qlCalendarAdvance(Calendar,BA1984,AY1985,"f",,Trigger)</f>
        <v>53259</v>
      </c>
      <c r="BB1985" s="101">
        <f>_xll.qlInterestRateIndexMaturity(Currency&amp;"ibor"&amp;Tenor,BA1985,Trigger)</f>
        <v>53441</v>
      </c>
      <c r="BC1985" s="246">
        <f>_xll.qlIndexFixing($AC$5,AZ1985,TRUE,_xll.ohTrigger(Trigger,Trigger6M))</f>
        <v>1.7970895605412662E-2</v>
      </c>
      <c r="BD1985" s="246">
        <f>_xll.qlIndexFixing($BE$1,AZ1985,TRUE,_xll.ohTrigger(Trigger,Trigger6M))</f>
        <v>1.8037494732624858E-2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53262</v>
      </c>
      <c r="BA1986" s="101">
        <f>_xll.qlCalendarAdvance(Calendar,BA1985,AY1986,"f",,Trigger)</f>
        <v>53266</v>
      </c>
      <c r="BB1986" s="101">
        <f>_xll.qlInterestRateIndexMaturity(Currency&amp;"ibor"&amp;Tenor,BA1986,Trigger)</f>
        <v>53447</v>
      </c>
      <c r="BC1986" s="246">
        <f>_xll.qlIndexFixing($AC$5,AZ1986,TRUE,_xll.ohTrigger(Trigger,Trigger6M))</f>
        <v>1.7971407856511377E-2</v>
      </c>
      <c r="BD1986" s="246">
        <f>_xll.qlIndexFixing($BE$1,AZ1986,TRUE,_xll.ohTrigger(Trigger,Trigger6M))</f>
        <v>1.8037299610346679E-2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53269</v>
      </c>
      <c r="BA1987" s="101">
        <f>_xll.qlCalendarAdvance(Calendar,BA1986,AY1987,"f",,Trigger)</f>
        <v>53273</v>
      </c>
      <c r="BB1987" s="101">
        <f>_xll.qlInterestRateIndexMaturity(Currency&amp;"ibor"&amp;Tenor,BA1987,Trigger)</f>
        <v>53454</v>
      </c>
      <c r="BC1987" s="246">
        <f>_xll.qlIndexFixing($AC$5,AZ1987,TRUE,_xll.ohTrigger(Trigger,Trigger6M))</f>
        <v>1.7972441097290945E-2</v>
      </c>
      <c r="BD1987" s="246">
        <f>_xll.qlIndexFixing($BE$1,AZ1987,TRUE,_xll.ohTrigger(Trigger,Trigger6M))</f>
        <v>1.8037536146000063E-2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53276</v>
      </c>
      <c r="BA1988" s="101">
        <f>_xll.qlCalendarAdvance(Calendar,BA1987,AY1988,"f",,Trigger)</f>
        <v>53280</v>
      </c>
      <c r="BB1988" s="101">
        <f>_xll.qlInterestRateIndexMaturity(Currency&amp;"ibor"&amp;Tenor,BA1988,Trigger)</f>
        <v>53461</v>
      </c>
      <c r="BC1988" s="246">
        <f>_xll.qlIndexFixing($AC$5,AZ1988,TRUE,_xll.ohTrigger(Trigger,Trigger6M))</f>
        <v>1.797347433860268E-2</v>
      </c>
      <c r="BD1988" s="246">
        <f>_xll.qlIndexFixing($BE$1,AZ1988,TRUE,_xll.ohTrigger(Trigger,Trigger6M))</f>
        <v>1.8037742999821648E-2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53283</v>
      </c>
      <c r="BA1989" s="101">
        <f>_xll.qlCalendarAdvance(Calendar,BA1988,AY1989,"f",,Trigger)</f>
        <v>53287</v>
      </c>
      <c r="BB1989" s="101">
        <f>_xll.qlInterestRateIndexMaturity(Currency&amp;"ibor"&amp;Tenor,BA1989,Trigger)</f>
        <v>53468</v>
      </c>
      <c r="BC1989" s="246">
        <f>_xll.qlIndexFixing($AC$5,AZ1989,TRUE,_xll.ohTrigger(Trigger,Trigger6M))</f>
        <v>1.7974507580446147E-2</v>
      </c>
      <c r="BD1989" s="246">
        <f>_xll.qlIndexFixing($BE$1,AZ1989,TRUE,_xll.ohTrigger(Trigger,Trigger6M))</f>
        <v>1.8037920171800392E-2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53290</v>
      </c>
      <c r="BA1990" s="101">
        <f>_xll.qlCalendarAdvance(Calendar,BA1989,AY1990,"f",,Trigger)</f>
        <v>53294</v>
      </c>
      <c r="BB1990" s="101">
        <f>_xll.qlInterestRateIndexMaturity(Currency&amp;"ibor"&amp;Tenor,BA1990,Trigger)</f>
        <v>53475</v>
      </c>
      <c r="BC1990" s="246">
        <f>_xll.qlIndexFixing($AC$5,AZ1990,TRUE,_xll.ohTrigger(Trigger,Trigger6M))</f>
        <v>1.797554082282134E-2</v>
      </c>
      <c r="BD1990" s="246">
        <f>_xll.qlIndexFixing($BE$1,AZ1990,TRUE,_xll.ohTrigger(Trigger,Trigger6M))</f>
        <v>1.8038067661930116E-2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53297</v>
      </c>
      <c r="BA1991" s="101">
        <f>_xll.qlCalendarAdvance(Calendar,BA1990,AY1991,"f",,Trigger)</f>
        <v>53301</v>
      </c>
      <c r="BB1991" s="101">
        <f>_xll.qlInterestRateIndexMaturity(Currency&amp;"ibor"&amp;Tenor,BA1991,Trigger)</f>
        <v>53483</v>
      </c>
      <c r="BC1991" s="246">
        <f>_xll.qlIndexFixing($AC$5,AZ1991,TRUE,_xll.ohTrigger(Trigger,Trigger6M))</f>
        <v>1.7977095363240221E-2</v>
      </c>
      <c r="BD1991" s="246">
        <f>_xll.qlIndexFixing($BE$1,AZ1991,TRUE,_xll.ohTrigger(Trigger,Trigger6M))</f>
        <v>1.8038634145995547E-2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53304</v>
      </c>
      <c r="BA1992" s="101">
        <f>_xll.qlCalendarAdvance(Calendar,BA1991,AY1992,"f",,Trigger)</f>
        <v>53308</v>
      </c>
      <c r="BB1992" s="101">
        <f>_xll.qlInterestRateIndexMaturity(Currency&amp;"ibor"&amp;Tenor,BA1992,Trigger)</f>
        <v>53490</v>
      </c>
      <c r="BC1992" s="246">
        <f>_xll.qlIndexFixing($AC$5,AZ1992,TRUE,_xll.ohTrigger(Trigger,Trigger6M))</f>
        <v>1.7978128658083316E-2</v>
      </c>
      <c r="BD1992" s="246">
        <f>_xll.qlIndexFixing($BE$1,AZ1992,TRUE,_xll.ohTrigger(Trigger,Trigger6M))</f>
        <v>1.8038720156563007E-2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53311</v>
      </c>
      <c r="BA1993" s="101">
        <f>_xll.qlCalendarAdvance(Calendar,BA1992,AY1993,"f",,Trigger)</f>
        <v>53315</v>
      </c>
      <c r="BB1993" s="101">
        <f>_xll.qlInterestRateIndexMaturity(Currency&amp;"ibor"&amp;Tenor,BA1993,Trigger)</f>
        <v>53497</v>
      </c>
      <c r="BC1993" s="246">
        <f>_xll.qlIndexFixing($AC$5,AZ1993,TRUE,_xll.ohTrigger(Trigger,Trigger6M))</f>
        <v>1.7979161953462247E-2</v>
      </c>
      <c r="BD1993" s="246">
        <f>_xll.qlIndexFixing($BE$1,AZ1993,TRUE,_xll.ohTrigger(Trigger,Trigger6M))</f>
        <v>1.8038776483784134E-2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53317</v>
      </c>
      <c r="BA1994" s="101">
        <f>_xll.qlCalendarAdvance(Calendar,BA1993,AY1994,"f",,Trigger)</f>
        <v>53323</v>
      </c>
      <c r="BB1994" s="101">
        <f>_xll.qlInterestRateIndexMaturity(Currency&amp;"ibor"&amp;Tenor,BA1994,Trigger)</f>
        <v>53505</v>
      </c>
      <c r="BC1994" s="246">
        <f>_xll.qlIndexFixing($AC$5,AZ1994,TRUE,_xll.ohTrigger(Trigger,Trigger6M))</f>
        <v>1.7980342863121099E-2</v>
      </c>
      <c r="BD1994" s="246">
        <f>_xll.qlIndexFixing($BE$1,AZ1994,TRUE,_xll.ohTrigger(Trigger,Trigger6M))</f>
        <v>1.8038804510794738E-2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53325</v>
      </c>
      <c r="BA1995" s="101">
        <f>_xll.qlCalendarAdvance(Calendar,BA1994,AY1995,"f",,Trigger)</f>
        <v>53330</v>
      </c>
      <c r="BB1995" s="101">
        <f>_xll.qlInterestRateIndexMaturity(Currency&amp;"ibor"&amp;Tenor,BA1995,Trigger)</f>
        <v>53511</v>
      </c>
      <c r="BC1995" s="246">
        <f>_xll.qlIndexFixing($AC$5,AZ1995,TRUE,_xll.ohTrigger(Trigger,Trigger6M))</f>
        <v>1.7980437651807398E-2</v>
      </c>
      <c r="BD1995" s="246">
        <f>_xll.qlIndexFixing($BE$1,AZ1995,TRUE,_xll.ohTrigger(Trigger,Trigger6M))</f>
        <v>1.8038357330322816E-2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53335</v>
      </c>
      <c r="BA1996" s="101">
        <f>_xll.qlCalendarAdvance(Calendar,BA1995,AY1996,"f",,Trigger)</f>
        <v>53337</v>
      </c>
      <c r="BB1996" s="101">
        <f>_xll.qlInterestRateIndexMaturity(Currency&amp;"ibor"&amp;Tenor,BA1996,Trigger)</f>
        <v>53518</v>
      </c>
      <c r="BC1996" s="246">
        <f>_xll.qlIndexFixing($AC$5,AZ1996,TRUE,_xll.ohTrigger(Trigger,Trigger6M))</f>
        <v>1.7978549854934321E-2</v>
      </c>
      <c r="BD1996" s="246">
        <f>_xll.qlIndexFixing($BE$1,AZ1996,TRUE,_xll.ohTrigger(Trigger,Trigger6M))</f>
        <v>1.8038322488995201E-2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53342</v>
      </c>
      <c r="BA1997" s="101">
        <f>_xll.qlCalendarAdvance(Calendar,BA1996,AY1997,"f",,Trigger)</f>
        <v>53344</v>
      </c>
      <c r="BB1997" s="101">
        <f>_xll.qlInterestRateIndexMaturity(Currency&amp;"ibor"&amp;Tenor,BA1997,Trigger)</f>
        <v>53525</v>
      </c>
      <c r="BC1997" s="246">
        <f>_xll.qlIndexFixing($AC$5,AZ1997,TRUE,_xll.ohTrigger(Trigger,Trigger6M))</f>
        <v>1.7976658451708458E-2</v>
      </c>
      <c r="BD1997" s="246">
        <f>_xll.qlIndexFixing($BE$1,AZ1997,TRUE,_xll.ohTrigger(Trigger,Trigger6M))</f>
        <v>1.8038257965798693E-2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53349</v>
      </c>
      <c r="BA1998" s="101">
        <f>_xll.qlCalendarAdvance(Calendar,BA1997,AY1998,"f",,Trigger)</f>
        <v>53351</v>
      </c>
      <c r="BB1998" s="101">
        <f>_xll.qlInterestRateIndexMaturity(Currency&amp;"ibor"&amp;Tenor,BA1998,Trigger)</f>
        <v>53532</v>
      </c>
      <c r="BC1998" s="246">
        <f>_xll.qlIndexFixing($AC$5,AZ1998,TRUE,_xll.ohTrigger(Trigger,Trigger6M))</f>
        <v>1.7974763442139965E-2</v>
      </c>
      <c r="BD1998" s="246">
        <f>_xll.qlIndexFixing($BE$1,AZ1998,TRUE,_xll.ohTrigger(Trigger,Trigger6M))</f>
        <v>1.8038163760738586E-2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53356</v>
      </c>
      <c r="BA1999" s="101">
        <f>_xll.qlCalendarAdvance(Calendar,BA1998,AY1999,"f",,Trigger)</f>
        <v>53358</v>
      </c>
      <c r="BB1999" s="101">
        <f>_xll.qlInterestRateIndexMaturity(Currency&amp;"ibor"&amp;Tenor,BA1999,Trigger)</f>
        <v>53539</v>
      </c>
      <c r="BC1999" s="246">
        <f>_xll.qlIndexFixing($AC$5,AZ1999,TRUE,_xll.ohTrigger(Trigger,Trigger6M))</f>
        <v>1.7972864826240331E-2</v>
      </c>
      <c r="BD1999" s="246">
        <f>_xll.qlIndexFixing($BE$1,AZ1999,TRUE,_xll.ohTrigger(Trigger,Trigger6M))</f>
        <v>1.803803987381665E-2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53363</v>
      </c>
      <c r="BA2000" s="101">
        <f>_xll.qlCalendarAdvance(Calendar,BA1999,AY2000,"f",,Trigger)</f>
        <v>53365</v>
      </c>
      <c r="BB2000" s="101">
        <f>_xll.qlInterestRateIndexMaturity(Currency&amp;"ibor"&amp;Tenor,BA2000,Trigger)</f>
        <v>53546</v>
      </c>
      <c r="BC2000" s="246">
        <f>_xll.qlIndexFixing($AC$5,AZ2000,TRUE,_xll.ohTrigger(Trigger,Trigger6M))</f>
        <v>1.7970962604018821E-2</v>
      </c>
      <c r="BD2000" s="246">
        <f>_xll.qlIndexFixing($BE$1,AZ2000,TRUE,_xll.ohTrigger(Trigger,Trigger6M))</f>
        <v>1.8037886305039948E-2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53370</v>
      </c>
      <c r="BA2001" s="101">
        <f>_xll.qlCalendarAdvance(Calendar,BA2000,AY2001,"f",,Trigger)</f>
        <v>53372</v>
      </c>
      <c r="BB2001" s="101">
        <f>_xll.qlInterestRateIndexMaturity(Currency&amp;"ibor"&amp;Tenor,BA2001,Trigger)</f>
        <v>53553</v>
      </c>
      <c r="BC2001" s="246">
        <f>_xll.qlIndexFixing($AC$5,AZ2001,TRUE,_xll.ohTrigger(Trigger,Trigger6M))</f>
        <v>1.7969056775486044E-2</v>
      </c>
      <c r="BD2001" s="246">
        <f>_xll.qlIndexFixing($BE$1,AZ2001,TRUE,_xll.ohTrigger(Trigger,Trigger6M))</f>
        <v>1.8037703054415107E-2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53377</v>
      </c>
      <c r="BA2002" s="101">
        <f>_xll.qlCalendarAdvance(Calendar,BA2001,AY2002,"f",,Trigger)</f>
        <v>53379</v>
      </c>
      <c r="BB2002" s="101">
        <f>_xll.qlInterestRateIndexMaturity(Currency&amp;"ibor"&amp;Tenor,BA2002,Trigger)</f>
        <v>53560</v>
      </c>
      <c r="BC2002" s="246">
        <f>_xll.qlIndexFixing($AC$5,AZ2002,TRUE,_xll.ohTrigger(Trigger,Trigger6M))</f>
        <v>1.7967147340651267E-2</v>
      </c>
      <c r="BD2002" s="246">
        <f>_xll.qlIndexFixing($BE$1,AZ2002,TRUE,_xll.ohTrigger(Trigger,Trigger6M))</f>
        <v>1.8037490121949634E-2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53384</v>
      </c>
      <c r="BA2003" s="101">
        <f>_xll.qlCalendarAdvance(Calendar,BA2002,AY2003,"f",,Trigger)</f>
        <v>53386</v>
      </c>
      <c r="BB2003" s="101">
        <f>_xll.qlInterestRateIndexMaturity(Currency&amp;"ibor"&amp;Tenor,BA2003,Trigger)</f>
        <v>53570</v>
      </c>
      <c r="BC2003" s="246">
        <f>_xll.qlIndexFixing($AC$5,AZ2003,TRUE,_xll.ohTrigger(Trigger,Trigger6M))</f>
        <v>1.7965942698620691E-2</v>
      </c>
      <c r="BD2003" s="246">
        <f>_xll.qlIndexFixing($BE$1,AZ2003,TRUE,_xll.ohTrigger(Trigger,Trigger6M))</f>
        <v>1.803851558829455E-2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53391</v>
      </c>
      <c r="BA2004" s="101">
        <f>_xll.qlCalendarAdvance(Calendar,BA2003,AY2004,"f",,Trigger)</f>
        <v>53393</v>
      </c>
      <c r="BB2004" s="101">
        <f>_xll.qlInterestRateIndexMaturity(Currency&amp;"ibor"&amp;Tenor,BA2004,Trigger)</f>
        <v>53577</v>
      </c>
      <c r="BC2004" s="246">
        <f>_xll.qlIndexFixing($AC$5,AZ2004,TRUE,_xll.ohTrigger(Trigger,Trigger6M))</f>
        <v>1.7964072347893354E-2</v>
      </c>
      <c r="BD2004" s="246">
        <f>_xll.qlIndexFixing($BE$1,AZ2004,TRUE,_xll.ohTrigger(Trigger,Trigger6M))</f>
        <v>1.8038236890095684E-2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53398</v>
      </c>
      <c r="BA2005" s="101">
        <f>_xll.qlCalendarAdvance(Calendar,BA2004,AY2005,"f",,Trigger)</f>
        <v>53400</v>
      </c>
      <c r="BB2005" s="101">
        <f>_xll.qlInterestRateIndexMaturity(Currency&amp;"ibor"&amp;Tenor,BA2005,Trigger)</f>
        <v>53584</v>
      </c>
      <c r="BC2005" s="246">
        <f>_xll.qlIndexFixing($AC$5,AZ2005,TRUE,_xll.ohTrigger(Trigger,Trigger6M))</f>
        <v>1.7962198449137188E-2</v>
      </c>
      <c r="BD2005" s="246">
        <f>_xll.qlIndexFixing($BE$1,AZ2005,TRUE,_xll.ohTrigger(Trigger,Trigger6M))</f>
        <v>1.8037928505650312E-2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53405</v>
      </c>
      <c r="BA2006" s="101">
        <f>_xll.qlCalendarAdvance(Calendar,BA2005,AY2006,"f",,Trigger)</f>
        <v>53407</v>
      </c>
      <c r="BB2006" s="101">
        <f>_xll.qlInterestRateIndexMaturity(Currency&amp;"ibor"&amp;Tenor,BA2006,Trigger)</f>
        <v>53591</v>
      </c>
      <c r="BC2006" s="246">
        <f>_xll.qlIndexFixing($AC$5,AZ2006,TRUE,_xll.ohTrigger(Trigger,Trigger6M))</f>
        <v>1.7960321002361751E-2</v>
      </c>
      <c r="BD2006" s="246">
        <f>_xll.qlIndexFixing($BE$1,AZ2006,TRUE,_xll.ohTrigger(Trigger,Trigger6M))</f>
        <v>1.8037590434973643E-2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53408</v>
      </c>
      <c r="BA2007" s="101">
        <f>_xll.qlCalendarAdvance(Calendar,BA2006,AY2007,"f",,Trigger)</f>
        <v>53414</v>
      </c>
      <c r="BB2007" s="101">
        <f>_xll.qlInterestRateIndexMaturity(Currency&amp;"ibor"&amp;Tenor,BA2007,Trigger)</f>
        <v>53598</v>
      </c>
      <c r="BC2007" s="246">
        <f>_xll.qlIndexFixing($AC$5,AZ2007,TRUE,_xll.ohTrigger(Trigger,Trigger6M))</f>
        <v>1.7958440007577039E-2</v>
      </c>
      <c r="BD2007" s="246">
        <f>_xll.qlIndexFixing($BE$1,AZ2007,TRUE,_xll.ohTrigger(Trigger,Trigger6M))</f>
        <v>1.8037222678079574E-2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53419</v>
      </c>
      <c r="BA2008" s="101">
        <f>_xll.qlCalendarAdvance(Calendar,BA2007,AY2008,"f",,Trigger)</f>
        <v>53421</v>
      </c>
      <c r="BB2008" s="101">
        <f>_xll.qlInterestRateIndexMaturity(Currency&amp;"ibor"&amp;Tenor,BA2008,Trigger)</f>
        <v>53604</v>
      </c>
      <c r="BC2008" s="246">
        <f>_xll.qlIndexFixing($AC$5,AZ2008,TRUE,_xll.ohTrigger(Trigger,Trigger6M))</f>
        <v>1.795623978785885E-2</v>
      </c>
      <c r="BD2008" s="246">
        <f>_xll.qlIndexFixing($BE$1,AZ2008,TRUE,_xll.ohTrigger(Trigger,Trigger6M))</f>
        <v>1.8036413417151478E-2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53426</v>
      </c>
      <c r="BA2009" s="101">
        <f>_xll.qlCalendarAdvance(Calendar,BA2008,AY2009,"f",,Trigger)</f>
        <v>53428</v>
      </c>
      <c r="BB2009" s="101">
        <f>_xll.qlInterestRateIndexMaturity(Currency&amp;"ibor"&amp;Tenor,BA2009,Trigger)</f>
        <v>53611</v>
      </c>
      <c r="BC2009" s="246">
        <f>_xll.qlIndexFixing($AC$5,AZ2009,TRUE,_xll.ohTrigger(Trigger,Trigger6M))</f>
        <v>1.7954336337008797E-2</v>
      </c>
      <c r="BD2009" s="246">
        <f>_xll.qlIndexFixing($BE$1,AZ2009,TRUE,_xll.ohTrigger(Trigger,Trigger6M))</f>
        <v>1.8035988429509896E-2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53433</v>
      </c>
      <c r="BA2010" s="101">
        <f>_xll.qlCalendarAdvance(Calendar,BA2009,AY2010,"f",,Trigger)</f>
        <v>53435</v>
      </c>
      <c r="BB2010" s="101">
        <f>_xll.qlInterestRateIndexMaturity(Currency&amp;"ibor"&amp;Tenor,BA2010,Trigger)</f>
        <v>53618</v>
      </c>
      <c r="BC2010" s="246">
        <f>_xll.qlIndexFixing($AC$5,AZ2010,TRUE,_xll.ohTrigger(Trigger,Trigger6M))</f>
        <v>1.7952429318978096E-2</v>
      </c>
      <c r="BD2010" s="246">
        <f>_xll.qlIndexFixing($BE$1,AZ2010,TRUE,_xll.ohTrigger(Trigger,Trigger6M))</f>
        <v>1.8035533757185189E-2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53440</v>
      </c>
      <c r="BA2011" s="101">
        <f>_xll.qlCalendarAdvance(Calendar,BA2010,AY2011,"f",,Trigger)</f>
        <v>53442</v>
      </c>
      <c r="BB2011" s="101">
        <f>_xll.qlInterestRateIndexMaturity(Currency&amp;"ibor"&amp;Tenor,BA2011,Trigger)</f>
        <v>53625</v>
      </c>
      <c r="BC2011" s="246">
        <f>_xll.qlIndexFixing($AC$5,AZ2011,TRUE,_xll.ohTrigger(Trigger,Trigger6M))</f>
        <v>1.7950518733778977E-2</v>
      </c>
      <c r="BD2011" s="246">
        <f>_xll.qlIndexFixing($BE$1,AZ2011,TRUE,_xll.ohTrigger(Trigger,Trigger6M))</f>
        <v>1.80350494001957E-2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53444</v>
      </c>
      <c r="BA2012" s="101">
        <f>_xll.qlCalendarAdvance(Calendar,BA2011,AY2012,"f",,Trigger)</f>
        <v>53449</v>
      </c>
      <c r="BB2012" s="101">
        <f>_xll.qlInterestRateIndexMaturity(Currency&amp;"ibor"&amp;Tenor,BA2012,Trigger)</f>
        <v>53633</v>
      </c>
      <c r="BC2012" s="246">
        <f>_xll.qlIndexFixing($AC$5,AZ2012,TRUE,_xll.ohTrigger(Trigger,Trigger6M))</f>
        <v>1.7948981813876625E-2</v>
      </c>
      <c r="BD2012" s="246">
        <f>_xll.qlIndexFixing($BE$1,AZ2012,TRUE,_xll.ohTrigger(Trigger,Trigger6M))</f>
        <v>1.8034938600991673E-2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53454</v>
      </c>
      <c r="BA2013" s="101">
        <f>_xll.qlCalendarAdvance(Calendar,BA2012,AY2013,"f",,Trigger)</f>
        <v>53456</v>
      </c>
      <c r="BB2013" s="101">
        <f>_xll.qlInterestRateIndexMaturity(Currency&amp;"ibor"&amp;Tenor,BA2013,Trigger)</f>
        <v>53640</v>
      </c>
      <c r="BC2013" s="246">
        <f>_xll.qlIndexFixing($AC$5,AZ2013,TRUE,_xll.ohTrigger(Trigger,Trigger6M))</f>
        <v>1.7947079531252158E-2</v>
      </c>
      <c r="BD2013" s="246">
        <f>_xll.qlIndexFixing($BE$1,AZ2013,TRUE,_xll.ohTrigger(Trigger,Trigger6M))</f>
        <v>1.8034392727194204E-2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53461</v>
      </c>
      <c r="BA2014" s="101">
        <f>_xll.qlCalendarAdvance(Calendar,BA2013,AY2014,"f",,Trigger)</f>
        <v>53463</v>
      </c>
      <c r="BB2014" s="101">
        <f>_xll.qlInterestRateIndexMaturity(Currency&amp;"ibor"&amp;Tenor,BA2014,Trigger)</f>
        <v>53647</v>
      </c>
      <c r="BC2014" s="246">
        <f>_xll.qlIndexFixing($AC$5,AZ2014,TRUE,_xll.ohTrigger(Trigger,Trigger6M))</f>
        <v>1.7945173700690098E-2</v>
      </c>
      <c r="BD2014" s="246">
        <f>_xll.qlIndexFixing($BE$1,AZ2014,TRUE,_xll.ohTrigger(Trigger,Trigger6M))</f>
        <v>1.803381716732444E-2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53468</v>
      </c>
      <c r="BA2015" s="101">
        <f>_xll.qlCalendarAdvance(Calendar,BA2014,AY2015,"f",,Trigger)</f>
        <v>53470</v>
      </c>
      <c r="BB2015" s="101">
        <f>_xll.qlInterestRateIndexMaturity(Currency&amp;"ibor"&amp;Tenor,BA2015,Trigger)</f>
        <v>53654</v>
      </c>
      <c r="BC2015" s="246">
        <f>_xll.qlIndexFixing($AC$5,AZ2015,TRUE,_xll.ohTrigger(Trigger,Trigger6M))</f>
        <v>1.7943264322201301E-2</v>
      </c>
      <c r="BD2015" s="246">
        <f>_xll.qlIndexFixing($BE$1,AZ2015,TRUE,_xll.ohTrigger(Trigger,Trigger6M))</f>
        <v>1.8033211921408446E-2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53475</v>
      </c>
      <c r="BA2016" s="101">
        <f>_xll.qlCalendarAdvance(Calendar,BA2015,AY2016,"f",,Trigger)</f>
        <v>53477</v>
      </c>
      <c r="BB2016" s="101">
        <f>_xll.qlInterestRateIndexMaturity(Currency&amp;"ibor"&amp;Tenor,BA2016,Trigger)</f>
        <v>53661</v>
      </c>
      <c r="BC2016" s="246">
        <f>_xll.qlIndexFixing($AC$5,AZ2016,TRUE,_xll.ohTrigger(Trigger,Trigger6M))</f>
        <v>1.7941351395794891E-2</v>
      </c>
      <c r="BD2016" s="246">
        <f>_xll.qlIndexFixing($BE$1,AZ2016,TRUE,_xll.ohTrigger(Trigger,Trigger6M))</f>
        <v>1.8032576989474025E-2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53482</v>
      </c>
      <c r="BA2017" s="101">
        <f>_xll.qlCalendarAdvance(Calendar,BA2016,AY2017,"f",,Trigger)</f>
        <v>53484</v>
      </c>
      <c r="BB2017" s="101">
        <f>_xll.qlInterestRateIndexMaturity(Currency&amp;"ibor"&amp;Tenor,BA2017,Trigger)</f>
        <v>53667</v>
      </c>
      <c r="BC2017" s="246">
        <f>_xll.qlIndexFixing($AC$5,AZ2017,TRUE,_xll.ohTrigger(Trigger,Trigger6M))</f>
        <v>1.7938980312605268E-2</v>
      </c>
      <c r="BD2017" s="246">
        <f>_xll.qlIndexFixing($BE$1,AZ2017,TRUE,_xll.ohTrigger(Trigger,Trigger6M))</f>
        <v>1.8031519881626702E-2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53489</v>
      </c>
      <c r="BA2018" s="101">
        <f>_xll.qlCalendarAdvance(Calendar,BA2017,AY2018,"f",,Trigger)</f>
        <v>53491</v>
      </c>
      <c r="BB2018" s="101">
        <f>_xll.qlInterestRateIndexMaturity(Currency&amp;"ibor"&amp;Tenor,BA2018,Trigger)</f>
        <v>53674</v>
      </c>
      <c r="BC2018" s="246">
        <f>_xll.qlIndexFixing($AC$5,AZ2018,TRUE,_xll.ohTrigger(Trigger,Trigger6M))</f>
        <v>1.7937044757510706E-2</v>
      </c>
      <c r="BD2018" s="246">
        <f>_xll.qlIndexFixing($BE$1,AZ2018,TRUE,_xll.ohTrigger(Trigger,Trigger6M))</f>
        <v>1.8030827732672595E-2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53496</v>
      </c>
      <c r="BA2019" s="101">
        <f>_xll.qlCalendarAdvance(Calendar,BA2018,AY2019,"f",,Trigger)</f>
        <v>53498</v>
      </c>
      <c r="BB2019" s="101">
        <f>_xll.qlInterestRateIndexMaturity(Currency&amp;"ibor"&amp;Tenor,BA2019,Trigger)</f>
        <v>53681</v>
      </c>
      <c r="BC2019" s="246">
        <f>_xll.qlIndexFixing($AC$5,AZ2019,TRUE,_xll.ohTrigger(Trigger,Trigger6M))</f>
        <v>1.7935105635329407E-2</v>
      </c>
      <c r="BD2019" s="246">
        <f>_xll.qlIndexFixing($BE$1,AZ2019,TRUE,_xll.ohTrigger(Trigger,Trigger6M))</f>
        <v>1.8030105899265996E-2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53503</v>
      </c>
      <c r="BA2020" s="101">
        <f>_xll.qlCalendarAdvance(Calendar,BA2019,AY2020,"f",,Trigger)</f>
        <v>53505</v>
      </c>
      <c r="BB2020" s="101">
        <f>_xll.qlInterestRateIndexMaturity(Currency&amp;"ibor"&amp;Tenor,BA2020,Trigger)</f>
        <v>53688</v>
      </c>
      <c r="BC2020" s="246">
        <f>_xll.qlIndexFixing($AC$5,AZ2020,TRUE,_xll.ohTrigger(Trigger,Trigger6M))</f>
        <v>1.7933162946071859E-2</v>
      </c>
      <c r="BD2020" s="246">
        <f>_xll.qlIndexFixing($BE$1,AZ2020,TRUE,_xll.ohTrigger(Trigger,Trigger6M))</f>
        <v>1.8029354381438354E-2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53510</v>
      </c>
      <c r="BA2021" s="101">
        <f>_xll.qlCalendarAdvance(Calendar,BA2020,AY2021,"f",,Trigger)</f>
        <v>53512</v>
      </c>
      <c r="BB2021" s="101">
        <f>_xll.qlInterestRateIndexMaturity(Currency&amp;"ibor"&amp;Tenor,BA2021,Trigger)</f>
        <v>53696</v>
      </c>
      <c r="BC2021" s="246">
        <f>_xll.qlIndexFixing($AC$5,AZ2021,TRUE,_xll.ohTrigger(Trigger,Trigger6M))</f>
        <v>1.7932554116442075E-2</v>
      </c>
      <c r="BD2021" s="246">
        <f>_xll.qlIndexFixing($BE$1,AZ2021,TRUE,_xll.ohTrigger(Trigger,Trigger6M))</f>
        <v>1.8028957040561226E-2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53517</v>
      </c>
      <c r="BA2022" s="101">
        <f>_xll.qlCalendarAdvance(Calendar,BA2021,AY2022,"f",,Trigger)</f>
        <v>53519</v>
      </c>
      <c r="BB2022" s="101">
        <f>_xll.qlInterestRateIndexMaturity(Currency&amp;"ibor"&amp;Tenor,BA2022,Trigger)</f>
        <v>53703</v>
      </c>
      <c r="BC2022" s="246">
        <f>_xll.qlIndexFixing($AC$5,AZ2022,TRUE,_xll.ohTrigger(Trigger,Trigger6M))</f>
        <v>1.7933494182548339E-2</v>
      </c>
      <c r="BD2022" s="246">
        <f>_xll.qlIndexFixing($BE$1,AZ2022,TRUE,_xll.ohTrigger(Trigger,Trigger6M))</f>
        <v>1.8028143993160082E-2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53524</v>
      </c>
      <c r="BA2023" s="101">
        <f>_xll.qlCalendarAdvance(Calendar,BA2022,AY2023,"f",,Trigger)</f>
        <v>53526</v>
      </c>
      <c r="BB2023" s="101">
        <f>_xll.qlInterestRateIndexMaturity(Currency&amp;"ibor"&amp;Tenor,BA2023,Trigger)</f>
        <v>53710</v>
      </c>
      <c r="BC2023" s="246">
        <f>_xll.qlIndexFixing($AC$5,AZ2023,TRUE,_xll.ohTrigger(Trigger,Trigger6M))</f>
        <v>1.7934434249101634E-2</v>
      </c>
      <c r="BD2023" s="246">
        <f>_xll.qlIndexFixing($BE$1,AZ2023,TRUE,_xll.ohTrigger(Trigger,Trigger6M))</f>
        <v>1.8027301259969028E-2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53531</v>
      </c>
      <c r="BA2024" s="101">
        <f>_xll.qlCalendarAdvance(Calendar,BA2023,AY2024,"f",,Trigger)</f>
        <v>53533</v>
      </c>
      <c r="BB2024" s="101">
        <f>_xll.qlInterestRateIndexMaturity(Currency&amp;"ibor"&amp;Tenor,BA2024,Trigger)</f>
        <v>53717</v>
      </c>
      <c r="BC2024" s="246">
        <f>_xll.qlIndexFixing($AC$5,AZ2024,TRUE,_xll.ohTrigger(Trigger,Trigger6M))</f>
        <v>1.7935374316103269E-2</v>
      </c>
      <c r="BD2024" s="246">
        <f>_xll.qlIndexFixing($BE$1,AZ2024,TRUE,_xll.ohTrigger(Trigger,Trigger6M))</f>
        <v>1.8026428841024116E-2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53538</v>
      </c>
      <c r="BA2025" s="101">
        <f>_xll.qlCalendarAdvance(Calendar,BA2024,AY2025,"f",,Trigger)</f>
        <v>53540</v>
      </c>
      <c r="BB2025" s="101">
        <f>_xll.qlInterestRateIndexMaturity(Currency&amp;"ibor"&amp;Tenor,BA2025,Trigger)</f>
        <v>53724</v>
      </c>
      <c r="BC2025" s="246">
        <f>_xll.qlIndexFixing($AC$5,AZ2025,TRUE,_xll.ohTrigger(Trigger,Trigger6M))</f>
        <v>1.7936314383551939E-2</v>
      </c>
      <c r="BD2025" s="246">
        <f>_xll.qlIndexFixing($BE$1,AZ2025,TRUE,_xll.ohTrigger(Trigger,Trigger6M))</f>
        <v>1.8025526736367054E-2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53545</v>
      </c>
      <c r="BA2026" s="101">
        <f>_xll.qlCalendarAdvance(Calendar,BA2025,AY2026,"f",,Trigger)</f>
        <v>53547</v>
      </c>
      <c r="BB2026" s="101">
        <f>_xll.qlInterestRateIndexMaturity(Currency&amp;"ibor"&amp;Tenor,BA2026,Trigger)</f>
        <v>53731</v>
      </c>
      <c r="BC2026" s="246">
        <f>_xll.qlIndexFixing($AC$5,AZ2026,TRUE,_xll.ohTrigger(Trigger,Trigger6M))</f>
        <v>1.7937254451448073E-2</v>
      </c>
      <c r="BD2026" s="246">
        <f>_xll.qlIndexFixing($BE$1,AZ2026,TRUE,_xll.ohTrigger(Trigger,Trigger6M))</f>
        <v>1.8024594946038246E-2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53552</v>
      </c>
      <c r="BA2027" s="101">
        <f>_xll.qlCalendarAdvance(Calendar,BA2026,AY2027,"f",,Trigger)</f>
        <v>53554</v>
      </c>
      <c r="BB2027" s="101">
        <f>_xll.qlInterestRateIndexMaturity(Currency&amp;"ibor"&amp;Tenor,BA2027,Trigger)</f>
        <v>53738</v>
      </c>
      <c r="BC2027" s="246">
        <f>_xll.qlIndexFixing($AC$5,AZ2027,TRUE,_xll.ohTrigger(Trigger,Trigger6M))</f>
        <v>1.7938194519792547E-2</v>
      </c>
      <c r="BD2027" s="246">
        <f>_xll.qlIndexFixing($BE$1,AZ2027,TRUE,_xll.ohTrigger(Trigger,Trigger6M))</f>
        <v>1.8023633470077658E-2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53559</v>
      </c>
      <c r="BA2028" s="101">
        <f>_xll.qlCalendarAdvance(Calendar,BA2027,AY2028,"f",,Trigger)</f>
        <v>53561</v>
      </c>
      <c r="BB2028" s="101">
        <f>_xll.qlInterestRateIndexMaturity(Currency&amp;"ibor"&amp;Tenor,BA2028,Trigger)</f>
        <v>53745</v>
      </c>
      <c r="BC2028" s="246">
        <f>_xll.qlIndexFixing($AC$5,AZ2028,TRUE,_xll.ohTrigger(Trigger,Trigger6M))</f>
        <v>1.7939134588583618E-2</v>
      </c>
      <c r="BD2028" s="246">
        <f>_xll.qlIndexFixing($BE$1,AZ2028,TRUE,_xll.ohTrigger(Trigger,Trigger6M))</f>
        <v>1.8022642308530474E-2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53566</v>
      </c>
      <c r="BA2029" s="101">
        <f>_xll.qlCalendarAdvance(Calendar,BA2028,AY2029,"f",,Trigger)</f>
        <v>53568</v>
      </c>
      <c r="BB2029" s="101">
        <f>_xll.qlInterestRateIndexMaturity(Currency&amp;"ibor"&amp;Tenor,BA2029,Trigger)</f>
        <v>53751</v>
      </c>
      <c r="BC2029" s="246">
        <f>_xll.qlIndexFixing($AC$5,AZ2029,TRUE,_xll.ohTrigger(Trigger,Trigger6M))</f>
        <v>1.7939561872024029E-2</v>
      </c>
      <c r="BD2029" s="246">
        <f>_xll.qlIndexFixing($BE$1,AZ2029,TRUE,_xll.ohTrigger(Trigger,Trigger6M))</f>
        <v>1.8021254928069379E-2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53573</v>
      </c>
      <c r="BA2030" s="101">
        <f>_xll.qlCalendarAdvance(Calendar,BA2029,AY2030,"f",,Trigger)</f>
        <v>53575</v>
      </c>
      <c r="BB2030" s="101">
        <f>_xll.qlInterestRateIndexMaturity(Currency&amp;"ibor"&amp;Tenor,BA2030,Trigger)</f>
        <v>53756</v>
      </c>
      <c r="BC2030" s="246">
        <f>_xll.qlIndexFixing($AC$5,AZ2030,TRUE,_xll.ohTrigger(Trigger,Trigger6M))</f>
        <v>1.7939476294359831E-2</v>
      </c>
      <c r="BD2030" s="246">
        <f>_xll.qlIndexFixing($BE$1,AZ2030,TRUE,_xll.ohTrigger(Trigger,Trigger6M))</f>
        <v>1.8019477260232068E-2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53580</v>
      </c>
      <c r="BA2031" s="101">
        <f>_xll.qlCalendarAdvance(Calendar,BA2030,AY2031,"f",,Trigger)</f>
        <v>53582</v>
      </c>
      <c r="BB2031" s="101">
        <f>_xll.qlInterestRateIndexMaturity(Currency&amp;"ibor"&amp;Tenor,BA2031,Trigger)</f>
        <v>53763</v>
      </c>
      <c r="BC2031" s="246">
        <f>_xll.qlIndexFixing($AC$5,AZ2031,TRUE,_xll.ohTrigger(Trigger,Trigger6M))</f>
        <v>1.7940416224498854E-2</v>
      </c>
      <c r="BD2031" s="246">
        <f>_xll.qlIndexFixing($BE$1,AZ2031,TRUE,_xll.ohTrigger(Trigger,Trigger6M))</f>
        <v>1.8018403563856061E-2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53587</v>
      </c>
      <c r="BA2032" s="101">
        <f>_xll.qlCalendarAdvance(Calendar,BA2031,AY2032,"f",,Trigger)</f>
        <v>53589</v>
      </c>
      <c r="BB2032" s="101">
        <f>_xll.qlInterestRateIndexMaturity(Currency&amp;"ibor"&amp;Tenor,BA2032,Trigger)</f>
        <v>53770</v>
      </c>
      <c r="BC2032" s="246">
        <f>_xll.qlIndexFixing($AC$5,AZ2032,TRUE,_xll.ohTrigger(Trigger,Trigger6M))</f>
        <v>1.7941356155077748E-2</v>
      </c>
      <c r="BD2032" s="246">
        <f>_xll.qlIndexFixing($BE$1,AZ2032,TRUE,_xll.ohTrigger(Trigger,Trigger6M))</f>
        <v>1.8017300186496193E-2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53594</v>
      </c>
      <c r="BA2033" s="101">
        <f>_xll.qlCalendarAdvance(Calendar,BA2032,AY2033,"f",,Trigger)</f>
        <v>53596</v>
      </c>
      <c r="BB2033" s="101">
        <f>_xll.qlInterestRateIndexMaturity(Currency&amp;"ibor"&amp;Tenor,BA2033,Trigger)</f>
        <v>53777</v>
      </c>
      <c r="BC2033" s="246">
        <f>_xll.qlIndexFixing($AC$5,AZ2033,TRUE,_xll.ohTrigger(Trigger,Trigger6M))</f>
        <v>1.7942296086096512E-2</v>
      </c>
      <c r="BD2033" s="246">
        <f>_xll.qlIndexFixing($BE$1,AZ2033,TRUE,_xll.ohTrigger(Trigger,Trigger6M))</f>
        <v>1.801616712820105E-2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53601</v>
      </c>
      <c r="BA2034" s="101">
        <f>_xll.qlCalendarAdvance(Calendar,BA2033,AY2034,"f",,Trigger)</f>
        <v>53603</v>
      </c>
      <c r="BB2034" s="101">
        <f>_xll.qlInterestRateIndexMaturity(Currency&amp;"ibor"&amp;Tenor,BA2034,Trigger)</f>
        <v>53785</v>
      </c>
      <c r="BC2034" s="246">
        <f>_xll.qlIndexFixing($AC$5,AZ2034,TRUE,_xll.ohTrigger(Trigger,Trigger6M))</f>
        <v>1.7943748993856628E-2</v>
      </c>
      <c r="BD2034" s="246">
        <f>_xll.qlIndexFixing($BE$1,AZ2034,TRUE,_xll.ohTrigger(Trigger,Trigger6M))</f>
        <v>1.8015360437159355E-2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53608</v>
      </c>
      <c r="BA2035" s="101">
        <f>_xll.qlCalendarAdvance(Calendar,BA2034,AY2035,"f",,Trigger)</f>
        <v>53610</v>
      </c>
      <c r="BB2035" s="101">
        <f>_xll.qlInterestRateIndexMaturity(Currency&amp;"ibor"&amp;Tenor,BA2035,Trigger)</f>
        <v>53792</v>
      </c>
      <c r="BC2035" s="246">
        <f>_xll.qlIndexFixing($AC$5,AZ2035,TRUE,_xll.ohTrigger(Trigger,Trigger6M))</f>
        <v>1.7944688972428968E-2</v>
      </c>
      <c r="BD2035" s="246">
        <f>_xll.qlIndexFixing($BE$1,AZ2035,TRUE,_xll.ohTrigger(Trigger,Trigger6M))</f>
        <v>1.8014165837587564E-2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53615</v>
      </c>
      <c r="BA2036" s="101">
        <f>_xll.qlCalendarAdvance(Calendar,BA2035,AY2036,"f",,Trigger)</f>
        <v>53617</v>
      </c>
      <c r="BB2036" s="101">
        <f>_xll.qlInterestRateIndexMaturity(Currency&amp;"ibor"&amp;Tenor,BA2036,Trigger)</f>
        <v>53799</v>
      </c>
      <c r="BC2036" s="246">
        <f>_xll.qlIndexFixing($AC$5,AZ2036,TRUE,_xll.ohTrigger(Trigger,Trigger6M))</f>
        <v>1.7945628951444033E-2</v>
      </c>
      <c r="BD2036" s="246">
        <f>_xll.qlIndexFixing($BE$1,AZ2036,TRUE,_xll.ohTrigger(Trigger,Trigger6M))</f>
        <v>1.8012941555764831E-2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53622</v>
      </c>
      <c r="BA2037" s="101">
        <f>_xll.qlCalendarAdvance(Calendar,BA2036,AY2037,"f",,Trigger)</f>
        <v>53624</v>
      </c>
      <c r="BB2037" s="101">
        <f>_xll.qlInterestRateIndexMaturity(Currency&amp;"ibor"&amp;Tenor,BA2037,Trigger)</f>
        <v>53806</v>
      </c>
      <c r="BC2037" s="246">
        <f>_xll.qlIndexFixing($AC$5,AZ2037,TRUE,_xll.ohTrigger(Trigger,Trigger6M))</f>
        <v>1.7946568930900943E-2</v>
      </c>
      <c r="BD2037" s="246">
        <f>_xll.qlIndexFixing($BE$1,AZ2037,TRUE,_xll.ohTrigger(Trigger,Trigger6M))</f>
        <v>1.8011687591746494E-2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53629</v>
      </c>
      <c r="BA2038" s="101">
        <f>_xll.qlCalendarAdvance(Calendar,BA2037,AY2038,"f",,Trigger)</f>
        <v>53631</v>
      </c>
      <c r="BB2038" s="101">
        <f>_xll.qlInterestRateIndexMaturity(Currency&amp;"ibor"&amp;Tenor,BA2038,Trigger)</f>
        <v>53812</v>
      </c>
      <c r="BC2038" s="246">
        <f>_xll.qlIndexFixing($AC$5,AZ2038,TRUE,_xll.ohTrigger(Trigger,Trigger6M))</f>
        <v>1.7946995747796755E-2</v>
      </c>
      <c r="BD2038" s="246">
        <f>_xll.qlIndexFixing($BE$1,AZ2038,TRUE,_xll.ohTrigger(Trigger,Trigger6M))</f>
        <v>1.8010056624506415E-2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53636</v>
      </c>
      <c r="BA2039" s="101">
        <f>_xll.qlCalendarAdvance(Calendar,BA2038,AY2039,"f",,Trigger)</f>
        <v>53638</v>
      </c>
      <c r="BB2039" s="101">
        <f>_xll.qlInterestRateIndexMaturity(Currency&amp;"ibor"&amp;Tenor,BA2039,Trigger)</f>
        <v>53819</v>
      </c>
      <c r="BC2039" s="246">
        <f>_xll.qlIndexFixing($AC$5,AZ2039,TRUE,_xll.ohTrigger(Trigger,Trigger6M))</f>
        <v>1.7947935681457385E-2</v>
      </c>
      <c r="BD2039" s="246">
        <f>_xll.qlIndexFixing($BE$1,AZ2039,TRUE,_xll.ohTrigger(Trigger,Trigger6M))</f>
        <v>1.8008745481703246E-2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53643</v>
      </c>
      <c r="BA2040" s="101">
        <f>_xll.qlCalendarAdvance(Calendar,BA2039,AY2040,"f",,Trigger)</f>
        <v>53645</v>
      </c>
      <c r="BB2040" s="101">
        <f>_xll.qlInterestRateIndexMaturity(Currency&amp;"ibor"&amp;Tenor,BA2040,Trigger)</f>
        <v>53826</v>
      </c>
      <c r="BC2040" s="246">
        <f>_xll.qlIndexFixing($AC$5,AZ2040,TRUE,_xll.ohTrigger(Trigger,Trigger6M))</f>
        <v>1.7948875615557882E-2</v>
      </c>
      <c r="BD2040" s="246">
        <f>_xll.qlIndexFixing($BE$1,AZ2040,TRUE,_xll.ohTrigger(Trigger,Trigger6M))</f>
        <v>1.8007404658344606E-2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53650</v>
      </c>
      <c r="BA2041" s="101">
        <f>_xll.qlCalendarAdvance(Calendar,BA2040,AY2041,"f",,Trigger)</f>
        <v>53652</v>
      </c>
      <c r="BB2041" s="101">
        <f>_xll.qlInterestRateIndexMaturity(Currency&amp;"ibor"&amp;Tenor,BA2041,Trigger)</f>
        <v>53833</v>
      </c>
      <c r="BC2041" s="246">
        <f>_xll.qlIndexFixing($AC$5,AZ2041,TRUE,_xll.ohTrigger(Trigger,Trigger6M))</f>
        <v>1.794981555009869E-2</v>
      </c>
      <c r="BD2041" s="246">
        <f>_xll.qlIndexFixing($BE$1,AZ2041,TRUE,_xll.ohTrigger(Trigger,Trigger6M))</f>
        <v>1.8006034154490112E-2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53657</v>
      </c>
      <c r="BA2042" s="101">
        <f>_xll.qlCalendarAdvance(Calendar,BA2041,AY2042,"f",,Trigger)</f>
        <v>53659</v>
      </c>
      <c r="BB2042" s="101">
        <f>_xll.qlInterestRateIndexMaturity(Currency&amp;"ibor"&amp;Tenor,BA2042,Trigger)</f>
        <v>53840</v>
      </c>
      <c r="BC2042" s="246">
        <f>_xll.qlIndexFixing($AC$5,AZ2042,TRUE,_xll.ohTrigger(Trigger,Trigger6M))</f>
        <v>1.7950755485079808E-2</v>
      </c>
      <c r="BD2042" s="246">
        <f>_xll.qlIndexFixing($BE$1,AZ2042,TRUE,_xll.ohTrigger(Trigger,Trigger6M))</f>
        <v>1.8004633970200277E-2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53664</v>
      </c>
      <c r="BA2043" s="101">
        <f>_xll.qlCalendarAdvance(Calendar,BA2042,AY2043,"f",,Trigger)</f>
        <v>53666</v>
      </c>
      <c r="BB2043" s="101">
        <f>_xll.qlInterestRateIndexMaturity(Currency&amp;"ibor"&amp;Tenor,BA2043,Trigger)</f>
        <v>53848</v>
      </c>
      <c r="BC2043" s="246">
        <f>_xll.qlIndexFixing($AC$5,AZ2043,TRUE,_xll.ohTrigger(Trigger,Trigger6M))</f>
        <v>1.7952208816940887E-2</v>
      </c>
      <c r="BD2043" s="246">
        <f>_xll.qlIndexFixing($BE$1,AZ2043,TRUE,_xll.ohTrigger(Trigger,Trigger6M))</f>
        <v>1.8003540484740323E-2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53671</v>
      </c>
      <c r="BA2044" s="101">
        <f>_xll.qlCalendarAdvance(Calendar,BA2043,AY2044,"f",,Trigger)</f>
        <v>53673</v>
      </c>
      <c r="BB2044" s="101">
        <f>_xll.qlInterestRateIndexMaturity(Currency&amp;"ibor"&amp;Tenor,BA2044,Trigger)</f>
        <v>53855</v>
      </c>
      <c r="BC2044" s="246">
        <f>_xll.qlIndexFixing($AC$5,AZ2044,TRUE,_xll.ohTrigger(Trigger,Trigger6M))</f>
        <v>1.7953148799497293E-2</v>
      </c>
      <c r="BD2044" s="246">
        <f>_xll.qlIndexFixing($BE$1,AZ2044,TRUE,_xll.ohTrigger(Trigger,Trigger6M))</f>
        <v>1.8002078746988386E-2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53678</v>
      </c>
      <c r="BA2045" s="101">
        <f>_xll.qlCalendarAdvance(Calendar,BA2044,AY2045,"f",,Trigger)</f>
        <v>53680</v>
      </c>
      <c r="BB2045" s="101">
        <f>_xll.qlInterestRateIndexMaturity(Currency&amp;"ibor"&amp;Tenor,BA2045,Trigger)</f>
        <v>53862</v>
      </c>
      <c r="BC2045" s="246">
        <f>_xll.qlIndexFixing($AC$5,AZ2045,TRUE,_xll.ohTrigger(Trigger,Trigger6M))</f>
        <v>1.7954088782495985E-2</v>
      </c>
      <c r="BD2045" s="246">
        <f>_xll.qlIndexFixing($BE$1,AZ2045,TRUE,_xll.ohTrigger(Trigger,Trigger6M))</f>
        <v>1.8000587327525731E-2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53682</v>
      </c>
      <c r="BA2046" s="101">
        <f>_xll.qlCalendarAdvance(Calendar,BA2045,AY2046,"f",,Trigger)</f>
        <v>53688</v>
      </c>
      <c r="BB2046" s="101">
        <f>_xll.qlInterestRateIndexMaturity(Currency&amp;"ibor"&amp;Tenor,BA2046,Trigger)</f>
        <v>53870</v>
      </c>
      <c r="BC2046" s="246">
        <f>_xll.qlIndexFixing($AC$5,AZ2046,TRUE,_xll.ohTrigger(Trigger,Trigger6M))</f>
        <v>1.7955163049322688E-2</v>
      </c>
      <c r="BD2046" s="246">
        <f>_xll.qlIndexFixing($BE$1,AZ2046,TRUE,_xll.ohTrigger(Trigger,Trigger6M))</f>
        <v>1.799884650327175E-2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53692</v>
      </c>
      <c r="BA2047" s="101">
        <f>_xll.qlCalendarAdvance(Calendar,BA2046,AY2047,"f",,Trigger)</f>
        <v>53695</v>
      </c>
      <c r="BB2047" s="101">
        <f>_xll.qlInterestRateIndexMaturity(Currency&amp;"ibor"&amp;Tenor,BA2047,Trigger)</f>
        <v>53876</v>
      </c>
      <c r="BC2047" s="246">
        <f>_xll.qlIndexFixing($AC$5,AZ2047,TRUE,_xll.ohTrigger(Trigger,Trigger6M))</f>
        <v>1.7954793259546412E-2</v>
      </c>
      <c r="BD2047" s="246">
        <f>_xll.qlIndexFixing($BE$1,AZ2047,TRUE,_xll.ohTrigger(Trigger,Trigger6M))</f>
        <v>1.7996964195080293E-2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53700</v>
      </c>
      <c r="BA2048" s="101">
        <f>_xll.qlCalendarAdvance(Calendar,BA2047,AY2048,"f",,Trigger)</f>
        <v>53702</v>
      </c>
      <c r="BB2048" s="101">
        <f>_xll.qlInterestRateIndexMaturity(Currency&amp;"ibor"&amp;Tenor,BA2048,Trigger)</f>
        <v>53883</v>
      </c>
      <c r="BC2048" s="246">
        <f>_xll.qlIndexFixing($AC$5,AZ2048,TRUE,_xll.ohTrigger(Trigger,Trigger6M))</f>
        <v>1.795015610263602E-2</v>
      </c>
      <c r="BD2048" s="246">
        <f>_xll.qlIndexFixing($BE$1,AZ2048,TRUE,_xll.ohTrigger(Trigger,Trigger6M))</f>
        <v>1.7995381689530486E-2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53707</v>
      </c>
      <c r="BA2049" s="101">
        <f>_xll.qlCalendarAdvance(Calendar,BA2048,AY2049,"f",,Trigger)</f>
        <v>53709</v>
      </c>
      <c r="BB2049" s="101">
        <f>_xll.qlInterestRateIndexMaturity(Currency&amp;"ibor"&amp;Tenor,BA2049,Trigger)</f>
        <v>53890</v>
      </c>
      <c r="BC2049" s="246">
        <f>_xll.qlIndexFixing($AC$5,AZ2049,TRUE,_xll.ohTrigger(Trigger,Trigger6M))</f>
        <v>1.7945512282448846E-2</v>
      </c>
      <c r="BD2049" s="246">
        <f>_xll.qlIndexFixing($BE$1,AZ2049,TRUE,_xll.ohTrigger(Trigger,Trigger6M))</f>
        <v>1.7993769504016998E-2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53714</v>
      </c>
      <c r="BA2050" s="101">
        <f>_xll.qlCalendarAdvance(Calendar,BA2049,AY2050,"f",,Trigger)</f>
        <v>53716</v>
      </c>
      <c r="BB2050" s="101">
        <f>_xll.qlInterestRateIndexMaturity(Currency&amp;"ibor"&amp;Tenor,BA2050,Trigger)</f>
        <v>53897</v>
      </c>
      <c r="BC2050" s="246">
        <f>_xll.qlIndexFixing($AC$5,AZ2050,TRUE,_xll.ohTrigger(Trigger,Trigger6M))</f>
        <v>1.7940861799030379E-2</v>
      </c>
      <c r="BD2050" s="246">
        <f>_xll.qlIndexFixing($BE$1,AZ2050,TRUE,_xll.ohTrigger(Trigger,Trigger6M))</f>
        <v>1.799212763861226E-2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53721</v>
      </c>
      <c r="BA2051" s="101">
        <f>_xll.qlCalendarAdvance(Calendar,BA2050,AY2051,"f",,Trigger)</f>
        <v>53723</v>
      </c>
      <c r="BB2051" s="101">
        <f>_xll.qlInterestRateIndexMaturity(Currency&amp;"ibor"&amp;Tenor,BA2051,Trigger)</f>
        <v>53904</v>
      </c>
      <c r="BC2051" s="246">
        <f>_xll.qlIndexFixing($AC$5,AZ2051,TRUE,_xll.ohTrigger(Trigger,Trigger6M))</f>
        <v>1.7936204652427876E-2</v>
      </c>
      <c r="BD2051" s="246">
        <f>_xll.qlIndexFixing($BE$1,AZ2051,TRUE,_xll.ohTrigger(Trigger,Trigger6M))</f>
        <v>1.7990456093390023E-2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53728</v>
      </c>
      <c r="BA2052" s="101">
        <f>_xll.qlCalendarAdvance(Calendar,BA2051,AY2052,"f",,Trigger)</f>
        <v>53730</v>
      </c>
      <c r="BB2052" s="101">
        <f>_xll.qlInterestRateIndexMaturity(Currency&amp;"ibor"&amp;Tenor,BA2052,Trigger)</f>
        <v>53911</v>
      </c>
      <c r="BC2052" s="246">
        <f>_xll.qlIndexFixing($AC$5,AZ2052,TRUE,_xll.ohTrigger(Trigger,Trigger6M))</f>
        <v>1.7931540842686822E-2</v>
      </c>
      <c r="BD2052" s="246">
        <f>_xll.qlIndexFixing($BE$1,AZ2052,TRUE,_xll.ohTrigger(Trigger,Trigger6M))</f>
        <v>1.79887548684236E-2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53735</v>
      </c>
      <c r="BA2053" s="101">
        <f>_xll.qlCalendarAdvance(Calendar,BA2052,AY2053,"f",,Trigger)</f>
        <v>53737</v>
      </c>
      <c r="BB2053" s="101">
        <f>_xll.qlInterestRateIndexMaturity(Currency&amp;"ibor"&amp;Tenor,BA2053,Trigger)</f>
        <v>53918</v>
      </c>
      <c r="BC2053" s="246">
        <f>_xll.qlIndexFixing($AC$5,AZ2053,TRUE,_xll.ohTrigger(Trigger,Trigger6M))</f>
        <v>1.7926870369854474E-2</v>
      </c>
      <c r="BD2053" s="246">
        <f>_xll.qlIndexFixing($BE$1,AZ2053,TRUE,_xll.ohTrigger(Trigger,Trigger6M))</f>
        <v>1.7987023963788949E-2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53742</v>
      </c>
      <c r="BA2054" s="101">
        <f>_xll.qlCalendarAdvance(Calendar,BA2053,AY2054,"f",,Trigger)</f>
        <v>53744</v>
      </c>
      <c r="BB2054" s="101">
        <f>_xll.qlInterestRateIndexMaturity(Currency&amp;"ibor"&amp;Tenor,BA2054,Trigger)</f>
        <v>53925</v>
      </c>
      <c r="BC2054" s="246">
        <f>_xll.qlIndexFixing($AC$5,AZ2054,TRUE,_xll.ohTrigger(Trigger,Trigger6M))</f>
        <v>1.7922193233977649E-2</v>
      </c>
      <c r="BD2054" s="246">
        <f>_xll.qlIndexFixing($BE$1,AZ2054,TRUE,_xll.ohTrigger(Trigger,Trigger6M))</f>
        <v>1.7985263379562032E-2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53749</v>
      </c>
      <c r="BA2055" s="101">
        <f>_xll.qlCalendarAdvance(Calendar,BA2054,AY2055,"f",,Trigger)</f>
        <v>53751</v>
      </c>
      <c r="BB2055" s="101">
        <f>_xll.qlInterestRateIndexMaturity(Currency&amp;"ibor"&amp;Tenor,BA2055,Trigger)</f>
        <v>53934</v>
      </c>
      <c r="BC2055" s="246">
        <f>_xll.qlIndexFixing($AC$5,AZ2055,TRUE,_xll.ohTrigger(Trigger,Trigger6M))</f>
        <v>1.7917440670616108E-2</v>
      </c>
      <c r="BD2055" s="246">
        <f>_xll.qlIndexFixing($BE$1,AZ2055,TRUE,_xll.ohTrigger(Trigger,Trigger6M))</f>
        <v>1.7984092221987092E-2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53756</v>
      </c>
      <c r="BA2056" s="101">
        <f>_xll.qlCalendarAdvance(Calendar,BA2055,AY2056,"f",,Trigger)</f>
        <v>53758</v>
      </c>
      <c r="BB2056" s="101">
        <f>_xll.qlInterestRateIndexMaturity(Currency&amp;"ibor"&amp;Tenor,BA2056,Trigger)</f>
        <v>53944</v>
      </c>
      <c r="BC2056" s="246">
        <f>_xll.qlIndexFixing($AC$5,AZ2056,TRUE,_xll.ohTrigger(Trigger,Trigger6M))</f>
        <v>1.7912835464155133E-2</v>
      </c>
      <c r="BD2056" s="246">
        <f>_xll.qlIndexFixing($BE$1,AZ2056,TRUE,_xll.ohTrigger(Trigger,Trigger6M))</f>
        <v>1.7983188376786193E-2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53763</v>
      </c>
      <c r="BA2057" s="101">
        <f>_xll.qlCalendarAdvance(Calendar,BA2056,AY2057,"f",,Trigger)</f>
        <v>53765</v>
      </c>
      <c r="BB2057" s="101">
        <f>_xll.qlInterestRateIndexMaturity(Currency&amp;"ibor"&amp;Tenor,BA2057,Trigger)</f>
        <v>53951</v>
      </c>
      <c r="BC2057" s="246">
        <f>_xll.qlIndexFixing($AC$5,AZ2057,TRUE,_xll.ohTrigger(Trigger,Trigger6M))</f>
        <v>1.7908284111872119E-2</v>
      </c>
      <c r="BD2057" s="246">
        <f>_xll.qlIndexFixing($BE$1,AZ2057,TRUE,_xll.ohTrigger(Trigger,Trigger6M))</f>
        <v>1.7981327692042276E-2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53770</v>
      </c>
      <c r="BA2058" s="101">
        <f>_xll.qlCalendarAdvance(Calendar,BA2057,AY2058,"f",,Trigger)</f>
        <v>53772</v>
      </c>
      <c r="BB2058" s="101">
        <f>_xll.qlInterestRateIndexMaturity(Currency&amp;"ibor"&amp;Tenor,BA2058,Trigger)</f>
        <v>53958</v>
      </c>
      <c r="BC2058" s="246">
        <f>_xll.qlIndexFixing($AC$5,AZ2058,TRUE,_xll.ohTrigger(Trigger,Trigger6M))</f>
        <v>1.7903726274144237E-2</v>
      </c>
      <c r="BD2058" s="246">
        <f>_xll.qlIndexFixing($BE$1,AZ2058,TRUE,_xll.ohTrigger(Trigger,Trigger6M))</f>
        <v>1.797943732072731E-2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53777</v>
      </c>
      <c r="BA2059" s="101">
        <f>_xll.qlCalendarAdvance(Calendar,BA2058,AY2059,"f",,Trigger)</f>
        <v>53779</v>
      </c>
      <c r="BB2059" s="101">
        <f>_xll.qlInterestRateIndexMaturity(Currency&amp;"ibor"&amp;Tenor,BA2059,Trigger)</f>
        <v>53965</v>
      </c>
      <c r="BC2059" s="246">
        <f>_xll.qlIndexFixing($AC$5,AZ2059,TRUE,_xll.ohTrigger(Trigger,Trigger6M))</f>
        <v>1.789916195101833E-2</v>
      </c>
      <c r="BD2059" s="246">
        <f>_xll.qlIndexFixing($BE$1,AZ2059,TRUE,_xll.ohTrigger(Trigger,Trigger6M))</f>
        <v>1.7977517262926384E-2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53784</v>
      </c>
      <c r="BA2060" s="101">
        <f>_xll.qlCalendarAdvance(Calendar,BA2059,AY2060,"f",,Trigger)</f>
        <v>53786</v>
      </c>
      <c r="BB2060" s="101">
        <f>_xll.qlInterestRateIndexMaturity(Currency&amp;"ibor"&amp;Tenor,BA2060,Trigger)</f>
        <v>53969</v>
      </c>
      <c r="BC2060" s="246">
        <f>_xll.qlIndexFixing($AC$5,AZ2060,TRUE,_xll.ohTrigger(Trigger,Trigger6M))</f>
        <v>1.7894218411849676E-2</v>
      </c>
      <c r="BD2060" s="246">
        <f>_xll.qlIndexFixing($BE$1,AZ2060,TRUE,_xll.ohTrigger(Trigger,Trigger6M))</f>
        <v>1.7974673577582801E-2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53791</v>
      </c>
      <c r="BA2061" s="101">
        <f>_xll.qlCalendarAdvance(Calendar,BA2060,AY2061,"f",,Trigger)</f>
        <v>53793</v>
      </c>
      <c r="BB2061" s="101">
        <f>_xll.qlInterestRateIndexMaturity(Currency&amp;"ibor"&amp;Tenor,BA2061,Trigger)</f>
        <v>53976</v>
      </c>
      <c r="BC2061" s="246">
        <f>_xll.qlIndexFixing($AC$5,AZ2061,TRUE,_xll.ohTrigger(Trigger,Trigger6M))</f>
        <v>1.7889554188140776E-2</v>
      </c>
      <c r="BD2061" s="246">
        <f>_xll.qlIndexFixing($BE$1,AZ2061,TRUE,_xll.ohTrigger(Trigger,Trigger6M))</f>
        <v>1.7972700802555312E-2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53798</v>
      </c>
      <c r="BA2062" s="101">
        <f>_xll.qlCalendarAdvance(Calendar,BA2061,AY2062,"f",,Trigger)</f>
        <v>53800</v>
      </c>
      <c r="BB2062" s="101">
        <f>_xll.qlInterestRateIndexMaturity(Currency&amp;"ibor"&amp;Tenor,BA2062,Trigger)</f>
        <v>53983</v>
      </c>
      <c r="BC2062" s="246">
        <f>_xll.qlIndexFixing($AC$5,AZ2062,TRUE,_xll.ohTrigger(Trigger,Trigger6M))</f>
        <v>1.7884883373888244E-2</v>
      </c>
      <c r="BD2062" s="246">
        <f>_xll.qlIndexFixing($BE$1,AZ2062,TRUE,_xll.ohTrigger(Trigger,Trigger6M))</f>
        <v>1.7970698345682205E-2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53805</v>
      </c>
      <c r="BA2063" s="101">
        <f>_xll.qlCalendarAdvance(Calendar,BA2062,AY2063,"f",,Trigger)</f>
        <v>53807</v>
      </c>
      <c r="BB2063" s="101">
        <f>_xll.qlInterestRateIndexMaturity(Currency&amp;"ibor"&amp;Tenor,BA2063,Trigger)</f>
        <v>53990</v>
      </c>
      <c r="BC2063" s="246">
        <f>_xll.qlIndexFixing($AC$5,AZ2063,TRUE,_xll.ohTrigger(Trigger,Trigger6M))</f>
        <v>1.7880205969138384E-2</v>
      </c>
      <c r="BD2063" s="246">
        <f>_xll.qlIndexFixing($BE$1,AZ2063,TRUE,_xll.ohTrigger(Trigger,Trigger6M))</f>
        <v>1.7968666207053906E-2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53811</v>
      </c>
      <c r="BA2064" s="101">
        <f>_xll.qlCalendarAdvance(Calendar,BA2063,AY2064,"f",,Trigger)</f>
        <v>53814</v>
      </c>
      <c r="BB2064" s="101">
        <f>_xll.qlInterestRateIndexMaturity(Currency&amp;"ibor"&amp;Tenor,BA2064,Trigger)</f>
        <v>54000</v>
      </c>
      <c r="BC2064" s="246">
        <f>_xll.qlIndexFixing($AC$5,AZ2064,TRUE,_xll.ohTrigger(Trigger,Trigger6M))</f>
        <v>1.7876243056000381E-2</v>
      </c>
      <c r="BD2064" s="246">
        <f>_xll.qlIndexFixing($BE$1,AZ2064,TRUE,_xll.ohTrigger(Trigger,Trigger6M))</f>
        <v>1.79674716797542E-2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53819</v>
      </c>
      <c r="BA2065" s="101">
        <f>_xll.qlCalendarAdvance(Calendar,BA2064,AY2065,"f",,Trigger)</f>
        <v>53821</v>
      </c>
      <c r="BB2065" s="101">
        <f>_xll.qlInterestRateIndexMaturity(Currency&amp;"ibor"&amp;Tenor,BA2065,Trigger)</f>
        <v>54007</v>
      </c>
      <c r="BC2065" s="246">
        <f>_xll.qlIndexFixing($AC$5,AZ2065,TRUE,_xll.ohTrigger(Trigger,Trigger6M))</f>
        <v>1.7871639821439109E-2</v>
      </c>
      <c r="BD2065" s="246">
        <f>_xll.qlIndexFixing($BE$1,AZ2065,TRUE,_xll.ohTrigger(Trigger,Trigger6M))</f>
        <v>1.7965373504927631E-2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53826</v>
      </c>
      <c r="BA2066" s="101">
        <f>_xll.qlCalendarAdvance(Calendar,BA2065,AY2066,"f",,Trigger)</f>
        <v>53828</v>
      </c>
      <c r="BB2066" s="101">
        <f>_xll.qlInterestRateIndexMaturity(Currency&amp;"ibor"&amp;Tenor,BA2066,Trigger)</f>
        <v>54014</v>
      </c>
      <c r="BC2066" s="246">
        <f>_xll.qlIndexFixing($AC$5,AZ2066,TRUE,_xll.ohTrigger(Trigger,Trigger6M))</f>
        <v>1.7867030101799557E-2</v>
      </c>
      <c r="BD2066" s="246">
        <f>_xll.qlIndexFixing($BE$1,AZ2066,TRUE,_xll.ohTrigger(Trigger,Trigger6M))</f>
        <v>1.7963245644256741E-2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53833</v>
      </c>
      <c r="BA2067" s="101">
        <f>_xll.qlCalendarAdvance(Calendar,BA2066,AY2067,"f",,Trigger)</f>
        <v>53835</v>
      </c>
      <c r="BB2067" s="101">
        <f>_xll.qlInterestRateIndexMaturity(Currency&amp;"ibor"&amp;Tenor,BA2067,Trigger)</f>
        <v>54021</v>
      </c>
      <c r="BC2067" s="246">
        <f>_xll.qlIndexFixing($AC$5,AZ2067,TRUE,_xll.ohTrigger(Trigger,Trigger6M))</f>
        <v>1.7862413897126853E-2</v>
      </c>
      <c r="BD2067" s="246">
        <f>_xll.qlIndexFixing($BE$1,AZ2067,TRUE,_xll.ohTrigger(Trigger,Trigger6M))</f>
        <v>1.7961088097838657E-2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53840</v>
      </c>
      <c r="BA2068" s="101">
        <f>_xll.qlCalendarAdvance(Calendar,BA2067,AY2068,"f",,Trigger)</f>
        <v>53842</v>
      </c>
      <c r="BB2068" s="101">
        <f>_xll.qlInterestRateIndexMaturity(Currency&amp;"ibor"&amp;Tenor,BA2068,Trigger)</f>
        <v>54025</v>
      </c>
      <c r="BC2068" s="246">
        <f>_xll.qlIndexFixing($AC$5,AZ2068,TRUE,_xll.ohTrigger(Trigger,Trigger6M))</f>
        <v>1.785672008957288E-2</v>
      </c>
      <c r="BD2068" s="246">
        <f>_xll.qlIndexFixing($BE$1,AZ2068,TRUE,_xll.ohTrigger(Trigger,Trigger6M))</f>
        <v>1.7958060290814669E-2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53847</v>
      </c>
      <c r="BA2069" s="101">
        <f>_xll.qlCalendarAdvance(Calendar,BA2068,AY2069,"f",,Trigger)</f>
        <v>53849</v>
      </c>
      <c r="BB2069" s="101">
        <f>_xll.qlInterestRateIndexMaturity(Currency&amp;"ibor"&amp;Tenor,BA2069,Trigger)</f>
        <v>54032</v>
      </c>
      <c r="BC2069" s="246">
        <f>_xll.qlIndexFixing($AC$5,AZ2069,TRUE,_xll.ohTrigger(Trigger,Trigger6M))</f>
        <v>1.7852003142823619E-2</v>
      </c>
      <c r="BD2069" s="246">
        <f>_xll.qlIndexFixing($BE$1,AZ2069,TRUE,_xll.ohTrigger(Trigger,Trigger6M))</f>
        <v>1.7955850063613409E-2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53854</v>
      </c>
      <c r="BA2070" s="101">
        <f>_xll.qlCalendarAdvance(Calendar,BA2069,AY2070,"f",,Trigger)</f>
        <v>53856</v>
      </c>
      <c r="BB2070" s="101">
        <f>_xll.qlInterestRateIndexMaturity(Currency&amp;"ibor"&amp;Tenor,BA2070,Trigger)</f>
        <v>54039</v>
      </c>
      <c r="BC2070" s="246">
        <f>_xll.qlIndexFixing($AC$5,AZ2070,TRUE,_xll.ohTrigger(Trigger,Trigger6M))</f>
        <v>1.7847279605905077E-2</v>
      </c>
      <c r="BD2070" s="246">
        <f>_xll.qlIndexFixing($BE$1,AZ2070,TRUE,_xll.ohTrigger(Trigger,Trigger6M))</f>
        <v>1.7953610155322212E-2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53861</v>
      </c>
      <c r="BA2071" s="101">
        <f>_xll.qlCalendarAdvance(Calendar,BA2070,AY2071,"f",,Trigger)</f>
        <v>53863</v>
      </c>
      <c r="BB2071" s="101">
        <f>_xll.qlInterestRateIndexMaturity(Currency&amp;"ibor"&amp;Tenor,BA2071,Trigger)</f>
        <v>54046</v>
      </c>
      <c r="BC2071" s="246">
        <f>_xll.qlIndexFixing($AC$5,AZ2071,TRUE,_xll.ohTrigger(Trigger,Trigger6M))</f>
        <v>1.7842549478865294E-2</v>
      </c>
      <c r="BD2071" s="246">
        <f>_xll.qlIndexFixing($BE$1,AZ2071,TRUE,_xll.ohTrigger(Trigger,Trigger6M))</f>
        <v>1.7951340566042858E-2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53868</v>
      </c>
      <c r="BA2072" s="101">
        <f>_xll.qlCalendarAdvance(Calendar,BA2071,AY2072,"f",,Trigger)</f>
        <v>53870</v>
      </c>
      <c r="BB2072" s="101">
        <f>_xll.qlInterestRateIndexMaturity(Currency&amp;"ibor"&amp;Tenor,BA2072,Trigger)</f>
        <v>54053</v>
      </c>
      <c r="BC2072" s="246">
        <f>_xll.qlIndexFixing($AC$5,AZ2072,TRUE,_xll.ohTrigger(Trigger,Trigger6M))</f>
        <v>1.7837812761749706E-2</v>
      </c>
      <c r="BD2072" s="246">
        <f>_xll.qlIndexFixing($BE$1,AZ2072,TRUE,_xll.ohTrigger(Trigger,Trigger6M))</f>
        <v>1.7949041295875372E-2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53875</v>
      </c>
      <c r="BA2073" s="101">
        <f>_xll.qlCalendarAdvance(Calendar,BA2072,AY2073,"f",,Trigger)</f>
        <v>53877</v>
      </c>
      <c r="BB2073" s="101">
        <f>_xll.qlInterestRateIndexMaturity(Currency&amp;"ibor"&amp;Tenor,BA2073,Trigger)</f>
        <v>54063</v>
      </c>
      <c r="BC2073" s="246">
        <f>_xll.qlIndexFixing($AC$5,AZ2073,TRUE,_xll.ohTrigger(Trigger,Trigger6M))</f>
        <v>1.7836130468494606E-2</v>
      </c>
      <c r="BD2073" s="246">
        <f>_xll.qlIndexFixing($BE$1,AZ2073,TRUE,_xll.ohTrigger(Trigger,Trigger6M))</f>
        <v>1.7947519424244926E-2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53882</v>
      </c>
      <c r="BA2074" s="101">
        <f>_xll.qlCalendarAdvance(Calendar,BA2073,AY2074,"f",,Trigger)</f>
        <v>53884</v>
      </c>
      <c r="BB2074" s="101">
        <f>_xll.qlInterestRateIndexMaturity(Currency&amp;"ibor"&amp;Tenor,BA2074,Trigger)</f>
        <v>54070</v>
      </c>
      <c r="BC2074" s="246">
        <f>_xll.qlIndexFixing($AC$5,AZ2074,TRUE,_xll.ohTrigger(Trigger,Trigger6M))</f>
        <v>1.7836897977602489E-2</v>
      </c>
      <c r="BD2074" s="246">
        <f>_xll.qlIndexFixing($BE$1,AZ2074,TRUE,_xll.ohTrigger(Trigger,Trigger6M))</f>
        <v>1.794515408042777E-2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53889</v>
      </c>
      <c r="BA2075" s="101">
        <f>_xll.qlCalendarAdvance(Calendar,BA2074,AY2075,"f",,Trigger)</f>
        <v>53891</v>
      </c>
      <c r="BB2075" s="101">
        <f>_xll.qlInterestRateIndexMaturity(Currency&amp;"ibor"&amp;Tenor,BA2075,Trigger)</f>
        <v>54077</v>
      </c>
      <c r="BC2075" s="246">
        <f>_xll.qlIndexFixing($AC$5,AZ2075,TRUE,_xll.ohTrigger(Trigger,Trigger6M))</f>
        <v>1.7837665487012922E-2</v>
      </c>
      <c r="BD2075" s="246">
        <f>_xll.qlIndexFixing($BE$1,AZ2075,TRUE,_xll.ohTrigger(Trigger,Trigger6M))</f>
        <v>1.7942759051688136E-2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53896</v>
      </c>
      <c r="BA2076" s="101">
        <f>_xll.qlCalendarAdvance(Calendar,BA2075,AY2076,"f",,Trigger)</f>
        <v>53898</v>
      </c>
      <c r="BB2076" s="101">
        <f>_xll.qlInterestRateIndexMaturity(Currency&amp;"ibor"&amp;Tenor,BA2076,Trigger)</f>
        <v>54084</v>
      </c>
      <c r="BC2076" s="246">
        <f>_xll.qlIndexFixing($AC$5,AZ2076,TRUE,_xll.ohTrigger(Trigger,Trigger6M))</f>
        <v>1.7838432996723334E-2</v>
      </c>
      <c r="BD2076" s="246">
        <f>_xll.qlIndexFixing($BE$1,AZ2076,TRUE,_xll.ohTrigger(Trigger,Trigger6M))</f>
        <v>1.7940334338135185E-2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53903</v>
      </c>
      <c r="BA2077" s="101">
        <f>_xll.qlCalendarAdvance(Calendar,BA2076,AY2077,"f",,Trigger)</f>
        <v>53905</v>
      </c>
      <c r="BB2077" s="101">
        <f>_xll.qlInterestRateIndexMaturity(Currency&amp;"ibor"&amp;Tenor,BA2077,Trigger)</f>
        <v>54091</v>
      </c>
      <c r="BC2077" s="246">
        <f>_xll.qlIndexFixing($AC$5,AZ2077,TRUE,_xll.ohTrigger(Trigger,Trigger6M))</f>
        <v>1.7839200506736298E-2</v>
      </c>
      <c r="BD2077" s="246">
        <f>_xll.qlIndexFixing($BE$1,AZ2077,TRUE,_xll.ohTrigger(Trigger,Trigger6M))</f>
        <v>1.7937879939879796E-2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53910</v>
      </c>
      <c r="BA2078" s="101">
        <f>_xll.qlCalendarAdvance(Calendar,BA2077,AY2078,"f",,Trigger)</f>
        <v>53912</v>
      </c>
      <c r="BB2078" s="101">
        <f>_xll.qlInterestRateIndexMaturity(Currency&amp;"ibor"&amp;Tenor,BA2078,Trigger)</f>
        <v>54098</v>
      </c>
      <c r="BC2078" s="246">
        <f>_xll.qlIndexFixing($AC$5,AZ2078,TRUE,_xll.ohTrigger(Trigger,Trigger6M))</f>
        <v>1.7839968017050095E-2</v>
      </c>
      <c r="BD2078" s="246">
        <f>_xll.qlIndexFixing($BE$1,AZ2078,TRUE,_xll.ohTrigger(Trigger,Trigger6M))</f>
        <v>1.7935395857034138E-2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53917</v>
      </c>
      <c r="BA2079" s="101">
        <f>_xll.qlCalendarAdvance(Calendar,BA2078,AY2079,"f",,Trigger)</f>
        <v>53919</v>
      </c>
      <c r="BB2079" s="101">
        <f>_xll.qlInterestRateIndexMaturity(Currency&amp;"ibor"&amp;Tenor,BA2079,Trigger)</f>
        <v>54105</v>
      </c>
      <c r="BC2079" s="246">
        <f>_xll.qlIndexFixing($AC$5,AZ2079,TRUE,_xll.ohTrigger(Trigger,Trigger6M))</f>
        <v>1.7840735527666879E-2</v>
      </c>
      <c r="BD2079" s="246">
        <f>_xll.qlIndexFixing($BE$1,AZ2079,TRUE,_xll.ohTrigger(Trigger,Trigger6M))</f>
        <v>1.7932882089709948E-2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53924</v>
      </c>
      <c r="BA2080" s="101">
        <f>_xll.qlCalendarAdvance(Calendar,BA2079,AY2080,"f",,Trigger)</f>
        <v>53926</v>
      </c>
      <c r="BB2080" s="101">
        <f>_xll.qlInterestRateIndexMaturity(Currency&amp;"ibor"&amp;Tenor,BA2080,Trigger)</f>
        <v>54112</v>
      </c>
      <c r="BC2080" s="246">
        <f>_xll.qlIndexFixing($AC$5,AZ2080,TRUE,_xll.ohTrigger(Trigger,Trigger6M))</f>
        <v>1.7841503038584065E-2</v>
      </c>
      <c r="BD2080" s="246">
        <f>_xll.qlIndexFixing($BE$1,AZ2080,TRUE,_xll.ohTrigger(Trigger,Trigger6M))</f>
        <v>1.7930338638024554E-2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53931</v>
      </c>
      <c r="BA2081" s="101">
        <f>_xll.qlCalendarAdvance(Calendar,BA2080,AY2081,"f",,Trigger)</f>
        <v>53933</v>
      </c>
      <c r="BB2081" s="101">
        <f>_xll.qlInterestRateIndexMaturity(Currency&amp;"ibor"&amp;Tenor,BA2081,Trigger)</f>
        <v>54116</v>
      </c>
      <c r="BC2081" s="246">
        <f>_xll.qlIndexFixing($AC$5,AZ2081,TRUE,_xll.ohTrigger(Trigger,Trigger6M))</f>
        <v>1.7840783785733044E-2</v>
      </c>
      <c r="BD2081" s="246">
        <f>_xll.qlIndexFixing($BE$1,AZ2081,TRUE,_xll.ohTrigger(Trigger,Trigger6M))</f>
        <v>1.7927012241897248E-2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53938</v>
      </c>
      <c r="BA2082" s="101">
        <f>_xll.qlCalendarAdvance(Calendar,BA2081,AY2082,"f",,Trigger)</f>
        <v>53940</v>
      </c>
      <c r="BB2082" s="101">
        <f>_xll.qlInterestRateIndexMaturity(Currency&amp;"ibor"&amp;Tenor,BA2082,Trigger)</f>
        <v>54122</v>
      </c>
      <c r="BC2082" s="246">
        <f>_xll.qlIndexFixing($AC$5,AZ2082,TRUE,_xll.ohTrigger(Trigger,Trigger6M))</f>
        <v>1.784105559753198E-2</v>
      </c>
      <c r="BD2082" s="246">
        <f>_xll.qlIndexFixing($BE$1,AZ2082,TRUE,_xll.ohTrigger(Trigger,Trigger6M))</f>
        <v>1.7924166917752251E-2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53945</v>
      </c>
      <c r="BA2083" s="101">
        <f>_xll.qlCalendarAdvance(Calendar,BA2082,AY2083,"f",,Trigger)</f>
        <v>53947</v>
      </c>
      <c r="BB2083" s="101">
        <f>_xll.qlInterestRateIndexMaturity(Currency&amp;"ibor"&amp;Tenor,BA2083,Trigger)</f>
        <v>54129</v>
      </c>
      <c r="BC2083" s="246">
        <f>_xll.qlIndexFixing($AC$5,AZ2083,TRUE,_xll.ohTrigger(Trigger,Trigger6M))</f>
        <v>1.7841822957815428E-2</v>
      </c>
      <c r="BD2083" s="246">
        <f>_xll.qlIndexFixing($BE$1,AZ2083,TRUE,_xll.ohTrigger(Trigger,Trigger6M))</f>
        <v>1.7921543414913543E-2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53952</v>
      </c>
      <c r="BA2084" s="101">
        <f>_xll.qlCalendarAdvance(Calendar,BA2083,AY2084,"f",,Trigger)</f>
        <v>53954</v>
      </c>
      <c r="BB2084" s="101">
        <f>_xll.qlInterestRateIndexMaturity(Currency&amp;"ibor"&amp;Tenor,BA2084,Trigger)</f>
        <v>54136</v>
      </c>
      <c r="BC2084" s="246">
        <f>_xll.qlIndexFixing($AC$5,AZ2084,TRUE,_xll.ohTrigger(Trigger,Trigger6M))</f>
        <v>1.7842590318393144E-2</v>
      </c>
      <c r="BD2084" s="246">
        <f>_xll.qlIndexFixing($BE$1,AZ2084,TRUE,_xll.ohTrigger(Trigger,Trigger6M))</f>
        <v>1.791889023395641E-2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53959</v>
      </c>
      <c r="BA2085" s="101">
        <f>_xll.qlCalendarAdvance(Calendar,BA2084,AY2085,"f",,Trigger)</f>
        <v>53961</v>
      </c>
      <c r="BB2085" s="101">
        <f>_xll.qlInterestRateIndexMaturity(Currency&amp;"ibor"&amp;Tenor,BA2085,Trigger)</f>
        <v>54143</v>
      </c>
      <c r="BC2085" s="246">
        <f>_xll.qlIndexFixing($AC$5,AZ2085,TRUE,_xll.ohTrigger(Trigger,Trigger6M))</f>
        <v>1.7843357679266009E-2</v>
      </c>
      <c r="BD2085" s="246">
        <f>_xll.qlIndexFixing($BE$1,AZ2085,TRUE,_xll.ohTrigger(Trigger,Trigger6M))</f>
        <v>1.791620737499856E-2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53966</v>
      </c>
      <c r="BA2086" s="101">
        <f>_xll.qlCalendarAdvance(Calendar,BA2085,AY2086,"f",,Trigger)</f>
        <v>53968</v>
      </c>
      <c r="BB2086" s="101">
        <f>_xll.qlInterestRateIndexMaturity(Currency&amp;"ibor"&amp;Tenor,BA2086,Trigger)</f>
        <v>54155</v>
      </c>
      <c r="BC2086" s="246">
        <f>_xll.qlIndexFixing($AC$5,AZ2086,TRUE,_xll.ohTrigger(Trigger,Trigger6M))</f>
        <v>1.7846603927742285E-2</v>
      </c>
      <c r="BD2086" s="246">
        <f>_xll.qlIndexFixing($BE$1,AZ2086,TRUE,_xll.ohTrigger(Trigger,Trigger6M))</f>
        <v>1.7914693975281379E-2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53973</v>
      </c>
      <c r="BA2087" s="101">
        <f>_xll.qlCalendarAdvance(Calendar,BA2086,AY2087,"f",,Trigger)</f>
        <v>53975</v>
      </c>
      <c r="BB2087" s="101">
        <f>_xll.qlInterestRateIndexMaturity(Currency&amp;"ibor"&amp;Tenor,BA2087,Trigger)</f>
        <v>54158</v>
      </c>
      <c r="BC2087" s="246">
        <f>_xll.qlIndexFixing($AC$5,AZ2087,TRUE,_xll.ohTrigger(Trigger,Trigger6M))</f>
        <v>1.7845388177390498E-2</v>
      </c>
      <c r="BD2087" s="246">
        <f>_xll.qlIndexFixing($BE$1,AZ2087,TRUE,_xll.ohTrigger(Trigger,Trigger6M))</f>
        <v>1.791099061019067E-2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53980</v>
      </c>
      <c r="BA2088" s="101">
        <f>_xll.qlCalendarAdvance(Calendar,BA2087,AY2088,"f",,Trigger)</f>
        <v>53982</v>
      </c>
      <c r="BB2088" s="101">
        <f>_xll.qlInterestRateIndexMaturity(Currency&amp;"ibor"&amp;Tenor,BA2088,Trigger)</f>
        <v>54165</v>
      </c>
      <c r="BC2088" s="246">
        <f>_xll.qlIndexFixing($AC$5,AZ2088,TRUE,_xll.ohTrigger(Trigger,Trigger6M))</f>
        <v>1.7846155577039027E-2</v>
      </c>
      <c r="BD2088" s="246">
        <f>_xll.qlIndexFixing($BE$1,AZ2088,TRUE,_xll.ohTrigger(Trigger,Trigger6M))</f>
        <v>1.7908216460758967E-2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53987</v>
      </c>
      <c r="BA2089" s="101">
        <f>_xll.qlCalendarAdvance(Calendar,BA2088,AY2089,"f",,Trigger)</f>
        <v>53989</v>
      </c>
      <c r="BB2089" s="101">
        <f>_xll.qlInterestRateIndexMaturity(Currency&amp;"ibor"&amp;Tenor,BA2089,Trigger)</f>
        <v>54172</v>
      </c>
      <c r="BC2089" s="246">
        <f>_xll.qlIndexFixing($AC$5,AZ2089,TRUE,_xll.ohTrigger(Trigger,Trigger6M))</f>
        <v>1.7846922976983273E-2</v>
      </c>
      <c r="BD2089" s="246">
        <f>_xll.qlIndexFixing($BE$1,AZ2089,TRUE,_xll.ohTrigger(Trigger,Trigger6M))</f>
        <v>1.7905412632373326E-2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53994</v>
      </c>
      <c r="BA2090" s="101">
        <f>_xll.qlCalendarAdvance(Calendar,BA2089,AY2090,"f",,Trigger)</f>
        <v>53996</v>
      </c>
      <c r="BB2090" s="101">
        <f>_xll.qlInterestRateIndexMaturity(Currency&amp;"ibor"&amp;Tenor,BA2090,Trigger)</f>
        <v>54178</v>
      </c>
      <c r="BC2090" s="246">
        <f>_xll.qlIndexFixing($AC$5,AZ2090,TRUE,_xll.ohTrigger(Trigger,Trigger6M))</f>
        <v>1.784719448805713E-2</v>
      </c>
      <c r="BD2090" s="246">
        <f>_xll.qlIndexFixing($BE$1,AZ2090,TRUE,_xll.ohTrigger(Trigger,Trigger6M))</f>
        <v>1.7902347914439572E-2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54001</v>
      </c>
      <c r="BA2091" s="101">
        <f>_xll.qlCalendarAdvance(Calendar,BA2090,AY2091,"f",,Trigger)</f>
        <v>54003</v>
      </c>
      <c r="BB2091" s="101">
        <f>_xll.qlInterestRateIndexMaturity(Currency&amp;"ibor"&amp;Tenor,BA2091,Trigger)</f>
        <v>54185</v>
      </c>
      <c r="BC2091" s="246">
        <f>_xll.qlIndexFixing($AC$5,AZ2091,TRUE,_xll.ohTrigger(Trigger,Trigger6M))</f>
        <v>1.7847961850700009E-2</v>
      </c>
      <c r="BD2091" s="246">
        <f>_xll.qlIndexFixing($BE$1,AZ2091,TRUE,_xll.ohTrigger(Trigger,Trigger6M))</f>
        <v>1.7899486990039772E-2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54008</v>
      </c>
      <c r="BA2092" s="101">
        <f>_xll.qlCalendarAdvance(Calendar,BA2091,AY2092,"f",,Trigger)</f>
        <v>54010</v>
      </c>
      <c r="BB2092" s="101">
        <f>_xll.qlInterestRateIndexMaturity(Currency&amp;"ibor"&amp;Tenor,BA2092,Trigger)</f>
        <v>54192</v>
      </c>
      <c r="BC2092" s="246">
        <f>_xll.qlIndexFixing($AC$5,AZ2092,TRUE,_xll.ohTrigger(Trigger,Trigger6M))</f>
        <v>1.7848729213638035E-2</v>
      </c>
      <c r="BD2092" s="246">
        <f>_xll.qlIndexFixing($BE$1,AZ2092,TRUE,_xll.ohTrigger(Trigger,Trigger6M))</f>
        <v>1.7896596388504934E-2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54015</v>
      </c>
      <c r="BA2093" s="101">
        <f>_xll.qlCalendarAdvance(Calendar,BA2092,AY2093,"f",,Trigger)</f>
        <v>54017</v>
      </c>
      <c r="BB2093" s="101">
        <f>_xll.qlInterestRateIndexMaturity(Currency&amp;"ibor"&amp;Tenor,BA2093,Trigger)</f>
        <v>54199</v>
      </c>
      <c r="BC2093" s="246">
        <f>_xll.qlIndexFixing($AC$5,AZ2093,TRUE,_xll.ohTrigger(Trigger,Trigger6M))</f>
        <v>1.7849496576871213E-2</v>
      </c>
      <c r="BD2093" s="246">
        <f>_xll.qlIndexFixing($BE$1,AZ2093,TRUE,_xll.ohTrigger(Trigger,Trigger6M))</f>
        <v>1.7893676109964191E-2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54022</v>
      </c>
      <c r="BA2094" s="101">
        <f>_xll.qlCalendarAdvance(Calendar,BA2093,AY2094,"f",,Trigger)</f>
        <v>54024</v>
      </c>
      <c r="BB2094" s="101">
        <f>_xll.qlInterestRateIndexMaturity(Currency&amp;"ibor"&amp;Tenor,BA2094,Trigger)</f>
        <v>54206</v>
      </c>
      <c r="BC2094" s="246">
        <f>_xll.qlIndexFixing($AC$5,AZ2094,TRUE,_xll.ohTrigger(Trigger,Trigger6M))</f>
        <v>1.7850263940399538E-2</v>
      </c>
      <c r="BD2094" s="246">
        <f>_xll.qlIndexFixing($BE$1,AZ2094,TRUE,_xll.ohTrigger(Trigger,Trigger6M))</f>
        <v>1.7890726154547107E-2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54029</v>
      </c>
      <c r="BA2095" s="101">
        <f>_xll.qlCalendarAdvance(Calendar,BA2094,AY2095,"f",,Trigger)</f>
        <v>54031</v>
      </c>
      <c r="BB2095" s="101">
        <f>_xll.qlInterestRateIndexMaturity(Currency&amp;"ibor"&amp;Tenor,BA2095,Trigger)</f>
        <v>54214</v>
      </c>
      <c r="BC2095" s="246">
        <f>_xll.qlIndexFixing($AC$5,AZ2095,TRUE,_xll.ohTrigger(Trigger,Trigger6M))</f>
        <v>1.7851527382880705E-2</v>
      </c>
      <c r="BD2095" s="246">
        <f>_xll.qlIndexFixing($BE$1,AZ2095,TRUE,_xll.ohTrigger(Trigger,Trigger6M))</f>
        <v>1.7887966411188234E-2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54036</v>
      </c>
      <c r="BA2096" s="101">
        <f>_xll.qlCalendarAdvance(Calendar,BA2095,AY2096,"f",,Trigger)</f>
        <v>54038</v>
      </c>
      <c r="BB2096" s="101">
        <f>_xll.qlInterestRateIndexMaturity(Currency&amp;"ibor"&amp;Tenor,BA2096,Trigger)</f>
        <v>54221</v>
      </c>
      <c r="BC2096" s="246">
        <f>_xll.qlIndexFixing($AC$5,AZ2096,TRUE,_xll.ohTrigger(Trigger,Trigger6M))</f>
        <v>1.7852294784901978E-2</v>
      </c>
      <c r="BD2096" s="246">
        <f>_xll.qlIndexFixing($BE$1,AZ2096,TRUE,_xll.ohTrigger(Trigger,Trigger6M))</f>
        <v>1.7884954833728692E-2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54043</v>
      </c>
      <c r="BA2097" s="101">
        <f>_xll.qlCalendarAdvance(Calendar,BA2096,AY2097,"f",,Trigger)</f>
        <v>54045</v>
      </c>
      <c r="BB2097" s="101">
        <f>_xll.qlInterestRateIndexMaturity(Currency&amp;"ibor"&amp;Tenor,BA2097,Trigger)</f>
        <v>54228</v>
      </c>
      <c r="BC2097" s="246">
        <f>_xll.qlIndexFixing($AC$5,AZ2097,TRUE,_xll.ohTrigger(Trigger,Trigger6M))</f>
        <v>1.7853062187219843E-2</v>
      </c>
      <c r="BD2097" s="246">
        <f>_xll.qlIndexFixing($BE$1,AZ2097,TRUE,_xll.ohTrigger(Trigger,Trigger6M))</f>
        <v>1.7881913578359623E-2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54049</v>
      </c>
      <c r="BA2098" s="101">
        <f>_xll.qlCalendarAdvance(Calendar,BA2097,AY2098,"f",,Trigger)</f>
        <v>54053</v>
      </c>
      <c r="BB2098" s="101">
        <f>_xll.qlInterestRateIndexMaturity(Currency&amp;"ibor"&amp;Tenor,BA2098,Trigger)</f>
        <v>54238</v>
      </c>
      <c r="BC2098" s="246">
        <f>_xll.qlIndexFixing($AC$5,AZ2098,TRUE,_xll.ohTrigger(Trigger,Trigger6M))</f>
        <v>1.7854931674237153E-2</v>
      </c>
      <c r="BD2098" s="246">
        <f>_xll.qlIndexFixing($BE$1,AZ2098,TRUE,_xll.ohTrigger(Trigger,Trigger6M))</f>
        <v>1.7878826395316336E-2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54057</v>
      </c>
      <c r="BA2099" s="101">
        <f>_xll.qlCalendarAdvance(Calendar,BA2098,AY2099,"f",,Trigger)</f>
        <v>54060</v>
      </c>
      <c r="BB2099" s="101">
        <f>_xll.qlInterestRateIndexMaturity(Currency&amp;"ibor"&amp;Tenor,BA2099,Trigger)</f>
        <v>54242</v>
      </c>
      <c r="BC2099" s="246">
        <f>_xll.qlIndexFixing($AC$5,AZ2099,TRUE,_xll.ohTrigger(Trigger,Trigger6M))</f>
        <v>1.7853077521622046E-2</v>
      </c>
      <c r="BD2099" s="246">
        <f>_xll.qlIndexFixing($BE$1,AZ2099,TRUE,_xll.ohTrigger(Trigger,Trigger6M))</f>
        <v>1.7875086186761629E-2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54065</v>
      </c>
      <c r="BA2100" s="101">
        <f>_xll.qlCalendarAdvance(Calendar,BA2099,AY2100,"f",,Trigger)</f>
        <v>54067</v>
      </c>
      <c r="BB2100" s="101">
        <f>_xll.qlInterestRateIndexMaturity(Currency&amp;"ibor"&amp;Tenor,BA2100,Trigger)</f>
        <v>54249</v>
      </c>
      <c r="BC2100" s="246">
        <f>_xll.qlIndexFixing($AC$5,AZ2100,TRUE,_xll.ohTrigger(Trigger,Trigger6M))</f>
        <v>1.7845909588712846E-2</v>
      </c>
      <c r="BD2100" s="246">
        <f>_xll.qlIndexFixing($BE$1,AZ2100,TRUE,_xll.ohTrigger(Trigger,Trigger6M))</f>
        <v>1.7871953933475435E-2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54072</v>
      </c>
      <c r="BA2101" s="101">
        <f>_xll.qlCalendarAdvance(Calendar,BA2100,AY2101,"f",,Trigger)</f>
        <v>54074</v>
      </c>
      <c r="BB2101" s="101">
        <f>_xll.qlInterestRateIndexMaturity(Currency&amp;"ibor"&amp;Tenor,BA2101,Trigger)</f>
        <v>54256</v>
      </c>
      <c r="BC2101" s="246">
        <f>_xll.qlIndexFixing($AC$5,AZ2101,TRUE,_xll.ohTrigger(Trigger,Trigger6M))</f>
        <v>1.7838732473626866E-2</v>
      </c>
      <c r="BD2101" s="246">
        <f>_xll.qlIndexFixing($BE$1,AZ2101,TRUE,_xll.ohTrigger(Trigger,Trigger6M))</f>
        <v>1.7868792004282676E-2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54079</v>
      </c>
      <c r="BA2102" s="101">
        <f>_xll.qlCalendarAdvance(Calendar,BA2101,AY2102,"f",,Trigger)</f>
        <v>54081</v>
      </c>
      <c r="BB2102" s="101">
        <f>_xll.qlInterestRateIndexMaturity(Currency&amp;"ibor"&amp;Tenor,BA2102,Trigger)</f>
        <v>54263</v>
      </c>
      <c r="BC2102" s="246">
        <f>_xll.qlIndexFixing($AC$5,AZ2102,TRUE,_xll.ohTrigger(Trigger,Trigger6M))</f>
        <v>1.7831546176462931E-2</v>
      </c>
      <c r="BD2102" s="246">
        <f>_xll.qlIndexFixing($BE$1,AZ2102,TRUE,_xll.ohTrigger(Trigger,Trigger6M))</f>
        <v>1.7865600399323896E-2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54086</v>
      </c>
      <c r="BA2103" s="101">
        <f>_xll.qlCalendarAdvance(Calendar,BA2102,AY2103,"f",,Trigger)</f>
        <v>54088</v>
      </c>
      <c r="BB2103" s="101">
        <f>_xll.qlInterestRateIndexMaturity(Currency&amp;"ibor"&amp;Tenor,BA2103,Trigger)</f>
        <v>54270</v>
      </c>
      <c r="BC2103" s="246">
        <f>_xll.qlIndexFixing($AC$5,AZ2103,TRUE,_xll.ohTrigger(Trigger,Trigger6M))</f>
        <v>1.7824350697320742E-2</v>
      </c>
      <c r="BD2103" s="246">
        <f>_xll.qlIndexFixing($BE$1,AZ2103,TRUE,_xll.ohTrigger(Trigger,Trigger6M))</f>
        <v>1.7862379118742715E-2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54093</v>
      </c>
      <c r="BA2104" s="101">
        <f>_xll.qlCalendarAdvance(Calendar,BA2103,AY2104,"f",,Trigger)</f>
        <v>54095</v>
      </c>
      <c r="BB2104" s="101">
        <f>_xll.qlInterestRateIndexMaturity(Currency&amp;"ibor"&amp;Tenor,BA2104,Trigger)</f>
        <v>54277</v>
      </c>
      <c r="BC2104" s="246">
        <f>_xll.qlIndexFixing($AC$5,AZ2104,TRUE,_xll.ohTrigger(Trigger,Trigger6M))</f>
        <v>1.7817146036299997E-2</v>
      </c>
      <c r="BD2104" s="246">
        <f>_xll.qlIndexFixing($BE$1,AZ2104,TRUE,_xll.ohTrigger(Trigger,Trigger6M))</f>
        <v>1.785912816268188E-2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54100</v>
      </c>
      <c r="BA2105" s="101">
        <f>_xll.qlCalendarAdvance(Calendar,BA2104,AY2105,"f",,Trigger)</f>
        <v>54102</v>
      </c>
      <c r="BB2105" s="101">
        <f>_xll.qlInterestRateIndexMaturity(Currency&amp;"ibor"&amp;Tenor,BA2105,Trigger)</f>
        <v>54284</v>
      </c>
      <c r="BC2105" s="246">
        <f>_xll.qlIndexFixing($AC$5,AZ2105,TRUE,_xll.ohTrigger(Trigger,Trigger6M))</f>
        <v>1.780993219349996E-2</v>
      </c>
      <c r="BD2105" s="246">
        <f>_xll.qlIndexFixing($BE$1,AZ2105,TRUE,_xll.ohTrigger(Trigger,Trigger6M))</f>
        <v>1.7855847531287647E-2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54107</v>
      </c>
      <c r="BA2106" s="101">
        <f>_xll.qlCalendarAdvance(Calendar,BA2105,AY2106,"f",,Trigger)</f>
        <v>54109</v>
      </c>
      <c r="BB2106" s="101">
        <f>_xll.qlInterestRateIndexMaturity(Currency&amp;"ibor"&amp;Tenor,BA2106,Trigger)</f>
        <v>54291</v>
      </c>
      <c r="BC2106" s="246">
        <f>_xll.qlIndexFixing($AC$5,AZ2106,TRUE,_xll.ohTrigger(Trigger,Trigger6M))</f>
        <v>1.7802709169020769E-2</v>
      </c>
      <c r="BD2106" s="246">
        <f>_xll.qlIndexFixing($BE$1,AZ2106,TRUE,_xll.ohTrigger(Trigger,Trigger6M))</f>
        <v>1.7852537224704073E-2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54114</v>
      </c>
      <c r="BA2107" s="101">
        <f>_xll.qlCalendarAdvance(Calendar,BA2106,AY2107,"f",,Trigger)</f>
        <v>54116</v>
      </c>
      <c r="BB2107" s="101">
        <f>_xll.qlInterestRateIndexMaturity(Currency&amp;"ibor"&amp;Tenor,BA2107,Trigger)</f>
        <v>54301</v>
      </c>
      <c r="BC2107" s="246">
        <f>_xll.qlIndexFixing($AC$5,AZ2107,TRUE,_xll.ohTrigger(Trigger,Trigger6M))</f>
        <v>1.7794633114145302E-2</v>
      </c>
      <c r="BD2107" s="246">
        <f>_xll.qlIndexFixing($BE$1,AZ2107,TRUE,_xll.ohTrigger(Trigger,Trigger6M))</f>
        <v>1.7849773338364978E-2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54121</v>
      </c>
      <c r="BA2108" s="101">
        <f>_xll.qlCalendarAdvance(Calendar,BA2107,AY2108,"f",,Trigger)</f>
        <v>54123</v>
      </c>
      <c r="BB2108" s="101">
        <f>_xll.qlInterestRateIndexMaturity(Currency&amp;"ibor"&amp;Tenor,BA2108,Trigger)</f>
        <v>54308</v>
      </c>
      <c r="BC2108" s="246">
        <f>_xll.qlIndexFixing($AC$5,AZ2108,TRUE,_xll.ohTrigger(Trigger,Trigger6M))</f>
        <v>1.7787516672986562E-2</v>
      </c>
      <c r="BD2108" s="246">
        <f>_xll.qlIndexFixing($BE$1,AZ2108,TRUE,_xll.ohTrigger(Trigger,Trigger6M))</f>
        <v>1.784639682313497E-2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54128</v>
      </c>
      <c r="BA2109" s="101">
        <f>_xll.qlCalendarAdvance(Calendar,BA2108,AY2109,"f",,Trigger)</f>
        <v>54130</v>
      </c>
      <c r="BB2109" s="101">
        <f>_xll.qlInterestRateIndexMaturity(Currency&amp;"ibor"&amp;Tenor,BA2109,Trigger)</f>
        <v>54315</v>
      </c>
      <c r="BC2109" s="246">
        <f>_xll.qlIndexFixing($AC$5,AZ2109,TRUE,_xll.ohTrigger(Trigger,Trigger6M))</f>
        <v>1.7780391197948879E-2</v>
      </c>
      <c r="BD2109" s="246">
        <f>_xll.qlIndexFixing($BE$1,AZ2109,TRUE,_xll.ohTrigger(Trigger,Trigger6M))</f>
        <v>1.7842990628898034E-2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54135</v>
      </c>
      <c r="BA2110" s="101">
        <f>_xll.qlCalendarAdvance(Calendar,BA2109,AY2110,"f",,Trigger)</f>
        <v>54137</v>
      </c>
      <c r="BB2110" s="101">
        <f>_xll.qlInterestRateIndexMaturity(Currency&amp;"ibor"&amp;Tenor,BA2110,Trigger)</f>
        <v>54322</v>
      </c>
      <c r="BC2110" s="246">
        <f>_xll.qlIndexFixing($AC$5,AZ2110,TRUE,_xll.ohTrigger(Trigger,Trigger6M))</f>
        <v>1.7773256689132069E-2</v>
      </c>
      <c r="BD2110" s="246">
        <f>_xll.qlIndexFixing($BE$1,AZ2110,TRUE,_xll.ohTrigger(Trigger,Trigger6M))</f>
        <v>1.7839554755809291E-2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54142</v>
      </c>
      <c r="BA2111" s="101">
        <f>_xll.qlCalendarAdvance(Calendar,BA2110,AY2111,"f",,Trigger)</f>
        <v>54144</v>
      </c>
      <c r="BB2111" s="101">
        <f>_xll.qlInterestRateIndexMaturity(Currency&amp;"ibor"&amp;Tenor,BA2111,Trigger)</f>
        <v>54329</v>
      </c>
      <c r="BC2111" s="246">
        <f>_xll.qlIndexFixing($AC$5,AZ2111,TRUE,_xll.ohTrigger(Trigger,Trigger6M))</f>
        <v>1.7766113146634642E-2</v>
      </c>
      <c r="BD2111" s="246">
        <f>_xll.qlIndexFixing($BE$1,AZ2111,TRUE,_xll.ohTrigger(Trigger,Trigger6M))</f>
        <v>1.7836089204024286E-2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54149</v>
      </c>
      <c r="BA2112" s="101">
        <f>_xll.qlCalendarAdvance(Calendar,BA2111,AY2112,"f",,Trigger)</f>
        <v>54155</v>
      </c>
      <c r="BB2112" s="101">
        <f>_xll.qlInterestRateIndexMaturity(Currency&amp;"ibor"&amp;Tenor,BA2112,Trigger)</f>
        <v>54338</v>
      </c>
      <c r="BC2112" s="246">
        <f>_xll.qlIndexFixing($AC$5,AZ2112,TRUE,_xll.ohTrigger(Trigger,Trigger6M))</f>
        <v>1.7754960874703803E-2</v>
      </c>
      <c r="BD2112" s="246">
        <f>_xll.qlIndexFixing($BE$1,AZ2112,TRUE,_xll.ohTrigger(Trigger,Trigger6M))</f>
        <v>1.7830225035255814E-2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54158</v>
      </c>
      <c r="BA2113" s="101">
        <f>_xll.qlCalendarAdvance(Calendar,BA2112,AY2113,"f",,Trigger)</f>
        <v>54162</v>
      </c>
      <c r="BB2113" s="101">
        <f>_xll.qlInterestRateIndexMaturity(Currency&amp;"ibor"&amp;Tenor,BA2113,Trigger)</f>
        <v>54345</v>
      </c>
      <c r="BC2113" s="246">
        <f>_xll.qlIndexFixing($AC$5,AZ2113,TRUE,_xll.ohTrigger(Trigger,Trigger6M))</f>
        <v>1.7747710715670231E-2</v>
      </c>
      <c r="BD2113" s="246">
        <f>_xll.qlIndexFixing($BE$1,AZ2113,TRUE,_xll.ohTrigger(Trigger,Trigger6M))</f>
        <v>1.7826687756056208E-2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54165</v>
      </c>
      <c r="BA2114" s="101">
        <f>_xll.qlCalendarAdvance(Calendar,BA2113,AY2114,"f",,Trigger)</f>
        <v>54169</v>
      </c>
      <c r="BB2114" s="101">
        <f>_xll.qlInterestRateIndexMaturity(Currency&amp;"ibor"&amp;Tenor,BA2114,Trigger)</f>
        <v>54352</v>
      </c>
      <c r="BC2114" s="246">
        <f>_xll.qlIndexFixing($AC$5,AZ2114,TRUE,_xll.ohTrigger(Trigger,Trigger6M))</f>
        <v>1.774045142551894E-2</v>
      </c>
      <c r="BD2114" s="246">
        <f>_xll.qlIndexFixing($BE$1,AZ2114,TRUE,_xll.ohTrigger(Trigger,Trigger6M))</f>
        <v>1.7823120801559629E-2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54172</v>
      </c>
      <c r="BA2115" s="101">
        <f>_xll.qlCalendarAdvance(Calendar,BA2114,AY2115,"f",,Trigger)</f>
        <v>54176</v>
      </c>
      <c r="BB2115" s="101">
        <f>_xll.qlInterestRateIndexMaturity(Currency&amp;"ibor"&amp;Tenor,BA2115,Trigger)</f>
        <v>54359</v>
      </c>
      <c r="BC2115" s="246">
        <f>_xll.qlIndexFixing($AC$5,AZ2115,TRUE,_xll.ohTrigger(Trigger,Trigger6M))</f>
        <v>1.7733183004350395E-2</v>
      </c>
      <c r="BD2115" s="246">
        <f>_xll.qlIndexFixing($BE$1,AZ2115,TRUE,_xll.ohTrigger(Trigger,Trigger6M))</f>
        <v>1.7819524171928568E-2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54178</v>
      </c>
      <c r="BA2116" s="101">
        <f>_xll.qlCalendarAdvance(Calendar,BA2115,AY2116,"f",,Trigger)</f>
        <v>54183</v>
      </c>
      <c r="BB2116" s="101">
        <f>_xll.qlInterestRateIndexMaturity(Currency&amp;"ibor"&amp;Tenor,BA2116,Trigger)</f>
        <v>54367</v>
      </c>
      <c r="BC2116" s="246">
        <f>_xll.qlIndexFixing($AC$5,AZ2116,TRUE,_xll.ohTrigger(Trigger,Trigger6M))</f>
        <v>1.7726024845373476E-2</v>
      </c>
      <c r="BD2116" s="246">
        <f>_xll.qlIndexFixing($BE$1,AZ2116,TRUE,_xll.ohTrigger(Trigger,Trigger6M))</f>
        <v>1.7816067958296686E-2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54186</v>
      </c>
      <c r="BA2117" s="101">
        <f>_xll.qlCalendarAdvance(Calendar,BA2116,AY2117,"f",,Trigger)</f>
        <v>54190</v>
      </c>
      <c r="BB2117" s="101">
        <f>_xll.qlInterestRateIndexMaturity(Currency&amp;"ibor"&amp;Tenor,BA2117,Trigger)</f>
        <v>54374</v>
      </c>
      <c r="BC2117" s="246">
        <f>_xll.qlIndexFixing($AC$5,AZ2117,TRUE,_xll.ohTrigger(Trigger,Trigger6M))</f>
        <v>1.7718780279339447E-2</v>
      </c>
      <c r="BD2117" s="246">
        <f>_xll.qlIndexFixing($BE$1,AZ2117,TRUE,_xll.ohTrigger(Trigger,Trigger6M))</f>
        <v>1.7812409679070183E-2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54193</v>
      </c>
      <c r="BA2118" s="101">
        <f>_xll.qlCalendarAdvance(Calendar,BA2117,AY2118,"f",,Trigger)</f>
        <v>54197</v>
      </c>
      <c r="BB2118" s="101">
        <f>_xll.qlInterestRateIndexMaturity(Currency&amp;"ibor"&amp;Tenor,BA2118,Trigger)</f>
        <v>54381</v>
      </c>
      <c r="BC2118" s="246">
        <f>_xll.qlIndexFixing($AC$5,AZ2118,TRUE,_xll.ohTrigger(Trigger,Trigger6M))</f>
        <v>1.7711526631749481E-2</v>
      </c>
      <c r="BD2118" s="246">
        <f>_xll.qlIndexFixing($BE$1,AZ2118,TRUE,_xll.ohTrigger(Trigger,Trigger6M))</f>
        <v>1.7808721723781635E-2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54200</v>
      </c>
      <c r="BA2119" s="101">
        <f>_xll.qlCalendarAdvance(Calendar,BA2118,AY2119,"f",,Trigger)</f>
        <v>54204</v>
      </c>
      <c r="BB2119" s="101">
        <f>_xll.qlInterestRateIndexMaturity(Currency&amp;"ibor"&amp;Tenor,BA2119,Trigger)</f>
        <v>54388</v>
      </c>
      <c r="BC2119" s="246">
        <f>_xll.qlIndexFixing($AC$5,AZ2119,TRUE,_xll.ohTrigger(Trigger,Trigger6M))</f>
        <v>1.7704263902702619E-2</v>
      </c>
      <c r="BD2119" s="246">
        <f>_xll.qlIndexFixing($BE$1,AZ2119,TRUE,_xll.ohTrigger(Trigger,Trigger6M))</f>
        <v>1.7805004092600475E-2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54207</v>
      </c>
      <c r="BA2120" s="101">
        <f>_xll.qlCalendarAdvance(Calendar,BA2119,AY2120,"f",,Trigger)</f>
        <v>54211</v>
      </c>
      <c r="BB2120" s="101">
        <f>_xll.qlInterestRateIndexMaturity(Currency&amp;"ibor"&amp;Tenor,BA2120,Trigger)</f>
        <v>54394</v>
      </c>
      <c r="BC2120" s="246">
        <f>_xll.qlIndexFixing($AC$5,AZ2120,TRUE,_xll.ohTrigger(Trigger,Trigger6M))</f>
        <v>1.7696703936766926E-2</v>
      </c>
      <c r="BD2120" s="246">
        <f>_xll.qlIndexFixing($BE$1,AZ2120,TRUE,_xll.ohTrigger(Trigger,Trigger6M))</f>
        <v>1.7801095902423656E-2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54214</v>
      </c>
      <c r="BA2121" s="101">
        <f>_xll.qlCalendarAdvance(Calendar,BA2120,AY2121,"f",,Trigger)</f>
        <v>54218</v>
      </c>
      <c r="BB2121" s="101">
        <f>_xll.qlInterestRateIndexMaturity(Currency&amp;"ibor"&amp;Tenor,BA2121,Trigger)</f>
        <v>54401</v>
      </c>
      <c r="BC2121" s="246">
        <f>_xll.qlIndexFixing($AC$5,AZ2121,TRUE,_xll.ohTrigger(Trigger,Trigger6M))</f>
        <v>1.7689380731607265E-2</v>
      </c>
      <c r="BD2121" s="246">
        <f>_xll.qlIndexFixing($BE$1,AZ2121,TRUE,_xll.ohTrigger(Trigger,Trigger6M))</f>
        <v>1.7797321225410733E-2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54221</v>
      </c>
      <c r="BA2122" s="101">
        <f>_xll.qlCalendarAdvance(Calendar,BA2121,AY2122,"f",,Trigger)</f>
        <v>54225</v>
      </c>
      <c r="BB2122" s="101">
        <f>_xll.qlInterestRateIndexMaturity(Currency&amp;"ibor"&amp;Tenor,BA2122,Trigger)</f>
        <v>54408</v>
      </c>
      <c r="BC2122" s="246">
        <f>_xll.qlIndexFixing($AC$5,AZ2122,TRUE,_xll.ohTrigger(Trigger,Trigger6M))</f>
        <v>1.7682048396137549E-2</v>
      </c>
      <c r="BD2122" s="246">
        <f>_xll.qlIndexFixing($BE$1,AZ2122,TRUE,_xll.ohTrigger(Trigger,Trigger6M))</f>
        <v>1.7793516874419123E-2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54228</v>
      </c>
      <c r="BA2123" s="101">
        <f>_xll.qlCalendarAdvance(Calendar,BA2122,AY2123,"f",,Trigger)</f>
        <v>54232</v>
      </c>
      <c r="BB2123" s="101">
        <f>_xll.qlInterestRateIndexMaturity(Currency&amp;"ibor"&amp;Tenor,BA2123,Trigger)</f>
        <v>54415</v>
      </c>
      <c r="BC2123" s="246">
        <f>_xll.qlIndexFixing($AC$5,AZ2123,TRUE,_xll.ohTrigger(Trigger,Trigger6M))</f>
        <v>1.7674706930456925E-2</v>
      </c>
      <c r="BD2123" s="246">
        <f>_xll.qlIndexFixing($BE$1,AZ2123,TRUE,_xll.ohTrigger(Trigger,Trigger6M))</f>
        <v>1.7789682849620059E-2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54235</v>
      </c>
      <c r="BA2124" s="101">
        <f>_xll.qlCalendarAdvance(Calendar,BA2123,AY2124,"f",,Trigger)</f>
        <v>54239</v>
      </c>
      <c r="BB2124" s="101">
        <f>_xll.qlInterestRateIndexMaturity(Currency&amp;"ibor"&amp;Tenor,BA2124,Trigger)</f>
        <v>54423</v>
      </c>
      <c r="BC2124" s="246">
        <f>_xll.qlIndexFixing($AC$5,AZ2124,TRUE,_xll.ohTrigger(Trigger,Trigger6M))</f>
        <v>1.7667814039135185E-2</v>
      </c>
      <c r="BD2124" s="246">
        <f>_xll.qlIndexFixing($BE$1,AZ2124,TRUE,_xll.ohTrigger(Trigger,Trigger6M))</f>
        <v>1.7785970804192947E-2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54242</v>
      </c>
      <c r="BA2125" s="101">
        <f>_xll.qlCalendarAdvance(Calendar,BA2124,AY2125,"f",,Trigger)</f>
        <v>54246</v>
      </c>
      <c r="BB2125" s="101">
        <f>_xll.qlInterestRateIndexMaturity(Currency&amp;"ibor"&amp;Tenor,BA2125,Trigger)</f>
        <v>54430</v>
      </c>
      <c r="BC2125" s="246">
        <f>_xll.qlIndexFixing($AC$5,AZ2125,TRUE,_xll.ohTrigger(Trigger,Trigger6M))</f>
        <v>1.7666101446249853E-2</v>
      </c>
      <c r="BD2125" s="246">
        <f>_xll.qlIndexFixing($BE$1,AZ2125,TRUE,_xll.ohTrigger(Trigger,Trigger6M))</f>
        <v>1.7782075121213263E-2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54249</v>
      </c>
      <c r="BA2126" s="101">
        <f>_xll.qlCalendarAdvance(Calendar,BA2125,AY2126,"f",,Trigger)</f>
        <v>54253</v>
      </c>
      <c r="BB2126" s="101">
        <f>_xll.qlInterestRateIndexMaturity(Currency&amp;"ibor"&amp;Tenor,BA2126,Trigger)</f>
        <v>54437</v>
      </c>
      <c r="BC2126" s="246">
        <f>_xll.qlIndexFixing($AC$5,AZ2126,TRUE,_xll.ohTrigger(Trigger,Trigger6M))</f>
        <v>1.7666629405343255E-2</v>
      </c>
      <c r="BD2126" s="246">
        <f>_xll.qlIndexFixing($BE$1,AZ2126,TRUE,_xll.ohTrigger(Trigger,Trigger6M))</f>
        <v>1.7778149763541314E-2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54256</v>
      </c>
      <c r="BA2127" s="101">
        <f>_xll.qlCalendarAdvance(Calendar,BA2126,AY2127,"f",,Trigger)</f>
        <v>54260</v>
      </c>
      <c r="BB2127" s="101">
        <f>_xll.qlInterestRateIndexMaturity(Currency&amp;"ibor"&amp;Tenor,BA2127,Trigger)</f>
        <v>54444</v>
      </c>
      <c r="BC2127" s="246">
        <f>_xll.qlIndexFixing($AC$5,AZ2127,TRUE,_xll.ohTrigger(Trigger,Trigger6M))</f>
        <v>1.7667157364577846E-2</v>
      </c>
      <c r="BD2127" s="246">
        <f>_xll.qlIndexFixing($BE$1,AZ2127,TRUE,_xll.ohTrigger(Trigger,Trigger6M))</f>
        <v>1.7774194731353908E-2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54263</v>
      </c>
      <c r="BA2128" s="101">
        <f>_xll.qlCalendarAdvance(Calendar,BA2127,AY2128,"f",,Trigger)</f>
        <v>54267</v>
      </c>
      <c r="BB2128" s="101">
        <f>_xll.qlInterestRateIndexMaturity(Currency&amp;"ibor"&amp;Tenor,BA2128,Trigger)</f>
        <v>54451</v>
      </c>
      <c r="BC2128" s="246">
        <f>_xll.qlIndexFixing($AC$5,AZ2128,TRUE,_xll.ohTrigger(Trigger,Trigger6M))</f>
        <v>1.7667685323952759E-2</v>
      </c>
      <c r="BD2128" s="246">
        <f>_xll.qlIndexFixing($BE$1,AZ2128,TRUE,_xll.ohTrigger(Trigger,Trigger6M))</f>
        <v>1.7770210024829602E-2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54270</v>
      </c>
      <c r="BA2129" s="101">
        <f>_xll.qlCalendarAdvance(Calendar,BA2128,AY2129,"f",,Trigger)</f>
        <v>54274</v>
      </c>
      <c r="BB2129" s="101">
        <f>_xll.qlInterestRateIndexMaturity(Currency&amp;"ibor"&amp;Tenor,BA2129,Trigger)</f>
        <v>54458</v>
      </c>
      <c r="BC2129" s="246">
        <f>_xll.qlIndexFixing($AC$5,AZ2129,TRUE,_xll.ohTrigger(Trigger,Trigger6M))</f>
        <v>1.7668213283469299E-2</v>
      </c>
      <c r="BD2129" s="246">
        <f>_xll.qlIndexFixing($BE$1,AZ2129,TRUE,_xll.ohTrigger(Trigger,Trigger6M))</f>
        <v>1.776619564414695E-2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54277</v>
      </c>
      <c r="BA2130" s="101">
        <f>_xll.qlCalendarAdvance(Calendar,BA2129,AY2130,"f",,Trigger)</f>
        <v>54281</v>
      </c>
      <c r="BB2130" s="101">
        <f>_xll.qlInterestRateIndexMaturity(Currency&amp;"ibor"&amp;Tenor,BA2130,Trigger)</f>
        <v>54465</v>
      </c>
      <c r="BC2130" s="246">
        <f>_xll.qlIndexFixing($AC$5,AZ2130,TRUE,_xll.ohTrigger(Trigger,Trigger6M))</f>
        <v>1.7668741243127468E-2</v>
      </c>
      <c r="BD2130" s="246">
        <f>_xll.qlIndexFixing($BE$1,AZ2130,TRUE,_xll.ohTrigger(Trigger,Trigger6M))</f>
        <v>1.7762151589488843E-2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54284</v>
      </c>
      <c r="BA2131" s="101">
        <f>_xll.qlCalendarAdvance(Calendar,BA2130,AY2131,"f",,Trigger)</f>
        <v>54288</v>
      </c>
      <c r="BB2131" s="101">
        <f>_xll.qlInterestRateIndexMaturity(Currency&amp;"ibor"&amp;Tenor,BA2131,Trigger)</f>
        <v>54472</v>
      </c>
      <c r="BC2131" s="246">
        <f>_xll.qlIndexFixing($AC$5,AZ2131,TRUE,_xll.ohTrigger(Trigger,Trigger6M))</f>
        <v>1.7669269202925955E-2</v>
      </c>
      <c r="BD2131" s="246">
        <f>_xll.qlIndexFixing($BE$1,AZ2131,TRUE,_xll.ohTrigger(Trigger,Trigger6M))</f>
        <v>1.7758077861036885E-2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54291</v>
      </c>
      <c r="BA2132" s="101">
        <f>_xll.qlCalendarAdvance(Calendar,BA2131,AY2132,"f",,Trigger)</f>
        <v>54295</v>
      </c>
      <c r="BB2132" s="101">
        <f>_xll.qlInterestRateIndexMaturity(Currency&amp;"ibor"&amp;Tenor,BA2132,Trigger)</f>
        <v>54479</v>
      </c>
      <c r="BC2132" s="246">
        <f>_xll.qlIndexFixing($AC$5,AZ2132,TRUE,_xll.ohTrigger(Trigger,Trigger6M))</f>
        <v>1.7669797162866503E-2</v>
      </c>
      <c r="BD2132" s="246">
        <f>_xll.qlIndexFixing($BE$1,AZ2132,TRUE,_xll.ohTrigger(Trigger,Trigger6M))</f>
        <v>1.7753974458974833E-2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54298</v>
      </c>
      <c r="BA2133" s="101">
        <f>_xll.qlCalendarAdvance(Calendar,BA2132,AY2133,"f",,Trigger)</f>
        <v>54302</v>
      </c>
      <c r="BB2133" s="101">
        <f>_xll.qlInterestRateIndexMaturity(Currency&amp;"ibor"&amp;Tenor,BA2133,Trigger)</f>
        <v>54483</v>
      </c>
      <c r="BC2133" s="246">
        <f>_xll.qlIndexFixing($AC$5,AZ2133,TRUE,_xll.ohTrigger(Trigger,Trigger6M))</f>
        <v>1.7668914966091784E-2</v>
      </c>
      <c r="BD2133" s="246">
        <f>_xll.qlIndexFixing($BE$1,AZ2133,TRUE,_xll.ohTrigger(Trigger,Trigger6M))</f>
        <v>1.7749448322429879E-2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54305</v>
      </c>
      <c r="BA2134" s="101">
        <f>_xll.qlCalendarAdvance(Calendar,BA2133,AY2134,"f",,Trigger)</f>
        <v>54309</v>
      </c>
      <c r="BB2134" s="101">
        <f>_xll.qlInterestRateIndexMaturity(Currency&amp;"ibor"&amp;Tenor,BA2134,Trigger)</f>
        <v>54490</v>
      </c>
      <c r="BC2134" s="246">
        <f>_xll.qlIndexFixing($AC$5,AZ2134,TRUE,_xll.ohTrigger(Trigger,Trigger6M))</f>
        <v>1.7669442848894004E-2</v>
      </c>
      <c r="BD2134" s="246">
        <f>_xll.qlIndexFixing($BE$1,AZ2134,TRUE,_xll.ohTrigger(Trigger,Trigger6M))</f>
        <v>1.7745292544117903E-2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54312</v>
      </c>
      <c r="BA2135" s="101">
        <f>_xll.qlCalendarAdvance(Calendar,BA2134,AY2135,"f",,Trigger)</f>
        <v>54316</v>
      </c>
      <c r="BB2135" s="101">
        <f>_xll.qlInterestRateIndexMaturity(Currency&amp;"ibor"&amp;Tenor,BA2135,Trigger)</f>
        <v>54497</v>
      </c>
      <c r="BC2135" s="246">
        <f>_xll.qlIndexFixing($AC$5,AZ2135,TRUE,_xll.ohTrigger(Trigger,Trigger6M))</f>
        <v>1.7669970731835342E-2</v>
      </c>
      <c r="BD2135" s="246">
        <f>_xll.qlIndexFixing($BE$1,AZ2135,TRUE,_xll.ohTrigger(Trigger,Trigger6M))</f>
        <v>1.7741107096938789E-2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54319</v>
      </c>
      <c r="BA2136" s="101">
        <f>_xll.qlCalendarAdvance(Calendar,BA2135,AY2136,"f",,Trigger)</f>
        <v>54323</v>
      </c>
      <c r="BB2136" s="101">
        <f>_xll.qlInterestRateIndexMaturity(Currency&amp;"ibor"&amp;Tenor,BA2136,Trigger)</f>
        <v>54504</v>
      </c>
      <c r="BC2136" s="246">
        <f>_xll.qlIndexFixing($AC$5,AZ2136,TRUE,_xll.ohTrigger(Trigger,Trigger6M))</f>
        <v>1.7670498614916236E-2</v>
      </c>
      <c r="BD2136" s="246">
        <f>_xll.qlIndexFixing($BE$1,AZ2136,TRUE,_xll.ohTrigger(Trigger,Trigger6M))</f>
        <v>1.7736891981077134E-2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54326</v>
      </c>
      <c r="BA2137" s="101">
        <f>_xll.qlCalendarAdvance(Calendar,BA2136,AY2137,"f",,Trigger)</f>
        <v>54330</v>
      </c>
      <c r="BB2137" s="101">
        <f>_xll.qlInterestRateIndexMaturity(Currency&amp;"ibor"&amp;Tenor,BA2137,Trigger)</f>
        <v>54511</v>
      </c>
      <c r="BC2137" s="246">
        <f>_xll.qlIndexFixing($AC$5,AZ2137,TRUE,_xll.ohTrigger(Trigger,Trigger6M))</f>
        <v>1.7671026498134922E-2</v>
      </c>
      <c r="BD2137" s="246">
        <f>_xll.qlIndexFixing($BE$1,AZ2137,TRUE,_xll.ohTrigger(Trigger,Trigger6M))</f>
        <v>1.7732647196721522E-2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54333</v>
      </c>
      <c r="BA2138" s="101">
        <f>_xll.qlCalendarAdvance(Calendar,BA2137,AY2138,"f",,Trigger)</f>
        <v>54337</v>
      </c>
      <c r="BB2138" s="101">
        <f>_xll.qlInterestRateIndexMaturity(Currency&amp;"ibor"&amp;Tenor,BA2138,Trigger)</f>
        <v>54519</v>
      </c>
      <c r="BC2138" s="246">
        <f>_xll.qlIndexFixing($AC$5,AZ2138,TRUE,_xll.ohTrigger(Trigger,Trigger6M))</f>
        <v>1.7672024545032923E-2</v>
      </c>
      <c r="BD2138" s="246">
        <f>_xll.qlIndexFixing($BE$1,AZ2138,TRUE,_xll.ohTrigger(Trigger,Trigger6M))</f>
        <v>1.7728492351699099E-2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54340</v>
      </c>
      <c r="BA2139" s="101">
        <f>_xll.qlCalendarAdvance(Calendar,BA2138,AY2139,"f",,Trigger)</f>
        <v>54344</v>
      </c>
      <c r="BB2139" s="101">
        <f>_xll.qlInterestRateIndexMaturity(Currency&amp;"ibor"&amp;Tenor,BA2139,Trigger)</f>
        <v>54526</v>
      </c>
      <c r="BC2139" s="246">
        <f>_xll.qlIndexFixing($AC$5,AZ2139,TRUE,_xll.ohTrigger(Trigger,Trigger6M))</f>
        <v>1.7672552454338644E-2</v>
      </c>
      <c r="BD2139" s="246">
        <f>_xll.qlIndexFixing($BE$1,AZ2139,TRUE,_xll.ohTrigger(Trigger,Trigger6M))</f>
        <v>1.7724185900697582E-2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54347</v>
      </c>
      <c r="BA2140" s="101">
        <f>_xll.qlCalendarAdvance(Calendar,BA2139,AY2140,"f",,Trigger)</f>
        <v>54351</v>
      </c>
      <c r="BB2140" s="101">
        <f>_xll.qlInterestRateIndexMaturity(Currency&amp;"ibor"&amp;Tenor,BA2140,Trigger)</f>
        <v>54533</v>
      </c>
      <c r="BC2140" s="246">
        <f>_xll.qlIndexFixing($AC$5,AZ2140,TRUE,_xll.ohTrigger(Trigger,Trigger6M))</f>
        <v>1.7673080363784909E-2</v>
      </c>
      <c r="BD2140" s="246">
        <f>_xll.qlIndexFixing($BE$1,AZ2140,TRUE,_xll.ohTrigger(Trigger,Trigger6M))</f>
        <v>1.7719849780380711E-2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54354</v>
      </c>
      <c r="BA2141" s="101">
        <f>_xll.qlCalendarAdvance(Calendar,BA2140,AY2141,"f",,Trigger)</f>
        <v>54358</v>
      </c>
      <c r="BB2141" s="101">
        <f>_xll.qlInterestRateIndexMaturity(Currency&amp;"ibor"&amp;Tenor,BA2141,Trigger)</f>
        <v>54540</v>
      </c>
      <c r="BC2141" s="246">
        <f>_xll.qlIndexFixing($AC$5,AZ2141,TRUE,_xll.ohTrigger(Trigger,Trigger6M))</f>
        <v>1.7673608273369969E-2</v>
      </c>
      <c r="BD2141" s="246">
        <f>_xll.qlIndexFixing($BE$1,AZ2141,TRUE,_xll.ohTrigger(Trigger,Trigger6M))</f>
        <v>1.7715483990942613E-2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54361</v>
      </c>
      <c r="BA2142" s="101">
        <f>_xll.qlCalendarAdvance(Calendar,BA2141,AY2142,"f",,Trigger)</f>
        <v>54365</v>
      </c>
      <c r="BB2142" s="101">
        <f>_xll.qlInterestRateIndexMaturity(Currency&amp;"ibor"&amp;Tenor,BA2142,Trigger)</f>
        <v>54546</v>
      </c>
      <c r="BC2142" s="246">
        <f>_xll.qlIndexFixing($AC$5,AZ2142,TRUE,_xll.ohTrigger(Trigger,Trigger6M))</f>
        <v>1.7673665916315071E-2</v>
      </c>
      <c r="BD2142" s="246">
        <f>_xll.qlIndexFixing($BE$1,AZ2142,TRUE,_xll.ohTrigger(Trigger,Trigger6M))</f>
        <v>1.771097825416168E-2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54368</v>
      </c>
      <c r="BA2143" s="101">
        <f>_xll.qlCalendarAdvance(Calendar,BA2142,AY2143,"f",,Trigger)</f>
        <v>54372</v>
      </c>
      <c r="BB2143" s="101">
        <f>_xll.qlInterestRateIndexMaturity(Currency&amp;"ibor"&amp;Tenor,BA2143,Trigger)</f>
        <v>54553</v>
      </c>
      <c r="BC2143" s="246">
        <f>_xll.qlIndexFixing($AC$5,AZ2143,TRUE,_xll.ohTrigger(Trigger,Trigger6M))</f>
        <v>1.7674193800367562E-2</v>
      </c>
      <c r="BD2143" s="246">
        <f>_xll.qlIndexFixing($BE$1,AZ2143,TRUE,_xll.ohTrigger(Trigger,Trigger6M))</f>
        <v>1.7706555462838669E-2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54375</v>
      </c>
      <c r="BA2144" s="101">
        <f>_xll.qlCalendarAdvance(Calendar,BA2143,AY2144,"f",,Trigger)</f>
        <v>54379</v>
      </c>
      <c r="BB2144" s="101">
        <f>_xll.qlInterestRateIndexMaturity(Currency&amp;"ibor"&amp;Tenor,BA2144,Trigger)</f>
        <v>54560</v>
      </c>
      <c r="BC2144" s="246">
        <f>_xll.qlIndexFixing($AC$5,AZ2144,TRUE,_xll.ohTrigger(Trigger,Trigger6M))</f>
        <v>1.7674721684559171E-2</v>
      </c>
      <c r="BD2144" s="246">
        <f>_xll.qlIndexFixing($BE$1,AZ2144,TRUE,_xll.ohTrigger(Trigger,Trigger6M))</f>
        <v>1.770210300436692E-2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54382</v>
      </c>
      <c r="BA2145" s="101">
        <f>_xll.qlCalendarAdvance(Calendar,BA2144,AY2145,"f",,Trigger)</f>
        <v>54386</v>
      </c>
      <c r="BB2145" s="101">
        <f>_xll.qlInterestRateIndexMaturity(Currency&amp;"ibor"&amp;Tenor,BA2145,Trigger)</f>
        <v>54567</v>
      </c>
      <c r="BC2145" s="246">
        <f>_xll.qlIndexFixing($AC$5,AZ2145,TRUE,_xll.ohTrigger(Trigger,Trigger6M))</f>
        <v>1.7675249568889009E-2</v>
      </c>
      <c r="BD2145" s="246">
        <f>_xll.qlIndexFixing($BE$1,AZ2145,TRUE,_xll.ohTrigger(Trigger,Trigger6M))</f>
        <v>1.7697620878945167E-2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54389</v>
      </c>
      <c r="BA2146" s="101">
        <f>_xll.qlCalendarAdvance(Calendar,BA2145,AY2146,"f",,Trigger)</f>
        <v>54393</v>
      </c>
      <c r="BB2146" s="101">
        <f>_xll.qlInterestRateIndexMaturity(Currency&amp;"ibor"&amp;Tenor,BA2146,Trigger)</f>
        <v>54575</v>
      </c>
      <c r="BC2146" s="246">
        <f>_xll.qlIndexFixing($AC$5,AZ2146,TRUE,_xll.ohTrigger(Trigger,Trigger6M))</f>
        <v>1.7676247823392038E-2</v>
      </c>
      <c r="BD2146" s="246">
        <f>_xll.qlIndexFixing($BE$1,AZ2146,TRUE,_xll.ohTrigger(Trigger,Trigger6M))</f>
        <v>1.7693210013796822E-2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54396</v>
      </c>
      <c r="BA2147" s="101">
        <f>_xll.qlCalendarAdvance(Calendar,BA2146,AY2147,"f",,Trigger)</f>
        <v>54400</v>
      </c>
      <c r="BB2147" s="101">
        <f>_xll.qlInterestRateIndexMaturity(Currency&amp;"ibor"&amp;Tenor,BA2147,Trigger)</f>
        <v>54582</v>
      </c>
      <c r="BC2147" s="246">
        <f>_xll.qlIndexFixing($AC$5,AZ2147,TRUE,_xll.ohTrigger(Trigger,Trigger6M))</f>
        <v>1.7676775733815108E-2</v>
      </c>
      <c r="BD2147" s="246">
        <f>_xll.qlIndexFixing($BE$1,AZ2147,TRUE,_xll.ohTrigger(Trigger,Trigger6M))</f>
        <v>1.7688666213766965E-2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54403</v>
      </c>
      <c r="BA2148" s="101">
        <f>_xll.qlCalendarAdvance(Calendar,BA2147,AY2148,"f",,Trigger)</f>
        <v>54407</v>
      </c>
      <c r="BB2148" s="101">
        <f>_xll.qlInterestRateIndexMaturity(Currency&amp;"ibor"&amp;Tenor,BA2148,Trigger)</f>
        <v>54589</v>
      </c>
      <c r="BC2148" s="246">
        <f>_xll.qlIndexFixing($AC$5,AZ2148,TRUE,_xll.ohTrigger(Trigger,Trigger6M))</f>
        <v>1.7677303644378282E-2</v>
      </c>
      <c r="BD2148" s="246">
        <f>_xll.qlIndexFixing($BE$1,AZ2148,TRUE,_xll.ohTrigger(Trigger,Trigger6M))</f>
        <v>1.7684092746007293E-2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54410</v>
      </c>
      <c r="BA2149" s="101">
        <f>_xll.qlCalendarAdvance(Calendar,BA2148,AY2149,"f",,Trigger)</f>
        <v>54414</v>
      </c>
      <c r="BB2149" s="101">
        <f>_xll.qlInterestRateIndexMaturity(Currency&amp;"ibor"&amp;Tenor,BA2149,Trigger)</f>
        <v>54596</v>
      </c>
      <c r="BC2149" s="246">
        <f>_xll.qlIndexFixing($AC$5,AZ2149,TRUE,_xll.ohTrigger(Trigger,Trigger6M))</f>
        <v>1.7677831555080688E-2</v>
      </c>
      <c r="BD2149" s="246">
        <f>_xll.qlIndexFixing($BE$1,AZ2149,TRUE,_xll.ohTrigger(Trigger,Trigger6M))</f>
        <v>1.7679489610722045E-2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54416</v>
      </c>
      <c r="BA2150" s="101">
        <f>_xll.qlCalendarAdvance(Calendar,BA2149,AY2150,"f",,Trigger)</f>
        <v>54421</v>
      </c>
      <c r="BB2150" s="101">
        <f>_xll.qlInterestRateIndexMaturity(Currency&amp;"ibor"&amp;Tenor,BA2150,Trigger)</f>
        <v>54603</v>
      </c>
      <c r="BC2150" s="246">
        <f>_xll.qlIndexFixing($AC$5,AZ2150,TRUE,_xll.ohTrigger(Trigger,Trigger6M))</f>
        <v>1.76783594659232E-2</v>
      </c>
      <c r="BD2150" s="246">
        <f>_xll.qlIndexFixing($BE$1,AZ2150,TRUE,_xll.ohTrigger(Trigger,Trigger6M))</f>
        <v>1.7674856808115449E-2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54423</v>
      </c>
      <c r="BA2151" s="101">
        <f>_xll.qlCalendarAdvance(Calendar,BA2150,AY2151,"f",,Trigger)</f>
        <v>54428</v>
      </c>
      <c r="BB2151" s="101">
        <f>_xll.qlInterestRateIndexMaturity(Currency&amp;"ibor"&amp;Tenor,BA2151,Trigger)</f>
        <v>54609</v>
      </c>
      <c r="BC2151" s="246">
        <f>_xll.qlIndexFixing($AC$5,AZ2151,TRUE,_xll.ohTrigger(Trigger,Trigger6M))</f>
        <v>1.7673878408862385E-2</v>
      </c>
      <c r="BD2151" s="246">
        <f>_xll.qlIndexFixing($BE$1,AZ2151,TRUE,_xll.ohTrigger(Trigger,Trigger6M))</f>
        <v>1.767010513165965E-2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54431</v>
      </c>
      <c r="BA2152" s="101">
        <f>_xll.qlCalendarAdvance(Calendar,BA2151,AY2152,"f",,Trigger)</f>
        <v>54435</v>
      </c>
      <c r="BB2152" s="101">
        <f>_xll.qlInterestRateIndexMaturity(Currency&amp;"ibor"&amp;Tenor,BA2152,Trigger)</f>
        <v>54616</v>
      </c>
      <c r="BC2152" s="246">
        <f>_xll.qlIndexFixing($AC$5,AZ2152,TRUE,_xll.ohTrigger(Trigger,Trigger6M))</f>
        <v>1.7663808045699354E-2</v>
      </c>
      <c r="BD2152" s="246">
        <f>_xll.qlIndexFixing($BE$1,AZ2152,TRUE,_xll.ohTrigger(Trigger,Trigger6M))</f>
        <v>1.7665415343219627E-2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54438</v>
      </c>
      <c r="BA2153" s="101">
        <f>_xll.qlCalendarAdvance(Calendar,BA2152,AY2153,"f",,Trigger)</f>
        <v>54442</v>
      </c>
      <c r="BB2153" s="101">
        <f>_xll.qlInterestRateIndexMaturity(Currency&amp;"ibor"&amp;Tenor,BA2153,Trigger)</f>
        <v>54623</v>
      </c>
      <c r="BC2153" s="246">
        <f>_xll.qlIndexFixing($AC$5,AZ2153,TRUE,_xll.ohTrigger(Trigger,Trigger6M))</f>
        <v>1.7653725800123039E-2</v>
      </c>
      <c r="BD2153" s="246">
        <f>_xll.qlIndexFixing($BE$1,AZ2153,TRUE,_xll.ohTrigger(Trigger,Trigger6M))</f>
        <v>1.7660695889455704E-2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54445</v>
      </c>
      <c r="BA2154" s="101">
        <f>_xll.qlCalendarAdvance(Calendar,BA2153,AY2154,"f",,Trigger)</f>
        <v>54449</v>
      </c>
      <c r="BB2154" s="101">
        <f>_xll.qlInterestRateIndexMaturity(Currency&amp;"ibor"&amp;Tenor,BA2154,Trigger)</f>
        <v>54630</v>
      </c>
      <c r="BC2154" s="246">
        <f>_xll.qlIndexFixing($AC$5,AZ2154,TRUE,_xll.ohTrigger(Trigger,Trigger6M))</f>
        <v>1.7643631672313625E-2</v>
      </c>
      <c r="BD2154" s="246">
        <f>_xll.qlIndexFixing($BE$1,AZ2154,TRUE,_xll.ohTrigger(Trigger,Trigger6M))</f>
        <v>1.76559467705781E-2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54452</v>
      </c>
      <c r="BA2155" s="101">
        <f>_xll.qlCalendarAdvance(Calendar,BA2154,AY2155,"f",,Trigger)</f>
        <v>54456</v>
      </c>
      <c r="BB2155" s="101">
        <f>_xll.qlInterestRateIndexMaturity(Currency&amp;"ibor"&amp;Tenor,BA2155,Trigger)</f>
        <v>54637</v>
      </c>
      <c r="BC2155" s="246">
        <f>_xll.qlIndexFixing($AC$5,AZ2155,TRUE,_xll.ohTrigger(Trigger,Trigger6M))</f>
        <v>1.7633525662449977E-2</v>
      </c>
      <c r="BD2155" s="246">
        <f>_xll.qlIndexFixing($BE$1,AZ2155,TRUE,_xll.ohTrigger(Trigger,Trigger6M))</f>
        <v>1.7651167986795266E-2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54459</v>
      </c>
      <c r="BA2156" s="101">
        <f>_xll.qlCalendarAdvance(Calendar,BA2155,AY2156,"f",,Trigger)</f>
        <v>54463</v>
      </c>
      <c r="BB2156" s="101">
        <f>_xll.qlInterestRateIndexMaturity(Currency&amp;"ibor"&amp;Tenor,BA2156,Trigger)</f>
        <v>54644</v>
      </c>
      <c r="BC2156" s="246">
        <f>_xll.qlIndexFixing($AC$5,AZ2156,TRUE,_xll.ohTrigger(Trigger,Trigger6M))</f>
        <v>1.762340777071272E-2</v>
      </c>
      <c r="BD2156" s="246">
        <f>_xll.qlIndexFixing($BE$1,AZ2156,TRUE,_xll.ohTrigger(Trigger,Trigger6M))</f>
        <v>1.7646359538322727E-2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54466</v>
      </c>
      <c r="BA2157" s="101">
        <f>_xll.qlCalendarAdvance(Calendar,BA2156,AY2157,"f",,Trigger)</f>
        <v>54470</v>
      </c>
      <c r="BB2157" s="101">
        <f>_xll.qlInterestRateIndexMaturity(Currency&amp;"ibor"&amp;Tenor,BA2157,Trigger)</f>
        <v>54651</v>
      </c>
      <c r="BC2157" s="246">
        <f>_xll.qlIndexFixing($AC$5,AZ2157,TRUE,_xll.ohTrigger(Trigger,Trigger6M))</f>
        <v>1.7613277997281605E-2</v>
      </c>
      <c r="BD2157" s="246">
        <f>_xll.qlIndexFixing($BE$1,AZ2157,TRUE,_xll.ohTrigger(Trigger,Trigger6M))</f>
        <v>1.764152142537069E-2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54473</v>
      </c>
      <c r="BA2158" s="101">
        <f>_xll.qlCalendarAdvance(Calendar,BA2157,AY2158,"f",,Trigger)</f>
        <v>54477</v>
      </c>
      <c r="BB2158" s="101">
        <f>_xll.qlInterestRateIndexMaturity(Currency&amp;"ibor"&amp;Tenor,BA2158,Trigger)</f>
        <v>54658</v>
      </c>
      <c r="BC2158" s="246">
        <f>_xll.qlIndexFixing($AC$5,AZ2158,TRUE,_xll.ohTrigger(Trigger,Trigger6M))</f>
        <v>1.7603136342337698E-2</v>
      </c>
      <c r="BD2158" s="246">
        <f>_xll.qlIndexFixing($BE$1,AZ2158,TRUE,_xll.ohTrigger(Trigger,Trigger6M))</f>
        <v>1.7636653648154685E-2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54480</v>
      </c>
      <c r="BA2159" s="101">
        <f>_xll.qlCalendarAdvance(Calendar,BA2158,AY2159,"f",,Trigger)</f>
        <v>54484</v>
      </c>
      <c r="BB2159" s="101">
        <f>_xll.qlInterestRateIndexMaturity(Currency&amp;"ibor"&amp;Tenor,BA2159,Trigger)</f>
        <v>54668</v>
      </c>
      <c r="BC2159" s="246">
        <f>_xll.qlIndexFixing($AC$5,AZ2159,TRUE,_xll.ohTrigger(Trigger,Trigger6M))</f>
        <v>1.7591336489351735E-2</v>
      </c>
      <c r="BD2159" s="246">
        <f>_xll.qlIndexFixing($BE$1,AZ2159,TRUE,_xll.ohTrigger(Trigger,Trigger6M))</f>
        <v>1.7631966686600557E-2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54487</v>
      </c>
      <c r="BA2160" s="101">
        <f>_xll.qlCalendarAdvance(Calendar,BA2159,AY2160,"f",,Trigger)</f>
        <v>54491</v>
      </c>
      <c r="BB2160" s="101">
        <f>_xll.qlInterestRateIndexMaturity(Currency&amp;"ibor"&amp;Tenor,BA2160,Trigger)</f>
        <v>54675</v>
      </c>
      <c r="BC2160" s="246">
        <f>_xll.qlIndexFixing($AC$5,AZ2160,TRUE,_xll.ohTrigger(Trigger,Trigger6M))</f>
        <v>1.7581338943955409E-2</v>
      </c>
      <c r="BD2160" s="246">
        <f>_xll.qlIndexFixing($BE$1,AZ2160,TRUE,_xll.ohTrigger(Trigger,Trigger6M))</f>
        <v>1.7627032503474561E-2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54494</v>
      </c>
      <c r="BA2161" s="101">
        <f>_xll.qlCalendarAdvance(Calendar,BA2160,AY2161,"f",,Trigger)</f>
        <v>54498</v>
      </c>
      <c r="BB2161" s="101">
        <f>_xll.qlInterestRateIndexMaturity(Currency&amp;"ibor"&amp;Tenor,BA2161,Trigger)</f>
        <v>54682</v>
      </c>
      <c r="BC2161" s="246">
        <f>_xll.qlIndexFixing($AC$5,AZ2161,TRUE,_xll.ohTrigger(Trigger,Trigger6M))</f>
        <v>1.7571329709573213E-2</v>
      </c>
      <c r="BD2161" s="246">
        <f>_xll.qlIndexFixing($BE$1,AZ2161,TRUE,_xll.ohTrigger(Trigger,Trigger6M))</f>
        <v>1.7622068652647663E-2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54501</v>
      </c>
      <c r="BA2162" s="101">
        <f>_xll.qlCalendarAdvance(Calendar,BA2161,AY2162,"f",,Trigger)</f>
        <v>54505</v>
      </c>
      <c r="BB2162" s="101">
        <f>_xll.qlInterestRateIndexMaturity(Currency&amp;"ibor"&amp;Tenor,BA2162,Trigger)</f>
        <v>54689</v>
      </c>
      <c r="BC2162" s="246">
        <f>_xll.qlIndexFixing($AC$5,AZ2162,TRUE,_xll.ohTrigger(Trigger,Trigger6M))</f>
        <v>1.7561308786386311E-2</v>
      </c>
      <c r="BD2162" s="246">
        <f>_xll.qlIndexFixing($BE$1,AZ2162,TRUE,_xll.ohTrigger(Trigger,Trigger6M))</f>
        <v>1.7617075134343591E-2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54508</v>
      </c>
      <c r="BA2163" s="101">
        <f>_xll.qlCalendarAdvance(Calendar,BA2162,AY2163,"f",,Trigger)</f>
        <v>54512</v>
      </c>
      <c r="BB2163" s="101">
        <f>_xll.qlInterestRateIndexMaturity(Currency&amp;"ibor"&amp;Tenor,BA2163,Trigger)</f>
        <v>54696</v>
      </c>
      <c r="BC2163" s="246">
        <f>_xll.qlIndexFixing($AC$5,AZ2163,TRUE,_xll.ohTrigger(Trigger,Trigger6M))</f>
        <v>1.7551276174572823E-2</v>
      </c>
      <c r="BD2163" s="246">
        <f>_xll.qlIndexFixing($BE$1,AZ2163,TRUE,_xll.ohTrigger(Trigger,Trigger6M))</f>
        <v>1.7612051948789127E-2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54515</v>
      </c>
      <c r="BA2164" s="101">
        <f>_xll.qlCalendarAdvance(Calendar,BA2163,AY2164,"f",,Trigger)</f>
        <v>54519</v>
      </c>
      <c r="BB2164" s="101">
        <f>_xll.qlInterestRateIndexMaturity(Currency&amp;"ibor"&amp;Tenor,BA2164,Trigger)</f>
        <v>54702</v>
      </c>
      <c r="BC2164" s="246">
        <f>_xll.qlIndexFixing($AC$5,AZ2164,TRUE,_xll.ohTrigger(Trigger,Trigger6M))</f>
        <v>1.7541492512120786E-2</v>
      </c>
      <c r="BD2164" s="246">
        <f>_xll.qlIndexFixing($BE$1,AZ2164,TRUE,_xll.ohTrigger(Trigger,Trigger6M))</f>
        <v>1.7606940970645003E-2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54522</v>
      </c>
      <c r="BA2165" s="101">
        <f>_xll.qlCalendarAdvance(Calendar,BA2164,AY2165,"f",,Trigger)</f>
        <v>54526</v>
      </c>
      <c r="BB2165" s="101">
        <f>_xll.qlInterestRateIndexMaturity(Currency&amp;"ibor"&amp;Tenor,BA2165,Trigger)</f>
        <v>54709</v>
      </c>
      <c r="BC2165" s="246">
        <f>_xll.qlIndexFixing($AC$5,AZ2165,TRUE,_xll.ohTrigger(Trigger,Trigger6M))</f>
        <v>1.7531380861239808E-2</v>
      </c>
      <c r="BD2165" s="246">
        <f>_xll.qlIndexFixing($BE$1,AZ2165,TRUE,_xll.ohTrigger(Trigger,Trigger6M))</f>
        <v>1.760186081761932E-2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54527</v>
      </c>
      <c r="BA2166" s="101">
        <f>_xll.qlCalendarAdvance(Calendar,BA2165,AY2166,"f",,Trigger)</f>
        <v>54533</v>
      </c>
      <c r="BB2166" s="101">
        <f>_xll.qlInterestRateIndexMaturity(Currency&amp;"ibor"&amp;Tenor,BA2166,Trigger)</f>
        <v>54716</v>
      </c>
      <c r="BC2166" s="246">
        <f>_xll.qlIndexFixing($AC$5,AZ2166,TRUE,_xll.ohTrigger(Trigger,Trigger6M))</f>
        <v>1.7521257458976886E-2</v>
      </c>
      <c r="BD2166" s="246">
        <f>_xll.qlIndexFixing($BE$1,AZ2166,TRUE,_xll.ohTrigger(Trigger,Trigger6M))</f>
        <v>1.7596750999383463E-2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54536</v>
      </c>
      <c r="BA2167" s="101">
        <f>_xll.qlCalendarAdvance(Calendar,BA2166,AY2167,"f",,Trigger)</f>
        <v>54540</v>
      </c>
      <c r="BB2167" s="101">
        <f>_xll.qlInterestRateIndexMaturity(Currency&amp;"ibor"&amp;Tenor,BA2167,Trigger)</f>
        <v>54723</v>
      </c>
      <c r="BC2167" s="246">
        <f>_xll.qlIndexFixing($AC$5,AZ2167,TRUE,_xll.ohTrigger(Trigger,Trigger6M))</f>
        <v>1.7511122305513296E-2</v>
      </c>
      <c r="BD2167" s="246">
        <f>_xll.qlIndexFixing($BE$1,AZ2167,TRUE,_xll.ohTrigger(Trigger,Trigger6M))</f>
        <v>1.7591611516163688E-2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54543</v>
      </c>
      <c r="BA2168" s="101">
        <f>_xll.qlCalendarAdvance(Calendar,BA2167,AY2168,"f",,Trigger)</f>
        <v>54547</v>
      </c>
      <c r="BB2168" s="101">
        <f>_xll.qlInterestRateIndexMaturity(Currency&amp;"ibor"&amp;Tenor,BA2168,Trigger)</f>
        <v>54731</v>
      </c>
      <c r="BC2168" s="246">
        <f>_xll.qlIndexFixing($AC$5,AZ2168,TRUE,_xll.ohTrigger(Trigger,Trigger6M))</f>
        <v>1.7500937792359811E-2</v>
      </c>
      <c r="BD2168" s="246">
        <f>_xll.qlIndexFixing($BE$1,AZ2168,TRUE,_xll.ohTrigger(Trigger,Trigger6M))</f>
        <v>1.7586491020220585E-2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54550</v>
      </c>
      <c r="BA2169" s="101">
        <f>_xll.qlCalendarAdvance(Calendar,BA2168,AY2169,"f",,Trigger)</f>
        <v>54554</v>
      </c>
      <c r="BB2169" s="101">
        <f>_xll.qlInterestRateIndexMaturity(Currency&amp;"ibor"&amp;Tenor,BA2169,Trigger)</f>
        <v>54738</v>
      </c>
      <c r="BC2169" s="246">
        <f>_xll.qlIndexFixing($AC$5,AZ2169,TRUE,_xll.ohTrigger(Trigger,Trigger6M))</f>
        <v>1.7490835052543785E-2</v>
      </c>
      <c r="BD2169" s="246">
        <f>_xll.qlIndexFixing($BE$1,AZ2169,TRUE,_xll.ohTrigger(Trigger,Trigger6M))</f>
        <v>1.7581289835962084E-2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54557</v>
      </c>
      <c r="BA2170" s="101">
        <f>_xll.qlCalendarAdvance(Calendar,BA2169,AY2170,"f",,Trigger)</f>
        <v>54561</v>
      </c>
      <c r="BB2170" s="101">
        <f>_xll.qlInterestRateIndexMaturity(Currency&amp;"ibor"&amp;Tenor,BA2170,Trigger)</f>
        <v>54745</v>
      </c>
      <c r="BC2170" s="246">
        <f>_xll.qlIndexFixing($AC$5,AZ2170,TRUE,_xll.ohTrigger(Trigger,Trigger6M))</f>
        <v>1.7480720625357559E-2</v>
      </c>
      <c r="BD2170" s="246">
        <f>_xll.qlIndexFixing($BE$1,AZ2170,TRUE,_xll.ohTrigger(Trigger,Trigger6M))</f>
        <v>1.7576058986065374E-2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54564</v>
      </c>
      <c r="BA2171" s="101">
        <f>_xll.qlCalendarAdvance(Calendar,BA2170,AY2171,"f",,Trigger)</f>
        <v>54568</v>
      </c>
      <c r="BB2171" s="101">
        <f>_xll.qlInterestRateIndexMaturity(Currency&amp;"ibor"&amp;Tenor,BA2171,Trigger)</f>
        <v>54752</v>
      </c>
      <c r="BC2171" s="246">
        <f>_xll.qlIndexFixing($AC$5,AZ2171,TRUE,_xll.ohTrigger(Trigger,Trigger6M))</f>
        <v>1.7470594510978814E-2</v>
      </c>
      <c r="BD2171" s="246">
        <f>_xll.qlIndexFixing($BE$1,AZ2171,TRUE,_xll.ohTrigger(Trigger,Trigger6M))</f>
        <v>1.7570798470768093E-2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54571</v>
      </c>
      <c r="BA2172" s="101">
        <f>_xll.qlCalendarAdvance(Calendar,BA2171,AY2172,"f",,Trigger)</f>
        <v>54575</v>
      </c>
      <c r="BB2172" s="101">
        <f>_xll.qlInterestRateIndexMaturity(Currency&amp;"ibor"&amp;Tenor,BA2172,Trigger)</f>
        <v>54758</v>
      </c>
      <c r="BC2172" s="246">
        <f>_xll.qlIndexFixing($AC$5,AZ2172,TRUE,_xll.ohTrigger(Trigger,Trigger6M))</f>
        <v>1.7460270276506384E-2</v>
      </c>
      <c r="BD2172" s="246">
        <f>_xll.qlIndexFixing($BE$1,AZ2172,TRUE,_xll.ohTrigger(Trigger,Trigger6M))</f>
        <v>1.7565469133445213E-2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54578</v>
      </c>
      <c r="BA2173" s="101">
        <f>_xll.qlCalendarAdvance(Calendar,BA2172,AY2173,"f",,Trigger)</f>
        <v>54582</v>
      </c>
      <c r="BB2173" s="101">
        <f>_xll.qlInterestRateIndexMaturity(Currency&amp;"ibor"&amp;Tenor,BA2173,Trigger)</f>
        <v>54765</v>
      </c>
      <c r="BC2173" s="246">
        <f>_xll.qlIndexFixing($AC$5,AZ2173,TRUE,_xll.ohTrigger(Trigger,Trigger6M))</f>
        <v>1.7450064619635528E-2</v>
      </c>
      <c r="BD2173" s="246">
        <f>_xll.qlIndexFixing($BE$1,AZ2173,TRUE,_xll.ohTrigger(Trigger,Trigger6M))</f>
        <v>1.7560151665219036E-2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54585</v>
      </c>
      <c r="BA2174" s="101">
        <f>_xll.qlCalendarAdvance(Calendar,BA2173,AY2174,"f",,Trigger)</f>
        <v>54589</v>
      </c>
      <c r="BB2174" s="101">
        <f>_xll.qlInterestRateIndexMaturity(Currency&amp;"ibor"&amp;Tenor,BA2174,Trigger)</f>
        <v>54772</v>
      </c>
      <c r="BC2174" s="246">
        <f>_xll.qlIndexFixing($AC$5,AZ2174,TRUE,_xll.ohTrigger(Trigger,Trigger6M))</f>
        <v>1.74398472128325E-2</v>
      </c>
      <c r="BD2174" s="246">
        <f>_xll.qlIndexFixing($BE$1,AZ2174,TRUE,_xll.ohTrigger(Trigger,Trigger6M))</f>
        <v>1.7554804533651349E-2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54592</v>
      </c>
      <c r="BA2175" s="101">
        <f>_xll.qlCalendarAdvance(Calendar,BA2174,AY2175,"f",,Trigger)</f>
        <v>54596</v>
      </c>
      <c r="BB2175" s="101">
        <f>_xll.qlInterestRateIndexMaturity(Currency&amp;"ibor"&amp;Tenor,BA2175,Trigger)</f>
        <v>54779</v>
      </c>
      <c r="BC2175" s="246">
        <f>_xll.qlIndexFixing($AC$5,AZ2175,TRUE,_xll.ohTrigger(Trigger,Trigger6M))</f>
        <v>1.7429618056277695E-2</v>
      </c>
      <c r="BD2175" s="246">
        <f>_xll.qlIndexFixing($BE$1,AZ2175,TRUE,_xll.ohTrigger(Trigger,Trigger6M))</f>
        <v>1.7549427738981084E-2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54599</v>
      </c>
      <c r="BA2176" s="101">
        <f>_xll.qlCalendarAdvance(Calendar,BA2175,AY2176,"f",,Trigger)</f>
        <v>54603</v>
      </c>
      <c r="BB2176" s="101">
        <f>_xll.qlInterestRateIndexMaturity(Currency&amp;"ibor"&amp;Tenor,BA2176,Trigger)</f>
        <v>54786</v>
      </c>
      <c r="BC2176" s="246">
        <f>_xll.qlIndexFixing($AC$5,AZ2176,TRUE,_xll.ohTrigger(Trigger,Trigger6M))</f>
        <v>1.7419377150155017E-2</v>
      </c>
      <c r="BD2176" s="246">
        <f>_xll.qlIndexFixing($BE$1,AZ2176,TRUE,_xll.ohTrigger(Trigger,Trigger6M))</f>
        <v>1.7544021281452424E-2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54606</v>
      </c>
      <c r="BA2177" s="101">
        <f>_xll.qlCalendarAdvance(Calendar,BA2176,AY2177,"f",,Trigger)</f>
        <v>54610</v>
      </c>
      <c r="BB2177" s="101">
        <f>_xll.qlInterestRateIndexMaturity(Currency&amp;"ibor"&amp;Tenor,BA2177,Trigger)</f>
        <v>54794</v>
      </c>
      <c r="BC2177" s="246">
        <f>_xll.qlIndexFixing($AC$5,AZ2177,TRUE,_xll.ohTrigger(Trigger,Trigger6M))</f>
        <v>1.7415545586708079E-2</v>
      </c>
      <c r="BD2177" s="246">
        <f>_xll.qlIndexFixing($BE$1,AZ2177,TRUE,_xll.ohTrigger(Trigger,Trigger6M))</f>
        <v>1.7538612418923918E-2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54613</v>
      </c>
      <c r="BA2178" s="101">
        <f>_xll.qlCalendarAdvance(Calendar,BA2177,AY2178,"f",,Trigger)</f>
        <v>54617</v>
      </c>
      <c r="BB2178" s="101">
        <f>_xll.qlInterestRateIndexMaturity(Currency&amp;"ibor"&amp;Tenor,BA2178,Trigger)</f>
        <v>54801</v>
      </c>
      <c r="BC2178" s="246">
        <f>_xll.qlIndexFixing($AC$5,AZ2178,TRUE,_xll.ohTrigger(Trigger,Trigger6M))</f>
        <v>1.7415764918931768E-2</v>
      </c>
      <c r="BD2178" s="246">
        <f>_xll.qlIndexFixing($BE$1,AZ2178,TRUE,_xll.ohTrigger(Trigger,Trigger6M))</f>
        <v>1.7533144252531625E-2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54620</v>
      </c>
      <c r="BA2179" s="101">
        <f>_xll.qlCalendarAdvance(Calendar,BA2178,AY2179,"f",,Trigger)</f>
        <v>54624</v>
      </c>
      <c r="BB2179" s="101">
        <f>_xll.qlInterestRateIndexMaturity(Currency&amp;"ibor"&amp;Tenor,BA2179,Trigger)</f>
        <v>54808</v>
      </c>
      <c r="BC2179" s="246">
        <f>_xll.qlIndexFixing($AC$5,AZ2179,TRUE,_xll.ohTrigger(Trigger,Trigger6M))</f>
        <v>1.7415984251179351E-2</v>
      </c>
      <c r="BD2179" s="246">
        <f>_xll.qlIndexFixing($BE$1,AZ2179,TRUE,_xll.ohTrigger(Trigger,Trigger6M))</f>
        <v>1.7527646422673297E-2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54627</v>
      </c>
      <c r="BA2180" s="101">
        <f>_xll.qlCalendarAdvance(Calendar,BA2179,AY2180,"f",,Trigger)</f>
        <v>54631</v>
      </c>
      <c r="BB2180" s="101">
        <f>_xll.qlInterestRateIndexMaturity(Currency&amp;"ibor"&amp;Tenor,BA2180,Trigger)</f>
        <v>54815</v>
      </c>
      <c r="BC2180" s="246">
        <f>_xll.qlIndexFixing($AC$5,AZ2180,TRUE,_xll.ohTrigger(Trigger,Trigger6M))</f>
        <v>1.7416203583451695E-2</v>
      </c>
      <c r="BD2180" s="246">
        <f>_xll.qlIndexFixing($BE$1,AZ2180,TRUE,_xll.ohTrigger(Trigger,Trigger6M))</f>
        <v>1.7522118929596132E-2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54634</v>
      </c>
      <c r="BA2181" s="101">
        <f>_xll.qlCalendarAdvance(Calendar,BA2180,AY2181,"f",,Trigger)</f>
        <v>54638</v>
      </c>
      <c r="BB2181" s="101">
        <f>_xll.qlInterestRateIndexMaturity(Currency&amp;"ibor"&amp;Tenor,BA2181,Trigger)</f>
        <v>54822</v>
      </c>
      <c r="BC2181" s="246">
        <f>_xll.qlIndexFixing($AC$5,AZ2181,TRUE,_xll.ohTrigger(Trigger,Trigger6M))</f>
        <v>1.7416422915748367E-2</v>
      </c>
      <c r="BD2181" s="246">
        <f>_xll.qlIndexFixing($BE$1,AZ2181,TRUE,_xll.ohTrigger(Trigger,Trigger6M))</f>
        <v>1.7516561773549495E-2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54641</v>
      </c>
      <c r="BA2182" s="101">
        <f>_xll.qlCalendarAdvance(Calendar,BA2181,AY2182,"f",,Trigger)</f>
        <v>54645</v>
      </c>
      <c r="BB2182" s="101">
        <f>_xll.qlInterestRateIndexMaturity(Currency&amp;"ibor"&amp;Tenor,BA2182,Trigger)</f>
        <v>54829</v>
      </c>
      <c r="BC2182" s="246">
        <f>_xll.qlIndexFixing($AC$5,AZ2182,TRUE,_xll.ohTrigger(Trigger,Trigger6M))</f>
        <v>1.74166422480698E-2</v>
      </c>
      <c r="BD2182" s="246">
        <f>_xll.qlIndexFixing($BE$1,AZ2182,TRUE,_xll.ohTrigger(Trigger,Trigger6M))</f>
        <v>1.751097495478536E-2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54648</v>
      </c>
      <c r="BA2183" s="101">
        <f>_xll.qlCalendarAdvance(Calendar,BA2182,AY2183,"f",,Trigger)</f>
        <v>54652</v>
      </c>
      <c r="BB2183" s="101">
        <f>_xll.qlInterestRateIndexMaturity(Currency&amp;"ibor"&amp;Tenor,BA2183,Trigger)</f>
        <v>54836</v>
      </c>
      <c r="BC2183" s="246">
        <f>_xll.qlIndexFixing($AC$5,AZ2183,TRUE,_xll.ohTrigger(Trigger,Trigger6M))</f>
        <v>1.7416861580415131E-2</v>
      </c>
      <c r="BD2183" s="246">
        <f>_xll.qlIndexFixing($BE$1,AZ2183,TRUE,_xll.ohTrigger(Trigger,Trigger6M))</f>
        <v>1.7505358473553962E-2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54655</v>
      </c>
      <c r="BA2184" s="101">
        <f>_xll.qlCalendarAdvance(Calendar,BA2183,AY2184,"f",,Trigger)</f>
        <v>54659</v>
      </c>
      <c r="BB2184" s="101">
        <f>_xll.qlInterestRateIndexMaturity(Currency&amp;"ibor"&amp;Tenor,BA2184,Trigger)</f>
        <v>54843</v>
      </c>
      <c r="BC2184" s="246">
        <f>_xll.qlIndexFixing($AC$5,AZ2184,TRUE,_xll.ohTrigger(Trigger,Trigger6M))</f>
        <v>1.741708091278479E-2</v>
      </c>
      <c r="BD2184" s="246">
        <f>_xll.qlIndexFixing($BE$1,AZ2184,TRUE,_xll.ohTrigger(Trigger,Trigger6M))</f>
        <v>1.749971233010944E-2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54662</v>
      </c>
      <c r="BA2185" s="101">
        <f>_xll.qlCalendarAdvance(Calendar,BA2184,AY2185,"f",,Trigger)</f>
        <v>54666</v>
      </c>
      <c r="BB2185" s="101">
        <f>_xll.qlInterestRateIndexMaturity(Currency&amp;"ibor"&amp;Tenor,BA2185,Trigger)</f>
        <v>54847</v>
      </c>
      <c r="BC2185" s="246">
        <f>_xll.qlIndexFixing($AC$5,AZ2185,TRUE,_xll.ohTrigger(Trigger,Trigger6M))</f>
        <v>1.7415993037339147E-2</v>
      </c>
      <c r="BD2185" s="246">
        <f>_xll.qlIndexFixing($BE$1,AZ2185,TRUE,_xll.ohTrigger(Trigger,Trigger6M))</f>
        <v>1.7494011391959198E-2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54669</v>
      </c>
      <c r="BA2186" s="101">
        <f>_xll.qlCalendarAdvance(Calendar,BA2185,AY2186,"f",,Trigger)</f>
        <v>54673</v>
      </c>
      <c r="BB2186" s="101">
        <f>_xll.qlInterestRateIndexMaturity(Currency&amp;"ibor"&amp;Tenor,BA2186,Trigger)</f>
        <v>54854</v>
      </c>
      <c r="BC2186" s="246">
        <f>_xll.qlIndexFixing($AC$5,AZ2186,TRUE,_xll.ohTrigger(Trigger,Trigger6M))</f>
        <v>1.7416212338060375E-2</v>
      </c>
      <c r="BD2186" s="246">
        <f>_xll.qlIndexFixing($BE$1,AZ2186,TRUE,_xll.ohTrigger(Trigger,Trigger6M))</f>
        <v>1.7488313107840162E-2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54676</v>
      </c>
      <c r="BA2187" s="101">
        <f>_xll.qlCalendarAdvance(Calendar,BA2186,AY2187,"f",,Trigger)</f>
        <v>54680</v>
      </c>
      <c r="BB2187" s="101">
        <f>_xll.qlInterestRateIndexMaturity(Currency&amp;"ibor"&amp;Tenor,BA2187,Trigger)</f>
        <v>54861</v>
      </c>
      <c r="BC2187" s="246">
        <f>_xll.qlIndexFixing($AC$5,AZ2187,TRUE,_xll.ohTrigger(Trigger,Trigger6M))</f>
        <v>1.7416431638805897E-2</v>
      </c>
      <c r="BD2187" s="246">
        <f>_xll.qlIndexFixing($BE$1,AZ2187,TRUE,_xll.ohTrigger(Trigger,Trigger6M))</f>
        <v>1.7482585166253485E-2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54683</v>
      </c>
      <c r="BA2188" s="101">
        <f>_xll.qlCalendarAdvance(Calendar,BA2187,AY2188,"f",,Trigger)</f>
        <v>54687</v>
      </c>
      <c r="BB2188" s="101">
        <f>_xll.qlInterestRateIndexMaturity(Currency&amp;"ibor"&amp;Tenor,BA2188,Trigger)</f>
        <v>54868</v>
      </c>
      <c r="BC2188" s="246">
        <f>_xll.qlIndexFixing($AC$5,AZ2188,TRUE,_xll.ohTrigger(Trigger,Trigger6M))</f>
        <v>1.7416650939575704E-2</v>
      </c>
      <c r="BD2188" s="246">
        <f>_xll.qlIndexFixing($BE$1,AZ2188,TRUE,_xll.ohTrigger(Trigger,Trigger6M))</f>
        <v>1.747682756745355E-2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54690</v>
      </c>
      <c r="BA2189" s="101">
        <f>_xll.qlCalendarAdvance(Calendar,BA2188,AY2189,"f",,Trigger)</f>
        <v>54694</v>
      </c>
      <c r="BB2189" s="101">
        <f>_xll.qlInterestRateIndexMaturity(Currency&amp;"ibor"&amp;Tenor,BA2189,Trigger)</f>
        <v>54875</v>
      </c>
      <c r="BC2189" s="246">
        <f>_xll.qlIndexFixing($AC$5,AZ2189,TRUE,_xll.ohTrigger(Trigger,Trigger6M))</f>
        <v>1.7416870240369361E-2</v>
      </c>
      <c r="BD2189" s="246">
        <f>_xll.qlIndexFixing($BE$1,AZ2189,TRUE,_xll.ohTrigger(Trigger,Trigger6M))</f>
        <v>1.7471040311696499E-2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54697</v>
      </c>
      <c r="BA2190" s="101">
        <f>_xll.qlCalendarAdvance(Calendar,BA2189,AY2190,"f",,Trigger)</f>
        <v>54701</v>
      </c>
      <c r="BB2190" s="101">
        <f>_xll.qlInterestRateIndexMaturity(Currency&amp;"ibor"&amp;Tenor,BA2190,Trigger)</f>
        <v>54883</v>
      </c>
      <c r="BC2190" s="246">
        <f>_xll.qlIndexFixing($AC$5,AZ2190,TRUE,_xll.ohTrigger(Trigger,Trigger6M))</f>
        <v>1.7417525314952012E-2</v>
      </c>
      <c r="BD2190" s="246">
        <f>_xll.qlIndexFixing($BE$1,AZ2190,TRUE,_xll.ohTrigger(Trigger,Trigger6M))</f>
        <v>1.7465220021249377E-2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54704</v>
      </c>
      <c r="BA2191" s="101">
        <f>_xll.qlCalendarAdvance(Calendar,BA2190,AY2191,"f",,Trigger)</f>
        <v>54708</v>
      </c>
      <c r="BB2191" s="101">
        <f>_xll.qlInterestRateIndexMaturity(Currency&amp;"ibor"&amp;Tenor,BA2191,Trigger)</f>
        <v>54890</v>
      </c>
      <c r="BC2191" s="246">
        <f>_xll.qlIndexFixing($AC$5,AZ2191,TRUE,_xll.ohTrigger(Trigger,Trigger6M))</f>
        <v>1.741774462635929E-2</v>
      </c>
      <c r="BD2191" s="246">
        <f>_xll.qlIndexFixing($BE$1,AZ2191,TRUE,_xll.ohTrigger(Trigger,Trigger6M))</f>
        <v>1.7459371051607133E-2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54711</v>
      </c>
      <c r="BA2192" s="101">
        <f>_xll.qlCalendarAdvance(Calendar,BA2191,AY2192,"f",,Trigger)</f>
        <v>54715</v>
      </c>
      <c r="BB2192" s="101">
        <f>_xll.qlInterestRateIndexMaturity(Currency&amp;"ibor"&amp;Tenor,BA2192,Trigger)</f>
        <v>54897</v>
      </c>
      <c r="BC2192" s="246">
        <f>_xll.qlIndexFixing($AC$5,AZ2192,TRUE,_xll.ohTrigger(Trigger,Trigger6M))</f>
        <v>1.7417963937790722E-2</v>
      </c>
      <c r="BD2192" s="246">
        <f>_xll.qlIndexFixing($BE$1,AZ2192,TRUE,_xll.ohTrigger(Trigger,Trigger6M))</f>
        <v>1.745349242446162E-2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54718</v>
      </c>
      <c r="BA2193" s="101">
        <f>_xll.qlCalendarAdvance(Calendar,BA2192,AY2193,"f",,Trigger)</f>
        <v>54722</v>
      </c>
      <c r="BB2193" s="101">
        <f>_xll.qlInterestRateIndexMaturity(Currency&amp;"ibor"&amp;Tenor,BA2193,Trigger)</f>
        <v>54904</v>
      </c>
      <c r="BC2193" s="246">
        <f>_xll.qlIndexFixing($AC$5,AZ2193,TRUE,_xll.ohTrigger(Trigger,Trigger6M))</f>
        <v>1.7418183249246311E-2</v>
      </c>
      <c r="BD2193" s="246">
        <f>_xll.qlIndexFixing($BE$1,AZ2193,TRUE,_xll.ohTrigger(Trigger,Trigger6M))</f>
        <v>1.7447584140076806E-2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54725</v>
      </c>
      <c r="BA2194" s="101">
        <f>_xll.qlCalendarAdvance(Calendar,BA2193,AY2194,"f",,Trigger)</f>
        <v>54729</v>
      </c>
      <c r="BB2194" s="101">
        <f>_xll.qlInterestRateIndexMaturity(Currency&amp;"ibor"&amp;Tenor,BA2194,Trigger)</f>
        <v>54910</v>
      </c>
      <c r="BC2194" s="246">
        <f>_xll.qlIndexFixing($AC$5,AZ2194,TRUE,_xll.ohTrigger(Trigger,Trigger6M))</f>
        <v>1.7417966744695815E-2</v>
      </c>
      <c r="BD2194" s="246">
        <f>_xll.qlIndexFixing($BE$1,AZ2194,TRUE,_xll.ohTrigger(Trigger,Trigger6M))</f>
        <v>1.7441659187573236E-2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54732</v>
      </c>
      <c r="BA2195" s="101">
        <f>_xll.qlCalendarAdvance(Calendar,BA2194,AY2195,"f",,Trigger)</f>
        <v>54736</v>
      </c>
      <c r="BB2195" s="101">
        <f>_xll.qlInterestRateIndexMaturity(Currency&amp;"ibor"&amp;Tenor,BA2195,Trigger)</f>
        <v>54917</v>
      </c>
      <c r="BC2195" s="246">
        <f>_xll.qlIndexFixing($AC$5,AZ2195,TRUE,_xll.ohTrigger(Trigger,Trigger6M))</f>
        <v>1.7418186045633003E-2</v>
      </c>
      <c r="BD2195" s="246">
        <f>_xll.qlIndexFixing($BE$1,AZ2195,TRUE,_xll.ohTrigger(Trigger,Trigger6M))</f>
        <v>1.7435693995506964E-2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54739</v>
      </c>
      <c r="BA2196" s="101">
        <f>_xll.qlCalendarAdvance(Calendar,BA2195,AY2196,"f",,Trigger)</f>
        <v>54743</v>
      </c>
      <c r="BB2196" s="101">
        <f>_xll.qlInterestRateIndexMaturity(Currency&amp;"ibor"&amp;Tenor,BA2196,Trigger)</f>
        <v>54924</v>
      </c>
      <c r="BC2196" s="246">
        <f>_xll.qlIndexFixing($AC$5,AZ2196,TRUE,_xll.ohTrigger(Trigger,Trigger6M))</f>
        <v>1.741840534659448E-2</v>
      </c>
      <c r="BD2196" s="246">
        <f>_xll.qlIndexFixing($BE$1,AZ2196,TRUE,_xll.ohTrigger(Trigger,Trigger6M))</f>
        <v>1.7429699148306655E-2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54746</v>
      </c>
      <c r="BA2197" s="101">
        <f>_xll.qlCalendarAdvance(Calendar,BA2196,AY2197,"f",,Trigger)</f>
        <v>54750</v>
      </c>
      <c r="BB2197" s="101">
        <f>_xll.qlInterestRateIndexMaturity(Currency&amp;"ibor"&amp;Tenor,BA2197,Trigger)</f>
        <v>54931</v>
      </c>
      <c r="BC2197" s="246">
        <f>_xll.qlIndexFixing($AC$5,AZ2197,TRUE,_xll.ohTrigger(Trigger,Trigger6M))</f>
        <v>1.7418624647579366E-2</v>
      </c>
      <c r="BD2197" s="246">
        <f>_xll.qlIndexFixing($BE$1,AZ2197,TRUE,_xll.ohTrigger(Trigger,Trigger6M))</f>
        <v>1.7423674646239055E-2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54753</v>
      </c>
      <c r="BA2198" s="101">
        <f>_xll.qlCalendarAdvance(Calendar,BA2197,AY2198,"f",,Trigger)</f>
        <v>54757</v>
      </c>
      <c r="BB2198" s="101">
        <f>_xll.qlInterestRateIndexMaturity(Currency&amp;"ibor"&amp;Tenor,BA2198,Trigger)</f>
        <v>54939</v>
      </c>
      <c r="BC2198" s="246">
        <f>_xll.qlIndexFixing($AC$5,AZ2198,TRUE,_xll.ohTrigger(Trigger,Trigger6M))</f>
        <v>1.741927980688485E-2</v>
      </c>
      <c r="BD2198" s="246">
        <f>_xll.qlIndexFixing($BE$1,AZ2198,TRUE,_xll.ohTrigger(Trigger,Trigger6M))</f>
        <v>1.7417597868819981E-2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54760</v>
      </c>
      <c r="BA2199" s="101">
        <f>_xll.qlCalendarAdvance(Calendar,BA2198,AY2199,"f",,Trigger)</f>
        <v>54764</v>
      </c>
      <c r="BB2199" s="101">
        <f>_xll.qlInterestRateIndexMaturity(Currency&amp;"ibor"&amp;Tenor,BA2199,Trigger)</f>
        <v>54946</v>
      </c>
      <c r="BC2199" s="246">
        <f>_xll.qlIndexFixing($AC$5,AZ2199,TRUE,_xll.ohTrigger(Trigger,Trigger6M))</f>
        <v>1.7419499118484939E-2</v>
      </c>
      <c r="BD2199" s="246">
        <f>_xll.qlIndexFixing($BE$1,AZ2199,TRUE,_xll.ohTrigger(Trigger,Trigger6M))</f>
        <v>1.7411511646575117E-2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54767</v>
      </c>
      <c r="BA2200" s="101">
        <f>_xll.qlCalendarAdvance(Calendar,BA2199,AY2200,"f",,Trigger)</f>
        <v>54771</v>
      </c>
      <c r="BB2200" s="101">
        <f>_xll.qlInterestRateIndexMaturity(Currency&amp;"ibor"&amp;Tenor,BA2200,Trigger)</f>
        <v>54953</v>
      </c>
      <c r="BC2200" s="246">
        <f>_xll.qlIndexFixing($AC$5,AZ2200,TRUE,_xll.ohTrigger(Trigger,Trigger6M))</f>
        <v>1.7419718430108744E-2</v>
      </c>
      <c r="BD2200" s="246">
        <f>_xll.qlIndexFixing($BE$1,AZ2200,TRUE,_xll.ohTrigger(Trigger,Trigger6M))</f>
        <v>1.7405395768961981E-2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54774</v>
      </c>
      <c r="BA2201" s="101">
        <f>_xll.qlCalendarAdvance(Calendar,BA2200,AY2201,"f",,Trigger)</f>
        <v>54778</v>
      </c>
      <c r="BB2201" s="101">
        <f>_xll.qlInterestRateIndexMaturity(Currency&amp;"ibor"&amp;Tenor,BA2201,Trigger)</f>
        <v>54960</v>
      </c>
      <c r="BC2201" s="246">
        <f>_xll.qlIndexFixing($AC$5,AZ2201,TRUE,_xll.ohTrigger(Trigger,Trigger6M))</f>
        <v>1.7419937741757149E-2</v>
      </c>
      <c r="BD2201" s="246">
        <f>_xll.qlIndexFixing($BE$1,AZ2201,TRUE,_xll.ohTrigger(Trigger,Trigger6M))</f>
        <v>1.7399250236255083E-2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54781</v>
      </c>
      <c r="BA2202" s="101">
        <f>_xll.qlCalendarAdvance(Calendar,BA2201,AY2202,"f",,Trigger)</f>
        <v>54785</v>
      </c>
      <c r="BB2202" s="101">
        <f>_xll.qlInterestRateIndexMaturity(Currency&amp;"ibor"&amp;Tenor,BA2202,Trigger)</f>
        <v>54967</v>
      </c>
      <c r="BC2202" s="246">
        <f>_xll.qlIndexFixing($AC$5,AZ2202,TRUE,_xll.ohTrigger(Trigger,Trigger6M))</f>
        <v>1.7420157053429267E-2</v>
      </c>
      <c r="BD2202" s="246">
        <f>_xll.qlIndexFixing($BE$1,AZ2202,TRUE,_xll.ohTrigger(Trigger,Trigger6M))</f>
        <v>1.7393075048726725E-2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54788</v>
      </c>
      <c r="BA2203" s="101">
        <f>_xll.qlCalendarAdvance(Calendar,BA2202,AY2203,"f",,Trigger)</f>
        <v>54792</v>
      </c>
      <c r="BB2203" s="101">
        <f>_xll.qlInterestRateIndexMaturity(Currency&amp;"ibor"&amp;Tenor,BA2203,Trigger)</f>
        <v>54973</v>
      </c>
      <c r="BC2203" s="246">
        <f>_xll.qlIndexFixing($AC$5,AZ2203,TRUE,_xll.ohTrigger(Trigger,Trigger6M))</f>
        <v>1.7419940453994351E-2</v>
      </c>
      <c r="BD2203" s="246">
        <f>_xll.qlIndexFixing($BE$1,AZ2203,TRUE,_xll.ohTrigger(Trigger,Trigger6M))</f>
        <v>1.738690489668188E-2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54795</v>
      </c>
      <c r="BA2204" s="101">
        <f>_xll.qlCalendarAdvance(Calendar,BA2203,AY2204,"f",,Trigger)</f>
        <v>54799</v>
      </c>
      <c r="BB2204" s="101">
        <f>_xll.qlInterestRateIndexMaturity(Currency&amp;"ibor"&amp;Tenor,BA2204,Trigger)</f>
        <v>54980</v>
      </c>
      <c r="BC2204" s="246">
        <f>_xll.qlIndexFixing($AC$5,AZ2204,TRUE,_xll.ohTrigger(Trigger,Trigger6M))</f>
        <v>1.7408634032441538E-2</v>
      </c>
      <c r="BD2204" s="246">
        <f>_xll.qlIndexFixing($BE$1,AZ2204,TRUE,_xll.ohTrigger(Trigger,Trigger6M))</f>
        <v>1.7380673177095553E-2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54802</v>
      </c>
      <c r="BA2205" s="101">
        <f>_xll.qlCalendarAdvance(Calendar,BA2204,AY2205,"f",,Trigger)</f>
        <v>54806</v>
      </c>
      <c r="BB2205" s="101">
        <f>_xll.qlInterestRateIndexMaturity(Currency&amp;"ibor"&amp;Tenor,BA2205,Trigger)</f>
        <v>54987</v>
      </c>
      <c r="BC2205" s="246">
        <f>_xll.qlIndexFixing($AC$5,AZ2205,TRUE,_xll.ohTrigger(Trigger,Trigger6M))</f>
        <v>1.7397315063526236E-2</v>
      </c>
      <c r="BD2205" s="246">
        <f>_xll.qlIndexFixing($BE$1,AZ2205,TRUE,_xll.ohTrigger(Trigger,Trigger6M))</f>
        <v>1.7374413958780189E-2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54809</v>
      </c>
      <c r="BA2206" s="101">
        <f>_xll.qlCalendarAdvance(Calendar,BA2205,AY2206,"f",,Trigger)</f>
        <v>54813</v>
      </c>
      <c r="BB2206" s="101">
        <f>_xll.qlInterestRateIndexMaturity(Currency&amp;"ibor"&amp;Tenor,BA2206,Trigger)</f>
        <v>54994</v>
      </c>
      <c r="BC2206" s="246">
        <f>_xll.qlIndexFixing($AC$5,AZ2206,TRUE,_xll.ohTrigger(Trigger,Trigger6M))</f>
        <v>1.7385983547459107E-2</v>
      </c>
      <c r="BD2206" s="246">
        <f>_xll.qlIndexFixing($BE$1,AZ2206,TRUE,_xll.ohTrigger(Trigger,Trigger6M))</f>
        <v>1.7368129395952038E-2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54816</v>
      </c>
      <c r="BA2207" s="101">
        <f>_xll.qlCalendarAdvance(Calendar,BA2206,AY2207,"f",,Trigger)</f>
        <v>54820</v>
      </c>
      <c r="BB2207" s="101">
        <f>_xll.qlInterestRateIndexMaturity(Currency&amp;"ibor"&amp;Tenor,BA2207,Trigger)</f>
        <v>55001</v>
      </c>
      <c r="BC2207" s="246">
        <f>_xll.qlIndexFixing($AC$5,AZ2207,TRUE,_xll.ohTrigger(Trigger,Trigger6M))</f>
        <v>1.7374639484455671E-2</v>
      </c>
      <c r="BD2207" s="246">
        <f>_xll.qlIndexFixing($BE$1,AZ2207,TRUE,_xll.ohTrigger(Trigger,Trigger6M))</f>
        <v>1.7361821642800854E-2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54823</v>
      </c>
      <c r="BA2208" s="101">
        <f>_xll.qlCalendarAdvance(Calendar,BA2207,AY2208,"f",,Trigger)</f>
        <v>54827</v>
      </c>
      <c r="BB2208" s="101">
        <f>_xll.qlInterestRateIndexMaturity(Currency&amp;"ibor"&amp;Tenor,BA2208,Trigger)</f>
        <v>55008</v>
      </c>
      <c r="BC2208" s="246">
        <f>_xll.qlIndexFixing($AC$5,AZ2208,TRUE,_xll.ohTrigger(Trigger,Trigger6M))</f>
        <v>1.7363282874728356E-2</v>
      </c>
      <c r="BD2208" s="246">
        <f>_xll.qlIndexFixing($BE$1,AZ2208,TRUE,_xll.ohTrigger(Trigger,Trigger6M))</f>
        <v>1.7355492853489897E-2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54830</v>
      </c>
      <c r="BA2209" s="101">
        <f>_xll.qlCalendarAdvance(Calendar,BA2208,AY2209,"f",,Trigger)</f>
        <v>54834</v>
      </c>
      <c r="BB2209" s="101">
        <f>_xll.qlInterestRateIndexMaturity(Currency&amp;"ibor"&amp;Tenor,BA2209,Trigger)</f>
        <v>55015</v>
      </c>
      <c r="BC2209" s="246">
        <f>_xll.qlIndexFixing($AC$5,AZ2209,TRUE,_xll.ohTrigger(Trigger,Trigger6M))</f>
        <v>1.7351913718491794E-2</v>
      </c>
      <c r="BD2209" s="246">
        <f>_xll.qlIndexFixing($BE$1,AZ2209,TRUE,_xll.ohTrigger(Trigger,Trigger6M))</f>
        <v>1.7349145182157685E-2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54837</v>
      </c>
      <c r="BA2210" s="101">
        <f>_xll.qlCalendarAdvance(Calendar,BA2209,AY2210,"f",,Trigger)</f>
        <v>54841</v>
      </c>
      <c r="BB2210" s="101">
        <f>_xll.qlInterestRateIndexMaturity(Currency&amp;"ibor"&amp;Tenor,BA2210,Trigger)</f>
        <v>55022</v>
      </c>
      <c r="BC2210" s="246">
        <f>_xll.qlIndexFixing($AC$5,AZ2210,TRUE,_xll.ohTrigger(Trigger,Trigger6M))</f>
        <v>1.7340532015958855E-2</v>
      </c>
      <c r="BD2210" s="246">
        <f>_xll.qlIndexFixing($BE$1,AZ2210,TRUE,_xll.ohTrigger(Trigger,Trigger6M))</f>
        <v>1.7342780782914485E-2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54844</v>
      </c>
      <c r="BA2211" s="101">
        <f>_xll.qlCalendarAdvance(Calendar,BA2210,AY2211,"f",,Trigger)</f>
        <v>54848</v>
      </c>
      <c r="BB2211" s="101">
        <f>_xll.qlInterestRateIndexMaturity(Currency&amp;"ibor"&amp;Tenor,BA2211,Trigger)</f>
        <v>55032</v>
      </c>
      <c r="BC2211" s="246">
        <f>_xll.qlIndexFixing($AC$5,AZ2211,TRUE,_xll.ohTrigger(Trigger,Trigger6M))</f>
        <v>1.7327041151527042E-2</v>
      </c>
      <c r="BD2211" s="246">
        <f>_xll.qlIndexFixing($BE$1,AZ2211,TRUE,_xll.ohTrigger(Trigger,Trigger6M))</f>
        <v>1.7336266580002535E-2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54851</v>
      </c>
      <c r="BA2212" s="101">
        <f>_xll.qlCalendarAdvance(Calendar,BA2211,AY2212,"f",,Trigger)</f>
        <v>54855</v>
      </c>
      <c r="BB2212" s="101">
        <f>_xll.qlInterestRateIndexMaturity(Currency&amp;"ibor"&amp;Tenor,BA2212,Trigger)</f>
        <v>55039</v>
      </c>
      <c r="BC2212" s="246">
        <f>_xll.qlIndexFixing($AC$5,AZ2212,TRUE,_xll.ohTrigger(Trigger,Trigger6M))</f>
        <v>1.7315817001631872E-2</v>
      </c>
      <c r="BD2212" s="246">
        <f>_xll.qlIndexFixing($BE$1,AZ2212,TRUE,_xll.ohTrigger(Trigger,Trigger6M))</f>
        <v>1.7329874557226673E-2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54858</v>
      </c>
      <c r="BA2213" s="101">
        <f>_xll.qlCalendarAdvance(Calendar,BA2212,AY2213,"f",,Trigger)</f>
        <v>54862</v>
      </c>
      <c r="BB2213" s="101">
        <f>_xll.qlInterestRateIndexMaturity(Currency&amp;"ibor"&amp;Tenor,BA2213,Trigger)</f>
        <v>55046</v>
      </c>
      <c r="BC2213" s="246">
        <f>_xll.qlIndexFixing($AC$5,AZ2213,TRUE,_xll.ohTrigger(Trigger,Trigger6M))</f>
        <v>1.7304580508899516E-2</v>
      </c>
      <c r="BD2213" s="246">
        <f>_xll.qlIndexFixing($BE$1,AZ2213,TRUE,_xll.ohTrigger(Trigger,Trigger6M))</f>
        <v>1.732347285965289E-2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54865</v>
      </c>
      <c r="BA2214" s="101">
        <f>_xll.qlCalendarAdvance(Calendar,BA2213,AY2214,"f",,Trigger)</f>
        <v>54869</v>
      </c>
      <c r="BB2214" s="101">
        <f>_xll.qlInterestRateIndexMaturity(Currency&amp;"ibor"&amp;Tenor,BA2214,Trigger)</f>
        <v>55053</v>
      </c>
      <c r="BC2214" s="246">
        <f>_xll.qlIndexFixing($AC$5,AZ2214,TRUE,_xll.ohTrigger(Trigger,Trigger6M))</f>
        <v>1.7293331673540677E-2</v>
      </c>
      <c r="BD2214" s="246">
        <f>_xll.qlIndexFixing($BE$1,AZ2214,TRUE,_xll.ohTrigger(Trigger,Trigger6M))</f>
        <v>1.7317063606465146E-2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54872</v>
      </c>
      <c r="BA2215" s="101">
        <f>_xll.qlCalendarAdvance(Calendar,BA2214,AY2215,"f",,Trigger)</f>
        <v>54876</v>
      </c>
      <c r="BB2215" s="101">
        <f>_xll.qlInterestRateIndexMaturity(Currency&amp;"ibor"&amp;Tenor,BA2215,Trigger)</f>
        <v>55060</v>
      </c>
      <c r="BC2215" s="246">
        <f>_xll.qlIndexFixing($AC$5,AZ2215,TRUE,_xll.ohTrigger(Trigger,Trigger6M))</f>
        <v>1.7282070495767785E-2</v>
      </c>
      <c r="BD2215" s="246">
        <f>_xll.qlIndexFixing($BE$1,AZ2215,TRUE,_xll.ohTrigger(Trigger,Trigger6M))</f>
        <v>1.731064891681873E-2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54879</v>
      </c>
      <c r="BA2216" s="101">
        <f>_xll.qlCalendarAdvance(Calendar,BA2215,AY2216,"f",,Trigger)</f>
        <v>54883</v>
      </c>
      <c r="BB2216" s="101">
        <f>_xll.qlInterestRateIndexMaturity(Currency&amp;"ibor"&amp;Tenor,BA2216,Trigger)</f>
        <v>55066</v>
      </c>
      <c r="BC2216" s="246">
        <f>_xll.qlIndexFixing($AC$5,AZ2216,TRUE,_xll.ohTrigger(Trigger,Trigger6M))</f>
        <v>1.7271182092319707E-2</v>
      </c>
      <c r="BD2216" s="246">
        <f>_xll.qlIndexFixing($BE$1,AZ2216,TRUE,_xll.ohTrigger(Trigger,Trigger6M))</f>
        <v>1.7304275081466959E-2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54884</v>
      </c>
      <c r="BA2217" s="101">
        <f>_xll.qlCalendarAdvance(Calendar,BA2216,AY2217,"f",,Trigger)</f>
        <v>54890</v>
      </c>
      <c r="BB2217" s="101">
        <f>_xll.qlInterestRateIndexMaturity(Currency&amp;"ibor"&amp;Tenor,BA2217,Trigger)</f>
        <v>55073</v>
      </c>
      <c r="BC2217" s="246">
        <f>_xll.qlIndexFixing($AC$5,AZ2217,TRUE,_xll.ohTrigger(Trigger,Trigger6M))</f>
        <v>1.7259835679959656E-2</v>
      </c>
      <c r="BD2217" s="246">
        <f>_xll.qlIndexFixing($BE$1,AZ2217,TRUE,_xll.ohTrigger(Trigger,Trigger6M))</f>
        <v>1.729785520753133E-2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54893</v>
      </c>
      <c r="BA2218" s="101">
        <f>_xll.qlCalendarAdvance(Calendar,BA2217,AY2218,"f",,Trigger)</f>
        <v>54897</v>
      </c>
      <c r="BB2218" s="101">
        <f>_xll.qlInterestRateIndexMaturity(Currency&amp;"ibor"&amp;Tenor,BA2218,Trigger)</f>
        <v>55080</v>
      </c>
      <c r="BC2218" s="246">
        <f>_xll.qlIndexFixing($AC$5,AZ2218,TRUE,_xll.ohTrigger(Trigger,Trigger6M))</f>
        <v>1.7248476858961553E-2</v>
      </c>
      <c r="BD2218" s="246">
        <f>_xll.qlIndexFixing($BE$1,AZ2218,TRUE,_xll.ohTrigger(Trigger,Trigger6M))</f>
        <v>1.7291436116993967E-2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54900</v>
      </c>
      <c r="BA2219" s="101">
        <f>_xll.qlCalendarAdvance(Calendar,BA2218,AY2219,"f",,Trigger)</f>
        <v>54904</v>
      </c>
      <c r="BB2219" s="101">
        <f>_xll.qlInterestRateIndexMaturity(Currency&amp;"ibor"&amp;Tenor,BA2219,Trigger)</f>
        <v>55087</v>
      </c>
      <c r="BC2219" s="246">
        <f>_xll.qlIndexFixing($AC$5,AZ2219,TRUE,_xll.ohTrigger(Trigger,Trigger6M))</f>
        <v>1.7237105629538996E-2</v>
      </c>
      <c r="BD2219" s="246">
        <f>_xll.qlIndexFixing($BE$1,AZ2219,TRUE,_xll.ohTrigger(Trigger,Trigger6M))</f>
        <v>1.728501994038013E-2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54907</v>
      </c>
      <c r="BA2220" s="101">
        <f>_xll.qlCalendarAdvance(Calendar,BA2219,AY2220,"f",,Trigger)</f>
        <v>54911</v>
      </c>
      <c r="BB2220" s="101">
        <f>_xll.qlInterestRateIndexMaturity(Currency&amp;"ibor"&amp;Tenor,BA2220,Trigger)</f>
        <v>55095</v>
      </c>
      <c r="BC2220" s="246">
        <f>_xll.qlIndexFixing($AC$5,AZ2220,TRUE,_xll.ohTrigger(Trigger,Trigger6M))</f>
        <v>1.7225579478119295E-2</v>
      </c>
      <c r="BD2220" s="246">
        <f>_xll.qlIndexFixing($BE$1,AZ2220,TRUE,_xll.ohTrigger(Trigger,Trigger6M))</f>
        <v>1.7278568090232191E-2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54914</v>
      </c>
      <c r="BA2221" s="101">
        <f>_xll.qlCalendarAdvance(Calendar,BA2220,AY2221,"f",,Trigger)</f>
        <v>54918</v>
      </c>
      <c r="BB2221" s="101">
        <f>_xll.qlInterestRateIndexMaturity(Currency&amp;"ibor"&amp;Tenor,BA2221,Trigger)</f>
        <v>55102</v>
      </c>
      <c r="BC2221" s="246">
        <f>_xll.qlIndexFixing($AC$5,AZ2221,TRUE,_xll.ohTrigger(Trigger,Trigger6M))</f>
        <v>1.7214244250322031E-2</v>
      </c>
      <c r="BD2221" s="246">
        <f>_xll.qlIndexFixing($BE$1,AZ2221,TRUE,_xll.ohTrigger(Trigger,Trigger6M))</f>
        <v>1.7272165282564651E-2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54921</v>
      </c>
      <c r="BA2222" s="101">
        <f>_xll.qlCalendarAdvance(Calendar,BA2221,AY2222,"f",,Trigger)</f>
        <v>54925</v>
      </c>
      <c r="BB2222" s="101">
        <f>_xll.qlInterestRateIndexMaturity(Currency&amp;"ibor"&amp;Tenor,BA2222,Trigger)</f>
        <v>55109</v>
      </c>
      <c r="BC2222" s="246">
        <f>_xll.qlIndexFixing($AC$5,AZ2222,TRUE,_xll.ohTrigger(Trigger,Trigger6M))</f>
        <v>1.7202896681598662E-2</v>
      </c>
      <c r="BD2222" s="246">
        <f>_xll.qlIndexFixing($BE$1,AZ2222,TRUE,_xll.ohTrigger(Trigger,Trigger6M))</f>
        <v>1.7265771871758231E-2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54928</v>
      </c>
      <c r="BA2223" s="101">
        <f>_xll.qlCalendarAdvance(Calendar,BA2222,AY2223,"f",,Trigger)</f>
        <v>54932</v>
      </c>
      <c r="BB2223" s="101">
        <f>_xll.qlInterestRateIndexMaturity(Currency&amp;"ibor"&amp;Tenor,BA2223,Trigger)</f>
        <v>55116</v>
      </c>
      <c r="BC2223" s="246">
        <f>_xll.qlIndexFixing($AC$5,AZ2223,TRUE,_xll.ohTrigger(Trigger,Trigger6M))</f>
        <v>1.7191536772163361E-2</v>
      </c>
      <c r="BD2223" s="246">
        <f>_xll.qlIndexFixing($BE$1,AZ2223,TRUE,_xll.ohTrigger(Trigger,Trigger6M))</f>
        <v>1.725938997674795E-2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54935</v>
      </c>
      <c r="BA2224" s="101">
        <f>_xll.qlCalendarAdvance(Calendar,BA2223,AY2224,"f",,Trigger)</f>
        <v>54939</v>
      </c>
      <c r="BB2224" s="101">
        <f>_xll.qlInterestRateIndexMaturity(Currency&amp;"ibor"&amp;Tenor,BA2224,Trigger)</f>
        <v>55122</v>
      </c>
      <c r="BC2224" s="246">
        <f>_xll.qlIndexFixing($AC$5,AZ2224,TRUE,_xll.ohTrigger(Trigger,Trigger6M))</f>
        <v>1.7180063363566006E-2</v>
      </c>
      <c r="BD2224" s="246">
        <f>_xll.qlIndexFixing($BE$1,AZ2224,TRUE,_xll.ohTrigger(Trigger,Trigger6M))</f>
        <v>1.7253057332627924E-2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54942</v>
      </c>
      <c r="BA2225" s="101">
        <f>_xll.qlCalendarAdvance(Calendar,BA2224,AY2225,"f",,Trigger)</f>
        <v>54946</v>
      </c>
      <c r="BB2225" s="101">
        <f>_xll.qlInterestRateIndexMaturity(Currency&amp;"ibor"&amp;Tenor,BA2225,Trigger)</f>
        <v>55129</v>
      </c>
      <c r="BC2225" s="246">
        <f>_xll.qlIndexFixing($AC$5,AZ2225,TRUE,_xll.ohTrigger(Trigger,Trigger6M))</f>
        <v>1.7168617688102426E-2</v>
      </c>
      <c r="BD2225" s="246">
        <f>_xll.qlIndexFixing($BE$1,AZ2225,TRUE,_xll.ohTrigger(Trigger,Trigger6M))</f>
        <v>1.7246703379048246E-2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54949</v>
      </c>
      <c r="BA2226" s="101">
        <f>_xll.qlCalendarAdvance(Calendar,BA2225,AY2226,"f",,Trigger)</f>
        <v>54953</v>
      </c>
      <c r="BB2226" s="101">
        <f>_xll.qlInterestRateIndexMaturity(Currency&amp;"ibor"&amp;Tenor,BA2226,Trigger)</f>
        <v>55136</v>
      </c>
      <c r="BC2226" s="246">
        <f>_xll.qlIndexFixing($AC$5,AZ2226,TRUE,_xll.ohTrigger(Trigger,Trigger6M))</f>
        <v>1.7157159605718328E-2</v>
      </c>
      <c r="BD2226" s="246">
        <f>_xll.qlIndexFixing($BE$1,AZ2226,TRUE,_xll.ohTrigger(Trigger,Trigger6M))</f>
        <v>1.7240367252301474E-2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54956</v>
      </c>
      <c r="BA2227" s="101">
        <f>_xll.qlCalendarAdvance(Calendar,BA2226,AY2227,"f",,Trigger)</f>
        <v>54960</v>
      </c>
      <c r="BB2227" s="101">
        <f>_xll.qlInterestRateIndexMaturity(Currency&amp;"ibor"&amp;Tenor,BA2227,Trigger)</f>
        <v>55143</v>
      </c>
      <c r="BC2227" s="246">
        <f>_xll.qlIndexFixing($AC$5,AZ2227,TRUE,_xll.ohTrigger(Trigger,Trigger6M))</f>
        <v>1.7145689116628181E-2</v>
      </c>
      <c r="BD2227" s="246">
        <f>_xll.qlIndexFixing($BE$1,AZ2227,TRUE,_xll.ohTrigger(Trigger,Trigger6M))</f>
        <v>1.723405108269534E-2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54963</v>
      </c>
      <c r="BA2228" s="101">
        <f>_xll.qlCalendarAdvance(Calendar,BA2227,AY2228,"f",,Trigger)</f>
        <v>54967</v>
      </c>
      <c r="BB2228" s="101">
        <f>_xll.qlInterestRateIndexMaturity(Currency&amp;"ibor"&amp;Tenor,BA2228,Trigger)</f>
        <v>55150</v>
      </c>
      <c r="BC2228" s="246">
        <f>_xll.qlIndexFixing($AC$5,AZ2228,TRUE,_xll.ohTrigger(Trigger,Trigger6M))</f>
        <v>1.7134206221049525E-2</v>
      </c>
      <c r="BD2228" s="246">
        <f>_xll.qlIndexFixing($BE$1,AZ2228,TRUE,_xll.ohTrigger(Trigger,Trigger6M))</f>
        <v>1.7227757000510061E-2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54970</v>
      </c>
      <c r="BA2229" s="101">
        <f>_xll.qlCalendarAdvance(Calendar,BA2228,AY2229,"f",,Trigger)</f>
        <v>54974</v>
      </c>
      <c r="BB2229" s="101">
        <f>_xll.qlInterestRateIndexMaturity(Currency&amp;"ibor"&amp;Tenor,BA2229,Trigger)</f>
        <v>55158</v>
      </c>
      <c r="BC2229" s="246">
        <f>_xll.qlIndexFixing($AC$5,AZ2229,TRUE,_xll.ohTrigger(Trigger,Trigger6M))</f>
        <v>1.7124737093894959E-2</v>
      </c>
      <c r="BD2229" s="246">
        <f>_xll.qlIndexFixing($BE$1,AZ2229,TRUE,_xll.ohTrigger(Trigger,Trigger6M))</f>
        <v>1.7221459094393776E-2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54977</v>
      </c>
      <c r="BA2230" s="101">
        <f>_xll.qlCalendarAdvance(Calendar,BA2229,AY2230,"f",,Trigger)</f>
        <v>54981</v>
      </c>
      <c r="BB2230" s="101">
        <f>_xll.qlInterestRateIndexMaturity(Currency&amp;"ibor"&amp;Tenor,BA2230,Trigger)</f>
        <v>55165</v>
      </c>
      <c r="BC2230" s="246">
        <f>_xll.qlIndexFixing($AC$5,AZ2230,TRUE,_xll.ohTrigger(Trigger,Trigger6M))</f>
        <v>1.712463030551899E-2</v>
      </c>
      <c r="BD2230" s="246">
        <f>_xll.qlIndexFixing($BE$1,AZ2230,TRUE,_xll.ohTrigger(Trigger,Trigger6M))</f>
        <v>1.7215216611757751E-2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54984</v>
      </c>
      <c r="BA2231" s="101">
        <f>_xll.qlCalendarAdvance(Calendar,BA2230,AY2231,"f",,Trigger)</f>
        <v>54988</v>
      </c>
      <c r="BB2231" s="101">
        <f>_xll.qlInterestRateIndexMaturity(Currency&amp;"ibor"&amp;Tenor,BA2231,Trigger)</f>
        <v>55172</v>
      </c>
      <c r="BC2231" s="246">
        <f>_xll.qlIndexFixing($AC$5,AZ2231,TRUE,_xll.ohTrigger(Trigger,Trigger6M))</f>
        <v>1.7124523517149104E-2</v>
      </c>
      <c r="BD2231" s="246">
        <f>_xll.qlIndexFixing($BE$1,AZ2231,TRUE,_xll.ohTrigger(Trigger,Trigger6M))</f>
        <v>1.7209000173760775E-2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54991</v>
      </c>
      <c r="BA2232" s="101">
        <f>_xll.qlCalendarAdvance(Calendar,BA2231,AY2232,"f",,Trigger)</f>
        <v>54995</v>
      </c>
      <c r="BB2232" s="101">
        <f>_xll.qlInterestRateIndexMaturity(Currency&amp;"ibor"&amp;Tenor,BA2232,Trigger)</f>
        <v>55179</v>
      </c>
      <c r="BC2232" s="246">
        <f>_xll.qlIndexFixing($AC$5,AZ2232,TRUE,_xll.ohTrigger(Trigger,Trigger6M))</f>
        <v>1.7124416728784866E-2</v>
      </c>
      <c r="BD2232" s="246">
        <f>_xll.qlIndexFixing($BE$1,AZ2232,TRUE,_xll.ohTrigger(Trigger,Trigger6M))</f>
        <v>1.7202809780154794E-2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54998</v>
      </c>
      <c r="BA2233" s="101">
        <f>_xll.qlCalendarAdvance(Calendar,BA2232,AY2233,"f",,Trigger)</f>
        <v>55002</v>
      </c>
      <c r="BB2233" s="101">
        <f>_xll.qlInterestRateIndexMaturity(Currency&amp;"ibor"&amp;Tenor,BA2233,Trigger)</f>
        <v>55186</v>
      </c>
      <c r="BC2233" s="246">
        <f>_xll.qlIndexFixing($AC$5,AZ2233,TRUE,_xll.ohTrigger(Trigger,Trigger6M))</f>
        <v>1.7124309940425842E-2</v>
      </c>
      <c r="BD2233" s="246">
        <f>_xll.qlIndexFixing($BE$1,AZ2233,TRUE,_xll.ohTrigger(Trigger,Trigger6M))</f>
        <v>1.719664543069652E-2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55005</v>
      </c>
      <c r="BA2234" s="101">
        <f>_xll.qlCalendarAdvance(Calendar,BA2233,AY2234,"f",,Trigger)</f>
        <v>55009</v>
      </c>
      <c r="BB2234" s="101">
        <f>_xll.qlInterestRateIndexMaturity(Currency&amp;"ibor"&amp;Tenor,BA2234,Trigger)</f>
        <v>55193</v>
      </c>
      <c r="BC2234" s="246">
        <f>_xll.qlIndexFixing($AC$5,AZ2234,TRUE,_xll.ohTrigger(Trigger,Trigger6M))</f>
        <v>1.71242031520729E-2</v>
      </c>
      <c r="BD2234" s="246">
        <f>_xll.qlIndexFixing($BE$1,AZ2234,TRUE,_xll.ohTrigger(Trigger,Trigger6M))</f>
        <v>1.7190507125140066E-2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55012</v>
      </c>
      <c r="BA2235" s="101">
        <f>_xll.qlCalendarAdvance(Calendar,BA2234,AY2235,"f",,Trigger)</f>
        <v>55016</v>
      </c>
      <c r="BB2235" s="101">
        <f>_xll.qlInterestRateIndexMaturity(Currency&amp;"ibor"&amp;Tenor,BA2235,Trigger)</f>
        <v>55200</v>
      </c>
      <c r="BC2235" s="246">
        <f>_xll.qlIndexFixing($AC$5,AZ2235,TRUE,_xll.ohTrigger(Trigger,Trigger6M))</f>
        <v>1.7124096363726471E-2</v>
      </c>
      <c r="BD2235" s="246">
        <f>_xll.qlIndexFixing($BE$1,AZ2235,TRUE,_xll.ohTrigger(Trigger,Trigger6M))</f>
        <v>1.7184394863243881E-2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55019</v>
      </c>
      <c r="BA2236" s="101">
        <f>_xll.qlCalendarAdvance(Calendar,BA2235,AY2236,"f",,Trigger)</f>
        <v>55023</v>
      </c>
      <c r="BB2236" s="101">
        <f>_xll.qlInterestRateIndexMaturity(Currency&amp;"ibor"&amp;Tenor,BA2236,Trigger)</f>
        <v>55207</v>
      </c>
      <c r="BC2236" s="246">
        <f>_xll.qlIndexFixing($AC$5,AZ2236,TRUE,_xll.ohTrigger(Trigger,Trigger6M))</f>
        <v>1.7123989575385259E-2</v>
      </c>
      <c r="BD2236" s="246">
        <f>_xll.qlIndexFixing($BE$1,AZ2236,TRUE,_xll.ohTrigger(Trigger,Trigger6M))</f>
        <v>1.7178308644767295E-2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55026</v>
      </c>
      <c r="BA2237" s="101">
        <f>_xll.qlCalendarAdvance(Calendar,BA2236,AY2237,"f",,Trigger)</f>
        <v>55030</v>
      </c>
      <c r="BB2237" s="101">
        <f>_xll.qlInterestRateIndexMaturity(Currency&amp;"ibor"&amp;Tenor,BA2237,Trigger)</f>
        <v>55212</v>
      </c>
      <c r="BC2237" s="246">
        <f>_xll.qlIndexFixing($AC$5,AZ2237,TRUE,_xll.ohTrigger(Trigger,Trigger6M))</f>
        <v>1.7123085912231138E-2</v>
      </c>
      <c r="BD2237" s="246">
        <f>_xll.qlIndexFixing($BE$1,AZ2237,TRUE,_xll.ohTrigger(Trigger,Trigger6M))</f>
        <v>1.7172279618697328E-2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55033</v>
      </c>
      <c r="BA2238" s="101">
        <f>_xll.qlCalendarAdvance(Calendar,BA2237,AY2238,"f",,Trigger)</f>
        <v>55037</v>
      </c>
      <c r="BB2238" s="101">
        <f>_xll.qlInterestRateIndexMaturity(Currency&amp;"ibor"&amp;Tenor,BA2238,Trigger)</f>
        <v>55218</v>
      </c>
      <c r="BC2238" s="246">
        <f>_xll.qlIndexFixing($AC$5,AZ2238,TRUE,_xll.ohTrigger(Trigger,Trigger6M))</f>
        <v>1.7122580719823106E-2</v>
      </c>
      <c r="BD2238" s="246">
        <f>_xll.qlIndexFixing($BE$1,AZ2238,TRUE,_xll.ohTrigger(Trigger,Trigger6M))</f>
        <v>1.7166256565449216E-2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55040</v>
      </c>
      <c r="BA2239" s="101">
        <f>_xll.qlCalendarAdvance(Calendar,BA2238,AY2239,"f",,Trigger)</f>
        <v>55044</v>
      </c>
      <c r="BB2239" s="101">
        <f>_xll.qlInterestRateIndexMaturity(Currency&amp;"ibor"&amp;Tenor,BA2239,Trigger)</f>
        <v>55225</v>
      </c>
      <c r="BC2239" s="246">
        <f>_xll.qlIndexFixing($AC$5,AZ2239,TRUE,_xll.ohTrigger(Trigger,Trigger6M))</f>
        <v>1.7122473946669253E-2</v>
      </c>
      <c r="BD2239" s="246">
        <f>_xll.qlIndexFixing($BE$1,AZ2239,TRUE,_xll.ohTrigger(Trigger,Trigger6M))</f>
        <v>1.7160243751668639E-2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55047</v>
      </c>
      <c r="BA2240" s="101">
        <f>_xll.qlCalendarAdvance(Calendar,BA2239,AY2240,"f",,Trigger)</f>
        <v>55051</v>
      </c>
      <c r="BB2240" s="101">
        <f>_xll.qlInterestRateIndexMaturity(Currency&amp;"ibor"&amp;Tenor,BA2240,Trigger)</f>
        <v>55232</v>
      </c>
      <c r="BC2240" s="246">
        <f>_xll.qlIndexFixing($AC$5,AZ2240,TRUE,_xll.ohTrigger(Trigger,Trigger6M))</f>
        <v>1.7122367173520697E-2</v>
      </c>
      <c r="BD2240" s="246">
        <f>_xll.qlIndexFixing($BE$1,AZ2240,TRUE,_xll.ohTrigger(Trigger,Trigger6M))</f>
        <v>1.7154256976393778E-2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55054</v>
      </c>
      <c r="BA2241" s="101">
        <f>_xll.qlCalendarAdvance(Calendar,BA2240,AY2241,"f",,Trigger)</f>
        <v>55058</v>
      </c>
      <c r="BB2241" s="101">
        <f>_xll.qlInterestRateIndexMaturity(Currency&amp;"ibor"&amp;Tenor,BA2241,Trigger)</f>
        <v>55239</v>
      </c>
      <c r="BC2241" s="246">
        <f>_xll.qlIndexFixing($AC$5,AZ2241,TRUE,_xll.ohTrigger(Trigger,Trigger6M))</f>
        <v>1.712226040037744E-2</v>
      </c>
      <c r="BD2241" s="246">
        <f>_xll.qlIndexFixing($BE$1,AZ2241,TRUE,_xll.ohTrigger(Trigger,Trigger6M))</f>
        <v>1.7148296239391892E-2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55061</v>
      </c>
      <c r="BA2242" s="101">
        <f>_xll.qlCalendarAdvance(Calendar,BA2241,AY2242,"f",,Trigger)</f>
        <v>55065</v>
      </c>
      <c r="BB2242" s="101">
        <f>_xll.qlInterestRateIndexMaturity(Currency&amp;"ibor"&amp;Tenor,BA2242,Trigger)</f>
        <v>55247</v>
      </c>
      <c r="BC2242" s="246">
        <f>_xll.qlIndexFixing($AC$5,AZ2242,TRUE,_xll.ohTrigger(Trigger,Trigger6M))</f>
        <v>1.7122552021207441E-2</v>
      </c>
      <c r="BD2242" s="246">
        <f>_xll.qlIndexFixing($BE$1,AZ2242,TRUE,_xll.ohTrigger(Trigger,Trigger6M))</f>
        <v>1.7142353620395484E-2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55068</v>
      </c>
      <c r="BA2243" s="101">
        <f>_xll.qlCalendarAdvance(Calendar,BA2242,AY2243,"f",,Trigger)</f>
        <v>55072</v>
      </c>
      <c r="BB2243" s="101">
        <f>_xll.qlInterestRateIndexMaturity(Currency&amp;"ibor"&amp;Tenor,BA2243,Trigger)</f>
        <v>55254</v>
      </c>
      <c r="BC2243" s="246">
        <f>_xll.qlIndexFixing($AC$5,AZ2243,TRUE,_xll.ohTrigger(Trigger,Trigger6M))</f>
        <v>1.7122445243020271E-2</v>
      </c>
      <c r="BD2243" s="246">
        <f>_xll.qlIndexFixing($BE$1,AZ2243,TRUE,_xll.ohTrigger(Trigger,Trigger6M))</f>
        <v>1.713644653904307E-2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55075</v>
      </c>
      <c r="BA2244" s="101">
        <f>_xll.qlCalendarAdvance(Calendar,BA2243,AY2244,"f",,Trigger)</f>
        <v>55079</v>
      </c>
      <c r="BB2244" s="101">
        <f>_xll.qlInterestRateIndexMaturity(Currency&amp;"ibor"&amp;Tenor,BA2244,Trigger)</f>
        <v>55261</v>
      </c>
      <c r="BC2244" s="246">
        <f>_xll.qlIndexFixing($AC$5,AZ2244,TRUE,_xll.ohTrigger(Trigger,Trigger6M))</f>
        <v>1.7122338464838367E-2</v>
      </c>
      <c r="BD2244" s="246">
        <f>_xll.qlIndexFixing($BE$1,AZ2244,TRUE,_xll.ohTrigger(Trigger,Trigger6M))</f>
        <v>1.7130565496583896E-2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55082</v>
      </c>
      <c r="BA2245" s="101">
        <f>_xll.qlCalendarAdvance(Calendar,BA2244,AY2245,"f",,Trigger)</f>
        <v>55086</v>
      </c>
      <c r="BB2245" s="101">
        <f>_xll.qlInterestRateIndexMaturity(Currency&amp;"ibor"&amp;Tenor,BA2245,Trigger)</f>
        <v>55268</v>
      </c>
      <c r="BC2245" s="246">
        <f>_xll.qlIndexFixing($AC$5,AZ2245,TRUE,_xll.ohTrigger(Trigger,Trigger6M))</f>
        <v>1.7122231686662177E-2</v>
      </c>
      <c r="BD2245" s="246">
        <f>_xll.qlIndexFixing($BE$1,AZ2245,TRUE,_xll.ohTrigger(Trigger,Trigger6M))</f>
        <v>1.7124710492788252E-2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55089</v>
      </c>
      <c r="BA2246" s="101">
        <f>_xll.qlCalendarAdvance(Calendar,BA2245,AY2246,"f",,Trigger)</f>
        <v>55093</v>
      </c>
      <c r="BB2246" s="101">
        <f>_xll.qlInterestRateIndexMaturity(Currency&amp;"ibor"&amp;Tenor,BA2246,Trigger)</f>
        <v>55275</v>
      </c>
      <c r="BC2246" s="246">
        <f>_xll.qlIndexFixing($AC$5,AZ2246,TRUE,_xll.ohTrigger(Trigger,Trigger6M))</f>
        <v>1.7122124908491694E-2</v>
      </c>
      <c r="BD2246" s="246">
        <f>_xll.qlIndexFixing($BE$1,AZ2246,TRUE,_xll.ohTrigger(Trigger,Trigger6M))</f>
        <v>1.7118881527427753E-2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55096</v>
      </c>
      <c r="BA2247" s="101">
        <f>_xll.qlCalendarAdvance(Calendar,BA2246,AY2247,"f",,Trigger)</f>
        <v>55100</v>
      </c>
      <c r="BB2247" s="101">
        <f>_xll.qlInterestRateIndexMaturity(Currency&amp;"ibor"&amp;Tenor,BA2247,Trigger)</f>
        <v>55281</v>
      </c>
      <c r="BC2247" s="246">
        <f>_xll.qlIndexFixing($AC$5,AZ2247,TRUE,_xll.ohTrigger(Trigger,Trigger6M))</f>
        <v>1.7121619761641567E-2</v>
      </c>
      <c r="BD2247" s="246">
        <f>_xll.qlIndexFixing($BE$1,AZ2247,TRUE,_xll.ohTrigger(Trigger,Trigger6M))</f>
        <v>1.7113078608206225E-2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55103</v>
      </c>
      <c r="BA2248" s="101">
        <f>_xll.qlCalendarAdvance(Calendar,BA2247,AY2248,"f",,Trigger)</f>
        <v>55107</v>
      </c>
      <c r="BB2248" s="101">
        <f>_xll.qlInterestRateIndexMaturity(Currency&amp;"ibor"&amp;Tenor,BA2248,Trigger)</f>
        <v>55288</v>
      </c>
      <c r="BC2248" s="246">
        <f>_xll.qlIndexFixing($AC$5,AZ2248,TRUE,_xll.ohTrigger(Trigger,Trigger6M))</f>
        <v>1.7121512988538503E-2</v>
      </c>
      <c r="BD2248" s="246">
        <f>_xll.qlIndexFixing($BE$1,AZ2248,TRUE,_xll.ohTrigger(Trigger,Trigger6M))</f>
        <v>1.710730013267964E-2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55110</v>
      </c>
      <c r="BA2249" s="101">
        <f>_xll.qlCalendarAdvance(Calendar,BA2248,AY2249,"f",,Trigger)</f>
        <v>55114</v>
      </c>
      <c r="BB2249" s="101">
        <f>_xll.qlInterestRateIndexMaturity(Currency&amp;"ibor"&amp;Tenor,BA2249,Trigger)</f>
        <v>55295</v>
      </c>
      <c r="BC2249" s="246">
        <f>_xll.qlIndexFixing($AC$5,AZ2249,TRUE,_xll.ohTrigger(Trigger,Trigger6M))</f>
        <v>1.7121406215441178E-2</v>
      </c>
      <c r="BD2249" s="246">
        <f>_xll.qlIndexFixing($BE$1,AZ2249,TRUE,_xll.ohTrigger(Trigger,Trigger6M))</f>
        <v>1.7101547693598985E-2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55117</v>
      </c>
      <c r="BA2250" s="101">
        <f>_xll.qlCalendarAdvance(Calendar,BA2249,AY2250,"f",,Trigger)</f>
        <v>55121</v>
      </c>
      <c r="BB2250" s="101">
        <f>_xll.qlInterestRateIndexMaturity(Currency&amp;"ibor"&amp;Tenor,BA2250,Trigger)</f>
        <v>55302</v>
      </c>
      <c r="BC2250" s="246">
        <f>_xll.qlIndexFixing($AC$5,AZ2250,TRUE,_xll.ohTrigger(Trigger,Trigger6M))</f>
        <v>1.7121299442350035E-2</v>
      </c>
      <c r="BD2250" s="246">
        <f>_xll.qlIndexFixing($BE$1,AZ2250,TRUE,_xll.ohTrigger(Trigger,Trigger6M))</f>
        <v>1.7095821290740349E-2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55124</v>
      </c>
      <c r="BA2251" s="101">
        <f>_xll.qlCalendarAdvance(Calendar,BA2250,AY2251,"f",,Trigger)</f>
        <v>55128</v>
      </c>
      <c r="BB2251" s="101">
        <f>_xll.qlInterestRateIndexMaturity(Currency&amp;"ibor"&amp;Tenor,BA2251,Trigger)</f>
        <v>55310</v>
      </c>
      <c r="BC2251" s="246">
        <f>_xll.qlIndexFixing($AC$5,AZ2251,TRUE,_xll.ohTrigger(Trigger,Trigger6M))</f>
        <v>1.7121591017725375E-2</v>
      </c>
      <c r="BD2251" s="246">
        <f>_xll.qlIndexFixing($BE$1,AZ2251,TRUE,_xll.ohTrigger(Trigger,Trigger6M))</f>
        <v>1.7090127269197033E-2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55131</v>
      </c>
      <c r="BA2252" s="101">
        <f>_xll.qlCalendarAdvance(Calendar,BA2251,AY2252,"f",,Trigger)</f>
        <v>55135</v>
      </c>
      <c r="BB2252" s="101">
        <f>_xll.qlInterestRateIndexMaturity(Currency&amp;"ibor"&amp;Tenor,BA2252,Trigger)</f>
        <v>55317</v>
      </c>
      <c r="BC2252" s="246">
        <f>_xll.qlIndexFixing($AC$5,AZ2252,TRUE,_xll.ohTrigger(Trigger,Trigger6M))</f>
        <v>1.7121484239589591E-2</v>
      </c>
      <c r="BD2252" s="246">
        <f>_xll.qlIndexFixing($BE$1,AZ2252,TRUE,_xll.ohTrigger(Trigger,Trigger6M))</f>
        <v>1.7084454529689888E-2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55138</v>
      </c>
      <c r="BA2253" s="101">
        <f>_xll.qlCalendarAdvance(Calendar,BA2252,AY2253,"f",,Trigger)</f>
        <v>55142</v>
      </c>
      <c r="BB2253" s="101">
        <f>_xll.qlInterestRateIndexMaturity(Currency&amp;"ibor"&amp;Tenor,BA2253,Trigger)</f>
        <v>55324</v>
      </c>
      <c r="BC2253" s="246">
        <f>_xll.qlIndexFixing($AC$5,AZ2253,TRUE,_xll.ohTrigger(Trigger,Trigger6M))</f>
        <v>1.7121377461459076E-2</v>
      </c>
      <c r="BD2253" s="246">
        <f>_xll.qlIndexFixing($BE$1,AZ2253,TRUE,_xll.ohTrigger(Trigger,Trigger6M))</f>
        <v>1.7078807827041565E-2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55144</v>
      </c>
      <c r="BA2254" s="101">
        <f>_xll.qlCalendarAdvance(Calendar,BA2253,AY2254,"f",,Trigger)</f>
        <v>55149</v>
      </c>
      <c r="BB2254" s="101">
        <f>_xll.qlInterestRateIndexMaturity(Currency&amp;"ibor"&amp;Tenor,BA2254,Trigger)</f>
        <v>55331</v>
      </c>
      <c r="BC2254" s="246">
        <f>_xll.qlIndexFixing($AC$5,AZ2254,TRUE,_xll.ohTrigger(Trigger,Trigger6M))</f>
        <v>1.7121270683334713E-2</v>
      </c>
      <c r="BD2254" s="246">
        <f>_xll.qlIndexFixing($BE$1,AZ2254,TRUE,_xll.ohTrigger(Trigger,Trigger6M))</f>
        <v>1.7073187161032021E-2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55152</v>
      </c>
      <c r="BA2255" s="101">
        <f>_xll.qlCalendarAdvance(Calendar,BA2254,AY2255,"f",,Trigger)</f>
        <v>55156</v>
      </c>
      <c r="BB2255" s="101">
        <f>_xll.qlInterestRateIndexMaturity(Currency&amp;"ibor"&amp;Tenor,BA2255,Trigger)</f>
        <v>55337</v>
      </c>
      <c r="BC2255" s="246">
        <f>_xll.qlIndexFixing($AC$5,AZ2255,TRUE,_xll.ohTrigger(Trigger,Trigger6M))</f>
        <v>1.7120765576977795E-2</v>
      </c>
      <c r="BD2255" s="246">
        <f>_xll.qlIndexFixing($BE$1,AZ2255,TRUE,_xll.ohTrigger(Trigger,Trigger6M))</f>
        <v>1.7067579812011714E-2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55159</v>
      </c>
      <c r="BA2256" s="101">
        <f>_xll.qlCalendarAdvance(Calendar,BA2255,AY2256,"f",,Trigger)</f>
        <v>55163</v>
      </c>
      <c r="BB2256" s="101">
        <f>_xll.qlInterestRateIndexMaturity(Currency&amp;"ibor"&amp;Tenor,BA2256,Trigger)</f>
        <v>55344</v>
      </c>
      <c r="BC2256" s="246">
        <f>_xll.qlIndexFixing($AC$5,AZ2256,TRUE,_xll.ohTrigger(Trigger,Trigger6M))</f>
        <v>1.7111197181919856E-2</v>
      </c>
      <c r="BD2256" s="246">
        <f>_xll.qlIndexFixing($BE$1,AZ2256,TRUE,_xll.ohTrigger(Trigger,Trigger6M))</f>
        <v>1.7062009621839621E-2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55166</v>
      </c>
      <c r="BA2257" s="101">
        <f>_xll.qlCalendarAdvance(Calendar,BA2256,AY2257,"f",,Trigger)</f>
        <v>55170</v>
      </c>
      <c r="BB2257" s="101">
        <f>_xll.qlInterestRateIndexMaturity(Currency&amp;"ibor"&amp;Tenor,BA2257,Trigger)</f>
        <v>55351</v>
      </c>
      <c r="BC2257" s="246">
        <f>_xll.qlIndexFixing($AC$5,AZ2257,TRUE,_xll.ohTrigger(Trigger,Trigger6M))</f>
        <v>1.7101618766252605E-2</v>
      </c>
      <c r="BD2257" s="246">
        <f>_xll.qlIndexFixing($BE$1,AZ2257,TRUE,_xll.ohTrigger(Trigger,Trigger6M))</f>
        <v>1.705646546635177E-2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55173</v>
      </c>
      <c r="BA2258" s="101">
        <f>_xll.qlCalendarAdvance(Calendar,BA2257,AY2258,"f",,Trigger)</f>
        <v>55177</v>
      </c>
      <c r="BB2258" s="101">
        <f>_xll.qlInterestRateIndexMaturity(Currency&amp;"ibor"&amp;Tenor,BA2258,Trigger)</f>
        <v>55358</v>
      </c>
      <c r="BC2258" s="246">
        <f>_xll.qlIndexFixing($AC$5,AZ2258,TRUE,_xll.ohTrigger(Trigger,Trigger6M))</f>
        <v>1.7092030330118687E-2</v>
      </c>
      <c r="BD2258" s="246">
        <f>_xll.qlIndexFixing($BE$1,AZ2258,TRUE,_xll.ohTrigger(Trigger,Trigger6M))</f>
        <v>1.705094734532955E-2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55180</v>
      </c>
      <c r="BA2259" s="101">
        <f>_xll.qlCalendarAdvance(Calendar,BA2258,AY2259,"f",,Trigger)</f>
        <v>55184</v>
      </c>
      <c r="BB2259" s="101">
        <f>_xll.qlInterestRateIndexMaturity(Currency&amp;"ibor"&amp;Tenor,BA2259,Trigger)</f>
        <v>55365</v>
      </c>
      <c r="BC2259" s="246">
        <f>_xll.qlIndexFixing($AC$5,AZ2259,TRUE,_xll.ohTrigger(Trigger,Trigger6M))</f>
        <v>1.7082431873664285E-2</v>
      </c>
      <c r="BD2259" s="246">
        <f>_xll.qlIndexFixing($BE$1,AZ2259,TRUE,_xll.ohTrigger(Trigger,Trigger6M))</f>
        <v>1.7045455258561423E-2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55187</v>
      </c>
      <c r="BA2260" s="101">
        <f>_xll.qlCalendarAdvance(Calendar,BA2259,AY2260,"f",,Trigger)</f>
        <v>55191</v>
      </c>
      <c r="BB2260" s="101">
        <f>_xll.qlInterestRateIndexMaturity(Currency&amp;"ibor"&amp;Tenor,BA2260,Trigger)</f>
        <v>55372</v>
      </c>
      <c r="BC2260" s="246">
        <f>_xll.qlIndexFixing($AC$5,AZ2260,TRUE,_xll.ohTrigger(Trigger,Trigger6M))</f>
        <v>1.7072823397031162E-2</v>
      </c>
      <c r="BD2260" s="246">
        <f>_xll.qlIndexFixing($BE$1,AZ2260,TRUE,_xll.ohTrigger(Trigger,Trigger6M))</f>
        <v>1.7039989205831423E-2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55194</v>
      </c>
      <c r="BA2261" s="101">
        <f>_xll.qlCalendarAdvance(Calendar,BA2260,AY2261,"f",,Trigger)</f>
        <v>55198</v>
      </c>
      <c r="BB2261" s="101">
        <f>_xll.qlInterestRateIndexMaturity(Currency&amp;"ibor"&amp;Tenor,BA2261,Trigger)</f>
        <v>55379</v>
      </c>
      <c r="BC2261" s="246">
        <f>_xll.qlIndexFixing($AC$5,AZ2261,TRUE,_xll.ohTrigger(Trigger,Trigger6M))</f>
        <v>1.7063204900365499E-2</v>
      </c>
      <c r="BD2261" s="246">
        <f>_xll.qlIndexFixing($BE$1,AZ2261,TRUE,_xll.ohTrigger(Trigger,Trigger6M))</f>
        <v>1.7034549186927126E-2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55201</v>
      </c>
      <c r="BA2262" s="101">
        <f>_xll.qlCalendarAdvance(Calendar,BA2261,AY2262,"f",,Trigger)</f>
        <v>55205</v>
      </c>
      <c r="BB2262" s="101">
        <f>_xll.qlInterestRateIndexMaturity(Currency&amp;"ibor"&amp;Tenor,BA2262,Trigger)</f>
        <v>55386</v>
      </c>
      <c r="BC2262" s="246">
        <f>_xll.qlIndexFixing($AC$5,AZ2262,TRUE,_xll.ohTrigger(Trigger,Trigger6M))</f>
        <v>1.7053576383810391E-2</v>
      </c>
      <c r="BD2262" s="246">
        <f>_xll.qlIndexFixing($BE$1,AZ2262,TRUE,_xll.ohTrigger(Trigger,Trigger6M))</f>
        <v>1.7029135201638755E-2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55208</v>
      </c>
      <c r="BA2263" s="101">
        <f>_xll.qlCalendarAdvance(Calendar,BA2262,AY2263,"f",,Trigger)</f>
        <v>55212</v>
      </c>
      <c r="BB2263" s="101">
        <f>_xll.qlInterestRateIndexMaturity(Currency&amp;"ibor"&amp;Tenor,BA2263,Trigger)</f>
        <v>55396</v>
      </c>
      <c r="BC2263" s="246">
        <f>_xll.qlIndexFixing($AC$5,AZ2263,TRUE,_xll.ohTrigger(Trigger,Trigger6M))</f>
        <v>1.7042338802164356E-2</v>
      </c>
      <c r="BD2263" s="246">
        <f>_xll.qlIndexFixing($BE$1,AZ2263,TRUE,_xll.ohTrigger(Trigger,Trigger6M))</f>
        <v>1.7023824302541801E-2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55215</v>
      </c>
      <c r="BA2264" s="101">
        <f>_xll.qlCalendarAdvance(Calendar,BA2263,AY2264,"f",,Trigger)</f>
        <v>55219</v>
      </c>
      <c r="BB2264" s="101">
        <f>_xll.qlInterestRateIndexMaturity(Currency&amp;"ibor"&amp;Tenor,BA2264,Trigger)</f>
        <v>55403</v>
      </c>
      <c r="BC2264" s="246">
        <f>_xll.qlIndexFixing($AC$5,AZ2264,TRUE,_xll.ohTrigger(Trigger,Trigger6M))</f>
        <v>1.7032840245502709E-2</v>
      </c>
      <c r="BD2264" s="246">
        <f>_xll.qlIndexFixing($BE$1,AZ2264,TRUE,_xll.ohTrigger(Trigger,Trigger6M))</f>
        <v>1.7018467205773005E-2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55222</v>
      </c>
      <c r="BA2265" s="101">
        <f>_xll.qlCalendarAdvance(Calendar,BA2264,AY2265,"f",,Trigger)</f>
        <v>55226</v>
      </c>
      <c r="BB2265" s="101">
        <f>_xll.qlInterestRateIndexMaturity(Currency&amp;"ibor"&amp;Tenor,BA2265,Trigger)</f>
        <v>55410</v>
      </c>
      <c r="BC2265" s="246">
        <f>_xll.qlIndexFixing($AC$5,AZ2265,TRUE,_xll.ohTrigger(Trigger,Trigger6M))</f>
        <v>1.7023331831424002E-2</v>
      </c>
      <c r="BD2265" s="246">
        <f>_xll.qlIndexFixing($BE$1,AZ2265,TRUE,_xll.ohTrigger(Trigger,Trigger6M))</f>
        <v>1.7013136145858618E-2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55229</v>
      </c>
      <c r="BA2266" s="101">
        <f>_xll.qlCalendarAdvance(Calendar,BA2265,AY2266,"f",,Trigger)</f>
        <v>55233</v>
      </c>
      <c r="BB2266" s="101">
        <f>_xll.qlInterestRateIndexMaturity(Currency&amp;"ibor"&amp;Tenor,BA2266,Trigger)</f>
        <v>55417</v>
      </c>
      <c r="BC2266" s="246">
        <f>_xll.qlIndexFixing($AC$5,AZ2266,TRUE,_xll.ohTrigger(Trigger,Trigger6M))</f>
        <v>1.7013813560074212E-2</v>
      </c>
      <c r="BD2266" s="246">
        <f>_xll.qlIndexFixing($BE$1,AZ2266,TRUE,_xll.ohTrigger(Trigger,Trigger6M))</f>
        <v>1.700783112258621E-2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55236</v>
      </c>
      <c r="BA2267" s="101">
        <f>_xll.qlCalendarAdvance(Calendar,BA2266,AY2267,"f",,Trigger)</f>
        <v>55240</v>
      </c>
      <c r="BB2267" s="101">
        <f>_xll.qlInterestRateIndexMaturity(Currency&amp;"ibor"&amp;Tenor,BA2267,Trigger)</f>
        <v>55424</v>
      </c>
      <c r="BC2267" s="246">
        <f>_xll.qlIndexFixing($AC$5,AZ2267,TRUE,_xll.ohTrigger(Trigger,Trigger6M))</f>
        <v>1.7004285431594959E-2</v>
      </c>
      <c r="BD2267" s="246">
        <f>_xll.qlIndexFixing($BE$1,AZ2267,TRUE,_xll.ohTrigger(Trigger,Trigger6M))</f>
        <v>1.7002552135745936E-2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55241</v>
      </c>
      <c r="BA2268" s="101">
        <f>_xll.qlCalendarAdvance(Calendar,BA2267,AY2268,"f",,Trigger)</f>
        <v>55247</v>
      </c>
      <c r="BB2268" s="101">
        <f>_xll.qlInterestRateIndexMaturity(Currency&amp;"ibor"&amp;Tenor,BA2268,Trigger)</f>
        <v>55430</v>
      </c>
      <c r="BC2268" s="246">
        <f>_xll.qlIndexFixing($AC$5,AZ2268,TRUE,_xll.ohTrigger(Trigger,Trigger6M))</f>
        <v>1.6995022801252851E-2</v>
      </c>
      <c r="BD2268" s="246">
        <f>_xll.qlIndexFixing($BE$1,AZ2268,TRUE,_xll.ohTrigger(Trigger,Trigger6M))</f>
        <v>1.6997265296263955E-2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55250</v>
      </c>
      <c r="BA2269" s="101">
        <f>_xll.qlCalendarAdvance(Calendar,BA2268,AY2269,"f",,Trigger)</f>
        <v>55254</v>
      </c>
      <c r="BB2269" s="101">
        <f>_xll.qlInterestRateIndexMaturity(Currency&amp;"ibor"&amp;Tenor,BA2269,Trigger)</f>
        <v>55437</v>
      </c>
      <c r="BC2269" s="246">
        <f>_xll.qlIndexFixing($AC$5,AZ2269,TRUE,_xll.ohTrigger(Trigger,Trigger6M))</f>
        <v>1.6985425238745491E-2</v>
      </c>
      <c r="BD2269" s="246">
        <f>_xll.qlIndexFixing($BE$1,AZ2269,TRUE,_xll.ohTrigger(Trigger,Trigger6M))</f>
        <v>1.6992036767746271E-2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55257</v>
      </c>
      <c r="BA2270" s="101">
        <f>_xll.qlCalendarAdvance(Calendar,BA2269,AY2270,"f",,Trigger)</f>
        <v>55261</v>
      </c>
      <c r="BB2270" s="101">
        <f>_xll.qlInterestRateIndexMaturity(Currency&amp;"ibor"&amp;Tenor,BA2270,Trigger)</f>
        <v>55444</v>
      </c>
      <c r="BC2270" s="246">
        <f>_xll.qlIndexFixing($AC$5,AZ2270,TRUE,_xll.ohTrigger(Trigger,Trigger6M))</f>
        <v>1.6975817766119942E-2</v>
      </c>
      <c r="BD2270" s="246">
        <f>_xll.qlIndexFixing($BE$1,AZ2270,TRUE,_xll.ohTrigger(Trigger,Trigger6M))</f>
        <v>1.6986834273754817E-2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55264</v>
      </c>
      <c r="BA2271" s="101">
        <f>_xll.qlCalendarAdvance(Calendar,BA2270,AY2271,"f",,Trigger)</f>
        <v>55268</v>
      </c>
      <c r="BB2271" s="101">
        <f>_xll.qlInterestRateIndexMaturity(Currency&amp;"ibor"&amp;Tenor,BA2271,Trigger)</f>
        <v>55451</v>
      </c>
      <c r="BC2271" s="246">
        <f>_xll.qlIndexFixing($AC$5,AZ2271,TRUE,_xll.ohTrigger(Trigger,Trigger6M))</f>
        <v>1.6966200383520352E-2</v>
      </c>
      <c r="BD2271" s="246">
        <f>_xll.qlIndexFixing($BE$1,AZ2271,TRUE,_xll.ohTrigger(Trigger,Trigger6M))</f>
        <v>1.6981657814083416E-2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55270</v>
      </c>
      <c r="BA2272" s="101">
        <f>_xll.qlCalendarAdvance(Calendar,BA2271,AY2272,"f",,Trigger)</f>
        <v>55275</v>
      </c>
      <c r="BB2272" s="101">
        <f>_xll.qlInterestRateIndexMaturity(Currency&amp;"ibor"&amp;Tenor,BA2272,Trigger)</f>
        <v>55459</v>
      </c>
      <c r="BC2272" s="246">
        <f>_xll.qlIndexFixing($AC$5,AZ2272,TRUE,_xll.ohTrigger(Trigger,Trigger6M))</f>
        <v>1.6956496937268438E-2</v>
      </c>
      <c r="BD2272" s="246">
        <f>_xll.qlIndexFixing($BE$1,AZ2272,TRUE,_xll.ohTrigger(Trigger,Trigger6M))</f>
        <v>1.6976547740757724E-2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55278</v>
      </c>
      <c r="BA2273" s="101">
        <f>_xll.qlCalendarAdvance(Calendar,BA2272,AY2273,"f",,Trigger)</f>
        <v>55282</v>
      </c>
      <c r="BB2273" s="101">
        <f>_xll.qlInterestRateIndexMaturity(Currency&amp;"ibor"&amp;Tenor,BA2273,Trigger)</f>
        <v>55466</v>
      </c>
      <c r="BC2273" s="246">
        <f>_xll.qlIndexFixing($AC$5,AZ2273,TRUE,_xll.ohTrigger(Trigger,Trigger6M))</f>
        <v>1.6946909669023059E-2</v>
      </c>
      <c r="BD2273" s="246">
        <f>_xll.qlIndexFixing($BE$1,AZ2273,TRUE,_xll.ohTrigger(Trigger,Trigger6M))</f>
        <v>1.6971424968162469E-2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55285</v>
      </c>
      <c r="BA2274" s="101">
        <f>_xll.qlCalendarAdvance(Calendar,BA2273,AY2274,"f",,Trigger)</f>
        <v>55289</v>
      </c>
      <c r="BB2274" s="101">
        <f>_xll.qlInterestRateIndexMaturity(Currency&amp;"ibor"&amp;Tenor,BA2274,Trigger)</f>
        <v>55473</v>
      </c>
      <c r="BC2274" s="246">
        <f>_xll.qlIndexFixing($AC$5,AZ2274,TRUE,_xll.ohTrigger(Trigger,Trigger6M))</f>
        <v>1.693731254465437E-2</v>
      </c>
      <c r="BD2274" s="246">
        <f>_xll.qlIndexFixing($BE$1,AZ2274,TRUE,_xll.ohTrigger(Trigger,Trigger6M))</f>
        <v>1.6966328230558336E-2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55292</v>
      </c>
      <c r="BA2275" s="101">
        <f>_xll.qlCalendarAdvance(Calendar,BA2274,AY2275,"f",,Trigger)</f>
        <v>55296</v>
      </c>
      <c r="BB2275" s="101">
        <f>_xll.qlInterestRateIndexMaturity(Currency&amp;"ibor"&amp;Tenor,BA2275,Trigger)</f>
        <v>55480</v>
      </c>
      <c r="BC2275" s="246">
        <f>_xll.qlIndexFixing($AC$5,AZ2275,TRUE,_xll.ohTrigger(Trigger,Trigger6M))</f>
        <v>1.6927705564305735E-2</v>
      </c>
      <c r="BD2275" s="246">
        <f>_xll.qlIndexFixing($BE$1,AZ2275,TRUE,_xll.ohTrigger(Trigger,Trigger6M))</f>
        <v>1.6961257527745917E-2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55299</v>
      </c>
      <c r="BA2276" s="101">
        <f>_xll.qlCalendarAdvance(Calendar,BA2275,AY2276,"f",,Trigger)</f>
        <v>55303</v>
      </c>
      <c r="BB2276" s="101">
        <f>_xll.qlInterestRateIndexMaturity(Currency&amp;"ibor"&amp;Tenor,BA2276,Trigger)</f>
        <v>55487</v>
      </c>
      <c r="BC2276" s="246">
        <f>_xll.qlIndexFixing($AC$5,AZ2276,TRUE,_xll.ohTrigger(Trigger,Trigger6M))</f>
        <v>1.6918088728121391E-2</v>
      </c>
      <c r="BD2276" s="246">
        <f>_xll.qlIndexFixing($BE$1,AZ2276,TRUE,_xll.ohTrigger(Trigger,Trigger6M))</f>
        <v>1.6956212859523197E-2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55306</v>
      </c>
      <c r="BA2277" s="101">
        <f>_xll.qlCalendarAdvance(Calendar,BA2276,AY2277,"f",,Trigger)</f>
        <v>55310</v>
      </c>
      <c r="BB2277" s="101">
        <f>_xll.qlInterestRateIndexMaturity(Currency&amp;"ibor"&amp;Tenor,BA2277,Trigger)</f>
        <v>55493</v>
      </c>
      <c r="BC2277" s="246">
        <f>_xll.qlIndexFixing($AC$5,AZ2277,TRUE,_xll.ohTrigger(Trigger,Trigger6M))</f>
        <v>1.6908287986578553E-2</v>
      </c>
      <c r="BD2277" s="246">
        <f>_xll.qlIndexFixing($BE$1,AZ2277,TRUE,_xll.ohTrigger(Trigger,Trigger6M))</f>
        <v>1.6951145765447095E-2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55313</v>
      </c>
      <c r="BA2278" s="101">
        <f>_xll.qlCalendarAdvance(Calendar,BA2277,AY2278,"f",,Trigger)</f>
        <v>55317</v>
      </c>
      <c r="BB2278" s="101">
        <f>_xll.qlInterestRateIndexMaturity(Currency&amp;"ibor"&amp;Tenor,BA2278,Trigger)</f>
        <v>55500</v>
      </c>
      <c r="BC2278" s="246">
        <f>_xll.qlIndexFixing($AC$5,AZ2278,TRUE,_xll.ohTrigger(Trigger,Trigger6M))</f>
        <v>1.6898601238217736E-2</v>
      </c>
      <c r="BD2278" s="246">
        <f>_xll.qlIndexFixing($BE$1,AZ2278,TRUE,_xll.ohTrigger(Trigger,Trigger6M))</f>
        <v>1.6946151540372507E-2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55320</v>
      </c>
      <c r="BA2279" s="101">
        <f>_xll.qlCalendarAdvance(Calendar,BA2278,AY2279,"f",,Trigger)</f>
        <v>55324</v>
      </c>
      <c r="BB2279" s="101">
        <f>_xll.qlInterestRateIndexMaturity(Currency&amp;"ibor"&amp;Tenor,BA2279,Trigger)</f>
        <v>55507</v>
      </c>
      <c r="BC2279" s="246">
        <f>_xll.qlIndexFixing($AC$5,AZ2279,TRUE,_xll.ohTrigger(Trigger,Trigger6M))</f>
        <v>1.688890458104348E-2</v>
      </c>
      <c r="BD2279" s="246">
        <f>_xll.qlIndexFixing($BE$1,AZ2279,TRUE,_xll.ohTrigger(Trigger,Trigger6M))</f>
        <v>1.6941183348017506E-2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55327</v>
      </c>
      <c r="BA2280" s="101">
        <f>_xll.qlCalendarAdvance(Calendar,BA2279,AY2280,"f",,Trigger)</f>
        <v>55331</v>
      </c>
      <c r="BB2280" s="101">
        <f>_xll.qlInterestRateIndexMaturity(Currency&amp;"ibor"&amp;Tenor,BA2280,Trigger)</f>
        <v>55514</v>
      </c>
      <c r="BC2280" s="246">
        <f>_xll.qlIndexFixing($AC$5,AZ2280,TRUE,_xll.ohTrigger(Trigger,Trigger6M))</f>
        <v>1.6879198015201678E-2</v>
      </c>
      <c r="BD2280" s="246">
        <f>_xll.qlIndexFixing($BE$1,AZ2280,TRUE,_xll.ohTrigger(Trigger,Trigger6M))</f>
        <v>1.6936241188186402E-2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55334</v>
      </c>
      <c r="BA2281" s="101">
        <f>_xll.qlCalendarAdvance(Calendar,BA2280,AY2281,"f",,Trigger)</f>
        <v>55338</v>
      </c>
      <c r="BB2281" s="101">
        <f>_xll.qlInterestRateIndexMaturity(Currency&amp;"ibor"&amp;Tenor,BA2281,Trigger)</f>
        <v>55522</v>
      </c>
      <c r="BC2281" s="246">
        <f>_xll.qlIndexFixing($AC$5,AZ2281,TRUE,_xll.ohTrigger(Trigger,Trigger6M))</f>
        <v>1.6871185753490701E-2</v>
      </c>
      <c r="BD2281" s="246">
        <f>_xll.qlIndexFixing($BE$1,AZ2281,TRUE,_xll.ohTrigger(Trigger,Trigger6M))</f>
        <v>1.6931380030305903E-2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55341</v>
      </c>
      <c r="BA2282" s="101">
        <f>_xll.qlCalendarAdvance(Calendar,BA2281,AY2282,"f",,Trigger)</f>
        <v>55345</v>
      </c>
      <c r="BB2282" s="101">
        <f>_xll.qlInterestRateIndexMaturity(Currency&amp;"ibor"&amp;Tenor,BA2282,Trigger)</f>
        <v>55529</v>
      </c>
      <c r="BC2282" s="246">
        <f>_xll.qlIndexFixing($AC$5,AZ2282,TRUE,_xll.ohTrigger(Trigger,Trigger6M))</f>
        <v>1.6870818688057867E-2</v>
      </c>
      <c r="BD2282" s="246">
        <f>_xll.qlIndexFixing($BE$1,AZ2282,TRUE,_xll.ohTrigger(Trigger,Trigger6M))</f>
        <v>1.692649156546689E-2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55348</v>
      </c>
      <c r="BA2283" s="101">
        <f>_xll.qlCalendarAdvance(Calendar,BA2282,AY2283,"f",,Trigger)</f>
        <v>55352</v>
      </c>
      <c r="BB2283" s="101">
        <f>_xll.qlInterestRateIndexMaturity(Currency&amp;"ibor"&amp;Tenor,BA2283,Trigger)</f>
        <v>55536</v>
      </c>
      <c r="BC2283" s="246">
        <f>_xll.qlIndexFixing($AC$5,AZ2283,TRUE,_xll.ohTrigger(Trigger,Trigger6M))</f>
        <v>1.6870451622692809E-2</v>
      </c>
      <c r="BD2283" s="246">
        <f>_xll.qlIndexFixing($BE$1,AZ2283,TRUE,_xll.ohTrigger(Trigger,Trigger6M))</f>
        <v>1.692162913384259E-2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55355</v>
      </c>
      <c r="BA2284" s="101">
        <f>_xll.qlCalendarAdvance(Calendar,BA2283,AY2284,"f",,Trigger)</f>
        <v>55359</v>
      </c>
      <c r="BB2284" s="101">
        <f>_xll.qlInterestRateIndexMaturity(Currency&amp;"ibor"&amp;Tenor,BA2284,Trigger)</f>
        <v>55543</v>
      </c>
      <c r="BC2284" s="246">
        <f>_xll.qlIndexFixing($AC$5,AZ2284,TRUE,_xll.ohTrigger(Trigger,Trigger6M))</f>
        <v>1.6870084557395956E-2</v>
      </c>
      <c r="BD2284" s="246">
        <f>_xll.qlIndexFixing($BE$1,AZ2284,TRUE,_xll.ohTrigger(Trigger,Trigger6M))</f>
        <v>1.6916792735239248E-2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55362</v>
      </c>
      <c r="BA2285" s="101">
        <f>_xll.qlCalendarAdvance(Calendar,BA2284,AY2285,"f",,Trigger)</f>
        <v>55366</v>
      </c>
      <c r="BB2285" s="101">
        <f>_xll.qlInterestRateIndexMaturity(Currency&amp;"ibor"&amp;Tenor,BA2285,Trigger)</f>
        <v>55550</v>
      </c>
      <c r="BC2285" s="246">
        <f>_xll.qlIndexFixing($AC$5,AZ2285,TRUE,_xll.ohTrigger(Trigger,Trigger6M))</f>
        <v>1.6869717492167306E-2</v>
      </c>
      <c r="BD2285" s="246">
        <f>_xll.qlIndexFixing($BE$1,AZ2285,TRUE,_xll.ohTrigger(Trigger,Trigger6M))</f>
        <v>1.6911982369467449E-2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55369</v>
      </c>
      <c r="BA2286" s="101">
        <f>_xll.qlCalendarAdvance(Calendar,BA2285,AY2286,"f",,Trigger)</f>
        <v>55373</v>
      </c>
      <c r="BB2286" s="101">
        <f>_xll.qlInterestRateIndexMaturity(Currency&amp;"ibor"&amp;Tenor,BA2286,Trigger)</f>
        <v>55557</v>
      </c>
      <c r="BC2286" s="246">
        <f>_xll.qlIndexFixing($AC$5,AZ2286,TRUE,_xll.ohTrigger(Trigger,Trigger6M))</f>
        <v>1.6869350427007299E-2</v>
      </c>
      <c r="BD2286" s="246">
        <f>_xll.qlIndexFixing($BE$1,AZ2286,TRUE,_xll.ohTrigger(Trigger,Trigger6M))</f>
        <v>1.6907198036335173E-2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55376</v>
      </c>
      <c r="BA2287" s="101">
        <f>_xll.qlCalendarAdvance(Calendar,BA2286,AY2287,"f",,Trigger)</f>
        <v>55380</v>
      </c>
      <c r="BB2287" s="101">
        <f>_xll.qlInterestRateIndexMaturity(Currency&amp;"ibor"&amp;Tenor,BA2287,Trigger)</f>
        <v>55564</v>
      </c>
      <c r="BC2287" s="246">
        <f>_xll.qlIndexFixing($AC$5,AZ2287,TRUE,_xll.ohTrigger(Trigger,Trigger6M))</f>
        <v>1.6868983361915502E-2</v>
      </c>
      <c r="BD2287" s="246">
        <f>_xll.qlIndexFixing($BE$1,AZ2287,TRUE,_xll.ohTrigger(Trigger,Trigger6M))</f>
        <v>1.6902439735654307E-2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55383</v>
      </c>
      <c r="BA2288" s="101">
        <f>_xll.qlCalendarAdvance(Calendar,BA2287,AY2288,"f",,Trigger)</f>
        <v>55387</v>
      </c>
      <c r="BB2288" s="101">
        <f>_xll.qlInterestRateIndexMaturity(Currency&amp;"ibor"&amp;Tenor,BA2288,Trigger)</f>
        <v>55571</v>
      </c>
      <c r="BC2288" s="246">
        <f>_xll.qlIndexFixing($AC$5,AZ2288,TRUE,_xll.ohTrigger(Trigger,Trigger6M))</f>
        <v>1.686861629689234E-2</v>
      </c>
      <c r="BD2288" s="246">
        <f>_xll.qlIndexFixing($BE$1,AZ2288,TRUE,_xll.ohTrigger(Trigger,Trigger6M))</f>
        <v>1.689770746723631E-2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55390</v>
      </c>
      <c r="BA2289" s="101">
        <f>_xll.qlCalendarAdvance(Calendar,BA2288,AY2289,"f",,Trigger)</f>
        <v>55394</v>
      </c>
      <c r="BB2289" s="101">
        <f>_xll.qlInterestRateIndexMaturity(Currency&amp;"ibor"&amp;Tenor,BA2289,Trigger)</f>
        <v>55578</v>
      </c>
      <c r="BC2289" s="246">
        <f>_xll.qlIndexFixing($AC$5,AZ2289,TRUE,_xll.ohTrigger(Trigger,Trigger6M))</f>
        <v>1.6868249231937821E-2</v>
      </c>
      <c r="BD2289" s="246">
        <f>_xll.qlIndexFixing($BE$1,AZ2289,TRUE,_xll.ohTrigger(Trigger,Trigger6M))</f>
        <v>1.6893001230894808E-2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55397</v>
      </c>
      <c r="BA2290" s="101">
        <f>_xll.qlCalendarAdvance(Calendar,BA2289,AY2290,"f",,Trigger)</f>
        <v>55401</v>
      </c>
      <c r="BB2290" s="101">
        <f>_xll.qlInterestRateIndexMaturity(Currency&amp;"ibor"&amp;Tenor,BA2290,Trigger)</f>
        <v>55583</v>
      </c>
      <c r="BC2290" s="246">
        <f>_xll.qlIndexFixing($AC$5,AZ2290,TRUE,_xll.ohTrigger(Trigger,Trigger6M))</f>
        <v>1.6867146537607708E-2</v>
      </c>
      <c r="BD2290" s="246">
        <f>_xll.qlIndexFixing($BE$1,AZ2290,TRUE,_xll.ohTrigger(Trigger,Trigger6M))</f>
        <v>1.6888181805381503E-2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55404</v>
      </c>
      <c r="BA2291" s="101">
        <f>_xll.qlCalendarAdvance(Calendar,BA2290,AY2291,"f",,Trigger)</f>
        <v>55408</v>
      </c>
      <c r="BB2291" s="101">
        <f>_xll.qlInterestRateIndexMaturity(Currency&amp;"ibor"&amp;Tenor,BA2291,Trigger)</f>
        <v>55590</v>
      </c>
      <c r="BC2291" s="246">
        <f>_xll.qlIndexFixing($AC$5,AZ2291,TRUE,_xll.ohTrigger(Trigger,Trigger6M))</f>
        <v>1.6866779507027713E-2</v>
      </c>
      <c r="BD2291" s="246">
        <f>_xll.qlIndexFixing($BE$1,AZ2291,TRUE,_xll.ohTrigger(Trigger,Trigger6M))</f>
        <v>1.6883524348951309E-2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55411</v>
      </c>
      <c r="BA2292" s="101">
        <f>_xll.qlCalendarAdvance(Calendar,BA2291,AY2292,"f",,Trigger)</f>
        <v>55415</v>
      </c>
      <c r="BB2292" s="101">
        <f>_xll.qlInterestRateIndexMaturity(Currency&amp;"ibor"&amp;Tenor,BA2292,Trigger)</f>
        <v>55597</v>
      </c>
      <c r="BC2292" s="246">
        <f>_xll.qlIndexFixing($AC$5,AZ2292,TRUE,_xll.ohTrigger(Trigger,Trigger6M))</f>
        <v>1.6866412476515359E-2</v>
      </c>
      <c r="BD2292" s="246">
        <f>_xll.qlIndexFixing($BE$1,AZ2292,TRUE,_xll.ohTrigger(Trigger,Trigger6M))</f>
        <v>1.6878892921516335E-2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55418</v>
      </c>
      <c r="BA2293" s="101">
        <f>_xll.qlCalendarAdvance(Calendar,BA2292,AY2293,"f",,Trigger)</f>
        <v>55422</v>
      </c>
      <c r="BB2293" s="101">
        <f>_xll.qlInterestRateIndexMaturity(Currency&amp;"ibor"&amp;Tenor,BA2293,Trigger)</f>
        <v>55604</v>
      </c>
      <c r="BC2293" s="246">
        <f>_xll.qlIndexFixing($AC$5,AZ2293,TRUE,_xll.ohTrigger(Trigger,Trigger6M))</f>
        <v>1.6866045446070201E-2</v>
      </c>
      <c r="BD2293" s="246">
        <f>_xll.qlIndexFixing($BE$1,AZ2293,TRUE,_xll.ohTrigger(Trigger,Trigger6M))</f>
        <v>1.6874287522896513E-2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55425</v>
      </c>
      <c r="BA2294" s="101">
        <f>_xll.qlCalendarAdvance(Calendar,BA2293,AY2294,"f",,Trigger)</f>
        <v>55429</v>
      </c>
      <c r="BB2294" s="101">
        <f>_xll.qlInterestRateIndexMaturity(Currency&amp;"ibor"&amp;Tenor,BA2294,Trigger)</f>
        <v>55612</v>
      </c>
      <c r="BC2294" s="246">
        <f>_xll.qlIndexFixing($AC$5,AZ2294,TRUE,_xll.ohTrigger(Trigger,Trigger6M))</f>
        <v>1.6866046157031283E-2</v>
      </c>
      <c r="BD2294" s="246">
        <f>_xll.qlIndexFixing($BE$1,AZ2294,TRUE,_xll.ohTrigger(Trigger,Trigger6M))</f>
        <v>1.6869784258549663E-2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55432</v>
      </c>
      <c r="BA2295" s="101">
        <f>_xll.qlCalendarAdvance(Calendar,BA2294,AY2295,"f",,Trigger)</f>
        <v>55436</v>
      </c>
      <c r="BB2295" s="101">
        <f>_xll.qlInterestRateIndexMaturity(Currency&amp;"ibor"&amp;Tenor,BA2295,Trigger)</f>
        <v>55619</v>
      </c>
      <c r="BC2295" s="246">
        <f>_xll.qlIndexFixing($AC$5,AZ2295,TRUE,_xll.ohTrigger(Trigger,Trigger6M))</f>
        <v>1.6865679109604514E-2</v>
      </c>
      <c r="BD2295" s="246">
        <f>_xll.qlIndexFixing($BE$1,AZ2295,TRUE,_xll.ohTrigger(Trigger,Trigger6M))</f>
        <v>1.6865232563817938E-2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55439</v>
      </c>
      <c r="BA2296" s="101">
        <f>_xll.qlCalendarAdvance(Calendar,BA2295,AY2296,"f",,Trigger)</f>
        <v>55443</v>
      </c>
      <c r="BB2296" s="101">
        <f>_xll.qlInterestRateIndexMaturity(Currency&amp;"ibor"&amp;Tenor,BA2296,Trigger)</f>
        <v>55626</v>
      </c>
      <c r="BC2296" s="246">
        <f>_xll.qlIndexFixing($AC$5,AZ2296,TRUE,_xll.ohTrigger(Trigger,Trigger6M))</f>
        <v>1.6865312062245015E-2</v>
      </c>
      <c r="BD2296" s="246">
        <f>_xll.qlIndexFixing($BE$1,AZ2296,TRUE,_xll.ohTrigger(Trigger,Trigger6M))</f>
        <v>1.6860706898622332E-2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55446</v>
      </c>
      <c r="BA2297" s="101">
        <f>_xll.qlCalendarAdvance(Calendar,BA2296,AY2297,"f",,Trigger)</f>
        <v>55450</v>
      </c>
      <c r="BB2297" s="101">
        <f>_xll.qlInterestRateIndexMaturity(Currency&amp;"ibor"&amp;Tenor,BA2297,Trigger)</f>
        <v>55633</v>
      </c>
      <c r="BC2297" s="246">
        <f>_xll.qlIndexFixing($AC$5,AZ2297,TRUE,_xll.ohTrigger(Trigger,Trigger6M))</f>
        <v>1.6864945014953218E-2</v>
      </c>
      <c r="BD2297" s="246">
        <f>_xll.qlIndexFixing($BE$1,AZ2297,TRUE,_xll.ohTrigger(Trigger,Trigger6M))</f>
        <v>1.6856207262784199E-2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55453</v>
      </c>
      <c r="BA2298" s="101">
        <f>_xll.qlCalendarAdvance(Calendar,BA2297,AY2298,"f",,Trigger)</f>
        <v>55457</v>
      </c>
      <c r="BB2298" s="101">
        <f>_xll.qlInterestRateIndexMaturity(Currency&amp;"ibor"&amp;Tenor,BA2298,Trigger)</f>
        <v>55639</v>
      </c>
      <c r="BC2298" s="246">
        <f>_xll.qlIndexFixing($AC$5,AZ2298,TRUE,_xll.ohTrigger(Trigger,Trigger6M))</f>
        <v>1.6864210294859426E-2</v>
      </c>
      <c r="BD2298" s="246">
        <f>_xll.qlIndexFixing($BE$1,AZ2298,TRUE,_xll.ohTrigger(Trigger,Trigger6M))</f>
        <v>1.6851650955749621E-2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55460</v>
      </c>
      <c r="BA2299" s="101">
        <f>_xll.qlCalendarAdvance(Calendar,BA2298,AY2299,"f",,Trigger)</f>
        <v>55464</v>
      </c>
      <c r="BB2299" s="101">
        <f>_xll.qlInterestRateIndexMaturity(Currency&amp;"ibor"&amp;Tenor,BA2299,Trigger)</f>
        <v>55646</v>
      </c>
      <c r="BC2299" s="246">
        <f>_xll.qlIndexFixing($AC$5,AZ2299,TRUE,_xll.ohTrigger(Trigger,Trigger6M))</f>
        <v>1.6863843264819219E-2</v>
      </c>
      <c r="BD2299" s="246">
        <f>_xll.qlIndexFixing($BE$1,AZ2299,TRUE,_xll.ohTrigger(Trigger,Trigger6M))</f>
        <v>1.6847201726269835E-2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55467</v>
      </c>
      <c r="BA2300" s="101">
        <f>_xll.qlCalendarAdvance(Calendar,BA2299,AY2300,"f",,Trigger)</f>
        <v>55471</v>
      </c>
      <c r="BB2300" s="101">
        <f>_xll.qlInterestRateIndexMaturity(Currency&amp;"ibor"&amp;Tenor,BA2300,Trigger)</f>
        <v>55653</v>
      </c>
      <c r="BC2300" s="246">
        <f>_xll.qlIndexFixing($AC$5,AZ2300,TRUE,_xll.ohTrigger(Trigger,Trigger6M))</f>
        <v>1.6863476234846651E-2</v>
      </c>
      <c r="BD2300" s="246">
        <f>_xll.qlIndexFixing($BE$1,AZ2300,TRUE,_xll.ohTrigger(Trigger,Trigger6M))</f>
        <v>1.6842778524364867E-2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55474</v>
      </c>
      <c r="BA2301" s="101">
        <f>_xll.qlCalendarAdvance(Calendar,BA2300,AY2301,"f",,Trigger)</f>
        <v>55478</v>
      </c>
      <c r="BB2301" s="101">
        <f>_xll.qlInterestRateIndexMaturity(Currency&amp;"ibor"&amp;Tenor,BA2301,Trigger)</f>
        <v>55660</v>
      </c>
      <c r="BC2301" s="246">
        <f>_xll.qlIndexFixing($AC$5,AZ2301,TRUE,_xll.ohTrigger(Trigger,Trigger6M))</f>
        <v>1.6863109204943039E-2</v>
      </c>
      <c r="BD2301" s="246">
        <f>_xll.qlIndexFixing($BE$1,AZ2301,TRUE,_xll.ohTrigger(Trigger,Trigger6M))</f>
        <v>1.6838381349861674E-2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55481</v>
      </c>
      <c r="BA2302" s="101">
        <f>_xll.qlCalendarAdvance(Calendar,BA2301,AY2302,"f",,Trigger)</f>
        <v>55485</v>
      </c>
      <c r="BB2302" s="101">
        <f>_xll.qlInterestRateIndexMaturity(Currency&amp;"ibor"&amp;Tenor,BA2302,Trigger)</f>
        <v>55667</v>
      </c>
      <c r="BC2302" s="246">
        <f>_xll.qlIndexFixing($AC$5,AZ2302,TRUE,_xll.ohTrigger(Trigger,Trigger6M))</f>
        <v>1.6862742175105309E-2</v>
      </c>
      <c r="BD2302" s="246">
        <f>_xll.qlIndexFixing($BE$1,AZ2302,TRUE,_xll.ohTrigger(Trigger,Trigger6M))</f>
        <v>1.6834010202588959E-2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55488</v>
      </c>
      <c r="BA2303" s="101">
        <f>_xll.qlCalendarAdvance(Calendar,BA2302,AY2303,"f",,Trigger)</f>
        <v>55492</v>
      </c>
      <c r="BB2303" s="101">
        <f>_xll.qlInterestRateIndexMaturity(Currency&amp;"ibor"&amp;Tenor,BA2303,Trigger)</f>
        <v>55675</v>
      </c>
      <c r="BC2303" s="246">
        <f>_xll.qlIndexFixing($AC$5,AZ2303,TRUE,_xll.ohTrigger(Trigger,Trigger6M))</f>
        <v>1.6862742732629936E-2</v>
      </c>
      <c r="BD2303" s="246">
        <f>_xll.qlIndexFixing($BE$1,AZ2303,TRUE,_xll.ohTrigger(Trigger,Trigger6M))</f>
        <v>1.6829756054420445E-2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55495</v>
      </c>
      <c r="BA2304" s="101">
        <f>_xll.qlCalendarAdvance(Calendar,BA2303,AY2304,"f",,Trigger)</f>
        <v>55499</v>
      </c>
      <c r="BB2304" s="101">
        <f>_xll.qlInterestRateIndexMaturity(Currency&amp;"ibor"&amp;Tenor,BA2304,Trigger)</f>
        <v>55682</v>
      </c>
      <c r="BC2304" s="246">
        <f>_xll.qlIndexFixing($AC$5,AZ2304,TRUE,_xll.ohTrigger(Trigger,Trigger6M))</f>
        <v>1.6862375685814265E-2</v>
      </c>
      <c r="BD2304" s="246">
        <f>_xll.qlIndexFixing($BE$1,AZ2304,TRUE,_xll.ohTrigger(Trigger,Trigger6M))</f>
        <v>1.682543861918533E-2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55502</v>
      </c>
      <c r="BA2305" s="101">
        <f>_xll.qlCalendarAdvance(Calendar,BA2304,AY2305,"f",,Trigger)</f>
        <v>55506</v>
      </c>
      <c r="BB2305" s="101">
        <f>_xll.qlInterestRateIndexMaturity(Currency&amp;"ibor"&amp;Tenor,BA2305,Trigger)</f>
        <v>55689</v>
      </c>
      <c r="BC2305" s="246">
        <f>_xll.qlIndexFixing($AC$5,AZ2305,TRUE,_xll.ohTrigger(Trigger,Trigger6M))</f>
        <v>1.6862008639065861E-2</v>
      </c>
      <c r="BD2305" s="246">
        <f>_xll.qlIndexFixing($BE$1,AZ2305,TRUE,_xll.ohTrigger(Trigger,Trigger6M))</f>
        <v>1.6821147211919938E-2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55508</v>
      </c>
      <c r="BA2306" s="101">
        <f>_xll.qlCalendarAdvance(Calendar,BA2305,AY2306,"f",,Trigger)</f>
        <v>55514</v>
      </c>
      <c r="BB2306" s="101">
        <f>_xll.qlInterestRateIndexMaturity(Currency&amp;"ibor"&amp;Tenor,BA2306,Trigger)</f>
        <v>55697</v>
      </c>
      <c r="BC2306" s="246">
        <f>_xll.qlIndexFixing($AC$5,AZ2306,TRUE,_xll.ohTrigger(Trigger,Trigger6M))</f>
        <v>1.6861589157150862E-2</v>
      </c>
      <c r="BD2306" s="246">
        <f>_xll.qlIndexFixing($BE$1,AZ2306,TRUE,_xll.ohTrigger(Trigger,Trigger6M))</f>
        <v>1.6816274617240723E-2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55516</v>
      </c>
      <c r="BA2307" s="101">
        <f>_xll.qlCalendarAdvance(Calendar,BA2306,AY2307,"f",,Trigger)</f>
        <v>55521</v>
      </c>
      <c r="BB2307" s="101">
        <f>_xll.qlInterestRateIndexMaturity(Currency&amp;"ibor"&amp;Tenor,BA2307,Trigger)</f>
        <v>55703</v>
      </c>
      <c r="BC2307" s="246">
        <f>_xll.qlIndexFixing($AC$5,AZ2307,TRUE,_xll.ohTrigger(Trigger,Trigger6M))</f>
        <v>1.6860065557946623E-2</v>
      </c>
      <c r="BD2307" s="246">
        <f>_xll.qlIndexFixing($BE$1,AZ2307,TRUE,_xll.ohTrigger(Trigger,Trigger6M))</f>
        <v>1.6811941134211365E-2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55526</v>
      </c>
      <c r="BA2308" s="101">
        <f>_xll.qlCalendarAdvance(Calendar,BA2307,AY2308,"f",,Trigger)</f>
        <v>55528</v>
      </c>
      <c r="BB2308" s="101">
        <f>_xll.qlInterestRateIndexMaturity(Currency&amp;"ibor"&amp;Tenor,BA2308,Trigger)</f>
        <v>55710</v>
      </c>
      <c r="BC2308" s="246">
        <f>_xll.qlIndexFixing($AC$5,AZ2308,TRUE,_xll.ohTrigger(Trigger,Trigger6M))</f>
        <v>1.6854172016310811E-2</v>
      </c>
      <c r="BD2308" s="246">
        <f>_xll.qlIndexFixing($BE$1,AZ2308,TRUE,_xll.ohTrigger(Trigger,Trigger6M))</f>
        <v>1.6807729864776213E-2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55533</v>
      </c>
      <c r="BA2309" s="101">
        <f>_xll.qlCalendarAdvance(Calendar,BA2308,AY2309,"f",,Trigger)</f>
        <v>55535</v>
      </c>
      <c r="BB2309" s="101">
        <f>_xll.qlInterestRateIndexMaturity(Currency&amp;"ibor"&amp;Tenor,BA2309,Trigger)</f>
        <v>55717</v>
      </c>
      <c r="BC2309" s="246">
        <f>_xll.qlIndexFixing($AC$5,AZ2309,TRUE,_xll.ohTrigger(Trigger,Trigger6M))</f>
        <v>1.6848272771929906E-2</v>
      </c>
      <c r="BD2309" s="246">
        <f>_xll.qlIndexFixing($BE$1,AZ2309,TRUE,_xll.ohTrigger(Trigger,Trigger6M))</f>
        <v>1.6803544621372065E-2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55540</v>
      </c>
      <c r="BA2310" s="101">
        <f>_xll.qlCalendarAdvance(Calendar,BA2309,AY2310,"f",,Trigger)</f>
        <v>55542</v>
      </c>
      <c r="BB2310" s="101">
        <f>_xll.qlInterestRateIndexMaturity(Currency&amp;"ibor"&amp;Tenor,BA2310,Trigger)</f>
        <v>55724</v>
      </c>
      <c r="BC2310" s="246">
        <f>_xll.qlIndexFixing($AC$5,AZ2310,TRUE,_xll.ohTrigger(Trigger,Trigger6M))</f>
        <v>1.6842367824854862E-2</v>
      </c>
      <c r="BD2310" s="246">
        <f>_xll.qlIndexFixing($BE$1,AZ2310,TRUE,_xll.ohTrigger(Trigger,Trigger6M))</f>
        <v>1.679938540383465E-2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55547</v>
      </c>
      <c r="BA2311" s="101">
        <f>_xll.qlCalendarAdvance(Calendar,BA2310,AY2311,"f",,Trigger)</f>
        <v>55549</v>
      </c>
      <c r="BB2311" s="101">
        <f>_xll.qlInterestRateIndexMaturity(Currency&amp;"ibor"&amp;Tenor,BA2311,Trigger)</f>
        <v>55731</v>
      </c>
      <c r="BC2311" s="246">
        <f>_xll.qlIndexFixing($AC$5,AZ2311,TRUE,_xll.ohTrigger(Trigger,Trigger6M))</f>
        <v>1.6836457175136186E-2</v>
      </c>
      <c r="BD2311" s="246">
        <f>_xll.qlIndexFixing($BE$1,AZ2311,TRUE,_xll.ohTrigger(Trigger,Trigger6M))</f>
        <v>1.6795252211999269E-2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55554</v>
      </c>
      <c r="BA2312" s="101">
        <f>_xll.qlCalendarAdvance(Calendar,BA2311,AY2312,"f",,Trigger)</f>
        <v>55556</v>
      </c>
      <c r="BB2312" s="101">
        <f>_xll.qlInterestRateIndexMaturity(Currency&amp;"ibor"&amp;Tenor,BA2312,Trigger)</f>
        <v>55738</v>
      </c>
      <c r="BC2312" s="246">
        <f>_xll.qlIndexFixing($AC$5,AZ2312,TRUE,_xll.ohTrigger(Trigger,Trigger6M))</f>
        <v>1.6830540822824386E-2</v>
      </c>
      <c r="BD2312" s="246">
        <f>_xll.qlIndexFixing($BE$1,AZ2312,TRUE,_xll.ohTrigger(Trigger,Trigger6M))</f>
        <v>1.6791145045706488E-2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55561</v>
      </c>
      <c r="BA2313" s="101">
        <f>_xll.qlCalendarAdvance(Calendar,BA2312,AY2313,"f",,Trigger)</f>
        <v>55563</v>
      </c>
      <c r="BB2313" s="101">
        <f>_xll.qlInterestRateIndexMaturity(Currency&amp;"ibor"&amp;Tenor,BA2313,Trigger)</f>
        <v>55745</v>
      </c>
      <c r="BC2313" s="246">
        <f>_xll.qlIndexFixing($AC$5,AZ2313,TRUE,_xll.ohTrigger(Trigger,Trigger6M))</f>
        <v>1.682461876797129E-2</v>
      </c>
      <c r="BD2313" s="246">
        <f>_xll.qlIndexFixing($BE$1,AZ2313,TRUE,_xll.ohTrigger(Trigger,Trigger6M))</f>
        <v>1.6787063904794682E-2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55568</v>
      </c>
      <c r="BA2314" s="101">
        <f>_xll.qlCalendarAdvance(Calendar,BA2313,AY2314,"f",,Trigger)</f>
        <v>55570</v>
      </c>
      <c r="BB2314" s="101">
        <f>_xll.qlInterestRateIndexMaturity(Currency&amp;"ibor"&amp;Tenor,BA2314,Trigger)</f>
        <v>55752</v>
      </c>
      <c r="BC2314" s="246">
        <f>_xll.qlIndexFixing($AC$5,AZ2314,TRUE,_xll.ohTrigger(Trigger,Trigger6M))</f>
        <v>1.6818691010626968E-2</v>
      </c>
      <c r="BD2314" s="246">
        <f>_xll.qlIndexFixing($BE$1,AZ2314,TRUE,_xll.ohTrigger(Trigger,Trigger6M))</f>
        <v>1.6783008789105727E-2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55575</v>
      </c>
      <c r="BA2315" s="101">
        <f>_xll.qlCalendarAdvance(Calendar,BA2314,AY2315,"f",,Trigger)</f>
        <v>55577</v>
      </c>
      <c r="BB2315" s="101">
        <f>_xll.qlInterestRateIndexMaturity(Currency&amp;"ibor"&amp;Tenor,BA2315,Trigger)</f>
        <v>55759</v>
      </c>
      <c r="BC2315" s="246">
        <f>_xll.qlIndexFixing($AC$5,AZ2315,TRUE,_xll.ohTrigger(Trigger,Trigger6M))</f>
        <v>1.6812757550841488E-2</v>
      </c>
      <c r="BD2315" s="246">
        <f>_xll.qlIndexFixing($BE$1,AZ2315,TRUE,_xll.ohTrigger(Trigger,Trigger6M))</f>
        <v>1.677897969847756E-2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55582</v>
      </c>
      <c r="BA2316" s="101">
        <f>_xll.qlCalendarAdvance(Calendar,BA2315,AY2316,"f",,Trigger)</f>
        <v>55584</v>
      </c>
      <c r="BB2316" s="101">
        <f>_xll.qlInterestRateIndexMaturity(Currency&amp;"ibor"&amp;Tenor,BA2316,Trigger)</f>
        <v>55768</v>
      </c>
      <c r="BC2316" s="246">
        <f>_xll.qlIndexFixing($AC$5,AZ2316,TRUE,_xll.ohTrigger(Trigger,Trigger6M))</f>
        <v>1.6806523970712937E-2</v>
      </c>
      <c r="BD2316" s="246">
        <f>_xll.qlIndexFixing($BE$1,AZ2316,TRUE,_xll.ohTrigger(Trigger,Trigger6M))</f>
        <v>1.6775202523419758E-2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55589</v>
      </c>
      <c r="BA2317" s="101">
        <f>_xll.qlCalendarAdvance(Calendar,BA2316,AY2317,"f",,Trigger)</f>
        <v>55591</v>
      </c>
      <c r="BB2317" s="101">
        <f>_xll.qlInterestRateIndexMaturity(Currency&amp;"ibor"&amp;Tenor,BA2317,Trigger)</f>
        <v>55775</v>
      </c>
      <c r="BC2317" s="246">
        <f>_xll.qlIndexFixing($AC$5,AZ2317,TRUE,_xll.ohTrigger(Trigger,Trigger6M))</f>
        <v>1.6800637574374316E-2</v>
      </c>
      <c r="BD2317" s="246">
        <f>_xll.qlIndexFixing($BE$1,AZ2317,TRUE,_xll.ohTrigger(Trigger,Trigger6M))</f>
        <v>1.6771228831531614E-2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55596</v>
      </c>
      <c r="BA2318" s="101">
        <f>_xll.qlCalendarAdvance(Calendar,BA2317,AY2318,"f",,Trigger)</f>
        <v>55598</v>
      </c>
      <c r="BB2318" s="101">
        <f>_xll.qlInterestRateIndexMaturity(Currency&amp;"ibor"&amp;Tenor,BA2318,Trigger)</f>
        <v>55782</v>
      </c>
      <c r="BC2318" s="246">
        <f>_xll.qlIndexFixing($AC$5,AZ2318,TRUE,_xll.ohTrigger(Trigger,Trigger6M))</f>
        <v>1.6794745537242643E-2</v>
      </c>
      <c r="BD2318" s="246">
        <f>_xll.qlIndexFixing($BE$1,AZ2318,TRUE,_xll.ohTrigger(Trigger,Trigger6M))</f>
        <v>1.676728116671353E-2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55603</v>
      </c>
      <c r="BA2319" s="101">
        <f>_xll.qlCalendarAdvance(Calendar,BA2318,AY2319,"f",,Trigger)</f>
        <v>55605</v>
      </c>
      <c r="BB2319" s="101">
        <f>_xll.qlInterestRateIndexMaturity(Currency&amp;"ibor"&amp;Tenor,BA2319,Trigger)</f>
        <v>55789</v>
      </c>
      <c r="BC2319" s="246">
        <f>_xll.qlIndexFixing($AC$5,AZ2319,TRUE,_xll.ohTrigger(Trigger,Trigger6M))</f>
        <v>1.6788847859367448E-2</v>
      </c>
      <c r="BD2319" s="246">
        <f>_xll.qlIndexFixing($BE$1,AZ2319,TRUE,_xll.ohTrigger(Trigger,Trigger6M))</f>
        <v>1.6763359528812593E-2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55610</v>
      </c>
      <c r="BA2320" s="101">
        <f>_xll.qlCalendarAdvance(Calendar,BA2319,AY2320,"f",,Trigger)</f>
        <v>55612</v>
      </c>
      <c r="BB2320" s="101">
        <f>_xll.qlInterestRateIndexMaturity(Currency&amp;"ibor"&amp;Tenor,BA2320,Trigger)</f>
        <v>55795</v>
      </c>
      <c r="BC2320" s="246">
        <f>_xll.qlIndexFixing($AC$5,AZ2320,TRUE,_xll.ohTrigger(Trigger,Trigger6M))</f>
        <v>1.6782972547583191E-2</v>
      </c>
      <c r="BD2320" s="246">
        <f>_xll.qlIndexFixing($BE$1,AZ2320,TRUE,_xll.ohTrigger(Trigger,Trigger6M))</f>
        <v>1.6759344184693312E-2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55617</v>
      </c>
      <c r="BA2321" s="101">
        <f>_xll.qlCalendarAdvance(Calendar,BA2320,AY2321,"f",,Trigger)</f>
        <v>55619</v>
      </c>
      <c r="BB2321" s="101">
        <f>_xll.qlInterestRateIndexMaturity(Currency&amp;"ibor"&amp;Tenor,BA2321,Trigger)</f>
        <v>55802</v>
      </c>
      <c r="BC2321" s="246">
        <f>_xll.qlIndexFixing($AC$5,AZ2321,TRUE,_xll.ohTrigger(Trigger,Trigger6M))</f>
        <v>1.6777034391858674E-2</v>
      </c>
      <c r="BD2321" s="246">
        <f>_xll.qlIndexFixing($BE$1,AZ2321,TRUE,_xll.ohTrigger(Trigger,Trigger6M))</f>
        <v>1.6755472920578357E-2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55624</v>
      </c>
      <c r="BA2322" s="101">
        <f>_xll.qlCalendarAdvance(Calendar,BA2321,AY2322,"f",,Trigger)</f>
        <v>55626</v>
      </c>
      <c r="BB2322" s="101">
        <f>_xll.qlInterestRateIndexMaturity(Currency&amp;"ibor"&amp;Tenor,BA2322,Trigger)</f>
        <v>55809</v>
      </c>
      <c r="BC2322" s="246">
        <f>_xll.qlIndexFixing($AC$5,AZ2322,TRUE,_xll.ohTrigger(Trigger,Trigger6M))</f>
        <v>1.6771090564967017E-2</v>
      </c>
      <c r="BD2322" s="246">
        <f>_xll.qlIndexFixing($BE$1,AZ2322,TRUE,_xll.ohTrigger(Trigger,Trigger6M))</f>
        <v>1.6751627681679915E-2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55627</v>
      </c>
      <c r="BA2323" s="101">
        <f>_xll.qlCalendarAdvance(Calendar,BA2322,AY2323,"f",,Trigger)</f>
        <v>55633</v>
      </c>
      <c r="BB2323" s="101">
        <f>_xll.qlInterestRateIndexMaturity(Currency&amp;"ibor"&amp;Tenor,BA2323,Trigger)</f>
        <v>55816</v>
      </c>
      <c r="BC2323" s="246">
        <f>_xll.qlIndexFixing($AC$5,AZ2323,TRUE,_xll.ohTrigger(Trigger,Trigger6M))</f>
        <v>1.6765141066957576E-2</v>
      </c>
      <c r="BD2323" s="246">
        <f>_xll.qlIndexFixing($BE$1,AZ2323,TRUE,_xll.ohTrigger(Trigger,Trigger6M))</f>
        <v>1.6747808467848607E-2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55638</v>
      </c>
      <c r="BA2324" s="101">
        <f>_xll.qlCalendarAdvance(Calendar,BA2323,AY2324,"f",,Trigger)</f>
        <v>55641</v>
      </c>
      <c r="BB2324" s="101">
        <f>_xll.qlInterestRateIndexMaturity(Currency&amp;"ibor"&amp;Tenor,BA2324,Trigger)</f>
        <v>55827</v>
      </c>
      <c r="BC2324" s="246">
        <f>_xll.qlIndexFixing($AC$5,AZ2324,TRUE,_xll.ohTrigger(Trigger,Trigger6M))</f>
        <v>1.6758622452937379E-2</v>
      </c>
      <c r="BD2324" s="246">
        <f>_xll.qlIndexFixing($BE$1,AZ2324,TRUE,_xll.ohTrigger(Trigger,Trigger6M))</f>
        <v>1.6743856111585988E-2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55646</v>
      </c>
      <c r="BA2325" s="101">
        <f>_xll.qlCalendarAdvance(Calendar,BA2324,AY2325,"f",,Trigger)</f>
        <v>55648</v>
      </c>
      <c r="BB2325" s="101">
        <f>_xll.qlInterestRateIndexMaturity(Currency&amp;"ibor"&amp;Tenor,BA2325,Trigger)</f>
        <v>55834</v>
      </c>
      <c r="BC2325" s="246">
        <f>_xll.qlIndexFixing($AC$5,AZ2325,TRUE,_xll.ohTrigger(Trigger,Trigger6M))</f>
        <v>1.6752747825571308E-2</v>
      </c>
      <c r="BD2325" s="246">
        <f>_xll.qlIndexFixing($BE$1,AZ2325,TRUE,_xll.ohTrigger(Trigger,Trigger6M))</f>
        <v>1.6740097719845796E-2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55653</v>
      </c>
      <c r="BA2326" s="101">
        <f>_xll.qlCalendarAdvance(Calendar,BA2325,AY2326,"f",,Trigger)</f>
        <v>55655</v>
      </c>
      <c r="BB2326" s="101">
        <f>_xll.qlInterestRateIndexMaturity(Currency&amp;"ibor"&amp;Tenor,BA2326,Trigger)</f>
        <v>55841</v>
      </c>
      <c r="BC2326" s="246">
        <f>_xll.qlIndexFixing($AC$5,AZ2326,TRUE,_xll.ohTrigger(Trigger,Trigger6M))</f>
        <v>1.6746867617991528E-2</v>
      </c>
      <c r="BD2326" s="246">
        <f>_xll.qlIndexFixing($BE$1,AZ2326,TRUE,_xll.ohTrigger(Trigger,Trigger6M))</f>
        <v>1.6736365356402539E-2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55660</v>
      </c>
      <c r="BA2327" s="101">
        <f>_xll.qlCalendarAdvance(Calendar,BA2326,AY2327,"f",,Trigger)</f>
        <v>55662</v>
      </c>
      <c r="BB2327" s="101">
        <f>_xll.qlInterestRateIndexMaturity(Currency&amp;"ibor"&amp;Tenor,BA2327,Trigger)</f>
        <v>55848</v>
      </c>
      <c r="BC2327" s="246">
        <f>_xll.qlIndexFixing($AC$5,AZ2327,TRUE,_xll.ohTrigger(Trigger,Trigger6M))</f>
        <v>1.6740981830251328E-2</v>
      </c>
      <c r="BD2327" s="246">
        <f>_xll.qlIndexFixing($BE$1,AZ2327,TRUE,_xll.ohTrigger(Trigger,Trigger6M))</f>
        <v>1.6732659021106665E-2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55667</v>
      </c>
      <c r="BA2328" s="101">
        <f>_xll.qlCalendarAdvance(Calendar,BA2327,AY2328,"f",,Trigger)</f>
        <v>55669</v>
      </c>
      <c r="BB2328" s="101">
        <f>_xll.qlInterestRateIndexMaturity(Currency&amp;"ibor"&amp;Tenor,BA2328,Trigger)</f>
        <v>55852</v>
      </c>
      <c r="BC2328" s="246">
        <f>_xll.qlIndexFixing($AC$5,AZ2328,TRUE,_xll.ohTrigger(Trigger,Trigger6M))</f>
        <v>1.6734454070040254E-2</v>
      </c>
      <c r="BD2328" s="246">
        <f>_xll.qlIndexFixing($BE$1,AZ2328,TRUE,_xll.ohTrigger(Trigger,Trigger6M))</f>
        <v>1.6728577880914149E-2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55674</v>
      </c>
      <c r="BA2329" s="101">
        <f>_xll.qlCalendarAdvance(Calendar,BA2328,AY2329,"f",,Trigger)</f>
        <v>55676</v>
      </c>
      <c r="BB2329" s="101">
        <f>_xll.qlInterestRateIndexMaturity(Currency&amp;"ibor"&amp;Tenor,BA2329,Trigger)</f>
        <v>55859</v>
      </c>
      <c r="BC2329" s="246">
        <f>_xll.qlIndexFixing($AC$5,AZ2329,TRUE,_xll.ohTrigger(Trigger,Trigger6M))</f>
        <v>1.6728469736289966E-2</v>
      </c>
      <c r="BD2329" s="246">
        <f>_xll.qlIndexFixing($BE$1,AZ2329,TRUE,_xll.ohTrigger(Trigger,Trigger6M))</f>
        <v>1.672491853208451E-2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55681</v>
      </c>
      <c r="BA2330" s="101">
        <f>_xll.qlCalendarAdvance(Calendar,BA2329,AY2330,"f",,Trigger)</f>
        <v>55683</v>
      </c>
      <c r="BB2330" s="101">
        <f>_xll.qlInterestRateIndexMaturity(Currency&amp;"ibor"&amp;Tenor,BA2330,Trigger)</f>
        <v>55866</v>
      </c>
      <c r="BC2330" s="246">
        <f>_xll.qlIndexFixing($AC$5,AZ2330,TRUE,_xll.ohTrigger(Trigger,Trigger6M))</f>
        <v>1.6722479731788812E-2</v>
      </c>
      <c r="BD2330" s="246">
        <f>_xll.qlIndexFixing($BE$1,AZ2330,TRUE,_xll.ohTrigger(Trigger,Trigger6M))</f>
        <v>1.6721285207269728E-2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55688</v>
      </c>
      <c r="BA2331" s="101">
        <f>_xll.qlCalendarAdvance(Calendar,BA2330,AY2331,"f",,Trigger)</f>
        <v>55690</v>
      </c>
      <c r="BB2331" s="101">
        <f>_xll.qlInterestRateIndexMaturity(Currency&amp;"ibor"&amp;Tenor,BA2331,Trigger)</f>
        <v>55873</v>
      </c>
      <c r="BC2331" s="246">
        <f>_xll.qlIndexFixing($AC$5,AZ2331,TRUE,_xll.ohTrigger(Trigger,Trigger6M))</f>
        <v>1.6716484056587901E-2</v>
      </c>
      <c r="BD2331" s="246">
        <f>_xll.qlIndexFixing($BE$1,AZ2331,TRUE,_xll.ohTrigger(Trigger,Trigger6M))</f>
        <v>1.6717677906326969E-2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55695</v>
      </c>
      <c r="BA2332" s="101">
        <f>_xll.qlCalendarAdvance(Calendar,BA2331,AY2332,"f",,Trigger)</f>
        <v>55697</v>
      </c>
      <c r="BB2332" s="101">
        <f>_xll.qlInterestRateIndexMaturity(Currency&amp;"ibor"&amp;Tenor,BA2332,Trigger)</f>
        <v>55880</v>
      </c>
      <c r="BC2332" s="246">
        <f>_xll.qlIndexFixing($AC$5,AZ2332,TRUE,_xll.ohTrigger(Trigger,Trigger6M))</f>
        <v>1.6710482710739213E-2</v>
      </c>
      <c r="BD2332" s="246">
        <f>_xll.qlIndexFixing($BE$1,AZ2332,TRUE,_xll.ohTrigger(Trigger,Trigger6M))</f>
        <v>1.6714096629114699E-2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55702</v>
      </c>
      <c r="BA2333" s="101">
        <f>_xll.qlCalendarAdvance(Calendar,BA2332,AY2333,"f",,Trigger)</f>
        <v>55704</v>
      </c>
      <c r="BB2333" s="101">
        <f>_xll.qlInterestRateIndexMaturity(Currency&amp;"ibor"&amp;Tenor,BA2333,Trigger)</f>
        <v>55890</v>
      </c>
      <c r="BC2333" s="246">
        <f>_xll.qlIndexFixing($AC$5,AZ2333,TRUE,_xll.ohTrigger(Trigger,Trigger6M))</f>
        <v>1.6707094337740733E-2</v>
      </c>
      <c r="BD2333" s="246">
        <f>_xll.qlIndexFixing($BE$1,AZ2333,TRUE,_xll.ohTrigger(Trigger,Trigger6M))</f>
        <v>1.6710967592197683E-2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55709</v>
      </c>
      <c r="BA2334" s="101">
        <f>_xll.qlCalendarAdvance(Calendar,BA2333,AY2334,"f",,Trigger)</f>
        <v>55711</v>
      </c>
      <c r="BB2334" s="101">
        <f>_xll.qlInterestRateIndexMaturity(Currency&amp;"ibor"&amp;Tenor,BA2334,Trigger)</f>
        <v>55897</v>
      </c>
      <c r="BC2334" s="246">
        <f>_xll.qlIndexFixing($AC$5,AZ2334,TRUE,_xll.ohTrigger(Trigger,Trigger6M))</f>
        <v>1.6706578528165896E-2</v>
      </c>
      <c r="BD2334" s="246">
        <f>_xll.qlIndexFixing($BE$1,AZ2334,TRUE,_xll.ohTrigger(Trigger,Trigger6M))</f>
        <v>1.6707443449839963E-2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55716</v>
      </c>
      <c r="BA2335" s="101">
        <f>_xll.qlCalendarAdvance(Calendar,BA2334,AY2335,"f",,Trigger)</f>
        <v>55718</v>
      </c>
      <c r="BB2335" s="101">
        <f>_xll.qlInterestRateIndexMaturity(Currency&amp;"ibor"&amp;Tenor,BA2335,Trigger)</f>
        <v>55904</v>
      </c>
      <c r="BC2335" s="246">
        <f>_xll.qlIndexFixing($AC$5,AZ2335,TRUE,_xll.ohTrigger(Trigger,Trigger6M))</f>
        <v>1.6706062718727294E-2</v>
      </c>
      <c r="BD2335" s="246">
        <f>_xll.qlIndexFixing($BE$1,AZ2335,TRUE,_xll.ohTrigger(Trigger,Trigger6M))</f>
        <v>1.6703945334474418E-2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55723</v>
      </c>
      <c r="BA2336" s="101">
        <f>_xll.qlCalendarAdvance(Calendar,BA2335,AY2336,"f",,Trigger)</f>
        <v>55725</v>
      </c>
      <c r="BB2336" s="101">
        <f>_xll.qlInterestRateIndexMaturity(Currency&amp;"ibor"&amp;Tenor,BA2336,Trigger)</f>
        <v>55911</v>
      </c>
      <c r="BC2336" s="246">
        <f>_xll.qlIndexFixing($AC$5,AZ2336,TRUE,_xll.ohTrigger(Trigger,Trigger6M))</f>
        <v>1.6705546909424926E-2</v>
      </c>
      <c r="BD2336" s="246">
        <f>_xll.qlIndexFixing($BE$1,AZ2336,TRUE,_xll.ohTrigger(Trigger,Trigger6M))</f>
        <v>1.6700473245959222E-2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55730</v>
      </c>
      <c r="BA2337" s="101">
        <f>_xll.qlCalendarAdvance(Calendar,BA2336,AY2337,"f",,Trigger)</f>
        <v>55732</v>
      </c>
      <c r="BB2337" s="101">
        <f>_xll.qlInterestRateIndexMaturity(Currency&amp;"ibor"&amp;Tenor,BA2337,Trigger)</f>
        <v>55918</v>
      </c>
      <c r="BC2337" s="246">
        <f>_xll.qlIndexFixing($AC$5,AZ2337,TRUE,_xll.ohTrigger(Trigger,Trigger6M))</f>
        <v>1.6705031100258796E-2</v>
      </c>
      <c r="BD2337" s="246">
        <f>_xll.qlIndexFixing($BE$1,AZ2337,TRUE,_xll.ohTrigger(Trigger,Trigger6M))</f>
        <v>1.6697027184155999E-2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55737</v>
      </c>
      <c r="BA2338" s="101">
        <f>_xll.qlCalendarAdvance(Calendar,BA2337,AY2338,"f",,Trigger)</f>
        <v>55739</v>
      </c>
      <c r="BB2338" s="101">
        <f>_xll.qlInterestRateIndexMaturity(Currency&amp;"ibor"&amp;Tenor,BA2338,Trigger)</f>
        <v>55925</v>
      </c>
      <c r="BC2338" s="246">
        <f>_xll.qlIndexFixing($AC$5,AZ2338,TRUE,_xll.ohTrigger(Trigger,Trigger6M))</f>
        <v>1.6704515291229328E-2</v>
      </c>
      <c r="BD2338" s="246">
        <f>_xll.qlIndexFixing($BE$1,AZ2338,TRUE,_xll.ohTrigger(Trigger,Trigger6M))</f>
        <v>1.6693607148926787E-2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55744</v>
      </c>
      <c r="BA2339" s="101">
        <f>_xll.qlCalendarAdvance(Calendar,BA2338,AY2339,"f",,Trigger)</f>
        <v>55746</v>
      </c>
      <c r="BB2339" s="101">
        <f>_xll.qlInterestRateIndexMaturity(Currency&amp;"ibor"&amp;Tenor,BA2339,Trigger)</f>
        <v>55932</v>
      </c>
      <c r="BC2339" s="246">
        <f>_xll.qlIndexFixing($AC$5,AZ2339,TRUE,_xll.ohTrigger(Trigger,Trigger6M))</f>
        <v>1.6703999482335665E-2</v>
      </c>
      <c r="BD2339" s="246">
        <f>_xll.qlIndexFixing($BE$1,AZ2339,TRUE,_xll.ohTrigger(Trigger,Trigger6M))</f>
        <v>1.6690213140135784E-2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55751</v>
      </c>
      <c r="BA2340" s="101">
        <f>_xll.qlCalendarAdvance(Calendar,BA2339,AY2340,"f",,Trigger)</f>
        <v>55753</v>
      </c>
      <c r="BB2340" s="101">
        <f>_xll.qlInterestRateIndexMaturity(Currency&amp;"ibor"&amp;Tenor,BA2340,Trigger)</f>
        <v>55939</v>
      </c>
      <c r="BC2340" s="246">
        <f>_xll.qlIndexFixing($AC$5,AZ2340,TRUE,_xll.ohTrigger(Trigger,Trigger6M))</f>
        <v>1.670348367357867E-2</v>
      </c>
      <c r="BD2340" s="246">
        <f>_xll.qlIndexFixing($BE$1,AZ2340,TRUE,_xll.ohTrigger(Trigger,Trigger6M))</f>
        <v>1.6686845157645465E-2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55758</v>
      </c>
      <c r="BA2341" s="101">
        <f>_xll.qlCalendarAdvance(Calendar,BA2340,AY2341,"f",,Trigger)</f>
        <v>55760</v>
      </c>
      <c r="BB2341" s="101">
        <f>_xll.qlInterestRateIndexMaturity(Currency&amp;"ibor"&amp;Tenor,BA2341,Trigger)</f>
        <v>55943</v>
      </c>
      <c r="BC2341" s="246">
        <f>_xll.qlIndexFixing($AC$5,AZ2341,TRUE,_xll.ohTrigger(Trigger,Trigger6M))</f>
        <v>1.6701919308489611E-2</v>
      </c>
      <c r="BD2341" s="246">
        <f>_xll.qlIndexFixing($BE$1,AZ2341,TRUE,_xll.ohTrigger(Trigger,Trigger6M))</f>
        <v>1.6683036179130872E-2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55765</v>
      </c>
      <c r="BA2342" s="101">
        <f>_xll.qlCalendarAdvance(Calendar,BA2341,AY2342,"f",,Trigger)</f>
        <v>55767</v>
      </c>
      <c r="BB2342" s="101">
        <f>_xll.qlInterestRateIndexMaturity(Currency&amp;"ibor"&amp;Tenor,BA2342,Trigger)</f>
        <v>55948</v>
      </c>
      <c r="BC2342" s="246">
        <f>_xll.qlIndexFixing($AC$5,AZ2342,TRUE,_xll.ohTrigger(Trigger,Trigger6M))</f>
        <v>1.6700704623965907E-2</v>
      </c>
      <c r="BD2342" s="246">
        <f>_xll.qlIndexFixing($BE$1,AZ2342,TRUE,_xll.ohTrigger(Trigger,Trigger6M))</f>
        <v>1.6679401211150878E-2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55772</v>
      </c>
      <c r="BA2343" s="101">
        <f>_xll.qlCalendarAdvance(Calendar,BA2342,AY2343,"f",,Trigger)</f>
        <v>55774</v>
      </c>
      <c r="BB2343" s="101">
        <f>_xll.qlInterestRateIndexMaturity(Currency&amp;"ibor"&amp;Tenor,BA2343,Trigger)</f>
        <v>55955</v>
      </c>
      <c r="BC2343" s="246">
        <f>_xll.qlIndexFixing($AC$5,AZ2343,TRUE,_xll.ohTrigger(Trigger,Trigger6M))</f>
        <v>1.670018893469782E-2</v>
      </c>
      <c r="BD2343" s="246">
        <f>_xll.qlIndexFixing($BE$1,AZ2343,TRUE,_xll.ohTrigger(Trigger,Trigger6M))</f>
        <v>1.6676102772819574E-2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55779</v>
      </c>
      <c r="BA2344" s="101">
        <f>_xll.qlCalendarAdvance(Calendar,BA2343,AY2344,"f",,Trigger)</f>
        <v>55781</v>
      </c>
      <c r="BB2344" s="101">
        <f>_xll.qlInterestRateIndexMaturity(Currency&amp;"ibor"&amp;Tenor,BA2344,Trigger)</f>
        <v>55962</v>
      </c>
      <c r="BC2344" s="246">
        <f>_xll.qlIndexFixing($AC$5,AZ2344,TRUE,_xll.ohTrigger(Trigger,Trigger6M))</f>
        <v>1.6699673245562228E-2</v>
      </c>
      <c r="BD2344" s="246">
        <f>_xll.qlIndexFixing($BE$1,AZ2344,TRUE,_xll.ohTrigger(Trigger,Trigger6M))</f>
        <v>1.6672830354152478E-2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55786</v>
      </c>
      <c r="BA2345" s="101">
        <f>_xll.qlCalendarAdvance(Calendar,BA2344,AY2345,"f",,Trigger)</f>
        <v>55788</v>
      </c>
      <c r="BB2345" s="101">
        <f>_xll.qlInterestRateIndexMaturity(Currency&amp;"ibor"&amp;Tenor,BA2345,Trigger)</f>
        <v>55969</v>
      </c>
      <c r="BC2345" s="246">
        <f>_xll.qlIndexFixing($AC$5,AZ2345,TRUE,_xll.ohTrigger(Trigger,Trigger6M))</f>
        <v>1.6699157556559128E-2</v>
      </c>
      <c r="BD2345" s="246">
        <f>_xll.qlIndexFixing($BE$1,AZ2345,TRUE,_xll.ohTrigger(Trigger,Trigger6M))</f>
        <v>1.6669583955021081E-2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55793</v>
      </c>
      <c r="BA2346" s="101">
        <f>_xll.qlCalendarAdvance(Calendar,BA2345,AY2346,"f",,Trigger)</f>
        <v>55795</v>
      </c>
      <c r="BB2346" s="101">
        <f>_xll.qlInterestRateIndexMaturity(Currency&amp;"ibor"&amp;Tenor,BA2346,Trigger)</f>
        <v>55977</v>
      </c>
      <c r="BC2346" s="246">
        <f>_xll.qlIndexFixing($AC$5,AZ2346,TRUE,_xll.ohTrigger(Trigger,Trigger6M))</f>
        <v>1.6698991241931756E-2</v>
      </c>
      <c r="BD2346" s="246">
        <f>_xll.qlIndexFixing($BE$1,AZ2346,TRUE,_xll.ohTrigger(Trigger,Trigger6M))</f>
        <v>1.666652728478419E-2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55800</v>
      </c>
      <c r="BA2347" s="101">
        <f>_xll.qlCalendarAdvance(Calendar,BA2346,AY2347,"f",,Trigger)</f>
        <v>55802</v>
      </c>
      <c r="BB2347" s="101">
        <f>_xll.qlInterestRateIndexMaturity(Currency&amp;"ibor"&amp;Tenor,BA2347,Trigger)</f>
        <v>55984</v>
      </c>
      <c r="BC2347" s="246">
        <f>_xll.qlIndexFixing($AC$5,AZ2347,TRUE,_xll.ohTrigger(Trigger,Trigger6M))</f>
        <v>1.6698475529383486E-2</v>
      </c>
      <c r="BD2347" s="246">
        <f>_xll.qlIndexFixing($BE$1,AZ2347,TRUE,_xll.ohTrigger(Trigger,Trigger6M))</f>
        <v>1.6663334635684375E-2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55807</v>
      </c>
      <c r="BA2348" s="101">
        <f>_xll.qlCalendarAdvance(Calendar,BA2347,AY2348,"f",,Trigger)</f>
        <v>55809</v>
      </c>
      <c r="BB2348" s="101">
        <f>_xll.qlInterestRateIndexMaturity(Currency&amp;"ibor"&amp;Tenor,BA2348,Trigger)</f>
        <v>55991</v>
      </c>
      <c r="BC2348" s="246">
        <f>_xll.qlIndexFixing($AC$5,AZ2348,TRUE,_xll.ohTrigger(Trigger,Trigger6M))</f>
        <v>1.6697959816967419E-2</v>
      </c>
      <c r="BD2348" s="246">
        <f>_xll.qlIndexFixing($BE$1,AZ2348,TRUE,_xll.ohTrigger(Trigger,Trigger6M))</f>
        <v>1.6660168006964692E-2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55814</v>
      </c>
      <c r="BA2349" s="101">
        <f>_xll.qlCalendarAdvance(Calendar,BA2348,AY2349,"f",,Trigger)</f>
        <v>55816</v>
      </c>
      <c r="BB2349" s="101">
        <f>_xll.qlInterestRateIndexMaturity(Currency&amp;"ibor"&amp;Tenor,BA2349,Trigger)</f>
        <v>55998</v>
      </c>
      <c r="BC2349" s="246">
        <f>_xll.qlIndexFixing($AC$5,AZ2349,TRUE,_xll.ohTrigger(Trigger,Trigger6M))</f>
        <v>1.6697444104684871E-2</v>
      </c>
      <c r="BD2349" s="246">
        <f>_xll.qlIndexFixing($BE$1,AZ2349,TRUE,_xll.ohTrigger(Trigger,Trigger6M))</f>
        <v>1.6657027398499533E-2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55821</v>
      </c>
      <c r="BA2350" s="101">
        <f>_xll.qlCalendarAdvance(Calendar,BA2349,AY2350,"f",,Trigger)</f>
        <v>55823</v>
      </c>
      <c r="BB2350" s="101">
        <f>_xll.qlInterestRateIndexMaturity(Currency&amp;"ibor"&amp;Tenor,BA2350,Trigger)</f>
        <v>56004</v>
      </c>
      <c r="BC2350" s="246">
        <f>_xll.qlIndexFixing($AC$5,AZ2350,TRUE,_xll.ohTrigger(Trigger,Trigger6M))</f>
        <v>1.6696579113533186E-2</v>
      </c>
      <c r="BD2350" s="246">
        <f>_xll.qlIndexFixing($BE$1,AZ2350,TRUE,_xll.ohTrigger(Trigger,Trigger6M))</f>
        <v>1.6653742248046798E-2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55828</v>
      </c>
      <c r="BA2351" s="101">
        <f>_xll.qlCalendarAdvance(Calendar,BA2350,AY2351,"f",,Trigger)</f>
        <v>55830</v>
      </c>
      <c r="BB2351" s="101">
        <f>_xll.qlInterestRateIndexMaturity(Currency&amp;"ibor"&amp;Tenor,BA2351,Trigger)</f>
        <v>56011</v>
      </c>
      <c r="BC2351" s="246">
        <f>_xll.qlIndexFixing($AC$5,AZ2351,TRUE,_xll.ohTrigger(Trigger,Trigger6M))</f>
        <v>1.669606342532591E-2</v>
      </c>
      <c r="BD2351" s="246">
        <f>_xll.qlIndexFixing($BE$1,AZ2351,TRUE,_xll.ohTrigger(Trigger,Trigger6M))</f>
        <v>1.6650651963523493E-2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55835</v>
      </c>
      <c r="BA2352" s="101">
        <f>_xll.qlCalendarAdvance(Calendar,BA2351,AY2352,"f",,Trigger)</f>
        <v>55837</v>
      </c>
      <c r="BB2352" s="101">
        <f>_xll.qlInterestRateIndexMaturity(Currency&amp;"ibor"&amp;Tenor,BA2352,Trigger)</f>
        <v>56018</v>
      </c>
      <c r="BC2352" s="246">
        <f>_xll.qlIndexFixing($AC$5,AZ2352,TRUE,_xll.ohTrigger(Trigger,Trigger6M))</f>
        <v>1.6695547737251126E-2</v>
      </c>
      <c r="BD2352" s="246">
        <f>_xll.qlIndexFixing($BE$1,AZ2352,TRUE,_xll.ohTrigger(Trigger,Trigger6M))</f>
        <v>1.6647587697674254E-2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55842</v>
      </c>
      <c r="BA2353" s="101">
        <f>_xll.qlCalendarAdvance(Calendar,BA2352,AY2353,"f",,Trigger)</f>
        <v>55844</v>
      </c>
      <c r="BB2353" s="101">
        <f>_xll.qlInterestRateIndexMaturity(Currency&amp;"ibor"&amp;Tenor,BA2353,Trigger)</f>
        <v>56025</v>
      </c>
      <c r="BC2353" s="246">
        <f>_xll.qlIndexFixing($AC$5,AZ2353,TRUE,_xll.ohTrigger(Trigger,Trigger6M))</f>
        <v>1.6695032049308833E-2</v>
      </c>
      <c r="BD2353" s="246">
        <f>_xll.qlIndexFixing($BE$1,AZ2353,TRUE,_xll.ohTrigger(Trigger,Trigger6M))</f>
        <v>1.6644549450380283E-2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55849</v>
      </c>
      <c r="BA2354" s="101">
        <f>_xll.qlCalendarAdvance(Calendar,BA2353,AY2354,"f",,Trigger)</f>
        <v>55851</v>
      </c>
      <c r="BB2354" s="101">
        <f>_xll.qlInterestRateIndexMaturity(Currency&amp;"ibor"&amp;Tenor,BA2354,Trigger)</f>
        <v>56032</v>
      </c>
      <c r="BC2354" s="246">
        <f>_xll.qlIndexFixing($AC$5,AZ2354,TRUE,_xll.ohTrigger(Trigger,Trigger6M))</f>
        <v>1.6694516361499032E-2</v>
      </c>
      <c r="BD2354" s="246">
        <f>_xll.qlIndexFixing($BE$1,AZ2354,TRUE,_xll.ohTrigger(Trigger,Trigger6M))</f>
        <v>1.6641537221524099E-2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55856</v>
      </c>
      <c r="BA2355" s="101">
        <f>_xll.qlCalendarAdvance(Calendar,BA2354,AY2355,"f",,Trigger)</f>
        <v>55858</v>
      </c>
      <c r="BB2355" s="101">
        <f>_xll.qlInterestRateIndexMaturity(Currency&amp;"ibor"&amp;Tenor,BA2355,Trigger)</f>
        <v>56040</v>
      </c>
      <c r="BC2355" s="246">
        <f>_xll.qlIndexFixing($AC$5,AZ2355,TRUE,_xll.ohTrigger(Trigger,Trigger6M))</f>
        <v>1.6694349833792171E-2</v>
      </c>
      <c r="BD2355" s="246">
        <f>_xll.qlIndexFixing($BE$1,AZ2355,TRUE,_xll.ohTrigger(Trigger,Trigger6M))</f>
        <v>1.6638730166277871E-2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55863</v>
      </c>
      <c r="BA2356" s="101">
        <f>_xll.qlCalendarAdvance(Calendar,BA2355,AY2356,"f",,Trigger)</f>
        <v>55865</v>
      </c>
      <c r="BB2356" s="101">
        <f>_xll.qlInterestRateIndexMaturity(Currency&amp;"ibor"&amp;Tenor,BA2356,Trigger)</f>
        <v>56047</v>
      </c>
      <c r="BC2356" s="246">
        <f>_xll.qlIndexFixing($AC$5,AZ2356,TRUE,_xll.ohTrigger(Trigger,Trigger6M))</f>
        <v>1.6693834122443379E-2</v>
      </c>
      <c r="BD2356" s="246">
        <f>_xll.qlIndexFixing($BE$1,AZ2356,TRUE,_xll.ohTrigger(Trigger,Trigger6M))</f>
        <v>1.6635771696221244E-2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55870</v>
      </c>
      <c r="BA2357" s="101">
        <f>_xll.qlCalendarAdvance(Calendar,BA2356,AY2357,"f",,Trigger)</f>
        <v>55872</v>
      </c>
      <c r="BB2357" s="101">
        <f>_xll.qlInterestRateIndexMaturity(Currency&amp;"ibor"&amp;Tenor,BA2357,Trigger)</f>
        <v>56054</v>
      </c>
      <c r="BC2357" s="246">
        <f>_xll.qlIndexFixing($AC$5,AZ2357,TRUE,_xll.ohTrigger(Trigger,Trigger6M))</f>
        <v>1.6693318411227231E-2</v>
      </c>
      <c r="BD2357" s="246">
        <f>_xll.qlIndexFixing($BE$1,AZ2357,TRUE,_xll.ohTrigger(Trigger,Trigger6M))</f>
        <v>1.6632839245466054E-2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55876</v>
      </c>
      <c r="BA2358" s="101">
        <f>_xll.qlCalendarAdvance(Calendar,BA2357,AY2358,"f",,Trigger)</f>
        <v>55880</v>
      </c>
      <c r="BB2358" s="101">
        <f>_xll.qlInterestRateIndexMaturity(Currency&amp;"ibor"&amp;Tenor,BA2358,Trigger)</f>
        <v>56062</v>
      </c>
      <c r="BC2358" s="246">
        <f>_xll.qlIndexFixing($AC$5,AZ2358,TRUE,_xll.ohTrigger(Trigger,Trigger6M))</f>
        <v>1.6692729027144155E-2</v>
      </c>
      <c r="BD2358" s="246">
        <f>_xll.qlIndexFixing($BE$1,AZ2358,TRUE,_xll.ohTrigger(Trigger,Trigger6M))</f>
        <v>1.6629519733395999E-2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55884</v>
      </c>
      <c r="BA2359" s="101">
        <f>_xll.qlCalendarAdvance(Calendar,BA2358,AY2359,"f",,Trigger)</f>
        <v>55887</v>
      </c>
      <c r="BB2359" s="101">
        <f>_xll.qlInterestRateIndexMaturity(Currency&amp;"ibor"&amp;Tenor,BA2359,Trigger)</f>
        <v>56068</v>
      </c>
      <c r="BC2359" s="246">
        <f>_xll.qlIndexFixing($AC$5,AZ2359,TRUE,_xll.ohTrigger(Trigger,Trigger6M))</f>
        <v>1.6691433591087046E-2</v>
      </c>
      <c r="BD2359" s="246">
        <f>_xll.qlIndexFixing($BE$1,AZ2359,TRUE,_xll.ohTrigger(Trigger,Trigger6M))</f>
        <v>1.6626456739567422E-2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55892</v>
      </c>
      <c r="BA2360" s="101">
        <f>_xll.qlCalendarAdvance(Calendar,BA2359,AY2360,"f",,Trigger)</f>
        <v>55894</v>
      </c>
      <c r="BB2360" s="101">
        <f>_xll.qlInterestRateIndexMaturity(Currency&amp;"ibor"&amp;Tenor,BA2360,Trigger)</f>
        <v>56075</v>
      </c>
      <c r="BC2360" s="246">
        <f>_xll.qlIndexFixing($AC$5,AZ2360,TRUE,_xll.ohTrigger(Trigger,Trigger6M))</f>
        <v>1.6687901523997413E-2</v>
      </c>
      <c r="BD2360" s="246">
        <f>_xll.qlIndexFixing($BE$1,AZ2360,TRUE,_xll.ohTrigger(Trigger,Trigger6M))</f>
        <v>1.6623604335717069E-2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55899</v>
      </c>
      <c r="BA2361" s="101">
        <f>_xll.qlCalendarAdvance(Calendar,BA2360,AY2361,"f",,Trigger)</f>
        <v>55901</v>
      </c>
      <c r="BB2361" s="101">
        <f>_xll.qlInterestRateIndexMaturity(Currency&amp;"ibor"&amp;Tenor,BA2361,Trigger)</f>
        <v>56082</v>
      </c>
      <c r="BC2361" s="246">
        <f>_xll.qlIndexFixing($AC$5,AZ2361,TRUE,_xll.ohTrigger(Trigger,Trigger6M))</f>
        <v>1.6684366423087068E-2</v>
      </c>
      <c r="BD2361" s="246">
        <f>_xll.qlIndexFixing($BE$1,AZ2361,TRUE,_xll.ohTrigger(Trigger,Trigger6M))</f>
        <v>1.6620777949489244E-2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55906</v>
      </c>
      <c r="BA2362" s="101">
        <f>_xll.qlCalendarAdvance(Calendar,BA2361,AY2362,"f",,Trigger)</f>
        <v>55908</v>
      </c>
      <c r="BB2362" s="101">
        <f>_xll.qlInterestRateIndexMaturity(Currency&amp;"ibor"&amp;Tenor,BA2362,Trigger)</f>
        <v>56089</v>
      </c>
      <c r="BC2362" s="246">
        <f>_xll.qlIndexFixing($AC$5,AZ2362,TRUE,_xll.ohTrigger(Trigger,Trigger6M))</f>
        <v>1.6680828288371474E-2</v>
      </c>
      <c r="BD2362" s="246">
        <f>_xll.qlIndexFixing($BE$1,AZ2362,TRUE,_xll.ohTrigger(Trigger,Trigger6M))</f>
        <v>1.6617977580773543E-2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55913</v>
      </c>
      <c r="BA2363" s="101">
        <f>_xll.qlCalendarAdvance(Calendar,BA2362,AY2363,"f",,Trigger)</f>
        <v>55915</v>
      </c>
      <c r="BB2363" s="101">
        <f>_xll.qlInterestRateIndexMaturity(Currency&amp;"ibor"&amp;Tenor,BA2363,Trigger)</f>
        <v>56096</v>
      </c>
      <c r="BC2363" s="246">
        <f>_xll.qlIndexFixing($AC$5,AZ2363,TRUE,_xll.ohTrigger(Trigger,Trigger6M))</f>
        <v>1.6677287119866085E-2</v>
      </c>
      <c r="BD2363" s="246">
        <f>_xll.qlIndexFixing($BE$1,AZ2363,TRUE,_xll.ohTrigger(Trigger,Trigger6M))</f>
        <v>1.6615203229459998E-2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55920</v>
      </c>
      <c r="BA2364" s="101">
        <f>_xll.qlCalendarAdvance(Calendar,BA2363,AY2364,"f",,Trigger)</f>
        <v>55922</v>
      </c>
      <c r="BB2364" s="101">
        <f>_xll.qlInterestRateIndexMaturity(Currency&amp;"ibor"&amp;Tenor,BA2364,Trigger)</f>
        <v>56103</v>
      </c>
      <c r="BC2364" s="246">
        <f>_xll.qlIndexFixing($AC$5,AZ2364,TRUE,_xll.ohTrigger(Trigger,Trigger6M))</f>
        <v>1.6673742917588125E-2</v>
      </c>
      <c r="BD2364" s="246">
        <f>_xll.qlIndexFixing($BE$1,AZ2364,TRUE,_xll.ohTrigger(Trigger,Trigger6M))</f>
        <v>1.661245489544173E-2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55927</v>
      </c>
      <c r="BA2365" s="101">
        <f>_xll.qlCalendarAdvance(Calendar,BA2364,AY2365,"f",,Trigger)</f>
        <v>55929</v>
      </c>
      <c r="BB2365" s="101">
        <f>_xll.qlInterestRateIndexMaturity(Currency&amp;"ibor"&amp;Tenor,BA2365,Trigger)</f>
        <v>56110</v>
      </c>
      <c r="BC2365" s="246">
        <f>_xll.qlIndexFixing($AC$5,AZ2365,TRUE,_xll.ohTrigger(Trigger,Trigger6M))</f>
        <v>1.6670195681553052E-2</v>
      </c>
      <c r="BD2365" s="246">
        <f>_xll.qlIndexFixing($BE$1,AZ2365,TRUE,_xll.ohTrigger(Trigger,Trigger6M))</f>
        <v>1.6609732578611428E-2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55934</v>
      </c>
      <c r="BA2366" s="104">
        <f>_xll.qlCalendarAdvance(Calendar,BA2365,AY2366,"f",,Trigger)</f>
        <v>55936</v>
      </c>
      <c r="BB2366" s="104">
        <f>_xll.qlInterestRateIndexMaturity(Currency&amp;"ibor"&amp;Tenor,BA2366,Trigger)</f>
        <v>56117</v>
      </c>
      <c r="BC2366" s="248">
        <f>_xll.qlIndexFixing($AC$5,AZ2366,TRUE,_xll.ohTrigger(Trigger,Trigger6M))</f>
        <v>1.6666645411777651E-2</v>
      </c>
      <c r="BD2366" s="248">
        <f>_xll.qlIndexFixing($BE$1,AZ2366,TRUE,_xll.ohTrigger(Trigger,Trigger6M))</f>
        <v>1.6607036278863094E-2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AC2">
      <formula1>"AllDepos,DeposBeforeFirstFuturesStartDate,DeposBeforeFirstFuturesStartDatePlusOne,DeposBeforeFirstFuturesExpiryDate"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B24:B31">
      <formula1>"IMM,ASX"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BE3535"/>
  <sheetViews>
    <sheetView tabSelected="1"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7.28515625" style="88" hidden="1" customWidth="1" outlineLevel="1"/>
    <col min="4" max="4" width="10" style="91" hidden="1" customWidth="1" outlineLevel="1"/>
    <col min="5" max="5" width="12" style="90" hidden="1" customWidth="1" outlineLevel="1"/>
    <col min="6" max="6" width="19.28515625" style="92" hidden="1" customWidth="1" outlineLevel="1"/>
    <col min="7" max="7" width="17.28515625" style="88" hidden="1" customWidth="1" outlineLevel="1"/>
    <col min="8" max="8" width="20.28515625" style="88" hidden="1" customWidth="1" outlineLevel="1"/>
    <col min="9" max="9" width="24.42578125" style="88" hidden="1" customWidth="1" outlineLevel="1"/>
    <col min="10" max="10" width="20.28515625" style="88" hidden="1" customWidth="1" outlineLevel="1"/>
    <col min="11" max="11" width="17.28515625" style="88" hidden="1" customWidth="1" outlineLevel="1"/>
    <col min="12" max="12" width="20.28515625" style="90" hidden="1" customWidth="1" outlineLevel="1"/>
    <col min="13" max="13" width="2.7109375" style="88" customWidth="1" collapsed="1"/>
    <col min="14" max="14" width="15.140625" style="88" hidden="1" customWidth="1" outlineLevel="1"/>
    <col min="15" max="15" width="10" style="88" hidden="1" customWidth="1" outlineLevel="1"/>
    <col min="16" max="16" width="15.140625" style="336" hidden="1" customWidth="1" outlineLevel="1"/>
    <col min="17" max="17" width="13.140625" style="88" hidden="1" customWidth="1" outlineLevel="1"/>
    <col min="18" max="18" width="9" style="336" hidden="1" customWidth="1" outlineLevel="1"/>
    <col min="19" max="19" width="5" style="336" hidden="1" customWidth="1" outlineLevel="1"/>
    <col min="20" max="20" width="13.140625" style="88" hidden="1" customWidth="1" outlineLevel="1"/>
    <col min="21" max="21" width="20.28515625" style="88" bestFit="1" customWidth="1" collapsed="1"/>
    <col min="22" max="22" width="16.140625" style="88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24.42578125" style="88" bestFit="1" customWidth="1"/>
    <col min="29" max="29" width="21.42578125" style="88" bestFit="1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88" customWidth="1"/>
    <col min="40" max="40" width="3" style="88" bestFit="1" customWidth="1"/>
    <col min="41" max="41" width="5" style="88" bestFit="1" customWidth="1"/>
    <col min="42" max="42" width="15.140625" style="88" bestFit="1" customWidth="1"/>
    <col min="43" max="43" width="9" style="88" bestFit="1" customWidth="1"/>
    <col min="44" max="44" width="8" style="88" bestFit="1" customWidth="1"/>
    <col min="45" max="45" width="9" style="88" bestFit="1" customWidth="1"/>
    <col min="46" max="46" width="17.28515625" style="88" customWidth="1" outlineLevel="1"/>
    <col min="47" max="47" width="17.28515625" style="88" customWidth="1"/>
    <col min="48" max="48" width="10" style="88" bestFit="1" customWidth="1"/>
    <col min="49" max="49" width="9" style="88" bestFit="1" customWidth="1"/>
    <col min="50" max="50" width="2.7109375" style="88" customWidth="1"/>
    <col min="51" max="51" width="3" style="88" bestFit="1" customWidth="1"/>
    <col min="52" max="54" width="17.28515625" style="88" bestFit="1" customWidth="1"/>
    <col min="55" max="55" width="9" style="88" bestFit="1" customWidth="1"/>
    <col min="56" max="16384" width="9.140625" style="88"/>
  </cols>
  <sheetData>
    <row r="1" spans="1:57" s="80" customFormat="1" ht="21.75" customHeight="1" x14ac:dyDescent="0.2">
      <c r="B1" s="81"/>
      <c r="C1" s="81"/>
      <c r="D1" s="82"/>
      <c r="E1" s="83"/>
      <c r="F1" s="84"/>
      <c r="G1" s="85"/>
      <c r="H1" s="80" t="s">
        <v>1</v>
      </c>
      <c r="I1" s="80" t="s">
        <v>46</v>
      </c>
      <c r="L1" s="83"/>
      <c r="P1" s="319"/>
      <c r="R1" s="319"/>
      <c r="S1" s="319"/>
      <c r="U1" s="221" t="str">
        <f>Currency&amp;" "&amp;Tenor</f>
        <v>EUR 1Y</v>
      </c>
      <c r="V1" s="222"/>
      <c r="W1" s="222"/>
      <c r="X1" s="203"/>
      <c r="Y1" s="202"/>
      <c r="Z1" s="241" t="s">
        <v>214</v>
      </c>
      <c r="AB1" s="242" t="s">
        <v>205</v>
      </c>
      <c r="AC1" s="240">
        <v>6</v>
      </c>
      <c r="AN1" s="249"/>
      <c r="AO1" s="249"/>
      <c r="AP1" s="249" t="s">
        <v>73</v>
      </c>
      <c r="AQ1" s="249" t="s">
        <v>219</v>
      </c>
      <c r="AR1" s="249" t="s">
        <v>220</v>
      </c>
      <c r="AS1" s="249" t="s">
        <v>221</v>
      </c>
      <c r="AT1" s="249" t="s">
        <v>222</v>
      </c>
      <c r="AU1" s="249" t="s">
        <v>224</v>
      </c>
      <c r="AV1" s="249" t="s">
        <v>223</v>
      </c>
      <c r="AW1" s="271" t="s">
        <v>227</v>
      </c>
      <c r="AY1" s="106"/>
      <c r="AZ1" s="106" t="s">
        <v>247</v>
      </c>
      <c r="BA1" s="106" t="s">
        <v>224</v>
      </c>
      <c r="BB1" s="106" t="s">
        <v>248</v>
      </c>
      <c r="BC1" s="106" t="str">
        <f>"F "&amp;Tenor</f>
        <v>F 1Y</v>
      </c>
      <c r="BD1" s="106" t="str">
        <f>"F "&amp;Tenor&amp;" QL"</f>
        <v>F 1Y QL</v>
      </c>
      <c r="BE1" s="80" t="str">
        <f>_xll.qlEuribor(,Tenor,Currency&amp;Tenor,Permanent,_xll.ohTrigger(Trigger,Trigger12M),ObjectOverwrite)</f>
        <v>obj_00b07#0009</v>
      </c>
    </row>
    <row r="2" spans="1:57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5">_xll.qlPiecewiseYieldCurveData(YieldCurve_1Y,Trigger)</f>
        <v>-1.1151780924887767E-3</v>
      </c>
      <c r="AB2" s="242" t="s">
        <v>206</v>
      </c>
      <c r="AC2" s="239" t="s">
        <v>217</v>
      </c>
      <c r="AN2" s="251">
        <v>1</v>
      </c>
      <c r="AO2" s="251" t="str">
        <f>"X"&amp;AN2+12&amp;"F"</f>
        <v>X13F</v>
      </c>
      <c r="AP2" s="251" t="str">
        <f t="shared" ref="AP2:AP13" si="0">Currency&amp;AN2&amp;AO2&amp;"=ICAP"</f>
        <v>EUR1X13F=ICAP</v>
      </c>
      <c r="AQ2" s="252">
        <f>_xll.RtGet("IDN",AP2,$AQ$1)/100</f>
        <v>1.4200000000000003E-3</v>
      </c>
      <c r="AR2" s="252">
        <f>_xll.RtGet("IDN",AP2,$AR$1)/100</f>
        <v>1.92E-3</v>
      </c>
      <c r="AS2" s="252">
        <f>AVERAGE(AQ2:AR2)</f>
        <v>1.67E-3</v>
      </c>
      <c r="AT2" s="253">
        <f>_xll.qlInterestRateIndexFixingDate($AC$5,AU2)</f>
        <v>42215</v>
      </c>
      <c r="AU2" s="253">
        <f>_xll.qlCalendarAdvance(Calendar,Settlementdate,AN2&amp;"M","mf",TRUE,Trigger)</f>
        <v>42219</v>
      </c>
      <c r="AV2" s="252">
        <f>_xll.qlIndexFixing($AC$5,AT2,,_xll.ohTrigger(Trigger,Trigger12M))</f>
        <v>1.7901702886908189E-3</v>
      </c>
      <c r="AW2" s="268">
        <f>(AS2-AV2)*10000</f>
        <v>-1.2017028869081883</v>
      </c>
      <c r="AY2" s="98" t="s">
        <v>196</v>
      </c>
      <c r="AZ2" s="99">
        <f>Evaluationdate</f>
        <v>42185</v>
      </c>
      <c r="BA2" s="99">
        <f>Settlementdate</f>
        <v>42187</v>
      </c>
      <c r="BB2" s="99">
        <f>_xll.qlInterestRateIndexMaturity(Currency&amp;"ibor"&amp;Tenor,BA2,Trigger)</f>
        <v>42555</v>
      </c>
      <c r="BC2" s="245">
        <f>_xll.qlIndexFixing($AC$5,AZ2,TRUE,_xll.ohTrigger(Trigger,Trigger12M))</f>
        <v>1.7019375345652388E-3</v>
      </c>
      <c r="BD2" s="245">
        <f>_xll.qlIndexFixing($BE$1,AZ2,TRUE,_xll.ohTrigger(Trigger,Trigger12M))</f>
        <v>1.7369999999580657E-3</v>
      </c>
    </row>
    <row r="3" spans="1:57" s="80" customFormat="1" ht="11.25" customHeight="1" x14ac:dyDescent="0.2">
      <c r="A3" s="274" t="s">
        <v>233</v>
      </c>
      <c r="B3" s="326" t="str">
        <f t="array" ref="B3:B20">_xll.ohFilter(Quote!AI4:AI102,Quote!AH4:AH102="DP")</f>
        <v>ON</v>
      </c>
      <c r="C3" s="277" t="str">
        <f t="array" ref="C3:C21">SUBSTITUTE(_xll.ohFilter(PastedValue!AS2:AS62,PastedValue!AO2:AO62="DP"),"/N","N")</f>
        <v>ON</v>
      </c>
      <c r="D3" s="276" t="str">
        <f>IF(DataSelect="Reference",IF(LEFT($C3,1)="#",(_xll.qlCalendarBusinessDaysBetween(Calendar,Settlementdate,DATE(RIGHT(LEFT(C3,5),4),LEFT(RIGHT(C3,4),2),RIGHT(C3,2)),,TRUE,Trigger)-1)&amp;"D",C3),$B3)</f>
        <v>ON</v>
      </c>
      <c r="E3" s="275">
        <f t="shared" ref="E3:E21" si="1">IF($D3="ON",0,IF($D3="TN",1,2))</f>
        <v>0</v>
      </c>
      <c r="F3" s="276" t="s">
        <v>236</v>
      </c>
      <c r="G3" s="277" t="b">
        <v>0</v>
      </c>
      <c r="H3" s="278" t="s">
        <v>45</v>
      </c>
      <c r="I3" s="67">
        <f t="array" ref="I3:I20">_xll.ohFilter(PastedValue!AV2:AV62,PastedValue!AO2:AO62="Dp")/100</f>
        <v>-1.0999E-3</v>
      </c>
      <c r="J3" s="67" t="str">
        <f>Currency&amp;"X"&amp;B3&amp;"D=12M"</f>
        <v>EURXOND=12M</v>
      </c>
      <c r="K3" s="279" t="str">
        <f>IFERROR(_xll.qlDepositRateHelper2(,IF(DataSelect="Reference",$I3,$J3),IF(RIGHT($D3,1)="N","1D",$D3),$E3,Calendar,$F3,$G3,$H3,,_xll.ohTrigger(Trigger,DataSelect)),"--")</f>
        <v>obj_00b67#0005</v>
      </c>
      <c r="L3" s="275" t="b">
        <v>1</v>
      </c>
      <c r="M3" s="81"/>
      <c r="N3" s="341" t="str">
        <f t="shared" ref="N3:N19" si="2">A3</f>
        <v>DP</v>
      </c>
      <c r="O3" s="341" t="str">
        <f>D3</f>
        <v>ON</v>
      </c>
      <c r="P3" s="326" t="str">
        <f>K3</f>
        <v>obj_00b67#0005</v>
      </c>
      <c r="Q3" s="98" t="b">
        <f>L3</f>
        <v>1</v>
      </c>
      <c r="R3" s="326">
        <v>1</v>
      </c>
      <c r="S3" s="326">
        <v>1</v>
      </c>
      <c r="T3" s="98" t="str">
        <f t="array" ref="T3:T95">_xll.qlRateHelperSelection(_xll.ohFilter(P3:P95,Q3:Q95),_xll.ohFilter(S3:S95,Q3:Q95),$AC$1,$AC$3,$AC$4,$AC$2,_xll.ohFilter(R3:R95,Q3:Q95),Trigger)</f>
        <v>obj_00b67</v>
      </c>
      <c r="U3" s="98" t="str">
        <f>_xll.qlRateHelperQuoteName(T3)</f>
        <v/>
      </c>
      <c r="V3" s="338">
        <f>_xll.qlRateHelperRate(T3,_xll.ohTrigger(Trigger,Trigger12M))</f>
        <v>-1.0999E-3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-1.1151780924887767E-3</v>
      </c>
      <c r="AB3" s="242" t="s">
        <v>215</v>
      </c>
      <c r="AC3" s="247">
        <v>0</v>
      </c>
      <c r="AD3" s="250"/>
      <c r="AN3" s="228">
        <v>2</v>
      </c>
      <c r="AO3" s="228" t="str">
        <f t="shared" ref="AO3:AO13" si="3">"X"&amp;AN3+12&amp;"F"</f>
        <v>X14F</v>
      </c>
      <c r="AP3" s="228" t="str">
        <f t="shared" si="0"/>
        <v>EUR2X14F=ICAP</v>
      </c>
      <c r="AQ3" s="254">
        <f>_xll.RtGet("IDN",AP3,$AQ$1)/100</f>
        <v>1.4499999999999999E-3</v>
      </c>
      <c r="AR3" s="254">
        <f>_xll.RtGet("IDN",AP3,$AR$1)/100</f>
        <v>1.9500000000000001E-3</v>
      </c>
      <c r="AS3" s="254">
        <f t="shared" ref="AS3:AS13" si="4">AVERAGE(AQ3:AR3)</f>
        <v>1.7000000000000001E-3</v>
      </c>
      <c r="AT3" s="255">
        <f>_xll.qlInterestRateIndexFixingDate($AC$5,AU3)</f>
        <v>42247</v>
      </c>
      <c r="AU3" s="255">
        <f>_xll.qlCalendarAdvance(Calendar,Settlementdate,AN3&amp;"M","mf",TRUE,Trigger)</f>
        <v>42249</v>
      </c>
      <c r="AV3" s="254">
        <f>_xll.qlIndexFixing($AC$5,AT3,,_xll.ohTrigger(Trigger,Trigger12M))</f>
        <v>1.8918396014035782E-3</v>
      </c>
      <c r="AW3" s="269">
        <f t="shared" ref="AW3:AW13" si="5">(AS3-AV3)*10000</f>
        <v>-1.9183960140357805</v>
      </c>
      <c r="AY3" s="100" t="s">
        <v>196</v>
      </c>
      <c r="AZ3" s="101">
        <f>_xll.qlInterestRateIndexFixingDate(Currency&amp;"ibor"&amp;Tenor,BA3,Trigger)</f>
        <v>42186</v>
      </c>
      <c r="BA3" s="101">
        <f>_xll.qlCalendarAdvance(Calendar,BA2,AY3,"f",,Trigger)</f>
        <v>42188</v>
      </c>
      <c r="BB3" s="101">
        <f>_xll.qlInterestRateIndexMaturity(Currency&amp;"ibor"&amp;Tenor,BA3,Trigger)</f>
        <v>42555</v>
      </c>
      <c r="BC3" s="246">
        <f>_xll.qlIndexFixing($AC$5,AZ3,TRUE,_xll.ohTrigger(Trigger,Trigger12M))</f>
        <v>1.7024861384357483E-3</v>
      </c>
      <c r="BD3" s="246">
        <f>_xll.qlIndexFixing($BE$1,AZ3,TRUE,_xll.ohTrigger(Trigger,Trigger12M))</f>
        <v>1.7374093390430997E-3</v>
      </c>
    </row>
    <row r="4" spans="1:57" s="80" customFormat="1" ht="11.25" customHeight="1" x14ac:dyDescent="0.2">
      <c r="A4" s="280" t="s">
        <v>233</v>
      </c>
      <c r="B4" s="340" t="str">
        <v>TN</v>
      </c>
      <c r="C4" s="283" t="str">
        <v>TN</v>
      </c>
      <c r="D4" s="282" t="str">
        <f>IF(DataSelect="Reference",IF(LEFT($C4,1)="#",(_xll.qlCalendarBusinessDaysBetween(Calendar,Settlementdate,DATE(RIGHT(LEFT(C4,5),4),LEFT(RIGHT(C4,4),2),RIGHT(C4,2)),,TRUE,Trigger)-1)&amp;"D",C4),$B4)</f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75">
        <v>-1.1000000000000001E-3</v>
      </c>
      <c r="J4" s="75" t="str">
        <f>Currency&amp;"X"&amp;B4&amp;"D=12M"</f>
        <v>EURXTND=12M</v>
      </c>
      <c r="K4" s="285" t="str">
        <f>IFERROR(_xll.qlDepositRateHelper2(,IF(DataSelect="Reference",$I4,$J4),IF(RIGHT($D4,1)="N","1D",$D4),$E4,Calendar,$F4,$G4,$H4,,_xll.ohTrigger(Trigger,DataSelect)),"--")</f>
        <v>obj_00b79#0005</v>
      </c>
      <c r="L4" s="281" t="b">
        <v>1</v>
      </c>
      <c r="M4" s="87"/>
      <c r="N4" s="339" t="str">
        <f t="shared" si="2"/>
        <v>DP</v>
      </c>
      <c r="O4" s="339" t="str">
        <f t="shared" ref="O4:O19" si="6">D4</f>
        <v>TN</v>
      </c>
      <c r="P4" s="340" t="str">
        <f t="shared" ref="P4:Q19" si="7">K4</f>
        <v>obj_00b79#0005</v>
      </c>
      <c r="Q4" s="100" t="b">
        <f t="shared" si="7"/>
        <v>1</v>
      </c>
      <c r="R4" s="340">
        <v>1</v>
      </c>
      <c r="S4" s="340">
        <v>1</v>
      </c>
      <c r="T4" s="100" t="str">
        <v>obj_00b79</v>
      </c>
      <c r="U4" s="100" t="str">
        <f>_xll.qlRateHelperQuoteName(T4)</f>
        <v/>
      </c>
      <c r="V4" s="337">
        <f>_xll.qlRateHelperRate(T4,_xll.ohTrigger(Trigger,Trigger12M))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-1.1152287870764309E-3</v>
      </c>
      <c r="AB4" s="242" t="s">
        <v>216</v>
      </c>
      <c r="AC4" s="247">
        <v>4</v>
      </c>
      <c r="AD4" s="250"/>
      <c r="AN4" s="228">
        <v>3</v>
      </c>
      <c r="AO4" s="228" t="str">
        <f t="shared" si="3"/>
        <v>X15F</v>
      </c>
      <c r="AP4" s="228" t="str">
        <f t="shared" si="0"/>
        <v>EUR3X15F=ICAP</v>
      </c>
      <c r="AQ4" s="254">
        <f>_xll.RtGet("IDN",AP4,$AQ$1)/100</f>
        <v>1.5E-3</v>
      </c>
      <c r="AR4" s="254">
        <f>_xll.RtGet("IDN",AP4,$AR$1)/100</f>
        <v>2E-3</v>
      </c>
      <c r="AS4" s="254">
        <f t="shared" si="4"/>
        <v>1.75E-3</v>
      </c>
      <c r="AT4" s="255">
        <f>_xll.qlInterestRateIndexFixingDate($AC$5,AU4)</f>
        <v>42277</v>
      </c>
      <c r="AU4" s="255">
        <f>_xll.qlCalendarAdvance(Calendar,Settlementdate,AN4&amp;"M","mf",TRUE,Trigger)</f>
        <v>42279</v>
      </c>
      <c r="AV4" s="254">
        <f>_xll.qlIndexFixing($AC$5,AT4,,_xll.ohTrigger(Trigger,Trigger12M))</f>
        <v>1.9868788961390615E-3</v>
      </c>
      <c r="AW4" s="269">
        <f t="shared" si="5"/>
        <v>-2.3687889613906146</v>
      </c>
      <c r="AY4" s="100" t="s">
        <v>196</v>
      </c>
      <c r="AZ4" s="101">
        <f>_xll.qlInterestRateIndexFixingDate(Currency&amp;"ibor"&amp;Tenor,BA4,Trigger)</f>
        <v>42187</v>
      </c>
      <c r="BA4" s="101">
        <f>_xll.qlCalendarAdvance(Calendar,BA3,AY4,"f",,Trigger)</f>
        <v>42191</v>
      </c>
      <c r="BB4" s="101">
        <f>_xll.qlInterestRateIndexMaturity(Currency&amp;"ibor"&amp;Tenor,BA4,Trigger)</f>
        <v>42557</v>
      </c>
      <c r="BC4" s="246">
        <f>_xll.qlIndexFixing($AC$5,AZ4,TRUE,_xll.ohTrigger(Trigger,Trigger12M))</f>
        <v>1.7135141884819375E-3</v>
      </c>
      <c r="BD4" s="246">
        <f>_xll.qlIndexFixing($BE$1,AZ4,TRUE,_xll.ohTrigger(Trigger,Trigger12M))</f>
        <v>1.7436683936230967E-3</v>
      </c>
    </row>
    <row r="5" spans="1:57" s="80" customFormat="1" ht="11.25" customHeight="1" x14ac:dyDescent="0.2">
      <c r="A5" s="280" t="s">
        <v>233</v>
      </c>
      <c r="B5" s="340" t="str">
        <v>SN</v>
      </c>
      <c r="C5" s="283" t="str">
        <v>SN</v>
      </c>
      <c r="D5" s="282" t="str">
        <f>IF(DataSelect="Reference",IF(LEFT($C5,1)="#",(_xll.qlCalendarBusinessDaysBetween(Calendar,Settlementdate,DATE(RIGHT(LEFT(C5,5),4),LEFT(RIGHT(C5,4),2),RIGHT(C5,2)),,TRUE,Trigger)-1)&amp;"D",C5),$B5)</f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75">
        <v>1.498E-3</v>
      </c>
      <c r="J5" s="75" t="str">
        <f t="shared" ref="J5:J20" si="8">IF(LEFT(B5,1)="#","STUB"&amp;Tenor,Currency&amp;"_CURVE_DEP12M_"&amp;B5)</f>
        <v>EUR_CURVE_DEP12M_SN</v>
      </c>
      <c r="K5" s="285" t="str">
        <f>IFERROR(_xll.qlDepositRateHelper2(,IF(DataSelect="Reference",$I5,$J5),IF(RIGHT($D5,1)="N","1D",$D5),$E5,Calendar,$F5,$G5,$H5,,_xll.ohTrigger(Trigger,DataSelect)),"--")</f>
        <v>obj_00b7e#0005</v>
      </c>
      <c r="L5" s="281" t="b">
        <v>1</v>
      </c>
      <c r="M5" s="87"/>
      <c r="N5" s="339" t="str">
        <f t="shared" si="2"/>
        <v>DP</v>
      </c>
      <c r="O5" s="339" t="str">
        <f t="shared" si="6"/>
        <v>SN</v>
      </c>
      <c r="P5" s="340" t="str">
        <f t="shared" si="7"/>
        <v>obj_00b7e#0005</v>
      </c>
      <c r="Q5" s="100" t="b">
        <f t="shared" si="7"/>
        <v>1</v>
      </c>
      <c r="R5" s="340">
        <v>1</v>
      </c>
      <c r="S5" s="340">
        <v>1</v>
      </c>
      <c r="T5" s="100" t="str">
        <v>obj_00b7e</v>
      </c>
      <c r="U5" s="100" t="str">
        <f>_xll.qlRateHelperQuoteName(T5)</f>
        <v/>
      </c>
      <c r="V5" s="337">
        <f>_xll.qlRateHelperRate(T5,_xll.ohTrigger(Trigger,Trigger12M))</f>
        <v>1.498E-3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-2.3721839277716857E-4</v>
      </c>
      <c r="AB5" s="242" t="s">
        <v>4</v>
      </c>
      <c r="AC5" s="247" t="str">
        <f>_xll.qlEuribor(,Tenor,YieldCurve_1Y,Permanent,YieldCurve_1Y,ObjectOverwrite)</f>
        <v>obj_00e66#0001</v>
      </c>
      <c r="AD5" s="250"/>
      <c r="AN5" s="228">
        <v>4</v>
      </c>
      <c r="AO5" s="228" t="str">
        <f t="shared" si="3"/>
        <v>X16F</v>
      </c>
      <c r="AP5" s="228" t="str">
        <f t="shared" si="0"/>
        <v>EUR4X16F=ICAP</v>
      </c>
      <c r="AQ5" s="254">
        <f>_xll.RtGet("IDN",AP5,$AQ$1)/100</f>
        <v>1.5499999999999999E-3</v>
      </c>
      <c r="AR5" s="254">
        <f>_xll.RtGet("IDN",AP5,$AR$1)/100</f>
        <v>2.0500000000000002E-3</v>
      </c>
      <c r="AS5" s="254">
        <f t="shared" si="4"/>
        <v>1.8E-3</v>
      </c>
      <c r="AT5" s="255">
        <f>_xll.qlInterestRateIndexFixingDate($AC$5,AU5)</f>
        <v>42306</v>
      </c>
      <c r="AU5" s="255">
        <f>_xll.qlCalendarAdvance(Calendar,Settlementdate,AN5&amp;"M","mf",TRUE,Trigger)</f>
        <v>42310</v>
      </c>
      <c r="AV5" s="254">
        <f>_xll.qlIndexFixing($AC$5,AT5,,_xll.ohTrigger(Trigger,Trigger12M))</f>
        <v>2.0819613698916796E-3</v>
      </c>
      <c r="AW5" s="269">
        <f t="shared" si="5"/>
        <v>-2.8196136989167964</v>
      </c>
      <c r="AY5" s="100" t="s">
        <v>196</v>
      </c>
      <c r="AZ5" s="101">
        <f>_xll.qlInterestRateIndexFixingDate(Currency&amp;"ibor"&amp;Tenor,BA5,Trigger)</f>
        <v>42188</v>
      </c>
      <c r="BA5" s="101">
        <f>_xll.qlCalendarAdvance(Calendar,BA4,AY5,"f",,Trigger)</f>
        <v>42192</v>
      </c>
      <c r="BB5" s="101">
        <f>_xll.qlInterestRateIndexMaturity(Currency&amp;"ibor"&amp;Tenor,BA5,Trigger)</f>
        <v>42558</v>
      </c>
      <c r="BC5" s="246">
        <f>_xll.qlIndexFixing($AC$5,AZ5,TRUE,_xll.ohTrigger(Trigger,Trigger12M))</f>
        <v>1.7159107243544208E-3</v>
      </c>
      <c r="BD5" s="246">
        <f>_xll.qlIndexFixing($BE$1,AZ5,TRUE,_xll.ohTrigger(Trigger,Trigger12M))</f>
        <v>1.7467332631875751E-3</v>
      </c>
    </row>
    <row r="6" spans="1:57" s="80" customFormat="1" ht="11.25" customHeight="1" x14ac:dyDescent="0.2">
      <c r="A6" s="280" t="s">
        <v>233</v>
      </c>
      <c r="B6" s="340" t="str">
        <v>1W</v>
      </c>
      <c r="C6" s="283" t="str">
        <v>1W</v>
      </c>
      <c r="D6" s="282" t="str">
        <f>IF(DataSelect="Reference",IF(LEFT($C6,1)="#",(_xll.qlCalendarBusinessDaysBetween(Calendar,Settlementdate,DATE(RIGHT(LEFT(C6,5),4),LEFT(RIGHT(C6,4),2),RIGHT(C6,2)),,TRUE,Trigger)-1)&amp;"D",C6),$B6)</f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75">
        <v>1.3880000000000001E-3</v>
      </c>
      <c r="J6" s="75" t="str">
        <f t="shared" si="8"/>
        <v>EUR_CURVE_DEP12M_1W</v>
      </c>
      <c r="K6" s="285" t="str">
        <f>IFERROR(_xll.qlDepositRateHelper2(,IF(DataSelect="Reference",$I6,$J6),IF(RIGHT($D6,1)="N","1D",$D6),$E6,Calendar,$F6,$G6,$H6,,_xll.ohTrigger(Trigger,DataSelect)),"--")</f>
        <v>obj_00b7c#0005</v>
      </c>
      <c r="L6" s="281" t="b">
        <v>1</v>
      </c>
      <c r="M6" s="87"/>
      <c r="N6" s="339" t="str">
        <f t="shared" si="2"/>
        <v>DP</v>
      </c>
      <c r="O6" s="339" t="str">
        <f t="shared" si="6"/>
        <v>1W</v>
      </c>
      <c r="P6" s="340" t="str">
        <f t="shared" si="7"/>
        <v>obj_00b7c#0005</v>
      </c>
      <c r="Q6" s="100" t="b">
        <f t="shared" si="7"/>
        <v>1</v>
      </c>
      <c r="R6" s="340">
        <v>1</v>
      </c>
      <c r="S6" s="340">
        <v>1</v>
      </c>
      <c r="T6" s="100" t="str">
        <v>obj_00b7c</v>
      </c>
      <c r="U6" s="100" t="str">
        <f>_xll.qlRateHelperQuoteName(T6)</f>
        <v/>
      </c>
      <c r="V6" s="337">
        <f>_xll.qlRateHelperRate(T6,_xll.ohTrigger(Trigger,Trigger12M))</f>
        <v>1.3880000000000001E-3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8.4670599329465205E-4</v>
      </c>
      <c r="AD6" s="250"/>
      <c r="AN6" s="228">
        <v>5</v>
      </c>
      <c r="AO6" s="228" t="str">
        <f t="shared" si="3"/>
        <v>X17F</v>
      </c>
      <c r="AP6" s="228" t="str">
        <f t="shared" si="0"/>
        <v>EUR5X17F=ICAP</v>
      </c>
      <c r="AQ6" s="254">
        <f>_xll.RtGet("IDN",AP6,$AQ$1)/100</f>
        <v>1.6000000000000001E-3</v>
      </c>
      <c r="AR6" s="254">
        <f>_xll.RtGet("IDN",AP6,$AR$1)/100</f>
        <v>2.0999999999999999E-3</v>
      </c>
      <c r="AS6" s="254">
        <f t="shared" si="4"/>
        <v>1.8500000000000001E-3</v>
      </c>
      <c r="AT6" s="255">
        <f>_xll.qlInterestRateIndexFixingDate($AC$5,AU6)</f>
        <v>42338</v>
      </c>
      <c r="AU6" s="255">
        <f>_xll.qlCalendarAdvance(Calendar,Settlementdate,AN6&amp;"M","mf",TRUE,Trigger)</f>
        <v>42340</v>
      </c>
      <c r="AV6" s="254">
        <f>_xll.qlIndexFixing($AC$5,AT6,,_xll.ohTrigger(Trigger,Trigger12M))</f>
        <v>2.1948409752996609E-3</v>
      </c>
      <c r="AW6" s="269">
        <f t="shared" si="5"/>
        <v>-3.448409752996608</v>
      </c>
      <c r="AY6" s="100" t="s">
        <v>196</v>
      </c>
      <c r="AZ6" s="101">
        <f>_xll.qlInterestRateIndexFixingDate(Currency&amp;"ibor"&amp;Tenor,BA6,Trigger)</f>
        <v>42191</v>
      </c>
      <c r="BA6" s="101">
        <f>_xll.qlCalendarAdvance(Calendar,BA5,AY6,"f",,Trigger)</f>
        <v>42193</v>
      </c>
      <c r="BB6" s="101">
        <f>_xll.qlInterestRateIndexMaturity(Currency&amp;"ibor"&amp;Tenor,BA6,Trigger)</f>
        <v>42559</v>
      </c>
      <c r="BC6" s="246">
        <f>_xll.qlIndexFixing($AC$5,AZ6,TRUE,_xll.ohTrigger(Trigger,Trigger12M))</f>
        <v>1.7173426824202047E-3</v>
      </c>
      <c r="BD6" s="246">
        <f>_xll.qlIndexFixing($BE$1,AZ6,TRUE,_xll.ohTrigger(Trigger,Trigger12M))</f>
        <v>1.7498834125202188E-3</v>
      </c>
    </row>
    <row r="7" spans="1:57" s="80" customFormat="1" ht="11.25" customHeight="1" x14ac:dyDescent="0.2">
      <c r="A7" s="280" t="s">
        <v>233</v>
      </c>
      <c r="B7" s="340" t="str">
        <v>2W</v>
      </c>
      <c r="C7" s="283" t="str">
        <v>2W</v>
      </c>
      <c r="D7" s="282" t="str">
        <f>IF(DataSelect="Reference",IF(LEFT($C7,1)="#",(_xll.qlCalendarBusinessDaysBetween(Calendar,Settlementdate,DATE(RIGHT(LEFT(C7,5),4),LEFT(RIGHT(C7,4),2),RIGHT(C7,2)),,TRUE,Trigger)-1)&amp;"D",C7),$B7)</f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75">
        <v>1.387E-3</v>
      </c>
      <c r="J7" s="75" t="str">
        <f t="shared" si="8"/>
        <v>EUR_CURVE_DEP12M_2W</v>
      </c>
      <c r="K7" s="285" t="str">
        <f>IFERROR(_xll.qlDepositRateHelper2(,IF(DataSelect="Reference",$I7,$J7),IF(RIGHT($D7,1)="N","1D",$D7),$E7,Calendar,$F7,$G7,$H7,,_xll.ohTrigger(Trigger,DataSelect)),"--")</f>
        <v>obj_00b7a#0005</v>
      </c>
      <c r="L7" s="281" t="b">
        <v>1</v>
      </c>
      <c r="M7" s="87"/>
      <c r="N7" s="339" t="str">
        <f t="shared" si="2"/>
        <v>DP</v>
      </c>
      <c r="O7" s="339" t="str">
        <f t="shared" si="6"/>
        <v>2W</v>
      </c>
      <c r="P7" s="340" t="str">
        <f t="shared" si="7"/>
        <v>obj_00b7a#0005</v>
      </c>
      <c r="Q7" s="100" t="b">
        <f t="shared" si="7"/>
        <v>1</v>
      </c>
      <c r="R7" s="340">
        <v>1</v>
      </c>
      <c r="S7" s="340">
        <v>1</v>
      </c>
      <c r="T7" s="100" t="str">
        <v>obj_00b7a</v>
      </c>
      <c r="U7" s="100" t="str">
        <f>_xll.qlRateHelperQuoteName(T7)</f>
        <v/>
      </c>
      <c r="V7" s="337">
        <f>_xll.qlRateHelperRate(T7,_xll.ohTrigger(Trigger,Trigger12M))</f>
        <v>1.387E-3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1.091044120202461E-3</v>
      </c>
      <c r="AD7" s="250"/>
      <c r="AN7" s="228">
        <v>6</v>
      </c>
      <c r="AO7" s="228" t="str">
        <f t="shared" si="3"/>
        <v>X18F</v>
      </c>
      <c r="AP7" s="228" t="str">
        <f t="shared" si="0"/>
        <v>EUR6X18F=ICAP</v>
      </c>
      <c r="AQ7" s="254">
        <f>_xll.RtGet("IDN",AP7,$AQ$1)/100</f>
        <v>1.7000000000000001E-3</v>
      </c>
      <c r="AR7" s="254">
        <f>_xll.RtGet("IDN",AP7,$AR$1)/100</f>
        <v>2.2000000000000001E-3</v>
      </c>
      <c r="AS7" s="254">
        <f t="shared" si="4"/>
        <v>1.9500000000000001E-3</v>
      </c>
      <c r="AT7" s="255">
        <f>_xll.qlInterestRateIndexFixingDate($AC$5,AU7)</f>
        <v>42368</v>
      </c>
      <c r="AU7" s="255">
        <f>_xll.qlCalendarAdvance(Calendar,Settlementdate,AN7&amp;"M","mf",TRUE,Trigger)</f>
        <v>42373</v>
      </c>
      <c r="AV7" s="254">
        <f>_xll.qlIndexFixing($AC$5,AT7,,_xll.ohTrigger(Trigger,Trigger12M))</f>
        <v>2.3054835448874512E-3</v>
      </c>
      <c r="AW7" s="269">
        <f t="shared" si="5"/>
        <v>-3.5548354488745111</v>
      </c>
      <c r="AY7" s="100" t="s">
        <v>196</v>
      </c>
      <c r="AZ7" s="101">
        <f>_xll.qlInterestRateIndexFixingDate(Currency&amp;"ibor"&amp;Tenor,BA7,Trigger)</f>
        <v>42192</v>
      </c>
      <c r="BA7" s="101">
        <f>_xll.qlCalendarAdvance(Calendar,BA6,AY7,"f",,Trigger)</f>
        <v>42194</v>
      </c>
      <c r="BB7" s="101">
        <f>_xll.qlInterestRateIndexMaturity(Currency&amp;"ibor"&amp;Tenor,BA7,Trigger)</f>
        <v>42562</v>
      </c>
      <c r="BC7" s="246">
        <f>_xll.qlIndexFixing($AC$5,AZ7,TRUE,_xll.ohTrigger(Trigger,Trigger12M))</f>
        <v>1.7217430547921276E-3</v>
      </c>
      <c r="BD7" s="246">
        <f>_xll.qlIndexFixing($BE$1,AZ7,TRUE,_xll.ohTrigger(Trigger,Trigger12M))</f>
        <v>1.7588341876465809E-3</v>
      </c>
    </row>
    <row r="8" spans="1:57" s="80" customFormat="1" ht="11.25" customHeight="1" x14ac:dyDescent="0.2">
      <c r="A8" s="280" t="s">
        <v>233</v>
      </c>
      <c r="B8" s="340" t="str">
        <v>3W</v>
      </c>
      <c r="C8" s="283" t="str">
        <v>3W</v>
      </c>
      <c r="D8" s="282" t="str">
        <f>IF(DataSelect="Reference",IF(LEFT($C8,1)="#",(_xll.qlCalendarBusinessDaysBetween(Calendar,Settlementdate,DATE(RIGHT(LEFT(C8,5),4),LEFT(RIGHT(C8,4),2),RIGHT(C8,2)),,TRUE,Trigger)-1)&amp;"D",C8),$B8)</f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75">
        <v>1.387E-3</v>
      </c>
      <c r="J8" s="75" t="str">
        <f t="shared" si="8"/>
        <v>EUR_CURVE_DEP12M_3W</v>
      </c>
      <c r="K8" s="285" t="str">
        <f>IFERROR(_xll.qlDepositRateHelper2(,IF(DataSelect="Reference",$I8,$J8),IF(RIGHT($D8,1)="N","1D",$D8),$E8,Calendar,$F8,$G8,$H8,,_xll.ohTrigger(Trigger,DataSelect)),"--")</f>
        <v>obj_00b6a#0005</v>
      </c>
      <c r="L8" s="281" t="b">
        <v>1</v>
      </c>
      <c r="M8" s="87"/>
      <c r="N8" s="339" t="str">
        <f t="shared" si="2"/>
        <v>DP</v>
      </c>
      <c r="O8" s="339" t="str">
        <f t="shared" si="6"/>
        <v>3W</v>
      </c>
      <c r="P8" s="340" t="str">
        <f t="shared" si="7"/>
        <v>obj_00b6a#0005</v>
      </c>
      <c r="Q8" s="100" t="b">
        <f t="shared" si="7"/>
        <v>1</v>
      </c>
      <c r="R8" s="340">
        <v>1</v>
      </c>
      <c r="S8" s="340">
        <v>1</v>
      </c>
      <c r="T8" s="100" t="str">
        <v>obj_00b6a</v>
      </c>
      <c r="U8" s="100" t="str">
        <f>_xll.qlRateHelperQuoteName(T8)</f>
        <v/>
      </c>
      <c r="V8" s="337">
        <f>_xll.qlRateHelperRate(T8,_xll.ohTrigger(Trigger,Trigger12M))</f>
        <v>1.387E-3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1.1869517166564984E-3</v>
      </c>
      <c r="AD8" s="250"/>
      <c r="AN8" s="228">
        <v>7</v>
      </c>
      <c r="AO8" s="228" t="str">
        <f t="shared" si="3"/>
        <v>X19F</v>
      </c>
      <c r="AP8" s="228" t="str">
        <f t="shared" si="0"/>
        <v>EUR7X19F=ICAP</v>
      </c>
      <c r="AQ8" s="254">
        <f>_xll.RtGet("IDN",AP8,$AQ$1)/100</f>
        <v>1.81E-3</v>
      </c>
      <c r="AR8" s="254">
        <f>_xll.RtGet("IDN",AP8,$AR$1)/100</f>
        <v>2.31E-3</v>
      </c>
      <c r="AS8" s="254">
        <f t="shared" si="4"/>
        <v>2.0600000000000002E-3</v>
      </c>
      <c r="AT8" s="255">
        <f>_xll.qlInterestRateIndexFixingDate($AC$5,AU8)</f>
        <v>42398</v>
      </c>
      <c r="AU8" s="255">
        <f>_xll.qlCalendarAdvance(Calendar,Settlementdate,AN8&amp;"M","mf",TRUE,Trigger)</f>
        <v>42402</v>
      </c>
      <c r="AV8" s="254">
        <f>_xll.qlIndexFixing($AC$5,AT8,,_xll.ohTrigger(Trigger,Trigger12M))</f>
        <v>2.4449439255324803E-3</v>
      </c>
      <c r="AW8" s="269">
        <f t="shared" si="5"/>
        <v>-3.8494392553248007</v>
      </c>
      <c r="AY8" s="100" t="s">
        <v>196</v>
      </c>
      <c r="AZ8" s="101">
        <f>_xll.qlInterestRateIndexFixingDate(Currency&amp;"ibor"&amp;Tenor,BA8,Trigger)</f>
        <v>42193</v>
      </c>
      <c r="BA8" s="101">
        <f>_xll.qlCalendarAdvance(Calendar,BA7,AY8,"f",,Trigger)</f>
        <v>42195</v>
      </c>
      <c r="BB8" s="101">
        <f>_xll.qlInterestRateIndexMaturity(Currency&amp;"ibor"&amp;Tenor,BA8,Trigger)</f>
        <v>42562</v>
      </c>
      <c r="BC8" s="246">
        <f>_xll.qlIndexFixing($AC$5,AZ8,TRUE,_xll.ohTrigger(Trigger,Trigger12M))</f>
        <v>1.7232152321659884E-3</v>
      </c>
      <c r="BD8" s="246">
        <f>_xll.qlIndexFixing($BE$1,AZ8,TRUE,_xll.ohTrigger(Trigger,Trigger12M))</f>
        <v>1.7593051061185199E-3</v>
      </c>
    </row>
    <row r="9" spans="1:57" s="80" customFormat="1" ht="11.25" customHeight="1" x14ac:dyDescent="0.2">
      <c r="A9" s="280" t="s">
        <v>233</v>
      </c>
      <c r="B9" s="340" t="str">
        <v>1M</v>
      </c>
      <c r="C9" s="283" t="str">
        <v>1M</v>
      </c>
      <c r="D9" s="282" t="str">
        <f>IF(DataSelect="Reference",IF(LEFT($C9,1)="#",(_xll.qlCalendarBusinessDaysBetween(Calendar,Settlementdate,DATE(RIGHT(LEFT(C9,5),4),LEFT(RIGHT(C9,4),2),RIGHT(C9,2)),,TRUE,Trigger)-1)&amp;"D",C9),$B9)</f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75">
        <v>1.4169999999999999E-3</v>
      </c>
      <c r="J9" s="75" t="str">
        <f t="shared" si="8"/>
        <v>EUR_CURVE_DEP12M_1M</v>
      </c>
      <c r="K9" s="285" t="str">
        <f>IFERROR(_xll.qlDepositRateHelper2(,IF(DataSelect="Reference",$I9,$J9),IF(RIGHT($D9,1)="N","1D",$D9),$E9,Calendar,$F9,$G9,$H9,,_xll.ohTrigger(Trigger,DataSelect)),"--")</f>
        <v>obj_00b72#0005</v>
      </c>
      <c r="L9" s="281" t="b">
        <v>1</v>
      </c>
      <c r="M9" s="87"/>
      <c r="N9" s="339" t="str">
        <f t="shared" si="2"/>
        <v>DP</v>
      </c>
      <c r="O9" s="339" t="str">
        <f t="shared" si="6"/>
        <v>1M</v>
      </c>
      <c r="P9" s="340" t="str">
        <f t="shared" si="7"/>
        <v>obj_00b72#0005</v>
      </c>
      <c r="Q9" s="100" t="b">
        <f t="shared" si="7"/>
        <v>1</v>
      </c>
      <c r="R9" s="340">
        <v>1</v>
      </c>
      <c r="S9" s="340">
        <v>1</v>
      </c>
      <c r="T9" s="100" t="str">
        <v>obj_00b72</v>
      </c>
      <c r="U9" s="100" t="str">
        <f>_xll.qlRateHelperQuoteName(T9)</f>
        <v/>
      </c>
      <c r="V9" s="337">
        <f>_xll.qlRateHelperRate(T9,_xll.ohTrigger(Trigger,Trigger12M))</f>
        <v>1.4169999999999999E-3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1.2864830917760279E-3</v>
      </c>
      <c r="AD9" s="250"/>
      <c r="AN9" s="228">
        <v>8</v>
      </c>
      <c r="AO9" s="228" t="str">
        <f t="shared" si="3"/>
        <v>X20F</v>
      </c>
      <c r="AP9" s="228" t="str">
        <f t="shared" si="0"/>
        <v>EUR8X20F=ICAP</v>
      </c>
      <c r="AQ9" s="254">
        <f>_xll.RtGet("IDN",AP9,$AQ$1)/100</f>
        <v>1.92E-3</v>
      </c>
      <c r="AR9" s="254">
        <f>_xll.RtGet("IDN",AP9,$AR$1)/100</f>
        <v>2.4199999999999998E-3</v>
      </c>
      <c r="AS9" s="254">
        <f t="shared" si="4"/>
        <v>2.1700000000000001E-3</v>
      </c>
      <c r="AT9" s="255">
        <f>_xll.qlInterestRateIndexFixingDate($AC$5,AU9)</f>
        <v>42429</v>
      </c>
      <c r="AU9" s="255">
        <f>_xll.qlCalendarAdvance(Calendar,Settlementdate,AN9&amp;"M","mf",TRUE,Trigger)</f>
        <v>42431</v>
      </c>
      <c r="AV9" s="254">
        <f>_xll.qlIndexFixing($AC$5,AT9,,_xll.ohTrigger(Trigger,Trigger12M))</f>
        <v>2.5819401657391199E-3</v>
      </c>
      <c r="AW9" s="269">
        <f t="shared" si="5"/>
        <v>-4.1194016573911991</v>
      </c>
      <c r="AY9" s="100" t="s">
        <v>196</v>
      </c>
      <c r="AZ9" s="101">
        <f>_xll.qlInterestRateIndexFixingDate(Currency&amp;"ibor"&amp;Tenor,BA9,Trigger)</f>
        <v>42194</v>
      </c>
      <c r="BA9" s="101">
        <f>_xll.qlCalendarAdvance(Calendar,BA8,AY9,"f",,Trigger)</f>
        <v>42198</v>
      </c>
      <c r="BB9" s="101">
        <f>_xll.qlInterestRateIndexMaturity(Currency&amp;"ibor"&amp;Tenor,BA9,Trigger)</f>
        <v>42564</v>
      </c>
      <c r="BC9" s="246">
        <f>_xll.qlIndexFixing($AC$5,AZ9,TRUE,_xll.ohTrigger(Trigger,Trigger12M))</f>
        <v>1.7304932676007964E-3</v>
      </c>
      <c r="BD9" s="246">
        <f>_xll.qlIndexFixing($BE$1,AZ9,TRUE,_xll.ohTrigger(Trigger,Trigger12M))</f>
        <v>1.7666813148760866E-3</v>
      </c>
    </row>
    <row r="10" spans="1:57" s="80" customFormat="1" ht="11.25" customHeight="1" x14ac:dyDescent="0.2">
      <c r="A10" s="280" t="s">
        <v>233</v>
      </c>
      <c r="B10" s="340" t="str">
        <v>2M</v>
      </c>
      <c r="C10" s="283" t="str">
        <v>2M</v>
      </c>
      <c r="D10" s="282" t="str">
        <f>IF(DataSelect="Reference",IF(LEFT($C10,1)="#",(_xll.qlCalendarBusinessDaysBetween(Calendar,Settlementdate,DATE(RIGHT(LEFT(C10,5),4),LEFT(RIGHT(C10,4),2),RIGHT(C10,2)),,TRUE,Trigger)-1)&amp;"D",C10),$B10)</f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75">
        <v>1.3860000000000001E-3</v>
      </c>
      <c r="J10" s="75" t="str">
        <f t="shared" si="8"/>
        <v>EUR_CURVE_DEP12M_2M</v>
      </c>
      <c r="K10" s="285" t="str">
        <f>IFERROR(_xll.qlDepositRateHelper2(,IF(DataSelect="Reference",$I10,$J10),IF(RIGHT($D10,1)="N","1D",$D10),$E10,Calendar,$F10,$G10,$H10,,_xll.ohTrigger(Trigger,DataSelect)),"--")</f>
        <v>obj_00b65#0005</v>
      </c>
      <c r="L10" s="281" t="b">
        <v>1</v>
      </c>
      <c r="M10" s="87"/>
      <c r="N10" s="339" t="str">
        <f t="shared" si="2"/>
        <v>DP</v>
      </c>
      <c r="O10" s="339" t="str">
        <f t="shared" si="6"/>
        <v>2M</v>
      </c>
      <c r="P10" s="340" t="str">
        <f t="shared" si="7"/>
        <v>obj_00b65#0005</v>
      </c>
      <c r="Q10" s="100" t="b">
        <f t="shared" si="7"/>
        <v>1</v>
      </c>
      <c r="R10" s="340">
        <v>1</v>
      </c>
      <c r="S10" s="340">
        <v>1</v>
      </c>
      <c r="T10" s="100" t="str">
        <v>obj_00b65</v>
      </c>
      <c r="U10" s="100" t="str">
        <f>_xll.qlRateHelperQuoteName(T10)</f>
        <v/>
      </c>
      <c r="V10" s="337">
        <f>_xll.qlRateHelperRate(T10,_xll.ohTrigger(Trigger,Trigger12M))</f>
        <v>1.3860000000000001E-3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1.3263225883107931E-3</v>
      </c>
      <c r="AD10" s="250"/>
      <c r="AN10" s="228">
        <v>9</v>
      </c>
      <c r="AO10" s="228" t="str">
        <f t="shared" si="3"/>
        <v>X21F</v>
      </c>
      <c r="AP10" s="228" t="str">
        <f t="shared" si="0"/>
        <v>EUR9X21F=ICAP</v>
      </c>
      <c r="AQ10" s="254">
        <f>_xll.RtGet("IDN",AP10,$AQ$1)/100</f>
        <v>2.0999999999999999E-3</v>
      </c>
      <c r="AR10" s="254">
        <f>_xll.RtGet("IDN",AP10,$AR$1)/100</f>
        <v>2.5999999999999999E-3</v>
      </c>
      <c r="AS10" s="254">
        <f t="shared" si="4"/>
        <v>2.3499999999999997E-3</v>
      </c>
      <c r="AT10" s="255">
        <f>_xll.qlInterestRateIndexFixingDate($AC$5,AU10)</f>
        <v>42460</v>
      </c>
      <c r="AU10" s="255">
        <f>_xll.qlCalendarAdvance(Calendar,Settlementdate,AN10&amp;"M","mf",TRUE,Trigger)</f>
        <v>42464</v>
      </c>
      <c r="AV10" s="254">
        <f>_xll.qlIndexFixing($AC$5,AT10,,_xll.ohTrigger(Trigger,Trigger12M))</f>
        <v>2.6750858175394079E-3</v>
      </c>
      <c r="AW10" s="269">
        <f t="shared" si="5"/>
        <v>-3.2508581753940828</v>
      </c>
      <c r="AY10" s="100" t="s">
        <v>196</v>
      </c>
      <c r="AZ10" s="101">
        <f>_xll.qlInterestRateIndexFixingDate(Currency&amp;"ibor"&amp;Tenor,BA10,Trigger)</f>
        <v>42195</v>
      </c>
      <c r="BA10" s="101">
        <f>_xll.qlCalendarAdvance(Calendar,BA9,AY10,"f",,Trigger)</f>
        <v>42199</v>
      </c>
      <c r="BB10" s="101">
        <f>_xll.qlInterestRateIndexMaturity(Currency&amp;"ibor"&amp;Tenor,BA10,Trigger)</f>
        <v>42565</v>
      </c>
      <c r="BC10" s="246">
        <f>_xll.qlIndexFixing($AC$5,AZ10,TRUE,_xll.ohTrigger(Trigger,Trigger12M))</f>
        <v>1.733219884969623E-3</v>
      </c>
      <c r="BD10" s="246">
        <f>_xll.qlIndexFixing($BE$1,AZ10,TRUE,_xll.ohTrigger(Trigger,Trigger12M))</f>
        <v>1.770203917276462E-3</v>
      </c>
    </row>
    <row r="11" spans="1:57" s="80" customFormat="1" ht="11.25" customHeight="1" x14ac:dyDescent="0.2">
      <c r="A11" s="280" t="s">
        <v>233</v>
      </c>
      <c r="B11" s="340" t="str">
        <v>3M</v>
      </c>
      <c r="C11" s="283" t="str">
        <v>3M</v>
      </c>
      <c r="D11" s="282" t="str">
        <f>IF(DataSelect="Reference",IF(LEFT($C11,1)="#",(_xll.qlCalendarBusinessDaysBetween(Calendar,Settlementdate,DATE(RIGHT(LEFT(C11,5),4),LEFT(RIGHT(C11,4),2),RIGHT(C11,2)),,TRUE,Trigger)-1)&amp;"D",C11),$B11)</f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75">
        <v>1.3960000000000001E-3</v>
      </c>
      <c r="J11" s="75" t="str">
        <f t="shared" si="8"/>
        <v>EUR_CURVE_DEP12M_3M</v>
      </c>
      <c r="K11" s="285" t="str">
        <f>IFERROR(_xll.qlDepositRateHelper2(,IF(DataSelect="Reference",$I11,$J11),IF(RIGHT($D11,1)="N","1D",$D11),$E11,Calendar,$F11,$G11,$H11,,_xll.ohTrigger(Trigger,DataSelect)),"--")</f>
        <v>obj_00b75#0005</v>
      </c>
      <c r="L11" s="281" t="b">
        <v>1</v>
      </c>
      <c r="M11" s="87"/>
      <c r="N11" s="339" t="str">
        <f t="shared" si="2"/>
        <v>DP</v>
      </c>
      <c r="O11" s="339" t="str">
        <f t="shared" si="6"/>
        <v>3M</v>
      </c>
      <c r="P11" s="340" t="str">
        <f t="shared" si="7"/>
        <v>obj_00b75#0005</v>
      </c>
      <c r="Q11" s="100" t="b">
        <f t="shared" si="7"/>
        <v>1</v>
      </c>
      <c r="R11" s="340">
        <v>1</v>
      </c>
      <c r="S11" s="340">
        <v>1</v>
      </c>
      <c r="T11" s="100" t="str">
        <v>obj_00b75</v>
      </c>
      <c r="U11" s="100" t="str">
        <f>_xll.qlRateHelperQuoteName(T11)</f>
        <v/>
      </c>
      <c r="V11" s="337">
        <f>_xll.qlRateHelperRate(T11,_xll.ohTrigger(Trigger,Trigger12M))</f>
        <v>1.3960000000000001E-3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1.3612989163191364E-3</v>
      </c>
      <c r="AD11" s="250"/>
      <c r="AN11" s="228">
        <v>10</v>
      </c>
      <c r="AO11" s="228" t="str">
        <f t="shared" si="3"/>
        <v>X22F</v>
      </c>
      <c r="AP11" s="228" t="str">
        <f t="shared" si="0"/>
        <v>EUR10X22F=ICAP</v>
      </c>
      <c r="AQ11" s="254">
        <f>_xll.RtGet("IDN",AP11,$AQ$1)/100</f>
        <v>2.2400000000000002E-3</v>
      </c>
      <c r="AR11" s="254">
        <f>_xll.RtGet("IDN",AP11,$AR$1)/100</f>
        <v>2.7400000000000002E-3</v>
      </c>
      <c r="AS11" s="254">
        <f t="shared" si="4"/>
        <v>2.49E-3</v>
      </c>
      <c r="AT11" s="255">
        <f>_xll.qlInterestRateIndexFixingDate($AC$5,AU11)</f>
        <v>42488</v>
      </c>
      <c r="AU11" s="255">
        <f>_xll.qlCalendarAdvance(Calendar,Settlementdate,AN11&amp;"M","mf",TRUE,Trigger)</f>
        <v>42492</v>
      </c>
      <c r="AV11" s="254">
        <f>_xll.qlIndexFixing($AC$5,AT11,,_xll.ohTrigger(Trigger,Trigger12M))</f>
        <v>2.7560812007038798E-3</v>
      </c>
      <c r="AW11" s="269">
        <f t="shared" si="5"/>
        <v>-2.6608120070387979</v>
      </c>
      <c r="AY11" s="100" t="s">
        <v>196</v>
      </c>
      <c r="AZ11" s="101">
        <f>_xll.qlInterestRateIndexFixingDate(Currency&amp;"ibor"&amp;Tenor,BA11,Trigger)</f>
        <v>42198</v>
      </c>
      <c r="BA11" s="101">
        <f>_xll.qlCalendarAdvance(Calendar,BA10,AY11,"f",,Trigger)</f>
        <v>42200</v>
      </c>
      <c r="BB11" s="101">
        <f>_xll.qlInterestRateIndexMaturity(Currency&amp;"ibor"&amp;Tenor,BA11,Trigger)</f>
        <v>42566</v>
      </c>
      <c r="BC11" s="246">
        <f>_xll.qlIndexFixing($AC$5,AZ11,TRUE,_xll.ohTrigger(Trigger,Trigger12M))</f>
        <v>1.7357688252795916E-3</v>
      </c>
      <c r="BD11" s="246">
        <f>_xll.qlIndexFixing($BE$1,AZ11,TRUE,_xll.ohTrigger(Trigger,Trigger12M))</f>
        <v>1.7737653902002493E-3</v>
      </c>
    </row>
    <row r="12" spans="1:57" s="80" customFormat="1" ht="11.25" customHeight="1" x14ac:dyDescent="0.2">
      <c r="A12" s="280" t="s">
        <v>233</v>
      </c>
      <c r="B12" s="340" t="str">
        <v>4M</v>
      </c>
      <c r="C12" s="283" t="str">
        <v>4M</v>
      </c>
      <c r="D12" s="282" t="str">
        <f>IF(DataSelect="Reference",IF(LEFT($C12,1)="#",(_xll.qlCalendarBusinessDaysBetween(Calendar,Settlementdate,DATE(RIGHT(LEFT(C12,5),4),LEFT(RIGHT(C12,4),2),RIGHT(C12,2)),,TRUE,Trigger)-1)&amp;"D",C12),$B12)</f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75">
        <v>1.3960000000000001E-3</v>
      </c>
      <c r="J12" s="75" t="str">
        <f t="shared" si="8"/>
        <v>EUR_CURVE_DEP12M_4M</v>
      </c>
      <c r="K12" s="285" t="str">
        <f>IFERROR(_xll.qlDepositRateHelper2(,IF(DataSelect="Reference",$I12,$J12),IF(RIGHT($D12,1)="N","1D",$D12),$E12,Calendar,$F12,$G12,$H12,,_xll.ohTrigger(Trigger,DataSelect)),"--")</f>
        <v>obj_00b71#0005</v>
      </c>
      <c r="L12" s="281" t="b">
        <v>1</v>
      </c>
      <c r="M12" s="87"/>
      <c r="N12" s="339" t="str">
        <f t="shared" si="2"/>
        <v>DP</v>
      </c>
      <c r="O12" s="339" t="str">
        <f t="shared" si="6"/>
        <v>4M</v>
      </c>
      <c r="P12" s="340" t="str">
        <f t="shared" si="7"/>
        <v>obj_00b71#0005</v>
      </c>
      <c r="Q12" s="100" t="b">
        <f t="shared" si="7"/>
        <v>1</v>
      </c>
      <c r="R12" s="340">
        <v>1</v>
      </c>
      <c r="S12" s="340">
        <v>1</v>
      </c>
      <c r="T12" s="100" t="str">
        <v>obj_00b71</v>
      </c>
      <c r="U12" s="100" t="str">
        <f>_xll.qlRateHelperQuoteName(T12)</f>
        <v/>
      </c>
      <c r="V12" s="337">
        <f>_xll.qlRateHelperRate(T12,_xll.ohTrigger(Trigger,Trigger12M))</f>
        <v>1.3960000000000001E-3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1.3745669657372909E-3</v>
      </c>
      <c r="AD12" s="250"/>
      <c r="AN12" s="228">
        <v>11</v>
      </c>
      <c r="AO12" s="228" t="str">
        <f t="shared" si="3"/>
        <v>X23F</v>
      </c>
      <c r="AP12" s="228" t="str">
        <f t="shared" si="0"/>
        <v>EUR11X23F=ICAP</v>
      </c>
      <c r="AQ12" s="254">
        <f>_xll.RtGet("IDN",AP12,$AQ$1)/100</f>
        <v>2.4099999999999998E-3</v>
      </c>
      <c r="AR12" s="254">
        <f>_xll.RtGet("IDN",AP12,$AR$1)/100</f>
        <v>2.9099999999999998E-3</v>
      </c>
      <c r="AS12" s="254">
        <f t="shared" si="4"/>
        <v>2.66E-3</v>
      </c>
      <c r="AT12" s="255">
        <f>_xll.qlInterestRateIndexFixingDate($AC$5,AU12)</f>
        <v>42521</v>
      </c>
      <c r="AU12" s="255">
        <f>_xll.qlCalendarAdvance(Calendar,Settlementdate,AN12&amp;"M","mf",TRUE,Trigger)</f>
        <v>42523</v>
      </c>
      <c r="AV12" s="254">
        <f>_xll.qlIndexFixing($AC$5,AT12,,_xll.ohTrigger(Trigger,Trigger12M))</f>
        <v>2.8402906953899415E-3</v>
      </c>
      <c r="AW12" s="269">
        <f t="shared" si="5"/>
        <v>-1.8029069538994142</v>
      </c>
      <c r="AY12" s="100" t="s">
        <v>196</v>
      </c>
      <c r="AZ12" s="101">
        <f>_xll.qlInterestRateIndexFixingDate(Currency&amp;"ibor"&amp;Tenor,BA12,Trigger)</f>
        <v>42199</v>
      </c>
      <c r="BA12" s="101">
        <f>_xll.qlCalendarAdvance(Calendar,BA11,AY12,"f",,Trigger)</f>
        <v>42201</v>
      </c>
      <c r="BB12" s="101">
        <f>_xll.qlInterestRateIndexMaturity(Currency&amp;"ibor"&amp;Tenor,BA12,Trigger)</f>
        <v>42569</v>
      </c>
      <c r="BC12" s="246">
        <f>_xll.qlIndexFixing($AC$5,AZ12,TRUE,_xll.ohTrigger(Trigger,Trigger12M))</f>
        <v>1.742112895884923E-3</v>
      </c>
      <c r="BD12" s="246">
        <f>_xll.qlIndexFixing($BE$1,AZ12,TRUE,_xll.ohTrigger(Trigger,Trigger12M))</f>
        <v>1.7835243929433761E-3</v>
      </c>
    </row>
    <row r="13" spans="1:57" s="80" customFormat="1" ht="11.25" customHeight="1" x14ac:dyDescent="0.2">
      <c r="A13" s="280" t="s">
        <v>233</v>
      </c>
      <c r="B13" s="340" t="str">
        <v>5M</v>
      </c>
      <c r="C13" s="283" t="str">
        <v>5M</v>
      </c>
      <c r="D13" s="282" t="str">
        <f>IF(DataSelect="Reference",IF(LEFT($C13,1)="#",(_xll.qlCalendarBusinessDaysBetween(Calendar,Settlementdate,DATE(RIGHT(LEFT(C13,5),4),LEFT(RIGHT(C13,4),2),RIGHT(C13,2)),,TRUE,Trigger)-1)&amp;"D",C13),$B13)</f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75">
        <v>1.366E-3</v>
      </c>
      <c r="J13" s="75" t="str">
        <f t="shared" si="8"/>
        <v>EUR_CURVE_DEP12M_5M</v>
      </c>
      <c r="K13" s="285" t="str">
        <f>IFERROR(_xll.qlDepositRateHelper2(,IF(DataSelect="Reference",$I13,$J13),IF(RIGHT($D13,1)="N","1D",$D13),$E13,Calendar,$F13,$G13,$H13,,_xll.ohTrigger(Trigger,DataSelect)),"--")</f>
        <v>obj_00b73#0005</v>
      </c>
      <c r="L13" s="281" t="b">
        <v>1</v>
      </c>
      <c r="M13" s="87"/>
      <c r="N13" s="339" t="str">
        <f t="shared" si="2"/>
        <v>DP</v>
      </c>
      <c r="O13" s="339" t="str">
        <f t="shared" si="6"/>
        <v>5M</v>
      </c>
      <c r="P13" s="340" t="str">
        <f t="shared" si="7"/>
        <v>obj_00b73#0005</v>
      </c>
      <c r="Q13" s="100" t="b">
        <f t="shared" si="7"/>
        <v>1</v>
      </c>
      <c r="R13" s="340">
        <v>1</v>
      </c>
      <c r="S13" s="340">
        <v>1</v>
      </c>
      <c r="T13" s="100" t="str">
        <v>obj_00b73</v>
      </c>
      <c r="U13" s="100" t="str">
        <f>_xll.qlRateHelperQuoteName(T13)</f>
        <v/>
      </c>
      <c r="V13" s="337">
        <f>_xll.qlRateHelperRate(T13,_xll.ohTrigger(Trigger,Trigger12M))</f>
        <v>1.366E-3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1.3523148821387664E-3</v>
      </c>
      <c r="AD13" s="250"/>
      <c r="AN13" s="256">
        <v>12</v>
      </c>
      <c r="AO13" s="256" t="str">
        <f t="shared" si="3"/>
        <v>X24F</v>
      </c>
      <c r="AP13" s="256" t="str">
        <f t="shared" si="0"/>
        <v>EUR12X24F=ICAP</v>
      </c>
      <c r="AQ13" s="257">
        <f>_xll.RtGet("IDN",AP13,$AQ$1)/100</f>
        <v>2.6099999999999999E-3</v>
      </c>
      <c r="AR13" s="257">
        <f>_xll.RtGet("IDN",AP13,$AR$1)/100</f>
        <v>3.1099999999999999E-3</v>
      </c>
      <c r="AS13" s="257">
        <f t="shared" si="4"/>
        <v>2.8599999999999997E-3</v>
      </c>
      <c r="AT13" s="258">
        <f>_xll.qlInterestRateIndexFixingDate($AC$5,AU13)</f>
        <v>42551</v>
      </c>
      <c r="AU13" s="258">
        <f>_xll.qlCalendarAdvance(Calendar,Settlementdate,AN13&amp;"M","mf",TRUE,Trigger)</f>
        <v>42555</v>
      </c>
      <c r="AV13" s="257">
        <f>_xll.qlIndexFixing($AC$5,AT13,,_xll.ohTrigger(Trigger,Trigger12M))</f>
        <v>2.9466391954854239E-3</v>
      </c>
      <c r="AW13" s="270">
        <f t="shared" si="5"/>
        <v>-0.86639195485424192</v>
      </c>
      <c r="AY13" s="100" t="s">
        <v>196</v>
      </c>
      <c r="AZ13" s="101">
        <f>_xll.qlInterestRateIndexFixingDate(Currency&amp;"ibor"&amp;Tenor,BA13,Trigger)</f>
        <v>42200</v>
      </c>
      <c r="BA13" s="101">
        <f>_xll.qlCalendarAdvance(Calendar,BA12,AY13,"f",,Trigger)</f>
        <v>42202</v>
      </c>
      <c r="BB13" s="101">
        <f>_xll.qlInterestRateIndexMaturity(Currency&amp;"ibor"&amp;Tenor,BA13,Trigger)</f>
        <v>42569</v>
      </c>
      <c r="BC13" s="246">
        <f>_xll.qlIndexFixing($AC$5,AZ13,TRUE,_xll.ohTrigger(Trigger,Trigger12M))</f>
        <v>1.7432953583466654E-3</v>
      </c>
      <c r="BD13" s="246">
        <f>_xll.qlIndexFixing($BE$1,AZ13,TRUE,_xll.ohTrigger(Trigger,Trigger12M))</f>
        <v>1.7840684790025533E-3</v>
      </c>
    </row>
    <row r="14" spans="1:57" s="80" customFormat="1" ht="11.25" customHeight="1" x14ac:dyDescent="0.2">
      <c r="A14" s="280" t="s">
        <v>233</v>
      </c>
      <c r="B14" s="340" t="str">
        <v>6M</v>
      </c>
      <c r="C14" s="283" t="str">
        <v>6M</v>
      </c>
      <c r="D14" s="282" t="str">
        <f>IF(DataSelect="Reference",IF(LEFT($C14,1)="#",(_xll.qlCalendarBusinessDaysBetween(Calendar,Settlementdate,DATE(RIGHT(LEFT(C14,5),4),LEFT(RIGHT(C14,4),2),RIGHT(C14,2)),,TRUE,Trigger)-1)&amp;"D",C14),$B14)</f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75">
        <v>1.3960000000000001E-3</v>
      </c>
      <c r="J14" s="75" t="str">
        <f t="shared" si="8"/>
        <v>EUR_CURVE_DEP12M_6M</v>
      </c>
      <c r="K14" s="285" t="str">
        <f>IFERROR(_xll.qlDepositRateHelper2(,IF(DataSelect="Reference",$I14,$J14),IF(RIGHT($D14,1)="N","1D",$D14),$E14,Calendar,$F14,$G14,$H14,,_xll.ohTrigger(Trigger,DataSelect)),"--")</f>
        <v>obj_00b66#0005</v>
      </c>
      <c r="L14" s="281" t="b">
        <v>1</v>
      </c>
      <c r="M14" s="87"/>
      <c r="N14" s="339" t="str">
        <f t="shared" si="2"/>
        <v>DP</v>
      </c>
      <c r="O14" s="339" t="str">
        <f t="shared" si="6"/>
        <v>6M</v>
      </c>
      <c r="P14" s="340" t="str">
        <f t="shared" si="7"/>
        <v>obj_00b66#0005</v>
      </c>
      <c r="Q14" s="100" t="b">
        <f t="shared" si="7"/>
        <v>1</v>
      </c>
      <c r="R14" s="340">
        <v>1</v>
      </c>
      <c r="S14" s="340">
        <v>1</v>
      </c>
      <c r="T14" s="100" t="str">
        <v>obj_00b81</v>
      </c>
      <c r="U14" s="100" t="str">
        <f>_xll.qlRateHelperQuoteName(T14)</f>
        <v/>
      </c>
      <c r="V14" s="337">
        <f>_xll.qlRateHelperRate(T14,_xll.ohTrigger(Trigger,Trigger12M))</f>
        <v>0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42354</v>
      </c>
      <c r="Z14" s="246">
        <v>-1.3197973807920497E-5</v>
      </c>
      <c r="AD14" s="250"/>
      <c r="AY14" s="100" t="s">
        <v>196</v>
      </c>
      <c r="AZ14" s="101">
        <f>_xll.qlInterestRateIndexFixingDate(Currency&amp;"ibor"&amp;Tenor,BA14,Trigger)</f>
        <v>42201</v>
      </c>
      <c r="BA14" s="101">
        <f>_xll.qlCalendarAdvance(Calendar,BA13,AY14,"f",,Trigger)</f>
        <v>42205</v>
      </c>
      <c r="BB14" s="101">
        <f>_xll.qlInterestRateIndexMaturity(Currency&amp;"ibor"&amp;Tenor,BA14,Trigger)</f>
        <v>42571</v>
      </c>
      <c r="BC14" s="246">
        <f>_xll.qlIndexFixing($AC$5,AZ14,TRUE,_xll.ohTrigger(Trigger,Trigger12M))</f>
        <v>1.750427792816033E-3</v>
      </c>
      <c r="BD14" s="246">
        <f>_xll.qlIndexFixing($BE$1,AZ14,TRUE,_xll.ohTrigger(Trigger,Trigger12M))</f>
        <v>1.791923751410104E-3</v>
      </c>
    </row>
    <row r="15" spans="1:57" s="80" customFormat="1" ht="11.25" customHeight="1" x14ac:dyDescent="0.2">
      <c r="A15" s="280" t="s">
        <v>233</v>
      </c>
      <c r="B15" s="340" t="str">
        <v>7M</v>
      </c>
      <c r="C15" s="283" t="str">
        <v>7M</v>
      </c>
      <c r="D15" s="282" t="str">
        <f>IF(DataSelect="Reference",IF(LEFT($C15,1)="#",(_xll.qlCalendarBusinessDaysBetween(Calendar,Settlementdate,DATE(RIGHT(LEFT(C15,5),4),LEFT(RIGHT(C15,4),2),RIGHT(C15,2)),,TRUE,Trigger)-1)&amp;"D",C15),$B15)</f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75">
        <v>1.366E-3</v>
      </c>
      <c r="J15" s="75" t="str">
        <f t="shared" si="8"/>
        <v>EUR_CURVE_DEP12M_7M</v>
      </c>
      <c r="K15" s="285" t="str">
        <f>IFERROR(_xll.qlDepositRateHelper2(,IF(DataSelect="Reference",$I15,$J15),IF(RIGHT($D15,1)="N","1D",$D15),$E15,Calendar,$F15,$G15,$H15,,_xll.ohTrigger(Trigger,DataSelect)),"--")</f>
        <v>obj_00b68#0005</v>
      </c>
      <c r="L15" s="281" t="b">
        <v>1</v>
      </c>
      <c r="M15" s="87"/>
      <c r="N15" s="339" t="str">
        <f t="shared" si="2"/>
        <v>DP</v>
      </c>
      <c r="O15" s="339" t="str">
        <f t="shared" si="6"/>
        <v>7M</v>
      </c>
      <c r="P15" s="340" t="str">
        <f t="shared" si="7"/>
        <v>obj_00b68#0005</v>
      </c>
      <c r="Q15" s="100" t="b">
        <f t="shared" si="7"/>
        <v>1</v>
      </c>
      <c r="R15" s="340">
        <v>1</v>
      </c>
      <c r="S15" s="340">
        <v>1</v>
      </c>
      <c r="T15" s="100" t="str">
        <v>obj_00b66</v>
      </c>
      <c r="U15" s="100" t="str">
        <f>_xll.qlRateHelperQuoteName(T15)</f>
        <v/>
      </c>
      <c r="V15" s="337">
        <f>_xll.qlRateHelperRate(T15,_xll.ohTrigger(Trigger,Trigger12M))</f>
        <v>1.3960000000000001E-3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42373</v>
      </c>
      <c r="Z15" s="246">
        <v>1.3879626607111143E-3</v>
      </c>
      <c r="AD15" s="250"/>
      <c r="AY15" s="100" t="s">
        <v>196</v>
      </c>
      <c r="AZ15" s="101">
        <f>_xll.qlInterestRateIndexFixingDate(Currency&amp;"ibor"&amp;Tenor,BA15,Trigger)</f>
        <v>42202</v>
      </c>
      <c r="BA15" s="101">
        <f>_xll.qlCalendarAdvance(Calendar,BA14,AY15,"f",,Trigger)</f>
        <v>42206</v>
      </c>
      <c r="BB15" s="101">
        <f>_xll.qlInterestRateIndexMaturity(Currency&amp;"ibor"&amp;Tenor,BA15,Trigger)</f>
        <v>42572</v>
      </c>
      <c r="BC15" s="246">
        <f>_xll.qlIndexFixing($AC$5,AZ15,TRUE,_xll.ohTrigger(Trigger,Trigger12M))</f>
        <v>1.7533417419541915E-3</v>
      </c>
      <c r="BD15" s="246">
        <f>_xll.qlIndexFixing($BE$1,AZ15,TRUE,_xll.ohTrigger(Trigger,Trigger12M))</f>
        <v>1.7955792093779011E-3</v>
      </c>
    </row>
    <row r="16" spans="1:57" s="80" customFormat="1" ht="11.25" customHeight="1" x14ac:dyDescent="0.2">
      <c r="A16" s="280" t="s">
        <v>233</v>
      </c>
      <c r="B16" s="340" t="str">
        <v>8M</v>
      </c>
      <c r="C16" s="283" t="str">
        <v>8M</v>
      </c>
      <c r="D16" s="282" t="str">
        <f>IF(DataSelect="Reference",IF(LEFT($C16,1)="#",(_xll.qlCalendarBusinessDaysBetween(Calendar,Settlementdate,DATE(RIGHT(LEFT(C16,5),4),LEFT(RIGHT(C16,4),2),RIGHT(C16,2)),,TRUE,Trigger)-1)&amp;"D",C16),$B16)</f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75">
        <v>1.356E-3</v>
      </c>
      <c r="J16" s="75" t="str">
        <f t="shared" si="8"/>
        <v>EUR_CURVE_DEP12M_8M</v>
      </c>
      <c r="K16" s="285" t="str">
        <f>IFERROR(_xll.qlDepositRateHelper2(,IF(DataSelect="Reference",$I16,$J16),IF(RIGHT($D16,1)="N","1D",$D16),$E16,Calendar,$F16,$G16,$H16,,_xll.ohTrigger(Trigger,DataSelect)),"--")</f>
        <v>obj_00b9f#0003</v>
      </c>
      <c r="L16" s="281" t="b">
        <v>1</v>
      </c>
      <c r="M16" s="87"/>
      <c r="N16" s="339" t="str">
        <f t="shared" si="2"/>
        <v>DP</v>
      </c>
      <c r="O16" s="339" t="str">
        <f t="shared" si="6"/>
        <v>8M</v>
      </c>
      <c r="P16" s="340" t="str">
        <f t="shared" si="7"/>
        <v>obj_00b9f#0003</v>
      </c>
      <c r="Q16" s="100" t="b">
        <f t="shared" si="7"/>
        <v>1</v>
      </c>
      <c r="R16" s="340">
        <v>1</v>
      </c>
      <c r="S16" s="340">
        <v>1</v>
      </c>
      <c r="T16" s="100" t="str">
        <v>obj_00b68</v>
      </c>
      <c r="U16" s="100" t="str">
        <f>_xll.qlRateHelperQuoteName(T16)</f>
        <v/>
      </c>
      <c r="V16" s="337">
        <f>_xll.qlRateHelperRate(T16,_xll.ohTrigger(Trigger,Trigger12M))</f>
        <v>1.366E-3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42402</v>
      </c>
      <c r="Z16" s="246">
        <v>1.361369472011448E-3</v>
      </c>
      <c r="AD16" s="250"/>
      <c r="AY16" s="100" t="s">
        <v>196</v>
      </c>
      <c r="AZ16" s="101">
        <f>_xll.qlInterestRateIndexFixingDate(Currency&amp;"ibor"&amp;Tenor,BA16,Trigger)</f>
        <v>42205</v>
      </c>
      <c r="BA16" s="101">
        <f>_xll.qlCalendarAdvance(Calendar,BA15,AY16,"f",,Trigger)</f>
        <v>42207</v>
      </c>
      <c r="BB16" s="101">
        <f>_xll.qlInterestRateIndexMaturity(Currency&amp;"ibor"&amp;Tenor,BA16,Trigger)</f>
        <v>42573</v>
      </c>
      <c r="BC16" s="246">
        <f>_xll.qlIndexFixing($AC$5,AZ16,TRUE,_xll.ohTrigger(Trigger,Trigger12M))</f>
        <v>1.7561924990414136E-3</v>
      </c>
      <c r="BD16" s="246">
        <f>_xll.qlIndexFixing($BE$1,AZ16,TRUE,_xll.ohTrigger(Trigger,Trigger12M))</f>
        <v>1.7992271242682786E-3</v>
      </c>
    </row>
    <row r="17" spans="1:56" s="80" customFormat="1" ht="11.25" customHeight="1" x14ac:dyDescent="0.2">
      <c r="A17" s="280" t="s">
        <v>233</v>
      </c>
      <c r="B17" s="340" t="str">
        <v>9M</v>
      </c>
      <c r="C17" s="283" t="str">
        <v>42445</v>
      </c>
      <c r="D17" s="282" t="str">
        <f>IF(DataSelect="Reference",IF(LEFT($C17,1)="#",(_xll.qlCalendarBusinessDaysBetween(Calendar,Settlementdate,DATE(RIGHT(LEFT(C17,5),4),LEFT(RIGHT(C17,4),2),RIGHT(C17,2)),,TRUE,Trigger)-1)&amp;"D",C17),$B17)</f>
        <v>42445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75">
        <v>1.356E-3</v>
      </c>
      <c r="J17" s="75" t="str">
        <f t="shared" si="8"/>
        <v>EUR_CURVE_DEP12M_9M</v>
      </c>
      <c r="K17" s="285" t="str">
        <f>IFERROR(_xll.qlDepositRateHelper2(,IF(DataSelect="Reference",$I17,$J17),IF(RIGHT($D17,1)="N","1D",$D17),$E17,Calendar,$F17,$G17,$H17,,_xll.ohTrigger(Trigger,DataSelect)),"--")</f>
        <v>--</v>
      </c>
      <c r="L17" s="281" t="b">
        <v>1</v>
      </c>
      <c r="M17" s="87"/>
      <c r="N17" s="339" t="str">
        <f t="shared" si="2"/>
        <v>DP</v>
      </c>
      <c r="O17" s="339" t="str">
        <f t="shared" si="6"/>
        <v>42445</v>
      </c>
      <c r="P17" s="340" t="str">
        <f t="shared" si="7"/>
        <v>--</v>
      </c>
      <c r="Q17" s="100" t="b">
        <v>0</v>
      </c>
      <c r="R17" s="340">
        <v>1</v>
      </c>
      <c r="S17" s="340">
        <v>1</v>
      </c>
      <c r="T17" s="100" t="str">
        <v>obj_00b9f</v>
      </c>
      <c r="U17" s="100" t="str">
        <f>_xll.qlRateHelperQuoteName(T17)</f>
        <v/>
      </c>
      <c r="V17" s="337">
        <f>_xll.qlRateHelperRate(T17,_xll.ohTrigger(Trigger,Trigger12M))</f>
        <v>1.356E-3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42431</v>
      </c>
      <c r="Z17" s="246">
        <v>1.3539626642309905E-3</v>
      </c>
      <c r="AD17" s="250"/>
      <c r="AY17" s="100" t="s">
        <v>196</v>
      </c>
      <c r="AZ17" s="101">
        <f>_xll.qlInterestRateIndexFixingDate(Currency&amp;"ibor"&amp;Tenor,BA17,Trigger)</f>
        <v>42206</v>
      </c>
      <c r="BA17" s="101">
        <f>_xll.qlCalendarAdvance(Calendar,BA16,AY17,"f",,Trigger)</f>
        <v>42208</v>
      </c>
      <c r="BB17" s="101">
        <f>_xll.qlInterestRateIndexMaturity(Currency&amp;"ibor"&amp;Tenor,BA17,Trigger)</f>
        <v>42576</v>
      </c>
      <c r="BC17" s="246">
        <f>_xll.qlIndexFixing($AC$5,AZ17,TRUE,_xll.ohTrigger(Trigger,Trigger12M))</f>
        <v>1.7629899264600874E-3</v>
      </c>
      <c r="BD17" s="246">
        <f>_xll.qlIndexFixing($BE$1,AZ17,TRUE,_xll.ohTrigger(Trigger,Trigger12M))</f>
        <v>1.8088087819669574E-3</v>
      </c>
    </row>
    <row r="18" spans="1:56" s="80" customFormat="1" ht="11.25" customHeight="1" x14ac:dyDescent="0.2">
      <c r="A18" s="280" t="s">
        <v>233</v>
      </c>
      <c r="B18" s="340" t="str">
        <v>10M</v>
      </c>
      <c r="C18" s="283" t="e">
        <v>#N/A</v>
      </c>
      <c r="D18" s="282" t="e">
        <f>IF(DataSelect="Reference",IF(LEFT($C18,1)="#",(_xll.qlCalendarBusinessDaysBetween(Calendar,Settlementdate,DATE(RIGHT(LEFT(C18,5),4),LEFT(RIGHT(C18,4),2),RIGHT(C18,2)),,TRUE,Trigger)-1)&amp;"D",C18),$B18)</f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75" t="e">
        <v>#N/A</v>
      </c>
      <c r="J18" s="75" t="str">
        <f t="shared" si="8"/>
        <v>EUR_CURVE_DEP12M_10M</v>
      </c>
      <c r="K18" s="285" t="str">
        <f>IFERROR(_xll.qlDepositRateHelper2(,IF(DataSelect="Reference",$I18,$J18),IF(RIGHT($D18,1)="N","1D",$D18),$E18,Calendar,$F18,$G18,$H18,,_xll.ohTrigger(Trigger,DataSelect)),"--")</f>
        <v>--</v>
      </c>
      <c r="L18" s="281" t="b">
        <v>1</v>
      </c>
      <c r="M18" s="89"/>
      <c r="N18" s="339" t="str">
        <f t="shared" si="2"/>
        <v>DP</v>
      </c>
      <c r="O18" s="339" t="e">
        <f t="shared" si="6"/>
        <v>#N/A</v>
      </c>
      <c r="P18" s="340" t="str">
        <f t="shared" si="7"/>
        <v>--</v>
      </c>
      <c r="Q18" s="100" t="b">
        <v>0</v>
      </c>
      <c r="R18" s="340">
        <v>1</v>
      </c>
      <c r="S18" s="340">
        <v>1</v>
      </c>
      <c r="T18" s="100" t="str">
        <v>obj_00b94</v>
      </c>
      <c r="U18" s="100" t="str">
        <f>_xll.qlRateHelperQuoteName(T18)</f>
        <v/>
      </c>
      <c r="V18" s="337">
        <f>_xll.qlRateHelperRate(T18,_xll.ohTrigger(Trigger,Trigger12M))</f>
        <v>2.4219999999999242E-3</v>
      </c>
      <c r="W18" s="337">
        <f>IFERROR(_xll.qlFuturesRateHelperConvexityAdjustment(T18,Trigger),"--")</f>
        <v>0</v>
      </c>
      <c r="X18" s="101">
        <f>_xll.qlRateHelperEarliestDate(T18,Trigger)</f>
        <v>42445</v>
      </c>
      <c r="Y18" s="101">
        <f>_xll.qlRateHelperLatestDate(T18,Trigger)</f>
        <v>42537</v>
      </c>
      <c r="Z18" s="246">
        <v>1.6728073546087234E-3</v>
      </c>
      <c r="AD18" s="259"/>
      <c r="AY18" s="100" t="s">
        <v>196</v>
      </c>
      <c r="AZ18" s="101">
        <f>_xll.qlInterestRateIndexFixingDate(Currency&amp;"ibor"&amp;Tenor,BA18,Trigger)</f>
        <v>42207</v>
      </c>
      <c r="BA18" s="101">
        <f>_xll.qlCalendarAdvance(Calendar,BA17,AY18,"f",,Trigger)</f>
        <v>42209</v>
      </c>
      <c r="BB18" s="101">
        <f>_xll.qlInterestRateIndexMaturity(Currency&amp;"ibor"&amp;Tenor,BA18,Trigger)</f>
        <v>42576</v>
      </c>
      <c r="BC18" s="246">
        <f>_xll.qlIndexFixing($AC$5,AZ18,TRUE,_xll.ohTrigger(Trigger,Trigger12M))</f>
        <v>1.7640134145611541E-3</v>
      </c>
      <c r="BD18" s="246">
        <f>_xll.qlIndexFixing($BE$1,AZ18,TRUE,_xll.ohTrigger(Trigger,Trigger12M))</f>
        <v>1.8094314710570337E-3</v>
      </c>
    </row>
    <row r="19" spans="1:56" s="80" customFormat="1" ht="11.25" customHeight="1" x14ac:dyDescent="0.2">
      <c r="A19" s="280" t="s">
        <v>233</v>
      </c>
      <c r="B19" s="340" t="str">
        <v>11M</v>
      </c>
      <c r="C19" s="283" t="e">
        <v>#N/A</v>
      </c>
      <c r="D19" s="282" t="e">
        <f>IF(DataSelect="Reference",IF(LEFT($C19,1)="#",(_xll.qlCalendarBusinessDaysBetween(Calendar,Settlementdate,DATE(RIGHT(LEFT(C19,5),4),LEFT(RIGHT(C19,4),2),RIGHT(C19,2)),,TRUE,Trigger)-1)&amp;"D",C19),$B19)</f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75" t="e">
        <v>#N/A</v>
      </c>
      <c r="J19" s="75" t="str">
        <f t="shared" si="8"/>
        <v>EUR_CURVE_DEP12M_11M</v>
      </c>
      <c r="K19" s="285" t="str">
        <f>IFERROR(_xll.qlDepositRateHelper2(,IF(DataSelect="Reference",$I19,$J19),IF(RIGHT($D19,1)="N","1D",$D19),$E19,Calendar,$F19,$G19,$H19,,_xll.ohTrigger(Trigger,DataSelect)),"--")</f>
        <v>--</v>
      </c>
      <c r="L19" s="281" t="b">
        <v>1</v>
      </c>
      <c r="M19" s="87"/>
      <c r="N19" s="339" t="str">
        <f t="shared" si="2"/>
        <v>DP</v>
      </c>
      <c r="O19" s="339" t="e">
        <f t="shared" si="6"/>
        <v>#N/A</v>
      </c>
      <c r="P19" s="340" t="str">
        <f t="shared" si="7"/>
        <v>--</v>
      </c>
      <c r="Q19" s="100" t="b">
        <v>0</v>
      </c>
      <c r="R19" s="340">
        <v>1</v>
      </c>
      <c r="S19" s="340">
        <v>1</v>
      </c>
      <c r="T19" s="100" t="str">
        <v>obj_00b9d</v>
      </c>
      <c r="U19" s="100" t="str">
        <f>_xll.qlRateHelperQuoteName(T19)</f>
        <v/>
      </c>
      <c r="V19" s="337">
        <f>_xll.qlRateHelperRate(T19,_xll.ohTrigger(Trigger,Trigger12M))</f>
        <v>2.5245000000000241E-3</v>
      </c>
      <c r="W19" s="337">
        <f>IFERROR(_xll.qlFuturesRateHelperConvexityAdjustment(T19,Trigger),"--")</f>
        <v>-2.5000000000000002E-6</v>
      </c>
      <c r="X19" s="101">
        <f>_xll.qlRateHelperEarliestDate(T19,Trigger)</f>
        <v>42536</v>
      </c>
      <c r="Y19" s="101">
        <f>_xll.qlRateHelperLatestDate(T19,Trigger)</f>
        <v>42628</v>
      </c>
      <c r="Z19" s="246">
        <v>1.8544094970678949E-3</v>
      </c>
      <c r="AD19" s="259"/>
      <c r="AY19" s="100" t="s">
        <v>196</v>
      </c>
      <c r="AZ19" s="101">
        <f>_xll.qlInterestRateIndexFixingDate(Currency&amp;"ibor"&amp;Tenor,BA19,Trigger)</f>
        <v>42208</v>
      </c>
      <c r="BA19" s="101">
        <f>_xll.qlCalendarAdvance(Calendar,BA18,AY19,"f",,Trigger)</f>
        <v>42212</v>
      </c>
      <c r="BB19" s="101">
        <f>_xll.qlInterestRateIndexMaturity(Currency&amp;"ibor"&amp;Tenor,BA19,Trigger)</f>
        <v>42578</v>
      </c>
      <c r="BC19" s="246">
        <f>_xll.qlIndexFixing($AC$5,AZ19,TRUE,_xll.ohTrigger(Trigger,Trigger12M))</f>
        <v>1.7708549654162327E-3</v>
      </c>
      <c r="BD19" s="246">
        <f>_xll.qlIndexFixing($BE$1,AZ19,TRUE,_xll.ohTrigger(Trigger,Trigger12M))</f>
        <v>1.8171214675222203E-3</v>
      </c>
    </row>
    <row r="20" spans="1:56" s="80" customFormat="1" ht="11.25" customHeight="1" x14ac:dyDescent="0.2">
      <c r="A20" s="280" t="s">
        <v>233</v>
      </c>
      <c r="B20" s="340" t="str">
        <v>12M</v>
      </c>
      <c r="C20" s="283" t="e">
        <v>#N/A</v>
      </c>
      <c r="D20" s="282" t="e">
        <f>IF(DataSelect="Reference",IF(LEFT($C20,1)="#",(_xll.qlCalendarBusinessDaysBetween(Calendar,Settlementdate,DATE(RIGHT(LEFT(C20,5),4),LEFT(RIGHT(C20,4),2),RIGHT(C20,2)),,TRUE,Trigger)-1)&amp;"D",C20),$B20)</f>
        <v>#N/A</v>
      </c>
      <c r="E20" s="281" t="e">
        <f t="shared" si="1"/>
        <v>#N/A</v>
      </c>
      <c r="F20" s="282" t="s">
        <v>9</v>
      </c>
      <c r="G20" s="283" t="b">
        <v>1</v>
      </c>
      <c r="H20" s="284" t="s">
        <v>45</v>
      </c>
      <c r="I20" s="75" t="e">
        <v>#N/A</v>
      </c>
      <c r="J20" s="75" t="str">
        <f t="shared" si="8"/>
        <v>EUR_CURVE_DEP12M_12M</v>
      </c>
      <c r="K20" s="285" t="str">
        <f>IFERROR(_xll.qlDepositRateHelper2(,IF(DataSelect="Reference",$I20,$J20),IF(RIGHT($D20,1)="N","1D",$D20),$E20,Calendar,$F20,$G20,$H20,,_xll.ohTrigger(Trigger,DataSelect)),"--")</f>
        <v>--</v>
      </c>
      <c r="L20" s="281" t="b">
        <v>1</v>
      </c>
      <c r="M20" s="87"/>
      <c r="N20" s="339" t="str">
        <f t="shared" ref="N20:N21" si="9">A20</f>
        <v>DP</v>
      </c>
      <c r="O20" s="339" t="e">
        <f t="shared" ref="O20:O21" si="10">D20</f>
        <v>#N/A</v>
      </c>
      <c r="P20" s="340" t="str">
        <f t="shared" ref="P20:P21" si="11">K20</f>
        <v>--</v>
      </c>
      <c r="Q20" s="100" t="b">
        <v>0</v>
      </c>
      <c r="R20" s="340">
        <v>1</v>
      </c>
      <c r="S20" s="340">
        <v>1</v>
      </c>
      <c r="T20" s="100" t="str">
        <v>obj_00b9b</v>
      </c>
      <c r="U20" s="100" t="str">
        <f>_xll.qlRateHelperQuoteName(T20)</f>
        <v/>
      </c>
      <c r="V20" s="337">
        <f>_xll.qlRateHelperRate(T20,_xll.ohTrigger(Trigger,Trigger12M))</f>
        <v>2.5855000000000019E-3</v>
      </c>
      <c r="W20" s="337">
        <f>IFERROR(_xll.qlFuturesRateHelperConvexityAdjustment(T20,Trigger),"--")</f>
        <v>-2.5000000000000002E-6</v>
      </c>
      <c r="X20" s="101">
        <f>_xll.qlRateHelperEarliestDate(T20,Trigger)</f>
        <v>42634</v>
      </c>
      <c r="Y20" s="101">
        <f>_xll.qlRateHelperLatestDate(T20,Trigger)</f>
        <v>42725</v>
      </c>
      <c r="Z20" s="246">
        <v>1.9905193246509208E-3</v>
      </c>
      <c r="AD20" s="259"/>
      <c r="AY20" s="100" t="s">
        <v>196</v>
      </c>
      <c r="AZ20" s="101">
        <f>_xll.qlInterestRateIndexFixingDate(Currency&amp;"ibor"&amp;Tenor,BA20,Trigger)</f>
        <v>42209</v>
      </c>
      <c r="BA20" s="101">
        <f>_xll.qlCalendarAdvance(Calendar,BA19,AY20,"f",,Trigger)</f>
        <v>42213</v>
      </c>
      <c r="BB20" s="101">
        <f>_xll.qlInterestRateIndexMaturity(Currency&amp;"ibor"&amp;Tenor,BA20,Trigger)</f>
        <v>42579</v>
      </c>
      <c r="BC20" s="246">
        <f>_xll.qlIndexFixing($AC$5,AZ20,TRUE,_xll.ohTrigger(Trigger,Trigger12M))</f>
        <v>1.7737285136444512E-3</v>
      </c>
      <c r="BD20" s="246">
        <f>_xll.qlIndexFixing($BE$1,AZ20,TRUE,_xll.ohTrigger(Trigger,Trigger12M))</f>
        <v>1.8205848715970099E-3</v>
      </c>
    </row>
    <row r="21" spans="1:56" s="80" customFormat="1" ht="11.25" customHeight="1" x14ac:dyDescent="0.2">
      <c r="A21" s="286" t="s">
        <v>233</v>
      </c>
      <c r="B21" s="346" t="str">
        <f t="array" ref="B21">_xll.ohFilter(Quote!AI22:AI120,Quote!AH22:AH120="DP")</f>
        <v>#20151216</v>
      </c>
      <c r="C21" s="289" t="e">
        <v>#N/A</v>
      </c>
      <c r="D21" s="288" t="str">
        <f>_xll.qlCalendarBusinessDaysBetween(Calendar,Settlementdate,DATE(RIGHT(LEFT(B21,5),4),LEFT(RIGHT(B21,4),2),RIGHT(B21,2)),,TRUE,Trigger)-1&amp;"D"</f>
        <v>119D</v>
      </c>
      <c r="E21" s="287">
        <f t="shared" si="1"/>
        <v>2</v>
      </c>
      <c r="F21" s="288" t="s">
        <v>9</v>
      </c>
      <c r="G21" s="289" t="b">
        <v>1</v>
      </c>
      <c r="H21" s="290" t="s">
        <v>45</v>
      </c>
      <c r="I21" s="6">
        <f t="array" ref="I21">_xll.ohFilter(PastedValue!AV20:AV80,PastedValue!AO20:AO80="Dp")/100</f>
        <v>0</v>
      </c>
      <c r="J21" s="6" t="str">
        <f>IF(LEFT(B21,1)="#","STUB12M",Currency&amp;"_CURVE_DEP12M_"&amp;B21)</f>
        <v>STUB12M</v>
      </c>
      <c r="K21" s="379" t="str">
        <f>IFERROR(_xll.qlDepositRateHelper2(,IF(DataSelect="Reference",$I21,$J21),IF(RIGHT($D21,1)="N","1D",$D21),$E21,Calendar,$F21,$G21,$H21,,_xll.ohTrigger(Trigger,DataSelect)),"--")</f>
        <v>obj_00b81#0005</v>
      </c>
      <c r="L21" s="287" t="b">
        <v>1</v>
      </c>
      <c r="M21" s="87"/>
      <c r="N21" s="339" t="str">
        <f t="shared" si="9"/>
        <v>DP</v>
      </c>
      <c r="O21" s="339" t="str">
        <f t="shared" si="10"/>
        <v>119D</v>
      </c>
      <c r="P21" s="340" t="str">
        <f t="shared" si="11"/>
        <v>obj_00b81#0005</v>
      </c>
      <c r="Q21" s="100" t="b">
        <f t="shared" ref="Q20:Q21" si="12">L21</f>
        <v>1</v>
      </c>
      <c r="R21" s="340">
        <v>1</v>
      </c>
      <c r="S21" s="340">
        <v>1</v>
      </c>
      <c r="T21" s="100" t="str">
        <v>obj_00b9a</v>
      </c>
      <c r="U21" s="100" t="str">
        <f>_xll.qlRateHelperQuoteName(T21)</f>
        <v/>
      </c>
      <c r="V21" s="337">
        <f>_xll.qlRateHelperRate(T21,_xll.ohTrigger(Trigger,Trigger12M))</f>
        <v>2.9829999999999579E-3</v>
      </c>
      <c r="W21" s="337">
        <f>IFERROR(_xll.qlFuturesRateHelperConvexityAdjustment(T21,Trigger),"--")</f>
        <v>0</v>
      </c>
      <c r="X21" s="101">
        <f>_xll.qlRateHelperEarliestDate(T21,Trigger)</f>
        <v>42725</v>
      </c>
      <c r="Y21" s="101">
        <f>_xll.qlRateHelperLatestDate(T21,Trigger)</f>
        <v>42815</v>
      </c>
      <c r="Z21" s="246">
        <v>2.1380599041802874E-3</v>
      </c>
      <c r="AD21" s="259"/>
      <c r="AY21" s="100" t="s">
        <v>196</v>
      </c>
      <c r="AZ21" s="101">
        <f>_xll.qlInterestRateIndexFixingDate(Currency&amp;"ibor"&amp;Tenor,BA21,Trigger)</f>
        <v>42212</v>
      </c>
      <c r="BA21" s="101">
        <f>_xll.qlCalendarAdvance(Calendar,BA20,AY21,"f",,Trigger)</f>
        <v>42214</v>
      </c>
      <c r="BB21" s="101">
        <f>_xll.qlInterestRateIndexMaturity(Currency&amp;"ibor"&amp;Tenor,BA21,Trigger)</f>
        <v>42580</v>
      </c>
      <c r="BC21" s="246">
        <f>_xll.qlIndexFixing($AC$5,AZ21,TRUE,_xll.ohTrigger(Trigger,Trigger12M))</f>
        <v>1.7765639903027295E-3</v>
      </c>
      <c r="BD21" s="246">
        <f>_xll.qlIndexFixing($BE$1,AZ21,TRUE,_xll.ohTrigger(Trigger,Trigger12M))</f>
        <v>1.8239943142753553E-3</v>
      </c>
    </row>
    <row r="22" spans="1:56" s="80" customFormat="1" ht="11.25" customHeight="1" x14ac:dyDescent="0.2">
      <c r="M22" s="87"/>
      <c r="N22" s="341" t="str">
        <f t="shared" ref="N22:N29" si="13">A24</f>
        <v>SF</v>
      </c>
      <c r="O22" s="341" t="str">
        <f t="shared" ref="O22:O29" si="14">E24</f>
        <v>H6</v>
      </c>
      <c r="P22" s="342" t="str">
        <f t="shared" ref="P22:Q29" si="15">K24</f>
        <v>obj_00b94#0003</v>
      </c>
      <c r="Q22" s="98" t="b">
        <f t="shared" si="15"/>
        <v>1</v>
      </c>
      <c r="R22" s="326">
        <v>1</v>
      </c>
      <c r="S22" s="326">
        <v>1</v>
      </c>
      <c r="T22" s="100" t="str">
        <v>obj_00b9c</v>
      </c>
      <c r="U22" s="100" t="str">
        <f>_xll.qlRateHelperQuoteName(T22)</f>
        <v/>
      </c>
      <c r="V22" s="337">
        <f>_xll.qlRateHelperRate(T22,_xll.ohTrigger(Trigger,Trigger12M))</f>
        <v>3.4330000000000194E-3</v>
      </c>
      <c r="W22" s="337">
        <f>IFERROR(_xll.qlFuturesRateHelperConvexityAdjustment(T22,Trigger),"--")</f>
        <v>0</v>
      </c>
      <c r="X22" s="101">
        <f>_xll.qlRateHelperEarliestDate(T22,Trigger)</f>
        <v>42809</v>
      </c>
      <c r="Y22" s="101">
        <f>_xll.qlRateHelperLatestDate(T22,Trigger)</f>
        <v>42901</v>
      </c>
      <c r="Z22" s="246">
        <v>2.3018071453990794E-3</v>
      </c>
      <c r="AD22" s="259"/>
      <c r="AY22" s="100" t="s">
        <v>196</v>
      </c>
      <c r="AZ22" s="101">
        <f>_xll.qlInterestRateIndexFixingDate(Currency&amp;"ibor"&amp;Tenor,BA22,Trigger)</f>
        <v>42213</v>
      </c>
      <c r="BA22" s="101">
        <f>_xll.qlCalendarAdvance(Calendar,BA21,AY22,"f",,Trigger)</f>
        <v>42215</v>
      </c>
      <c r="BB22" s="101">
        <f>_xll.qlInterestRateIndexMaturity(Currency&amp;"ibor"&amp;Tenor,BA22,Trigger)</f>
        <v>42580</v>
      </c>
      <c r="BC22" s="246">
        <f>_xll.qlIndexFixing($AC$5,AZ22,TRUE,_xll.ohTrigger(Trigger,Trigger12M))</f>
        <v>1.7773363282797101E-3</v>
      </c>
      <c r="BD22" s="246">
        <f>_xll.qlIndexFixing($BE$1,AZ22,TRUE,_xll.ohTrigger(Trigger,Trigger12M))</f>
        <v>1.8246735152771198E-3</v>
      </c>
    </row>
    <row r="23" spans="1:56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13"/>
        <v>SF</v>
      </c>
      <c r="O23" s="339" t="str">
        <f t="shared" si="14"/>
        <v>M6</v>
      </c>
      <c r="P23" s="343" t="str">
        <f t="shared" si="15"/>
        <v>obj_00b9d#0003</v>
      </c>
      <c r="Q23" s="100" t="b">
        <f t="shared" si="15"/>
        <v>1</v>
      </c>
      <c r="R23" s="340">
        <v>1</v>
      </c>
      <c r="S23" s="340">
        <v>1</v>
      </c>
      <c r="T23" s="100" t="str">
        <v>obj_00b98</v>
      </c>
      <c r="U23" s="100" t="str">
        <f>_xll.qlRateHelperQuoteName(T23)</f>
        <v/>
      </c>
      <c r="V23" s="337">
        <f>_xll.qlRateHelperRate(T23,_xll.ohTrigger(Trigger,Trigger12M))</f>
        <v>3.9655000000000697E-3</v>
      </c>
      <c r="W23" s="337">
        <f>IFERROR(_xll.qlFuturesRateHelperConvexityAdjustment(T23,Trigger),"--")</f>
        <v>1.7500000000000002E-5</v>
      </c>
      <c r="X23" s="101">
        <f>_xll.qlRateHelperEarliestDate(T23,Trigger)</f>
        <v>42907</v>
      </c>
      <c r="Y23" s="101">
        <f>_xll.qlRateHelperLatestDate(T23,Trigger)</f>
        <v>42999</v>
      </c>
      <c r="Z23" s="246">
        <v>2.5069777202685771E-3</v>
      </c>
      <c r="AD23" s="259"/>
      <c r="AY23" s="100" t="s">
        <v>196</v>
      </c>
      <c r="AZ23" s="101">
        <f>_xll.qlInterestRateIndexFixingDate(Currency&amp;"ibor"&amp;Tenor,BA23,Trigger)</f>
        <v>42214</v>
      </c>
      <c r="BA23" s="101">
        <f>_xll.qlCalendarAdvance(Calendar,BA22,AY23,"f",,Trigger)</f>
        <v>42216</v>
      </c>
      <c r="BB23" s="101">
        <f>_xll.qlInterestRateIndexMaturity(Currency&amp;"ibor"&amp;Tenor,BA23,Trigger)</f>
        <v>42580</v>
      </c>
      <c r="BC23" s="246">
        <f>_xll.qlIndexFixing($AC$5,AZ23,TRUE,_xll.ohTrigger(Trigger,Trigger12M))</f>
        <v>1.7780638038015304E-3</v>
      </c>
      <c r="BD23" s="246">
        <f>_xll.qlIndexFixing($BE$1,AZ23,TRUE,_xll.ohTrigger(Trigger,Trigger12M))</f>
        <v>1.8253586671893426E-3</v>
      </c>
    </row>
    <row r="24" spans="1:56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_xll.ohFilter(Quote!AI4:AI102,Quote!AH4:AH102="SF")</f>
        <v>Z5</v>
      </c>
      <c r="D24" s="296" t="str">
        <f t="array" ref="D24:D31">_xll.qlIMMcode(_xll.ohFilter(PastedValue!AP2:AP62,PastedValue!AO2:AO62="Sf"),Trigger)</f>
        <v>H6</v>
      </c>
      <c r="E24" s="297" t="str">
        <f t="shared" ref="E24:E31" si="16">IF(DataSelect="Mx_Live",$C24,$D24)</f>
        <v>H6</v>
      </c>
      <c r="F24" s="333">
        <f>_xll.qlIMMdate(E24,Evaluationdate,Trigger)</f>
        <v>42445</v>
      </c>
      <c r="G24" s="276" t="str">
        <f t="shared" ref="G24:G31" si="17">PROPER(Currency)&amp;FamilyName&amp;"3M"</f>
        <v>Euribor3M</v>
      </c>
      <c r="H24" s="363">
        <f t="array" ref="H24:H31">_xll.ohFilter(PastedValue!AV2:AV74,PastedValue!AO2:AO74="Sf")</f>
        <v>99.757800000000003</v>
      </c>
      <c r="I24" s="310">
        <f>Quote!AY23/100</f>
        <v>0</v>
      </c>
      <c r="J24" s="311" t="str">
        <f t="shared" ref="J24:J31" si="18">Currency&amp;"_CURVE_FUT12M_"&amp;$C24</f>
        <v>EUR_CURVE_FUT12M_Z5</v>
      </c>
      <c r="K24" s="298" t="str">
        <f>_xll.qlFuturesRateHelper(,IF(DataSelect="Reference",$H24,$J24),B24,$E24,$G24,$I24,Permanent,Trigger,ObjectOverwrite)</f>
        <v>obj_00b94#0003</v>
      </c>
      <c r="L24" s="275" t="b">
        <v>1</v>
      </c>
      <c r="M24" s="87"/>
      <c r="N24" s="339" t="str">
        <f t="shared" si="13"/>
        <v>SF</v>
      </c>
      <c r="O24" s="339" t="str">
        <f t="shared" si="14"/>
        <v>U6</v>
      </c>
      <c r="P24" s="343" t="str">
        <f t="shared" si="15"/>
        <v>obj_00b9b#0003</v>
      </c>
      <c r="Q24" s="100" t="b">
        <f t="shared" si="15"/>
        <v>1</v>
      </c>
      <c r="R24" s="340">
        <v>1</v>
      </c>
      <c r="S24" s="340">
        <v>1</v>
      </c>
      <c r="T24" s="100" t="str">
        <v>obj_00de8</v>
      </c>
      <c r="U24" s="100" t="str">
        <f>_xll.qlRateHelperQuoteName(T24)</f>
        <v/>
      </c>
      <c r="V24" s="337">
        <f>_xll.qlRateHelperRate(T24,_xll.ohTrigger(Trigger,Trigger12M))</f>
        <v>3.3E-3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43283</v>
      </c>
      <c r="Z24" s="246">
        <v>3.2829382344100114E-3</v>
      </c>
      <c r="AD24" s="250"/>
      <c r="AY24" s="100" t="s">
        <v>196</v>
      </c>
      <c r="AZ24" s="101">
        <f>_xll.qlInterestRateIndexFixingDate(Currency&amp;"ibor"&amp;Tenor,BA24,Trigger)</f>
        <v>42215</v>
      </c>
      <c r="BA24" s="101">
        <f>_xll.qlCalendarAdvance(Calendar,BA23,AY24,"f",,Trigger)</f>
        <v>42219</v>
      </c>
      <c r="BB24" s="101">
        <f>_xll.qlInterestRateIndexMaturity(Currency&amp;"ibor"&amp;Tenor,BA24,Trigger)</f>
        <v>42585</v>
      </c>
      <c r="BC24" s="246">
        <f>_xll.qlIndexFixing($AC$5,AZ24,TRUE,_xll.ohTrigger(Trigger,Trigger12M))</f>
        <v>1.7901702886908189E-3</v>
      </c>
      <c r="BD24" s="246">
        <f>_xll.qlIndexFixing($BE$1,AZ24,TRUE,_xll.ohTrigger(Trigger,Trigger12M))</f>
        <v>1.8399999999287112E-3</v>
      </c>
    </row>
    <row r="25" spans="1:56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16"/>
        <v>M6</v>
      </c>
      <c r="F25" s="334">
        <f>_xll.qlIMMdate(E25,Evaluationdate,Trigger)</f>
        <v>42536</v>
      </c>
      <c r="G25" s="282" t="str">
        <f t="shared" si="17"/>
        <v>Euribor3M</v>
      </c>
      <c r="H25" s="364">
        <v>99.747799999999998</v>
      </c>
      <c r="I25" s="312">
        <f>Quote!AY24/100</f>
        <v>-2.5000000000000002E-6</v>
      </c>
      <c r="J25" s="313" t="str">
        <f t="shared" si="18"/>
        <v>EUR_CURVE_FUT12M_H6</v>
      </c>
      <c r="K25" s="303" t="str">
        <f>_xll.qlFuturesRateHelper(,IF(DataSelect="Reference",$H25,$J25),B25,$E25,$G25,$I25,Permanent,Trigger,ObjectOverwrite)</f>
        <v>obj_00b9d#0003</v>
      </c>
      <c r="L25" s="303" t="b">
        <v>1</v>
      </c>
      <c r="M25" s="87"/>
      <c r="N25" s="339" t="str">
        <f t="shared" si="13"/>
        <v>SF</v>
      </c>
      <c r="O25" s="339" t="str">
        <f t="shared" si="14"/>
        <v>Z6</v>
      </c>
      <c r="P25" s="343" t="str">
        <f t="shared" si="15"/>
        <v>obj_00b9a#0003</v>
      </c>
      <c r="Q25" s="100" t="b">
        <f t="shared" si="15"/>
        <v>1</v>
      </c>
      <c r="R25" s="340">
        <v>1</v>
      </c>
      <c r="S25" s="340">
        <v>1</v>
      </c>
      <c r="T25" s="100" t="str">
        <v>obj_00e01</v>
      </c>
      <c r="U25" s="100" t="str">
        <f>_xll.qlRateHelperQuoteName(T25)</f>
        <v/>
      </c>
      <c r="V25" s="337">
        <f>_xll.qlRateHelperRate(T25,_xll.ohTrigger(Trigger,Trigger12M))</f>
        <v>4.6600000000000001E-3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43648</v>
      </c>
      <c r="Z25" s="246">
        <v>4.640384434729832E-3</v>
      </c>
      <c r="AD25" s="250"/>
      <c r="AY25" s="100" t="s">
        <v>196</v>
      </c>
      <c r="AZ25" s="101">
        <f>_xll.qlInterestRateIndexFixingDate(Currency&amp;"ibor"&amp;Tenor,BA25,Trigger)</f>
        <v>42216</v>
      </c>
      <c r="BA25" s="101">
        <f>_xll.qlCalendarAdvance(Calendar,BA24,AY25,"f",,Trigger)</f>
        <v>42220</v>
      </c>
      <c r="BB25" s="101">
        <f>_xll.qlInterestRateIndexMaturity(Currency&amp;"ibor"&amp;Tenor,BA25,Trigger)</f>
        <v>42586</v>
      </c>
      <c r="BC25" s="246">
        <f>_xll.qlIndexFixing($AC$5,AZ25,TRUE,_xll.ohTrigger(Trigger,Trigger12M))</f>
        <v>1.7935068255081441E-3</v>
      </c>
      <c r="BD25" s="246">
        <f>_xll.qlIndexFixing($BE$1,AZ25,TRUE,_xll.ohTrigger(Trigger,Trigger12M))</f>
        <v>1.8429479720591618E-3</v>
      </c>
    </row>
    <row r="26" spans="1:56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16"/>
        <v>U6</v>
      </c>
      <c r="F26" s="334">
        <f>_xll.qlIMMdate(E26,Evaluationdate,Trigger)</f>
        <v>42634</v>
      </c>
      <c r="G26" s="282" t="str">
        <f t="shared" si="17"/>
        <v>Euribor3M</v>
      </c>
      <c r="H26" s="364">
        <v>99.741699999999994</v>
      </c>
      <c r="I26" s="312">
        <f>Quote!AY25/100</f>
        <v>-2.5000000000000002E-6</v>
      </c>
      <c r="J26" s="313" t="str">
        <f t="shared" si="18"/>
        <v>EUR_CURVE_FUT12M_M6</v>
      </c>
      <c r="K26" s="303" t="str">
        <f>_xll.qlFuturesRateHelper(,IF(DataSelect="Reference",$H26,$J26),B26,$E26,$G26,$I26,Permanent,Trigger,ObjectOverwrite)</f>
        <v>obj_00b9b#0003</v>
      </c>
      <c r="L26" s="303" t="b">
        <v>1</v>
      </c>
      <c r="M26" s="87"/>
      <c r="N26" s="339" t="str">
        <f t="shared" si="13"/>
        <v>SF</v>
      </c>
      <c r="O26" s="339" t="str">
        <f t="shared" si="14"/>
        <v>H7</v>
      </c>
      <c r="P26" s="343" t="str">
        <f t="shared" si="15"/>
        <v>obj_00b9c#0003</v>
      </c>
      <c r="Q26" s="100" t="b">
        <f t="shared" si="15"/>
        <v>1</v>
      </c>
      <c r="R26" s="340">
        <v>1</v>
      </c>
      <c r="S26" s="340">
        <v>1</v>
      </c>
      <c r="T26" s="100" t="str">
        <v>obj_00e4b</v>
      </c>
      <c r="U26" s="100" t="str">
        <f>_xll.qlRateHelperQuoteName(T26)</f>
        <v/>
      </c>
      <c r="V26" s="337">
        <f>_xll.qlRateHelperRate(T26,_xll.ohTrigger(Trigger,Trigger12M))</f>
        <v>6.2100000000000002E-3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44014</v>
      </c>
      <c r="Z26" s="246">
        <v>6.1884923495704606E-3</v>
      </c>
      <c r="AD26" s="250"/>
      <c r="AY26" s="100" t="s">
        <v>196</v>
      </c>
      <c r="AZ26" s="101">
        <f>_xll.qlInterestRateIndexFixingDate(Currency&amp;"ibor"&amp;Tenor,BA26,Trigger)</f>
        <v>42219</v>
      </c>
      <c r="BA26" s="101">
        <f>_xll.qlCalendarAdvance(Calendar,BA25,AY26,"f",,Trigger)</f>
        <v>42221</v>
      </c>
      <c r="BB26" s="101">
        <f>_xll.qlInterestRateIndexMaturity(Currency&amp;"ibor"&amp;Tenor,BA26,Trigger)</f>
        <v>42587</v>
      </c>
      <c r="BC26" s="246">
        <f>_xll.qlIndexFixing($AC$5,AZ26,TRUE,_xll.ohTrigger(Trigger,Trigger12M))</f>
        <v>1.7968469785506027E-3</v>
      </c>
      <c r="BD26" s="246">
        <f>_xll.qlIndexFixing($BE$1,AZ26,TRUE,_xll.ohTrigger(Trigger,Trigger12M))</f>
        <v>1.8458049380119369E-3</v>
      </c>
    </row>
    <row r="27" spans="1:56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16"/>
        <v>Z6</v>
      </c>
      <c r="F27" s="334">
        <f>_xll.qlIMMdate(E27,Evaluationdate,Trigger)</f>
        <v>42725</v>
      </c>
      <c r="G27" s="282" t="str">
        <f t="shared" si="17"/>
        <v>Euribor3M</v>
      </c>
      <c r="H27" s="364">
        <v>99.701700000000002</v>
      </c>
      <c r="I27" s="312">
        <f>Quote!AY26/100</f>
        <v>0</v>
      </c>
      <c r="J27" s="313" t="str">
        <f t="shared" si="18"/>
        <v>EUR_CURVE_FUT12M_U6</v>
      </c>
      <c r="K27" s="303" t="str">
        <f>_xll.qlFuturesRateHelper(,IF(DataSelect="Reference",$H27,$J27),B27,$E27,$G27,$I27,Permanent,Trigger,ObjectOverwrite)</f>
        <v>obj_00b9a#0003</v>
      </c>
      <c r="L27" s="303" t="b">
        <v>1</v>
      </c>
      <c r="M27" s="87"/>
      <c r="N27" s="339" t="str">
        <f t="shared" si="13"/>
        <v>SF</v>
      </c>
      <c r="O27" s="339" t="str">
        <f t="shared" si="14"/>
        <v>M7</v>
      </c>
      <c r="P27" s="343" t="str">
        <f t="shared" si="15"/>
        <v>obj_00b98#0003</v>
      </c>
      <c r="Q27" s="100" t="b">
        <f t="shared" si="15"/>
        <v>1</v>
      </c>
      <c r="R27" s="340">
        <v>1</v>
      </c>
      <c r="S27" s="340">
        <v>1</v>
      </c>
      <c r="T27" s="100" t="str">
        <v>obj_00e37</v>
      </c>
      <c r="U27" s="100" t="str">
        <f>_xll.qlRateHelperQuoteName(T27)</f>
        <v/>
      </c>
      <c r="V27" s="337">
        <f>_xll.qlRateHelperRate(T27,_xll.ohTrigger(Trigger,Trigger12M))</f>
        <v>7.7000000000000002E-3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44379</v>
      </c>
      <c r="Z27" s="246">
        <v>7.6869757454948208E-3</v>
      </c>
      <c r="AD27" s="250"/>
      <c r="AY27" s="100" t="s">
        <v>196</v>
      </c>
      <c r="AZ27" s="101">
        <f>_xll.qlInterestRateIndexFixingDate(Currency&amp;"ibor"&amp;Tenor,BA27,Trigger)</f>
        <v>42220</v>
      </c>
      <c r="BA27" s="101">
        <f>_xll.qlCalendarAdvance(Calendar,BA26,AY27,"f",,Trigger)</f>
        <v>42222</v>
      </c>
      <c r="BB27" s="101">
        <f>_xll.qlInterestRateIndexMaturity(Currency&amp;"ibor"&amp;Tenor,BA27,Trigger)</f>
        <v>42590</v>
      </c>
      <c r="BC27" s="246">
        <f>_xll.qlIndexFixing($AC$5,AZ27,TRUE,_xll.ohTrigger(Trigger,Trigger12M))</f>
        <v>1.8042772820540411E-3</v>
      </c>
      <c r="BD27" s="246">
        <f>_xll.qlIndexFixing($BE$1,AZ27,TRUE,_xll.ohTrigger(Trigger,Trigger12M))</f>
        <v>1.8523059729764373E-3</v>
      </c>
    </row>
    <row r="28" spans="1:56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16"/>
        <v>H7</v>
      </c>
      <c r="F28" s="334">
        <f>_xll.qlIMMdate(E28,Evaluationdate,Trigger)</f>
        <v>42809</v>
      </c>
      <c r="G28" s="282" t="str">
        <f t="shared" si="17"/>
        <v>Euribor3M</v>
      </c>
      <c r="H28" s="364">
        <v>99.656700000000001</v>
      </c>
      <c r="I28" s="312">
        <f>Quote!AY27/100</f>
        <v>0</v>
      </c>
      <c r="J28" s="313" t="str">
        <f t="shared" si="18"/>
        <v>EUR_CURVE_FUT12M_Z6</v>
      </c>
      <c r="K28" s="303" t="str">
        <f>_xll.qlFuturesRateHelper(,IF(DataSelect="Reference",$H28,$J28),B28,$E28,$G28,$I28,Permanent,Trigger,ObjectOverwrite)</f>
        <v>obj_00b9c#0003</v>
      </c>
      <c r="L28" s="303" t="b">
        <v>1</v>
      </c>
      <c r="M28" s="87"/>
      <c r="N28" s="339" t="str">
        <f t="shared" si="13"/>
        <v>SF</v>
      </c>
      <c r="O28" s="339" t="e">
        <f t="shared" si="14"/>
        <v>#N/A</v>
      </c>
      <c r="P28" s="343" t="e">
        <f t="shared" si="15"/>
        <v>#NUM!</v>
      </c>
      <c r="Q28" s="100" t="b">
        <f t="shared" si="15"/>
        <v>0</v>
      </c>
      <c r="R28" s="340">
        <v>1</v>
      </c>
      <c r="S28" s="340">
        <v>1</v>
      </c>
      <c r="T28" s="100" t="str">
        <v>obj_00e2c</v>
      </c>
      <c r="U28" s="100" t="str">
        <f>_xll.qlRateHelperQuoteName(T28)</f>
        <v/>
      </c>
      <c r="V28" s="337">
        <f>_xll.qlRateHelperRate(T28,_xll.ohTrigger(Trigger,Trigger12M))</f>
        <v>9.1500000000000001E-3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44746</v>
      </c>
      <c r="Z28" s="246">
        <v>9.1537248098386217E-3</v>
      </c>
      <c r="AD28" s="250"/>
      <c r="AY28" s="100" t="s">
        <v>196</v>
      </c>
      <c r="AZ28" s="101">
        <f>_xll.qlInterestRateIndexFixingDate(Currency&amp;"ibor"&amp;Tenor,BA28,Trigger)</f>
        <v>42221</v>
      </c>
      <c r="BA28" s="101">
        <f>_xll.qlCalendarAdvance(Calendar,BA27,AY28,"f",,Trigger)</f>
        <v>42223</v>
      </c>
      <c r="BB28" s="101">
        <f>_xll.qlInterestRateIndexMaturity(Currency&amp;"ibor"&amp;Tenor,BA28,Trigger)</f>
        <v>42590</v>
      </c>
      <c r="BC28" s="246">
        <f>_xll.qlIndexFixing($AC$5,AZ28,TRUE,_xll.ohTrigger(Trigger,Trigger12M))</f>
        <v>1.8055832191820531E-3</v>
      </c>
      <c r="BD28" s="246">
        <f>_xll.qlIndexFixing($BE$1,AZ28,TRUE,_xll.ohTrigger(Trigger,Trigger12M))</f>
        <v>1.8530780886299534E-3</v>
      </c>
    </row>
    <row r="29" spans="1:56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16"/>
        <v>M7</v>
      </c>
      <c r="F29" s="334">
        <f>_xll.qlIMMdate(E29,Evaluationdate,Trigger)</f>
        <v>42907</v>
      </c>
      <c r="G29" s="282" t="str">
        <f t="shared" si="17"/>
        <v>Euribor3M</v>
      </c>
      <c r="H29" s="364">
        <v>99.601699999999994</v>
      </c>
      <c r="I29" s="312">
        <f>Quote!AY28/100</f>
        <v>1.7500000000000002E-5</v>
      </c>
      <c r="J29" s="313" t="str">
        <f t="shared" si="18"/>
        <v>EUR_CURVE_FUT12M_H7</v>
      </c>
      <c r="K29" s="303" t="str">
        <f>_xll.qlFuturesRateHelper(,IF(DataSelect="Reference",$H29,$J29),B29,$E29,$G29,$I29,Permanent,Trigger,ObjectOverwrite)</f>
        <v>obj_00b98#0003</v>
      </c>
      <c r="L29" s="303" t="b">
        <v>1</v>
      </c>
      <c r="M29" s="87"/>
      <c r="N29" s="344" t="str">
        <f t="shared" si="13"/>
        <v>SF</v>
      </c>
      <c r="O29" s="344" t="e">
        <f t="shared" si="14"/>
        <v>#N/A</v>
      </c>
      <c r="P29" s="345" t="e">
        <f t="shared" si="15"/>
        <v>#NUM!</v>
      </c>
      <c r="Q29" s="110" t="b">
        <f t="shared" si="15"/>
        <v>0</v>
      </c>
      <c r="R29" s="346">
        <v>1</v>
      </c>
      <c r="S29" s="346">
        <v>1</v>
      </c>
      <c r="T29" s="100" t="str">
        <v>obj_00de4</v>
      </c>
      <c r="U29" s="100" t="str">
        <f>_xll.qlRateHelperQuoteName(T29)</f>
        <v/>
      </c>
      <c r="V29" s="337">
        <f>_xll.qlRateHelperRate(T29,_xll.ohTrigger(Trigger,Trigger12M))</f>
        <v>1.048E-2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45110</v>
      </c>
      <c r="Z29" s="246">
        <v>1.0507764673747446E-2</v>
      </c>
      <c r="AD29" s="250"/>
      <c r="AY29" s="100" t="s">
        <v>196</v>
      </c>
      <c r="AZ29" s="101">
        <f>_xll.qlInterestRateIndexFixingDate(Currency&amp;"ibor"&amp;Tenor,BA29,Trigger)</f>
        <v>42222</v>
      </c>
      <c r="BA29" s="101">
        <f>_xll.qlCalendarAdvance(Calendar,BA28,AY29,"f",,Trigger)</f>
        <v>42226</v>
      </c>
      <c r="BB29" s="101">
        <f>_xll.qlInterestRateIndexMaturity(Currency&amp;"ibor"&amp;Tenor,BA29,Trigger)</f>
        <v>42592</v>
      </c>
      <c r="BC29" s="246">
        <f>_xll.qlIndexFixing($AC$5,AZ29,TRUE,_xll.ohTrigger(Trigger,Trigger12M))</f>
        <v>1.8136019884330721E-3</v>
      </c>
      <c r="BD29" s="246">
        <f>_xll.qlIndexFixing($BE$1,AZ29,TRUE,_xll.ohTrigger(Trigger,Trigger12M))</f>
        <v>1.858820774514739E-3</v>
      </c>
    </row>
    <row r="30" spans="1:56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16"/>
        <v>#N/A</v>
      </c>
      <c r="F30" s="334" t="e">
        <f>_xll.qlIMMdate(E30,Evaluationdate,Trigger)</f>
        <v>#NUM!</v>
      </c>
      <c r="G30" s="282" t="str">
        <f t="shared" si="17"/>
        <v>Euribor3M</v>
      </c>
      <c r="H30" s="364" t="e">
        <v>#N/A</v>
      </c>
      <c r="I30" s="312">
        <f>Quote!AY29/100</f>
        <v>0</v>
      </c>
      <c r="J30" s="313" t="e">
        <f t="shared" si="18"/>
        <v>#N/A</v>
      </c>
      <c r="K30" s="303" t="e">
        <f>_xll.qlFuturesRateHelper(,IF(DataSelect="Reference",$H30,$J30),B30,$E30,$G30,$I30,Permanent,Trigger,ObjectOverwrite)</f>
        <v>#NUM!</v>
      </c>
      <c r="L30" s="303" t="b">
        <v>0</v>
      </c>
      <c r="M30" s="87"/>
      <c r="N30" s="339" t="str">
        <f t="shared" ref="N30:N61" si="19">A35</f>
        <v>SW</v>
      </c>
      <c r="O30" s="339" t="str">
        <f t="shared" ref="O30:O61" si="20">D35</f>
        <v>3Y</v>
      </c>
      <c r="P30" s="343" t="str">
        <f t="shared" ref="P30:P61" si="21">K35</f>
        <v>obj_00de8#0002</v>
      </c>
      <c r="Q30" s="339" t="b">
        <f t="shared" ref="Q30:Q61" si="22">L35</f>
        <v>1</v>
      </c>
      <c r="R30" s="347">
        <v>1</v>
      </c>
      <c r="S30" s="347">
        <v>1</v>
      </c>
      <c r="T30" s="100" t="str">
        <v>obj_00e4c</v>
      </c>
      <c r="U30" s="100" t="str">
        <f>_xll.qlRateHelperQuoteName(T30)</f>
        <v/>
      </c>
      <c r="V30" s="337">
        <f>_xll.qlRateHelperRate(T30,_xll.ohTrigger(Trigger,Trigger12M))</f>
        <v>1.1679999999999999E-2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45475</v>
      </c>
      <c r="Z30" s="246">
        <v>1.1734125471258848E-2</v>
      </c>
      <c r="AD30" s="250"/>
      <c r="AY30" s="100" t="s">
        <v>196</v>
      </c>
      <c r="AZ30" s="101">
        <f>_xll.qlInterestRateIndexFixingDate(Currency&amp;"ibor"&amp;Tenor,BA30,Trigger)</f>
        <v>42223</v>
      </c>
      <c r="BA30" s="101">
        <f>_xll.qlCalendarAdvance(Calendar,BA29,AY30,"f",,Trigger)</f>
        <v>42227</v>
      </c>
      <c r="BB30" s="101">
        <f>_xll.qlInterestRateIndexMaturity(Currency&amp;"ibor"&amp;Tenor,BA30,Trigger)</f>
        <v>42593</v>
      </c>
      <c r="BC30" s="246">
        <f>_xll.qlIndexFixing($AC$5,AZ30,TRUE,_xll.ohTrigger(Trigger,Trigger12M))</f>
        <v>1.8169638396010128E-3</v>
      </c>
      <c r="BD30" s="246">
        <f>_xll.qlIndexFixing($BE$1,AZ30,TRUE,_xll.ohTrigger(Trigger,Trigger12M))</f>
        <v>1.8611893637616619E-3</v>
      </c>
    </row>
    <row r="31" spans="1:56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16"/>
        <v>#N/A</v>
      </c>
      <c r="F31" s="335" t="e">
        <f>_xll.qlIMMdate(E31,Evaluationdate,Trigger)</f>
        <v>#NUM!</v>
      </c>
      <c r="G31" s="288" t="str">
        <f t="shared" si="17"/>
        <v>Euribor3M</v>
      </c>
      <c r="H31" s="365" t="e">
        <v>#N/A</v>
      </c>
      <c r="I31" s="314">
        <f>Quote!AY30/100</f>
        <v>0</v>
      </c>
      <c r="J31" s="315" t="e">
        <f t="shared" si="18"/>
        <v>#N/A</v>
      </c>
      <c r="K31" s="308" t="e">
        <f>_xll.qlFuturesRateHelper(,IF(DataSelect="Reference",$H31,$J31),B31,$E31,$G31,$I31,Permanent,Trigger,ObjectOverwrite)</f>
        <v>#NUM!</v>
      </c>
      <c r="L31" s="308" t="b">
        <v>0</v>
      </c>
      <c r="M31" s="87"/>
      <c r="N31" s="339" t="str">
        <f t="shared" si="19"/>
        <v>SW</v>
      </c>
      <c r="O31" s="339" t="str">
        <f t="shared" si="20"/>
        <v>4Y</v>
      </c>
      <c r="P31" s="343" t="str">
        <f t="shared" si="21"/>
        <v>obj_00e01#0002</v>
      </c>
      <c r="Q31" s="339" t="b">
        <f t="shared" si="22"/>
        <v>1</v>
      </c>
      <c r="R31" s="347">
        <v>1</v>
      </c>
      <c r="S31" s="347">
        <v>1</v>
      </c>
      <c r="T31" s="100" t="str">
        <v>obj_00e1d</v>
      </c>
      <c r="U31" s="100" t="str">
        <f>_xll.qlRateHelperQuoteName(T31)</f>
        <v/>
      </c>
      <c r="V31" s="337">
        <f>_xll.qlRateHelperRate(T31,_xll.ohTrigger(Trigger,Trigger12M))</f>
        <v>1.272E-2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45840</v>
      </c>
      <c r="Z31" s="246">
        <v>1.2806832543747105E-2</v>
      </c>
      <c r="AD31" s="250"/>
      <c r="AY31" s="100" t="s">
        <v>196</v>
      </c>
      <c r="AZ31" s="101">
        <f>_xll.qlInterestRateIndexFixingDate(Currency&amp;"ibor"&amp;Tenor,BA31,Trigger)</f>
        <v>42226</v>
      </c>
      <c r="BA31" s="101">
        <f>_xll.qlCalendarAdvance(Calendar,BA30,AY31,"f",,Trigger)</f>
        <v>42228</v>
      </c>
      <c r="BB31" s="101">
        <f>_xll.qlInterestRateIndexMaturity(Currency&amp;"ibor"&amp;Tenor,BA31,Trigger)</f>
        <v>42594</v>
      </c>
      <c r="BC31" s="246">
        <f>_xll.qlIndexFixing($AC$5,AZ31,TRUE,_xll.ohTrigger(Trigger,Trigger12M))</f>
        <v>1.8203293072524597E-3</v>
      </c>
      <c r="BD31" s="246">
        <f>_xll.qlIndexFixing($BE$1,AZ31,TRUE,_xll.ohTrigger(Trigger,Trigger12M))</f>
        <v>1.8634861674107909E-3</v>
      </c>
    </row>
    <row r="32" spans="1:56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19"/>
        <v>SW</v>
      </c>
      <c r="O32" s="339" t="str">
        <f t="shared" si="20"/>
        <v>5Y</v>
      </c>
      <c r="P32" s="343" t="str">
        <f t="shared" si="21"/>
        <v>obj_00e4b#0002</v>
      </c>
      <c r="Q32" s="339" t="b">
        <f t="shared" si="22"/>
        <v>1</v>
      </c>
      <c r="R32" s="347">
        <v>1</v>
      </c>
      <c r="S32" s="347">
        <v>1</v>
      </c>
      <c r="T32" s="100" t="str">
        <v>obj_00df4</v>
      </c>
      <c r="U32" s="100" t="str">
        <f>_xll.qlRateHelperQuoteName(T32)</f>
        <v/>
      </c>
      <c r="V32" s="337">
        <f>_xll.qlRateHelperRate(T32,_xll.ohTrigger(Trigger,Trigger12M))</f>
        <v>1.36273E-2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46205</v>
      </c>
      <c r="Z32" s="246">
        <v>1.3748180874357249E-2</v>
      </c>
      <c r="AD32" s="250"/>
      <c r="AY32" s="100" t="s">
        <v>196</v>
      </c>
      <c r="AZ32" s="101">
        <f>_xll.qlInterestRateIndexFixingDate(Currency&amp;"ibor"&amp;Tenor,BA32,Trigger)</f>
        <v>42227</v>
      </c>
      <c r="BA32" s="101">
        <f>_xll.qlCalendarAdvance(Calendar,BA31,AY32,"f",,Trigger)</f>
        <v>42229</v>
      </c>
      <c r="BB32" s="101">
        <f>_xll.qlInterestRateIndexMaturity(Currency&amp;"ibor"&amp;Tenor,BA32,Trigger)</f>
        <v>42597</v>
      </c>
      <c r="BC32" s="246">
        <f>_xll.qlIndexFixing($AC$5,AZ32,TRUE,_xll.ohTrigger(Trigger,Trigger12M))</f>
        <v>1.8278075386192051E-3</v>
      </c>
      <c r="BD32" s="246">
        <f>_xll.qlIndexFixing($BE$1,AZ32,TRUE,_xll.ohTrigger(Trigger,Trigger12M))</f>
        <v>1.868291611582529E-3</v>
      </c>
    </row>
    <row r="33" spans="1:56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/>
      <c r="I33" s="61" t="s">
        <v>4</v>
      </c>
      <c r="J33" s="61"/>
      <c r="K33" s="2" t="str">
        <f>_xll.qlEuribor(,Tenor,,,Trigger)</f>
        <v>obj_00ba3#0002</v>
      </c>
      <c r="N33" s="339" t="str">
        <f t="shared" si="19"/>
        <v>SW</v>
      </c>
      <c r="O33" s="339" t="str">
        <f t="shared" si="20"/>
        <v>6Y</v>
      </c>
      <c r="P33" s="343" t="str">
        <f t="shared" si="21"/>
        <v>obj_00e37#0002</v>
      </c>
      <c r="Q33" s="339" t="b">
        <f t="shared" si="22"/>
        <v>1</v>
      </c>
      <c r="R33" s="347">
        <v>1</v>
      </c>
      <c r="S33" s="347">
        <v>1</v>
      </c>
      <c r="T33" s="100" t="str">
        <v>obj_00dc6</v>
      </c>
      <c r="U33" s="100" t="str">
        <f>_xll.qlRateHelperQuoteName(T33)</f>
        <v/>
      </c>
      <c r="V33" s="337">
        <f>_xll.qlRateHelperRate(T33,_xll.ohTrigger(Trigger,Trigger12M))</f>
        <v>1.44E-2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46570</v>
      </c>
      <c r="Z33" s="246">
        <v>1.4554055156615562E-2</v>
      </c>
      <c r="AD33" s="250"/>
      <c r="AY33" s="100" t="s">
        <v>196</v>
      </c>
      <c r="AZ33" s="101">
        <f>_xll.qlInterestRateIndexFixingDate(Currency&amp;"ibor"&amp;Tenor,BA33,Trigger)</f>
        <v>42228</v>
      </c>
      <c r="BA33" s="101">
        <f>_xll.qlCalendarAdvance(Calendar,BA32,AY33,"f",,Trigger)</f>
        <v>42230</v>
      </c>
      <c r="BB33" s="101">
        <f>_xll.qlInterestRateIndexMaturity(Currency&amp;"ibor"&amp;Tenor,BA33,Trigger)</f>
        <v>42597</v>
      </c>
      <c r="BC33" s="246">
        <f>_xll.qlIndexFixing($AC$5,AZ33,TRUE,_xll.ohTrigger(Trigger,Trigger12M))</f>
        <v>1.8291274462324269E-3</v>
      </c>
      <c r="BD33" s="246">
        <f>_xll.qlIndexFixing($BE$1,AZ33,TRUE,_xll.ohTrigger(Trigger,Trigger12M))</f>
        <v>1.869128492153924E-3</v>
      </c>
    </row>
    <row r="34" spans="1:56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19"/>
        <v>SW</v>
      </c>
      <c r="O34" s="339" t="str">
        <f t="shared" si="20"/>
        <v>7Y</v>
      </c>
      <c r="P34" s="343" t="str">
        <f t="shared" si="21"/>
        <v>obj_00e2c#0002</v>
      </c>
      <c r="Q34" s="339" t="b">
        <f t="shared" si="22"/>
        <v>1</v>
      </c>
      <c r="R34" s="347">
        <v>1</v>
      </c>
      <c r="S34" s="347">
        <v>1</v>
      </c>
      <c r="T34" s="100" t="str">
        <v>obj_00e1f</v>
      </c>
      <c r="U34" s="100" t="str">
        <f>_xll.qlRateHelperQuoteName(T34)</f>
        <v/>
      </c>
      <c r="V34" s="337">
        <f>_xll.qlRateHelperRate(T34,_xll.ohTrigger(Trigger,Trigger12M))</f>
        <v>1.5044699999999999E-2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46937</v>
      </c>
      <c r="Z34" s="246">
        <v>1.5225559580068236E-2</v>
      </c>
      <c r="AD34" s="250"/>
      <c r="AY34" s="100" t="s">
        <v>196</v>
      </c>
      <c r="AZ34" s="101">
        <f>_xll.qlInterestRateIndexFixingDate(Currency&amp;"ibor"&amp;Tenor,BA34,Trigger)</f>
        <v>42229</v>
      </c>
      <c r="BA34" s="101">
        <f>_xll.qlCalendarAdvance(Calendar,BA33,AY34,"f",,Trigger)</f>
        <v>42233</v>
      </c>
      <c r="BB34" s="101">
        <f>_xll.qlInterestRateIndexMaturity(Currency&amp;"ibor"&amp;Tenor,BA34,Trigger)</f>
        <v>42599</v>
      </c>
      <c r="BC34" s="246">
        <f>_xll.qlIndexFixing($AC$5,AZ34,TRUE,_xll.ohTrigger(Trigger,Trigger12M))</f>
        <v>1.8372108940537116E-3</v>
      </c>
      <c r="BD34" s="246">
        <f>_xll.qlIndexFixing($BE$1,AZ34,TRUE,_xll.ohTrigger(Trigger,Trigger12M))</f>
        <v>1.8739895123728732E-3</v>
      </c>
    </row>
    <row r="35" spans="1:56" s="80" customFormat="1" ht="11.25" customHeight="1" x14ac:dyDescent="0.2">
      <c r="A35" s="279" t="s">
        <v>235</v>
      </c>
      <c r="B35" s="316" t="str">
        <f t="array" ref="B35:B100">_xll.ohFilter(Quote!AI4:AI102,Quote!AH4:AH102="SW")</f>
        <v>3Y</v>
      </c>
      <c r="C35" s="278" t="str">
        <f t="array" ref="C35:C100">_xll.ohFilter(PastedValue!AS2:AS62,PastedValue!AO2:AO62="Sw")</f>
        <v>3Y</v>
      </c>
      <c r="D35" s="278" t="str">
        <f t="shared" ref="D35:D66" si="23"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_xll.ohFilter(PastedValue!AV2:AV62,PastedValue!AO2:AO62="Sw")/100</f>
        <v>3.3E-3</v>
      </c>
      <c r="J35" s="321" t="str">
        <f t="shared" ref="J35:J66" si="24">Currency&amp;"_CURVE_12M_"&amp;$B35</f>
        <v>EUR_CURVE_12M_3Y</v>
      </c>
      <c r="K35" s="322" t="str">
        <f>IFERROR(_xll.qlSwapRateHelper2(,IF(DataSelect="Reference",$I35,J35),,$D35,Calendar,$G35,$F35,$H35,$K$33,0,E35,Discounting,Permanent,_xll.ohTrigger(Trigger,DataSelect),ObjectOverwrite),"--")</f>
        <v>obj_00de8#0002</v>
      </c>
      <c r="L35" s="275" t="b">
        <v>1</v>
      </c>
      <c r="N35" s="339" t="str">
        <f t="shared" si="19"/>
        <v>SW</v>
      </c>
      <c r="O35" s="339" t="str">
        <f t="shared" si="20"/>
        <v>8Y</v>
      </c>
      <c r="P35" s="343" t="str">
        <f t="shared" si="21"/>
        <v>obj_00de4#0002</v>
      </c>
      <c r="Q35" s="339" t="b">
        <f t="shared" si="22"/>
        <v>1</v>
      </c>
      <c r="R35" s="347">
        <v>1</v>
      </c>
      <c r="S35" s="347">
        <v>1</v>
      </c>
      <c r="T35" s="100" t="str">
        <v>obj_00dd1</v>
      </c>
      <c r="U35" s="100" t="str">
        <f>_xll.qlRateHelperQuoteName(T35)</f>
        <v/>
      </c>
      <c r="V35" s="337">
        <f>_xll.qlRateHelperRate(T35,_xll.ohTrigger(Trigger,Trigger12M))</f>
        <v>1.5573300000000002E-2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47301</v>
      </c>
      <c r="Z35" s="246">
        <v>1.5779825130306027E-2</v>
      </c>
      <c r="AD35" s="250"/>
      <c r="AY35" s="100" t="s">
        <v>196</v>
      </c>
      <c r="AZ35" s="101">
        <f>_xll.qlInterestRateIndexFixingDate(Currency&amp;"ibor"&amp;Tenor,BA35,Trigger)</f>
        <v>42230</v>
      </c>
      <c r="BA35" s="101">
        <f>_xll.qlCalendarAdvance(Calendar,BA34,AY35,"f",,Trigger)</f>
        <v>42234</v>
      </c>
      <c r="BB35" s="101">
        <f>_xll.qlInterestRateIndexMaturity(Currency&amp;"ibor"&amp;Tenor,BA35,Trigger)</f>
        <v>42600</v>
      </c>
      <c r="BC35" s="246">
        <f>_xll.qlIndexFixing($AC$5,AZ35,TRUE,_xll.ohTrigger(Trigger,Trigger12M))</f>
        <v>1.8405980613826233E-3</v>
      </c>
      <c r="BD35" s="246">
        <f>_xll.qlIndexFixing($BE$1,AZ35,TRUE,_xll.ohTrigger(Trigger,Trigger12M))</f>
        <v>1.8759132693613361E-3</v>
      </c>
    </row>
    <row r="36" spans="1:56" s="80" customFormat="1" ht="11.25" customHeight="1" x14ac:dyDescent="0.2">
      <c r="A36" s="285" t="s">
        <v>235</v>
      </c>
      <c r="B36" s="317" t="str">
        <v>4Y</v>
      </c>
      <c r="C36" s="284" t="str">
        <v>4Y</v>
      </c>
      <c r="D36" s="284" t="str">
        <f t="shared" si="23"/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4.6600000000000001E-3</v>
      </c>
      <c r="J36" s="324" t="str">
        <f t="shared" si="24"/>
        <v>EUR_CURVE_12M_4Y</v>
      </c>
      <c r="K36" s="325" t="str">
        <f>IFERROR(_xll.qlSwapRateHelper2(,IF(DataSelect="Reference",$I36,J36),,$D36,Calendar,$G36,$F36,$H36,$K$33,0,E36,Discounting,Permanent,_xll.ohTrigger(Trigger,DataSelect),ObjectOverwrite),"--")</f>
        <v>obj_00e01#0002</v>
      </c>
      <c r="L36" s="281" t="b">
        <v>1</v>
      </c>
      <c r="N36" s="339" t="str">
        <f t="shared" si="19"/>
        <v>SW</v>
      </c>
      <c r="O36" s="339" t="str">
        <f t="shared" si="20"/>
        <v>9Y</v>
      </c>
      <c r="P36" s="343" t="str">
        <f t="shared" si="21"/>
        <v>obj_00e4c#0002</v>
      </c>
      <c r="Q36" s="339" t="b">
        <f t="shared" si="22"/>
        <v>1</v>
      </c>
      <c r="R36" s="347">
        <v>1</v>
      </c>
      <c r="S36" s="347">
        <v>1</v>
      </c>
      <c r="T36" s="100" t="str">
        <v>obj_00dcd</v>
      </c>
      <c r="U36" s="100" t="str">
        <f>_xll.qlRateHelperQuoteName(T36)</f>
        <v/>
      </c>
      <c r="V36" s="337">
        <f>_xll.qlRateHelperRate(T36,_xll.ohTrigger(Trigger,Trigger12M))</f>
        <v>1.602E-2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47666</v>
      </c>
      <c r="Z36" s="246">
        <v>1.6248710070653111E-2</v>
      </c>
      <c r="AD36" s="250"/>
      <c r="AY36" s="100" t="s">
        <v>196</v>
      </c>
      <c r="AZ36" s="101">
        <f>_xll.qlInterestRateIndexFixingDate(Currency&amp;"ibor"&amp;Tenor,BA36,Trigger)</f>
        <v>42233</v>
      </c>
      <c r="BA36" s="101">
        <f>_xll.qlCalendarAdvance(Calendar,BA35,AY36,"f",,Trigger)</f>
        <v>42235</v>
      </c>
      <c r="BB36" s="101">
        <f>_xll.qlInterestRateIndexMaturity(Currency&amp;"ibor"&amp;Tenor,BA36,Trigger)</f>
        <v>42601</v>
      </c>
      <c r="BC36" s="246">
        <f>_xll.qlIndexFixing($AC$5,AZ36,TRUE,_xll.ohTrigger(Trigger,Trigger12M))</f>
        <v>1.8439888454545056E-3</v>
      </c>
      <c r="BD36" s="246">
        <f>_xll.qlIndexFixing($BE$1,AZ36,TRUE,_xll.ohTrigger(Trigger,Trigger12M))</f>
        <v>1.8777844633894761E-3</v>
      </c>
    </row>
    <row r="37" spans="1:56" s="80" customFormat="1" ht="11.25" customHeight="1" x14ac:dyDescent="0.2">
      <c r="A37" s="285" t="s">
        <v>235</v>
      </c>
      <c r="B37" s="317" t="str">
        <v>5Y</v>
      </c>
      <c r="C37" s="284" t="str">
        <v>5Y</v>
      </c>
      <c r="D37" s="284" t="str">
        <f t="shared" si="23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6.2100000000000002E-3</v>
      </c>
      <c r="J37" s="324" t="str">
        <f t="shared" si="24"/>
        <v>EUR_CURVE_12M_5Y</v>
      </c>
      <c r="K37" s="325" t="str">
        <f>IFERROR(_xll.qlSwapRateHelper2(,IF(DataSelect="Reference",$I37,J37),,$D37,Calendar,$G37,$F37,$H37,$K$33,0,E37,Discounting,Permanent,_xll.ohTrigger(Trigger,DataSelect),ObjectOverwrite),"--")</f>
        <v>obj_00e4b#0002</v>
      </c>
      <c r="L37" s="281" t="b">
        <v>1</v>
      </c>
      <c r="N37" s="339" t="str">
        <f t="shared" si="19"/>
        <v>SW</v>
      </c>
      <c r="O37" s="339" t="str">
        <f t="shared" si="20"/>
        <v>10Y</v>
      </c>
      <c r="P37" s="343" t="str">
        <f t="shared" si="21"/>
        <v>obj_00e1d#0002</v>
      </c>
      <c r="Q37" s="339" t="b">
        <f t="shared" si="22"/>
        <v>1</v>
      </c>
      <c r="R37" s="347">
        <v>1</v>
      </c>
      <c r="S37" s="347">
        <v>1</v>
      </c>
      <c r="T37" s="100" t="str">
        <v>obj_00dee</v>
      </c>
      <c r="U37" s="100" t="str">
        <f>_xll.qlRateHelperQuoteName(T37)</f>
        <v/>
      </c>
      <c r="V37" s="337">
        <f>_xll.qlRateHelperRate(T37,_xll.ohTrigger(Trigger,Trigger12M))</f>
        <v>1.6399999999999998E-2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48031</v>
      </c>
      <c r="Z37" s="246">
        <v>1.6647704506336753E-2</v>
      </c>
      <c r="AD37" s="250"/>
      <c r="AY37" s="100" t="s">
        <v>196</v>
      </c>
      <c r="AZ37" s="101">
        <f>_xll.qlInterestRateIndexFixingDate(Currency&amp;"ibor"&amp;Tenor,BA37,Trigger)</f>
        <v>42234</v>
      </c>
      <c r="BA37" s="101">
        <f>_xll.qlCalendarAdvance(Calendar,BA36,AY37,"f",,Trigger)</f>
        <v>42236</v>
      </c>
      <c r="BB37" s="101">
        <f>_xll.qlInterestRateIndexMaturity(Currency&amp;"ibor"&amp;Tenor,BA37,Trigger)</f>
        <v>42604</v>
      </c>
      <c r="BC37" s="246">
        <f>_xll.qlIndexFixing($AC$5,AZ37,TRUE,_xll.ohTrigger(Trigger,Trigger12M))</f>
        <v>1.8515140531232654E-3</v>
      </c>
      <c r="BD37" s="246">
        <f>_xll.qlIndexFixing($BE$1,AZ37,TRUE,_xll.ohTrigger(Trigger,Trigger12M))</f>
        <v>1.8813065336697539E-3</v>
      </c>
    </row>
    <row r="38" spans="1:56" s="80" customFormat="1" ht="11.25" customHeight="1" x14ac:dyDescent="0.2">
      <c r="A38" s="285" t="s">
        <v>235</v>
      </c>
      <c r="B38" s="317" t="str">
        <v>6Y</v>
      </c>
      <c r="C38" s="284" t="str">
        <v>6Y</v>
      </c>
      <c r="D38" s="284" t="str">
        <f t="shared" si="23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7.7000000000000002E-3</v>
      </c>
      <c r="J38" s="324" t="str">
        <f t="shared" si="24"/>
        <v>EUR_CURVE_12M_6Y</v>
      </c>
      <c r="K38" s="325" t="str">
        <f>IFERROR(_xll.qlSwapRateHelper2(,IF(DataSelect="Reference",$I38,J38),,$D38,Calendar,$G38,$F38,$H38,$K$33,0,E38,Discounting,Permanent,_xll.ohTrigger(Trigger,DataSelect),ObjectOverwrite),"--")</f>
        <v>obj_00e37#0002</v>
      </c>
      <c r="L38" s="281" t="b">
        <v>1</v>
      </c>
      <c r="N38" s="339" t="str">
        <f t="shared" si="19"/>
        <v>SW</v>
      </c>
      <c r="O38" s="339" t="str">
        <f t="shared" si="20"/>
        <v>11Y</v>
      </c>
      <c r="P38" s="343" t="str">
        <f t="shared" si="21"/>
        <v>obj_00df4#0002</v>
      </c>
      <c r="Q38" s="339" t="b">
        <f t="shared" si="22"/>
        <v>1</v>
      </c>
      <c r="R38" s="347">
        <v>1</v>
      </c>
      <c r="S38" s="347">
        <v>1</v>
      </c>
      <c r="T38" s="100" t="str">
        <v>obj_00dd5</v>
      </c>
      <c r="U38" s="100" t="str">
        <f>_xll.qlRateHelperQuoteName(T38)</f>
        <v/>
      </c>
      <c r="V38" s="337">
        <f>_xll.qlRateHelperRate(T38,_xll.ohTrigger(Trigger,Trigger12M))</f>
        <v>1.6721900000000001E-2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48397</v>
      </c>
      <c r="Z38" s="246">
        <v>1.6982566071711041E-2</v>
      </c>
      <c r="AD38" s="250"/>
      <c r="AY38" s="100" t="s">
        <v>196</v>
      </c>
      <c r="AZ38" s="101">
        <f>_xll.qlInterestRateIndexFixingDate(Currency&amp;"ibor"&amp;Tenor,BA38,Trigger)</f>
        <v>42235</v>
      </c>
      <c r="BA38" s="101">
        <f>_xll.qlCalendarAdvance(Calendar,BA37,AY38,"f",,Trigger)</f>
        <v>42237</v>
      </c>
      <c r="BB38" s="101">
        <f>_xll.qlInterestRateIndexMaturity(Currency&amp;"ibor"&amp;Tenor,BA38,Trigger)</f>
        <v>42604</v>
      </c>
      <c r="BC38" s="246">
        <f>_xll.qlIndexFixing($AC$5,AZ38,TRUE,_xll.ohTrigger(Trigger,Trigger12M))</f>
        <v>1.8528484084200615E-3</v>
      </c>
      <c r="BD38" s="246">
        <f>_xll.qlIndexFixing($BE$1,AZ38,TRUE,_xll.ohTrigger(Trigger,Trigger12M))</f>
        <v>1.8822039170946316E-3</v>
      </c>
    </row>
    <row r="39" spans="1:56" s="80" customFormat="1" ht="11.25" customHeight="1" x14ac:dyDescent="0.2">
      <c r="A39" s="285" t="s">
        <v>235</v>
      </c>
      <c r="B39" s="317" t="str">
        <v>7Y</v>
      </c>
      <c r="C39" s="284" t="str">
        <v>7Y</v>
      </c>
      <c r="D39" s="284" t="str">
        <f t="shared" si="23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9.1500000000000001E-3</v>
      </c>
      <c r="J39" s="324" t="str">
        <f t="shared" si="24"/>
        <v>EUR_CURVE_12M_7Y</v>
      </c>
      <c r="K39" s="325" t="str">
        <f>IFERROR(_xll.qlSwapRateHelper2(,IF(DataSelect="Reference",$I39,J39),,$D39,Calendar,$G39,$F39,$H39,$K$33,0,E39,Discounting,Permanent,_xll.ohTrigger(Trigger,DataSelect),ObjectOverwrite),"--")</f>
        <v>obj_00e2c#0002</v>
      </c>
      <c r="L39" s="281" t="b">
        <v>1</v>
      </c>
      <c r="N39" s="339" t="str">
        <f t="shared" si="19"/>
        <v>SW</v>
      </c>
      <c r="O39" s="339" t="str">
        <f t="shared" si="20"/>
        <v>12Y</v>
      </c>
      <c r="P39" s="343" t="str">
        <f t="shared" si="21"/>
        <v>obj_00dc6#0002</v>
      </c>
      <c r="Q39" s="339" t="b">
        <f t="shared" si="22"/>
        <v>1</v>
      </c>
      <c r="R39" s="347">
        <v>1</v>
      </c>
      <c r="S39" s="347">
        <v>1</v>
      </c>
      <c r="T39" s="100" t="str">
        <v>obj_00e4e</v>
      </c>
      <c r="U39" s="100" t="str">
        <f>_xll.qlRateHelperQuoteName(T39)</f>
        <v/>
      </c>
      <c r="V39" s="337">
        <f>_xll.qlRateHelperRate(T39,_xll.ohTrigger(Trigger,Trigger12M))</f>
        <v>1.69838E-2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48764</v>
      </c>
      <c r="Z39" s="246">
        <v>1.7255679977260661E-2</v>
      </c>
      <c r="AD39" s="250"/>
      <c r="AY39" s="100" t="s">
        <v>196</v>
      </c>
      <c r="AZ39" s="101">
        <f>_xll.qlInterestRateIndexFixingDate(Currency&amp;"ibor"&amp;Tenor,BA39,Trigger)</f>
        <v>42236</v>
      </c>
      <c r="BA39" s="101">
        <f>_xll.qlCalendarAdvance(Calendar,BA38,AY39,"f",,Trigger)</f>
        <v>42240</v>
      </c>
      <c r="BB39" s="101">
        <f>_xll.qlInterestRateIndexMaturity(Currency&amp;"ibor"&amp;Tenor,BA39,Trigger)</f>
        <v>42606</v>
      </c>
      <c r="BC39" s="246">
        <f>_xll.qlIndexFixing($AC$5,AZ39,TRUE,_xll.ohTrigger(Trigger,Trigger12M))</f>
        <v>1.8609970182630077E-3</v>
      </c>
      <c r="BD39" s="246">
        <f>_xll.qlIndexFixing($BE$1,AZ39,TRUE,_xll.ohTrigger(Trigger,Trigger12M))</f>
        <v>1.8864481078664922E-3</v>
      </c>
    </row>
    <row r="40" spans="1:56" s="80" customFormat="1" ht="11.25" customHeight="1" x14ac:dyDescent="0.2">
      <c r="A40" s="285" t="s">
        <v>235</v>
      </c>
      <c r="B40" s="317" t="str">
        <v>8Y</v>
      </c>
      <c r="C40" s="284" t="str">
        <v>8Y</v>
      </c>
      <c r="D40" s="284" t="str">
        <f t="shared" si="23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1.048E-2</v>
      </c>
      <c r="J40" s="324" t="str">
        <f t="shared" si="24"/>
        <v>EUR_CURVE_12M_8Y</v>
      </c>
      <c r="K40" s="325" t="str">
        <f>IFERROR(_xll.qlSwapRateHelper2(,IF(DataSelect="Reference",$I40,J40),,$D40,Calendar,$G40,$F40,$H40,$K$33,0,E40,Discounting,Permanent,_xll.ohTrigger(Trigger,DataSelect),ObjectOverwrite),"--")</f>
        <v>obj_00de4#0002</v>
      </c>
      <c r="L40" s="281" t="b">
        <v>1</v>
      </c>
      <c r="N40" s="339" t="str">
        <f t="shared" si="19"/>
        <v>SW</v>
      </c>
      <c r="O40" s="339" t="str">
        <f t="shared" si="20"/>
        <v>13Y</v>
      </c>
      <c r="P40" s="343" t="str">
        <f t="shared" si="21"/>
        <v>obj_00e1f#0002</v>
      </c>
      <c r="Q40" s="339" t="b">
        <f t="shared" si="22"/>
        <v>1</v>
      </c>
      <c r="R40" s="347">
        <v>1</v>
      </c>
      <c r="S40" s="347">
        <v>1</v>
      </c>
      <c r="T40" s="100" t="str">
        <v>obj_00e3c</v>
      </c>
      <c r="U40" s="100" t="str">
        <f>_xll.qlRateHelperQuoteName(T40)</f>
        <v/>
      </c>
      <c r="V40" s="337">
        <f>_xll.qlRateHelperRate(T40,_xll.ohTrigger(Trigger,Trigger12M))</f>
        <v>1.71884E-2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49128</v>
      </c>
      <c r="Z40" s="246">
        <v>1.7466542632931247E-2</v>
      </c>
      <c r="AD40" s="250"/>
      <c r="AY40" s="100" t="s">
        <v>196</v>
      </c>
      <c r="AZ40" s="101">
        <f>_xll.qlInterestRateIndexFixingDate(Currency&amp;"ibor"&amp;Tenor,BA40,Trigger)</f>
        <v>42237</v>
      </c>
      <c r="BA40" s="101">
        <f>_xll.qlCalendarAdvance(Calendar,BA39,AY40,"f",,Trigger)</f>
        <v>42241</v>
      </c>
      <c r="BB40" s="101">
        <f>_xll.qlInterestRateIndexMaturity(Currency&amp;"ibor"&amp;Tenor,BA40,Trigger)</f>
        <v>42607</v>
      </c>
      <c r="BC40" s="246">
        <f>_xll.qlIndexFixing($AC$5,AZ40,TRUE,_xll.ohTrigger(Trigger,Trigger12M))</f>
        <v>1.8644095035763497E-3</v>
      </c>
      <c r="BD40" s="246">
        <f>_xll.qlIndexFixing($BE$1,AZ40,TRUE,_xll.ohTrigger(Trigger,Trigger12M))</f>
        <v>1.8880615957409476E-3</v>
      </c>
    </row>
    <row r="41" spans="1:56" s="80" customFormat="1" ht="11.25" customHeight="1" x14ac:dyDescent="0.2">
      <c r="A41" s="285" t="s">
        <v>235</v>
      </c>
      <c r="B41" s="317" t="str">
        <v>9Y</v>
      </c>
      <c r="C41" s="284" t="str">
        <v>9Y</v>
      </c>
      <c r="D41" s="284" t="str">
        <f t="shared" si="23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1.1679999999999999E-2</v>
      </c>
      <c r="J41" s="324" t="str">
        <f t="shared" si="24"/>
        <v>EUR_CURVE_12M_9Y</v>
      </c>
      <c r="K41" s="325" t="str">
        <f>IFERROR(_xll.qlSwapRateHelper2(,IF(DataSelect="Reference",$I41,J41),,$D41,Calendar,$G41,$F41,$H41,$K$33,0,E41,Discounting,Permanent,_xll.ohTrigger(Trigger,DataSelect),ObjectOverwrite),"--")</f>
        <v>obj_00e4c#0002</v>
      </c>
      <c r="L41" s="281" t="b">
        <v>1</v>
      </c>
      <c r="N41" s="339" t="str">
        <f t="shared" si="19"/>
        <v>SW</v>
      </c>
      <c r="O41" s="339" t="str">
        <f t="shared" si="20"/>
        <v>14Y</v>
      </c>
      <c r="P41" s="343" t="str">
        <f t="shared" si="21"/>
        <v>obj_00dd1#0002</v>
      </c>
      <c r="Q41" s="339" t="b">
        <f t="shared" si="22"/>
        <v>1</v>
      </c>
      <c r="R41" s="347">
        <v>1</v>
      </c>
      <c r="S41" s="347">
        <v>1</v>
      </c>
      <c r="T41" s="100" t="str">
        <v>obj_00e17</v>
      </c>
      <c r="U41" s="100" t="str">
        <f>_xll.qlRateHelperQuoteName(T41)</f>
        <v/>
      </c>
      <c r="V41" s="337">
        <f>_xll.qlRateHelperRate(T41,_xll.ohTrigger(Trigger,Trigger12M))</f>
        <v>1.7340000000000001E-2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49492</v>
      </c>
      <c r="Z41" s="246">
        <v>1.761905568549095E-2</v>
      </c>
      <c r="AD41" s="250"/>
      <c r="AY41" s="100" t="s">
        <v>196</v>
      </c>
      <c r="AZ41" s="101">
        <f>_xll.qlInterestRateIndexFixingDate(Currency&amp;"ibor"&amp;Tenor,BA41,Trigger)</f>
        <v>42240</v>
      </c>
      <c r="BA41" s="101">
        <f>_xll.qlCalendarAdvance(Calendar,BA40,AY41,"f",,Trigger)</f>
        <v>42242</v>
      </c>
      <c r="BB41" s="101">
        <f>_xll.qlInterestRateIndexMaturity(Currency&amp;"ibor"&amp;Tenor,BA41,Trigger)</f>
        <v>42608</v>
      </c>
      <c r="BC41" s="246">
        <f>_xll.qlIndexFixing($AC$5,AZ41,TRUE,_xll.ohTrigger(Trigger,Trigger12M))</f>
        <v>1.8678256058940923E-3</v>
      </c>
      <c r="BD41" s="246">
        <f>_xll.qlIndexFixing($BE$1,AZ41,TRUE,_xll.ohTrigger(Trigger,Trigger12M))</f>
        <v>1.8896417447576083E-3</v>
      </c>
    </row>
    <row r="42" spans="1:56" s="80" customFormat="1" ht="11.25" customHeight="1" x14ac:dyDescent="0.2">
      <c r="A42" s="285" t="s">
        <v>235</v>
      </c>
      <c r="B42" s="317" t="str">
        <v>10Y</v>
      </c>
      <c r="C42" s="284" t="str">
        <v>10Y</v>
      </c>
      <c r="D42" s="284" t="str">
        <f t="shared" si="23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1.272E-2</v>
      </c>
      <c r="J42" s="324" t="str">
        <f t="shared" si="24"/>
        <v>EUR_CURVE_12M_10Y</v>
      </c>
      <c r="K42" s="325" t="str">
        <f>IFERROR(_xll.qlSwapRateHelper2(,IF(DataSelect="Reference",$I42,J42),,$D42,Calendar,$G42,$F42,$H42,$K$33,0,E42,Discounting,Permanent,_xll.ohTrigger(Trigger,DataSelect),ObjectOverwrite),"--")</f>
        <v>obj_00e1d#0002</v>
      </c>
      <c r="L42" s="281" t="b">
        <v>1</v>
      </c>
      <c r="N42" s="339" t="str">
        <f t="shared" si="19"/>
        <v>SW</v>
      </c>
      <c r="O42" s="339" t="str">
        <f t="shared" si="20"/>
        <v>15Y</v>
      </c>
      <c r="P42" s="343" t="str">
        <f t="shared" si="21"/>
        <v>obj_00dcd#0002</v>
      </c>
      <c r="Q42" s="339" t="b">
        <f t="shared" si="22"/>
        <v>1</v>
      </c>
      <c r="R42" s="347">
        <v>1</v>
      </c>
      <c r="S42" s="347">
        <v>1</v>
      </c>
      <c r="T42" s="100" t="str">
        <v>obj_00e23</v>
      </c>
      <c r="U42" s="100" t="str">
        <f>_xll.qlRateHelperQuoteName(T42)</f>
        <v/>
      </c>
      <c r="V42" s="337">
        <f>_xll.qlRateHelperRate(T42,_xll.ohTrigger(Trigger,Trigger12M))</f>
        <v>1.7445499999999999E-2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49858</v>
      </c>
      <c r="Z42" s="246">
        <v>1.7718095042703042E-2</v>
      </c>
      <c r="AD42" s="250"/>
      <c r="AY42" s="100" t="s">
        <v>196</v>
      </c>
      <c r="AZ42" s="101">
        <f>_xll.qlInterestRateIndexFixingDate(Currency&amp;"ibor"&amp;Tenor,BA42,Trigger)</f>
        <v>42241</v>
      </c>
      <c r="BA42" s="101">
        <f>_xll.qlCalendarAdvance(Calendar,BA41,AY42,"f",,Trigger)</f>
        <v>42243</v>
      </c>
      <c r="BB42" s="101">
        <f>_xll.qlInterestRateIndexMaturity(Currency&amp;"ibor"&amp;Tenor,BA42,Trigger)</f>
        <v>42611</v>
      </c>
      <c r="BC42" s="246">
        <f>_xll.qlIndexFixing($AC$5,AZ42,TRUE,_xll.ohTrigger(Trigger,Trigger12M))</f>
        <v>1.875396838328839E-3</v>
      </c>
      <c r="BD42" s="246">
        <f>_xll.qlIndexFixing($BE$1,AZ42,TRUE,_xll.ohTrigger(Trigger,Trigger12M))</f>
        <v>1.8922875793787937E-3</v>
      </c>
    </row>
    <row r="43" spans="1:56" s="80" customFormat="1" ht="11.25" customHeight="1" x14ac:dyDescent="0.2">
      <c r="A43" s="285" t="s">
        <v>235</v>
      </c>
      <c r="B43" s="317" t="str">
        <v>11Y</v>
      </c>
      <c r="C43" s="284" t="str">
        <v>11Y</v>
      </c>
      <c r="D43" s="284" t="str">
        <f t="shared" si="23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1.36273E-2</v>
      </c>
      <c r="J43" s="324" t="str">
        <f t="shared" si="24"/>
        <v>EUR_CURVE_12M_11Y</v>
      </c>
      <c r="K43" s="325" t="str">
        <f>IFERROR(_xll.qlSwapRateHelper2(,IF(DataSelect="Reference",$I43,J43),,$D43,Calendar,$G43,$F43,$H43,$K$33,0,E43,Discounting,Permanent,_xll.ohTrigger(Trigger,DataSelect),ObjectOverwrite),"--")</f>
        <v>obj_00df4#0002</v>
      </c>
      <c r="L43" s="281" t="b">
        <v>1</v>
      </c>
      <c r="N43" s="339" t="str">
        <f t="shared" si="19"/>
        <v>SW</v>
      </c>
      <c r="O43" s="339" t="str">
        <f t="shared" si="20"/>
        <v>16Y</v>
      </c>
      <c r="P43" s="343" t="str">
        <f t="shared" si="21"/>
        <v>obj_00dee#0002</v>
      </c>
      <c r="Q43" s="339" t="b">
        <f t="shared" si="22"/>
        <v>1</v>
      </c>
      <c r="R43" s="347">
        <v>1</v>
      </c>
      <c r="S43" s="347">
        <v>1</v>
      </c>
      <c r="T43" s="100" t="str">
        <v>obj_00de5</v>
      </c>
      <c r="U43" s="100" t="str">
        <f>_xll.qlRateHelperQuoteName(T43)</f>
        <v/>
      </c>
      <c r="V43" s="337">
        <f>_xll.qlRateHelperRate(T43,_xll.ohTrigger(Trigger,Trigger12M))</f>
        <v>1.7512399999999997E-2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50223</v>
      </c>
      <c r="Z43" s="246">
        <v>1.7776537253243019E-2</v>
      </c>
      <c r="AD43" s="250"/>
      <c r="AY43" s="100" t="s">
        <v>196</v>
      </c>
      <c r="AZ43" s="101">
        <f>_xll.qlInterestRateIndexFixingDate(Currency&amp;"ibor"&amp;Tenor,BA43,Trigger)</f>
        <v>42242</v>
      </c>
      <c r="BA43" s="101">
        <f>_xll.qlCalendarAdvance(Calendar,BA42,AY43,"f",,Trigger)</f>
        <v>42244</v>
      </c>
      <c r="BB43" s="101">
        <f>_xll.qlInterestRateIndexMaturity(Currency&amp;"ibor"&amp;Tenor,BA43,Trigger)</f>
        <v>42611</v>
      </c>
      <c r="BC43" s="246">
        <f>_xll.qlIndexFixing($AC$5,AZ43,TRUE,_xll.ohTrigger(Trigger,Trigger12M))</f>
        <v>1.8767461185153411E-3</v>
      </c>
      <c r="BD43" s="246">
        <f>_xll.qlIndexFixing($BE$1,AZ43,TRUE,_xll.ohTrigger(Trigger,Trigger12M))</f>
        <v>1.8932437522004451E-3</v>
      </c>
    </row>
    <row r="44" spans="1:56" s="80" customFormat="1" ht="11.25" customHeight="1" x14ac:dyDescent="0.2">
      <c r="A44" s="285" t="s">
        <v>235</v>
      </c>
      <c r="B44" s="317" t="str">
        <v>12Y</v>
      </c>
      <c r="C44" s="284" t="str">
        <v>12Y</v>
      </c>
      <c r="D44" s="284" t="str">
        <f t="shared" si="23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1.44E-2</v>
      </c>
      <c r="J44" s="324" t="str">
        <f t="shared" si="24"/>
        <v>EUR_CURVE_12M_12Y</v>
      </c>
      <c r="K44" s="325" t="str">
        <f>IFERROR(_xll.qlSwapRateHelper2(,IF(DataSelect="Reference",$I44,J44),,$D44,Calendar,$G44,$F44,$H44,$K$33,0,E44,Discounting,Permanent,_xll.ohTrigger(Trigger,DataSelect),ObjectOverwrite),"--")</f>
        <v>obj_00dc6#0002</v>
      </c>
      <c r="L44" s="281" t="b">
        <v>1</v>
      </c>
      <c r="N44" s="339" t="str">
        <f t="shared" si="19"/>
        <v>SW</v>
      </c>
      <c r="O44" s="339" t="str">
        <f t="shared" si="20"/>
        <v>17Y</v>
      </c>
      <c r="P44" s="343" t="str">
        <f t="shared" si="21"/>
        <v>obj_00dd5#0002</v>
      </c>
      <c r="Q44" s="339" t="b">
        <f t="shared" si="22"/>
        <v>1</v>
      </c>
      <c r="R44" s="347">
        <v>1</v>
      </c>
      <c r="S44" s="347">
        <v>1</v>
      </c>
      <c r="T44" s="100" t="str">
        <v>obj_00dd0</v>
      </c>
      <c r="U44" s="100" t="str">
        <f>_xll.qlRateHelperQuoteName(T44)</f>
        <v/>
      </c>
      <c r="V44" s="337">
        <f>_xll.qlRateHelperRate(T44,_xll.ohTrigger(Trigger,Trigger12M))</f>
        <v>1.7555400000000002E-2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50588</v>
      </c>
      <c r="Z44" s="246">
        <v>1.7808691060685829E-2</v>
      </c>
      <c r="AD44" s="250"/>
      <c r="AY44" s="100" t="s">
        <v>196</v>
      </c>
      <c r="AZ44" s="101">
        <f>_xll.qlInterestRateIndexFixingDate(Currency&amp;"ibor"&amp;Tenor,BA44,Trigger)</f>
        <v>42243</v>
      </c>
      <c r="BA44" s="101">
        <f>_xll.qlCalendarAdvance(Calendar,BA43,AY44,"f",,Trigger)</f>
        <v>42247</v>
      </c>
      <c r="BB44" s="101">
        <f>_xll.qlInterestRateIndexMaturity(Currency&amp;"ibor"&amp;Tenor,BA44,Trigger)</f>
        <v>42613</v>
      </c>
      <c r="BC44" s="246">
        <f>_xll.qlIndexFixing($AC$5,AZ44,TRUE,_xll.ohTrigger(Trigger,Trigger12M))</f>
        <v>1.8849603738662361E-3</v>
      </c>
      <c r="BD44" s="246">
        <f>_xll.qlIndexFixing($BE$1,AZ44,TRUE,_xll.ohTrigger(Trigger,Trigger12M))</f>
        <v>1.8971385314380089E-3</v>
      </c>
    </row>
    <row r="45" spans="1:56" s="80" customFormat="1" ht="11.25" customHeight="1" x14ac:dyDescent="0.2">
      <c r="A45" s="285" t="s">
        <v>235</v>
      </c>
      <c r="B45" s="317" t="str">
        <v>13Y</v>
      </c>
      <c r="C45" s="284" t="str">
        <v>13Y</v>
      </c>
      <c r="D45" s="284" t="str">
        <f t="shared" si="23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1.5044699999999999E-2</v>
      </c>
      <c r="J45" s="324" t="str">
        <f t="shared" si="24"/>
        <v>EUR_CURVE_12M_13Y</v>
      </c>
      <c r="K45" s="325" t="str">
        <f>IFERROR(_xll.qlSwapRateHelper2(,IF(DataSelect="Reference",$I45,J45),,$D45,Calendar,$G45,$F45,$H45,$K$33,0,E45,Discounting,Permanent,_xll.ohTrigger(Trigger,DataSelect),ObjectOverwrite),"--")</f>
        <v>obj_00e1f#0002</v>
      </c>
      <c r="L45" s="281" t="b">
        <v>1</v>
      </c>
      <c r="N45" s="339" t="str">
        <f t="shared" si="19"/>
        <v>SW</v>
      </c>
      <c r="O45" s="339" t="str">
        <f t="shared" si="20"/>
        <v>18Y</v>
      </c>
      <c r="P45" s="343" t="str">
        <f t="shared" si="21"/>
        <v>obj_00e4e#0002</v>
      </c>
      <c r="Q45" s="339" t="b">
        <f t="shared" si="22"/>
        <v>1</v>
      </c>
      <c r="R45" s="347">
        <v>1</v>
      </c>
      <c r="S45" s="347">
        <v>1</v>
      </c>
      <c r="T45" s="100" t="str">
        <v>obj_00df9</v>
      </c>
      <c r="U45" s="100" t="str">
        <f>_xll.qlRateHelperQuoteName(T45)</f>
        <v/>
      </c>
      <c r="V45" s="337">
        <f>_xll.qlRateHelperRate(T45,_xll.ohTrigger(Trigger,Trigger12M))</f>
        <v>1.7584699999999998E-2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50955</v>
      </c>
      <c r="Z45" s="246">
        <v>1.7826136827146195E-2</v>
      </c>
      <c r="AD45" s="250"/>
      <c r="AY45" s="100" t="s">
        <v>196</v>
      </c>
      <c r="AZ45" s="101">
        <f>_xll.qlInterestRateIndexFixingDate(Currency&amp;"ibor"&amp;Tenor,BA45,Trigger)</f>
        <v>42244</v>
      </c>
      <c r="BA45" s="101">
        <f>_xll.qlCalendarAdvance(Calendar,BA44,AY45,"f",,Trigger)</f>
        <v>42248</v>
      </c>
      <c r="BB45" s="101">
        <f>_xll.qlInterestRateIndexMaturity(Currency&amp;"ibor"&amp;Tenor,BA45,Trigger)</f>
        <v>42614</v>
      </c>
      <c r="BC45" s="246">
        <f>_xll.qlIndexFixing($AC$5,AZ45,TRUE,_xll.ohTrigger(Trigger,Trigger12M))</f>
        <v>1.8883981790007902E-3</v>
      </c>
      <c r="BD45" s="246">
        <f>_xll.qlIndexFixing($BE$1,AZ45,TRUE,_xll.ohTrigger(Trigger,Trigger12M))</f>
        <v>1.8985763222546873E-3</v>
      </c>
    </row>
    <row r="46" spans="1:56" s="80" customFormat="1" ht="11.25" customHeight="1" x14ac:dyDescent="0.2">
      <c r="A46" s="285" t="s">
        <v>235</v>
      </c>
      <c r="B46" s="317" t="str">
        <v>14Y</v>
      </c>
      <c r="C46" s="284" t="str">
        <v>14Y</v>
      </c>
      <c r="D46" s="284" t="str">
        <f t="shared" si="23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1.5573300000000002E-2</v>
      </c>
      <c r="J46" s="324" t="str">
        <f t="shared" si="24"/>
        <v>EUR_CURVE_12M_14Y</v>
      </c>
      <c r="K46" s="325" t="str">
        <f>IFERROR(_xll.qlSwapRateHelper2(,IF(DataSelect="Reference",$I46,J46),,$D46,Calendar,$G46,$F46,$H46,$K$33,0,E46,Discounting,Permanent,_xll.ohTrigger(Trigger,DataSelect),ObjectOverwrite),"--")</f>
        <v>obj_00dd1#0002</v>
      </c>
      <c r="L46" s="281" t="b">
        <v>1</v>
      </c>
      <c r="N46" s="339" t="str">
        <f t="shared" si="19"/>
        <v>SW</v>
      </c>
      <c r="O46" s="339" t="str">
        <f t="shared" si="20"/>
        <v>19Y</v>
      </c>
      <c r="P46" s="343" t="str">
        <f t="shared" si="21"/>
        <v>obj_00e3c#0002</v>
      </c>
      <c r="Q46" s="339" t="b">
        <f t="shared" si="22"/>
        <v>1</v>
      </c>
      <c r="R46" s="347">
        <v>1</v>
      </c>
      <c r="S46" s="347">
        <v>1</v>
      </c>
      <c r="T46" s="100" t="str">
        <v>obj_00ded</v>
      </c>
      <c r="U46" s="100" t="str">
        <f>_xll.qlRateHelperQuoteName(T46)</f>
        <v/>
      </c>
      <c r="V46" s="337">
        <f>_xll.qlRateHelperRate(T46,_xll.ohTrigger(Trigger,Trigger12M))</f>
        <v>1.7610000000000001E-2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51319</v>
      </c>
      <c r="Z46" s="246">
        <v>1.7838359029162802E-2</v>
      </c>
      <c r="AD46" s="250"/>
      <c r="AY46" s="100" t="s">
        <v>196</v>
      </c>
      <c r="AZ46" s="101">
        <f>_xll.qlInterestRateIndexFixingDate(Currency&amp;"ibor"&amp;Tenor,BA46,Trigger)</f>
        <v>42247</v>
      </c>
      <c r="BA46" s="101">
        <f>_xll.qlCalendarAdvance(Calendar,BA45,AY46,"f",,Trigger)</f>
        <v>42249</v>
      </c>
      <c r="BB46" s="101">
        <f>_xll.qlInterestRateIndexMaturity(Currency&amp;"ibor"&amp;Tenor,BA46,Trigger)</f>
        <v>42615</v>
      </c>
      <c r="BC46" s="246">
        <f>_xll.qlIndexFixing($AC$5,AZ46,TRUE,_xll.ohTrigger(Trigger,Trigger12M))</f>
        <v>1.8918396014035782E-3</v>
      </c>
      <c r="BD46" s="246">
        <f>_xll.qlIndexFixing($BE$1,AZ46,TRUE,_xll.ohTrigger(Trigger,Trigger12M))</f>
        <v>1.8999999993688092E-3</v>
      </c>
    </row>
    <row r="47" spans="1:56" s="80" customFormat="1" ht="11.25" customHeight="1" x14ac:dyDescent="0.2">
      <c r="A47" s="285" t="s">
        <v>235</v>
      </c>
      <c r="B47" s="317" t="str">
        <v>15Y</v>
      </c>
      <c r="C47" s="284" t="str">
        <v>15Y</v>
      </c>
      <c r="D47" s="284" t="str">
        <f t="shared" si="23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1.602E-2</v>
      </c>
      <c r="J47" s="324" t="str">
        <f t="shared" si="24"/>
        <v>EUR_CURVE_12M_15Y</v>
      </c>
      <c r="K47" s="325" t="str">
        <f>IFERROR(_xll.qlSwapRateHelper2(,IF(DataSelect="Reference",$I47,J47),,$D47,Calendar,$G47,$F47,$H47,$K$33,0,E47,Discounting,Permanent,_xll.ohTrigger(Trigger,DataSelect),ObjectOverwrite),"--")</f>
        <v>obj_00dcd#0002</v>
      </c>
      <c r="L47" s="281" t="b">
        <v>1</v>
      </c>
      <c r="N47" s="339" t="str">
        <f t="shared" si="19"/>
        <v>SW</v>
      </c>
      <c r="O47" s="339" t="str">
        <f t="shared" si="20"/>
        <v>20Y</v>
      </c>
      <c r="P47" s="343" t="str">
        <f t="shared" si="21"/>
        <v>obj_00e17#0002</v>
      </c>
      <c r="Q47" s="339" t="b">
        <f t="shared" si="22"/>
        <v>1</v>
      </c>
      <c r="R47" s="347">
        <v>1</v>
      </c>
      <c r="S47" s="347">
        <v>1</v>
      </c>
      <c r="T47" s="100" t="str">
        <v>obj_00e26</v>
      </c>
      <c r="U47" s="100" t="str">
        <f>_xll.qlRateHelperQuoteName(T47)</f>
        <v/>
      </c>
      <c r="V47" s="337">
        <f>_xll.qlRateHelperRate(T47,_xll.ohTrigger(Trigger,Trigger12M))</f>
        <v>1.7634399999999998E-2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51684</v>
      </c>
      <c r="Z47" s="246">
        <v>1.7852643991697035E-2</v>
      </c>
      <c r="AD47" s="250"/>
      <c r="AY47" s="100" t="s">
        <v>196</v>
      </c>
      <c r="AZ47" s="101">
        <f>_xll.qlInterestRateIndexFixingDate(Currency&amp;"ibor"&amp;Tenor,BA47,Trigger)</f>
        <v>42248</v>
      </c>
      <c r="BA47" s="101">
        <f>_xll.qlCalendarAdvance(Calendar,BA46,AY47,"f",,Trigger)</f>
        <v>42250</v>
      </c>
      <c r="BB47" s="101">
        <f>_xll.qlInterestRateIndexMaturity(Currency&amp;"ibor"&amp;Tenor,BA47,Trigger)</f>
        <v>42618</v>
      </c>
      <c r="BC47" s="246">
        <f>_xll.qlIndexFixing($AC$5,AZ47,TRUE,_xll.ohTrigger(Trigger,Trigger12M))</f>
        <v>1.8994842024836287E-3</v>
      </c>
      <c r="BD47" s="246">
        <f>_xll.qlIndexFixing($BE$1,AZ47,TRUE,_xll.ohTrigger(Trigger,Trigger12M))</f>
        <v>1.9021618949557292E-3</v>
      </c>
    </row>
    <row r="48" spans="1:56" s="80" customFormat="1" ht="11.25" customHeight="1" x14ac:dyDescent="0.2">
      <c r="A48" s="285" t="s">
        <v>235</v>
      </c>
      <c r="B48" s="317" t="str">
        <v>16Y</v>
      </c>
      <c r="C48" s="284" t="str">
        <v>16Y</v>
      </c>
      <c r="D48" s="284" t="str">
        <f t="shared" si="23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1.6399999999999998E-2</v>
      </c>
      <c r="J48" s="324" t="str">
        <f t="shared" si="24"/>
        <v>EUR_CURVE_12M_16Y</v>
      </c>
      <c r="K48" s="325" t="str">
        <f>IFERROR(_xll.qlSwapRateHelper2(,IF(DataSelect="Reference",$I48,J48),,$D48,Calendar,$G48,$F48,$H48,$K$33,0,E48,Discounting,Permanent,_xll.ohTrigger(Trigger,DataSelect),ObjectOverwrite),"--")</f>
        <v>obj_00dee#0002</v>
      </c>
      <c r="L48" s="281" t="b">
        <v>1</v>
      </c>
      <c r="N48" s="339" t="str">
        <f t="shared" si="19"/>
        <v>SW</v>
      </c>
      <c r="O48" s="339" t="str">
        <f t="shared" si="20"/>
        <v>21Y</v>
      </c>
      <c r="P48" s="343" t="str">
        <f t="shared" si="21"/>
        <v>obj_00e23#0002</v>
      </c>
      <c r="Q48" s="339" t="b">
        <f t="shared" si="22"/>
        <v>1</v>
      </c>
      <c r="R48" s="347">
        <v>1</v>
      </c>
      <c r="S48" s="347">
        <v>1</v>
      </c>
      <c r="T48" s="100" t="str">
        <v>obj_00e03</v>
      </c>
      <c r="U48" s="100" t="str">
        <f>_xll.qlRateHelperQuoteName(T48)</f>
        <v/>
      </c>
      <c r="V48" s="337">
        <f>_xll.qlRateHelperRate(T48,_xll.ohTrigger(Trigger,Trigger12M))</f>
        <v>1.7659899999999999E-2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52049</v>
      </c>
      <c r="Z48" s="246">
        <v>1.7869294866267916E-2</v>
      </c>
      <c r="AD48" s="250"/>
      <c r="AY48" s="100" t="s">
        <v>196</v>
      </c>
      <c r="AZ48" s="101">
        <f>_xll.qlInterestRateIndexFixingDate(Currency&amp;"ibor"&amp;Tenor,BA48,Trigger)</f>
        <v>42249</v>
      </c>
      <c r="BA48" s="101">
        <f>_xll.qlCalendarAdvance(Calendar,BA47,AY48,"f",,Trigger)</f>
        <v>42251</v>
      </c>
      <c r="BB48" s="101">
        <f>_xll.qlInterestRateIndexMaturity(Currency&amp;"ibor"&amp;Tenor,BA48,Trigger)</f>
        <v>42618</v>
      </c>
      <c r="BC48" s="246">
        <f>_xll.qlIndexFixing($AC$5,AZ48,TRUE,_xll.ohTrigger(Trigger,Trigger12M))</f>
        <v>1.9008782071391948E-3</v>
      </c>
      <c r="BD48" s="246">
        <f>_xll.qlIndexFixing($BE$1,AZ48,TRUE,_xll.ohTrigger(Trigger,Trigger12M))</f>
        <v>1.9031776660081775E-3</v>
      </c>
    </row>
    <row r="49" spans="1:56" s="80" customFormat="1" ht="11.25" customHeight="1" x14ac:dyDescent="0.2">
      <c r="A49" s="285" t="s">
        <v>235</v>
      </c>
      <c r="B49" s="317" t="str">
        <v>17Y</v>
      </c>
      <c r="C49" s="284" t="str">
        <v>17Y</v>
      </c>
      <c r="D49" s="284" t="str">
        <f t="shared" si="23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1.6721900000000001E-2</v>
      </c>
      <c r="J49" s="324" t="str">
        <f t="shared" si="24"/>
        <v>EUR_CURVE_12M_17Y</v>
      </c>
      <c r="K49" s="325" t="str">
        <f>IFERROR(_xll.qlSwapRateHelper2(,IF(DataSelect="Reference",$I49,J49),,$D49,Calendar,$G49,$F49,$H49,$K$33,0,E49,Discounting,Permanent,_xll.ohTrigger(Trigger,DataSelect),ObjectOverwrite),"--")</f>
        <v>obj_00dd5#0002</v>
      </c>
      <c r="L49" s="281" t="b">
        <v>1</v>
      </c>
      <c r="N49" s="339" t="str">
        <f t="shared" si="19"/>
        <v>SW</v>
      </c>
      <c r="O49" s="339" t="str">
        <f t="shared" si="20"/>
        <v>22Y</v>
      </c>
      <c r="P49" s="343" t="str">
        <f t="shared" si="21"/>
        <v>obj_00de5#0002</v>
      </c>
      <c r="Q49" s="339" t="b">
        <f t="shared" si="22"/>
        <v>1</v>
      </c>
      <c r="R49" s="347">
        <v>1</v>
      </c>
      <c r="S49" s="347">
        <v>1</v>
      </c>
      <c r="T49" s="100" t="str">
        <v>obj_00dff</v>
      </c>
      <c r="U49" s="100" t="str">
        <f>_xll.qlRateHelperQuoteName(T49)</f>
        <v/>
      </c>
      <c r="V49" s="337">
        <f>_xll.qlRateHelperRate(T49,_xll.ohTrigger(Trigger,Trigger12M))</f>
        <v>1.7686E-2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52414</v>
      </c>
      <c r="Z49" s="246">
        <v>1.7887617689680144E-2</v>
      </c>
      <c r="AD49" s="250"/>
      <c r="AY49" s="100" t="s">
        <v>196</v>
      </c>
      <c r="AZ49" s="101">
        <f>_xll.qlInterestRateIndexFixingDate(Currency&amp;"ibor"&amp;Tenor,BA49,Trigger)</f>
        <v>42250</v>
      </c>
      <c r="BA49" s="101">
        <f>_xll.qlCalendarAdvance(Calendar,BA48,AY49,"f",,Trigger)</f>
        <v>42254</v>
      </c>
      <c r="BB49" s="101">
        <f>_xll.qlInterestRateIndexMaturity(Currency&amp;"ibor"&amp;Tenor,BA49,Trigger)</f>
        <v>42620</v>
      </c>
      <c r="BC49" s="246">
        <f>_xll.qlIndexFixing($AC$5,AZ49,TRUE,_xll.ohTrigger(Trigger,Trigger12M))</f>
        <v>1.909251977557847E-3</v>
      </c>
      <c r="BD49" s="246">
        <f>_xll.qlIndexFixing($BE$1,AZ49,TRUE,_xll.ohTrigger(Trigger,Trigger12M))</f>
        <v>1.9069574074152124E-3</v>
      </c>
    </row>
    <row r="50" spans="1:56" s="80" customFormat="1" ht="11.25" customHeight="1" x14ac:dyDescent="0.2">
      <c r="A50" s="285" t="s">
        <v>235</v>
      </c>
      <c r="B50" s="317" t="str">
        <v>18Y</v>
      </c>
      <c r="C50" s="284" t="str">
        <v>18Y</v>
      </c>
      <c r="D50" s="284" t="str">
        <f t="shared" si="23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1.69838E-2</v>
      </c>
      <c r="J50" s="324" t="str">
        <f t="shared" si="24"/>
        <v>EUR_CURVE_12M_18Y</v>
      </c>
      <c r="K50" s="325" t="str">
        <f>IFERROR(_xll.qlSwapRateHelper2(,IF(DataSelect="Reference",$I50,J50),,$D50,Calendar,$G50,$F50,$H50,$K$33,0,E50,Discounting,Permanent,_xll.ohTrigger(Trigger,DataSelect),ObjectOverwrite),"--")</f>
        <v>obj_00e4e#0002</v>
      </c>
      <c r="L50" s="281" t="b">
        <v>1</v>
      </c>
      <c r="N50" s="339" t="str">
        <f t="shared" si="19"/>
        <v>SW</v>
      </c>
      <c r="O50" s="339" t="str">
        <f t="shared" si="20"/>
        <v>23Y</v>
      </c>
      <c r="P50" s="343" t="str">
        <f t="shared" si="21"/>
        <v>obj_00dd0#0002</v>
      </c>
      <c r="Q50" s="339" t="b">
        <f t="shared" si="22"/>
        <v>1</v>
      </c>
      <c r="R50" s="347">
        <v>1</v>
      </c>
      <c r="S50" s="347">
        <v>1</v>
      </c>
      <c r="T50" s="100" t="str">
        <v>obj_00e2a</v>
      </c>
      <c r="U50" s="100" t="str">
        <f>_xll.qlRateHelperQuoteName(T50)</f>
        <v/>
      </c>
      <c r="V50" s="337">
        <f>_xll.qlRateHelperRate(T50,_xll.ohTrigger(Trigger,Trigger12M))</f>
        <v>1.7713900000000001E-2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52782</v>
      </c>
      <c r="Z50" s="246">
        <v>1.7907235765902477E-2</v>
      </c>
      <c r="AD50" s="250"/>
      <c r="AY50" s="100" t="s">
        <v>196</v>
      </c>
      <c r="AZ50" s="101">
        <f>_xll.qlInterestRateIndexFixingDate(Currency&amp;"ibor"&amp;Tenor,BA50,Trigger)</f>
        <v>42251</v>
      </c>
      <c r="BA50" s="101">
        <f>_xll.qlCalendarAdvance(Calendar,BA49,AY50,"f",,Trigger)</f>
        <v>42255</v>
      </c>
      <c r="BB50" s="101">
        <f>_xll.qlInterestRateIndexMaturity(Currency&amp;"ibor"&amp;Tenor,BA50,Trigger)</f>
        <v>42621</v>
      </c>
      <c r="BC50" s="246">
        <f>_xll.qlIndexFixing($AC$5,AZ50,TRUE,_xll.ohTrigger(Trigger,Trigger12M))</f>
        <v>1.9127479319253709E-3</v>
      </c>
      <c r="BD50" s="246">
        <f>_xll.qlIndexFixing($BE$1,AZ50,TRUE,_xll.ohTrigger(Trigger,Trigger12M))</f>
        <v>1.9083210279340092E-3</v>
      </c>
    </row>
    <row r="51" spans="1:56" s="80" customFormat="1" ht="11.25" customHeight="1" x14ac:dyDescent="0.2">
      <c r="A51" s="285" t="s">
        <v>235</v>
      </c>
      <c r="B51" s="317" t="str">
        <v>19Y</v>
      </c>
      <c r="C51" s="284" t="str">
        <v>19Y</v>
      </c>
      <c r="D51" s="284" t="str">
        <f t="shared" si="23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1.71884E-2</v>
      </c>
      <c r="J51" s="324" t="str">
        <f t="shared" si="24"/>
        <v>EUR_CURVE_12M_19Y</v>
      </c>
      <c r="K51" s="325" t="str">
        <f>IFERROR(_xll.qlSwapRateHelper2(,IF(DataSelect="Reference",$I51,J51),,$D51,Calendar,$G51,$F51,$H51,$K$33,0,E51,Discounting,Permanent,_xll.ohTrigger(Trigger,DataSelect),ObjectOverwrite),"--")</f>
        <v>obj_00e3c#0002</v>
      </c>
      <c r="L51" s="281" t="b">
        <v>1</v>
      </c>
      <c r="N51" s="339" t="str">
        <f t="shared" si="19"/>
        <v>SW</v>
      </c>
      <c r="O51" s="339" t="str">
        <f t="shared" si="20"/>
        <v>24Y</v>
      </c>
      <c r="P51" s="343" t="str">
        <f t="shared" si="21"/>
        <v>obj_00df9#0002</v>
      </c>
      <c r="Q51" s="339" t="b">
        <f t="shared" si="22"/>
        <v>1</v>
      </c>
      <c r="R51" s="347">
        <v>1</v>
      </c>
      <c r="S51" s="347">
        <v>1</v>
      </c>
      <c r="T51" s="100" t="str">
        <v>obj_00e46</v>
      </c>
      <c r="U51" s="100" t="str">
        <f>_xll.qlRateHelperQuoteName(T51)</f>
        <v/>
      </c>
      <c r="V51" s="337">
        <f>_xll.qlRateHelperRate(T51,_xll.ohTrigger(Trigger,Trigger12M))</f>
        <v>1.7739999999999999E-2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53146</v>
      </c>
      <c r="Z51" s="246">
        <v>1.7927287627322541E-2</v>
      </c>
      <c r="AD51" s="250"/>
      <c r="AY51" s="100" t="s">
        <v>196</v>
      </c>
      <c r="AZ51" s="101">
        <f>_xll.qlInterestRateIndexFixingDate(Currency&amp;"ibor"&amp;Tenor,BA51,Trigger)</f>
        <v>42254</v>
      </c>
      <c r="BA51" s="101">
        <f>_xll.qlCalendarAdvance(Calendar,BA50,AY51,"f",,Trigger)</f>
        <v>42256</v>
      </c>
      <c r="BB51" s="101">
        <f>_xll.qlInterestRateIndexMaturity(Currency&amp;"ibor"&amp;Tenor,BA51,Trigger)</f>
        <v>42622</v>
      </c>
      <c r="BC51" s="246">
        <f>_xll.qlIndexFixing($AC$5,AZ51,TRUE,_xll.ohTrigger(Trigger,Trigger12M))</f>
        <v>1.9162483794497797E-3</v>
      </c>
      <c r="BD51" s="246">
        <f>_xll.qlIndexFixing($BE$1,AZ51,TRUE,_xll.ohTrigger(Trigger,Trigger12M))</f>
        <v>1.9096766851753367E-3</v>
      </c>
    </row>
    <row r="52" spans="1:56" s="80" customFormat="1" ht="11.25" customHeight="1" x14ac:dyDescent="0.2">
      <c r="A52" s="285" t="s">
        <v>235</v>
      </c>
      <c r="B52" s="317" t="str">
        <v>20Y</v>
      </c>
      <c r="C52" s="284" t="str">
        <v>20Y</v>
      </c>
      <c r="D52" s="284" t="str">
        <f t="shared" si="23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1.7340000000000001E-2</v>
      </c>
      <c r="J52" s="324" t="str">
        <f t="shared" si="24"/>
        <v>EUR_CURVE_12M_20Y</v>
      </c>
      <c r="K52" s="325" t="str">
        <f>IFERROR(_xll.qlSwapRateHelper2(,IF(DataSelect="Reference",$I52,J52),,$D52,Calendar,$G52,$F52,$H52,$K$33,0,E52,Discounting,Permanent,_xll.ohTrigger(Trigger,DataSelect),ObjectOverwrite),"--")</f>
        <v>obj_00e17#0002</v>
      </c>
      <c r="L52" s="281" t="b">
        <v>1</v>
      </c>
      <c r="N52" s="339" t="str">
        <f t="shared" si="19"/>
        <v>SW</v>
      </c>
      <c r="O52" s="339" t="str">
        <f t="shared" si="20"/>
        <v>25Y</v>
      </c>
      <c r="P52" s="343" t="str">
        <f t="shared" si="21"/>
        <v>obj_00ded#0002</v>
      </c>
      <c r="Q52" s="339" t="b">
        <f t="shared" si="22"/>
        <v>1</v>
      </c>
      <c r="R52" s="347">
        <v>1</v>
      </c>
      <c r="S52" s="347">
        <v>1</v>
      </c>
      <c r="T52" s="100" t="str">
        <v>obj_00e0b</v>
      </c>
      <c r="U52" s="100" t="str">
        <f>_xll.qlRateHelperQuoteName(T52)</f>
        <v/>
      </c>
      <c r="V52" s="337">
        <f>_xll.qlRateHelperRate(T52,_xll.ohTrigger(Trigger,Trigger12M))</f>
        <v>1.7765599999999999E-2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53510</v>
      </c>
      <c r="Z52" s="246">
        <v>1.7947447219855257E-2</v>
      </c>
      <c r="AD52" s="250"/>
      <c r="AY52" s="100" t="s">
        <v>196</v>
      </c>
      <c r="AZ52" s="101">
        <f>_xll.qlInterestRateIndexFixingDate(Currency&amp;"ibor"&amp;Tenor,BA52,Trigger)</f>
        <v>42255</v>
      </c>
      <c r="BA52" s="101">
        <f>_xll.qlCalendarAdvance(Calendar,BA51,AY52,"f",,Trigger)</f>
        <v>42257</v>
      </c>
      <c r="BB52" s="101">
        <f>_xll.qlInterestRateIndexMaturity(Currency&amp;"ibor"&amp;Tenor,BA52,Trigger)</f>
        <v>42625</v>
      </c>
      <c r="BC52" s="246">
        <f>_xll.qlIndexFixing($AC$5,AZ52,TRUE,_xll.ohTrigger(Trigger,Trigger12M))</f>
        <v>1.923942019284586E-3</v>
      </c>
      <c r="BD52" s="246">
        <f>_xll.qlIndexFixing($BE$1,AZ52,TRUE,_xll.ohTrigger(Trigger,Trigger12M))</f>
        <v>1.9115344464953889E-3</v>
      </c>
    </row>
    <row r="53" spans="1:56" s="80" customFormat="1" ht="11.25" customHeight="1" x14ac:dyDescent="0.2">
      <c r="A53" s="285" t="s">
        <v>235</v>
      </c>
      <c r="B53" s="317" t="str">
        <v>21Y</v>
      </c>
      <c r="C53" s="284" t="str">
        <v>21Y</v>
      </c>
      <c r="D53" s="284" t="str">
        <f t="shared" si="23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1.7445499999999999E-2</v>
      </c>
      <c r="J53" s="324" t="str">
        <f t="shared" si="24"/>
        <v>EUR_CURVE_12M_21Y</v>
      </c>
      <c r="K53" s="325" t="str">
        <f>IFERROR(_xll.qlSwapRateHelper2(,IF(DataSelect="Reference",$I53,J53),,$D53,Calendar,$G53,$F53,$H53,$K$33,0,E53,Discounting,Permanent,_xll.ohTrigger(Trigger,DataSelect),ObjectOverwrite),"--")</f>
        <v>obj_00e23#0002</v>
      </c>
      <c r="L53" s="281" t="b">
        <v>1</v>
      </c>
      <c r="N53" s="339" t="str">
        <f t="shared" si="19"/>
        <v>SW</v>
      </c>
      <c r="O53" s="339" t="str">
        <f t="shared" si="20"/>
        <v>26Y</v>
      </c>
      <c r="P53" s="343" t="str">
        <f t="shared" si="21"/>
        <v>obj_00e26#0002</v>
      </c>
      <c r="Q53" s="339" t="b">
        <f t="shared" si="22"/>
        <v>1</v>
      </c>
      <c r="R53" s="347">
        <v>1</v>
      </c>
      <c r="S53" s="347">
        <v>1</v>
      </c>
      <c r="T53" s="100" t="str">
        <v>obj_00e49</v>
      </c>
      <c r="U53" s="100" t="str">
        <f>_xll.qlRateHelperQuoteName(T53)</f>
        <v/>
      </c>
      <c r="V53" s="337">
        <f>_xll.qlRateHelperRate(T53,_xll.ohTrigger(Trigger,Trigger12M))</f>
        <v>1.7789200000000002E-2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53875</v>
      </c>
      <c r="Z53" s="246">
        <v>1.7965799744962554E-2</v>
      </c>
      <c r="AD53" s="250"/>
      <c r="AY53" s="100" t="s">
        <v>196</v>
      </c>
      <c r="AZ53" s="101">
        <f>_xll.qlInterestRateIndexFixingDate(Currency&amp;"ibor"&amp;Tenor,BA53,Trigger)</f>
        <v>42256</v>
      </c>
      <c r="BA53" s="101">
        <f>_xll.qlCalendarAdvance(Calendar,BA52,AY53,"f",,Trigger)</f>
        <v>42258</v>
      </c>
      <c r="BB53" s="101">
        <f>_xll.qlInterestRateIndexMaturity(Currency&amp;"ibor"&amp;Tenor,BA53,Trigger)</f>
        <v>42625</v>
      </c>
      <c r="BC53" s="246">
        <f>_xll.qlIndexFixing($AC$5,AZ53,TRUE,_xll.ohTrigger(Trigger,Trigger12M))</f>
        <v>1.9253586203786303E-3</v>
      </c>
      <c r="BD53" s="246">
        <f>_xll.qlIndexFixing($BE$1,AZ53,TRUE,_xll.ohTrigger(Trigger,Trigger12M))</f>
        <v>1.9126122704774024E-3</v>
      </c>
    </row>
    <row r="54" spans="1:56" s="80" customFormat="1" ht="11.25" customHeight="1" x14ac:dyDescent="0.2">
      <c r="A54" s="285" t="s">
        <v>235</v>
      </c>
      <c r="B54" s="317" t="str">
        <v>22Y</v>
      </c>
      <c r="C54" s="284" t="str">
        <v>22Y</v>
      </c>
      <c r="D54" s="284" t="str">
        <f t="shared" si="23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1.7512399999999997E-2</v>
      </c>
      <c r="J54" s="324" t="str">
        <f t="shared" si="24"/>
        <v>EUR_CURVE_12M_22Y</v>
      </c>
      <c r="K54" s="325" t="str">
        <f>IFERROR(_xll.qlSwapRateHelper2(,IF(DataSelect="Reference",$I54,J54),,$D54,Calendar,$G54,$F54,$H54,$K$33,0,E54,Discounting,Permanent,_xll.ohTrigger(Trigger,DataSelect),ObjectOverwrite),"--")</f>
        <v>obj_00de5#0002</v>
      </c>
      <c r="L54" s="281" t="b">
        <v>1</v>
      </c>
      <c r="N54" s="339" t="str">
        <f t="shared" si="19"/>
        <v>SW</v>
      </c>
      <c r="O54" s="339" t="str">
        <f t="shared" si="20"/>
        <v>27Y</v>
      </c>
      <c r="P54" s="343" t="str">
        <f t="shared" si="21"/>
        <v>obj_00e03#0002</v>
      </c>
      <c r="Q54" s="339" t="b">
        <f t="shared" si="22"/>
        <v>1</v>
      </c>
      <c r="R54" s="347">
        <v>1</v>
      </c>
      <c r="S54" s="347">
        <v>1</v>
      </c>
      <c r="T54" s="100" t="str">
        <v>obj_00dc7</v>
      </c>
      <c r="U54" s="100" t="str">
        <f>_xll.qlRateHelperQuoteName(T54)</f>
        <v/>
      </c>
      <c r="V54" s="337">
        <f>_xll.qlRateHelperRate(T54,_xll.ohTrigger(Trigger,Trigger12M))</f>
        <v>1.7810699999999999E-2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54241</v>
      </c>
      <c r="Z54" s="246">
        <v>1.7980694024864328E-2</v>
      </c>
      <c r="AD54" s="250"/>
      <c r="AY54" s="100" t="s">
        <v>196</v>
      </c>
      <c r="AZ54" s="101">
        <f>_xll.qlInterestRateIndexFixingDate(Currency&amp;"ibor"&amp;Tenor,BA54,Trigger)</f>
        <v>42257</v>
      </c>
      <c r="BA54" s="101">
        <f>_xll.qlCalendarAdvance(Calendar,BA53,AY54,"f",,Trigger)</f>
        <v>42261</v>
      </c>
      <c r="BB54" s="101">
        <f>_xll.qlInterestRateIndexMaturity(Currency&amp;"ibor"&amp;Tenor,BA54,Trigger)</f>
        <v>42627</v>
      </c>
      <c r="BC54" s="246">
        <f>_xll.qlIndexFixing($AC$5,AZ54,TRUE,_xll.ohTrigger(Trigger,Trigger12M))</f>
        <v>1.9338180160993848E-3</v>
      </c>
      <c r="BD54" s="246">
        <f>_xll.qlIndexFixing($BE$1,AZ54,TRUE,_xll.ohTrigger(Trigger,Trigger12M))</f>
        <v>1.9163553788709064E-3</v>
      </c>
    </row>
    <row r="55" spans="1:56" s="80" customFormat="1" ht="11.25" customHeight="1" x14ac:dyDescent="0.2">
      <c r="A55" s="285" t="s">
        <v>235</v>
      </c>
      <c r="B55" s="317" t="str">
        <v>23Y</v>
      </c>
      <c r="C55" s="284" t="str">
        <v>23Y</v>
      </c>
      <c r="D55" s="284" t="str">
        <f t="shared" si="23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1.7555400000000002E-2</v>
      </c>
      <c r="J55" s="324" t="str">
        <f t="shared" si="24"/>
        <v>EUR_CURVE_12M_23Y</v>
      </c>
      <c r="K55" s="325" t="str">
        <f>IFERROR(_xll.qlSwapRateHelper2(,IF(DataSelect="Reference",$I55,J55),,$D55,Calendar,$G55,$F55,$H55,$K$33,0,E55,Discounting,Permanent,_xll.ohTrigger(Trigger,DataSelect),ObjectOverwrite),"--")</f>
        <v>obj_00dd0#0002</v>
      </c>
      <c r="L55" s="281" t="b">
        <v>1</v>
      </c>
      <c r="N55" s="339" t="str">
        <f t="shared" si="19"/>
        <v>SW</v>
      </c>
      <c r="O55" s="339" t="str">
        <f t="shared" si="20"/>
        <v>28Y</v>
      </c>
      <c r="P55" s="343" t="str">
        <f t="shared" si="21"/>
        <v>obj_00dff#0002</v>
      </c>
      <c r="Q55" s="339" t="b">
        <f t="shared" si="22"/>
        <v>1</v>
      </c>
      <c r="R55" s="347">
        <v>1</v>
      </c>
      <c r="S55" s="347">
        <v>1</v>
      </c>
      <c r="T55" s="100" t="str">
        <v>obj_00ddb</v>
      </c>
      <c r="U55" s="100" t="str">
        <f>_xll.qlRateHelperQuoteName(T55)</f>
        <v/>
      </c>
      <c r="V55" s="337">
        <f>_xll.qlRateHelperRate(T55,_xll.ohTrigger(Trigger,Trigger12M))</f>
        <v>1.7826500000000002E-2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54606</v>
      </c>
      <c r="Z55" s="246">
        <v>1.7990642684467269E-2</v>
      </c>
      <c r="AD55" s="250"/>
      <c r="AY55" s="100" t="s">
        <v>196</v>
      </c>
      <c r="AZ55" s="101">
        <f>_xll.qlInterestRateIndexFixingDate(Currency&amp;"ibor"&amp;Tenor,BA55,Trigger)</f>
        <v>42258</v>
      </c>
      <c r="BA55" s="101">
        <f>_xll.qlCalendarAdvance(Calendar,BA54,AY55,"f",,Trigger)</f>
        <v>42262</v>
      </c>
      <c r="BB55" s="101">
        <f>_xll.qlInterestRateIndexMaturity(Currency&amp;"ibor"&amp;Tenor,BA55,Trigger)</f>
        <v>42628</v>
      </c>
      <c r="BC55" s="246">
        <f>_xll.qlIndexFixing($AC$5,AZ55,TRUE,_xll.ohTrigger(Trigger,Trigger12M))</f>
        <v>1.9373454235706369E-3</v>
      </c>
      <c r="BD55" s="246">
        <f>_xll.qlIndexFixing($BE$1,AZ55,TRUE,_xll.ohTrigger(Trigger,Trigger12M))</f>
        <v>1.9176751704822052E-3</v>
      </c>
    </row>
    <row r="56" spans="1:56" s="80" customFormat="1" ht="11.25" customHeight="1" x14ac:dyDescent="0.2">
      <c r="A56" s="285" t="s">
        <v>235</v>
      </c>
      <c r="B56" s="317" t="str">
        <v>24Y</v>
      </c>
      <c r="C56" s="284" t="str">
        <v>24Y</v>
      </c>
      <c r="D56" s="284" t="str">
        <f t="shared" si="23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1.7584699999999998E-2</v>
      </c>
      <c r="J56" s="324" t="str">
        <f t="shared" si="24"/>
        <v>EUR_CURVE_12M_24Y</v>
      </c>
      <c r="K56" s="325" t="str">
        <f>IFERROR(_xll.qlSwapRateHelper2(,IF(DataSelect="Reference",$I56,J56),,$D56,Calendar,$G56,$F56,$H56,$K$33,0,E56,Discounting,Permanent,_xll.ohTrigger(Trigger,DataSelect),ObjectOverwrite),"--")</f>
        <v>obj_00df9#0002</v>
      </c>
      <c r="L56" s="281" t="b">
        <v>1</v>
      </c>
      <c r="N56" s="339" t="str">
        <f t="shared" si="19"/>
        <v>SW</v>
      </c>
      <c r="O56" s="339" t="str">
        <f t="shared" si="20"/>
        <v>29Y</v>
      </c>
      <c r="P56" s="343" t="str">
        <f t="shared" si="21"/>
        <v>obj_00e2a#0002</v>
      </c>
      <c r="Q56" s="339" t="b">
        <f t="shared" si="22"/>
        <v>1</v>
      </c>
      <c r="R56" s="347">
        <v>1</v>
      </c>
      <c r="S56" s="347">
        <v>1</v>
      </c>
      <c r="T56" s="100" t="str">
        <v>obj_00e2e</v>
      </c>
      <c r="U56" s="100" t="str">
        <f>_xll.qlRateHelperQuoteName(T56)</f>
        <v/>
      </c>
      <c r="V56" s="337">
        <f>_xll.qlRateHelperRate(T56,_xll.ohTrigger(Trigger,Trigger12M))</f>
        <v>1.78368E-2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54973</v>
      </c>
      <c r="Z56" s="246">
        <v>1.7994246876691808E-2</v>
      </c>
      <c r="AD56" s="250"/>
      <c r="AY56" s="100" t="s">
        <v>196</v>
      </c>
      <c r="AZ56" s="101">
        <f>_xll.qlInterestRateIndexFixingDate(Currency&amp;"ibor"&amp;Tenor,BA56,Trigger)</f>
        <v>42261</v>
      </c>
      <c r="BA56" s="101">
        <f>_xll.qlCalendarAdvance(Calendar,BA55,AY56,"f",,Trigger)</f>
        <v>42263</v>
      </c>
      <c r="BB56" s="101">
        <f>_xll.qlInterestRateIndexMaturity(Currency&amp;"ibor"&amp;Tenor,BA56,Trigger)</f>
        <v>42629</v>
      </c>
      <c r="BC56" s="246">
        <f>_xll.qlIndexFixing($AC$5,AZ56,TRUE,_xll.ohTrigger(Trigger,Trigger12M))</f>
        <v>1.9401670809184104E-3</v>
      </c>
      <c r="BD56" s="246">
        <f>_xll.qlIndexFixing($BE$1,AZ56,TRUE,_xll.ohTrigger(Trigger,Trigger12M))</f>
        <v>1.9189909701898659E-3</v>
      </c>
    </row>
    <row r="57" spans="1:56" s="80" customFormat="1" ht="11.25" customHeight="1" x14ac:dyDescent="0.2">
      <c r="A57" s="285" t="s">
        <v>235</v>
      </c>
      <c r="B57" s="317" t="str">
        <v>25Y</v>
      </c>
      <c r="C57" s="284" t="str">
        <v>25Y</v>
      </c>
      <c r="D57" s="284" t="str">
        <f t="shared" si="23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1.7610000000000001E-2</v>
      </c>
      <c r="J57" s="324" t="str">
        <f t="shared" si="24"/>
        <v>EUR_CURVE_12M_25Y</v>
      </c>
      <c r="K57" s="325" t="str">
        <f>IFERROR(_xll.qlSwapRateHelper2(,IF(DataSelect="Reference",$I57,J57),,$D57,Calendar,$G57,$F57,$H57,$K$33,0,E57,Discounting,Permanent,_xll.ohTrigger(Trigger,DataSelect),ObjectOverwrite),"--")</f>
        <v>obj_00ded#0002</v>
      </c>
      <c r="L57" s="281" t="b">
        <v>1</v>
      </c>
      <c r="N57" s="339" t="str">
        <f t="shared" si="19"/>
        <v>SW</v>
      </c>
      <c r="O57" s="339" t="str">
        <f t="shared" si="20"/>
        <v>30Y</v>
      </c>
      <c r="P57" s="343" t="str">
        <f t="shared" si="21"/>
        <v>obj_00e46#0002</v>
      </c>
      <c r="Q57" s="339" t="b">
        <f t="shared" si="22"/>
        <v>1</v>
      </c>
      <c r="R57" s="347">
        <v>1</v>
      </c>
      <c r="S57" s="347">
        <v>1</v>
      </c>
      <c r="T57" s="100" t="str">
        <v>obj_00dec</v>
      </c>
      <c r="U57" s="100" t="str">
        <f>_xll.qlRateHelperQuoteName(T57)</f>
        <v/>
      </c>
      <c r="V57" s="337">
        <f>_xll.qlRateHelperRate(T57,_xll.ohTrigger(Trigger,Trigger12M))</f>
        <v>1.7840700000000001E-2</v>
      </c>
      <c r="W57" s="337" t="str">
        <f>IFERROR(_xll.qlFuturesRateHelperConvexityAdjustment(T57,Trigger),"--")</f>
        <v>--</v>
      </c>
      <c r="X57" s="101">
        <f>_xll.qlRateHelperEarliestDate(T57,Trigger)</f>
        <v>42187</v>
      </c>
      <c r="Y57" s="101">
        <f>_xll.qlRateHelperLatestDate(T57,Trigger)</f>
        <v>55337</v>
      </c>
      <c r="Z57" s="246">
        <v>1.7990405712635632E-2</v>
      </c>
      <c r="AD57" s="250"/>
      <c r="AY57" s="100" t="s">
        <v>196</v>
      </c>
      <c r="AZ57" s="101">
        <f>_xll.qlInterestRateIndexFixingDate(Currency&amp;"ibor"&amp;Tenor,BA57,Trigger)</f>
        <v>42262</v>
      </c>
      <c r="BA57" s="101">
        <f>_xll.qlCalendarAdvance(Calendar,BA56,AY57,"f",,Trigger)</f>
        <v>42264</v>
      </c>
      <c r="BB57" s="101">
        <f>_xll.qlInterestRateIndexMaturity(Currency&amp;"ibor"&amp;Tenor,BA57,Trigger)</f>
        <v>42632</v>
      </c>
      <c r="BC57" s="246">
        <f>_xll.qlIndexFixing($AC$5,AZ57,TRUE,_xll.ohTrigger(Trigger,Trigger12M))</f>
        <v>1.9457741438510367E-3</v>
      </c>
      <c r="BD57" s="246">
        <f>_xll.qlIndexFixing($BE$1,AZ57,TRUE,_xll.ohTrigger(Trigger,Trigger12M))</f>
        <v>1.9206218906095539E-3</v>
      </c>
    </row>
    <row r="58" spans="1:56" s="80" customFormat="1" ht="11.25" customHeight="1" x14ac:dyDescent="0.2">
      <c r="A58" s="285" t="s">
        <v>235</v>
      </c>
      <c r="B58" s="317" t="str">
        <v>26Y</v>
      </c>
      <c r="C58" s="284" t="str">
        <v>26Y</v>
      </c>
      <c r="D58" s="284" t="str">
        <f t="shared" si="23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1.7634399999999998E-2</v>
      </c>
      <c r="J58" s="324" t="str">
        <f t="shared" si="24"/>
        <v>EUR_CURVE_12M_26Y</v>
      </c>
      <c r="K58" s="325" t="str">
        <f>IFERROR(_xll.qlSwapRateHelper2(,IF(DataSelect="Reference",$I58,J58),,$D58,Calendar,$G58,$F58,$H58,$K$33,0,E58,Discounting,Permanent,_xll.ohTrigger(Trigger,DataSelect),ObjectOverwrite),"--")</f>
        <v>obj_00e26#0002</v>
      </c>
      <c r="L58" s="281" t="b">
        <v>1</v>
      </c>
      <c r="N58" s="339" t="str">
        <f t="shared" si="19"/>
        <v>SW</v>
      </c>
      <c r="O58" s="339" t="str">
        <f t="shared" si="20"/>
        <v>31Y</v>
      </c>
      <c r="P58" s="343" t="str">
        <f t="shared" si="21"/>
        <v>obj_00e0b#0002</v>
      </c>
      <c r="Q58" s="339" t="b">
        <f t="shared" si="22"/>
        <v>1</v>
      </c>
      <c r="R58" s="347">
        <v>1</v>
      </c>
      <c r="S58" s="347">
        <v>1</v>
      </c>
      <c r="T58" s="100" t="str">
        <v>obj_00dca</v>
      </c>
      <c r="U58" s="100" t="str">
        <f>_xll.qlRateHelperQuoteName(T58)</f>
        <v/>
      </c>
      <c r="V58" s="337">
        <f>_xll.qlRateHelperRate(T58,_xll.ohTrigger(Trigger,Trigger12M))</f>
        <v>1.7838400000000001E-2</v>
      </c>
      <c r="W58" s="337" t="str">
        <f>IFERROR(_xll.qlFuturesRateHelperConvexityAdjustment(T58,Trigger),"--")</f>
        <v>--</v>
      </c>
      <c r="X58" s="101">
        <f>_xll.qlRateHelperEarliestDate(T58,Trigger)</f>
        <v>42187</v>
      </c>
      <c r="Y58" s="101">
        <f>_xll.qlRateHelperLatestDate(T58,Trigger)</f>
        <v>55702</v>
      </c>
      <c r="Z58" s="246">
        <v>1.7977913088996482E-2</v>
      </c>
      <c r="AD58" s="250"/>
      <c r="AY58" s="100" t="s">
        <v>196</v>
      </c>
      <c r="AZ58" s="101">
        <f>_xll.qlInterestRateIndexFixingDate(Currency&amp;"ibor"&amp;Tenor,BA58,Trigger)</f>
        <v>42263</v>
      </c>
      <c r="BA58" s="101">
        <f>_xll.qlCalendarAdvance(Calendar,BA57,AY58,"f",,Trigger)</f>
        <v>42265</v>
      </c>
      <c r="BB58" s="101">
        <f>_xll.qlInterestRateIndexMaturity(Currency&amp;"ibor"&amp;Tenor,BA58,Trigger)</f>
        <v>42632</v>
      </c>
      <c r="BC58" s="246">
        <f>_xll.qlIndexFixing($AC$5,AZ58,TRUE,_xll.ohTrigger(Trigger,Trigger12M))</f>
        <v>1.9472061950831935E-3</v>
      </c>
      <c r="BD58" s="246">
        <f>_xll.qlIndexFixing($BE$1,AZ58,TRUE,_xll.ohTrigger(Trigger,Trigger12M))</f>
        <v>1.9217648117143468E-3</v>
      </c>
    </row>
    <row r="59" spans="1:56" s="80" customFormat="1" ht="11.25" customHeight="1" x14ac:dyDescent="0.2">
      <c r="A59" s="285" t="s">
        <v>235</v>
      </c>
      <c r="B59" s="317" t="str">
        <v>27Y</v>
      </c>
      <c r="C59" s="284" t="str">
        <v>27Y</v>
      </c>
      <c r="D59" s="284" t="str">
        <f t="shared" si="23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1.7659899999999999E-2</v>
      </c>
      <c r="J59" s="324" t="str">
        <f t="shared" si="24"/>
        <v>EUR_CURVE_12M_27Y</v>
      </c>
      <c r="K59" s="325" t="str">
        <f>IFERROR(_xll.qlSwapRateHelper2(,IF(DataSelect="Reference",$I59,J59),,$D59,Calendar,$G59,$F59,$H59,$K$33,0,E59,Discounting,Permanent,_xll.ohTrigger(Trigger,DataSelect),ObjectOverwrite),"--")</f>
        <v>obj_00e03#0002</v>
      </c>
      <c r="L59" s="281" t="b">
        <v>1</v>
      </c>
      <c r="N59" s="339" t="str">
        <f t="shared" si="19"/>
        <v>SW</v>
      </c>
      <c r="O59" s="339" t="str">
        <f t="shared" si="20"/>
        <v>32Y</v>
      </c>
      <c r="P59" s="343" t="str">
        <f t="shared" si="21"/>
        <v>obj_00e49#0002</v>
      </c>
      <c r="Q59" s="339" t="b">
        <f t="shared" si="22"/>
        <v>1</v>
      </c>
      <c r="R59" s="347">
        <v>1</v>
      </c>
      <c r="S59" s="347">
        <v>1</v>
      </c>
      <c r="T59" s="100" t="str">
        <v>obj_00e35</v>
      </c>
      <c r="U59" s="100" t="str">
        <f>_xll.qlRateHelperQuoteName(T59)</f>
        <v/>
      </c>
      <c r="V59" s="337">
        <f>_xll.qlRateHelperRate(T59,_xll.ohTrigger(Trigger,Trigger12M))</f>
        <v>1.78274E-2</v>
      </c>
      <c r="W59" s="337" t="str">
        <f>IFERROR(_xll.qlFuturesRateHelperConvexityAdjustment(T59,Trigger),"--")</f>
        <v>--</v>
      </c>
      <c r="X59" s="101">
        <f>_xll.qlRateHelperEarliestDate(T59,Trigger)</f>
        <v>42187</v>
      </c>
      <c r="Y59" s="101">
        <f>_xll.qlRateHelperLatestDate(T59,Trigger)</f>
        <v>56067</v>
      </c>
      <c r="Z59" s="246">
        <v>1.7956231201076072E-2</v>
      </c>
      <c r="AD59" s="250"/>
      <c r="AY59" s="100" t="s">
        <v>196</v>
      </c>
      <c r="AZ59" s="101">
        <f>_xll.qlInterestRateIndexFixingDate(Currency&amp;"ibor"&amp;Tenor,BA59,Trigger)</f>
        <v>42264</v>
      </c>
      <c r="BA59" s="101">
        <f>_xll.qlCalendarAdvance(Calendar,BA58,AY59,"f",,Trigger)</f>
        <v>42268</v>
      </c>
      <c r="BB59" s="101">
        <f>_xll.qlInterestRateIndexMaturity(Currency&amp;"ibor"&amp;Tenor,BA59,Trigger)</f>
        <v>42634</v>
      </c>
      <c r="BC59" s="246">
        <f>_xll.qlIndexFixing($AC$5,AZ59,TRUE,_xll.ohTrigger(Trigger,Trigger12M))</f>
        <v>1.9542947126585074E-3</v>
      </c>
      <c r="BD59" s="246">
        <f>_xll.qlIndexFixing($BE$1,AZ59,TRUE,_xll.ohTrigger(Trigger,Trigger12M))</f>
        <v>1.9255299475964055E-3</v>
      </c>
    </row>
    <row r="60" spans="1:56" s="80" customFormat="1" ht="11.25" customHeight="1" x14ac:dyDescent="0.2">
      <c r="A60" s="285" t="s">
        <v>235</v>
      </c>
      <c r="B60" s="317" t="str">
        <v>28Y</v>
      </c>
      <c r="C60" s="284" t="str">
        <v>28Y</v>
      </c>
      <c r="D60" s="284" t="str">
        <f t="shared" si="23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1.7686E-2</v>
      </c>
      <c r="J60" s="324" t="str">
        <f t="shared" si="24"/>
        <v>EUR_CURVE_12M_28Y</v>
      </c>
      <c r="K60" s="325" t="str">
        <f>IFERROR(_xll.qlSwapRateHelper2(,IF(DataSelect="Reference",$I60,J60),,$D60,Calendar,$G60,$F60,$H60,$K$33,0,E60,Discounting,Permanent,_xll.ohTrigger(Trigger,DataSelect),ObjectOverwrite),"--")</f>
        <v>obj_00dff#0002</v>
      </c>
      <c r="L60" s="281" t="b">
        <v>1</v>
      </c>
      <c r="N60" s="339" t="str">
        <f t="shared" si="19"/>
        <v>SW</v>
      </c>
      <c r="O60" s="339" t="str">
        <f t="shared" si="20"/>
        <v>33Y</v>
      </c>
      <c r="P60" s="343" t="str">
        <f t="shared" si="21"/>
        <v>obj_00dc7#0002</v>
      </c>
      <c r="Q60" s="339" t="b">
        <f t="shared" si="22"/>
        <v>1</v>
      </c>
      <c r="R60" s="347">
        <v>1</v>
      </c>
      <c r="S60" s="347">
        <v>1</v>
      </c>
      <c r="T60" s="100" t="str">
        <v>obj_00dfa</v>
      </c>
      <c r="U60" s="100" t="str">
        <f>_xll.qlRateHelperQuoteName(T60)</f>
        <v/>
      </c>
      <c r="V60" s="337">
        <f>_xll.qlRateHelperRate(T60,_xll.ohTrigger(Trigger,Trigger12M))</f>
        <v>1.78082E-2</v>
      </c>
      <c r="W60" s="337" t="str">
        <f>IFERROR(_xll.qlFuturesRateHelperConvexityAdjustment(T60,Trigger),"--")</f>
        <v>--</v>
      </c>
      <c r="X60" s="101">
        <f>_xll.qlRateHelperEarliestDate(T60,Trigger)</f>
        <v>42187</v>
      </c>
      <c r="Y60" s="101">
        <f>_xll.qlRateHelperLatestDate(T60,Trigger)</f>
        <v>56432</v>
      </c>
      <c r="Z60" s="246">
        <v>1.7924572623746939E-2</v>
      </c>
      <c r="AD60" s="250"/>
      <c r="AY60" s="100" t="s">
        <v>196</v>
      </c>
      <c r="AZ60" s="101">
        <f>_xll.qlInterestRateIndexFixingDate(Currency&amp;"ibor"&amp;Tenor,BA60,Trigger)</f>
        <v>42265</v>
      </c>
      <c r="BA60" s="101">
        <f>_xll.qlCalendarAdvance(Calendar,BA59,AY60,"f",,Trigger)</f>
        <v>42269</v>
      </c>
      <c r="BB60" s="101">
        <f>_xll.qlInterestRateIndexMaturity(Currency&amp;"ibor"&amp;Tenor,BA60,Trigger)</f>
        <v>42635</v>
      </c>
      <c r="BC60" s="246">
        <f>_xll.qlIndexFixing($AC$5,AZ60,TRUE,_xll.ohTrigger(Trigger,Trigger12M))</f>
        <v>1.9571241080840003E-3</v>
      </c>
      <c r="BD60" s="246">
        <f>_xll.qlIndexFixing($BE$1,AZ60,TRUE,_xll.ohTrigger(Trigger,Trigger12M))</f>
        <v>1.9268337103769827E-3</v>
      </c>
    </row>
    <row r="61" spans="1:56" s="80" customFormat="1" ht="11.25" customHeight="1" x14ac:dyDescent="0.2">
      <c r="A61" s="285" t="s">
        <v>235</v>
      </c>
      <c r="B61" s="317" t="str">
        <v>29Y</v>
      </c>
      <c r="C61" s="284" t="str">
        <v>29Y</v>
      </c>
      <c r="D61" s="284" t="str">
        <f t="shared" si="23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1.7713900000000001E-2</v>
      </c>
      <c r="J61" s="324" t="str">
        <f t="shared" si="24"/>
        <v>EUR_CURVE_12M_29Y</v>
      </c>
      <c r="K61" s="325" t="str">
        <f>IFERROR(_xll.qlSwapRateHelper2(,IF(DataSelect="Reference",$I61,J61),,$D61,Calendar,$G61,$F61,$H61,$K$33,0,E61,Discounting,Permanent,_xll.ohTrigger(Trigger,DataSelect),ObjectOverwrite),"--")</f>
        <v>obj_00e2a#0002</v>
      </c>
      <c r="L61" s="281" t="b">
        <v>1</v>
      </c>
      <c r="N61" s="339" t="str">
        <f t="shared" si="19"/>
        <v>SW</v>
      </c>
      <c r="O61" s="339" t="str">
        <f t="shared" si="20"/>
        <v>34Y</v>
      </c>
      <c r="P61" s="343" t="str">
        <f t="shared" si="21"/>
        <v>obj_00ddb#0002</v>
      </c>
      <c r="Q61" s="339" t="b">
        <f t="shared" si="22"/>
        <v>1</v>
      </c>
      <c r="R61" s="347">
        <v>1</v>
      </c>
      <c r="S61" s="347">
        <v>1</v>
      </c>
      <c r="T61" s="100" t="str">
        <v>obj_00de6</v>
      </c>
      <c r="U61" s="100" t="str">
        <f>_xll.qlRateHelperQuoteName(T61)</f>
        <v/>
      </c>
      <c r="V61" s="337">
        <f>_xll.qlRateHelperRate(T61,_xll.ohTrigger(Trigger,Trigger12M))</f>
        <v>1.7780000000000001E-2</v>
      </c>
      <c r="W61" s="337" t="str">
        <f>IFERROR(_xll.qlFuturesRateHelperConvexityAdjustment(T61,Trigger),"--")</f>
        <v>--</v>
      </c>
      <c r="X61" s="101">
        <f>_xll.qlRateHelperEarliestDate(T61,Trigger)</f>
        <v>42187</v>
      </c>
      <c r="Y61" s="101">
        <f>_xll.qlRateHelperLatestDate(T61,Trigger)</f>
        <v>56797</v>
      </c>
      <c r="Z61" s="246">
        <v>1.7881863609482667E-2</v>
      </c>
      <c r="AD61" s="250"/>
      <c r="AY61" s="100" t="s">
        <v>196</v>
      </c>
      <c r="AZ61" s="101">
        <f>_xll.qlInterestRateIndexFixingDate(Currency&amp;"ibor"&amp;Tenor,BA61,Trigger)</f>
        <v>42268</v>
      </c>
      <c r="BA61" s="101">
        <f>_xll.qlCalendarAdvance(Calendar,BA60,AY61,"f",,Trigger)</f>
        <v>42270</v>
      </c>
      <c r="BB61" s="101">
        <f>_xll.qlInterestRateIndexMaturity(Currency&amp;"ibor"&amp;Tenor,BA61,Trigger)</f>
        <v>42636</v>
      </c>
      <c r="BC61" s="246">
        <f>_xll.qlIndexFixing($AC$5,AZ61,TRUE,_xll.ohTrigger(Trigger,Trigger12M))</f>
        <v>1.9599547932279892E-3</v>
      </c>
      <c r="BD61" s="246">
        <f>_xll.qlIndexFixing($BE$1,AZ61,TRUE,_xll.ohTrigger(Trigger,Trigger12M))</f>
        <v>1.9281374527799803E-3</v>
      </c>
    </row>
    <row r="62" spans="1:56" s="80" customFormat="1" ht="11.25" customHeight="1" x14ac:dyDescent="0.2">
      <c r="A62" s="285" t="s">
        <v>235</v>
      </c>
      <c r="B62" s="317" t="str">
        <v>30Y</v>
      </c>
      <c r="C62" s="284" t="str">
        <v>30Y</v>
      </c>
      <c r="D62" s="284" t="str">
        <f t="shared" si="23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1.7739999999999999E-2</v>
      </c>
      <c r="J62" s="324" t="str">
        <f t="shared" si="24"/>
        <v>EUR_CURVE_12M_30Y</v>
      </c>
      <c r="K62" s="325" t="str">
        <f>IFERROR(_xll.qlSwapRateHelper2(,IF(DataSelect="Reference",$I62,J62),,$D62,Calendar,$G62,$F62,$H62,$K$33,0,E62,Discounting,Permanent,_xll.ohTrigger(Trigger,DataSelect),ObjectOverwrite),"--")</f>
        <v>obj_00e46#0002</v>
      </c>
      <c r="L62" s="281" t="b">
        <v>1</v>
      </c>
      <c r="N62" s="339" t="str">
        <f t="shared" ref="N62:N93" si="25">A67</f>
        <v>SW</v>
      </c>
      <c r="O62" s="339" t="str">
        <f t="shared" ref="O62:O93" si="26">D67</f>
        <v>35Y</v>
      </c>
      <c r="P62" s="343" t="str">
        <f t="shared" ref="P62:P93" si="27">K67</f>
        <v>obj_00e2e#0002</v>
      </c>
      <c r="Q62" s="339" t="b">
        <f t="shared" ref="Q62:Q93" si="28">L67</f>
        <v>1</v>
      </c>
      <c r="R62" s="347">
        <v>1</v>
      </c>
      <c r="S62" s="347">
        <v>1</v>
      </c>
      <c r="T62" s="100" t="str">
        <v>obj_00ddf</v>
      </c>
      <c r="U62" s="100" t="str">
        <f>_xll.qlRateHelperQuoteName(T62)</f>
        <v/>
      </c>
      <c r="V62" s="337">
        <f>_xll.qlRateHelperRate(T62,_xll.ohTrigger(Trigger,Trigger12M))</f>
        <v>1.7310000000000002E-2</v>
      </c>
      <c r="W62" s="337" t="str">
        <f>IFERROR(_xll.qlFuturesRateHelperConvexityAdjustment(T62,Trigger),"--")</f>
        <v>--</v>
      </c>
      <c r="X62" s="101">
        <f>_xll.qlRateHelperEarliestDate(T62,Trigger)</f>
        <v>42187</v>
      </c>
      <c r="Y62" s="101">
        <f>_xll.qlRateHelperLatestDate(T62,Trigger)</f>
        <v>60450</v>
      </c>
      <c r="Z62" s="246">
        <v>1.7231140852798334E-2</v>
      </c>
      <c r="AD62" s="250"/>
      <c r="AY62" s="100" t="s">
        <v>196</v>
      </c>
      <c r="AZ62" s="101">
        <f>_xll.qlInterestRateIndexFixingDate(Currency&amp;"ibor"&amp;Tenor,BA62,Trigger)</f>
        <v>42269</v>
      </c>
      <c r="BA62" s="101">
        <f>_xll.qlCalendarAdvance(Calendar,BA61,AY62,"f",,Trigger)</f>
        <v>42271</v>
      </c>
      <c r="BB62" s="101">
        <f>_xll.qlInterestRateIndexMaturity(Currency&amp;"ibor"&amp;Tenor,BA62,Trigger)</f>
        <v>42639</v>
      </c>
      <c r="BC62" s="246">
        <f>_xll.qlIndexFixing($AC$5,AZ62,TRUE,_xll.ohTrigger(Trigger,Trigger12M))</f>
        <v>1.9655690749031712E-3</v>
      </c>
      <c r="BD62" s="246">
        <f>_xll.qlIndexFixing($BE$1,AZ62,TRUE,_xll.ohTrigger(Trigger,Trigger12M))</f>
        <v>1.9296177727170468E-3</v>
      </c>
    </row>
    <row r="63" spans="1:56" s="80" customFormat="1" ht="11.25" customHeight="1" x14ac:dyDescent="0.2">
      <c r="A63" s="285" t="s">
        <v>235</v>
      </c>
      <c r="B63" s="317" t="str">
        <v>31Y</v>
      </c>
      <c r="C63" s="284" t="str">
        <v>31Y</v>
      </c>
      <c r="D63" s="284" t="str">
        <f t="shared" si="23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1.7765599999999999E-2</v>
      </c>
      <c r="J63" s="324" t="str">
        <f t="shared" si="24"/>
        <v>EUR_CURVE_12M_31Y</v>
      </c>
      <c r="K63" s="325" t="str">
        <f>IFERROR(_xll.qlSwapRateHelper2(,IF(DataSelect="Reference",$I63,J63),,$D63,Calendar,$G63,$F63,$H63,$K$33,0,E63,Discounting,Permanent,_xll.ohTrigger(Trigger,DataSelect),ObjectOverwrite),"--")</f>
        <v>obj_00e0b#0002</v>
      </c>
      <c r="L63" s="281" t="b">
        <v>1</v>
      </c>
      <c r="N63" s="339" t="str">
        <f t="shared" si="25"/>
        <v>SW</v>
      </c>
      <c r="O63" s="339" t="str">
        <f t="shared" si="26"/>
        <v>36Y</v>
      </c>
      <c r="P63" s="343" t="str">
        <f t="shared" si="27"/>
        <v>obj_00dec#0002</v>
      </c>
      <c r="Q63" s="339" t="b">
        <f t="shared" si="28"/>
        <v>1</v>
      </c>
      <c r="R63" s="347">
        <v>1</v>
      </c>
      <c r="S63" s="347">
        <v>1</v>
      </c>
      <c r="T63" s="100" t="str">
        <v>obj_00e3a</v>
      </c>
      <c r="U63" s="100" t="str">
        <f>_xll.qlRateHelperQuoteName(T63)</f>
        <v/>
      </c>
      <c r="V63" s="337">
        <f>_xll.qlRateHelperRate(T63,_xll.ohTrigger(Trigger,Trigger12M))</f>
        <v>1.7129999999999999E-2</v>
      </c>
      <c r="W63" s="337" t="str">
        <f>IFERROR(_xll.qlFuturesRateHelperConvexityAdjustment(T63,Trigger),"--")</f>
        <v>--</v>
      </c>
      <c r="X63" s="101">
        <f>_xll.qlRateHelperEarliestDate(T63,Trigger)</f>
        <v>42187</v>
      </c>
      <c r="Y63" s="101">
        <f>_xll.qlRateHelperLatestDate(T63,Trigger)</f>
        <v>64102</v>
      </c>
      <c r="Z63" s="246">
        <v>1.6981903157905605E-2</v>
      </c>
      <c r="AD63" s="250"/>
      <c r="AY63" s="100" t="s">
        <v>196</v>
      </c>
      <c r="AZ63" s="101">
        <f>_xll.qlInterestRateIndexFixingDate(Currency&amp;"ibor"&amp;Tenor,BA63,Trigger)</f>
        <v>42270</v>
      </c>
      <c r="BA63" s="101">
        <f>_xll.qlCalendarAdvance(Calendar,BA62,AY63,"f",,Trigger)</f>
        <v>42272</v>
      </c>
      <c r="BB63" s="101">
        <f>_xll.qlInterestRateIndexMaturity(Currency&amp;"ibor"&amp;Tenor,BA63,Trigger)</f>
        <v>42639</v>
      </c>
      <c r="BC63" s="246">
        <f>_xll.qlIndexFixing($AC$5,AZ63,TRUE,_xll.ohTrigger(Trigger,Trigger12M))</f>
        <v>1.9670110315153804E-3</v>
      </c>
      <c r="BD63" s="246">
        <f>_xll.qlIndexFixing($BE$1,AZ63,TRUE,_xll.ohTrigger(Trigger,Trigger12M))</f>
        <v>1.9308293617822808E-3</v>
      </c>
    </row>
    <row r="64" spans="1:56" s="80" customFormat="1" ht="11.25" customHeight="1" x14ac:dyDescent="0.2">
      <c r="A64" s="285" t="s">
        <v>235</v>
      </c>
      <c r="B64" s="317" t="str">
        <v>32Y</v>
      </c>
      <c r="C64" s="284" t="str">
        <v>32Y</v>
      </c>
      <c r="D64" s="284" t="str">
        <f t="shared" si="23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1.7789200000000002E-2</v>
      </c>
      <c r="J64" s="324" t="str">
        <f t="shared" si="24"/>
        <v>EUR_CURVE_12M_32Y</v>
      </c>
      <c r="K64" s="325" t="str">
        <f>IFERROR(_xll.qlSwapRateHelper2(,IF(DataSelect="Reference",$I64,J64),,$D64,Calendar,$G64,$F64,$H64,$K$33,0,E64,Discounting,Permanent,_xll.ohTrigger(Trigger,DataSelect),ObjectOverwrite),"--")</f>
        <v>obj_00e49#0002</v>
      </c>
      <c r="L64" s="281" t="b">
        <v>1</v>
      </c>
      <c r="N64" s="339" t="str">
        <f t="shared" si="25"/>
        <v>SW</v>
      </c>
      <c r="O64" s="339" t="str">
        <f t="shared" si="26"/>
        <v>37Y</v>
      </c>
      <c r="P64" s="343" t="str">
        <f t="shared" si="27"/>
        <v>obj_00dca#0002</v>
      </c>
      <c r="Q64" s="339" t="b">
        <f t="shared" si="28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_xll.qlRateHelperRate(T64,_xll.ohTrigger(Trigger,Trigger12M))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Y64" s="100" t="s">
        <v>196</v>
      </c>
      <c r="AZ64" s="101">
        <f>_xll.qlInterestRateIndexFixingDate(Currency&amp;"ibor"&amp;Tenor,BA64,Trigger)</f>
        <v>42271</v>
      </c>
      <c r="BA64" s="101">
        <f>_xll.qlCalendarAdvance(Calendar,BA63,AY64,"f",,Trigger)</f>
        <v>42275</v>
      </c>
      <c r="BB64" s="101">
        <f>_xll.qlInterestRateIndexMaturity(Currency&amp;"ibor"&amp;Tenor,BA64,Trigger)</f>
        <v>42641</v>
      </c>
      <c r="BC64" s="246">
        <f>_xll.qlIndexFixing($AC$5,AZ64,TRUE,_xll.ohTrigger(Trigger,Trigger12M))</f>
        <v>1.9741275651108574E-3</v>
      </c>
      <c r="BD64" s="246">
        <f>_xll.qlIndexFixing($BE$1,AZ64,TRUE,_xll.ohTrigger(Trigger,Trigger12M))</f>
        <v>1.93467571728618E-3</v>
      </c>
    </row>
    <row r="65" spans="1:56" s="80" customFormat="1" ht="11.25" customHeight="1" x14ac:dyDescent="0.2">
      <c r="A65" s="285" t="s">
        <v>235</v>
      </c>
      <c r="B65" s="317" t="str">
        <v>33Y</v>
      </c>
      <c r="C65" s="284" t="str">
        <v>33Y</v>
      </c>
      <c r="D65" s="284" t="str">
        <f t="shared" si="23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1.7810699999999999E-2</v>
      </c>
      <c r="J65" s="324" t="str">
        <f t="shared" si="24"/>
        <v>EUR_CURVE_12M_33Y</v>
      </c>
      <c r="K65" s="325" t="str">
        <f>IFERROR(_xll.qlSwapRateHelper2(,IF(DataSelect="Reference",$I65,J65),,$D65,Calendar,$G65,$F65,$H65,$K$33,0,E65,Discounting,Permanent,_xll.ohTrigger(Trigger,DataSelect),ObjectOverwrite),"--")</f>
        <v>obj_00dc7#0002</v>
      </c>
      <c r="L65" s="281" t="b">
        <v>1</v>
      </c>
      <c r="N65" s="339" t="str">
        <f t="shared" si="25"/>
        <v>SW</v>
      </c>
      <c r="O65" s="339" t="str">
        <f t="shared" si="26"/>
        <v>38Y</v>
      </c>
      <c r="P65" s="343" t="str">
        <f t="shared" si="27"/>
        <v>obj_00e35#0002</v>
      </c>
      <c r="Q65" s="339" t="b">
        <f t="shared" si="28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_xll.qlRateHelperRate(T65,_xll.ohTrigger(Trigger,Trigger12M))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Y65" s="100" t="s">
        <v>196</v>
      </c>
      <c r="AZ65" s="101">
        <f>_xll.qlInterestRateIndexFixingDate(Currency&amp;"ibor"&amp;Tenor,BA65,Trigger)</f>
        <v>42272</v>
      </c>
      <c r="BA65" s="101">
        <f>_xll.qlCalendarAdvance(Calendar,BA64,AY65,"f",,Trigger)</f>
        <v>42276</v>
      </c>
      <c r="BB65" s="101">
        <f>_xll.qlInterestRateIndexMaturity(Currency&amp;"ibor"&amp;Tenor,BA65,Trigger)</f>
        <v>42642</v>
      </c>
      <c r="BC65" s="246">
        <f>_xll.qlIndexFixing($AC$5,AZ65,TRUE,_xll.ohTrigger(Trigger,Trigger12M))</f>
        <v>1.9769659887975493E-3</v>
      </c>
      <c r="BD65" s="246">
        <f>_xll.qlIndexFixing($BE$1,AZ65,TRUE,_xll.ohTrigger(Trigger,Trigger12M))</f>
        <v>1.9359912523587508E-3</v>
      </c>
    </row>
    <row r="66" spans="1:56" s="80" customFormat="1" ht="11.25" customHeight="1" x14ac:dyDescent="0.2">
      <c r="A66" s="285" t="s">
        <v>235</v>
      </c>
      <c r="B66" s="317" t="str">
        <v>34Y</v>
      </c>
      <c r="C66" s="284" t="str">
        <v>34Y</v>
      </c>
      <c r="D66" s="284" t="str">
        <f t="shared" si="23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1.7826500000000002E-2</v>
      </c>
      <c r="J66" s="324" t="str">
        <f t="shared" si="24"/>
        <v>EUR_CURVE_12M_34Y</v>
      </c>
      <c r="K66" s="325" t="str">
        <f>IFERROR(_xll.qlSwapRateHelper2(,IF(DataSelect="Reference",$I66,J66),,$D66,Calendar,$G66,$F66,$H66,$K$33,0,E66,Discounting,Permanent,_xll.ohTrigger(Trigger,DataSelect),ObjectOverwrite),"--")</f>
        <v>obj_00ddb#0002</v>
      </c>
      <c r="L66" s="281" t="b">
        <v>1</v>
      </c>
      <c r="N66" s="339" t="str">
        <f t="shared" si="25"/>
        <v>SW</v>
      </c>
      <c r="O66" s="339" t="str">
        <f t="shared" si="26"/>
        <v>39Y</v>
      </c>
      <c r="P66" s="343" t="str">
        <f t="shared" si="27"/>
        <v>obj_00dfa#0002</v>
      </c>
      <c r="Q66" s="339" t="b">
        <f t="shared" si="28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_xll.qlRateHelperRate(T66,_xll.ohTrigger(Trigger,Trigger12M))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N66" s="88"/>
      <c r="AO66" s="88"/>
      <c r="AP66" s="88"/>
      <c r="AQ66" s="88"/>
      <c r="AR66" s="88"/>
      <c r="AS66" s="88"/>
      <c r="AT66" s="88"/>
      <c r="AU66" s="88"/>
      <c r="AV66" s="88"/>
      <c r="AW66" s="88"/>
      <c r="AY66" s="100" t="s">
        <v>196</v>
      </c>
      <c r="AZ66" s="101">
        <f>_xll.qlInterestRateIndexFixingDate(Currency&amp;"ibor"&amp;Tenor,BA66,Trigger)</f>
        <v>42275</v>
      </c>
      <c r="BA66" s="101">
        <f>_xll.qlCalendarAdvance(Calendar,BA65,AY66,"f",,Trigger)</f>
        <v>42277</v>
      </c>
      <c r="BB66" s="101">
        <f>_xll.qlInterestRateIndexMaturity(Currency&amp;"ibor"&amp;Tenor,BA66,Trigger)</f>
        <v>42643</v>
      </c>
      <c r="BC66" s="246">
        <f>_xll.qlIndexFixing($AC$5,AZ66,TRUE,_xll.ohTrigger(Trigger,Trigger12M))</f>
        <v>1.9798057022800521E-3</v>
      </c>
      <c r="BD66" s="246">
        <f>_xll.qlIndexFixing($BE$1,AZ66,TRUE,_xll.ohTrigger(Trigger,Trigger12M))</f>
        <v>1.9373107387274427E-3</v>
      </c>
    </row>
    <row r="67" spans="1:56" s="80" customFormat="1" ht="11.25" customHeight="1" x14ac:dyDescent="0.2">
      <c r="A67" s="285" t="s">
        <v>235</v>
      </c>
      <c r="B67" s="317" t="str">
        <v>35Y</v>
      </c>
      <c r="C67" s="284" t="str">
        <v>35Y</v>
      </c>
      <c r="D67" s="284" t="str">
        <f t="shared" ref="D67:D100" si="29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1.78368E-2</v>
      </c>
      <c r="J67" s="324" t="str">
        <f t="shared" ref="J67:J100" si="30">Currency&amp;"_CURVE_12M_"&amp;$B67</f>
        <v>EUR_CURVE_12M_35Y</v>
      </c>
      <c r="K67" s="325" t="str">
        <f>IFERROR(_xll.qlSwapRateHelper2(,IF(DataSelect="Reference",$I67,J67),,$D67,Calendar,$G67,$F67,$H67,$K$33,0,E67,Discounting,Permanent,_xll.ohTrigger(Trigger,DataSelect),ObjectOverwrite),"--")</f>
        <v>obj_00e2e#0002</v>
      </c>
      <c r="L67" s="281" t="b">
        <v>1</v>
      </c>
      <c r="N67" s="339" t="str">
        <f t="shared" si="25"/>
        <v>SW</v>
      </c>
      <c r="O67" s="339" t="str">
        <f t="shared" si="26"/>
        <v>40Y</v>
      </c>
      <c r="P67" s="343" t="str">
        <f t="shared" si="27"/>
        <v>obj_00de6#0002</v>
      </c>
      <c r="Q67" s="339" t="b">
        <f t="shared" si="28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_xll.qlRateHelperRate(T67,_xll.ohTrigger(Trigger,Trigger12M))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N67" s="88"/>
      <c r="AO67" s="88"/>
      <c r="AP67" s="88"/>
      <c r="AQ67" s="88"/>
      <c r="AR67" s="88"/>
      <c r="AS67" s="88"/>
      <c r="AT67" s="88"/>
      <c r="AU67" s="88"/>
      <c r="AV67" s="88"/>
      <c r="AW67" s="88"/>
      <c r="AY67" s="100" t="s">
        <v>196</v>
      </c>
      <c r="AZ67" s="101">
        <f>_xll.qlInterestRateIndexFixingDate(Currency&amp;"ibor"&amp;Tenor,BA67,Trigger)</f>
        <v>42276</v>
      </c>
      <c r="BA67" s="101">
        <f>_xll.qlCalendarAdvance(Calendar,BA66,AY67,"f",,Trigger)</f>
        <v>42278</v>
      </c>
      <c r="BB67" s="101">
        <f>_xll.qlInterestRateIndexMaturity(Currency&amp;"ibor"&amp;Tenor,BA67,Trigger)</f>
        <v>42646</v>
      </c>
      <c r="BC67" s="246">
        <f>_xll.qlIndexFixing($AC$5,AZ67,TRUE,_xll.ohTrigger(Trigger,Trigger12M))</f>
        <v>1.9854268648957498E-3</v>
      </c>
      <c r="BD67" s="246">
        <f>_xll.qlIndexFixing($BE$1,AZ67,TRUE,_xll.ohTrigger(Trigger,Trigger12M))</f>
        <v>1.9387156454420131E-3</v>
      </c>
    </row>
    <row r="68" spans="1:56" s="80" customFormat="1" ht="11.25" customHeight="1" x14ac:dyDescent="0.2">
      <c r="A68" s="285" t="s">
        <v>235</v>
      </c>
      <c r="B68" s="317" t="str">
        <v>36Y</v>
      </c>
      <c r="C68" s="284" t="str">
        <v>36Y</v>
      </c>
      <c r="D68" s="284" t="str">
        <f t="shared" si="29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1.7840700000000001E-2</v>
      </c>
      <c r="J68" s="324" t="str">
        <f t="shared" si="30"/>
        <v>EUR_CURVE_12M_36Y</v>
      </c>
      <c r="K68" s="325" t="str">
        <f>IFERROR(_xll.qlSwapRateHelper2(,IF(DataSelect="Reference",$I68,J68),,$D68,Calendar,$G68,$F68,$H68,$K$33,0,E68,Discounting,Permanent,_xll.ohTrigger(Trigger,DataSelect),ObjectOverwrite),"--")</f>
        <v>obj_00dec#0002</v>
      </c>
      <c r="L68" s="281" t="b">
        <v>1</v>
      </c>
      <c r="N68" s="339" t="str">
        <f t="shared" si="25"/>
        <v>SW</v>
      </c>
      <c r="O68" s="339" t="str">
        <f t="shared" si="26"/>
        <v>50Y</v>
      </c>
      <c r="P68" s="343" t="str">
        <f t="shared" si="27"/>
        <v>obj_00ddf#0002</v>
      </c>
      <c r="Q68" s="339" t="b">
        <f t="shared" si="28"/>
        <v>1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_xll.qlRateHelperRate(T68,_xll.ohTrigger(Trigger,Trigger12M))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N68" s="88"/>
      <c r="AO68" s="88"/>
      <c r="AP68" s="88"/>
      <c r="AQ68" s="88"/>
      <c r="AR68" s="88"/>
      <c r="AS68" s="88"/>
      <c r="AT68" s="88"/>
      <c r="AU68" s="88"/>
      <c r="AV68" s="88"/>
      <c r="AW68" s="88"/>
      <c r="AY68" s="100" t="s">
        <v>196</v>
      </c>
      <c r="AZ68" s="101">
        <f>_xll.qlInterestRateIndexFixingDate(Currency&amp;"ibor"&amp;Tenor,BA68,Trigger)</f>
        <v>42277</v>
      </c>
      <c r="BA68" s="101">
        <f>_xll.qlCalendarAdvance(Calendar,BA67,AY68,"f",,Trigger)</f>
        <v>42279</v>
      </c>
      <c r="BB68" s="101">
        <f>_xll.qlInterestRateIndexMaturity(Currency&amp;"ibor"&amp;Tenor,BA68,Trigger)</f>
        <v>42646</v>
      </c>
      <c r="BC68" s="246">
        <f>_xll.qlIndexFixing($AC$5,AZ68,TRUE,_xll.ohTrigger(Trigger,Trigger12M))</f>
        <v>1.9868788961390615E-3</v>
      </c>
      <c r="BD68" s="246">
        <f>_xll.qlIndexFixing($BE$1,AZ68,TRUE,_xll.ohTrigger(Trigger,Trigger12M))</f>
        <v>1.9400000000001419E-3</v>
      </c>
    </row>
    <row r="69" spans="1:56" s="80" customFormat="1" ht="11.25" customHeight="1" x14ac:dyDescent="0.2">
      <c r="A69" s="285" t="s">
        <v>235</v>
      </c>
      <c r="B69" s="317" t="str">
        <v>37Y</v>
      </c>
      <c r="C69" s="284" t="str">
        <v>37Y</v>
      </c>
      <c r="D69" s="284" t="str">
        <f t="shared" si="29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1.7838400000000001E-2</v>
      </c>
      <c r="J69" s="324" t="str">
        <f t="shared" si="30"/>
        <v>EUR_CURVE_12M_37Y</v>
      </c>
      <c r="K69" s="325" t="str">
        <f>IFERROR(_xll.qlSwapRateHelper2(,IF(DataSelect="Reference",$I69,J69),,$D69,Calendar,$G69,$F69,$H69,$K$33,0,E69,Discounting,Permanent,_xll.ohTrigger(Trigger,DataSelect),ObjectOverwrite),"--")</f>
        <v>obj_00dca#0002</v>
      </c>
      <c r="L69" s="281" t="b">
        <v>1</v>
      </c>
      <c r="N69" s="339" t="str">
        <f t="shared" si="25"/>
        <v>SW</v>
      </c>
      <c r="O69" s="339" t="str">
        <f t="shared" si="26"/>
        <v>60Y</v>
      </c>
      <c r="P69" s="343" t="str">
        <f t="shared" si="27"/>
        <v>obj_00e3a#0002</v>
      </c>
      <c r="Q69" s="339" t="b">
        <f t="shared" si="28"/>
        <v>1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_xll.qlRateHelperRate(T69,_xll.ohTrigger(Trigger,Trigger12M))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N69" s="88"/>
      <c r="AO69" s="88"/>
      <c r="AP69" s="88"/>
      <c r="AQ69" s="88"/>
      <c r="AR69" s="88"/>
      <c r="AS69" s="88"/>
      <c r="AT69" s="88"/>
      <c r="AU69" s="88"/>
      <c r="AV69" s="88"/>
      <c r="AW69" s="88"/>
      <c r="AY69" s="100" t="s">
        <v>196</v>
      </c>
      <c r="AZ69" s="101">
        <f>_xll.qlInterestRateIndexFixingDate(Currency&amp;"ibor"&amp;Tenor,BA69,Trigger)</f>
        <v>42278</v>
      </c>
      <c r="BA69" s="101">
        <f>_xll.qlCalendarAdvance(Calendar,BA68,AY69,"f",,Trigger)</f>
        <v>42282</v>
      </c>
      <c r="BB69" s="101">
        <f>_xll.qlInterestRateIndexMaturity(Currency&amp;"ibor"&amp;Tenor,BA69,Trigger)</f>
        <v>42648</v>
      </c>
      <c r="BC69" s="246">
        <f>_xll.qlIndexFixing($AC$5,AZ69,TRUE,_xll.ohTrigger(Trigger,Trigger12M))</f>
        <v>1.9946034255385972E-3</v>
      </c>
      <c r="BD69" s="246">
        <f>_xll.qlIndexFixing($BE$1,AZ69,TRUE,_xll.ohTrigger(Trigger,Trigger12M))</f>
        <v>1.9439836509725025E-3</v>
      </c>
    </row>
    <row r="70" spans="1:56" s="80" customFormat="1" ht="11.25" customHeight="1" x14ac:dyDescent="0.2">
      <c r="A70" s="285" t="s">
        <v>235</v>
      </c>
      <c r="B70" s="317" t="str">
        <v>38Y</v>
      </c>
      <c r="C70" s="284" t="str">
        <v>38Y</v>
      </c>
      <c r="D70" s="284" t="str">
        <f t="shared" si="29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1.78274E-2</v>
      </c>
      <c r="J70" s="324" t="str">
        <f t="shared" si="30"/>
        <v>EUR_CURVE_12M_38Y</v>
      </c>
      <c r="K70" s="325" t="str">
        <f>IFERROR(_xll.qlSwapRateHelper2(,IF(DataSelect="Reference",$I70,J70),,$D70,Calendar,$G70,$F70,$H70,$K$33,0,E70,Discounting,Permanent,_xll.ohTrigger(Trigger,DataSelect),ObjectOverwrite),"--")</f>
        <v>obj_00e35#0002</v>
      </c>
      <c r="L70" s="281" t="b">
        <v>1</v>
      </c>
      <c r="N70" s="339" t="str">
        <f t="shared" si="25"/>
        <v>SW</v>
      </c>
      <c r="O70" s="339" t="e">
        <f t="shared" si="26"/>
        <v>#N/A</v>
      </c>
      <c r="P70" s="343" t="str">
        <f t="shared" si="27"/>
        <v>--</v>
      </c>
      <c r="Q70" s="339" t="b">
        <f t="shared" si="28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_xll.qlRateHelperRate(T70,_xll.ohTrigger(Trigger,Trigger12M))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Y70" s="100" t="s">
        <v>196</v>
      </c>
      <c r="AZ70" s="101">
        <f>_xll.qlInterestRateIndexFixingDate(Currency&amp;"ibor"&amp;Tenor,BA70,Trigger)</f>
        <v>42279</v>
      </c>
      <c r="BA70" s="101">
        <f>_xll.qlCalendarAdvance(Calendar,BA69,AY70,"f",,Trigger)</f>
        <v>42283</v>
      </c>
      <c r="BB70" s="101">
        <f>_xll.qlInterestRateIndexMaturity(Currency&amp;"ibor"&amp;Tenor,BA70,Trigger)</f>
        <v>42649</v>
      </c>
      <c r="BC70" s="246">
        <f>_xll.qlIndexFixing($AC$5,AZ70,TRUE,_xll.ohTrigger(Trigger,Trigger12M))</f>
        <v>1.9976521197489047E-3</v>
      </c>
      <c r="BD70" s="246">
        <f>_xll.qlIndexFixing($BE$1,AZ70,TRUE,_xll.ohTrigger(Trigger,Trigger12M))</f>
        <v>1.9453325413194629E-3</v>
      </c>
    </row>
    <row r="71" spans="1:56" s="80" customFormat="1" ht="11.25" customHeight="1" x14ac:dyDescent="0.2">
      <c r="A71" s="285" t="s">
        <v>235</v>
      </c>
      <c r="B71" s="317" t="str">
        <v>39Y</v>
      </c>
      <c r="C71" s="284" t="str">
        <v>39Y</v>
      </c>
      <c r="D71" s="284" t="str">
        <f t="shared" si="29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1.78082E-2</v>
      </c>
      <c r="J71" s="324" t="str">
        <f t="shared" si="30"/>
        <v>EUR_CURVE_12M_39Y</v>
      </c>
      <c r="K71" s="325" t="str">
        <f>IFERROR(_xll.qlSwapRateHelper2(,IF(DataSelect="Reference",$I71,J71),,$D71,Calendar,$G71,$F71,$H71,$K$33,0,E71,Discounting,Permanent,_xll.ohTrigger(Trigger,DataSelect),ObjectOverwrite),"--")</f>
        <v>obj_00dfa#0002</v>
      </c>
      <c r="L71" s="281" t="b">
        <v>1</v>
      </c>
      <c r="N71" s="339" t="str">
        <f t="shared" si="25"/>
        <v>SW</v>
      </c>
      <c r="O71" s="339" t="e">
        <f t="shared" si="26"/>
        <v>#N/A</v>
      </c>
      <c r="P71" s="343" t="str">
        <f t="shared" si="27"/>
        <v>--</v>
      </c>
      <c r="Q71" s="339" t="b">
        <f t="shared" si="28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_xll.qlRateHelperRate(T71,_xll.ohTrigger(Trigger,Trigger12M))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Y71" s="100" t="s">
        <v>196</v>
      </c>
      <c r="AZ71" s="101">
        <f>_xll.qlInterestRateIndexFixingDate(Currency&amp;"ibor"&amp;Tenor,BA71,Trigger)</f>
        <v>42282</v>
      </c>
      <c r="BA71" s="101">
        <f>_xll.qlCalendarAdvance(Calendar,BA70,AY71,"f",,Trigger)</f>
        <v>42284</v>
      </c>
      <c r="BB71" s="101">
        <f>_xll.qlInterestRateIndexMaturity(Currency&amp;"ibor"&amp;Tenor,BA71,Trigger)</f>
        <v>42650</v>
      </c>
      <c r="BC71" s="246">
        <f>_xll.qlIndexFixing($AC$5,AZ71,TRUE,_xll.ohTrigger(Trigger,Trigger12M))</f>
        <v>2.0007060900019847E-3</v>
      </c>
      <c r="BD71" s="246">
        <f>_xll.qlIndexFixing($BE$1,AZ71,TRUE,_xll.ohTrigger(Trigger,Trigger12M))</f>
        <v>1.9466844590484843E-3</v>
      </c>
    </row>
    <row r="72" spans="1:56" ht="11.25" customHeight="1" x14ac:dyDescent="0.25">
      <c r="A72" s="285" t="s">
        <v>235</v>
      </c>
      <c r="B72" s="317" t="str">
        <v>40Y</v>
      </c>
      <c r="C72" s="284" t="str">
        <v>40Y</v>
      </c>
      <c r="D72" s="284" t="str">
        <f t="shared" si="29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1.7780000000000001E-2</v>
      </c>
      <c r="J72" s="324" t="str">
        <f t="shared" si="30"/>
        <v>EUR_CURVE_12M_40Y</v>
      </c>
      <c r="K72" s="325" t="str">
        <f>IFERROR(_xll.qlSwapRateHelper2(,IF(DataSelect="Reference",$I72,J72),,$D72,Calendar,$G72,$F72,$H72,$K$33,0,E72,Discounting,Permanent,_xll.ohTrigger(Trigger,DataSelect),ObjectOverwrite),"--")</f>
        <v>obj_00de6#0002</v>
      </c>
      <c r="L72" s="281" t="b">
        <v>1</v>
      </c>
      <c r="M72" s="80"/>
      <c r="N72" s="339" t="str">
        <f t="shared" si="25"/>
        <v>SW</v>
      </c>
      <c r="O72" s="339" t="e">
        <f t="shared" si="26"/>
        <v>#N/A</v>
      </c>
      <c r="P72" s="343" t="str">
        <f t="shared" si="27"/>
        <v>--</v>
      </c>
      <c r="Q72" s="339" t="b">
        <f t="shared" si="28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_xll.qlRateHelperRate(T72,_xll.ohTrigger(Trigger,Trigger12M))</f>
        <v>#VALUE!</v>
      </c>
      <c r="W72" s="33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100" t="s">
        <v>196</v>
      </c>
      <c r="AZ72" s="101">
        <f>_xll.qlInterestRateIndexFixingDate(Currency&amp;"ibor"&amp;Tenor,BA72,Trigger)</f>
        <v>42283</v>
      </c>
      <c r="BA72" s="101">
        <f>_xll.qlCalendarAdvance(Calendar,BA71,AY72,"f",,Trigger)</f>
        <v>42285</v>
      </c>
      <c r="BB72" s="101">
        <f>_xll.qlInterestRateIndexMaturity(Currency&amp;"ibor"&amp;Tenor,BA72,Trigger)</f>
        <v>42653</v>
      </c>
      <c r="BC72" s="246">
        <f>_xll.qlIndexFixing($AC$5,AZ72,TRUE,_xll.ohTrigger(Trigger,Trigger12M))</f>
        <v>2.0065365291834251E-3</v>
      </c>
      <c r="BD72" s="246">
        <f>_xll.qlIndexFixing($BE$1,AZ72,TRUE,_xll.ohTrigger(Trigger,Trigger12M))</f>
        <v>1.9480379164808228E-3</v>
      </c>
    </row>
    <row r="73" spans="1:56" ht="11.25" customHeight="1" x14ac:dyDescent="0.25">
      <c r="A73" s="285" t="s">
        <v>235</v>
      </c>
      <c r="B73" s="317" t="str">
        <v>50Y</v>
      </c>
      <c r="C73" s="284" t="str">
        <v>50Y</v>
      </c>
      <c r="D73" s="284" t="str">
        <f t="shared" si="29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1.7310000000000002E-2</v>
      </c>
      <c r="J73" s="324" t="str">
        <f t="shared" si="30"/>
        <v>EUR_CURVE_12M_50Y</v>
      </c>
      <c r="K73" s="325" t="str">
        <f>IFERROR(_xll.qlSwapRateHelper2(,IF(DataSelect="Reference",$I73,J73),,$D73,Calendar,$G73,$F73,$H73,$K$33,0,E73,Discounting,Permanent,_xll.ohTrigger(Trigger,DataSelect),ObjectOverwrite),"--")</f>
        <v>obj_00ddf#0002</v>
      </c>
      <c r="L73" s="281" t="b">
        <v>1</v>
      </c>
      <c r="M73" s="80"/>
      <c r="N73" s="339" t="str">
        <f t="shared" si="25"/>
        <v>SW</v>
      </c>
      <c r="O73" s="339" t="e">
        <f t="shared" si="26"/>
        <v>#N/A</v>
      </c>
      <c r="P73" s="343" t="str">
        <f t="shared" si="27"/>
        <v>--</v>
      </c>
      <c r="Q73" s="339" t="b">
        <f t="shared" si="28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_xll.qlRateHelperRate(T73,_xll.ohTrigger(Trigger,Trigger12M))</f>
        <v>#VALUE!</v>
      </c>
      <c r="W73" s="33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100" t="s">
        <v>196</v>
      </c>
      <c r="AZ73" s="101">
        <f>_xll.qlInterestRateIndexFixingDate(Currency&amp;"ibor"&amp;Tenor,BA73,Trigger)</f>
        <v>42284</v>
      </c>
      <c r="BA73" s="101">
        <f>_xll.qlCalendarAdvance(Calendar,BA72,AY73,"f",,Trigger)</f>
        <v>42286</v>
      </c>
      <c r="BB73" s="101">
        <f>_xll.qlInterestRateIndexMaturity(Currency&amp;"ibor"&amp;Tenor,BA73,Trigger)</f>
        <v>42653</v>
      </c>
      <c r="BC73" s="246">
        <f>_xll.qlIndexFixing($AC$5,AZ73,TRUE,_xll.ohTrigger(Trigger,Trigger12M))</f>
        <v>2.0082146567157607E-3</v>
      </c>
      <c r="BD73" s="246">
        <f>_xll.qlIndexFixing($BE$1,AZ73,TRUE,_xll.ohTrigger(Trigger,Trigger12M))</f>
        <v>1.9493880522145637E-3</v>
      </c>
    </row>
    <row r="74" spans="1:56" ht="11.25" customHeight="1" x14ac:dyDescent="0.25">
      <c r="A74" s="285" t="s">
        <v>235</v>
      </c>
      <c r="B74" s="317" t="str">
        <v>60Y</v>
      </c>
      <c r="C74" s="284" t="str">
        <v>60Y</v>
      </c>
      <c r="D74" s="284" t="str">
        <f t="shared" si="29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1.7129999999999999E-2</v>
      </c>
      <c r="J74" s="324" t="str">
        <f t="shared" si="30"/>
        <v>EUR_CURVE_12M_60Y</v>
      </c>
      <c r="K74" s="325" t="str">
        <f>IFERROR(_xll.qlSwapRateHelper2(,IF(DataSelect="Reference",$I74,J74),,$D74,Calendar,$G74,$F74,$H74,$K$33,0,E74,Discounting,Permanent,_xll.ohTrigger(Trigger,DataSelect),ObjectOverwrite),"--")</f>
        <v>obj_00e3a#0002</v>
      </c>
      <c r="L74" s="281" t="b">
        <v>1</v>
      </c>
      <c r="M74" s="80"/>
      <c r="N74" s="339" t="str">
        <f t="shared" si="25"/>
        <v>SW</v>
      </c>
      <c r="O74" s="339" t="e">
        <f t="shared" si="26"/>
        <v>#N/A</v>
      </c>
      <c r="P74" s="343" t="str">
        <f t="shared" si="27"/>
        <v>--</v>
      </c>
      <c r="Q74" s="339" t="b">
        <f t="shared" si="28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_xll.qlRateHelperRate(T74,_xll.ohTrigger(Trigger,Trigger12M))</f>
        <v>#VALUE!</v>
      </c>
      <c r="W74" s="33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100" t="s">
        <v>196</v>
      </c>
      <c r="AZ74" s="101">
        <f>_xll.qlInterestRateIndexFixingDate(Currency&amp;"ibor"&amp;Tenor,BA74,Trigger)</f>
        <v>42285</v>
      </c>
      <c r="BA74" s="101">
        <f>_xll.qlCalendarAdvance(Calendar,BA73,AY74,"f",,Trigger)</f>
        <v>42289</v>
      </c>
      <c r="BB74" s="101">
        <f>_xll.qlInterestRateIndexMaturity(Currency&amp;"ibor"&amp;Tenor,BA74,Trigger)</f>
        <v>42655</v>
      </c>
      <c r="BC74" s="246">
        <f>_xll.qlIndexFixing($AC$5,AZ74,TRUE,_xll.ohTrigger(Trigger,Trigger12M))</f>
        <v>2.0160550836306472E-3</v>
      </c>
      <c r="BD74" s="246">
        <f>_xll.qlIndexFixing($BE$1,AZ74,TRUE,_xll.ohTrigger(Trigger,Trigger12M))</f>
        <v>1.9534585091787147E-3</v>
      </c>
    </row>
    <row r="75" spans="1:56" ht="11.25" customHeight="1" x14ac:dyDescent="0.25">
      <c r="A75" s="285" t="s">
        <v>235</v>
      </c>
      <c r="B75" s="317" t="e">
        <v>#N/A</v>
      </c>
      <c r="C75" s="284" t="e">
        <v>#N/A</v>
      </c>
      <c r="D75" s="284" t="e">
        <f t="shared" si="29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e">
        <f t="shared" si="30"/>
        <v>#N/A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v>0</v>
      </c>
      <c r="M75" s="80"/>
      <c r="N75" s="339" t="str">
        <f t="shared" si="25"/>
        <v>SW</v>
      </c>
      <c r="O75" s="339" t="e">
        <f t="shared" si="26"/>
        <v>#N/A</v>
      </c>
      <c r="P75" s="343" t="str">
        <f t="shared" si="27"/>
        <v>--</v>
      </c>
      <c r="Q75" s="339" t="b">
        <f t="shared" si="28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_xll.qlRateHelperRate(T75,_xll.ohTrigger(Trigger,Trigger12M))</f>
        <v>#VALUE!</v>
      </c>
      <c r="W75" s="33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100" t="s">
        <v>196</v>
      </c>
      <c r="AZ75" s="101">
        <f>_xll.qlInterestRateIndexFixingDate(Currency&amp;"ibor"&amp;Tenor,BA75,Trigger)</f>
        <v>42286</v>
      </c>
      <c r="BA75" s="101">
        <f>_xll.qlCalendarAdvance(Calendar,BA74,AY75,"f",,Trigger)</f>
        <v>42290</v>
      </c>
      <c r="BB75" s="101">
        <f>_xll.qlInterestRateIndexMaturity(Currency&amp;"ibor"&amp;Tenor,BA75,Trigger)</f>
        <v>42656</v>
      </c>
      <c r="BC75" s="246">
        <f>_xll.qlIndexFixing($AC$5,AZ75,TRUE,_xll.ohTrigger(Trigger,Trigger12M))</f>
        <v>2.0191407111734131E-3</v>
      </c>
      <c r="BD75" s="246">
        <f>_xll.qlIndexFixing($BE$1,AZ75,TRUE,_xll.ohTrigger(Trigger,Trigger12M))</f>
        <v>1.9548100215843107E-3</v>
      </c>
    </row>
    <row r="76" spans="1:56" ht="11.25" customHeight="1" x14ac:dyDescent="0.25">
      <c r="A76" s="285" t="s">
        <v>235</v>
      </c>
      <c r="B76" s="317" t="e">
        <v>#N/A</v>
      </c>
      <c r="C76" s="284" t="e">
        <v>#N/A</v>
      </c>
      <c r="D76" s="284" t="e">
        <f t="shared" si="29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e">
        <f t="shared" si="30"/>
        <v>#N/A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v>0</v>
      </c>
      <c r="M76" s="80"/>
      <c r="N76" s="339" t="str">
        <f t="shared" si="25"/>
        <v>SW</v>
      </c>
      <c r="O76" s="339" t="e">
        <f t="shared" si="26"/>
        <v>#N/A</v>
      </c>
      <c r="P76" s="343" t="str">
        <f t="shared" si="27"/>
        <v>--</v>
      </c>
      <c r="Q76" s="339" t="b">
        <f t="shared" si="28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_xll.qlRateHelperRate(T76,_xll.ohTrigger(Trigger,Trigger12M))</f>
        <v>#VALUE!</v>
      </c>
      <c r="W76" s="33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100" t="s">
        <v>196</v>
      </c>
      <c r="AZ76" s="101">
        <f>_xll.qlInterestRateIndexFixingDate(Currency&amp;"ibor"&amp;Tenor,BA76,Trigger)</f>
        <v>42289</v>
      </c>
      <c r="BA76" s="101">
        <f>_xll.qlCalendarAdvance(Calendar,BA75,AY76,"f",,Trigger)</f>
        <v>42291</v>
      </c>
      <c r="BB76" s="101">
        <f>_xll.qlInterestRateIndexMaturity(Currency&amp;"ibor"&amp;Tenor,BA76,Trigger)</f>
        <v>42657</v>
      </c>
      <c r="BC76" s="246">
        <f>_xll.qlIndexFixing($AC$5,AZ76,TRUE,_xll.ohTrigger(Trigger,Trigger12M))</f>
        <v>2.02223161510403E-3</v>
      </c>
      <c r="BD76" s="246">
        <f>_xll.qlIndexFixing($BE$1,AZ76,TRUE,_xll.ohTrigger(Trigger,Trigger12M))</f>
        <v>1.9561583714545368E-3</v>
      </c>
    </row>
    <row r="77" spans="1:56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29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30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v>0</v>
      </c>
      <c r="M77" s="80"/>
      <c r="N77" s="339" t="str">
        <f t="shared" si="25"/>
        <v>SW</v>
      </c>
      <c r="O77" s="339" t="e">
        <f t="shared" si="26"/>
        <v>#N/A</v>
      </c>
      <c r="P77" s="343" t="str">
        <f t="shared" si="27"/>
        <v>--</v>
      </c>
      <c r="Q77" s="339" t="b">
        <f t="shared" si="28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_xll.qlRateHelperRate(T77,_xll.ohTrigger(Trigger,Trigger12M))</f>
        <v>#VALUE!</v>
      </c>
      <c r="W77" s="33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100" t="s">
        <v>196</v>
      </c>
      <c r="AZ77" s="101">
        <f>_xll.qlInterestRateIndexFixingDate(Currency&amp;"ibor"&amp;Tenor,BA77,Trigger)</f>
        <v>42290</v>
      </c>
      <c r="BA77" s="101">
        <f>_xll.qlCalendarAdvance(Calendar,BA76,AY77,"f",,Trigger)</f>
        <v>42292</v>
      </c>
      <c r="BB77" s="101">
        <f>_xll.qlInterestRateIndexMaturity(Currency&amp;"ibor"&amp;Tenor,BA77,Trigger)</f>
        <v>42660</v>
      </c>
      <c r="BC77" s="246">
        <f>_xll.qlIndexFixing($AC$5,AZ77,TRUE,_xll.ohTrigger(Trigger,Trigger12M))</f>
        <v>2.0280876204399915E-3</v>
      </c>
      <c r="BD77" s="246">
        <f>_xll.qlIndexFixing($BE$1,AZ77,TRUE,_xll.ohTrigger(Trigger,Trigger12M))</f>
        <v>1.957380346287983E-3</v>
      </c>
    </row>
    <row r="78" spans="1:56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29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30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v>0</v>
      </c>
      <c r="M78" s="80"/>
      <c r="N78" s="339" t="str">
        <f t="shared" si="25"/>
        <v>SW</v>
      </c>
      <c r="O78" s="339" t="e">
        <f t="shared" si="26"/>
        <v>#N/A</v>
      </c>
      <c r="P78" s="343" t="str">
        <f t="shared" si="27"/>
        <v>--</v>
      </c>
      <c r="Q78" s="339" t="b">
        <f t="shared" si="28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_xll.qlRateHelperRate(T78,_xll.ohTrigger(Trigger,Trigger12M))</f>
        <v>#VALUE!</v>
      </c>
      <c r="W78" s="33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100" t="s">
        <v>196</v>
      </c>
      <c r="AZ78" s="101">
        <f>_xll.qlInterestRateIndexFixingDate(Currency&amp;"ibor"&amp;Tenor,BA78,Trigger)</f>
        <v>42291</v>
      </c>
      <c r="BA78" s="101">
        <f>_xll.qlCalendarAdvance(Calendar,BA77,AY78,"f",,Trigger)</f>
        <v>42293</v>
      </c>
      <c r="BB78" s="101">
        <f>_xll.qlInterestRateIndexMaturity(Currency&amp;"ibor"&amp;Tenor,BA78,Trigger)</f>
        <v>42660</v>
      </c>
      <c r="BC78" s="246">
        <f>_xll.qlIndexFixing($AC$5,AZ78,TRUE,_xll.ohTrigger(Trigger,Trigger12M))</f>
        <v>2.0298082502842561E-3</v>
      </c>
      <c r="BD78" s="246">
        <f>_xll.qlIndexFixing($BE$1,AZ78,TRUE,_xll.ohTrigger(Trigger,Trigger12M))</f>
        <v>1.9587738024406309E-3</v>
      </c>
    </row>
    <row r="79" spans="1:56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29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30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v>0</v>
      </c>
      <c r="N79" s="339" t="str">
        <f t="shared" si="25"/>
        <v>SW</v>
      </c>
      <c r="O79" s="339" t="e">
        <f t="shared" si="26"/>
        <v>#N/A</v>
      </c>
      <c r="P79" s="343" t="str">
        <f t="shared" si="27"/>
        <v>--</v>
      </c>
      <c r="Q79" s="339" t="b">
        <f t="shared" si="28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_xll.qlRateHelperRate(T79,_xll.ohTrigger(Trigger,Trigger12M))</f>
        <v>#VALUE!</v>
      </c>
      <c r="W79" s="33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100" t="s">
        <v>196</v>
      </c>
      <c r="AZ79" s="101">
        <f>_xll.qlInterestRateIndexFixingDate(Currency&amp;"ibor"&amp;Tenor,BA79,Trigger)</f>
        <v>42292</v>
      </c>
      <c r="BA79" s="101">
        <f>_xll.qlCalendarAdvance(Calendar,BA78,AY79,"f",,Trigger)</f>
        <v>42296</v>
      </c>
      <c r="BB79" s="101">
        <f>_xll.qlInterestRateIndexMaturity(Currency&amp;"ibor"&amp;Tenor,BA79,Trigger)</f>
        <v>42662</v>
      </c>
      <c r="BC79" s="246">
        <f>_xll.qlIndexFixing($AC$5,AZ79,TRUE,_xll.ohTrigger(Trigger,Trigger12M))</f>
        <v>2.0377652823103248E-3</v>
      </c>
      <c r="BD79" s="246">
        <f>_xll.qlIndexFixing($BE$1,AZ79,TRUE,_xll.ohTrigger(Trigger,Trigger12M))</f>
        <v>1.9628217323455722E-3</v>
      </c>
    </row>
    <row r="80" spans="1:56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29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30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v>0</v>
      </c>
      <c r="N80" s="339" t="str">
        <f t="shared" si="25"/>
        <v>SW</v>
      </c>
      <c r="O80" s="339" t="e">
        <f t="shared" si="26"/>
        <v>#N/A</v>
      </c>
      <c r="P80" s="343" t="str">
        <f t="shared" si="27"/>
        <v>--</v>
      </c>
      <c r="Q80" s="339" t="b">
        <f t="shared" si="28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_xll.qlRateHelperRate(T80,_xll.ohTrigger(Trigger,Trigger12M))</f>
        <v>#VALUE!</v>
      </c>
      <c r="W80" s="33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100" t="s">
        <v>196</v>
      </c>
      <c r="AZ80" s="101">
        <f>_xll.qlInterestRateIndexFixingDate(Currency&amp;"ibor"&amp;Tenor,BA80,Trigger)</f>
        <v>42293</v>
      </c>
      <c r="BA80" s="101">
        <f>_xll.qlCalendarAdvance(Calendar,BA79,AY80,"f",,Trigger)</f>
        <v>42297</v>
      </c>
      <c r="BB80" s="101">
        <f>_xll.qlInterestRateIndexMaturity(Currency&amp;"ibor"&amp;Tenor,BA80,Trigger)</f>
        <v>42663</v>
      </c>
      <c r="BC80" s="246">
        <f>_xll.qlIndexFixing($AC$5,AZ80,TRUE,_xll.ohTrigger(Trigger,Trigger12M))</f>
        <v>2.0408878456111492E-3</v>
      </c>
      <c r="BD80" s="246">
        <f>_xll.qlIndexFixing($BE$1,AZ80,TRUE,_xll.ohTrigger(Trigger,Trigger12M))</f>
        <v>1.9641325366795007E-3</v>
      </c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29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30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v>0</v>
      </c>
      <c r="N81" s="339" t="str">
        <f t="shared" si="25"/>
        <v>SW</v>
      </c>
      <c r="O81" s="339" t="e">
        <f t="shared" si="26"/>
        <v>#N/A</v>
      </c>
      <c r="P81" s="343" t="str">
        <f t="shared" si="27"/>
        <v>--</v>
      </c>
      <c r="Q81" s="339" t="b">
        <f t="shared" si="28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_xll.qlRateHelperRate(T81,_xll.ohTrigger(Trigger,Trigger12M))</f>
        <v>#VALUE!</v>
      </c>
      <c r="W81" s="33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100" t="s">
        <v>196</v>
      </c>
      <c r="AZ81" s="101">
        <f>_xll.qlInterestRateIndexFixingDate(Currency&amp;"ibor"&amp;Tenor,BA81,Trigger)</f>
        <v>42296</v>
      </c>
      <c r="BA81" s="101">
        <f>_xll.qlCalendarAdvance(Calendar,BA80,AY81,"f",,Trigger)</f>
        <v>42298</v>
      </c>
      <c r="BB81" s="101">
        <f>_xll.qlInterestRateIndexMaturity(Currency&amp;"ibor"&amp;Tenor,BA81,Trigger)</f>
        <v>42664</v>
      </c>
      <c r="BC81" s="246">
        <f>_xll.qlIndexFixing($AC$5,AZ81,TRUE,_xll.ohTrigger(Trigger,Trigger12M))</f>
        <v>2.044015685648398E-3</v>
      </c>
      <c r="BD81" s="246">
        <f>_xll.qlIndexFixing($BE$1,AZ81,TRUE,_xll.ohTrigger(Trigger,Trigger12M))</f>
        <v>1.9654339883262797E-3</v>
      </c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29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30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v>0</v>
      </c>
      <c r="N82" s="339" t="str">
        <f t="shared" si="25"/>
        <v>SW</v>
      </c>
      <c r="O82" s="339" t="e">
        <f t="shared" si="26"/>
        <v>#N/A</v>
      </c>
      <c r="P82" s="343" t="str">
        <f t="shared" si="27"/>
        <v>--</v>
      </c>
      <c r="Q82" s="339" t="b">
        <f t="shared" si="28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_xll.qlRateHelperRate(T82,_xll.ohTrigger(Trigger,Trigger12M))</f>
        <v>#VALUE!</v>
      </c>
      <c r="W82" s="33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100" t="s">
        <v>196</v>
      </c>
      <c r="AZ82" s="101">
        <f>_xll.qlInterestRateIndexFixingDate(Currency&amp;"ibor"&amp;Tenor,BA82,Trigger)</f>
        <v>42297</v>
      </c>
      <c r="BA82" s="101">
        <f>_xll.qlCalendarAdvance(Calendar,BA81,AY82,"f",,Trigger)</f>
        <v>42299</v>
      </c>
      <c r="BB82" s="101">
        <f>_xll.qlInterestRateIndexMaturity(Currency&amp;"ibor"&amp;Tenor,BA82,Trigger)</f>
        <v>42667</v>
      </c>
      <c r="BC82" s="246">
        <f>_xll.qlIndexFixing($AC$5,AZ82,TRUE,_xll.ohTrigger(Trigger,Trigger12M))</f>
        <v>2.0498958626881452E-3</v>
      </c>
      <c r="BD82" s="246">
        <f>_xll.qlIndexFixing($BE$1,AZ82,TRUE,_xll.ohTrigger(Trigger,Trigger12M))</f>
        <v>1.9664413592776851E-3</v>
      </c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29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30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v>0</v>
      </c>
      <c r="N83" s="339" t="str">
        <f t="shared" si="25"/>
        <v>SW</v>
      </c>
      <c r="O83" s="339" t="e">
        <f t="shared" si="26"/>
        <v>#N/A</v>
      </c>
      <c r="P83" s="343" t="str">
        <f t="shared" si="27"/>
        <v>--</v>
      </c>
      <c r="Q83" s="339" t="b">
        <f t="shared" si="28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_xll.qlRateHelperRate(T83,_xll.ohTrigger(Trigger,Trigger12M))</f>
        <v>#VALUE!</v>
      </c>
      <c r="W83" s="33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100" t="s">
        <v>196</v>
      </c>
      <c r="AZ83" s="101">
        <f>_xll.qlInterestRateIndexFixingDate(Currency&amp;"ibor"&amp;Tenor,BA83,Trigger)</f>
        <v>42298</v>
      </c>
      <c r="BA83" s="101">
        <f>_xll.qlCalendarAdvance(Calendar,BA82,AY83,"f",,Trigger)</f>
        <v>42300</v>
      </c>
      <c r="BB83" s="101">
        <f>_xll.qlInterestRateIndexMaturity(Currency&amp;"ibor"&amp;Tenor,BA83,Trigger)</f>
        <v>42667</v>
      </c>
      <c r="BC83" s="246">
        <f>_xll.qlIndexFixing($AC$5,AZ83,TRUE,_xll.ohTrigger(Trigger,Trigger12M))</f>
        <v>2.0516596938164751E-3</v>
      </c>
      <c r="BD83" s="246">
        <f>_xll.qlIndexFixing($BE$1,AZ83,TRUE,_xll.ohTrigger(Trigger,Trigger12M))</f>
        <v>1.9678547640468512E-3</v>
      </c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29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30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v>0</v>
      </c>
      <c r="N84" s="339" t="str">
        <f t="shared" si="25"/>
        <v>SW</v>
      </c>
      <c r="O84" s="339" t="e">
        <f t="shared" si="26"/>
        <v>#N/A</v>
      </c>
      <c r="P84" s="343" t="str">
        <f t="shared" si="27"/>
        <v>--</v>
      </c>
      <c r="Q84" s="339" t="b">
        <f t="shared" si="28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_xll.qlRateHelperRate(T84,_xll.ohTrigger(Trigger,Trigger12M))</f>
        <v>#VALUE!</v>
      </c>
      <c r="W84" s="33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100" t="s">
        <v>196</v>
      </c>
      <c r="AZ84" s="101">
        <f>_xll.qlInterestRateIndexFixingDate(Currency&amp;"ibor"&amp;Tenor,BA84,Trigger)</f>
        <v>42299</v>
      </c>
      <c r="BA84" s="101">
        <f>_xll.qlCalendarAdvance(Calendar,BA83,AY84,"f",,Trigger)</f>
        <v>42303</v>
      </c>
      <c r="BB84" s="101">
        <f>_xll.qlInterestRateIndexMaturity(Currency&amp;"ibor"&amp;Tenor,BA84,Trigger)</f>
        <v>42669</v>
      </c>
      <c r="BC84" s="246">
        <f>_xll.qlIndexFixing($AC$5,AZ84,TRUE,_xll.ohTrigger(Trigger,Trigger12M))</f>
        <v>2.0597340386415753E-3</v>
      </c>
      <c r="BD84" s="246">
        <f>_xll.qlIndexFixing($BE$1,AZ84,TRUE,_xll.ohTrigger(Trigger,Trigger12M))</f>
        <v>1.9717700047097494E-3</v>
      </c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29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30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v>0</v>
      </c>
      <c r="N85" s="339" t="str">
        <f t="shared" si="25"/>
        <v>SW</v>
      </c>
      <c r="O85" s="339" t="e">
        <f t="shared" si="26"/>
        <v>#N/A</v>
      </c>
      <c r="P85" s="343" t="str">
        <f t="shared" si="27"/>
        <v>--</v>
      </c>
      <c r="Q85" s="339" t="b">
        <f t="shared" si="28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_xll.qlRateHelperRate(T85,_xll.ohTrigger(Trigger,Trigger12M))</f>
        <v>#VALUE!</v>
      </c>
      <c r="W85" s="33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100" t="s">
        <v>196</v>
      </c>
      <c r="AZ85" s="101">
        <f>_xll.qlInterestRateIndexFixingDate(Currency&amp;"ibor"&amp;Tenor,BA85,Trigger)</f>
        <v>42300</v>
      </c>
      <c r="BA85" s="101">
        <f>_xll.qlCalendarAdvance(Calendar,BA84,AY85,"f",,Trigger)</f>
        <v>42304</v>
      </c>
      <c r="BB85" s="101">
        <f>_xll.qlInterestRateIndexMaturity(Currency&amp;"ibor"&amp;Tenor,BA85,Trigger)</f>
        <v>42670</v>
      </c>
      <c r="BC85" s="246">
        <f>_xll.qlIndexFixing($AC$5,AZ85,TRUE,_xll.ohTrigger(Trigger,Trigger12M))</f>
        <v>2.0628935401544512E-3</v>
      </c>
      <c r="BD85" s="246">
        <f>_xll.qlIndexFixing($BE$1,AZ85,TRUE,_xll.ohTrigger(Trigger,Trigger12M))</f>
        <v>1.9729967692484456E-3</v>
      </c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29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30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v>0</v>
      </c>
      <c r="N86" s="339" t="str">
        <f t="shared" si="25"/>
        <v>SW</v>
      </c>
      <c r="O86" s="339" t="e">
        <f t="shared" si="26"/>
        <v>#N/A</v>
      </c>
      <c r="P86" s="343" t="str">
        <f t="shared" si="27"/>
        <v>--</v>
      </c>
      <c r="Q86" s="339" t="b">
        <f t="shared" si="28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_xll.qlRateHelperRate(T86,_xll.ohTrigger(Trigger,Trigger12M))</f>
        <v>#VALUE!</v>
      </c>
      <c r="W86" s="33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100" t="s">
        <v>196</v>
      </c>
      <c r="AZ86" s="101">
        <f>_xll.qlInterestRateIndexFixingDate(Currency&amp;"ibor"&amp;Tenor,BA86,Trigger)</f>
        <v>42303</v>
      </c>
      <c r="BA86" s="101">
        <f>_xll.qlCalendarAdvance(Calendar,BA85,AY86,"f",,Trigger)</f>
        <v>42305</v>
      </c>
      <c r="BB86" s="101">
        <f>_xll.qlInterestRateIndexMaturity(Currency&amp;"ibor"&amp;Tenor,BA86,Trigger)</f>
        <v>42671</v>
      </c>
      <c r="BC86" s="246">
        <f>_xll.qlIndexFixing($AC$5,AZ86,TRUE,_xll.ohTrigger(Trigger,Trigger12M))</f>
        <v>2.0660583187571309E-3</v>
      </c>
      <c r="BD86" s="246">
        <f>_xll.qlIndexFixing($BE$1,AZ86,TRUE,_xll.ohTrigger(Trigger,Trigger12M))</f>
        <v>1.9742079907333035E-3</v>
      </c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29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30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v>0</v>
      </c>
      <c r="N87" s="339" t="str">
        <f t="shared" si="25"/>
        <v>SW</v>
      </c>
      <c r="O87" s="339" t="e">
        <f t="shared" si="26"/>
        <v>#N/A</v>
      </c>
      <c r="P87" s="343" t="str">
        <f t="shared" si="27"/>
        <v>--</v>
      </c>
      <c r="Q87" s="339" t="b">
        <f t="shared" si="28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_xll.qlRateHelperRate(T87,_xll.ohTrigger(Trigger,Trigger12M))</f>
        <v>#VALUE!</v>
      </c>
      <c r="W87" s="33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100" t="s">
        <v>196</v>
      </c>
      <c r="AZ87" s="101">
        <f>_xll.qlInterestRateIndexFixingDate(Currency&amp;"ibor"&amp;Tenor,BA87,Trigger)</f>
        <v>42304</v>
      </c>
      <c r="BA87" s="101">
        <f>_xll.qlCalendarAdvance(Calendar,BA86,AY87,"f",,Trigger)</f>
        <v>42306</v>
      </c>
      <c r="BB87" s="101">
        <f>_xll.qlInterestRateIndexMaturity(Currency&amp;"ibor"&amp;Tenor,BA87,Trigger)</f>
        <v>42674</v>
      </c>
      <c r="BC87" s="246">
        <f>_xll.qlIndexFixing($AC$5,AZ87,TRUE,_xll.ohTrigger(Trigger,Trigger12M))</f>
        <v>2.0719612730691751E-3</v>
      </c>
      <c r="BD87" s="246">
        <f>_xll.qlIndexFixing($BE$1,AZ87,TRUE,_xll.ohTrigger(Trigger,Trigger12M))</f>
        <v>1.9749192792350508E-3</v>
      </c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29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30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v>0</v>
      </c>
      <c r="N88" s="339" t="str">
        <f t="shared" si="25"/>
        <v>SW</v>
      </c>
      <c r="O88" s="339" t="e">
        <f t="shared" si="26"/>
        <v>#N/A</v>
      </c>
      <c r="P88" s="343" t="str">
        <f t="shared" si="27"/>
        <v>--</v>
      </c>
      <c r="Q88" s="339" t="b">
        <f t="shared" si="28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_xll.qlRateHelperRate(T88,_xll.ohTrigger(Trigger,Trigger12M))</f>
        <v>#VALUE!</v>
      </c>
      <c r="W88" s="33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100" t="s">
        <v>196</v>
      </c>
      <c r="AZ88" s="101">
        <f>_xll.qlInterestRateIndexFixingDate(Currency&amp;"ibor"&amp;Tenor,BA88,Trigger)</f>
        <v>42305</v>
      </c>
      <c r="BA88" s="101">
        <f>_xll.qlCalendarAdvance(Calendar,BA87,AY88,"f",,Trigger)</f>
        <v>42307</v>
      </c>
      <c r="BB88" s="101">
        <f>_xll.qlInterestRateIndexMaturity(Currency&amp;"ibor"&amp;Tenor,BA88,Trigger)</f>
        <v>42674</v>
      </c>
      <c r="BC88" s="246">
        <f>_xll.qlIndexFixing($AC$5,AZ88,TRUE,_xll.ohTrigger(Trigger,Trigger12M))</f>
        <v>2.0737690044877804E-3</v>
      </c>
      <c r="BD88" s="246">
        <f>_xll.qlIndexFixing($BE$1,AZ88,TRUE,_xll.ohTrigger(Trigger,Trigger12M))</f>
        <v>1.9763284394123766E-3</v>
      </c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29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30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v>0</v>
      </c>
      <c r="N89" s="339" t="str">
        <f t="shared" si="25"/>
        <v>SW</v>
      </c>
      <c r="O89" s="339" t="e">
        <f t="shared" si="26"/>
        <v>#N/A</v>
      </c>
      <c r="P89" s="343" t="str">
        <f t="shared" si="27"/>
        <v>--</v>
      </c>
      <c r="Q89" s="339" t="b">
        <f t="shared" si="28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_xll.qlRateHelperRate(T89,_xll.ohTrigger(Trigger,Trigger12M))</f>
        <v>#VALUE!</v>
      </c>
      <c r="W89" s="33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100" t="s">
        <v>196</v>
      </c>
      <c r="AZ89" s="101">
        <f>_xll.qlInterestRateIndexFixingDate(Currency&amp;"ibor"&amp;Tenor,BA89,Trigger)</f>
        <v>42306</v>
      </c>
      <c r="BA89" s="101">
        <f>_xll.qlCalendarAdvance(Calendar,BA88,AY89,"f",,Trigger)</f>
        <v>42310</v>
      </c>
      <c r="BB89" s="101">
        <f>_xll.qlInterestRateIndexMaturity(Currency&amp;"ibor"&amp;Tenor,BA89,Trigger)</f>
        <v>42676</v>
      </c>
      <c r="BC89" s="246">
        <f>_xll.qlIndexFixing($AC$5,AZ89,TRUE,_xll.ohTrigger(Trigger,Trigger12M))</f>
        <v>2.0819613698916796E-3</v>
      </c>
      <c r="BD89" s="246">
        <f>_xll.qlIndexFixing($BE$1,AZ89,TRUE,_xll.ohTrigger(Trigger,Trigger12M))</f>
        <v>1.9799999998541479E-3</v>
      </c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29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30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v>0</v>
      </c>
      <c r="N90" s="339" t="str">
        <f t="shared" si="25"/>
        <v>SW</v>
      </c>
      <c r="O90" s="339" t="e">
        <f t="shared" si="26"/>
        <v>#N/A</v>
      </c>
      <c r="P90" s="343" t="str">
        <f t="shared" si="27"/>
        <v>--</v>
      </c>
      <c r="Q90" s="339" t="b">
        <f t="shared" si="28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_xll.qlRateHelperRate(T90,_xll.ohTrigger(Trigger,Trigger12M))</f>
        <v>#VALUE!</v>
      </c>
      <c r="W90" s="33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100" t="s">
        <v>196</v>
      </c>
      <c r="AZ90" s="101">
        <f>_xll.qlInterestRateIndexFixingDate(Currency&amp;"ibor"&amp;Tenor,BA90,Trigger)</f>
        <v>42307</v>
      </c>
      <c r="BA90" s="101">
        <f>_xll.qlCalendarAdvance(Calendar,BA89,AY90,"f",,Trigger)</f>
        <v>42311</v>
      </c>
      <c r="BB90" s="101">
        <f>_xll.qlInterestRateIndexMaturity(Currency&amp;"ibor"&amp;Tenor,BA90,Trigger)</f>
        <v>42677</v>
      </c>
      <c r="BC90" s="246">
        <f>_xll.qlIndexFixing($AC$5,AZ90,TRUE,_xll.ohTrigger(Trigger,Trigger12M))</f>
        <v>2.0855558343655053E-3</v>
      </c>
      <c r="BD90" s="246">
        <f>_xll.qlIndexFixing($BE$1,AZ90,TRUE,_xll.ohTrigger(Trigger,Trigger12M))</f>
        <v>1.9810997641656787E-3</v>
      </c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29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30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v>0</v>
      </c>
      <c r="N91" s="339" t="str">
        <f t="shared" si="25"/>
        <v>SW</v>
      </c>
      <c r="O91" s="339" t="e">
        <f t="shared" si="26"/>
        <v>#N/A</v>
      </c>
      <c r="P91" s="343" t="str">
        <f t="shared" si="27"/>
        <v>--</v>
      </c>
      <c r="Q91" s="339" t="b">
        <f t="shared" si="28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_xll.qlRateHelperRate(T91,_xll.ohTrigger(Trigger,Trigger12M))</f>
        <v>#VALUE!</v>
      </c>
      <c r="W91" s="33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100" t="s">
        <v>196</v>
      </c>
      <c r="AZ91" s="101">
        <f>_xll.qlInterestRateIndexFixingDate(Currency&amp;"ibor"&amp;Tenor,BA91,Trigger)</f>
        <v>42310</v>
      </c>
      <c r="BA91" s="101">
        <f>_xll.qlCalendarAdvance(Calendar,BA90,AY91,"f",,Trigger)</f>
        <v>42312</v>
      </c>
      <c r="BB91" s="101">
        <f>_xll.qlInterestRateIndexMaturity(Currency&amp;"ibor"&amp;Tenor,BA91,Trigger)</f>
        <v>42678</v>
      </c>
      <c r="BC91" s="246">
        <f>_xll.qlIndexFixing($AC$5,AZ91,TRUE,_xll.ohTrigger(Trigger,Trigger12M))</f>
        <v>2.0891618968705001E-3</v>
      </c>
      <c r="BD91" s="246">
        <f>_xll.qlIndexFixing($BE$1,AZ91,TRUE,_xll.ohTrigger(Trigger,Trigger12M))</f>
        <v>1.9821800310416311E-3</v>
      </c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29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30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v>0</v>
      </c>
      <c r="N92" s="339" t="str">
        <f t="shared" si="25"/>
        <v>SW</v>
      </c>
      <c r="O92" s="339" t="e">
        <f t="shared" si="26"/>
        <v>#N/A</v>
      </c>
      <c r="P92" s="343" t="str">
        <f t="shared" si="27"/>
        <v>--</v>
      </c>
      <c r="Q92" s="339" t="b">
        <f t="shared" si="28"/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_xll.qlRateHelperRate(T92,_xll.ohTrigger(Trigger,Trigger12M))</f>
        <v>#VALUE!</v>
      </c>
      <c r="W92" s="33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100" t="s">
        <v>196</v>
      </c>
      <c r="AZ92" s="101">
        <f>_xll.qlInterestRateIndexFixingDate(Currency&amp;"ibor"&amp;Tenor,BA92,Trigger)</f>
        <v>42311</v>
      </c>
      <c r="BA92" s="101">
        <f>_xll.qlCalendarAdvance(Calendar,BA91,AY92,"f",,Trigger)</f>
        <v>42313</v>
      </c>
      <c r="BB92" s="101">
        <f>_xll.qlInterestRateIndexMaturity(Currency&amp;"ibor"&amp;Tenor,BA92,Trigger)</f>
        <v>42681</v>
      </c>
      <c r="BC92" s="246">
        <f>_xll.qlIndexFixing($AC$5,AZ92,TRUE,_xll.ohTrigger(Trigger,Trigger12M))</f>
        <v>2.0954903223374677E-3</v>
      </c>
      <c r="BD92" s="246">
        <f>_xll.qlIndexFixing($BE$1,AZ92,TRUE,_xll.ohTrigger(Trigger,Trigger12M))</f>
        <v>1.9825587543038986E-3</v>
      </c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29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30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v>0</v>
      </c>
      <c r="N93" s="339" t="str">
        <f t="shared" si="25"/>
        <v>SW</v>
      </c>
      <c r="O93" s="339" t="e">
        <f t="shared" si="26"/>
        <v>#N/A</v>
      </c>
      <c r="P93" s="343" t="str">
        <f t="shared" si="27"/>
        <v>--</v>
      </c>
      <c r="Q93" s="339" t="b">
        <f t="shared" si="28"/>
        <v>0</v>
      </c>
      <c r="R93" s="347">
        <v>1</v>
      </c>
      <c r="S93" s="347">
        <v>1</v>
      </c>
      <c r="T93" s="102" t="e">
        <v>#N/A</v>
      </c>
      <c r="U93" s="100" t="e">
        <f>_xll.qlRateHelperQuoteName(T93)</f>
        <v>#VALUE!</v>
      </c>
      <c r="V93" s="349" t="e">
        <f>_xll.qlRateHelperRate(T93,_xll.ohTrigger(Trigger,Trigger12M))</f>
        <v>#VALUE!</v>
      </c>
      <c r="W93" s="332" t="str">
        <f>IFERROR(_xll.qlFuturesRateHelperConvexityAdjustment(T93,Trigger),"--")</f>
        <v>--</v>
      </c>
      <c r="X93" s="102" t="e">
        <f>_xll.qlRateHelperEarliestDate(T93,Trigger)</f>
        <v>#VALUE!</v>
      </c>
      <c r="Y93" s="102" t="e">
        <f>_xll.qlRateHelperLatestDate(T93,Trigger)</f>
        <v>#VALUE!</v>
      </c>
      <c r="Z93" s="102" t="e">
        <v>#N/A</v>
      </c>
      <c r="AY93" s="100" t="s">
        <v>196</v>
      </c>
      <c r="AZ93" s="101">
        <f>_xll.qlInterestRateIndexFixingDate(Currency&amp;"ibor"&amp;Tenor,BA93,Trigger)</f>
        <v>42312</v>
      </c>
      <c r="BA93" s="101">
        <f>_xll.qlCalendarAdvance(Calendar,BA92,AY93,"f",,Trigger)</f>
        <v>42314</v>
      </c>
      <c r="BB93" s="101">
        <f>_xll.qlInterestRateIndexMaturity(Currency&amp;"ibor"&amp;Tenor,BA93,Trigger)</f>
        <v>42681</v>
      </c>
      <c r="BC93" s="246">
        <f>_xll.qlIndexFixing($AC$5,AZ93,TRUE,_xll.ohTrigger(Trigger,Trigger12M))</f>
        <v>2.097761782778991E-3</v>
      </c>
      <c r="BD93" s="246">
        <f>_xll.qlIndexFixing($BE$1,AZ93,TRUE,_xll.ohTrigger(Trigger,Trigger12M))</f>
        <v>1.9839387814108169E-3</v>
      </c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29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30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v>0</v>
      </c>
      <c r="N94" s="339" t="str">
        <f t="shared" ref="N94:N95" si="31">A99</f>
        <v>SW</v>
      </c>
      <c r="O94" s="339" t="e">
        <f t="shared" ref="O94:O95" si="32">D99</f>
        <v>#N/A</v>
      </c>
      <c r="P94" s="343" t="str">
        <f t="shared" ref="P94:P95" si="33">K99</f>
        <v>--</v>
      </c>
      <c r="Q94" s="339" t="b">
        <f t="shared" ref="Q94:Q95" si="34">L99</f>
        <v>0</v>
      </c>
      <c r="R94" s="347">
        <v>1</v>
      </c>
      <c r="S94" s="347">
        <v>1</v>
      </c>
      <c r="T94" s="102" t="e">
        <v>#N/A</v>
      </c>
      <c r="U94" s="100" t="e">
        <f>_xll.qlRateHelperQuoteName(T94)</f>
        <v>#VALUE!</v>
      </c>
      <c r="V94" s="349" t="e">
        <f>_xll.qlRateHelperRate(T94,_xll.ohTrigger(Trigger,Trigger12M))</f>
        <v>#VALUE!</v>
      </c>
      <c r="W94" s="332" t="str">
        <f>IFERROR(_xll.qlFuturesRateHelperConvexityAdjustment(T94,Trigger),"--")</f>
        <v>--</v>
      </c>
      <c r="X94" s="102" t="e">
        <f>_xll.qlRateHelperEarliestDate(T94,Trigger)</f>
        <v>#VALUE!</v>
      </c>
      <c r="Y94" s="102" t="e">
        <f>_xll.qlRateHelperLatestDate(T94,Trigger)</f>
        <v>#VALUE!</v>
      </c>
      <c r="Z94" s="102" t="e">
        <v>#N/A</v>
      </c>
      <c r="AY94" s="100" t="s">
        <v>196</v>
      </c>
      <c r="AZ94" s="101">
        <f>_xll.qlInterestRateIndexFixingDate(Currency&amp;"ibor"&amp;Tenor,BA94,Trigger)</f>
        <v>42313</v>
      </c>
      <c r="BA94" s="101">
        <f>_xll.qlCalendarAdvance(Calendar,BA93,AY94,"f",,Trigger)</f>
        <v>42317</v>
      </c>
      <c r="BB94" s="101">
        <f>_xll.qlInterestRateIndexMaturity(Currency&amp;"ibor"&amp;Tenor,BA94,Trigger)</f>
        <v>42683</v>
      </c>
      <c r="BC94" s="246">
        <f>_xll.qlIndexFixing($AC$5,AZ94,TRUE,_xll.ohTrigger(Trigger,Trigger12M))</f>
        <v>2.1073661843291698E-3</v>
      </c>
      <c r="BD94" s="246">
        <f>_xll.qlIndexFixing($BE$1,AZ94,TRUE,_xll.ohTrigger(Trigger,Trigger12M))</f>
        <v>1.9873362169725299E-3</v>
      </c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29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30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v>0</v>
      </c>
      <c r="N95" s="344" t="str">
        <f t="shared" si="31"/>
        <v>SW</v>
      </c>
      <c r="O95" s="344" t="e">
        <f t="shared" si="32"/>
        <v>#N/A</v>
      </c>
      <c r="P95" s="345" t="str">
        <f t="shared" si="33"/>
        <v>--</v>
      </c>
      <c r="Q95" s="344" t="b">
        <f t="shared" si="34"/>
        <v>0</v>
      </c>
      <c r="R95" s="348">
        <v>1</v>
      </c>
      <c r="S95" s="348">
        <v>1</v>
      </c>
      <c r="T95" s="103" t="e">
        <v>#N/A</v>
      </c>
      <c r="U95" s="110" t="e">
        <f>_xll.qlRateHelperQuoteName(T95)</f>
        <v>#VALUE!</v>
      </c>
      <c r="V95" s="350" t="e">
        <f>_xll.qlRateHelperRate(T95,_xll.ohTrigger(Trigger,Trigger12M))</f>
        <v>#VALUE!</v>
      </c>
      <c r="W95" s="366" t="str">
        <f>IFERROR(_xll.qlFuturesRateHelperConvexityAdjustment(T95,Trigger),"--")</f>
        <v>--</v>
      </c>
      <c r="X95" s="103" t="e">
        <f>_xll.qlRateHelperEarliestDate(T95,Trigger)</f>
        <v>#VALUE!</v>
      </c>
      <c r="Y95" s="103" t="e">
        <f>_xll.qlRateHelperLatestDate(T95,Trigger)</f>
        <v>#VALUE!</v>
      </c>
      <c r="Z95" s="103" t="e">
        <v>#N/A</v>
      </c>
      <c r="AY95" s="100" t="s">
        <v>196</v>
      </c>
      <c r="AZ95" s="101">
        <f>_xll.qlInterestRateIndexFixingDate(Currency&amp;"ibor"&amp;Tenor,BA95,Trigger)</f>
        <v>42314</v>
      </c>
      <c r="BA95" s="101">
        <f>_xll.qlCalendarAdvance(Calendar,BA94,AY95,"f",,Trigger)</f>
        <v>42318</v>
      </c>
      <c r="BB95" s="101">
        <f>_xll.qlInterestRateIndexMaturity(Currency&amp;"ibor"&amp;Tenor,BA95,Trigger)</f>
        <v>42684</v>
      </c>
      <c r="BC95" s="246">
        <f>_xll.qlIndexFixing($AC$5,AZ95,TRUE,_xll.ohTrigger(Trigger,Trigger12M))</f>
        <v>2.1110418377066832E-3</v>
      </c>
      <c r="BD95" s="246">
        <f>_xll.qlIndexFixing($BE$1,AZ95,TRUE,_xll.ohTrigger(Trigger,Trigger12M))</f>
        <v>1.9883278871774992E-3</v>
      </c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29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30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v>0</v>
      </c>
      <c r="AY96" s="100" t="s">
        <v>196</v>
      </c>
      <c r="AZ96" s="101">
        <f>_xll.qlInterestRateIndexFixingDate(Currency&amp;"ibor"&amp;Tenor,BA96,Trigger)</f>
        <v>42317</v>
      </c>
      <c r="BA96" s="101">
        <f>_xll.qlCalendarAdvance(Calendar,BA95,AY96,"f",,Trigger)</f>
        <v>42319</v>
      </c>
      <c r="BB96" s="101">
        <f>_xll.qlInterestRateIndexMaturity(Currency&amp;"ibor"&amp;Tenor,BA96,Trigger)</f>
        <v>42685</v>
      </c>
      <c r="BC96" s="246">
        <f>_xll.qlIndexFixing($AC$5,AZ96,TRUE,_xll.ohTrigger(Trigger,Trigger12M))</f>
        <v>2.1147290900143186E-3</v>
      </c>
      <c r="BD96" s="246">
        <f>_xll.qlIndexFixing($BE$1,AZ96,TRUE,_xll.ohTrigger(Trigger,Trigger12M))</f>
        <v>1.9893095226535735E-3</v>
      </c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29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30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v>0</v>
      </c>
      <c r="AY97" s="100" t="s">
        <v>196</v>
      </c>
      <c r="AZ97" s="101">
        <f>_xll.qlInterestRateIndexFixingDate(Currency&amp;"ibor"&amp;Tenor,BA97,Trigger)</f>
        <v>42318</v>
      </c>
      <c r="BA97" s="101">
        <f>_xll.qlCalendarAdvance(Calendar,BA96,AY97,"f",,Trigger)</f>
        <v>42320</v>
      </c>
      <c r="BB97" s="101">
        <f>_xll.qlInterestRateIndexMaturity(Currency&amp;"ibor"&amp;Tenor,BA97,Trigger)</f>
        <v>42688</v>
      </c>
      <c r="BC97" s="246">
        <f>_xll.qlIndexFixing($AC$5,AZ97,TRUE,_xll.ohTrigger(Trigger,Trigger12M))</f>
        <v>2.1211052098348551E-3</v>
      </c>
      <c r="BD97" s="246">
        <f>_xll.qlIndexFixing($BE$1,AZ97,TRUE,_xll.ohTrigger(Trigger,Trigger12M))</f>
        <v>1.9895596150291662E-3</v>
      </c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29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30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v>0</v>
      </c>
      <c r="AY98" s="100" t="s">
        <v>196</v>
      </c>
      <c r="AZ98" s="101">
        <f>_xll.qlInterestRateIndexFixingDate(Currency&amp;"ibor"&amp;Tenor,BA98,Trigger)</f>
        <v>42319</v>
      </c>
      <c r="BA98" s="101">
        <f>_xll.qlCalendarAdvance(Calendar,BA97,AY98,"f",,Trigger)</f>
        <v>42321</v>
      </c>
      <c r="BB98" s="101">
        <f>_xll.qlInterestRateIndexMaturity(Currency&amp;"ibor"&amp;Tenor,BA98,Trigger)</f>
        <v>42688</v>
      </c>
      <c r="BC98" s="246">
        <f>_xll.qlIndexFixing($AC$5,AZ98,TRUE,_xll.ohTrigger(Trigger,Trigger12M))</f>
        <v>2.1234743436925625E-3</v>
      </c>
      <c r="BD98" s="246">
        <f>_xll.qlIndexFixing($BE$1,AZ98,TRUE,_xll.ohTrigger(Trigger,Trigger12M))</f>
        <v>1.9908861638530126E-3</v>
      </c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29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30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v>0</v>
      </c>
      <c r="AY99" s="100" t="s">
        <v>196</v>
      </c>
      <c r="AZ99" s="101">
        <f>_xll.qlInterestRateIndexFixingDate(Currency&amp;"ibor"&amp;Tenor,BA99,Trigger)</f>
        <v>42320</v>
      </c>
      <c r="BA99" s="101">
        <f>_xll.qlCalendarAdvance(Calendar,BA98,AY99,"f",,Trigger)</f>
        <v>42324</v>
      </c>
      <c r="BB99" s="101">
        <f>_xll.qlInterestRateIndexMaturity(Currency&amp;"ibor"&amp;Tenor,BA99,Trigger)</f>
        <v>42690</v>
      </c>
      <c r="BC99" s="246">
        <f>_xll.qlIndexFixing($AC$5,AZ99,TRUE,_xll.ohTrigger(Trigger,Trigger12M))</f>
        <v>2.1333393400707339E-3</v>
      </c>
      <c r="BD99" s="246">
        <f>_xll.qlIndexFixing($BE$1,AZ99,TRUE,_xll.ohTrigger(Trigger,Trigger12M))</f>
        <v>1.9941144936766056E-3</v>
      </c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29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30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v>0</v>
      </c>
      <c r="AY100" s="100" t="s">
        <v>196</v>
      </c>
      <c r="AZ100" s="101">
        <f>_xll.qlInterestRateIndexFixingDate(Currency&amp;"ibor"&amp;Tenor,BA100,Trigger)</f>
        <v>42321</v>
      </c>
      <c r="BA100" s="101">
        <f>_xll.qlCalendarAdvance(Calendar,BA99,AY100,"f",,Trigger)</f>
        <v>42325</v>
      </c>
      <c r="BB100" s="101">
        <f>_xll.qlInterestRateIndexMaturity(Currency&amp;"ibor"&amp;Tenor,BA100,Trigger)</f>
        <v>42691</v>
      </c>
      <c r="BC100" s="246">
        <f>_xll.qlIndexFixing($AC$5,AZ100,TRUE,_xll.ohTrigger(Trigger,Trigger12M))</f>
        <v>2.1370961887048857E-3</v>
      </c>
      <c r="BD100" s="246">
        <f>_xll.qlIndexFixing($BE$1,AZ100,TRUE,_xll.ohTrigger(Trigger,Trigger12M))</f>
        <v>1.995064309601096E-3</v>
      </c>
    </row>
    <row r="101" spans="1:56" ht="11.25" customHeight="1" x14ac:dyDescent="0.25">
      <c r="AY101" s="100" t="s">
        <v>196</v>
      </c>
      <c r="AZ101" s="101">
        <f>_xll.qlInterestRateIndexFixingDate(Currency&amp;"ibor"&amp;Tenor,BA101,Trigger)</f>
        <v>42324</v>
      </c>
      <c r="BA101" s="101">
        <f>_xll.qlCalendarAdvance(Calendar,BA100,AY101,"f",,Trigger)</f>
        <v>42326</v>
      </c>
      <c r="BB101" s="101">
        <f>_xll.qlInterestRateIndexMaturity(Currency&amp;"ibor"&amp;Tenor,BA101,Trigger)</f>
        <v>42692</v>
      </c>
      <c r="BC101" s="246">
        <f>_xll.qlIndexFixing($AC$5,AZ101,TRUE,_xll.ohTrigger(Trigger,Trigger12M))</f>
        <v>2.1408646371879874E-3</v>
      </c>
      <c r="BD101" s="246">
        <f>_xll.qlIndexFixing($BE$1,AZ101,TRUE,_xll.ohTrigger(Trigger,Trigger12M))</f>
        <v>1.9960135537875202E-3</v>
      </c>
    </row>
    <row r="102" spans="1:56" ht="11.25" customHeight="1" x14ac:dyDescent="0.25">
      <c r="AY102" s="100" t="s">
        <v>196</v>
      </c>
      <c r="AZ102" s="101">
        <f>_xll.qlInterestRateIndexFixingDate(Currency&amp;"ibor"&amp;Tenor,BA102,Trigger)</f>
        <v>42325</v>
      </c>
      <c r="BA102" s="101">
        <f>_xll.qlCalendarAdvance(Calendar,BA101,AY102,"f",,Trigger)</f>
        <v>42327</v>
      </c>
      <c r="BB102" s="101">
        <f>_xll.qlInterestRateIndexMaturity(Currency&amp;"ibor"&amp;Tenor,BA102,Trigger)</f>
        <v>42695</v>
      </c>
      <c r="BC102" s="246">
        <f>_xll.qlIndexFixing($AC$5,AZ102,TRUE,_xll.ohTrigger(Trigger,Trigger12M))</f>
        <v>2.1472853825860658E-3</v>
      </c>
      <c r="BD102" s="246">
        <f>_xll.qlIndexFixing($BE$1,AZ102,TRUE,_xll.ohTrigger(Trigger,Trigger12M))</f>
        <v>1.9963800613299466E-3</v>
      </c>
    </row>
    <row r="103" spans="1:56" ht="11.25" customHeight="1" x14ac:dyDescent="0.25">
      <c r="AY103" s="100" t="s">
        <v>196</v>
      </c>
      <c r="AZ103" s="101">
        <f>_xll.qlInterestRateIndexFixingDate(Currency&amp;"ibor"&amp;Tenor,BA103,Trigger)</f>
        <v>42326</v>
      </c>
      <c r="BA103" s="101">
        <f>_xll.qlCalendarAdvance(Calendar,BA102,AY103,"f",,Trigger)</f>
        <v>42328</v>
      </c>
      <c r="BB103" s="101">
        <f>_xll.qlInterestRateIndexMaturity(Currency&amp;"ibor"&amp;Tenor,BA103,Trigger)</f>
        <v>42695</v>
      </c>
      <c r="BC103" s="246">
        <f>_xll.qlIndexFixing($AC$5,AZ103,TRUE,_xll.ohTrigger(Trigger,Trigger12M))</f>
        <v>2.1497537296586416E-3</v>
      </c>
      <c r="BD103" s="246">
        <f>_xll.qlIndexFixing($BE$1,AZ103,TRUE,_xll.ohTrigger(Trigger,Trigger12M))</f>
        <v>1.9976300328630532E-3</v>
      </c>
    </row>
    <row r="104" spans="1:56" ht="11.25" customHeight="1" x14ac:dyDescent="0.25">
      <c r="AY104" s="100" t="s">
        <v>196</v>
      </c>
      <c r="AZ104" s="101">
        <f>_xll.qlInterestRateIndexFixingDate(Currency&amp;"ibor"&amp;Tenor,BA104,Trigger)</f>
        <v>42327</v>
      </c>
      <c r="BA104" s="101">
        <f>_xll.qlCalendarAdvance(Calendar,BA103,AY104,"f",,Trigger)</f>
        <v>42331</v>
      </c>
      <c r="BB104" s="101">
        <f>_xll.qlInterestRateIndexMaturity(Currency&amp;"ibor"&amp;Tenor,BA104,Trigger)</f>
        <v>42697</v>
      </c>
      <c r="BC104" s="246">
        <f>_xll.qlIndexFixing($AC$5,AZ104,TRUE,_xll.ohTrigger(Trigger,Trigger12M))</f>
        <v>2.1598808820081127E-3</v>
      </c>
      <c r="BD104" s="246">
        <f>_xll.qlIndexFixing($BE$1,AZ104,TRUE,_xll.ohTrigger(Trigger,Trigger12M))</f>
        <v>2.000798514524883E-3</v>
      </c>
    </row>
    <row r="105" spans="1:56" ht="11.25" customHeight="1" x14ac:dyDescent="0.25">
      <c r="C105" s="430"/>
      <c r="D105" s="430"/>
      <c r="E105" s="430"/>
      <c r="F105" s="430"/>
      <c r="G105" s="430"/>
      <c r="H105" s="430"/>
      <c r="I105" s="430"/>
      <c r="J105" s="430"/>
      <c r="K105" s="430"/>
      <c r="L105" s="430"/>
      <c r="M105" s="430"/>
      <c r="N105" s="430"/>
      <c r="O105" s="430"/>
      <c r="P105" s="430"/>
      <c r="Q105" s="430"/>
      <c r="R105" s="430"/>
      <c r="S105" s="430"/>
      <c r="T105" s="430"/>
      <c r="U105" s="430"/>
      <c r="V105" s="430"/>
      <c r="AY105" s="100" t="s">
        <v>196</v>
      </c>
      <c r="AZ105" s="101">
        <f>_xll.qlInterestRateIndexFixingDate(Currency&amp;"ibor"&amp;Tenor,BA105,Trigger)</f>
        <v>42328</v>
      </c>
      <c r="BA105" s="101">
        <f>_xll.qlCalendarAdvance(Calendar,BA104,AY105,"f",,Trigger)</f>
        <v>42332</v>
      </c>
      <c r="BB105" s="101">
        <f>_xll.qlInterestRateIndexMaturity(Currency&amp;"ibor"&amp;Tenor,BA105,Trigger)</f>
        <v>42698</v>
      </c>
      <c r="BC105" s="246">
        <f>_xll.qlIndexFixing($AC$5,AZ105,TRUE,_xll.ohTrigger(Trigger,Trigger12M))</f>
        <v>2.1637189323922877E-3</v>
      </c>
      <c r="BD105" s="246">
        <f>_xll.qlIndexFixing($BE$1,AZ105,TRUE,_xll.ohTrigger(Trigger,Trigger12M))</f>
        <v>2.0017727178830856E-3</v>
      </c>
    </row>
    <row r="106" spans="1:56" ht="11.25" customHeight="1" x14ac:dyDescent="0.25">
      <c r="C106" s="431"/>
      <c r="D106" s="432"/>
      <c r="E106" s="432"/>
      <c r="F106" s="431"/>
      <c r="G106" s="431"/>
      <c r="H106" s="433"/>
      <c r="I106" s="434"/>
      <c r="J106" s="433"/>
      <c r="K106" s="431"/>
      <c r="L106" s="433"/>
      <c r="M106" s="435"/>
      <c r="N106" s="436"/>
      <c r="O106" s="436"/>
      <c r="P106" s="437"/>
      <c r="Q106" s="436"/>
      <c r="R106" s="436"/>
      <c r="S106" s="436"/>
      <c r="T106" s="436"/>
      <c r="U106" s="436"/>
      <c r="V106" s="434"/>
      <c r="W106" s="424"/>
      <c r="X106" s="424"/>
      <c r="Y106" s="424"/>
      <c r="Z106" s="424"/>
      <c r="AA106" s="424"/>
      <c r="AB106" s="424"/>
      <c r="AC106" s="424"/>
      <c r="AD106" s="424"/>
      <c r="AE106" s="429"/>
      <c r="AF106" s="429"/>
      <c r="AG106" s="429"/>
      <c r="AH106" s="429"/>
      <c r="AI106" s="429"/>
      <c r="AJ106" s="424"/>
      <c r="AY106" s="100" t="s">
        <v>196</v>
      </c>
      <c r="AZ106" s="101">
        <f>_xll.qlInterestRateIndexFixingDate(Currency&amp;"ibor"&amp;Tenor,BA106,Trigger)</f>
        <v>42331</v>
      </c>
      <c r="BA106" s="101">
        <f>_xll.qlCalendarAdvance(Calendar,BA105,AY106,"f",,Trigger)</f>
        <v>42333</v>
      </c>
      <c r="BB106" s="101">
        <f>_xll.qlInterestRateIndexMaturity(Currency&amp;"ibor"&amp;Tenor,BA106,Trigger)</f>
        <v>42699</v>
      </c>
      <c r="BC106" s="246">
        <f>_xll.qlIndexFixing($AC$5,AZ106,TRUE,_xll.ohTrigger(Trigger,Trigger12M))</f>
        <v>2.1675685835645525E-3</v>
      </c>
      <c r="BD106" s="246">
        <f>_xll.qlIndexFixing($BE$1,AZ106,TRUE,_xll.ohTrigger(Trigger,Trigger12M))</f>
        <v>2.0027558127526405E-3</v>
      </c>
    </row>
    <row r="107" spans="1:56" ht="11.25" customHeight="1" x14ac:dyDescent="0.25">
      <c r="C107" s="431"/>
      <c r="D107" s="432"/>
      <c r="E107" s="432"/>
      <c r="F107" s="431"/>
      <c r="G107" s="431"/>
      <c r="H107" s="433"/>
      <c r="I107" s="434"/>
      <c r="J107" s="433"/>
      <c r="K107" s="431"/>
      <c r="L107" s="433"/>
      <c r="M107" s="435"/>
      <c r="N107" s="436"/>
      <c r="O107" s="436"/>
      <c r="P107" s="437"/>
      <c r="Q107" s="436"/>
      <c r="R107" s="436"/>
      <c r="S107" s="436"/>
      <c r="T107" s="436"/>
      <c r="U107" s="436"/>
      <c r="V107" s="434"/>
      <c r="W107" s="424"/>
      <c r="X107" s="424"/>
      <c r="Y107" s="424"/>
      <c r="Z107" s="424"/>
      <c r="AA107" s="424"/>
      <c r="AB107" s="424"/>
      <c r="AC107" s="424"/>
      <c r="AD107" s="424"/>
      <c r="AE107" s="429"/>
      <c r="AF107" s="429"/>
      <c r="AG107" s="429"/>
      <c r="AH107" s="429"/>
      <c r="AI107" s="429"/>
      <c r="AJ107" s="424"/>
      <c r="AY107" s="100" t="s">
        <v>196</v>
      </c>
      <c r="AZ107" s="101">
        <f>_xll.qlInterestRateIndexFixingDate(Currency&amp;"ibor"&amp;Tenor,BA107,Trigger)</f>
        <v>42332</v>
      </c>
      <c r="BA107" s="101">
        <f>_xll.qlCalendarAdvance(Calendar,BA106,AY107,"f",,Trigger)</f>
        <v>42334</v>
      </c>
      <c r="BB107" s="101">
        <f>_xll.qlInterestRateIndexMaturity(Currency&amp;"ibor"&amp;Tenor,BA107,Trigger)</f>
        <v>42702</v>
      </c>
      <c r="BC107" s="246">
        <f>_xll.qlIndexFixing($AC$5,AZ107,TRUE,_xll.ohTrigger(Trigger,Trigger12M))</f>
        <v>2.1740308858412081E-3</v>
      </c>
      <c r="BD107" s="246">
        <f>_xll.qlIndexFixing($BE$1,AZ107,TRUE,_xll.ohTrigger(Trigger,Trigger12M))</f>
        <v>2.0034812718015527E-3</v>
      </c>
    </row>
    <row r="108" spans="1:56" ht="11.25" customHeight="1" x14ac:dyDescent="0.25">
      <c r="C108" s="431"/>
      <c r="D108" s="432"/>
      <c r="E108" s="432"/>
      <c r="F108" s="431"/>
      <c r="G108" s="431"/>
      <c r="H108" s="433"/>
      <c r="I108" s="434"/>
      <c r="J108" s="433"/>
      <c r="K108" s="431"/>
      <c r="L108" s="433"/>
      <c r="M108" s="435"/>
      <c r="N108" s="436"/>
      <c r="O108" s="436"/>
      <c r="P108" s="437"/>
      <c r="Q108" s="436"/>
      <c r="R108" s="436"/>
      <c r="S108" s="436"/>
      <c r="T108" s="436"/>
      <c r="U108" s="436"/>
      <c r="V108" s="434"/>
      <c r="W108" s="424"/>
      <c r="X108" s="424"/>
      <c r="Y108" s="424"/>
      <c r="Z108" s="424"/>
      <c r="AA108" s="424"/>
      <c r="AB108" s="424"/>
      <c r="AC108" s="424"/>
      <c r="AD108" s="424"/>
      <c r="AE108" s="429"/>
      <c r="AF108" s="429"/>
      <c r="AG108" s="429"/>
      <c r="AH108" s="429"/>
      <c r="AI108" s="429"/>
      <c r="AJ108" s="424"/>
      <c r="AY108" s="100" t="s">
        <v>196</v>
      </c>
      <c r="AZ108" s="101">
        <f>_xll.qlInterestRateIndexFixingDate(Currency&amp;"ibor"&amp;Tenor,BA108,Trigger)</f>
        <v>42333</v>
      </c>
      <c r="BA108" s="101">
        <f>_xll.qlCalendarAdvance(Calendar,BA107,AY108,"f",,Trigger)</f>
        <v>42335</v>
      </c>
      <c r="BB108" s="101">
        <f>_xll.qlInterestRateIndexMaturity(Currency&amp;"ibor"&amp;Tenor,BA108,Trigger)</f>
        <v>42702</v>
      </c>
      <c r="BC108" s="246">
        <f>_xll.qlIndexFixing($AC$5,AZ108,TRUE,_xll.ohTrigger(Trigger,Trigger12M))</f>
        <v>2.1765999860989876E-3</v>
      </c>
      <c r="BD108" s="246">
        <f>_xll.qlIndexFixing($BE$1,AZ108,TRUE,_xll.ohTrigger(Trigger,Trigger12M))</f>
        <v>2.0046328212146467E-3</v>
      </c>
    </row>
    <row r="109" spans="1:56" ht="11.25" customHeight="1" x14ac:dyDescent="0.25">
      <c r="C109" s="431"/>
      <c r="D109" s="432"/>
      <c r="E109" s="432"/>
      <c r="F109" s="431"/>
      <c r="G109" s="431"/>
      <c r="H109" s="433"/>
      <c r="I109" s="434"/>
      <c r="J109" s="433"/>
      <c r="K109" s="431"/>
      <c r="L109" s="433"/>
      <c r="M109" s="435"/>
      <c r="N109" s="436"/>
      <c r="O109" s="436"/>
      <c r="P109" s="437"/>
      <c r="Q109" s="436"/>
      <c r="R109" s="436"/>
      <c r="S109" s="436"/>
      <c r="T109" s="436"/>
      <c r="U109" s="436"/>
      <c r="V109" s="434"/>
      <c r="W109" s="424"/>
      <c r="X109" s="424"/>
      <c r="Y109" s="424"/>
      <c r="Z109" s="424"/>
      <c r="AA109" s="424"/>
      <c r="AB109" s="424"/>
      <c r="AC109" s="424"/>
      <c r="AD109" s="424"/>
      <c r="AE109" s="429"/>
      <c r="AF109" s="429"/>
      <c r="AG109" s="429"/>
      <c r="AH109" s="429"/>
      <c r="AI109" s="429"/>
      <c r="AJ109" s="424"/>
      <c r="AY109" s="100" t="s">
        <v>196</v>
      </c>
      <c r="AZ109" s="101">
        <f>_xll.qlInterestRateIndexFixingDate(Currency&amp;"ibor"&amp;Tenor,BA109,Trigger)</f>
        <v>42334</v>
      </c>
      <c r="BA109" s="101">
        <f>_xll.qlCalendarAdvance(Calendar,BA108,AY109,"f",,Trigger)</f>
        <v>42338</v>
      </c>
      <c r="BB109" s="101">
        <f>_xll.qlInterestRateIndexMaturity(Currency&amp;"ibor"&amp;Tenor,BA109,Trigger)</f>
        <v>42704</v>
      </c>
      <c r="BC109" s="246">
        <f>_xll.qlIndexFixing($AC$5,AZ109,TRUE,_xll.ohTrigger(Trigger,Trigger12M))</f>
        <v>2.1869908560167399E-3</v>
      </c>
      <c r="BD109" s="246">
        <f>_xll.qlIndexFixing($BE$1,AZ109,TRUE,_xll.ohTrigger(Trigger,Trigger12M))</f>
        <v>2.0078519769892579E-3</v>
      </c>
    </row>
    <row r="110" spans="1:56" ht="11.25" customHeight="1" x14ac:dyDescent="0.25">
      <c r="C110" s="431"/>
      <c r="D110" s="432"/>
      <c r="E110" s="432"/>
      <c r="F110" s="431"/>
      <c r="G110" s="431"/>
      <c r="H110" s="433"/>
      <c r="I110" s="434"/>
      <c r="J110" s="433"/>
      <c r="K110" s="431"/>
      <c r="L110" s="433"/>
      <c r="M110" s="435"/>
      <c r="N110" s="436"/>
      <c r="O110" s="436"/>
      <c r="P110" s="437"/>
      <c r="Q110" s="436"/>
      <c r="R110" s="436"/>
      <c r="S110" s="436"/>
      <c r="T110" s="436"/>
      <c r="U110" s="436"/>
      <c r="V110" s="434"/>
      <c r="W110" s="424"/>
      <c r="X110" s="424"/>
      <c r="Y110" s="424"/>
      <c r="Z110" s="424"/>
      <c r="AA110" s="424"/>
      <c r="AB110" s="424"/>
      <c r="AC110" s="424"/>
      <c r="AD110" s="424"/>
      <c r="AE110" s="429"/>
      <c r="AF110" s="429"/>
      <c r="AG110" s="429"/>
      <c r="AH110" s="429"/>
      <c r="AI110" s="429"/>
      <c r="AJ110" s="424"/>
      <c r="AY110" s="100" t="s">
        <v>196</v>
      </c>
      <c r="AZ110" s="101">
        <f>_xll.qlInterestRateIndexFixingDate(Currency&amp;"ibor"&amp;Tenor,BA110,Trigger)</f>
        <v>42335</v>
      </c>
      <c r="BA110" s="101">
        <f>_xll.qlCalendarAdvance(Calendar,BA109,AY110,"f",,Trigger)</f>
        <v>42339</v>
      </c>
      <c r="BB110" s="101">
        <f>_xll.qlInterestRateIndexMaturity(Currency&amp;"ibor"&amp;Tenor,BA110,Trigger)</f>
        <v>42705</v>
      </c>
      <c r="BC110" s="246">
        <f>_xll.qlIndexFixing($AC$5,AZ110,TRUE,_xll.ohTrigger(Trigger,Trigger12M))</f>
        <v>2.1909101147843208E-3</v>
      </c>
      <c r="BD110" s="246">
        <f>_xll.qlIndexFixing($BE$1,AZ110,TRUE,_xll.ohTrigger(Trigger,Trigger12M))</f>
        <v>2.0089168113410993E-3</v>
      </c>
    </row>
    <row r="111" spans="1:56" ht="11.25" customHeight="1" x14ac:dyDescent="0.25">
      <c r="C111" s="431"/>
      <c r="D111" s="432"/>
      <c r="E111" s="432"/>
      <c r="F111" s="431"/>
      <c r="G111" s="431"/>
      <c r="H111" s="433"/>
      <c r="I111" s="434"/>
      <c r="J111" s="433"/>
      <c r="K111" s="431"/>
      <c r="L111" s="433"/>
      <c r="M111" s="435"/>
      <c r="N111" s="436"/>
      <c r="O111" s="436"/>
      <c r="P111" s="437"/>
      <c r="Q111" s="436"/>
      <c r="R111" s="436"/>
      <c r="S111" s="436"/>
      <c r="T111" s="436"/>
      <c r="U111" s="436"/>
      <c r="V111" s="434"/>
      <c r="W111" s="424"/>
      <c r="X111" s="424"/>
      <c r="Y111" s="424"/>
      <c r="Z111" s="424"/>
      <c r="AA111" s="424"/>
      <c r="AB111" s="424"/>
      <c r="AC111" s="424"/>
      <c r="AD111" s="424"/>
      <c r="AE111" s="429"/>
      <c r="AF111" s="429"/>
      <c r="AG111" s="429"/>
      <c r="AH111" s="429"/>
      <c r="AI111" s="429"/>
      <c r="AJ111" s="424"/>
      <c r="AY111" s="100" t="s">
        <v>196</v>
      </c>
      <c r="AZ111" s="101">
        <f>_xll.qlInterestRateIndexFixingDate(Currency&amp;"ibor"&amp;Tenor,BA111,Trigger)</f>
        <v>42338</v>
      </c>
      <c r="BA111" s="101">
        <f>_xll.qlCalendarAdvance(Calendar,BA110,AY111,"f",,Trigger)</f>
        <v>42340</v>
      </c>
      <c r="BB111" s="101">
        <f>_xll.qlInterestRateIndexMaturity(Currency&amp;"ibor"&amp;Tenor,BA111,Trigger)</f>
        <v>42706</v>
      </c>
      <c r="BC111" s="246">
        <f>_xll.qlIndexFixing($AC$5,AZ111,TRUE,_xll.ohTrigger(Trigger,Trigger12M))</f>
        <v>2.1948409752996609E-3</v>
      </c>
      <c r="BD111" s="246">
        <f>_xll.qlIndexFixing($BE$1,AZ111,TRUE,_xll.ohTrigger(Trigger,Trigger12M))</f>
        <v>2.0100000007330513E-3</v>
      </c>
    </row>
    <row r="112" spans="1:56" ht="11.25" customHeight="1" x14ac:dyDescent="0.25">
      <c r="C112" s="431"/>
      <c r="D112" s="432"/>
      <c r="E112" s="432"/>
      <c r="F112" s="431"/>
      <c r="G112" s="431"/>
      <c r="H112" s="433"/>
      <c r="I112" s="434"/>
      <c r="J112" s="433"/>
      <c r="K112" s="431"/>
      <c r="L112" s="433"/>
      <c r="M112" s="435"/>
      <c r="N112" s="436"/>
      <c r="O112" s="436"/>
      <c r="P112" s="437"/>
      <c r="Q112" s="436"/>
      <c r="R112" s="436"/>
      <c r="S112" s="436"/>
      <c r="T112" s="436"/>
      <c r="U112" s="436"/>
      <c r="V112" s="434"/>
      <c r="W112" s="424"/>
      <c r="X112" s="424"/>
      <c r="Y112" s="424"/>
      <c r="Z112" s="424"/>
      <c r="AA112" s="424"/>
      <c r="AB112" s="424"/>
      <c r="AC112" s="424"/>
      <c r="AD112" s="424"/>
      <c r="AE112" s="429"/>
      <c r="AF112" s="429"/>
      <c r="AG112" s="429"/>
      <c r="AH112" s="429"/>
      <c r="AI112" s="429"/>
      <c r="AJ112" s="424"/>
      <c r="AY112" s="100" t="s">
        <v>196</v>
      </c>
      <c r="AZ112" s="101">
        <f>_xll.qlInterestRateIndexFixingDate(Currency&amp;"ibor"&amp;Tenor,BA112,Trigger)</f>
        <v>42339</v>
      </c>
      <c r="BA112" s="101">
        <f>_xll.qlCalendarAdvance(Calendar,BA111,AY112,"f",,Trigger)</f>
        <v>42341</v>
      </c>
      <c r="BB112" s="101">
        <f>_xll.qlInterestRateIndexMaturity(Currency&amp;"ibor"&amp;Tenor,BA112,Trigger)</f>
        <v>42709</v>
      </c>
      <c r="BC112" s="246">
        <f>_xll.qlIndexFixing($AC$5,AZ112,TRUE,_xll.ohTrigger(Trigger,Trigger12M))</f>
        <v>2.241904202557321E-3</v>
      </c>
      <c r="BD112" s="246">
        <f>_xll.qlIndexFixing($BE$1,AZ112,TRUE,_xll.ohTrigger(Trigger,Trigger12M))</f>
        <v>2.0113207836673099E-3</v>
      </c>
    </row>
    <row r="113" spans="3:56" ht="11.25" customHeight="1" x14ac:dyDescent="0.25">
      <c r="C113" s="431"/>
      <c r="D113" s="432"/>
      <c r="E113" s="432"/>
      <c r="F113" s="431"/>
      <c r="G113" s="431"/>
      <c r="H113" s="433"/>
      <c r="I113" s="434"/>
      <c r="J113" s="433"/>
      <c r="K113" s="431"/>
      <c r="L113" s="433"/>
      <c r="M113" s="435"/>
      <c r="N113" s="436"/>
      <c r="O113" s="436"/>
      <c r="P113" s="437"/>
      <c r="Q113" s="436"/>
      <c r="R113" s="436"/>
      <c r="S113" s="436"/>
      <c r="T113" s="436"/>
      <c r="U113" s="436"/>
      <c r="V113" s="434"/>
      <c r="W113" s="424"/>
      <c r="X113" s="424"/>
      <c r="Y113" s="424"/>
      <c r="Z113" s="424"/>
      <c r="AA113" s="424"/>
      <c r="AB113" s="424"/>
      <c r="AC113" s="424"/>
      <c r="AD113" s="424"/>
      <c r="AE113" s="429"/>
      <c r="AF113" s="429"/>
      <c r="AG113" s="429"/>
      <c r="AH113" s="429"/>
      <c r="AI113" s="429"/>
      <c r="AJ113" s="424"/>
      <c r="AY113" s="100" t="s">
        <v>196</v>
      </c>
      <c r="AZ113" s="101">
        <f>_xll.qlInterestRateIndexFixingDate(Currency&amp;"ibor"&amp;Tenor,BA113,Trigger)</f>
        <v>42340</v>
      </c>
      <c r="BA113" s="101">
        <f>_xll.qlCalendarAdvance(Calendar,BA112,AY113,"f",,Trigger)</f>
        <v>42342</v>
      </c>
      <c r="BB113" s="101">
        <f>_xll.qlInterestRateIndexMaturity(Currency&amp;"ibor"&amp;Tenor,BA113,Trigger)</f>
        <v>42709</v>
      </c>
      <c r="BC113" s="246">
        <f>_xll.qlIndexFixing($AC$5,AZ113,TRUE,_xll.ohTrigger(Trigger,Trigger12M))</f>
        <v>2.2858819679263871E-3</v>
      </c>
      <c r="BD113" s="246">
        <f>_xll.qlIndexFixing($BE$1,AZ113,TRUE,_xll.ohTrigger(Trigger,Trigger12M))</f>
        <v>2.0123533101657903E-3</v>
      </c>
    </row>
    <row r="114" spans="3:56" ht="11.25" customHeight="1" x14ac:dyDescent="0.25">
      <c r="C114" s="431"/>
      <c r="D114" s="432"/>
      <c r="E114" s="432"/>
      <c r="F114" s="431"/>
      <c r="G114" s="431"/>
      <c r="H114" s="433"/>
      <c r="I114" s="434"/>
      <c r="J114" s="433"/>
      <c r="K114" s="431"/>
      <c r="L114" s="433"/>
      <c r="M114" s="435"/>
      <c r="N114" s="436"/>
      <c r="O114" s="436"/>
      <c r="P114" s="437"/>
      <c r="Q114" s="436"/>
      <c r="R114" s="436"/>
      <c r="S114" s="436"/>
      <c r="T114" s="436"/>
      <c r="U114" s="436"/>
      <c r="V114" s="434"/>
      <c r="W114" s="424"/>
      <c r="X114" s="424"/>
      <c r="Y114" s="424"/>
      <c r="Z114" s="424"/>
      <c r="AA114" s="424"/>
      <c r="AB114" s="424"/>
      <c r="AC114" s="424"/>
      <c r="AD114" s="424"/>
      <c r="AE114" s="429"/>
      <c r="AF114" s="429"/>
      <c r="AG114" s="429"/>
      <c r="AH114" s="429"/>
      <c r="AI114" s="429"/>
      <c r="AJ114" s="424"/>
      <c r="AY114" s="100" t="s">
        <v>196</v>
      </c>
      <c r="AZ114" s="101">
        <f>_xll.qlInterestRateIndexFixingDate(Currency&amp;"ibor"&amp;Tenor,BA114,Trigger)</f>
        <v>42341</v>
      </c>
      <c r="BA114" s="101">
        <f>_xll.qlCalendarAdvance(Calendar,BA113,AY114,"f",,Trigger)</f>
        <v>42345</v>
      </c>
      <c r="BB114" s="101">
        <f>_xll.qlInterestRateIndexMaturity(Currency&amp;"ibor"&amp;Tenor,BA114,Trigger)</f>
        <v>42711</v>
      </c>
      <c r="BC114" s="246">
        <f>_xll.qlIndexFixing($AC$5,AZ114,TRUE,_xll.ohTrigger(Trigger,Trigger12M))</f>
        <v>2.4238366215225101E-3</v>
      </c>
      <c r="BD114" s="246">
        <f>_xll.qlIndexFixing($BE$1,AZ114,TRUE,_xll.ohTrigger(Trigger,Trigger12M))</f>
        <v>2.0157215787789343E-3</v>
      </c>
    </row>
    <row r="115" spans="3:56" ht="11.25" customHeight="1" x14ac:dyDescent="0.25">
      <c r="C115" s="431"/>
      <c r="D115" s="432"/>
      <c r="E115" s="432"/>
      <c r="F115" s="431"/>
      <c r="G115" s="431"/>
      <c r="H115" s="433"/>
      <c r="I115" s="434"/>
      <c r="J115" s="433"/>
      <c r="K115" s="431"/>
      <c r="L115" s="433"/>
      <c r="M115" s="435"/>
      <c r="N115" s="436"/>
      <c r="O115" s="436"/>
      <c r="P115" s="437"/>
      <c r="Q115" s="436"/>
      <c r="R115" s="436"/>
      <c r="S115" s="436"/>
      <c r="T115" s="436"/>
      <c r="U115" s="436"/>
      <c r="V115" s="434"/>
      <c r="W115" s="424"/>
      <c r="X115" s="424"/>
      <c r="Y115" s="424"/>
      <c r="Z115" s="424"/>
      <c r="AA115" s="424"/>
      <c r="AB115" s="424"/>
      <c r="AC115" s="424"/>
      <c r="AD115" s="424"/>
      <c r="AE115" s="429"/>
      <c r="AF115" s="429"/>
      <c r="AG115" s="429"/>
      <c r="AH115" s="429"/>
      <c r="AI115" s="429"/>
      <c r="AJ115" s="424"/>
      <c r="AY115" s="100" t="s">
        <v>196</v>
      </c>
      <c r="AZ115" s="101">
        <f>_xll.qlInterestRateIndexFixingDate(Currency&amp;"ibor"&amp;Tenor,BA115,Trigger)</f>
        <v>42342</v>
      </c>
      <c r="BA115" s="101">
        <f>_xll.qlCalendarAdvance(Calendar,BA114,AY115,"f",,Trigger)</f>
        <v>42346</v>
      </c>
      <c r="BB115" s="101">
        <f>_xll.qlInterestRateIndexMaturity(Currency&amp;"ibor"&amp;Tenor,BA115,Trigger)</f>
        <v>42712</v>
      </c>
      <c r="BC115" s="246">
        <f>_xll.qlIndexFixing($AC$5,AZ115,TRUE,_xll.ohTrigger(Trigger,Trigger12M))</f>
        <v>2.4712458973181642E-3</v>
      </c>
      <c r="BD115" s="246">
        <f>_xll.qlIndexFixing($BE$1,AZ115,TRUE,_xll.ohTrigger(Trigger,Trigger12M))</f>
        <v>2.0169309040678051E-3</v>
      </c>
    </row>
    <row r="116" spans="3:56" ht="11.25" customHeight="1" x14ac:dyDescent="0.25">
      <c r="C116" s="431"/>
      <c r="D116" s="432"/>
      <c r="E116" s="432"/>
      <c r="F116" s="431"/>
      <c r="G116" s="431"/>
      <c r="H116" s="433"/>
      <c r="I116" s="434"/>
      <c r="J116" s="433"/>
      <c r="K116" s="431"/>
      <c r="L116" s="433"/>
      <c r="M116" s="435"/>
      <c r="N116" s="436"/>
      <c r="O116" s="436"/>
      <c r="P116" s="437"/>
      <c r="Q116" s="436"/>
      <c r="R116" s="436"/>
      <c r="S116" s="436"/>
      <c r="T116" s="436"/>
      <c r="U116" s="436"/>
      <c r="V116" s="434"/>
      <c r="W116" s="424"/>
      <c r="X116" s="424"/>
      <c r="Y116" s="424"/>
      <c r="Z116" s="424"/>
      <c r="AA116" s="424"/>
      <c r="AB116" s="424"/>
      <c r="AC116" s="424"/>
      <c r="AD116" s="424"/>
      <c r="AE116" s="429"/>
      <c r="AF116" s="429"/>
      <c r="AG116" s="429"/>
      <c r="AH116" s="429"/>
      <c r="AI116" s="429"/>
      <c r="AJ116" s="424"/>
      <c r="AY116" s="100" t="s">
        <v>196</v>
      </c>
      <c r="AZ116" s="101">
        <f>_xll.qlInterestRateIndexFixingDate(Currency&amp;"ibor"&amp;Tenor,BA116,Trigger)</f>
        <v>42345</v>
      </c>
      <c r="BA116" s="101">
        <f>_xll.qlCalendarAdvance(Calendar,BA115,AY116,"f",,Trigger)</f>
        <v>42347</v>
      </c>
      <c r="BB116" s="101">
        <f>_xll.qlInterestRateIndexMaturity(Currency&amp;"ibor"&amp;Tenor,BA116,Trigger)</f>
        <v>42713</v>
      </c>
      <c r="BC116" s="246">
        <f>_xll.qlIndexFixing($AC$5,AZ116,TRUE,_xll.ohTrigger(Trigger,Trigger12M))</f>
        <v>2.5191920667572416E-3</v>
      </c>
      <c r="BD116" s="246">
        <f>_xll.qlIndexFixing($BE$1,AZ116,TRUE,_xll.ohTrigger(Trigger,Trigger12M))</f>
        <v>2.0181631483877204E-3</v>
      </c>
    </row>
    <row r="117" spans="3:56" ht="11.25" customHeight="1" x14ac:dyDescent="0.25">
      <c r="C117" s="431"/>
      <c r="D117" s="432"/>
      <c r="E117" s="432"/>
      <c r="F117" s="431"/>
      <c r="G117" s="431"/>
      <c r="H117" s="433"/>
      <c r="I117" s="434"/>
      <c r="J117" s="433"/>
      <c r="K117" s="431"/>
      <c r="L117" s="433"/>
      <c r="M117" s="435"/>
      <c r="N117" s="436"/>
      <c r="O117" s="436"/>
      <c r="P117" s="437"/>
      <c r="Q117" s="436"/>
      <c r="R117" s="436"/>
      <c r="S117" s="436"/>
      <c r="T117" s="436"/>
      <c r="U117" s="436"/>
      <c r="V117" s="434"/>
      <c r="W117" s="424"/>
      <c r="X117" s="424"/>
      <c r="Y117" s="424"/>
      <c r="Z117" s="424"/>
      <c r="AA117" s="424"/>
      <c r="AB117" s="424"/>
      <c r="AC117" s="424"/>
      <c r="AD117" s="424"/>
      <c r="AE117" s="429"/>
      <c r="AF117" s="429"/>
      <c r="AG117" s="429"/>
      <c r="AH117" s="429"/>
      <c r="AI117" s="429"/>
      <c r="AJ117" s="424"/>
      <c r="AY117" s="100" t="s">
        <v>196</v>
      </c>
      <c r="AZ117" s="101">
        <f>_xll.qlInterestRateIndexFixingDate(Currency&amp;"ibor"&amp;Tenor,BA117,Trigger)</f>
        <v>42346</v>
      </c>
      <c r="BA117" s="101">
        <f>_xll.qlCalendarAdvance(Calendar,BA116,AY117,"f",,Trigger)</f>
        <v>42348</v>
      </c>
      <c r="BB117" s="101">
        <f>_xll.qlInterestRateIndexMaturity(Currency&amp;"ibor"&amp;Tenor,BA117,Trigger)</f>
        <v>42716</v>
      </c>
      <c r="BC117" s="246">
        <f>_xll.qlIndexFixing($AC$5,AZ117,TRUE,_xll.ohTrigger(Trigger,Trigger12M))</f>
        <v>2.5683396972095551E-3</v>
      </c>
      <c r="BD117" s="246">
        <f>_xll.qlIndexFixing($BE$1,AZ117,TRUE,_xll.ohTrigger(Trigger,Trigger12M))</f>
        <v>2.020235400824816E-3</v>
      </c>
    </row>
    <row r="118" spans="3:56" ht="11.25" customHeight="1" x14ac:dyDescent="0.25">
      <c r="C118" s="431"/>
      <c r="D118" s="432"/>
      <c r="E118" s="432"/>
      <c r="F118" s="431"/>
      <c r="G118" s="431"/>
      <c r="H118" s="433"/>
      <c r="I118" s="434"/>
      <c r="J118" s="433"/>
      <c r="K118" s="431"/>
      <c r="L118" s="433"/>
      <c r="M118" s="435"/>
      <c r="N118" s="436"/>
      <c r="O118" s="436"/>
      <c r="P118" s="437"/>
      <c r="Q118" s="436"/>
      <c r="R118" s="436"/>
      <c r="S118" s="436"/>
      <c r="T118" s="436"/>
      <c r="U118" s="436"/>
      <c r="V118" s="434"/>
      <c r="W118" s="424"/>
      <c r="X118" s="424"/>
      <c r="Y118" s="424"/>
      <c r="Z118" s="424"/>
      <c r="AA118" s="424"/>
      <c r="AB118" s="424"/>
      <c r="AC118" s="424"/>
      <c r="AD118" s="424"/>
      <c r="AE118" s="429"/>
      <c r="AF118" s="429"/>
      <c r="AG118" s="429"/>
      <c r="AH118" s="429"/>
      <c r="AI118" s="429"/>
      <c r="AJ118" s="424"/>
      <c r="AY118" s="100" t="s">
        <v>196</v>
      </c>
      <c r="AZ118" s="101">
        <f>_xll.qlInterestRateIndexFixingDate(Currency&amp;"ibor"&amp;Tenor,BA118,Trigger)</f>
        <v>42347</v>
      </c>
      <c r="BA118" s="101">
        <f>_xll.qlCalendarAdvance(Calendar,BA117,AY118,"f",,Trigger)</f>
        <v>42349</v>
      </c>
      <c r="BB118" s="101">
        <f>_xll.qlInterestRateIndexMaturity(Currency&amp;"ibor"&amp;Tenor,BA118,Trigger)</f>
        <v>42716</v>
      </c>
      <c r="BC118" s="246">
        <f>_xll.qlIndexFixing($AC$5,AZ118,TRUE,_xll.ohTrigger(Trigger,Trigger12M))</f>
        <v>2.6168990978695517E-3</v>
      </c>
      <c r="BD118" s="246">
        <f>_xll.qlIndexFixing($BE$1,AZ118,TRUE,_xll.ohTrigger(Trigger,Trigger12M))</f>
        <v>2.0211292189020705E-3</v>
      </c>
    </row>
    <row r="119" spans="3:56" ht="11.25" customHeight="1" x14ac:dyDescent="0.25">
      <c r="C119" s="431"/>
      <c r="D119" s="432"/>
      <c r="E119" s="432"/>
      <c r="F119" s="431"/>
      <c r="G119" s="431"/>
      <c r="H119" s="433"/>
      <c r="I119" s="434"/>
      <c r="J119" s="433"/>
      <c r="K119" s="431"/>
      <c r="L119" s="433"/>
      <c r="M119" s="435"/>
      <c r="N119" s="436"/>
      <c r="O119" s="436"/>
      <c r="P119" s="437"/>
      <c r="Q119" s="436"/>
      <c r="R119" s="436"/>
      <c r="S119" s="436"/>
      <c r="T119" s="436"/>
      <c r="U119" s="436"/>
      <c r="V119" s="434"/>
      <c r="W119" s="424"/>
      <c r="X119" s="424"/>
      <c r="Y119" s="424"/>
      <c r="Z119" s="424"/>
      <c r="AA119" s="424"/>
      <c r="AB119" s="424"/>
      <c r="AC119" s="424"/>
      <c r="AD119" s="424"/>
      <c r="AE119" s="429"/>
      <c r="AF119" s="429"/>
      <c r="AG119" s="429"/>
      <c r="AH119" s="429"/>
      <c r="AI119" s="429"/>
      <c r="AJ119" s="424"/>
      <c r="AY119" s="100" t="s">
        <v>196</v>
      </c>
      <c r="AZ119" s="101">
        <f>_xll.qlInterestRateIndexFixingDate(Currency&amp;"ibor"&amp;Tenor,BA119,Trigger)</f>
        <v>42348</v>
      </c>
      <c r="BA119" s="101">
        <f>_xll.qlCalendarAdvance(Calendar,BA118,AY119,"f",,Trigger)</f>
        <v>42352</v>
      </c>
      <c r="BB119" s="101">
        <f>_xll.qlInterestRateIndexMaturity(Currency&amp;"ibor"&amp;Tenor,BA119,Trigger)</f>
        <v>42718</v>
      </c>
      <c r="BC119" s="246">
        <f>_xll.qlIndexFixing($AC$5,AZ119,TRUE,_xll.ohTrigger(Trigger,Trigger12M))</f>
        <v>2.7669790825777291E-3</v>
      </c>
      <c r="BD119" s="246">
        <f>_xll.qlIndexFixing($BE$1,AZ119,TRUE,_xll.ohTrigger(Trigger,Trigger12M))</f>
        <v>2.0246868929552258E-3</v>
      </c>
    </row>
    <row r="120" spans="3:56" ht="11.25" customHeight="1" x14ac:dyDescent="0.25">
      <c r="C120" s="431"/>
      <c r="D120" s="432"/>
      <c r="E120" s="432"/>
      <c r="F120" s="431"/>
      <c r="G120" s="431"/>
      <c r="H120" s="433"/>
      <c r="I120" s="434"/>
      <c r="J120" s="433"/>
      <c r="K120" s="431"/>
      <c r="L120" s="433"/>
      <c r="M120" s="435"/>
      <c r="N120" s="436"/>
      <c r="O120" s="436"/>
      <c r="P120" s="437"/>
      <c r="Q120" s="436"/>
      <c r="R120" s="436"/>
      <c r="S120" s="436"/>
      <c r="T120" s="436"/>
      <c r="U120" s="436"/>
      <c r="V120" s="434"/>
      <c r="W120" s="424"/>
      <c r="X120" s="424"/>
      <c r="Y120" s="424"/>
      <c r="Z120" s="424"/>
      <c r="AA120" s="424"/>
      <c r="AB120" s="424"/>
      <c r="AC120" s="424"/>
      <c r="AD120" s="424"/>
      <c r="AE120" s="429"/>
      <c r="AF120" s="429"/>
      <c r="AG120" s="429"/>
      <c r="AH120" s="429"/>
      <c r="AI120" s="429"/>
      <c r="AJ120" s="424"/>
      <c r="AY120" s="100" t="s">
        <v>196</v>
      </c>
      <c r="AZ120" s="101">
        <f>_xll.qlInterestRateIndexFixingDate(Currency&amp;"ibor"&amp;Tenor,BA120,Trigger)</f>
        <v>42349</v>
      </c>
      <c r="BA120" s="101">
        <f>_xll.qlCalendarAdvance(Calendar,BA119,AY120,"f",,Trigger)</f>
        <v>42353</v>
      </c>
      <c r="BB120" s="101">
        <f>_xll.qlInterestRateIndexMaturity(Currency&amp;"ibor"&amp;Tenor,BA120,Trigger)</f>
        <v>42719</v>
      </c>
      <c r="BC120" s="246">
        <f>_xll.qlIndexFixing($AC$5,AZ120,TRUE,_xll.ohTrigger(Trigger,Trigger12M))</f>
        <v>2.8181482845468508E-3</v>
      </c>
      <c r="BD120" s="246">
        <f>_xll.qlIndexFixing($BE$1,AZ120,TRUE,_xll.ohTrigger(Trigger,Trigger12M))</f>
        <v>2.0260678940280676E-3</v>
      </c>
    </row>
    <row r="121" spans="3:56" ht="11.25" customHeight="1" x14ac:dyDescent="0.25">
      <c r="C121" s="431"/>
      <c r="D121" s="432"/>
      <c r="E121" s="432"/>
      <c r="F121" s="431"/>
      <c r="G121" s="431"/>
      <c r="H121" s="433"/>
      <c r="I121" s="434"/>
      <c r="J121" s="433"/>
      <c r="K121" s="431"/>
      <c r="L121" s="433"/>
      <c r="M121" s="435"/>
      <c r="N121" s="436"/>
      <c r="O121" s="436"/>
      <c r="P121" s="437"/>
      <c r="Q121" s="436"/>
      <c r="R121" s="436"/>
      <c r="S121" s="436"/>
      <c r="T121" s="436"/>
      <c r="U121" s="436"/>
      <c r="V121" s="434"/>
      <c r="W121" s="424"/>
      <c r="X121" s="424"/>
      <c r="Y121" s="424"/>
      <c r="Z121" s="424"/>
      <c r="AA121" s="424"/>
      <c r="AB121" s="424"/>
      <c r="AC121" s="424"/>
      <c r="AD121" s="424"/>
      <c r="AE121" s="429"/>
      <c r="AF121" s="429"/>
      <c r="AG121" s="429"/>
      <c r="AH121" s="429"/>
      <c r="AI121" s="429"/>
      <c r="AJ121" s="424"/>
      <c r="AY121" s="100" t="s">
        <v>196</v>
      </c>
      <c r="AZ121" s="101">
        <f>_xll.qlInterestRateIndexFixingDate(Currency&amp;"ibor"&amp;Tenor,BA121,Trigger)</f>
        <v>42352</v>
      </c>
      <c r="BA121" s="101">
        <f>_xll.qlCalendarAdvance(Calendar,BA120,AY121,"f",,Trigger)</f>
        <v>42354</v>
      </c>
      <c r="BB121" s="101">
        <f>_xll.qlInterestRateIndexMaturity(Currency&amp;"ibor"&amp;Tenor,BA121,Trigger)</f>
        <v>42720</v>
      </c>
      <c r="BC121" s="246">
        <f>_xll.qlIndexFixing($AC$5,AZ121,TRUE,_xll.ohTrigger(Trigger,Trigger12M))</f>
        <v>2.8698549452415849E-3</v>
      </c>
      <c r="BD121" s="246">
        <f>_xll.qlIndexFixing($BE$1,AZ121,TRUE,_xll.ohTrigger(Trigger,Trigger12M))</f>
        <v>2.0274755616988011E-3</v>
      </c>
    </row>
    <row r="122" spans="3:56" ht="11.25" customHeight="1" x14ac:dyDescent="0.25">
      <c r="C122" s="431"/>
      <c r="D122" s="432"/>
      <c r="E122" s="432"/>
      <c r="F122" s="431"/>
      <c r="G122" s="431"/>
      <c r="H122" s="433"/>
      <c r="I122" s="434"/>
      <c r="J122" s="433"/>
      <c r="K122" s="431"/>
      <c r="L122" s="433"/>
      <c r="M122" s="435"/>
      <c r="N122" s="436"/>
      <c r="O122" s="436"/>
      <c r="P122" s="437"/>
      <c r="Q122" s="436"/>
      <c r="R122" s="436"/>
      <c r="S122" s="436"/>
      <c r="T122" s="436"/>
      <c r="U122" s="436"/>
      <c r="V122" s="434"/>
      <c r="W122" s="424"/>
      <c r="X122" s="424"/>
      <c r="Y122" s="424"/>
      <c r="Z122" s="424"/>
      <c r="AA122" s="424"/>
      <c r="AB122" s="424"/>
      <c r="AC122" s="424"/>
      <c r="AD122" s="424"/>
      <c r="AE122" s="429"/>
      <c r="AF122" s="429"/>
      <c r="AG122" s="429"/>
      <c r="AH122" s="429"/>
      <c r="AI122" s="429"/>
      <c r="AJ122" s="424"/>
      <c r="AY122" s="100" t="s">
        <v>196</v>
      </c>
      <c r="AZ122" s="101">
        <f>_xll.qlInterestRateIndexFixingDate(Currency&amp;"ibor"&amp;Tenor,BA122,Trigger)</f>
        <v>42353</v>
      </c>
      <c r="BA122" s="101">
        <f>_xll.qlCalendarAdvance(Calendar,BA121,AY122,"f",,Trigger)</f>
        <v>42355</v>
      </c>
      <c r="BB122" s="101">
        <f>_xll.qlInterestRateIndexMaturity(Currency&amp;"ibor"&amp;Tenor,BA122,Trigger)</f>
        <v>42723</v>
      </c>
      <c r="BC122" s="246">
        <f>_xll.qlIndexFixing($AC$5,AZ122,TRUE,_xll.ohTrigger(Trigger,Trigger12M))</f>
        <v>2.8426774920211088E-3</v>
      </c>
      <c r="BD122" s="246">
        <f>_xll.qlIndexFixing($BE$1,AZ122,TRUE,_xll.ohTrigger(Trigger,Trigger12M))</f>
        <v>2.0304164191427823E-3</v>
      </c>
    </row>
    <row r="123" spans="3:56" ht="11.25" customHeight="1" x14ac:dyDescent="0.25">
      <c r="C123" s="431"/>
      <c r="D123" s="432"/>
      <c r="E123" s="432"/>
      <c r="F123" s="431"/>
      <c r="G123" s="431"/>
      <c r="H123" s="433"/>
      <c r="I123" s="434"/>
      <c r="J123" s="433"/>
      <c r="K123" s="431"/>
      <c r="L123" s="433"/>
      <c r="M123" s="435"/>
      <c r="N123" s="436"/>
      <c r="O123" s="436"/>
      <c r="P123" s="437"/>
      <c r="Q123" s="436"/>
      <c r="R123" s="436"/>
      <c r="S123" s="436"/>
      <c r="T123" s="436"/>
      <c r="U123" s="436"/>
      <c r="V123" s="434"/>
      <c r="W123" s="424"/>
      <c r="X123" s="424"/>
      <c r="Y123" s="424"/>
      <c r="Z123" s="424"/>
      <c r="AA123" s="424"/>
      <c r="AB123" s="424"/>
      <c r="AC123" s="424"/>
      <c r="AD123" s="424"/>
      <c r="AE123" s="429"/>
      <c r="AF123" s="429"/>
      <c r="AG123" s="429"/>
      <c r="AH123" s="429"/>
      <c r="AI123" s="429"/>
      <c r="AJ123" s="424"/>
      <c r="AY123" s="100" t="s">
        <v>196</v>
      </c>
      <c r="AZ123" s="101">
        <f>_xll.qlInterestRateIndexFixingDate(Currency&amp;"ibor"&amp;Tenor,BA123,Trigger)</f>
        <v>42354</v>
      </c>
      <c r="BA123" s="101">
        <f>_xll.qlCalendarAdvance(Calendar,BA122,AY123,"f",,Trigger)</f>
        <v>42356</v>
      </c>
      <c r="BB123" s="101">
        <f>_xll.qlInterestRateIndexMaturity(Currency&amp;"ibor"&amp;Tenor,BA123,Trigger)</f>
        <v>42723</v>
      </c>
      <c r="BC123" s="246">
        <f>_xll.qlIndexFixing($AC$5,AZ123,TRUE,_xll.ohTrigger(Trigger,Trigger12M))</f>
        <v>2.8162719379608079E-3</v>
      </c>
      <c r="BD123" s="246">
        <f>_xll.qlIndexFixing($BE$1,AZ123,TRUE,_xll.ohTrigger(Trigger,Trigger12M))</f>
        <v>2.0311523624564464E-3</v>
      </c>
    </row>
    <row r="124" spans="3:56" ht="11.25" customHeight="1" x14ac:dyDescent="0.25">
      <c r="C124" s="418"/>
      <c r="D124" s="420"/>
      <c r="E124" s="421"/>
      <c r="F124" s="419"/>
      <c r="G124" s="418"/>
      <c r="H124" s="422"/>
      <c r="I124" s="424"/>
      <c r="J124" s="422"/>
      <c r="K124" s="418"/>
      <c r="L124" s="423"/>
      <c r="M124" s="425"/>
      <c r="N124" s="426"/>
      <c r="O124" s="426"/>
      <c r="P124" s="428"/>
      <c r="Q124" s="426"/>
      <c r="R124" s="427"/>
      <c r="S124" s="427"/>
      <c r="T124" s="426"/>
      <c r="U124" s="426"/>
      <c r="V124" s="424"/>
      <c r="W124" s="424"/>
      <c r="X124" s="424"/>
      <c r="Y124" s="424"/>
      <c r="Z124" s="424"/>
      <c r="AA124" s="424"/>
      <c r="AB124" s="424"/>
      <c r="AC124" s="424"/>
      <c r="AD124" s="424"/>
      <c r="AE124" s="429"/>
      <c r="AF124" s="429"/>
      <c r="AG124" s="429"/>
      <c r="AH124" s="429"/>
      <c r="AI124" s="429"/>
      <c r="AJ124" s="424"/>
      <c r="AY124" s="100" t="s">
        <v>196</v>
      </c>
      <c r="AZ124" s="101">
        <f>_xll.qlInterestRateIndexFixingDate(Currency&amp;"ibor"&amp;Tenor,BA124,Trigger)</f>
        <v>42355</v>
      </c>
      <c r="BA124" s="101">
        <f>_xll.qlCalendarAdvance(Calendar,BA123,AY124,"f",,Trigger)</f>
        <v>42359</v>
      </c>
      <c r="BB124" s="101">
        <f>_xll.qlInterestRateIndexMaturity(Currency&amp;"ibor"&amp;Tenor,BA124,Trigger)</f>
        <v>42725</v>
      </c>
      <c r="BC124" s="246">
        <f>_xll.qlIndexFixing($AC$5,AZ124,TRUE,_xll.ohTrigger(Trigger,Trigger12M))</f>
        <v>2.7336866069688124E-3</v>
      </c>
      <c r="BD124" s="246">
        <f>_xll.qlIndexFixing($BE$1,AZ124,TRUE,_xll.ohTrigger(Trigger,Trigger12M))</f>
        <v>2.0349326377289145E-3</v>
      </c>
    </row>
    <row r="125" spans="3:56" ht="11.25" customHeight="1" x14ac:dyDescent="0.25">
      <c r="AY125" s="100" t="s">
        <v>196</v>
      </c>
      <c r="AZ125" s="101">
        <f>_xll.qlInterestRateIndexFixingDate(Currency&amp;"ibor"&amp;Tenor,BA125,Trigger)</f>
        <v>42356</v>
      </c>
      <c r="BA125" s="101">
        <f>_xll.qlCalendarAdvance(Calendar,BA124,AY125,"f",,Trigger)</f>
        <v>42360</v>
      </c>
      <c r="BB125" s="101">
        <f>_xll.qlInterestRateIndexMaturity(Currency&amp;"ibor"&amp;Tenor,BA125,Trigger)</f>
        <v>42726</v>
      </c>
      <c r="BC125" s="246">
        <f>_xll.qlIndexFixing($AC$5,AZ125,TRUE,_xll.ohTrigger(Trigger,Trigger12M))</f>
        <v>2.7056275089338178E-3</v>
      </c>
      <c r="BD125" s="246">
        <f>_xll.qlIndexFixing($BE$1,AZ125,TRUE,_xll.ohTrigger(Trigger,Trigger12M))</f>
        <v>2.0365115482909907E-3</v>
      </c>
    </row>
    <row r="126" spans="3:56" ht="11.25" customHeight="1" x14ac:dyDescent="0.25">
      <c r="AY126" s="100" t="s">
        <v>196</v>
      </c>
      <c r="AZ126" s="101">
        <f>_xll.qlInterestRateIndexFixingDate(Currency&amp;"ibor"&amp;Tenor,BA126,Trigger)</f>
        <v>42359</v>
      </c>
      <c r="BA126" s="101">
        <f>_xll.qlCalendarAdvance(Calendar,BA125,AY126,"f",,Trigger)</f>
        <v>42361</v>
      </c>
      <c r="BB126" s="101">
        <f>_xll.qlInterestRateIndexMaturity(Currency&amp;"ibor"&amp;Tenor,BA126,Trigger)</f>
        <v>42727</v>
      </c>
      <c r="BC126" s="246">
        <f>_xll.qlIndexFixing($AC$5,AZ126,TRUE,_xll.ohTrigger(Trigger,Trigger12M))</f>
        <v>2.67717952721619E-3</v>
      </c>
      <c r="BD126" s="246">
        <f>_xll.qlIndexFixing($BE$1,AZ126,TRUE,_xll.ohTrigger(Trigger,Trigger12M))</f>
        <v>2.0381208732726834E-3</v>
      </c>
    </row>
    <row r="127" spans="3:56" ht="11.25" customHeight="1" x14ac:dyDescent="0.25">
      <c r="AY127" s="100" t="s">
        <v>196</v>
      </c>
      <c r="AZ127" s="101">
        <f>_xll.qlInterestRateIndexFixingDate(Currency&amp;"ibor"&amp;Tenor,BA127,Trigger)</f>
        <v>42360</v>
      </c>
      <c r="BA127" s="101">
        <f>_xll.qlCalendarAdvance(Calendar,BA126,AY127,"f",,Trigger)</f>
        <v>42362</v>
      </c>
      <c r="BB127" s="101">
        <f>_xll.qlInterestRateIndexMaturity(Currency&amp;"ibor"&amp;Tenor,BA127,Trigger)</f>
        <v>42731</v>
      </c>
      <c r="BC127" s="246">
        <f>_xll.qlIndexFixing($AC$5,AZ127,TRUE,_xll.ohTrigger(Trigger,Trigger12M))</f>
        <v>2.650052354471087E-3</v>
      </c>
      <c r="BD127" s="246">
        <f>_xll.qlIndexFixing($BE$1,AZ127,TRUE,_xll.ohTrigger(Trigger,Trigger12M))</f>
        <v>2.0432756775833369E-3</v>
      </c>
    </row>
    <row r="128" spans="3:56" ht="11.25" customHeight="1" x14ac:dyDescent="0.25">
      <c r="AY128" s="100" t="s">
        <v>196</v>
      </c>
      <c r="AZ128" s="101">
        <f>_xll.qlInterestRateIndexFixingDate(Currency&amp;"ibor"&amp;Tenor,BA128,Trigger)</f>
        <v>42361</v>
      </c>
      <c r="BA128" s="101">
        <f>_xll.qlCalendarAdvance(Calendar,BA127,AY128,"f",,Trigger)</f>
        <v>42366</v>
      </c>
      <c r="BB128" s="101">
        <f>_xll.qlInterestRateIndexMaturity(Currency&amp;"ibor"&amp;Tenor,BA128,Trigger)</f>
        <v>42732</v>
      </c>
      <c r="BC128" s="246">
        <f>_xll.qlIndexFixing($AC$5,AZ128,TRUE,_xll.ohTrigger(Trigger,Trigger12M))</f>
        <v>2.5291075588395073E-3</v>
      </c>
      <c r="BD128" s="246">
        <f>_xll.qlIndexFixing($BE$1,AZ128,TRUE,_xll.ohTrigger(Trigger,Trigger12M))</f>
        <v>2.0466424546483073E-3</v>
      </c>
    </row>
    <row r="129" spans="51:56" ht="11.25" customHeight="1" x14ac:dyDescent="0.25">
      <c r="AY129" s="100" t="s">
        <v>196</v>
      </c>
      <c r="AZ129" s="101">
        <f>_xll.qlInterestRateIndexFixingDate(Currency&amp;"ibor"&amp;Tenor,BA129,Trigger)</f>
        <v>42362</v>
      </c>
      <c r="BA129" s="101">
        <f>_xll.qlCalendarAdvance(Calendar,BA128,AY129,"f",,Trigger)</f>
        <v>42367</v>
      </c>
      <c r="BB129" s="101">
        <f>_xll.qlInterestRateIndexMaturity(Currency&amp;"ibor"&amp;Tenor,BA129,Trigger)</f>
        <v>42733</v>
      </c>
      <c r="BC129" s="246">
        <f>_xll.qlIndexFixing($AC$5,AZ129,TRUE,_xll.ohTrigger(Trigger,Trigger12M))</f>
        <v>2.4983269987337324E-3</v>
      </c>
      <c r="BD129" s="246">
        <f>_xll.qlIndexFixing($BE$1,AZ129,TRUE,_xll.ohTrigger(Trigger,Trigger12M))</f>
        <v>2.048445510345841E-3</v>
      </c>
    </row>
    <row r="130" spans="51:56" ht="11.25" customHeight="1" x14ac:dyDescent="0.25">
      <c r="AY130" s="100" t="s">
        <v>196</v>
      </c>
      <c r="AZ130" s="101">
        <f>_xll.qlInterestRateIndexFixingDate(Currency&amp;"ibor"&amp;Tenor,BA130,Trigger)</f>
        <v>42366</v>
      </c>
      <c r="BA130" s="101">
        <f>_xll.qlCalendarAdvance(Calendar,BA129,AY130,"f",,Trigger)</f>
        <v>42368</v>
      </c>
      <c r="BB130" s="101">
        <f>_xll.qlInterestRateIndexMaturity(Currency&amp;"ibor"&amp;Tenor,BA130,Trigger)</f>
        <v>42734</v>
      </c>
      <c r="BC130" s="246">
        <f>_xll.qlIndexFixing($AC$5,AZ130,TRUE,_xll.ohTrigger(Trigger,Trigger12M))</f>
        <v>2.4671578004722017E-3</v>
      </c>
      <c r="BD130" s="246">
        <f>_xll.qlIndexFixing($BE$1,AZ130,TRUE,_xll.ohTrigger(Trigger,Trigger12M))</f>
        <v>2.0502827285926672E-3</v>
      </c>
    </row>
    <row r="131" spans="51:56" ht="11.25" customHeight="1" x14ac:dyDescent="0.25">
      <c r="AY131" s="100" t="s">
        <v>196</v>
      </c>
      <c r="AZ131" s="101">
        <f>_xll.qlInterestRateIndexFixingDate(Currency&amp;"ibor"&amp;Tenor,BA131,Trigger)</f>
        <v>42367</v>
      </c>
      <c r="BA131" s="101">
        <f>_xll.qlCalendarAdvance(Calendar,BA130,AY131,"f",,Trigger)</f>
        <v>42369</v>
      </c>
      <c r="BB131" s="101">
        <f>_xll.qlInterestRateIndexMaturity(Currency&amp;"ibor"&amp;Tenor,BA131,Trigger)</f>
        <v>42734</v>
      </c>
      <c r="BC131" s="246">
        <f>_xll.qlIndexFixing($AC$5,AZ131,TRUE,_xll.ohTrigger(Trigger,Trigger12M))</f>
        <v>2.4343984185273555E-3</v>
      </c>
      <c r="BD131" s="246">
        <f>_xll.qlIndexFixing($BE$1,AZ131,TRUE,_xll.ohTrigger(Trigger,Trigger12M))</f>
        <v>2.0506702626563521E-3</v>
      </c>
    </row>
    <row r="132" spans="51:56" ht="11.25" customHeight="1" x14ac:dyDescent="0.25">
      <c r="AY132" s="100" t="s">
        <v>196</v>
      </c>
      <c r="AZ132" s="101">
        <f>_xll.qlInterestRateIndexFixingDate(Currency&amp;"ibor"&amp;Tenor,BA132,Trigger)</f>
        <v>42368</v>
      </c>
      <c r="BA132" s="101">
        <f>_xll.qlCalendarAdvance(Calendar,BA131,AY132,"f",,Trigger)</f>
        <v>42373</v>
      </c>
      <c r="BB132" s="101">
        <f>_xll.qlInterestRateIndexMaturity(Currency&amp;"ibor"&amp;Tenor,BA132,Trigger)</f>
        <v>42739</v>
      </c>
      <c r="BC132" s="246">
        <f>_xll.qlIndexFixing($AC$5,AZ132,TRUE,_xll.ohTrigger(Trigger,Trigger12M))</f>
        <v>2.3054835448874512E-3</v>
      </c>
      <c r="BD132" s="246">
        <f>_xll.qlIndexFixing($BE$1,AZ132,TRUE,_xll.ohTrigger(Trigger,Trigger12M))</f>
        <v>2.0599999999998671E-3</v>
      </c>
    </row>
    <row r="133" spans="51:56" ht="11.25" customHeight="1" x14ac:dyDescent="0.25">
      <c r="AY133" s="100" t="s">
        <v>196</v>
      </c>
      <c r="AZ133" s="101">
        <f>_xll.qlInterestRateIndexFixingDate(Currency&amp;"ibor"&amp;Tenor,BA133,Trigger)</f>
        <v>42369</v>
      </c>
      <c r="BA133" s="101">
        <f>_xll.qlCalendarAdvance(Calendar,BA132,AY133,"f",,Trigger)</f>
        <v>42374</v>
      </c>
      <c r="BB133" s="101">
        <f>_xll.qlInterestRateIndexMaturity(Currency&amp;"ibor"&amp;Tenor,BA133,Trigger)</f>
        <v>42740</v>
      </c>
      <c r="BC133" s="246">
        <f>_xll.qlIndexFixing($AC$5,AZ133,TRUE,_xll.ohTrigger(Trigger,Trigger12M))</f>
        <v>2.3100988536612983E-3</v>
      </c>
      <c r="BD133" s="246">
        <f>_xll.qlIndexFixing($BE$1,AZ133,TRUE,_xll.ohTrigger(Trigger,Trigger12M))</f>
        <v>2.0620535659628286E-3</v>
      </c>
    </row>
    <row r="134" spans="51:56" ht="11.25" customHeight="1" x14ac:dyDescent="0.25">
      <c r="AY134" s="100" t="s">
        <v>196</v>
      </c>
      <c r="AZ134" s="101">
        <f>_xll.qlInterestRateIndexFixingDate(Currency&amp;"ibor"&amp;Tenor,BA134,Trigger)</f>
        <v>42373</v>
      </c>
      <c r="BA134" s="101">
        <f>_xll.qlCalendarAdvance(Calendar,BA133,AY134,"f",,Trigger)</f>
        <v>42375</v>
      </c>
      <c r="BB134" s="101">
        <f>_xll.qlInterestRateIndexMaturity(Currency&amp;"ibor"&amp;Tenor,BA134,Trigger)</f>
        <v>42741</v>
      </c>
      <c r="BC134" s="246">
        <f>_xll.qlIndexFixing($AC$5,AZ134,TRUE,_xll.ohTrigger(Trigger,Trigger12M))</f>
        <v>2.3147279942113074E-3</v>
      </c>
      <c r="BD134" s="246">
        <f>_xll.qlIndexFixing($BE$1,AZ134,TRUE,_xll.ohTrigger(Trigger,Trigger12M))</f>
        <v>2.0641458058774814E-3</v>
      </c>
    </row>
    <row r="135" spans="51:56" ht="11.25" customHeight="1" x14ac:dyDescent="0.25">
      <c r="AY135" s="100" t="s">
        <v>196</v>
      </c>
      <c r="AZ135" s="101">
        <f>_xll.qlInterestRateIndexFixingDate(Currency&amp;"ibor"&amp;Tenor,BA135,Trigger)</f>
        <v>42374</v>
      </c>
      <c r="BA135" s="101">
        <f>_xll.qlCalendarAdvance(Calendar,BA134,AY135,"f",,Trigger)</f>
        <v>42376</v>
      </c>
      <c r="BB135" s="101">
        <f>_xll.qlInterestRateIndexMaturity(Currency&amp;"ibor"&amp;Tenor,BA135,Trigger)</f>
        <v>42744</v>
      </c>
      <c r="BC135" s="246">
        <f>_xll.qlIndexFixing($AC$5,AZ135,TRUE,_xll.ohTrigger(Trigger,Trigger12M))</f>
        <v>2.3225343060442765E-3</v>
      </c>
      <c r="BD135" s="246">
        <f>_xll.qlIndexFixing($BE$1,AZ135,TRUE,_xll.ohTrigger(Trigger,Trigger12M))</f>
        <v>2.0703771025103119E-3</v>
      </c>
    </row>
    <row r="136" spans="51:56" ht="11.25" customHeight="1" x14ac:dyDescent="0.25">
      <c r="AY136" s="100" t="s">
        <v>196</v>
      </c>
      <c r="AZ136" s="101">
        <f>_xll.qlInterestRateIndexFixingDate(Currency&amp;"ibor"&amp;Tenor,BA136,Trigger)</f>
        <v>42375</v>
      </c>
      <c r="BA136" s="101">
        <f>_xll.qlCalendarAdvance(Calendar,BA135,AY136,"f",,Trigger)</f>
        <v>42377</v>
      </c>
      <c r="BB136" s="101">
        <f>_xll.qlInterestRateIndexMaturity(Currency&amp;"ibor"&amp;Tenor,BA136,Trigger)</f>
        <v>42744</v>
      </c>
      <c r="BC136" s="246">
        <f>_xll.qlIndexFixing($AC$5,AZ136,TRUE,_xll.ohTrigger(Trigger,Trigger12M))</f>
        <v>2.3256054836400231E-3</v>
      </c>
      <c r="BD136" s="246">
        <f>_xll.qlIndexFixing($BE$1,AZ136,TRUE,_xll.ohTrigger(Trigger,Trigger12M))</f>
        <v>2.070538102974149E-3</v>
      </c>
    </row>
    <row r="137" spans="51:56" ht="11.25" customHeight="1" x14ac:dyDescent="0.25">
      <c r="AY137" s="100" t="s">
        <v>196</v>
      </c>
      <c r="AZ137" s="101">
        <f>_xll.qlInterestRateIndexFixingDate(Currency&amp;"ibor"&amp;Tenor,BA137,Trigger)</f>
        <v>42376</v>
      </c>
      <c r="BA137" s="101">
        <f>_xll.qlCalendarAdvance(Calendar,BA136,AY137,"f",,Trigger)</f>
        <v>42380</v>
      </c>
      <c r="BB137" s="101">
        <f>_xll.qlInterestRateIndexMaturity(Currency&amp;"ibor"&amp;Tenor,BA137,Trigger)</f>
        <v>42746</v>
      </c>
      <c r="BC137" s="246">
        <f>_xll.qlIndexFixing($AC$5,AZ137,TRUE,_xll.ohTrigger(Trigger,Trigger12M))</f>
        <v>2.3380811804398372E-3</v>
      </c>
      <c r="BD137" s="246">
        <f>_xll.qlIndexFixing($BE$1,AZ137,TRUE,_xll.ohTrigger(Trigger,Trigger12M))</f>
        <v>2.0752325608099521E-3</v>
      </c>
    </row>
    <row r="138" spans="51:56" ht="11.25" customHeight="1" x14ac:dyDescent="0.25">
      <c r="AY138" s="100" t="s">
        <v>196</v>
      </c>
      <c r="AZ138" s="101">
        <f>_xll.qlInterestRateIndexFixingDate(Currency&amp;"ibor"&amp;Tenor,BA138,Trigger)</f>
        <v>42377</v>
      </c>
      <c r="BA138" s="101">
        <f>_xll.qlCalendarAdvance(Calendar,BA137,AY138,"f",,Trigger)</f>
        <v>42381</v>
      </c>
      <c r="BB138" s="101">
        <f>_xll.qlInterestRateIndexMaturity(Currency&amp;"ibor"&amp;Tenor,BA138,Trigger)</f>
        <v>42747</v>
      </c>
      <c r="BC138" s="246">
        <f>_xll.qlIndexFixing($AC$5,AZ138,TRUE,_xll.ohTrigger(Trigger,Trigger12M))</f>
        <v>2.3427933157558786E-3</v>
      </c>
      <c r="BD138" s="246">
        <f>_xll.qlIndexFixing($BE$1,AZ138,TRUE,_xll.ohTrigger(Trigger,Trigger12M))</f>
        <v>2.0775841123206258E-3</v>
      </c>
    </row>
    <row r="139" spans="51:56" ht="11.25" customHeight="1" x14ac:dyDescent="0.25">
      <c r="AY139" s="100" t="s">
        <v>196</v>
      </c>
      <c r="AZ139" s="101">
        <f>_xll.qlInterestRateIndexFixingDate(Currency&amp;"ibor"&amp;Tenor,BA139,Trigger)</f>
        <v>42380</v>
      </c>
      <c r="BA139" s="101">
        <f>_xll.qlCalendarAdvance(Calendar,BA138,AY139,"f",,Trigger)</f>
        <v>42382</v>
      </c>
      <c r="BB139" s="101">
        <f>_xll.qlInterestRateIndexMaturity(Currency&amp;"ibor"&amp;Tenor,BA139,Trigger)</f>
        <v>42748</v>
      </c>
      <c r="BC139" s="246">
        <f>_xll.qlIndexFixing($AC$5,AZ139,TRUE,_xll.ohTrigger(Trigger,Trigger12M))</f>
        <v>2.3475192842227193E-3</v>
      </c>
      <c r="BD139" s="246">
        <f>_xll.qlIndexFixing($BE$1,AZ139,TRUE,_xll.ohTrigger(Trigger,Trigger12M))</f>
        <v>2.0799834272407021E-3</v>
      </c>
    </row>
    <row r="140" spans="51:56" ht="11.25" customHeight="1" x14ac:dyDescent="0.25">
      <c r="AY140" s="100" t="s">
        <v>196</v>
      </c>
      <c r="AZ140" s="101">
        <f>_xll.qlInterestRateIndexFixingDate(Currency&amp;"ibor"&amp;Tenor,BA140,Trigger)</f>
        <v>42381</v>
      </c>
      <c r="BA140" s="101">
        <f>_xll.qlCalendarAdvance(Calendar,BA139,AY140,"f",,Trigger)</f>
        <v>42383</v>
      </c>
      <c r="BB140" s="101">
        <f>_xll.qlInterestRateIndexMaturity(Currency&amp;"ibor"&amp;Tenor,BA140,Trigger)</f>
        <v>42751</v>
      </c>
      <c r="BC140" s="246">
        <f>_xll.qlIndexFixing($AC$5,AZ140,TRUE,_xll.ohTrigger(Trigger,Trigger12M))</f>
        <v>2.3553675314844699E-3</v>
      </c>
      <c r="BD140" s="246">
        <f>_xll.qlIndexFixing($BE$1,AZ140,TRUE,_xll.ohTrigger(Trigger,Trigger12M))</f>
        <v>2.0875045069287342E-3</v>
      </c>
    </row>
    <row r="141" spans="51:56" ht="11.25" customHeight="1" x14ac:dyDescent="0.25">
      <c r="AY141" s="100" t="s">
        <v>196</v>
      </c>
      <c r="AZ141" s="101">
        <f>_xll.qlInterestRateIndexFixingDate(Currency&amp;"ibor"&amp;Tenor,BA141,Trigger)</f>
        <v>42382</v>
      </c>
      <c r="BA141" s="101">
        <f>_xll.qlCalendarAdvance(Calendar,BA140,AY141,"f",,Trigger)</f>
        <v>42384</v>
      </c>
      <c r="BB141" s="101">
        <f>_xll.qlInterestRateIndexMaturity(Currency&amp;"ibor"&amp;Tenor,BA141,Trigger)</f>
        <v>42751</v>
      </c>
      <c r="BC141" s="246">
        <f>_xll.qlIndexFixing($AC$5,AZ141,TRUE,_xll.ohTrigger(Trigger,Trigger12M))</f>
        <v>2.3585626487830271E-3</v>
      </c>
      <c r="BD141" s="246">
        <f>_xll.qlIndexFixing($BE$1,AZ141,TRUE,_xll.ohTrigger(Trigger,Trigger12M))</f>
        <v>2.0875055742929022E-3</v>
      </c>
    </row>
    <row r="142" spans="51:56" ht="11.25" customHeight="1" x14ac:dyDescent="0.25">
      <c r="AY142" s="100" t="s">
        <v>196</v>
      </c>
      <c r="AZ142" s="101">
        <f>_xll.qlInterestRateIndexFixingDate(Currency&amp;"ibor"&amp;Tenor,BA142,Trigger)</f>
        <v>42383</v>
      </c>
      <c r="BA142" s="101">
        <f>_xll.qlCalendarAdvance(Calendar,BA141,AY142,"f",,Trigger)</f>
        <v>42387</v>
      </c>
      <c r="BB142" s="101">
        <f>_xll.qlInterestRateIndexMaturity(Currency&amp;"ibor"&amp;Tenor,BA142,Trigger)</f>
        <v>42753</v>
      </c>
      <c r="BC142" s="246">
        <f>_xll.qlIndexFixing($AC$5,AZ142,TRUE,_xll.ohTrigger(Trigger,Trigger12M))</f>
        <v>2.3713566307971626E-3</v>
      </c>
      <c r="BD142" s="246">
        <f>_xll.qlIndexFixing($BE$1,AZ142,TRUE,_xll.ohTrigger(Trigger,Trigger12M))</f>
        <v>2.0927419035399733E-3</v>
      </c>
    </row>
    <row r="143" spans="51:56" ht="11.25" customHeight="1" x14ac:dyDescent="0.25">
      <c r="AY143" s="100" t="s">
        <v>196</v>
      </c>
      <c r="AZ143" s="101">
        <f>_xll.qlInterestRateIndexFixingDate(Currency&amp;"ibor"&amp;Tenor,BA143,Trigger)</f>
        <v>42384</v>
      </c>
      <c r="BA143" s="101">
        <f>_xll.qlCalendarAdvance(Calendar,BA142,AY143,"f",,Trigger)</f>
        <v>42388</v>
      </c>
      <c r="BB143" s="101">
        <f>_xll.qlInterestRateIndexMaturity(Currency&amp;"ibor"&amp;Tenor,BA143,Trigger)</f>
        <v>42754</v>
      </c>
      <c r="BC143" s="246">
        <f>_xll.qlIndexFixing($AC$5,AZ143,TRUE,_xll.ohTrigger(Trigger,Trigger12M))</f>
        <v>2.3761656023632608E-3</v>
      </c>
      <c r="BD143" s="246">
        <f>_xll.qlIndexFixing($BE$1,AZ143,TRUE,_xll.ohTrigger(Trigger,Trigger12M))</f>
        <v>2.0954550695479004E-3</v>
      </c>
    </row>
    <row r="144" spans="51:56" ht="11.25" customHeight="1" x14ac:dyDescent="0.25">
      <c r="AY144" s="100" t="s">
        <v>196</v>
      </c>
      <c r="AZ144" s="101">
        <f>_xll.qlInterestRateIndexFixingDate(Currency&amp;"ibor"&amp;Tenor,BA144,Trigger)</f>
        <v>42387</v>
      </c>
      <c r="BA144" s="101">
        <f>_xll.qlCalendarAdvance(Calendar,BA143,AY144,"f",,Trigger)</f>
        <v>42389</v>
      </c>
      <c r="BB144" s="101">
        <f>_xll.qlInterestRateIndexMaturity(Currency&amp;"ibor"&amp;Tenor,BA144,Trigger)</f>
        <v>42755</v>
      </c>
      <c r="BC144" s="246">
        <f>_xll.qlIndexFixing($AC$5,AZ144,TRUE,_xll.ohTrigger(Trigger,Trigger12M))</f>
        <v>2.3809884084831892E-3</v>
      </c>
      <c r="BD144" s="246">
        <f>_xll.qlIndexFixing($BE$1,AZ144,TRUE,_xll.ohTrigger(Trigger,Trigger12M))</f>
        <v>2.0982250893793347E-3</v>
      </c>
    </row>
    <row r="145" spans="51:56" ht="11.25" customHeight="1" x14ac:dyDescent="0.25">
      <c r="AY145" s="100" t="s">
        <v>196</v>
      </c>
      <c r="AZ145" s="101">
        <f>_xll.qlInterestRateIndexFixingDate(Currency&amp;"ibor"&amp;Tenor,BA145,Trigger)</f>
        <v>42388</v>
      </c>
      <c r="BA145" s="101">
        <f>_xll.qlCalendarAdvance(Calendar,BA144,AY145,"f",,Trigger)</f>
        <v>42390</v>
      </c>
      <c r="BB145" s="101">
        <f>_xll.qlInterestRateIndexMaturity(Currency&amp;"ibor"&amp;Tenor,BA145,Trigger)</f>
        <v>42758</v>
      </c>
      <c r="BC145" s="246">
        <f>_xll.qlIndexFixing($AC$5,AZ145,TRUE,_xll.ohTrigger(Trigger,Trigger12M))</f>
        <v>2.3888749362570238E-3</v>
      </c>
      <c r="BD145" s="246">
        <f>_xll.qlIndexFixing($BE$1,AZ145,TRUE,_xll.ohTrigger(Trigger,Trigger12M))</f>
        <v>2.1071192417679179E-3</v>
      </c>
    </row>
    <row r="146" spans="51:56" ht="11.25" customHeight="1" x14ac:dyDescent="0.25">
      <c r="AY146" s="100" t="s">
        <v>196</v>
      </c>
      <c r="AZ146" s="101">
        <f>_xll.qlInterestRateIndexFixingDate(Currency&amp;"ibor"&amp;Tenor,BA146,Trigger)</f>
        <v>42389</v>
      </c>
      <c r="BA146" s="101">
        <f>_xll.qlCalendarAdvance(Calendar,BA145,AY146,"f",,Trigger)</f>
        <v>42391</v>
      </c>
      <c r="BB146" s="101">
        <f>_xll.qlInterestRateIndexMaturity(Currency&amp;"ibor"&amp;Tenor,BA146,Trigger)</f>
        <v>42758</v>
      </c>
      <c r="BC146" s="246">
        <f>_xll.qlIndexFixing($AC$5,AZ146,TRUE,_xll.ohTrigger(Trigger,Trigger12M))</f>
        <v>2.3921958303849732E-3</v>
      </c>
      <c r="BD146" s="246">
        <f>_xll.qlIndexFixing($BE$1,AZ146,TRUE,_xll.ohTrigger(Trigger,Trigger12M))</f>
        <v>2.1070140326424681E-3</v>
      </c>
    </row>
    <row r="147" spans="51:56" ht="11.25" customHeight="1" x14ac:dyDescent="0.25">
      <c r="AY147" s="100" t="s">
        <v>196</v>
      </c>
      <c r="AZ147" s="101">
        <f>_xll.qlInterestRateIndexFixingDate(Currency&amp;"ibor"&amp;Tenor,BA147,Trigger)</f>
        <v>42390</v>
      </c>
      <c r="BA147" s="101">
        <f>_xll.qlCalendarAdvance(Calendar,BA146,AY147,"f",,Trigger)</f>
        <v>42394</v>
      </c>
      <c r="BB147" s="101">
        <f>_xll.qlInterestRateIndexMaturity(Currency&amp;"ibor"&amp;Tenor,BA147,Trigger)</f>
        <v>42760</v>
      </c>
      <c r="BC147" s="246">
        <f>_xll.qlIndexFixing($AC$5,AZ147,TRUE,_xll.ohTrigger(Trigger,Trigger12M))</f>
        <v>2.4053099645139882E-3</v>
      </c>
      <c r="BD147" s="246">
        <f>_xll.qlIndexFixing($BE$1,AZ147,TRUE,_xll.ohTrigger(Trigger,Trigger12M))</f>
        <v>2.1129734520512235E-3</v>
      </c>
    </row>
    <row r="148" spans="51:56" ht="11.25" customHeight="1" x14ac:dyDescent="0.25">
      <c r="AY148" s="100" t="s">
        <v>196</v>
      </c>
      <c r="AZ148" s="101">
        <f>_xll.qlInterestRateIndexFixingDate(Currency&amp;"ibor"&amp;Tenor,BA148,Trigger)</f>
        <v>42391</v>
      </c>
      <c r="BA148" s="101">
        <f>_xll.qlCalendarAdvance(Calendar,BA147,AY148,"f",,Trigger)</f>
        <v>42395</v>
      </c>
      <c r="BB148" s="101">
        <f>_xll.qlInterestRateIndexMaturity(Currency&amp;"ibor"&amp;Tenor,BA148,Trigger)</f>
        <v>42761</v>
      </c>
      <c r="BC148" s="246">
        <f>_xll.qlIndexFixing($AC$5,AZ148,TRUE,_xll.ohTrigger(Trigger,Trigger12M))</f>
        <v>2.4102157822378464E-3</v>
      </c>
      <c r="BD148" s="246">
        <f>_xll.qlIndexFixing($BE$1,AZ148,TRUE,_xll.ohTrigger(Trigger,Trigger12M))</f>
        <v>2.1161118688891099E-3</v>
      </c>
    </row>
    <row r="149" spans="51:56" ht="11.25" customHeight="1" x14ac:dyDescent="0.25">
      <c r="AY149" s="100" t="s">
        <v>196</v>
      </c>
      <c r="AZ149" s="101">
        <f>_xll.qlInterestRateIndexFixingDate(Currency&amp;"ibor"&amp;Tenor,BA149,Trigger)</f>
        <v>42394</v>
      </c>
      <c r="BA149" s="101">
        <f>_xll.qlCalendarAdvance(Calendar,BA148,AY149,"f",,Trigger)</f>
        <v>42396</v>
      </c>
      <c r="BB149" s="101">
        <f>_xll.qlInterestRateIndexMaturity(Currency&amp;"ibor"&amp;Tenor,BA149,Trigger)</f>
        <v>42762</v>
      </c>
      <c r="BC149" s="246">
        <f>_xll.qlIndexFixing($AC$5,AZ149,TRUE,_xll.ohTrigger(Trigger,Trigger12M))</f>
        <v>2.415135435947395E-3</v>
      </c>
      <c r="BD149" s="246">
        <f>_xll.qlIndexFixing($BE$1,AZ149,TRUE,_xll.ohTrigger(Trigger,Trigger12M))</f>
        <v>2.1193162311581889E-3</v>
      </c>
    </row>
    <row r="150" spans="51:56" ht="11.25" customHeight="1" x14ac:dyDescent="0.25">
      <c r="AY150" s="100" t="s">
        <v>196</v>
      </c>
      <c r="AZ150" s="101">
        <f>_xll.qlInterestRateIndexFixingDate(Currency&amp;"ibor"&amp;Tenor,BA150,Trigger)</f>
        <v>42395</v>
      </c>
      <c r="BA150" s="101">
        <f>_xll.qlCalendarAdvance(Calendar,BA149,AY150,"f",,Trigger)</f>
        <v>42397</v>
      </c>
      <c r="BB150" s="101">
        <f>_xll.qlInterestRateIndexMaturity(Currency&amp;"ibor"&amp;Tenor,BA150,Trigger)</f>
        <v>42765</v>
      </c>
      <c r="BC150" s="246">
        <f>_xll.qlIndexFixing($AC$5,AZ150,TRUE,_xll.ohTrigger(Trigger,Trigger12M))</f>
        <v>2.4230565893962816E-3</v>
      </c>
      <c r="BD150" s="246">
        <f>_xll.qlIndexFixing($BE$1,AZ150,TRUE,_xll.ohTrigger(Trigger,Trigger12M))</f>
        <v>2.1296643514570495E-3</v>
      </c>
    </row>
    <row r="151" spans="51:56" ht="11.25" customHeight="1" x14ac:dyDescent="0.25">
      <c r="AY151" s="100" t="s">
        <v>196</v>
      </c>
      <c r="AZ151" s="101">
        <f>_xll.qlInterestRateIndexFixingDate(Currency&amp;"ibor"&amp;Tenor,BA151,Trigger)</f>
        <v>42396</v>
      </c>
      <c r="BA151" s="101">
        <f>_xll.qlCalendarAdvance(Calendar,BA150,AY151,"f",,Trigger)</f>
        <v>42398</v>
      </c>
      <c r="BB151" s="101">
        <f>_xll.qlInterestRateIndexMaturity(Currency&amp;"ibor"&amp;Tenor,BA151,Trigger)</f>
        <v>42766</v>
      </c>
      <c r="BC151" s="246">
        <f>_xll.qlIndexFixing($AC$5,AZ151,TRUE,_xll.ohTrigger(Trigger,Trigger12M))</f>
        <v>2.42799472747386E-3</v>
      </c>
      <c r="BD151" s="246">
        <f>_xll.qlIndexFixing($BE$1,AZ151,TRUE,_xll.ohTrigger(Trigger,Trigger12M))</f>
        <v>2.1331501320316698E-3</v>
      </c>
    </row>
    <row r="152" spans="51:56" ht="11.25" customHeight="1" x14ac:dyDescent="0.25">
      <c r="AY152" s="100" t="s">
        <v>196</v>
      </c>
      <c r="AZ152" s="101">
        <f>_xll.qlInterestRateIndexFixingDate(Currency&amp;"ibor"&amp;Tenor,BA152,Trigger)</f>
        <v>42397</v>
      </c>
      <c r="BA152" s="101">
        <f>_xll.qlCalendarAdvance(Calendar,BA151,AY152,"f",,Trigger)</f>
        <v>42401</v>
      </c>
      <c r="BB152" s="101">
        <f>_xll.qlInterestRateIndexMaturity(Currency&amp;"ibor"&amp;Tenor,BA152,Trigger)</f>
        <v>42767</v>
      </c>
      <c r="BC152" s="246">
        <f>_xll.qlIndexFixing($AC$5,AZ152,TRUE,_xll.ohTrigger(Trigger,Trigger12M))</f>
        <v>2.4399412515435375E-3</v>
      </c>
      <c r="BD152" s="246">
        <f>_xll.qlIndexFixing($BE$1,AZ152,TRUE,_xll.ohTrigger(Trigger,Trigger12M))</f>
        <v>2.136372687059406E-3</v>
      </c>
    </row>
    <row r="153" spans="51:56" ht="11.25" customHeight="1" x14ac:dyDescent="0.25">
      <c r="AY153" s="100" t="s">
        <v>196</v>
      </c>
      <c r="AZ153" s="101">
        <f>_xll.qlInterestRateIndexFixingDate(Currency&amp;"ibor"&amp;Tenor,BA153,Trigger)</f>
        <v>42398</v>
      </c>
      <c r="BA153" s="101">
        <f>_xll.qlCalendarAdvance(Calendar,BA152,AY153,"f",,Trigger)</f>
        <v>42402</v>
      </c>
      <c r="BB153" s="101">
        <f>_xll.qlInterestRateIndexMaturity(Currency&amp;"ibor"&amp;Tenor,BA153,Trigger)</f>
        <v>42768</v>
      </c>
      <c r="BC153" s="246">
        <f>_xll.qlIndexFixing($AC$5,AZ153,TRUE,_xll.ohTrigger(Trigger,Trigger12M))</f>
        <v>2.4449439255324803E-3</v>
      </c>
      <c r="BD153" s="246">
        <f>_xll.qlIndexFixing($BE$1,AZ153,TRUE,_xll.ohTrigger(Trigger,Trigger12M))</f>
        <v>2.1400000002213728E-3</v>
      </c>
    </row>
    <row r="154" spans="51:56" ht="11.25" customHeight="1" x14ac:dyDescent="0.25">
      <c r="AY154" s="100" t="s">
        <v>196</v>
      </c>
      <c r="AZ154" s="101">
        <f>_xll.qlInterestRateIndexFixingDate(Currency&amp;"ibor"&amp;Tenor,BA154,Trigger)</f>
        <v>42401</v>
      </c>
      <c r="BA154" s="101">
        <f>_xll.qlCalendarAdvance(Calendar,BA153,AY154,"f",,Trigger)</f>
        <v>42403</v>
      </c>
      <c r="BB154" s="101">
        <f>_xll.qlInterestRateIndexMaturity(Currency&amp;"ibor"&amp;Tenor,BA154,Trigger)</f>
        <v>42769</v>
      </c>
      <c r="BC154" s="246">
        <f>_xll.qlIndexFixing($AC$5,AZ154,TRUE,_xll.ohTrigger(Trigger,Trigger12M))</f>
        <v>2.4495707997655193E-3</v>
      </c>
      <c r="BD154" s="246">
        <f>_xll.qlIndexFixing($BE$1,AZ154,TRUE,_xll.ohTrigger(Trigger,Trigger12M))</f>
        <v>2.1437015740417274E-3</v>
      </c>
    </row>
    <row r="155" spans="51:56" ht="11.25" customHeight="1" x14ac:dyDescent="0.25">
      <c r="AY155" s="100" t="s">
        <v>196</v>
      </c>
      <c r="AZ155" s="101">
        <f>_xll.qlInterestRateIndexFixingDate(Currency&amp;"ibor"&amp;Tenor,BA155,Trigger)</f>
        <v>42402</v>
      </c>
      <c r="BA155" s="101">
        <f>_xll.qlCalendarAdvance(Calendar,BA154,AY155,"f",,Trigger)</f>
        <v>42404</v>
      </c>
      <c r="BB155" s="101">
        <f>_xll.qlInterestRateIndexMaturity(Currency&amp;"ibor"&amp;Tenor,BA155,Trigger)</f>
        <v>42772</v>
      </c>
      <c r="BC155" s="246">
        <f>_xll.qlIndexFixing($AC$5,AZ155,TRUE,_xll.ohTrigger(Trigger,Trigger12M))</f>
        <v>2.4571339501540694E-3</v>
      </c>
      <c r="BD155" s="246">
        <f>_xll.qlIndexFixing($BE$1,AZ155,TRUE,_xll.ohTrigger(Trigger,Trigger12M))</f>
        <v>2.1555334319178538E-3</v>
      </c>
    </row>
    <row r="156" spans="51:56" ht="11.25" customHeight="1" x14ac:dyDescent="0.25">
      <c r="AY156" s="100" t="s">
        <v>196</v>
      </c>
      <c r="AZ156" s="101">
        <f>_xll.qlInterestRateIndexFixingDate(Currency&amp;"ibor"&amp;Tenor,BA156,Trigger)</f>
        <v>42403</v>
      </c>
      <c r="BA156" s="101">
        <f>_xll.qlCalendarAdvance(Calendar,BA155,AY156,"f",,Trigger)</f>
        <v>42405</v>
      </c>
      <c r="BB156" s="101">
        <f>_xll.qlInterestRateIndexMaturity(Currency&amp;"ibor"&amp;Tenor,BA156,Trigger)</f>
        <v>42772</v>
      </c>
      <c r="BC156" s="246">
        <f>_xll.qlIndexFixing($AC$5,AZ156,TRUE,_xll.ohTrigger(Trigger,Trigger12M))</f>
        <v>2.4603140789230204E-3</v>
      </c>
      <c r="BD156" s="246">
        <f>_xll.qlIndexFixing($BE$1,AZ156,TRUE,_xll.ohTrigger(Trigger,Trigger12M))</f>
        <v>2.1553813301719714E-3</v>
      </c>
    </row>
    <row r="157" spans="51:56" ht="11.25" customHeight="1" x14ac:dyDescent="0.25">
      <c r="AY157" s="100" t="s">
        <v>196</v>
      </c>
      <c r="AZ157" s="101">
        <f>_xll.qlInterestRateIndexFixingDate(Currency&amp;"ibor"&amp;Tenor,BA157,Trigger)</f>
        <v>42404</v>
      </c>
      <c r="BA157" s="101">
        <f>_xll.qlCalendarAdvance(Calendar,BA156,AY157,"f",,Trigger)</f>
        <v>42408</v>
      </c>
      <c r="BB157" s="101">
        <f>_xll.qlInterestRateIndexMaturity(Currency&amp;"ibor"&amp;Tenor,BA157,Trigger)</f>
        <v>42774</v>
      </c>
      <c r="BC157" s="246">
        <f>_xll.qlIndexFixing($AC$5,AZ157,TRUE,_xll.ohTrigger(Trigger,Trigger12M))</f>
        <v>2.4728590613187955E-3</v>
      </c>
      <c r="BD157" s="246">
        <f>_xll.qlIndexFixing($BE$1,AZ157,TRUE,_xll.ohTrigger(Trigger,Trigger12M))</f>
        <v>2.1632171403417532E-3</v>
      </c>
    </row>
    <row r="158" spans="51:56" ht="11.25" customHeight="1" x14ac:dyDescent="0.25">
      <c r="AY158" s="100" t="s">
        <v>196</v>
      </c>
      <c r="AZ158" s="101">
        <f>_xll.qlInterestRateIndexFixingDate(Currency&amp;"ibor"&amp;Tenor,BA158,Trigger)</f>
        <v>42405</v>
      </c>
      <c r="BA158" s="101">
        <f>_xll.qlCalendarAdvance(Calendar,BA157,AY158,"f",,Trigger)</f>
        <v>42409</v>
      </c>
      <c r="BB158" s="101">
        <f>_xll.qlInterestRateIndexMaturity(Currency&amp;"ibor"&amp;Tenor,BA158,Trigger)</f>
        <v>42775</v>
      </c>
      <c r="BC158" s="246">
        <f>_xll.qlIndexFixing($AC$5,AZ158,TRUE,_xll.ohTrigger(Trigger,Trigger12M))</f>
        <v>2.4775474927229979E-3</v>
      </c>
      <c r="BD158" s="246">
        <f>_xll.qlIndexFixing($BE$1,AZ158,TRUE,_xll.ohTrigger(Trigger,Trigger12M))</f>
        <v>2.1672982164231999E-3</v>
      </c>
    </row>
    <row r="159" spans="51:56" ht="11.25" customHeight="1" x14ac:dyDescent="0.25">
      <c r="AY159" s="100" t="s">
        <v>196</v>
      </c>
      <c r="AZ159" s="101">
        <f>_xll.qlInterestRateIndexFixingDate(Currency&amp;"ibor"&amp;Tenor,BA159,Trigger)</f>
        <v>42408</v>
      </c>
      <c r="BA159" s="101">
        <f>_xll.qlCalendarAdvance(Calendar,BA158,AY159,"f",,Trigger)</f>
        <v>42410</v>
      </c>
      <c r="BB159" s="101">
        <f>_xll.qlInterestRateIndexMaturity(Currency&amp;"ibor"&amp;Tenor,BA159,Trigger)</f>
        <v>42776</v>
      </c>
      <c r="BC159" s="246">
        <f>_xll.qlIndexFixing($AC$5,AZ159,TRUE,_xll.ohTrigger(Trigger,Trigger12M))</f>
        <v>2.4822461841657022E-3</v>
      </c>
      <c r="BD159" s="246">
        <f>_xll.qlIndexFixing($BE$1,AZ159,TRUE,_xll.ohTrigger(Trigger,Trigger12M))</f>
        <v>2.1714307543715451E-3</v>
      </c>
    </row>
    <row r="160" spans="51:56" ht="11.25" customHeight="1" x14ac:dyDescent="0.25">
      <c r="AY160" s="100" t="s">
        <v>196</v>
      </c>
      <c r="AZ160" s="101">
        <f>_xll.qlInterestRateIndexFixingDate(Currency&amp;"ibor"&amp;Tenor,BA160,Trigger)</f>
        <v>42409</v>
      </c>
      <c r="BA160" s="101">
        <f>_xll.qlCalendarAdvance(Calendar,BA159,AY160,"f",,Trigger)</f>
        <v>42411</v>
      </c>
      <c r="BB160" s="101">
        <f>_xll.qlInterestRateIndexMaturity(Currency&amp;"ibor"&amp;Tenor,BA160,Trigger)</f>
        <v>42779</v>
      </c>
      <c r="BC160" s="246">
        <f>_xll.qlIndexFixing($AC$5,AZ160,TRUE,_xll.ohTrigger(Trigger,Trigger12M))</f>
        <v>2.4898270558060989E-3</v>
      </c>
      <c r="BD160" s="246">
        <f>_xll.qlIndexFixing($BE$1,AZ160,TRUE,_xll.ohTrigger(Trigger,Trigger12M))</f>
        <v>2.1842884621969092E-3</v>
      </c>
    </row>
    <row r="161" spans="51:56" ht="11.25" customHeight="1" x14ac:dyDescent="0.25">
      <c r="AY161" s="100" t="s">
        <v>196</v>
      </c>
      <c r="AZ161" s="101">
        <f>_xll.qlInterestRateIndexFixingDate(Currency&amp;"ibor"&amp;Tenor,BA161,Trigger)</f>
        <v>42410</v>
      </c>
      <c r="BA161" s="101">
        <f>_xll.qlCalendarAdvance(Calendar,BA160,AY161,"f",,Trigger)</f>
        <v>42412</v>
      </c>
      <c r="BB161" s="101">
        <f>_xll.qlInterestRateIndexMaturity(Currency&amp;"ibor"&amp;Tenor,BA161,Trigger)</f>
        <v>42779</v>
      </c>
      <c r="BC161" s="246">
        <f>_xll.qlIndexFixing($AC$5,AZ161,TRUE,_xll.ohTrigger(Trigger,Trigger12M))</f>
        <v>2.4931057834388084E-3</v>
      </c>
      <c r="BD161" s="246">
        <f>_xll.qlIndexFixing($BE$1,AZ161,TRUE,_xll.ohTrigger(Trigger,Trigger12M))</f>
        <v>2.1841956287953798E-3</v>
      </c>
    </row>
    <row r="162" spans="51:56" ht="11.25" customHeight="1" x14ac:dyDescent="0.25">
      <c r="AY162" s="100" t="s">
        <v>196</v>
      </c>
      <c r="AZ162" s="101">
        <f>_xll.qlInterestRateIndexFixingDate(Currency&amp;"ibor"&amp;Tenor,BA162,Trigger)</f>
        <v>42411</v>
      </c>
      <c r="BA162" s="101">
        <f>_xll.qlCalendarAdvance(Calendar,BA161,AY162,"f",,Trigger)</f>
        <v>42415</v>
      </c>
      <c r="BB162" s="101">
        <f>_xll.qlInterestRateIndexMaturity(Currency&amp;"ibor"&amp;Tenor,BA162,Trigger)</f>
        <v>42781</v>
      </c>
      <c r="BC162" s="246">
        <f>_xll.qlIndexFixing($AC$5,AZ162,TRUE,_xll.ohTrigger(Trigger,Trigger12M))</f>
        <v>2.5058935470883841E-3</v>
      </c>
      <c r="BD162" s="246">
        <f>_xll.qlIndexFixing($BE$1,AZ162,TRUE,_xll.ohTrigger(Trigger,Trigger12M))</f>
        <v>2.1927474809823062E-3</v>
      </c>
    </row>
    <row r="163" spans="51:56" ht="11.25" customHeight="1" x14ac:dyDescent="0.25">
      <c r="AY163" s="100" t="s">
        <v>196</v>
      </c>
      <c r="AZ163" s="101">
        <f>_xll.qlInterestRateIndexFixingDate(Currency&amp;"ibor"&amp;Tenor,BA163,Trigger)</f>
        <v>42412</v>
      </c>
      <c r="BA163" s="101">
        <f>_xll.qlCalendarAdvance(Calendar,BA162,AY163,"f",,Trigger)</f>
        <v>42416</v>
      </c>
      <c r="BB163" s="101">
        <f>_xll.qlInterestRateIndexMaturity(Currency&amp;"ibor"&amp;Tenor,BA163,Trigger)</f>
        <v>42782</v>
      </c>
      <c r="BC163" s="246">
        <f>_xll.qlIndexFixing($AC$5,AZ163,TRUE,_xll.ohTrigger(Trigger,Trigger12M))</f>
        <v>2.5106538018468453E-3</v>
      </c>
      <c r="BD163" s="246">
        <f>_xll.qlIndexFixing($BE$1,AZ163,TRUE,_xll.ohTrigger(Trigger,Trigger12M))</f>
        <v>2.1971180547204192E-3</v>
      </c>
    </row>
    <row r="164" spans="51:56" ht="11.25" customHeight="1" x14ac:dyDescent="0.25">
      <c r="AY164" s="100" t="s">
        <v>196</v>
      </c>
      <c r="AZ164" s="101">
        <f>_xll.qlInterestRateIndexFixingDate(Currency&amp;"ibor"&amp;Tenor,BA164,Trigger)</f>
        <v>42415</v>
      </c>
      <c r="BA164" s="101">
        <f>_xll.qlCalendarAdvance(Calendar,BA163,AY164,"f",,Trigger)</f>
        <v>42417</v>
      </c>
      <c r="BB164" s="101">
        <f>_xll.qlInterestRateIndexMaturity(Currency&amp;"ibor"&amp;Tenor,BA164,Trigger)</f>
        <v>42783</v>
      </c>
      <c r="BC164" s="246">
        <f>_xll.qlIndexFixing($AC$5,AZ164,TRUE,_xll.ohTrigger(Trigger,Trigger12M))</f>
        <v>2.5154243176753327E-3</v>
      </c>
      <c r="BD164" s="246">
        <f>_xll.qlIndexFixing($BE$1,AZ164,TRUE,_xll.ohTrigger(Trigger,Trigger12M))</f>
        <v>2.2015165113562717E-3</v>
      </c>
    </row>
    <row r="165" spans="51:56" ht="11.25" customHeight="1" x14ac:dyDescent="0.25">
      <c r="AY165" s="100" t="s">
        <v>196</v>
      </c>
      <c r="AZ165" s="101">
        <f>_xll.qlInterestRateIndexFixingDate(Currency&amp;"ibor"&amp;Tenor,BA165,Trigger)</f>
        <v>42416</v>
      </c>
      <c r="BA165" s="101">
        <f>_xll.qlCalendarAdvance(Calendar,BA164,AY165,"f",,Trigger)</f>
        <v>42418</v>
      </c>
      <c r="BB165" s="101">
        <f>_xll.qlInterestRateIndexMaturity(Currency&amp;"ibor"&amp;Tenor,BA165,Trigger)</f>
        <v>42786</v>
      </c>
      <c r="BC165" s="246">
        <f>_xll.qlIndexFixing($AC$5,AZ165,TRUE,_xll.ohTrigger(Trigger,Trigger12M))</f>
        <v>2.5230202020140474E-3</v>
      </c>
      <c r="BD165" s="246">
        <f>_xll.qlIndexFixing($BE$1,AZ165,TRUE,_xll.ohTrigger(Trigger,Trigger12M))</f>
        <v>2.2148012677271891E-3</v>
      </c>
    </row>
    <row r="166" spans="51:56" ht="11.25" customHeight="1" x14ac:dyDescent="0.25">
      <c r="AY166" s="100" t="s">
        <v>196</v>
      </c>
      <c r="AZ166" s="101">
        <f>_xll.qlInterestRateIndexFixingDate(Currency&amp;"ibor"&amp;Tenor,BA166,Trigger)</f>
        <v>42417</v>
      </c>
      <c r="BA166" s="101">
        <f>_xll.qlCalendarAdvance(Calendar,BA165,AY166,"f",,Trigger)</f>
        <v>42419</v>
      </c>
      <c r="BB166" s="101">
        <f>_xll.qlInterestRateIndexMaturity(Currency&amp;"ibor"&amp;Tenor,BA166,Trigger)</f>
        <v>42786</v>
      </c>
      <c r="BC166" s="246">
        <f>_xll.qlIndexFixing($AC$5,AZ166,TRUE,_xll.ohTrigger(Trigger,Trigger12M))</f>
        <v>2.5263988898788273E-3</v>
      </c>
      <c r="BD166" s="246">
        <f>_xll.qlIndexFixing($BE$1,AZ166,TRUE,_xll.ohTrigger(Trigger,Trigger12M))</f>
        <v>2.2148193866804514E-3</v>
      </c>
    </row>
    <row r="167" spans="51:56" ht="11.25" customHeight="1" x14ac:dyDescent="0.25">
      <c r="AY167" s="100" t="s">
        <v>196</v>
      </c>
      <c r="AZ167" s="101">
        <f>_xll.qlInterestRateIndexFixingDate(Currency&amp;"ibor"&amp;Tenor,BA167,Trigger)</f>
        <v>42418</v>
      </c>
      <c r="BA167" s="101">
        <f>_xll.qlCalendarAdvance(Calendar,BA166,AY167,"f",,Trigger)</f>
        <v>42422</v>
      </c>
      <c r="BB167" s="101">
        <f>_xll.qlInterestRateIndexMaturity(Currency&amp;"ibor"&amp;Tenor,BA167,Trigger)</f>
        <v>42788</v>
      </c>
      <c r="BC167" s="246">
        <f>_xll.qlIndexFixing($AC$5,AZ167,TRUE,_xll.ohTrigger(Trigger,Trigger12M))</f>
        <v>2.5394308180845403E-3</v>
      </c>
      <c r="BD167" s="246">
        <f>_xll.qlIndexFixing($BE$1,AZ167,TRUE,_xll.ohTrigger(Trigger,Trigger12M))</f>
        <v>2.2238091333614731E-3</v>
      </c>
    </row>
    <row r="168" spans="51:56" ht="11.25" customHeight="1" x14ac:dyDescent="0.25">
      <c r="AY168" s="100" t="s">
        <v>196</v>
      </c>
      <c r="AZ168" s="101">
        <f>_xll.qlInterestRateIndexFixingDate(Currency&amp;"ibor"&amp;Tenor,BA168,Trigger)</f>
        <v>42419</v>
      </c>
      <c r="BA168" s="101">
        <f>_xll.qlCalendarAdvance(Calendar,BA167,AY168,"f",,Trigger)</f>
        <v>42423</v>
      </c>
      <c r="BB168" s="101">
        <f>_xll.qlInterestRateIndexMaturity(Currency&amp;"ibor"&amp;Tenor,BA168,Trigger)</f>
        <v>42789</v>
      </c>
      <c r="BC168" s="246">
        <f>_xll.qlIndexFixing($AC$5,AZ168,TRUE,_xll.ohTrigger(Trigger,Trigger12M))</f>
        <v>2.5442629034675098E-3</v>
      </c>
      <c r="BD168" s="246">
        <f>_xll.qlIndexFixing($BE$1,AZ168,TRUE,_xll.ohTrigger(Trigger,Trigger12M))</f>
        <v>2.2283041437653663E-3</v>
      </c>
    </row>
    <row r="169" spans="51:56" ht="11.25" customHeight="1" x14ac:dyDescent="0.25">
      <c r="AY169" s="100" t="s">
        <v>196</v>
      </c>
      <c r="AZ169" s="101">
        <f>_xll.qlInterestRateIndexFixingDate(Currency&amp;"ibor"&amp;Tenor,BA169,Trigger)</f>
        <v>42422</v>
      </c>
      <c r="BA169" s="101">
        <f>_xll.qlCalendarAdvance(Calendar,BA168,AY169,"f",,Trigger)</f>
        <v>42424</v>
      </c>
      <c r="BB169" s="101">
        <f>_xll.qlInterestRateIndexMaturity(Currency&amp;"ibor"&amp;Tenor,BA169,Trigger)</f>
        <v>42790</v>
      </c>
      <c r="BC169" s="246">
        <f>_xll.qlIndexFixing($AC$5,AZ169,TRUE,_xll.ohTrigger(Trigger,Trigger12M))</f>
        <v>2.5491052509679737E-3</v>
      </c>
      <c r="BD169" s="246">
        <f>_xll.qlIndexFixing($BE$1,AZ169,TRUE,_xll.ohTrigger(Trigger,Trigger12M))</f>
        <v>2.2328034553000774E-3</v>
      </c>
    </row>
    <row r="170" spans="51:56" ht="11.25" customHeight="1" x14ac:dyDescent="0.25">
      <c r="AY170" s="100" t="s">
        <v>196</v>
      </c>
      <c r="AZ170" s="101">
        <f>_xll.qlInterestRateIndexFixingDate(Currency&amp;"ibor"&amp;Tenor,BA170,Trigger)</f>
        <v>42423</v>
      </c>
      <c r="BA170" s="101">
        <f>_xll.qlCalendarAdvance(Calendar,BA169,AY170,"f",,Trigger)</f>
        <v>42425</v>
      </c>
      <c r="BB170" s="101">
        <f>_xll.qlInterestRateIndexMaturity(Currency&amp;"ibor"&amp;Tenor,BA170,Trigger)</f>
        <v>42793</v>
      </c>
      <c r="BC170" s="246">
        <f>_xll.qlIndexFixing($AC$5,AZ170,TRUE,_xll.ohTrigger(Trigger,Trigger12M))</f>
        <v>2.5567134394745344E-3</v>
      </c>
      <c r="BD170" s="246">
        <f>_xll.qlIndexFixing($BE$1,AZ170,TRUE,_xll.ohTrigger(Trigger,Trigger12M))</f>
        <v>2.2459226580163606E-3</v>
      </c>
    </row>
    <row r="171" spans="51:56" ht="11.25" customHeight="1" x14ac:dyDescent="0.25">
      <c r="AY171" s="100" t="s">
        <v>196</v>
      </c>
      <c r="AZ171" s="101">
        <f>_xll.qlInterestRateIndexFixingDate(Currency&amp;"ibor"&amp;Tenor,BA171,Trigger)</f>
        <v>42424</v>
      </c>
      <c r="BA171" s="101">
        <f>_xll.qlCalendarAdvance(Calendar,BA170,AY171,"f",,Trigger)</f>
        <v>42426</v>
      </c>
      <c r="BB171" s="101">
        <f>_xll.qlInterestRateIndexMaturity(Currency&amp;"ibor"&amp;Tenor,BA171,Trigger)</f>
        <v>42793</v>
      </c>
      <c r="BC171" s="246">
        <f>_xll.qlIndexFixing($AC$5,AZ171,TRUE,_xll.ohTrigger(Trigger,Trigger12M))</f>
        <v>2.560193449092211E-3</v>
      </c>
      <c r="BD171" s="246">
        <f>_xll.qlIndexFixing($BE$1,AZ171,TRUE,_xll.ohTrigger(Trigger,Trigger12M))</f>
        <v>2.2461002935242049E-3</v>
      </c>
    </row>
    <row r="172" spans="51:56" ht="11.25" customHeight="1" x14ac:dyDescent="0.25">
      <c r="AY172" s="100" t="s">
        <v>196</v>
      </c>
      <c r="AZ172" s="101">
        <f>_xll.qlInterestRateIndexFixingDate(Currency&amp;"ibor"&amp;Tenor,BA172,Trigger)</f>
        <v>42425</v>
      </c>
      <c r="BA172" s="101">
        <f>_xll.qlCalendarAdvance(Calendar,BA171,AY172,"f",,Trigger)</f>
        <v>42429</v>
      </c>
      <c r="BB172" s="101">
        <f>_xll.qlInterestRateIndexMaturity(Currency&amp;"ibor"&amp;Tenor,BA172,Trigger)</f>
        <v>42794</v>
      </c>
      <c r="BC172" s="246">
        <f>_xll.qlIndexFixing($AC$5,AZ172,TRUE,_xll.ohTrigger(Trigger,Trigger12M))</f>
        <v>2.572113006216601E-3</v>
      </c>
      <c r="BD172" s="246">
        <f>_xll.qlIndexFixing($BE$1,AZ172,TRUE,_xll.ohTrigger(Trigger,Trigger12M))</f>
        <v>2.2510149993190168E-3</v>
      </c>
    </row>
    <row r="173" spans="51:56" ht="11.25" customHeight="1" x14ac:dyDescent="0.25">
      <c r="AY173" s="100" t="s">
        <v>196</v>
      </c>
      <c r="AZ173" s="101">
        <f>_xll.qlInterestRateIndexFixingDate(Currency&amp;"ibor"&amp;Tenor,BA173,Trigger)</f>
        <v>42426</v>
      </c>
      <c r="BA173" s="101">
        <f>_xll.qlCalendarAdvance(Calendar,BA172,AY173,"f",,Trigger)</f>
        <v>42430</v>
      </c>
      <c r="BB173" s="101">
        <f>_xll.qlInterestRateIndexMaturity(Currency&amp;"ibor"&amp;Tenor,BA173,Trigger)</f>
        <v>42795</v>
      </c>
      <c r="BC173" s="246">
        <f>_xll.qlIndexFixing($AC$5,AZ173,TRUE,_xll.ohTrigger(Trigger,Trigger12M))</f>
        <v>2.5770214404161849E-3</v>
      </c>
      <c r="BD173" s="246">
        <f>_xll.qlIndexFixing($BE$1,AZ173,TRUE,_xll.ohTrigger(Trigger,Trigger12M))</f>
        <v>2.2555149973333441E-3</v>
      </c>
    </row>
    <row r="174" spans="51:56" ht="11.25" customHeight="1" x14ac:dyDescent="0.25">
      <c r="AY174" s="100" t="s">
        <v>196</v>
      </c>
      <c r="AZ174" s="101">
        <f>_xll.qlInterestRateIndexFixingDate(Currency&amp;"ibor"&amp;Tenor,BA174,Trigger)</f>
        <v>42429</v>
      </c>
      <c r="BA174" s="101">
        <f>_xll.qlCalendarAdvance(Calendar,BA173,AY174,"f",,Trigger)</f>
        <v>42431</v>
      </c>
      <c r="BB174" s="101">
        <f>_xll.qlInterestRateIndexMaturity(Currency&amp;"ibor"&amp;Tenor,BA174,Trigger)</f>
        <v>42796</v>
      </c>
      <c r="BC174" s="246">
        <f>_xll.qlIndexFixing($AC$5,AZ174,TRUE,_xll.ohTrigger(Trigger,Trigger12M))</f>
        <v>2.5819401657391199E-3</v>
      </c>
      <c r="BD174" s="246">
        <f>_xll.qlIndexFixing($BE$1,AZ174,TRUE,_xll.ohTrigger(Trigger,Trigger12M))</f>
        <v>2.2600000003629109E-3</v>
      </c>
    </row>
    <row r="175" spans="51:56" ht="11.25" customHeight="1" x14ac:dyDescent="0.25">
      <c r="AY175" s="100" t="s">
        <v>196</v>
      </c>
      <c r="AZ175" s="101">
        <f>_xll.qlInterestRateIndexFixingDate(Currency&amp;"ibor"&amp;Tenor,BA175,Trigger)</f>
        <v>42430</v>
      </c>
      <c r="BA175" s="101">
        <f>_xll.qlCalendarAdvance(Calendar,BA174,AY175,"f",,Trigger)</f>
        <v>42432</v>
      </c>
      <c r="BB175" s="101">
        <f>_xll.qlInterestRateIndexMaturity(Currency&amp;"ibor"&amp;Tenor,BA175,Trigger)</f>
        <v>42797</v>
      </c>
      <c r="BC175" s="246">
        <f>_xll.qlIndexFixing($AC$5,AZ175,TRUE,_xll.ohTrigger(Trigger,Trigger12M))</f>
        <v>2.584685356860118E-3</v>
      </c>
      <c r="BD175" s="246">
        <f>_xll.qlIndexFixing($BE$1,AZ175,TRUE,_xll.ohTrigger(Trigger,Trigger12M))</f>
        <v>2.2644675346571975E-3</v>
      </c>
    </row>
    <row r="176" spans="51:56" ht="11.25" customHeight="1" x14ac:dyDescent="0.25">
      <c r="AY176" s="100" t="s">
        <v>196</v>
      </c>
      <c r="AZ176" s="101">
        <f>_xll.qlInterestRateIndexFixingDate(Currency&amp;"ibor"&amp;Tenor,BA176,Trigger)</f>
        <v>42431</v>
      </c>
      <c r="BA176" s="101">
        <f>_xll.qlCalendarAdvance(Calendar,BA175,AY176,"f",,Trigger)</f>
        <v>42433</v>
      </c>
      <c r="BB176" s="101">
        <f>_xll.qlInterestRateIndexMaturity(Currency&amp;"ibor"&amp;Tenor,BA176,Trigger)</f>
        <v>42800</v>
      </c>
      <c r="BC176" s="246">
        <f>_xll.qlIndexFixing($AC$5,AZ176,TRUE,_xll.ohTrigger(Trigger,Trigger12M))</f>
        <v>2.5901279857629038E-3</v>
      </c>
      <c r="BD176" s="246">
        <f>_xll.qlIndexFixing($BE$1,AZ176,TRUE,_xll.ohTrigger(Trigger,Trigger12M))</f>
        <v>2.2769434948194224E-3</v>
      </c>
    </row>
    <row r="177" spans="51:56" ht="11.25" customHeight="1" x14ac:dyDescent="0.25">
      <c r="AY177" s="100" t="s">
        <v>196</v>
      </c>
      <c r="AZ177" s="101">
        <f>_xll.qlInterestRateIndexFixingDate(Currency&amp;"ibor"&amp;Tenor,BA177,Trigger)</f>
        <v>42432</v>
      </c>
      <c r="BA177" s="101">
        <f>_xll.qlCalendarAdvance(Calendar,BA176,AY177,"f",,Trigger)</f>
        <v>42436</v>
      </c>
      <c r="BB177" s="101">
        <f>_xll.qlInterestRateIndexMaturity(Currency&amp;"ibor"&amp;Tenor,BA177,Trigger)</f>
        <v>42801</v>
      </c>
      <c r="BC177" s="246">
        <f>_xll.qlIndexFixing($AC$5,AZ177,TRUE,_xll.ohTrigger(Trigger,Trigger12M))</f>
        <v>2.5955920368330929E-3</v>
      </c>
      <c r="BD177" s="246">
        <f>_xll.qlIndexFixing($BE$1,AZ177,TRUE,_xll.ohTrigger(Trigger,Trigger12M))</f>
        <v>2.2821949487157596E-3</v>
      </c>
    </row>
    <row r="178" spans="51:56" ht="11.25" customHeight="1" x14ac:dyDescent="0.25">
      <c r="AY178" s="100" t="s">
        <v>196</v>
      </c>
      <c r="AZ178" s="101">
        <f>_xll.qlInterestRateIndexFixingDate(Currency&amp;"ibor"&amp;Tenor,BA178,Trigger)</f>
        <v>42433</v>
      </c>
      <c r="BA178" s="101">
        <f>_xll.qlCalendarAdvance(Calendar,BA177,AY178,"f",,Trigger)</f>
        <v>42437</v>
      </c>
      <c r="BB178" s="101">
        <f>_xll.qlInterestRateIndexMaturity(Currency&amp;"ibor"&amp;Tenor,BA178,Trigger)</f>
        <v>42802</v>
      </c>
      <c r="BC178" s="246">
        <f>_xll.qlIndexFixing($AC$5,AZ178,TRUE,_xll.ohTrigger(Trigger,Trigger12M))</f>
        <v>2.5983001853919774E-3</v>
      </c>
      <c r="BD178" s="246">
        <f>_xll.qlIndexFixing($BE$1,AZ178,TRUE,_xll.ohTrigger(Trigger,Trigger12M))</f>
        <v>2.2866013750201452E-3</v>
      </c>
    </row>
    <row r="179" spans="51:56" ht="11.25" customHeight="1" x14ac:dyDescent="0.25">
      <c r="AY179" s="100" t="s">
        <v>196</v>
      </c>
      <c r="AZ179" s="101">
        <f>_xll.qlInterestRateIndexFixingDate(Currency&amp;"ibor"&amp;Tenor,BA179,Trigger)</f>
        <v>42436</v>
      </c>
      <c r="BA179" s="101">
        <f>_xll.qlCalendarAdvance(Calendar,BA178,AY179,"f",,Trigger)</f>
        <v>42438</v>
      </c>
      <c r="BB179" s="101">
        <f>_xll.qlInterestRateIndexMaturity(Currency&amp;"ibor"&amp;Tenor,BA179,Trigger)</f>
        <v>42803</v>
      </c>
      <c r="BC179" s="246">
        <f>_xll.qlIndexFixing($AC$5,AZ179,TRUE,_xll.ohTrigger(Trigger,Trigger12M))</f>
        <v>2.601000925255178E-3</v>
      </c>
      <c r="BD179" s="246">
        <f>_xll.qlIndexFixing($BE$1,AZ179,TRUE,_xll.ohTrigger(Trigger,Trigger12M))</f>
        <v>2.2910017319980099E-3</v>
      </c>
    </row>
    <row r="180" spans="51:56" ht="11.25" customHeight="1" x14ac:dyDescent="0.25">
      <c r="AY180" s="100" t="s">
        <v>196</v>
      </c>
      <c r="AZ180" s="101">
        <f>_xll.qlInterestRateIndexFixingDate(Currency&amp;"ibor"&amp;Tenor,BA180,Trigger)</f>
        <v>42437</v>
      </c>
      <c r="BA180" s="101">
        <f>_xll.qlCalendarAdvance(Calendar,BA179,AY180,"f",,Trigger)</f>
        <v>42439</v>
      </c>
      <c r="BB180" s="101">
        <f>_xll.qlInterestRateIndexMaturity(Currency&amp;"ibor"&amp;Tenor,BA180,Trigger)</f>
        <v>42804</v>
      </c>
      <c r="BC180" s="246">
        <f>_xll.qlIndexFixing($AC$5,AZ180,TRUE,_xll.ohTrigger(Trigger,Trigger12M))</f>
        <v>2.6036942563620303E-3</v>
      </c>
      <c r="BD180" s="246">
        <f>_xll.qlIndexFixing($BE$1,AZ180,TRUE,_xll.ohTrigger(Trigger,Trigger12M))</f>
        <v>2.295398070492356E-3</v>
      </c>
    </row>
    <row r="181" spans="51:56" ht="11.25" customHeight="1" x14ac:dyDescent="0.25">
      <c r="AY181" s="100" t="s">
        <v>196</v>
      </c>
      <c r="AZ181" s="101">
        <f>_xll.qlInterestRateIndexFixingDate(Currency&amp;"ibor"&amp;Tenor,BA181,Trigger)</f>
        <v>42438</v>
      </c>
      <c r="BA181" s="101">
        <f>_xll.qlCalendarAdvance(Calendar,BA180,AY181,"f",,Trigger)</f>
        <v>42440</v>
      </c>
      <c r="BB181" s="101">
        <f>_xll.qlInterestRateIndexMaturity(Currency&amp;"ibor"&amp;Tenor,BA181,Trigger)</f>
        <v>42807</v>
      </c>
      <c r="BC181" s="246">
        <f>_xll.qlIndexFixing($AC$5,AZ181,TRUE,_xll.ohTrigger(Trigger,Trigger12M))</f>
        <v>2.609105725898462E-3</v>
      </c>
      <c r="BD181" s="246">
        <f>_xll.qlIndexFixing($BE$1,AZ181,TRUE,_xll.ohTrigger(Trigger,Trigger12M))</f>
        <v>2.3072214995691616E-3</v>
      </c>
    </row>
    <row r="182" spans="51:56" ht="11.25" customHeight="1" x14ac:dyDescent="0.25">
      <c r="AY182" s="100" t="s">
        <v>196</v>
      </c>
      <c r="AZ182" s="101">
        <f>_xll.qlInterestRateIndexFixingDate(Currency&amp;"ibor"&amp;Tenor,BA182,Trigger)</f>
        <v>42439</v>
      </c>
      <c r="BA182" s="101">
        <f>_xll.qlCalendarAdvance(Calendar,BA181,AY182,"f",,Trigger)</f>
        <v>42443</v>
      </c>
      <c r="BB182" s="101">
        <f>_xll.qlInterestRateIndexMaturity(Currency&amp;"ibor"&amp;Tenor,BA182,Trigger)</f>
        <v>42808</v>
      </c>
      <c r="BC182" s="246">
        <f>_xll.qlIndexFixing($AC$5,AZ182,TRUE,_xll.ohTrigger(Trigger,Trigger12M))</f>
        <v>2.614393492014872E-3</v>
      </c>
      <c r="BD182" s="246">
        <f>_xll.qlIndexFixing($BE$1,AZ182,TRUE,_xll.ohTrigger(Trigger,Trigger12M))</f>
        <v>2.3129842577742339E-3</v>
      </c>
    </row>
    <row r="183" spans="51:56" ht="11.25" customHeight="1" x14ac:dyDescent="0.25">
      <c r="AY183" s="100" t="s">
        <v>196</v>
      </c>
      <c r="AZ183" s="101">
        <f>_xll.qlInterestRateIndexFixingDate(Currency&amp;"ibor"&amp;Tenor,BA183,Trigger)</f>
        <v>42440</v>
      </c>
      <c r="BA183" s="101">
        <f>_xll.qlCalendarAdvance(Calendar,BA182,AY183,"f",,Trigger)</f>
        <v>42444</v>
      </c>
      <c r="BB183" s="101">
        <f>_xll.qlInterestRateIndexMaturity(Currency&amp;"ibor"&amp;Tenor,BA183,Trigger)</f>
        <v>42809</v>
      </c>
      <c r="BC183" s="246">
        <f>_xll.qlIndexFixing($AC$5,AZ183,TRUE,_xll.ohTrigger(Trigger,Trigger12M))</f>
        <v>2.6170497784337499E-3</v>
      </c>
      <c r="BD183" s="246">
        <f>_xll.qlIndexFixing($BE$1,AZ183,TRUE,_xll.ohTrigger(Trigger,Trigger12M))</f>
        <v>2.3173912677752172E-3</v>
      </c>
    </row>
    <row r="184" spans="51:56" ht="11.25" customHeight="1" x14ac:dyDescent="0.25">
      <c r="AY184" s="100" t="s">
        <v>196</v>
      </c>
      <c r="AZ184" s="101">
        <f>_xll.qlInterestRateIndexFixingDate(Currency&amp;"ibor"&amp;Tenor,BA184,Trigger)</f>
        <v>42443</v>
      </c>
      <c r="BA184" s="101">
        <f>_xll.qlCalendarAdvance(Calendar,BA183,AY184,"f",,Trigger)</f>
        <v>42445</v>
      </c>
      <c r="BB184" s="101">
        <f>_xll.qlInterestRateIndexMaturity(Currency&amp;"ibor"&amp;Tenor,BA184,Trigger)</f>
        <v>42810</v>
      </c>
      <c r="BC184" s="246">
        <f>_xll.qlIndexFixing($AC$5,AZ184,TRUE,_xll.ohTrigger(Trigger,Trigger12M))</f>
        <v>2.6196986557351434E-3</v>
      </c>
      <c r="BD184" s="246">
        <f>_xll.qlIndexFixing($BE$1,AZ184,TRUE,_xll.ohTrigger(Trigger,Trigger12M))</f>
        <v>2.3218065651178627E-3</v>
      </c>
    </row>
    <row r="185" spans="51:56" ht="11.25" customHeight="1" x14ac:dyDescent="0.25">
      <c r="AY185" s="100" t="s">
        <v>196</v>
      </c>
      <c r="AZ185" s="101">
        <f>_xll.qlInterestRateIndexFixingDate(Currency&amp;"ibor"&amp;Tenor,BA185,Trigger)</f>
        <v>42444</v>
      </c>
      <c r="BA185" s="101">
        <f>_xll.qlCalendarAdvance(Calendar,BA184,AY185,"f",,Trigger)</f>
        <v>42446</v>
      </c>
      <c r="BB185" s="101">
        <f>_xll.qlInterestRateIndexMaturity(Currency&amp;"ibor"&amp;Tenor,BA185,Trigger)</f>
        <v>42811</v>
      </c>
      <c r="BC185" s="246">
        <f>_xll.qlIndexFixing($AC$5,AZ185,TRUE,_xll.ohTrigger(Trigger,Trigger12M))</f>
        <v>2.6223401238594846E-3</v>
      </c>
      <c r="BD185" s="246">
        <f>_xll.qlIndexFixing($BE$1,AZ185,TRUE,_xll.ohTrigger(Trigger,Trigger12M))</f>
        <v>2.3262322009009683E-3</v>
      </c>
    </row>
    <row r="186" spans="51:56" ht="11.25" customHeight="1" x14ac:dyDescent="0.25">
      <c r="AY186" s="100" t="s">
        <v>196</v>
      </c>
      <c r="AZ186" s="101">
        <f>_xll.qlInterestRateIndexFixingDate(Currency&amp;"ibor"&amp;Tenor,BA186,Trigger)</f>
        <v>42445</v>
      </c>
      <c r="BA186" s="101">
        <f>_xll.qlCalendarAdvance(Calendar,BA185,AY186,"f",,Trigger)</f>
        <v>42447</v>
      </c>
      <c r="BB186" s="101">
        <f>_xll.qlInterestRateIndexMaturity(Currency&amp;"ibor"&amp;Tenor,BA186,Trigger)</f>
        <v>42814</v>
      </c>
      <c r="BC186" s="246">
        <f>_xll.qlIndexFixing($AC$5,AZ186,TRUE,_xll.ohTrigger(Trigger,Trigger12M))</f>
        <v>2.6277224079592465E-3</v>
      </c>
      <c r="BD186" s="246">
        <f>_xll.qlIndexFixing($BE$1,AZ186,TRUE,_xll.ohTrigger(Trigger,Trigger12M))</f>
        <v>2.3376096268619196E-3</v>
      </c>
    </row>
    <row r="187" spans="51:56" ht="11.25" customHeight="1" x14ac:dyDescent="0.25">
      <c r="AY187" s="100" t="s">
        <v>196</v>
      </c>
      <c r="AZ187" s="101">
        <f>_xll.qlInterestRateIndexFixingDate(Currency&amp;"ibor"&amp;Tenor,BA187,Trigger)</f>
        <v>42446</v>
      </c>
      <c r="BA187" s="101">
        <f>_xll.qlCalendarAdvance(Calendar,BA186,AY187,"f",,Trigger)</f>
        <v>42450</v>
      </c>
      <c r="BB187" s="101">
        <f>_xll.qlInterestRateIndexMaturity(Currency&amp;"ibor"&amp;Tenor,BA187,Trigger)</f>
        <v>42815</v>
      </c>
      <c r="BC187" s="246">
        <f>_xll.qlIndexFixing($AC$5,AZ187,TRUE,_xll.ohTrigger(Trigger,Trigger12M))</f>
        <v>2.6328319034010779E-3</v>
      </c>
      <c r="BD187" s="246">
        <f>_xll.qlIndexFixing($BE$1,AZ187,TRUE,_xll.ohTrigger(Trigger,Trigger12M))</f>
        <v>2.3440791517264263E-3</v>
      </c>
    </row>
    <row r="188" spans="51:56" ht="11.25" customHeight="1" x14ac:dyDescent="0.25">
      <c r="AY188" s="100" t="s">
        <v>196</v>
      </c>
      <c r="AZ188" s="101">
        <f>_xll.qlInterestRateIndexFixingDate(Currency&amp;"ibor"&amp;Tenor,BA188,Trigger)</f>
        <v>42447</v>
      </c>
      <c r="BA188" s="101">
        <f>_xll.qlCalendarAdvance(Calendar,BA187,AY188,"f",,Trigger)</f>
        <v>42451</v>
      </c>
      <c r="BB188" s="101">
        <f>_xll.qlInterestRateIndexMaturity(Currency&amp;"ibor"&amp;Tenor,BA188,Trigger)</f>
        <v>42816</v>
      </c>
      <c r="BC188" s="246">
        <f>_xll.qlIndexFixing($AC$5,AZ188,TRUE,_xll.ohTrigger(Trigger,Trigger12M))</f>
        <v>2.6358888633817913E-3</v>
      </c>
      <c r="BD188" s="246">
        <f>_xll.qlIndexFixing($BE$1,AZ188,TRUE,_xll.ohTrigger(Trigger,Trigger12M))</f>
        <v>2.3485872475054047E-3</v>
      </c>
    </row>
    <row r="189" spans="51:56" ht="11.25" customHeight="1" x14ac:dyDescent="0.25">
      <c r="AY189" s="100" t="s">
        <v>196</v>
      </c>
      <c r="AZ189" s="101">
        <f>_xll.qlInterestRateIndexFixingDate(Currency&amp;"ibor"&amp;Tenor,BA189,Trigger)</f>
        <v>42450</v>
      </c>
      <c r="BA189" s="101">
        <f>_xll.qlCalendarAdvance(Calendar,BA188,AY189,"f",,Trigger)</f>
        <v>42452</v>
      </c>
      <c r="BB189" s="101">
        <f>_xll.qlInterestRateIndexMaturity(Currency&amp;"ibor"&amp;Tenor,BA189,Trigger)</f>
        <v>42817</v>
      </c>
      <c r="BC189" s="246">
        <f>_xll.qlIndexFixing($AC$5,AZ189,TRUE,_xll.ohTrigger(Trigger,Trigger12M))</f>
        <v>2.6389398507741628E-3</v>
      </c>
      <c r="BD189" s="246">
        <f>_xll.qlIndexFixing($BE$1,AZ189,TRUE,_xll.ohTrigger(Trigger,Trigger12M))</f>
        <v>2.3531179891069149E-3</v>
      </c>
    </row>
    <row r="190" spans="51:56" ht="11.25" customHeight="1" x14ac:dyDescent="0.25">
      <c r="AY190" s="100" t="s">
        <v>196</v>
      </c>
      <c r="AZ190" s="101">
        <f>_xll.qlInterestRateIndexFixingDate(Currency&amp;"ibor"&amp;Tenor,BA190,Trigger)</f>
        <v>42451</v>
      </c>
      <c r="BA190" s="101">
        <f>_xll.qlCalendarAdvance(Calendar,BA189,AY190,"f",,Trigger)</f>
        <v>42453</v>
      </c>
      <c r="BB190" s="101">
        <f>_xll.qlInterestRateIndexMaturity(Currency&amp;"ibor"&amp;Tenor,BA190,Trigger)</f>
        <v>42818</v>
      </c>
      <c r="BC190" s="246">
        <f>_xll.qlIndexFixing($AC$5,AZ190,TRUE,_xll.ohTrigger(Trigger,Trigger12M))</f>
        <v>2.6419848655223469E-3</v>
      </c>
      <c r="BD190" s="246">
        <f>_xll.qlIndexFixing($BE$1,AZ190,TRUE,_xll.ohTrigger(Trigger,Trigger12M))</f>
        <v>2.3576734278956245E-3</v>
      </c>
    </row>
    <row r="191" spans="51:56" ht="11.25" customHeight="1" x14ac:dyDescent="0.25">
      <c r="AY191" s="100" t="s">
        <v>196</v>
      </c>
      <c r="AZ191" s="101">
        <f>_xll.qlInterestRateIndexFixingDate(Currency&amp;"ibor"&amp;Tenor,BA191,Trigger)</f>
        <v>42452</v>
      </c>
      <c r="BA191" s="101">
        <f>_xll.qlCalendarAdvance(Calendar,BA190,AY191,"f",,Trigger)</f>
        <v>42458</v>
      </c>
      <c r="BB191" s="101">
        <f>_xll.qlInterestRateIndexMaturity(Currency&amp;"ibor"&amp;Tenor,BA191,Trigger)</f>
        <v>42823</v>
      </c>
      <c r="BC191" s="246">
        <f>_xll.qlIndexFixing($AC$5,AZ191,TRUE,_xll.ohTrigger(Trigger,Trigger12M))</f>
        <v>2.6571203476762973E-3</v>
      </c>
      <c r="BD191" s="246">
        <f>_xll.qlIndexFixing($BE$1,AZ191,TRUE,_xll.ohTrigger(Trigger,Trigger12M))</f>
        <v>2.3808928802082781E-3</v>
      </c>
    </row>
    <row r="192" spans="51:56" ht="11.25" customHeight="1" x14ac:dyDescent="0.25">
      <c r="AY192" s="100" t="s">
        <v>196</v>
      </c>
      <c r="AZ192" s="101">
        <f>_xll.qlInterestRateIndexFixingDate(Currency&amp;"ibor"&amp;Tenor,BA192,Trigger)</f>
        <v>42453</v>
      </c>
      <c r="BA192" s="101">
        <f>_xll.qlCalendarAdvance(Calendar,BA191,AY192,"f",,Trigger)</f>
        <v>42459</v>
      </c>
      <c r="BB192" s="101">
        <f>_xll.qlInterestRateIndexMaturity(Currency&amp;"ibor"&amp;Tenor,BA192,Trigger)</f>
        <v>42824</v>
      </c>
      <c r="BC192" s="246">
        <f>_xll.qlIndexFixing($AC$5,AZ192,TRUE,_xll.ohTrigger(Trigger,Trigger12M))</f>
        <v>2.6601295254052113E-3</v>
      </c>
      <c r="BD192" s="246">
        <f>_xll.qlIndexFixing($BE$1,AZ192,TRUE,_xll.ohTrigger(Trigger,Trigger12M))</f>
        <v>2.385639583031954E-3</v>
      </c>
    </row>
    <row r="193" spans="51:56" ht="11.25" customHeight="1" x14ac:dyDescent="0.25">
      <c r="AY193" s="100" t="s">
        <v>196</v>
      </c>
      <c r="AZ193" s="101">
        <f>_xll.qlInterestRateIndexFixingDate(Currency&amp;"ibor"&amp;Tenor,BA193,Trigger)</f>
        <v>42458</v>
      </c>
      <c r="BA193" s="101">
        <f>_xll.qlCalendarAdvance(Calendar,BA192,AY193,"f",,Trigger)</f>
        <v>42460</v>
      </c>
      <c r="BB193" s="101">
        <f>_xll.qlInterestRateIndexMaturity(Currency&amp;"ibor"&amp;Tenor,BA193,Trigger)</f>
        <v>42825</v>
      </c>
      <c r="BC193" s="246">
        <f>_xll.qlIndexFixing($AC$5,AZ193,TRUE,_xll.ohTrigger(Trigger,Trigger12M))</f>
        <v>2.6631327301060263E-3</v>
      </c>
      <c r="BD193" s="246">
        <f>_xll.qlIndexFixing($BE$1,AZ193,TRUE,_xll.ohTrigger(Trigger,Trigger12M))</f>
        <v>2.3904253437356288E-3</v>
      </c>
    </row>
    <row r="194" spans="51:56" ht="11.25" customHeight="1" x14ac:dyDescent="0.25">
      <c r="AY194" s="100" t="s">
        <v>196</v>
      </c>
      <c r="AZ194" s="101">
        <f>_xll.qlInterestRateIndexFixingDate(Currency&amp;"ibor"&amp;Tenor,BA194,Trigger)</f>
        <v>42459</v>
      </c>
      <c r="BA194" s="101">
        <f>_xll.qlCalendarAdvance(Calendar,BA193,AY194,"f",,Trigger)</f>
        <v>42461</v>
      </c>
      <c r="BB194" s="101">
        <f>_xll.qlInterestRateIndexMaturity(Currency&amp;"ibor"&amp;Tenor,BA194,Trigger)</f>
        <v>42828</v>
      </c>
      <c r="BC194" s="246">
        <f>_xll.qlIndexFixing($AC$5,AZ194,TRUE,_xll.ohTrigger(Trigger,Trigger12M))</f>
        <v>2.6698350044595995E-3</v>
      </c>
      <c r="BD194" s="246">
        <f>_xll.qlIndexFixing($BE$1,AZ194,TRUE,_xll.ohTrigger(Trigger,Trigger12M))</f>
        <v>2.4015151570758123E-3</v>
      </c>
    </row>
    <row r="195" spans="51:56" ht="11.25" customHeight="1" x14ac:dyDescent="0.25">
      <c r="AY195" s="100" t="s">
        <v>196</v>
      </c>
      <c r="AZ195" s="101">
        <f>_xll.qlInterestRateIndexFixingDate(Currency&amp;"ibor"&amp;Tenor,BA195,Trigger)</f>
        <v>42460</v>
      </c>
      <c r="BA195" s="101">
        <f>_xll.qlCalendarAdvance(Calendar,BA194,AY195,"f",,Trigger)</f>
        <v>42464</v>
      </c>
      <c r="BB195" s="101">
        <f>_xll.qlInterestRateIndexMaturity(Currency&amp;"ibor"&amp;Tenor,BA195,Trigger)</f>
        <v>42829</v>
      </c>
      <c r="BC195" s="246">
        <f>_xll.qlIndexFixing($AC$5,AZ195,TRUE,_xll.ohTrigger(Trigger,Trigger12M))</f>
        <v>2.6750858175394079E-3</v>
      </c>
      <c r="BD195" s="246">
        <f>_xll.qlIndexFixing($BE$1,AZ195,TRUE,_xll.ohTrigger(Trigger,Trigger12M))</f>
        <v>2.4099999999979945E-3</v>
      </c>
    </row>
    <row r="196" spans="51:56" ht="11.25" customHeight="1" x14ac:dyDescent="0.25">
      <c r="AY196" s="100" t="s">
        <v>196</v>
      </c>
      <c r="AZ196" s="101">
        <f>_xll.qlInterestRateIndexFixingDate(Currency&amp;"ibor"&amp;Tenor,BA196,Trigger)</f>
        <v>42461</v>
      </c>
      <c r="BA196" s="101">
        <f>_xll.qlCalendarAdvance(Calendar,BA195,AY196,"f",,Trigger)</f>
        <v>42465</v>
      </c>
      <c r="BB196" s="101">
        <f>_xll.qlInterestRateIndexMaturity(Currency&amp;"ibor"&amp;Tenor,BA196,Trigger)</f>
        <v>42830</v>
      </c>
      <c r="BC196" s="246">
        <f>_xll.qlIndexFixing($AC$5,AZ196,TRUE,_xll.ohTrigger(Trigger,Trigger12M))</f>
        <v>2.6780591562843774E-3</v>
      </c>
      <c r="BD196" s="246">
        <f>_xll.qlIndexFixing($BE$1,AZ196,TRUE,_xll.ohTrigger(Trigger,Trigger12M))</f>
        <v>2.415011076243017E-3</v>
      </c>
    </row>
    <row r="197" spans="51:56" ht="11.25" customHeight="1" x14ac:dyDescent="0.25">
      <c r="AY197" s="100" t="s">
        <v>196</v>
      </c>
      <c r="AZ197" s="101">
        <f>_xll.qlInterestRateIndexFixingDate(Currency&amp;"ibor"&amp;Tenor,BA197,Trigger)</f>
        <v>42464</v>
      </c>
      <c r="BA197" s="101">
        <f>_xll.qlCalendarAdvance(Calendar,BA196,AY197,"f",,Trigger)</f>
        <v>42466</v>
      </c>
      <c r="BB197" s="101">
        <f>_xll.qlInterestRateIndexMaturity(Currency&amp;"ibor"&amp;Tenor,BA197,Trigger)</f>
        <v>42831</v>
      </c>
      <c r="BC197" s="246">
        <f>_xll.qlIndexFixing($AC$5,AZ197,TRUE,_xll.ohTrigger(Trigger,Trigger12M))</f>
        <v>2.6810265216755899E-3</v>
      </c>
      <c r="BD197" s="246">
        <f>_xll.qlIndexFixing($BE$1,AZ197,TRUE,_xll.ohTrigger(Trigger,Trigger12M))</f>
        <v>2.4200690197323715E-3</v>
      </c>
    </row>
    <row r="198" spans="51:56" ht="11.25" customHeight="1" x14ac:dyDescent="0.25">
      <c r="AY198" s="100" t="s">
        <v>196</v>
      </c>
      <c r="AZ198" s="101">
        <f>_xll.qlInterestRateIndexFixingDate(Currency&amp;"ibor"&amp;Tenor,BA198,Trigger)</f>
        <v>42465</v>
      </c>
      <c r="BA198" s="101">
        <f>_xll.qlCalendarAdvance(Calendar,BA197,AY198,"f",,Trigger)</f>
        <v>42467</v>
      </c>
      <c r="BB198" s="101">
        <f>_xll.qlInterestRateIndexMaturity(Currency&amp;"ibor"&amp;Tenor,BA198,Trigger)</f>
        <v>42832</v>
      </c>
      <c r="BC198" s="246">
        <f>_xll.qlIndexFixing($AC$5,AZ198,TRUE,_xll.ohTrigger(Trigger,Trigger12M))</f>
        <v>2.683987913659828E-3</v>
      </c>
      <c r="BD198" s="246">
        <f>_xll.qlIndexFixing($BE$1,AZ198,TRUE,_xll.ohTrigger(Trigger,Trigger12M))</f>
        <v>2.4251713808433068E-3</v>
      </c>
    </row>
    <row r="199" spans="51:56" ht="11.25" customHeight="1" x14ac:dyDescent="0.25">
      <c r="AY199" s="100" t="s">
        <v>196</v>
      </c>
      <c r="AZ199" s="101">
        <f>_xll.qlInterestRateIndexFixingDate(Currency&amp;"ibor"&amp;Tenor,BA199,Trigger)</f>
        <v>42466</v>
      </c>
      <c r="BA199" s="101">
        <f>_xll.qlCalendarAdvance(Calendar,BA198,AY199,"f",,Trigger)</f>
        <v>42468</v>
      </c>
      <c r="BB199" s="101">
        <f>_xll.qlInterestRateIndexMaturity(Currency&amp;"ibor"&amp;Tenor,BA199,Trigger)</f>
        <v>42835</v>
      </c>
      <c r="BC199" s="246">
        <f>_xll.qlIndexFixing($AC$5,AZ199,TRUE,_xll.ohTrigger(Trigger,Trigger12M))</f>
        <v>2.6906790045264925E-3</v>
      </c>
      <c r="BD199" s="246">
        <f>_xll.qlIndexFixing($BE$1,AZ199,TRUE,_xll.ohTrigger(Trigger,Trigger12M))</f>
        <v>2.4363386759149292E-3</v>
      </c>
    </row>
    <row r="200" spans="51:56" ht="11.25" customHeight="1" x14ac:dyDescent="0.25">
      <c r="AY200" s="100" t="s">
        <v>196</v>
      </c>
      <c r="AZ200" s="101">
        <f>_xll.qlInterestRateIndexFixingDate(Currency&amp;"ibor"&amp;Tenor,BA200,Trigger)</f>
        <v>42467</v>
      </c>
      <c r="BA200" s="101">
        <f>_xll.qlCalendarAdvance(Calendar,BA199,AY200,"f",,Trigger)</f>
        <v>42471</v>
      </c>
      <c r="BB200" s="101">
        <f>_xll.qlInterestRateIndexMaturity(Currency&amp;"ibor"&amp;Tenor,BA200,Trigger)</f>
        <v>42836</v>
      </c>
      <c r="BC200" s="246">
        <f>_xll.qlIndexFixing($AC$5,AZ200,TRUE,_xll.ohTrigger(Trigger,Trigger12M))</f>
        <v>2.6957737464517301E-3</v>
      </c>
      <c r="BD200" s="246">
        <f>_xll.qlIndexFixing($BE$1,AZ200,TRUE,_xll.ohTrigger(Trigger,Trigger12M))</f>
        <v>2.4459760074804276E-3</v>
      </c>
    </row>
    <row r="201" spans="51:56" ht="11.25" customHeight="1" x14ac:dyDescent="0.25">
      <c r="AY201" s="100" t="s">
        <v>196</v>
      </c>
      <c r="AZ201" s="101">
        <f>_xll.qlInterestRateIndexFixingDate(Currency&amp;"ibor"&amp;Tenor,BA201,Trigger)</f>
        <v>42468</v>
      </c>
      <c r="BA201" s="101">
        <f>_xll.qlCalendarAdvance(Calendar,BA200,AY201,"f",,Trigger)</f>
        <v>42472</v>
      </c>
      <c r="BB201" s="101">
        <f>_xll.qlInterestRateIndexMaturity(Currency&amp;"ibor"&amp;Tenor,BA201,Trigger)</f>
        <v>42837</v>
      </c>
      <c r="BC201" s="246">
        <f>_xll.qlIndexFixing($AC$5,AZ201,TRUE,_xll.ohTrigger(Trigger,Trigger12M))</f>
        <v>2.6987052705962598E-3</v>
      </c>
      <c r="BD201" s="246">
        <f>_xll.qlIndexFixing($BE$1,AZ201,TRUE,_xll.ohTrigger(Trigger,Trigger12M))</f>
        <v>2.4512637107739509E-3</v>
      </c>
    </row>
    <row r="202" spans="51:56" ht="11.25" customHeight="1" x14ac:dyDescent="0.25">
      <c r="AY202" s="100" t="s">
        <v>196</v>
      </c>
      <c r="AZ202" s="101">
        <f>_xll.qlInterestRateIndexFixingDate(Currency&amp;"ibor"&amp;Tenor,BA202,Trigger)</f>
        <v>42471</v>
      </c>
      <c r="BA202" s="101">
        <f>_xll.qlCalendarAdvance(Calendar,BA201,AY202,"f",,Trigger)</f>
        <v>42473</v>
      </c>
      <c r="BB202" s="101">
        <f>_xll.qlInterestRateIndexMaturity(Currency&amp;"ibor"&amp;Tenor,BA202,Trigger)</f>
        <v>42838</v>
      </c>
      <c r="BC202" s="246">
        <f>_xll.qlIndexFixing($AC$5,AZ202,TRUE,_xll.ohTrigger(Trigger,Trigger12M))</f>
        <v>2.7016308210129759E-3</v>
      </c>
      <c r="BD202" s="246">
        <f>_xll.qlIndexFixing($BE$1,AZ202,TRUE,_xll.ohTrigger(Trigger,Trigger12M))</f>
        <v>2.4565811329874017E-3</v>
      </c>
    </row>
    <row r="203" spans="51:56" ht="11.25" customHeight="1" x14ac:dyDescent="0.25">
      <c r="AY203" s="100" t="s">
        <v>196</v>
      </c>
      <c r="AZ203" s="101">
        <f>_xll.qlInterestRateIndexFixingDate(Currency&amp;"ibor"&amp;Tenor,BA203,Trigger)</f>
        <v>42472</v>
      </c>
      <c r="BA203" s="101">
        <f>_xll.qlCalendarAdvance(Calendar,BA202,AY203,"f",,Trigger)</f>
        <v>42474</v>
      </c>
      <c r="BB203" s="101">
        <f>_xll.qlInterestRateIndexMaturity(Currency&amp;"ibor"&amp;Tenor,BA203,Trigger)</f>
        <v>42843</v>
      </c>
      <c r="BC203" s="246">
        <f>_xll.qlIndexFixing($AC$5,AZ203,TRUE,_xll.ohTrigger(Trigger,Trigger12M))</f>
        <v>2.712077170651115E-3</v>
      </c>
      <c r="BD203" s="246">
        <f>_xll.qlIndexFixing($BE$1,AZ203,TRUE,_xll.ohTrigger(Trigger,Trigger12M))</f>
        <v>2.4733394067473864E-3</v>
      </c>
    </row>
    <row r="204" spans="51:56" ht="11.25" customHeight="1" x14ac:dyDescent="0.25">
      <c r="AY204" s="100" t="s">
        <v>196</v>
      </c>
      <c r="AZ204" s="101">
        <f>_xll.qlInterestRateIndexFixingDate(Currency&amp;"ibor"&amp;Tenor,BA204,Trigger)</f>
        <v>42473</v>
      </c>
      <c r="BA204" s="101">
        <f>_xll.qlCalendarAdvance(Calendar,BA203,AY204,"f",,Trigger)</f>
        <v>42475</v>
      </c>
      <c r="BB204" s="101">
        <f>_xll.qlInterestRateIndexMaturity(Currency&amp;"ibor"&amp;Tenor,BA204,Trigger)</f>
        <v>42843</v>
      </c>
      <c r="BC204" s="246">
        <f>_xll.qlIndexFixing($AC$5,AZ204,TRUE,_xll.ohTrigger(Trigger,Trigger12M))</f>
        <v>2.7131159709563738E-3</v>
      </c>
      <c r="BD204" s="246">
        <f>_xll.qlIndexFixing($BE$1,AZ204,TRUE,_xll.ohTrigger(Trigger,Trigger12M))</f>
        <v>2.47581952389367E-3</v>
      </c>
    </row>
    <row r="205" spans="51:56" ht="11.25" customHeight="1" x14ac:dyDescent="0.25">
      <c r="AY205" s="100" t="s">
        <v>196</v>
      </c>
      <c r="AZ205" s="101">
        <f>_xll.qlInterestRateIndexFixingDate(Currency&amp;"ibor"&amp;Tenor,BA205,Trigger)</f>
        <v>42474</v>
      </c>
      <c r="BA205" s="101">
        <f>_xll.qlCalendarAdvance(Calendar,BA204,AY205,"f",,Trigger)</f>
        <v>42478</v>
      </c>
      <c r="BB205" s="101">
        <f>_xll.qlInterestRateIndexMaturity(Currency&amp;"ibor"&amp;Tenor,BA205,Trigger)</f>
        <v>42843</v>
      </c>
      <c r="BC205" s="246">
        <f>_xll.qlIndexFixing($AC$5,AZ205,TRUE,_xll.ohTrigger(Trigger,Trigger12M))</f>
        <v>2.7161689653243943E-3</v>
      </c>
      <c r="BD205" s="246">
        <f>_xll.qlIndexFixing($BE$1,AZ205,TRUE,_xll.ohTrigger(Trigger,Trigger12M))</f>
        <v>2.483528277698102E-3</v>
      </c>
    </row>
    <row r="206" spans="51:56" ht="11.25" customHeight="1" x14ac:dyDescent="0.25">
      <c r="AY206" s="100" t="s">
        <v>196</v>
      </c>
      <c r="AZ206" s="101">
        <f>_xll.qlInterestRateIndexFixingDate(Currency&amp;"ibor"&amp;Tenor,BA206,Trigger)</f>
        <v>42475</v>
      </c>
      <c r="BA206" s="101">
        <f>_xll.qlCalendarAdvance(Calendar,BA205,AY206,"f",,Trigger)</f>
        <v>42479</v>
      </c>
      <c r="BB206" s="101">
        <f>_xll.qlInterestRateIndexMaturity(Currency&amp;"ibor"&amp;Tenor,BA206,Trigger)</f>
        <v>42844</v>
      </c>
      <c r="BC206" s="246">
        <f>_xll.qlIndexFixing($AC$5,AZ206,TRUE,_xll.ohTrigger(Trigger,Trigger12M))</f>
        <v>2.7190586722632254E-3</v>
      </c>
      <c r="BD206" s="246">
        <f>_xll.qlIndexFixing($BE$1,AZ206,TRUE,_xll.ohTrigger(Trigger,Trigger12M))</f>
        <v>2.4889725626166606E-3</v>
      </c>
    </row>
    <row r="207" spans="51:56" ht="11.25" customHeight="1" x14ac:dyDescent="0.25">
      <c r="AY207" s="100" t="s">
        <v>196</v>
      </c>
      <c r="AZ207" s="101">
        <f>_xll.qlInterestRateIndexFixingDate(Currency&amp;"ibor"&amp;Tenor,BA207,Trigger)</f>
        <v>42478</v>
      </c>
      <c r="BA207" s="101">
        <f>_xll.qlCalendarAdvance(Calendar,BA206,AY207,"f",,Trigger)</f>
        <v>42480</v>
      </c>
      <c r="BB207" s="101">
        <f>_xll.qlInterestRateIndexMaturity(Currency&amp;"ibor"&amp;Tenor,BA207,Trigger)</f>
        <v>42845</v>
      </c>
      <c r="BC207" s="246">
        <f>_xll.qlIndexFixing($AC$5,AZ207,TRUE,_xll.ohTrigger(Trigger,Trigger12M))</f>
        <v>2.7219424051050044E-3</v>
      </c>
      <c r="BD207" s="246">
        <f>_xll.qlIndexFixing($BE$1,AZ207,TRUE,_xll.ohTrigger(Trigger,Trigger12M))</f>
        <v>2.4944294156987157E-3</v>
      </c>
    </row>
    <row r="208" spans="51:56" ht="11.25" customHeight="1" x14ac:dyDescent="0.25">
      <c r="AY208" s="100" t="s">
        <v>196</v>
      </c>
      <c r="AZ208" s="101">
        <f>_xll.qlInterestRateIndexFixingDate(Currency&amp;"ibor"&amp;Tenor,BA208,Trigger)</f>
        <v>42479</v>
      </c>
      <c r="BA208" s="101">
        <f>_xll.qlCalendarAdvance(Calendar,BA207,AY208,"f",,Trigger)</f>
        <v>42481</v>
      </c>
      <c r="BB208" s="101">
        <f>_xll.qlInterestRateIndexMaturity(Currency&amp;"ibor"&amp;Tenor,BA208,Trigger)</f>
        <v>42846</v>
      </c>
      <c r="BC208" s="246">
        <f>_xll.qlIndexFixing($AC$5,AZ208,TRUE,_xll.ohTrigger(Trigger,Trigger12M))</f>
        <v>2.72482016379717E-3</v>
      </c>
      <c r="BD208" s="246">
        <f>_xll.qlIndexFixing($BE$1,AZ208,TRUE,_xll.ohTrigger(Trigger,Trigger12M))</f>
        <v>2.4998963866246487E-3</v>
      </c>
    </row>
    <row r="209" spans="51:56" ht="11.25" customHeight="1" x14ac:dyDescent="0.25">
      <c r="AY209" s="100" t="s">
        <v>196</v>
      </c>
      <c r="AZ209" s="101">
        <f>_xll.qlInterestRateIndexFixingDate(Currency&amp;"ibor"&amp;Tenor,BA209,Trigger)</f>
        <v>42480</v>
      </c>
      <c r="BA209" s="101">
        <f>_xll.qlCalendarAdvance(Calendar,BA208,AY209,"f",,Trigger)</f>
        <v>42482</v>
      </c>
      <c r="BB209" s="101">
        <f>_xll.qlInterestRateIndexMaturity(Currency&amp;"ibor"&amp;Tenor,BA209,Trigger)</f>
        <v>42849</v>
      </c>
      <c r="BC209" s="246">
        <f>_xll.qlIndexFixing($AC$5,AZ209,TRUE,_xll.ohTrigger(Trigger,Trigger12M))</f>
        <v>2.7314936668993675E-3</v>
      </c>
      <c r="BD209" s="246">
        <f>_xll.qlIndexFixing($BE$1,AZ209,TRUE,_xll.ohTrigger(Trigger,Trigger12M))</f>
        <v>2.5106894964175511E-3</v>
      </c>
    </row>
    <row r="210" spans="51:56" ht="11.25" customHeight="1" x14ac:dyDescent="0.25">
      <c r="AY210" s="100" t="s">
        <v>196</v>
      </c>
      <c r="AZ210" s="101">
        <f>_xll.qlInterestRateIndexFixingDate(Currency&amp;"ibor"&amp;Tenor,BA210,Trigger)</f>
        <v>42481</v>
      </c>
      <c r="BA210" s="101">
        <f>_xll.qlCalendarAdvance(Calendar,BA209,AY210,"f",,Trigger)</f>
        <v>42485</v>
      </c>
      <c r="BB210" s="101">
        <f>_xll.qlInterestRateIndexMaturity(Currency&amp;"ibor"&amp;Tenor,BA210,Trigger)</f>
        <v>42850</v>
      </c>
      <c r="BC210" s="246">
        <f>_xll.qlIndexFixing($AC$5,AZ210,TRUE,_xll.ohTrigger(Trigger,Trigger12M))</f>
        <v>2.7362714560307485E-3</v>
      </c>
      <c r="BD210" s="246">
        <f>_xll.qlIndexFixing($BE$1,AZ210,TRUE,_xll.ohTrigger(Trigger,Trigger12M))</f>
        <v>2.5218164405045045E-3</v>
      </c>
    </row>
    <row r="211" spans="51:56" ht="11.25" customHeight="1" x14ac:dyDescent="0.25">
      <c r="AY211" s="100" t="s">
        <v>196</v>
      </c>
      <c r="AZ211" s="101">
        <f>_xll.qlInterestRateIndexFixingDate(Currency&amp;"ibor"&amp;Tenor,BA211,Trigger)</f>
        <v>42482</v>
      </c>
      <c r="BA211" s="101">
        <f>_xll.qlCalendarAdvance(Calendar,BA210,AY211,"f",,Trigger)</f>
        <v>42486</v>
      </c>
      <c r="BB211" s="101">
        <f>_xll.qlInterestRateIndexMaturity(Currency&amp;"ibor"&amp;Tenor,BA211,Trigger)</f>
        <v>42851</v>
      </c>
      <c r="BC211" s="246">
        <f>_xll.qlIndexFixing($AC$5,AZ211,TRUE,_xll.ohTrigger(Trigger,Trigger12M))</f>
        <v>2.7391193431954156E-3</v>
      </c>
      <c r="BD211" s="246">
        <f>_xll.qlIndexFixing($BE$1,AZ211,TRUE,_xll.ohTrigger(Trigger,Trigger12M))</f>
        <v>2.5272972439771618E-3</v>
      </c>
    </row>
    <row r="212" spans="51:56" ht="11.25" customHeight="1" x14ac:dyDescent="0.25">
      <c r="AY212" s="100" t="s">
        <v>196</v>
      </c>
      <c r="AZ212" s="101">
        <f>_xll.qlInterestRateIndexFixingDate(Currency&amp;"ibor"&amp;Tenor,BA212,Trigger)</f>
        <v>42485</v>
      </c>
      <c r="BA212" s="101">
        <f>_xll.qlCalendarAdvance(Calendar,BA211,AY212,"f",,Trigger)</f>
        <v>42487</v>
      </c>
      <c r="BB212" s="101">
        <f>_xll.qlInterestRateIndexMaturity(Currency&amp;"ibor"&amp;Tenor,BA212,Trigger)</f>
        <v>42852</v>
      </c>
      <c r="BC212" s="246">
        <f>_xll.qlIndexFixing($AC$5,AZ212,TRUE,_xll.ohTrigger(Trigger,Trigger12M))</f>
        <v>2.7419612558992668E-3</v>
      </c>
      <c r="BD212" s="246">
        <f>_xll.qlIndexFixing($BE$1,AZ212,TRUE,_xll.ohTrigger(Trigger,Trigger12M))</f>
        <v>2.5327734622443985E-3</v>
      </c>
    </row>
    <row r="213" spans="51:56" ht="11.25" customHeight="1" x14ac:dyDescent="0.25">
      <c r="AY213" s="100" t="s">
        <v>196</v>
      </c>
      <c r="AZ213" s="101">
        <f>_xll.qlInterestRateIndexFixingDate(Currency&amp;"ibor"&amp;Tenor,BA213,Trigger)</f>
        <v>42486</v>
      </c>
      <c r="BA213" s="101">
        <f>_xll.qlCalendarAdvance(Calendar,BA212,AY213,"f",,Trigger)</f>
        <v>42488</v>
      </c>
      <c r="BB213" s="101">
        <f>_xll.qlInterestRateIndexMaturity(Currency&amp;"ibor"&amp;Tenor,BA213,Trigger)</f>
        <v>42853</v>
      </c>
      <c r="BC213" s="246">
        <f>_xll.qlIndexFixing($AC$5,AZ213,TRUE,_xll.ohTrigger(Trigger,Trigger12M))</f>
        <v>2.7447971940903972E-3</v>
      </c>
      <c r="BD213" s="246">
        <f>_xll.qlIndexFixing($BE$1,AZ213,TRUE,_xll.ohTrigger(Trigger,Trigger12M))</f>
        <v>2.5382426446081585E-3</v>
      </c>
    </row>
    <row r="214" spans="51:56" ht="11.25" customHeight="1" x14ac:dyDescent="0.25">
      <c r="AY214" s="100" t="s">
        <v>196</v>
      </c>
      <c r="AZ214" s="101">
        <f>_xll.qlInterestRateIndexFixingDate(Currency&amp;"ibor"&amp;Tenor,BA214,Trigger)</f>
        <v>42487</v>
      </c>
      <c r="BA214" s="101">
        <f>_xll.qlCalendarAdvance(Calendar,BA213,AY214,"f",,Trigger)</f>
        <v>42489</v>
      </c>
      <c r="BB214" s="101">
        <f>_xll.qlInterestRateIndexMaturity(Currency&amp;"ibor"&amp;Tenor,BA214,Trigger)</f>
        <v>42853</v>
      </c>
      <c r="BC214" s="246">
        <f>_xll.qlIndexFixing($AC$5,AZ214,TRUE,_xll.ohTrigger(Trigger,Trigger12M))</f>
        <v>2.7457084343641804E-3</v>
      </c>
      <c r="BD214" s="246">
        <f>_xll.qlIndexFixing($BE$1,AZ214,TRUE,_xll.ohTrigger(Trigger,Trigger12M))</f>
        <v>2.54122423071293E-3</v>
      </c>
    </row>
    <row r="215" spans="51:56" ht="11.25" customHeight="1" x14ac:dyDescent="0.25">
      <c r="AY215" s="100" t="s">
        <v>196</v>
      </c>
      <c r="AZ215" s="101">
        <f>_xll.qlInterestRateIndexFixingDate(Currency&amp;"ibor"&amp;Tenor,BA215,Trigger)</f>
        <v>42488</v>
      </c>
      <c r="BA215" s="101">
        <f>_xll.qlCalendarAdvance(Calendar,BA214,AY215,"f",,Trigger)</f>
        <v>42492</v>
      </c>
      <c r="BB215" s="101">
        <f>_xll.qlInterestRateIndexMaturity(Currency&amp;"ibor"&amp;Tenor,BA215,Trigger)</f>
        <v>42857</v>
      </c>
      <c r="BC215" s="246">
        <f>_xll.qlIndexFixing($AC$5,AZ215,TRUE,_xll.ohTrigger(Trigger,Trigger12M))</f>
        <v>2.7560812007038798E-3</v>
      </c>
      <c r="BD215" s="246">
        <f>_xll.qlIndexFixing($BE$1,AZ215,TRUE,_xll.ohTrigger(Trigger,Trigger12M))</f>
        <v>2.559999999173829E-3</v>
      </c>
    </row>
    <row r="216" spans="51:56" ht="11.25" customHeight="1" x14ac:dyDescent="0.25">
      <c r="AY216" s="100" t="s">
        <v>196</v>
      </c>
      <c r="AZ216" s="101">
        <f>_xll.qlInterestRateIndexFixingDate(Currency&amp;"ibor"&amp;Tenor,BA216,Trigger)</f>
        <v>42489</v>
      </c>
      <c r="BA216" s="101">
        <f>_xll.qlCalendarAdvance(Calendar,BA215,AY216,"f",,Trigger)</f>
        <v>42493</v>
      </c>
      <c r="BB216" s="101">
        <f>_xll.qlInterestRateIndexMaturity(Currency&amp;"ibor"&amp;Tenor,BA216,Trigger)</f>
        <v>42858</v>
      </c>
      <c r="BC216" s="246">
        <f>_xll.qlIndexFixing($AC$5,AZ216,TRUE,_xll.ohTrigger(Trigger,Trigger12M))</f>
        <v>2.7588872655633667E-3</v>
      </c>
      <c r="BD216" s="246">
        <f>_xll.qlIndexFixing($BE$1,AZ216,TRUE,_xll.ohTrigger(Trigger,Trigger12M))</f>
        <v>2.5653980389148375E-3</v>
      </c>
    </row>
    <row r="217" spans="51:56" ht="11.25" customHeight="1" x14ac:dyDescent="0.25">
      <c r="AY217" s="100" t="s">
        <v>196</v>
      </c>
      <c r="AZ217" s="101">
        <f>_xll.qlInterestRateIndexFixingDate(Currency&amp;"ibor"&amp;Tenor,BA217,Trigger)</f>
        <v>42492</v>
      </c>
      <c r="BA217" s="101">
        <f>_xll.qlCalendarAdvance(Calendar,BA216,AY217,"f",,Trigger)</f>
        <v>42494</v>
      </c>
      <c r="BB217" s="101">
        <f>_xll.qlInterestRateIndexMaturity(Currency&amp;"ibor"&amp;Tenor,BA217,Trigger)</f>
        <v>42859</v>
      </c>
      <c r="BC217" s="246">
        <f>_xll.qlIndexFixing($AC$5,AZ217,TRUE,_xll.ohTrigger(Trigger,Trigger12M))</f>
        <v>2.7616873556033099E-3</v>
      </c>
      <c r="BD217" s="246">
        <f>_xll.qlIndexFixing($BE$1,AZ217,TRUE,_xll.ohTrigger(Trigger,Trigger12M))</f>
        <v>2.5707791329923433E-3</v>
      </c>
    </row>
    <row r="218" spans="51:56" ht="11.25" customHeight="1" x14ac:dyDescent="0.25">
      <c r="AY218" s="100" t="s">
        <v>196</v>
      </c>
      <c r="AZ218" s="101">
        <f>_xll.qlInterestRateIndexFixingDate(Currency&amp;"ibor"&amp;Tenor,BA218,Trigger)</f>
        <v>42493</v>
      </c>
      <c r="BA218" s="101">
        <f>_xll.qlCalendarAdvance(Calendar,BA217,AY218,"f",,Trigger)</f>
        <v>42495</v>
      </c>
      <c r="BB218" s="101">
        <f>_xll.qlInterestRateIndexMaturity(Currency&amp;"ibor"&amp;Tenor,BA218,Trigger)</f>
        <v>42860</v>
      </c>
      <c r="BC218" s="246">
        <f>_xll.qlIndexFixing($AC$5,AZ218,TRUE,_xll.ohTrigger(Trigger,Trigger12M))</f>
        <v>2.7644814707731206E-3</v>
      </c>
      <c r="BD218" s="246">
        <f>_xll.qlIndexFixing($BE$1,AZ218,TRUE,_xll.ohTrigger(Trigger,Trigger12M))</f>
        <v>2.5761456259869859E-3</v>
      </c>
    </row>
    <row r="219" spans="51:56" ht="11.25" customHeight="1" x14ac:dyDescent="0.25">
      <c r="AY219" s="100" t="s">
        <v>196</v>
      </c>
      <c r="AZ219" s="101">
        <f>_xll.qlInterestRateIndexFixingDate(Currency&amp;"ibor"&amp;Tenor,BA219,Trigger)</f>
        <v>42494</v>
      </c>
      <c r="BA219" s="101">
        <f>_xll.qlCalendarAdvance(Calendar,BA218,AY219,"f",,Trigger)</f>
        <v>42496</v>
      </c>
      <c r="BB219" s="101">
        <f>_xll.qlInterestRateIndexMaturity(Currency&amp;"ibor"&amp;Tenor,BA219,Trigger)</f>
        <v>42863</v>
      </c>
      <c r="BC219" s="246">
        <f>_xll.qlIndexFixing($AC$5,AZ219,TRUE,_xll.ohTrigger(Trigger,Trigger12M))</f>
        <v>2.7711437584403216E-3</v>
      </c>
      <c r="BD219" s="246">
        <f>_xll.qlIndexFixing($BE$1,AZ219,TRUE,_xll.ohTrigger(Trigger,Trigger12M))</f>
        <v>2.5859441804173548E-3</v>
      </c>
    </row>
    <row r="220" spans="51:56" ht="11.25" customHeight="1" x14ac:dyDescent="0.25">
      <c r="AY220" s="100" t="s">
        <v>196</v>
      </c>
      <c r="AZ220" s="101">
        <f>_xll.qlInterestRateIndexFixingDate(Currency&amp;"ibor"&amp;Tenor,BA220,Trigger)</f>
        <v>42495</v>
      </c>
      <c r="BA220" s="101">
        <f>_xll.qlCalendarAdvance(Calendar,BA219,AY220,"f",,Trigger)</f>
        <v>42499</v>
      </c>
      <c r="BB220" s="101">
        <f>_xll.qlInterestRateIndexMaturity(Currency&amp;"ibor"&amp;Tenor,BA220,Trigger)</f>
        <v>42864</v>
      </c>
      <c r="BC220" s="246">
        <f>_xll.qlIndexFixing($AC$5,AZ220,TRUE,_xll.ohTrigger(Trigger,Trigger12M))</f>
        <v>2.7755981817370505E-3</v>
      </c>
      <c r="BD220" s="246">
        <f>_xll.qlIndexFixing($BE$1,AZ220,TRUE,_xll.ohTrigger(Trigger,Trigger12M))</f>
        <v>2.5975124805604237E-3</v>
      </c>
    </row>
    <row r="221" spans="51:56" ht="11.25" customHeight="1" x14ac:dyDescent="0.25">
      <c r="AY221" s="100" t="s">
        <v>196</v>
      </c>
      <c r="AZ221" s="101">
        <f>_xll.qlInterestRateIndexFixingDate(Currency&amp;"ibor"&amp;Tenor,BA221,Trigger)</f>
        <v>42496</v>
      </c>
      <c r="BA221" s="101">
        <f>_xll.qlCalendarAdvance(Calendar,BA220,AY221,"f",,Trigger)</f>
        <v>42500</v>
      </c>
      <c r="BB221" s="101">
        <f>_xll.qlInterestRateIndexMaturity(Currency&amp;"ibor"&amp;Tenor,BA221,Trigger)</f>
        <v>42865</v>
      </c>
      <c r="BC221" s="246">
        <f>_xll.qlIndexFixing($AC$5,AZ221,TRUE,_xll.ohTrigger(Trigger,Trigger12M))</f>
        <v>2.7783624217973513E-3</v>
      </c>
      <c r="BD221" s="246">
        <f>_xll.qlIndexFixing($BE$1,AZ221,TRUE,_xll.ohTrigger(Trigger,Trigger12M))</f>
        <v>2.602841138653608E-3</v>
      </c>
    </row>
    <row r="222" spans="51:56" ht="11.25" customHeight="1" x14ac:dyDescent="0.25">
      <c r="AY222" s="100" t="s">
        <v>196</v>
      </c>
      <c r="AZ222" s="101">
        <f>_xll.qlInterestRateIndexFixingDate(Currency&amp;"ibor"&amp;Tenor,BA222,Trigger)</f>
        <v>42499</v>
      </c>
      <c r="BA222" s="101">
        <f>_xll.qlCalendarAdvance(Calendar,BA221,AY222,"f",,Trigger)</f>
        <v>42501</v>
      </c>
      <c r="BB222" s="101">
        <f>_xll.qlInterestRateIndexMaturity(Currency&amp;"ibor"&amp;Tenor,BA222,Trigger)</f>
        <v>42866</v>
      </c>
      <c r="BC222" s="246">
        <f>_xll.qlIndexFixing($AC$5,AZ222,TRUE,_xll.ohTrigger(Trigger,Trigger12M))</f>
        <v>2.7811206866848576E-3</v>
      </c>
      <c r="BD222" s="246">
        <f>_xll.qlIndexFixing($BE$1,AZ222,TRUE,_xll.ohTrigger(Trigger,Trigger12M))</f>
        <v>2.6081692642248204E-3</v>
      </c>
    </row>
    <row r="223" spans="51:56" ht="11.25" customHeight="1" x14ac:dyDescent="0.25">
      <c r="AY223" s="100" t="s">
        <v>196</v>
      </c>
      <c r="AZ223" s="101">
        <f>_xll.qlInterestRateIndexFixingDate(Currency&amp;"ibor"&amp;Tenor,BA223,Trigger)</f>
        <v>42500</v>
      </c>
      <c r="BA223" s="101">
        <f>_xll.qlCalendarAdvance(Calendar,BA222,AY223,"f",,Trigger)</f>
        <v>42502</v>
      </c>
      <c r="BB223" s="101">
        <f>_xll.qlInterestRateIndexMaturity(Currency&amp;"ibor"&amp;Tenor,BA223,Trigger)</f>
        <v>42867</v>
      </c>
      <c r="BC223" s="246">
        <f>_xll.qlIndexFixing($AC$5,AZ223,TRUE,_xll.ohTrigger(Trigger,Trigger12M))</f>
        <v>2.7838729763496359E-3</v>
      </c>
      <c r="BD223" s="246">
        <f>_xll.qlIndexFixing($BE$1,AZ223,TRUE,_xll.ohTrigger(Trigger,Trigger12M))</f>
        <v>2.6134992022116754E-3</v>
      </c>
    </row>
    <row r="224" spans="51:56" ht="11.25" customHeight="1" x14ac:dyDescent="0.25">
      <c r="AY224" s="100" t="s">
        <v>196</v>
      </c>
      <c r="AZ224" s="101">
        <f>_xll.qlInterestRateIndexFixingDate(Currency&amp;"ibor"&amp;Tenor,BA224,Trigger)</f>
        <v>42501</v>
      </c>
      <c r="BA224" s="101">
        <f>_xll.qlCalendarAdvance(Calendar,BA223,AY224,"f",,Trigger)</f>
        <v>42503</v>
      </c>
      <c r="BB224" s="101">
        <f>_xll.qlInterestRateIndexMaturity(Currency&amp;"ibor"&amp;Tenor,BA224,Trigger)</f>
        <v>42870</v>
      </c>
      <c r="BC224" s="246">
        <f>_xll.qlIndexFixing($AC$5,AZ224,TRUE,_xll.ohTrigger(Trigger,Trigger12M))</f>
        <v>2.7905320459367827E-3</v>
      </c>
      <c r="BD224" s="246">
        <f>_xll.qlIndexFixing($BE$1,AZ224,TRUE,_xll.ohTrigger(Trigger,Trigger12M))</f>
        <v>2.6232449303300407E-3</v>
      </c>
    </row>
    <row r="225" spans="51:56" ht="11.25" customHeight="1" x14ac:dyDescent="0.25">
      <c r="AY225" s="100" t="s">
        <v>196</v>
      </c>
      <c r="AZ225" s="101">
        <f>_xll.qlInterestRateIndexFixingDate(Currency&amp;"ibor"&amp;Tenor,BA225,Trigger)</f>
        <v>42502</v>
      </c>
      <c r="BA225" s="101">
        <f>_xll.qlCalendarAdvance(Calendar,BA224,AY225,"f",,Trigger)</f>
        <v>42506</v>
      </c>
      <c r="BB225" s="101">
        <f>_xll.qlInterestRateIndexMaturity(Currency&amp;"ibor"&amp;Tenor,BA225,Trigger)</f>
        <v>42871</v>
      </c>
      <c r="BC225" s="246">
        <f>_xll.qlIndexFixing($AC$5,AZ225,TRUE,_xll.ohTrigger(Trigger,Trigger12M))</f>
        <v>2.7948223817839163E-3</v>
      </c>
      <c r="BD225" s="246">
        <f>_xll.qlIndexFixing($BE$1,AZ225,TRUE,_xll.ohTrigger(Trigger,Trigger12M))</f>
        <v>2.6348839788377771E-3</v>
      </c>
    </row>
    <row r="226" spans="51:56" ht="11.25" customHeight="1" x14ac:dyDescent="0.25">
      <c r="AY226" s="100" t="s">
        <v>196</v>
      </c>
      <c r="AZ226" s="101">
        <f>_xll.qlInterestRateIndexFixingDate(Currency&amp;"ibor"&amp;Tenor,BA226,Trigger)</f>
        <v>42503</v>
      </c>
      <c r="BA226" s="101">
        <f>_xll.qlCalendarAdvance(Calendar,BA225,AY226,"f",,Trigger)</f>
        <v>42507</v>
      </c>
      <c r="BB226" s="101">
        <f>_xll.qlInterestRateIndexMaturity(Currency&amp;"ibor"&amp;Tenor,BA226,Trigger)</f>
        <v>42872</v>
      </c>
      <c r="BC226" s="246">
        <f>_xll.qlIndexFixing($AC$5,AZ226,TRUE,_xll.ohTrigger(Trigger,Trigger12M))</f>
        <v>2.7975447945878191E-3</v>
      </c>
      <c r="BD226" s="246">
        <f>_xll.qlIndexFixing($BE$1,AZ226,TRUE,_xll.ohTrigger(Trigger,Trigger12M))</f>
        <v>2.6402581547392235E-3</v>
      </c>
    </row>
    <row r="227" spans="51:56" ht="11.25" customHeight="1" x14ac:dyDescent="0.25">
      <c r="AY227" s="100" t="s">
        <v>196</v>
      </c>
      <c r="AZ227" s="101">
        <f>_xll.qlInterestRateIndexFixingDate(Currency&amp;"ibor"&amp;Tenor,BA227,Trigger)</f>
        <v>42506</v>
      </c>
      <c r="BA227" s="101">
        <f>_xll.qlCalendarAdvance(Calendar,BA226,AY227,"f",,Trigger)</f>
        <v>42508</v>
      </c>
      <c r="BB227" s="101">
        <f>_xll.qlInterestRateIndexMaturity(Currency&amp;"ibor"&amp;Tenor,BA227,Trigger)</f>
        <v>42873</v>
      </c>
      <c r="BC227" s="246">
        <f>_xll.qlIndexFixing($AC$5,AZ227,TRUE,_xll.ohTrigger(Trigger,Trigger12M))</f>
        <v>2.8002612318713694E-3</v>
      </c>
      <c r="BD227" s="246">
        <f>_xll.qlIndexFixing($BE$1,AZ227,TRUE,_xll.ohTrigger(Trigger,Trigger12M))</f>
        <v>2.6456482137481021E-3</v>
      </c>
    </row>
    <row r="228" spans="51:56" ht="11.25" customHeight="1" x14ac:dyDescent="0.25">
      <c r="AY228" s="100" t="s">
        <v>196</v>
      </c>
      <c r="AZ228" s="101">
        <f>_xll.qlInterestRateIndexFixingDate(Currency&amp;"ibor"&amp;Tenor,BA228,Trigger)</f>
        <v>42507</v>
      </c>
      <c r="BA228" s="101">
        <f>_xll.qlCalendarAdvance(Calendar,BA227,AY228,"f",,Trigger)</f>
        <v>42509</v>
      </c>
      <c r="BB228" s="101">
        <f>_xll.qlInterestRateIndexMaturity(Currency&amp;"ibor"&amp;Tenor,BA228,Trigger)</f>
        <v>42874</v>
      </c>
      <c r="BC228" s="246">
        <f>_xll.qlIndexFixing($AC$5,AZ228,TRUE,_xll.ohTrigger(Trigger,Trigger12M))</f>
        <v>2.8029716935848536E-3</v>
      </c>
      <c r="BD228" s="246">
        <f>_xll.qlIndexFixing($BE$1,AZ228,TRUE,_xll.ohTrigger(Trigger,Trigger12M))</f>
        <v>2.6510565011590012E-3</v>
      </c>
    </row>
    <row r="229" spans="51:56" ht="11.25" customHeight="1" x14ac:dyDescent="0.25">
      <c r="AY229" s="100" t="s">
        <v>196</v>
      </c>
      <c r="AZ229" s="101">
        <f>_xll.qlInterestRateIndexFixingDate(Currency&amp;"ibor"&amp;Tenor,BA229,Trigger)</f>
        <v>42508</v>
      </c>
      <c r="BA229" s="101">
        <f>_xll.qlCalendarAdvance(Calendar,BA228,AY229,"f",,Trigger)</f>
        <v>42510</v>
      </c>
      <c r="BB229" s="101">
        <f>_xll.qlInterestRateIndexMaturity(Currency&amp;"ibor"&amp;Tenor,BA229,Trigger)</f>
        <v>42877</v>
      </c>
      <c r="BC229" s="246">
        <f>_xll.qlIndexFixing($AC$5,AZ229,TRUE,_xll.ohTrigger(Trigger,Trigger12M))</f>
        <v>2.8096291381874529E-3</v>
      </c>
      <c r="BD229" s="246">
        <f>_xll.qlIndexFixing($BE$1,AZ229,TRUE,_xll.ohTrigger(Trigger,Trigger12M))</f>
        <v>2.6612588859501883E-3</v>
      </c>
    </row>
    <row r="230" spans="51:56" ht="11.25" customHeight="1" x14ac:dyDescent="0.25">
      <c r="AY230" s="100" t="s">
        <v>196</v>
      </c>
      <c r="AZ230" s="101">
        <f>_xll.qlInterestRateIndexFixingDate(Currency&amp;"ibor"&amp;Tenor,BA230,Trigger)</f>
        <v>42509</v>
      </c>
      <c r="BA230" s="101">
        <f>_xll.qlCalendarAdvance(Calendar,BA229,AY230,"f",,Trigger)</f>
        <v>42513</v>
      </c>
      <c r="BB230" s="101">
        <f>_xll.qlInterestRateIndexMaturity(Currency&amp;"ibor"&amp;Tenor,BA230,Trigger)</f>
        <v>42878</v>
      </c>
      <c r="BC230" s="246">
        <f>_xll.qlIndexFixing($AC$5,AZ230,TRUE,_xll.ohTrigger(Trigger,Trigger12M))</f>
        <v>2.8137537837572149E-3</v>
      </c>
      <c r="BD230" s="246">
        <f>_xll.qlIndexFixing($BE$1,AZ230,TRUE,_xll.ohTrigger(Trigger,Trigger12M))</f>
        <v>2.6729188425607731E-3</v>
      </c>
    </row>
    <row r="231" spans="51:56" ht="11.25" customHeight="1" x14ac:dyDescent="0.25">
      <c r="AY231" s="100" t="s">
        <v>196</v>
      </c>
      <c r="AZ231" s="101">
        <f>_xll.qlInterestRateIndexFixingDate(Currency&amp;"ibor"&amp;Tenor,BA231,Trigger)</f>
        <v>42510</v>
      </c>
      <c r="BA231" s="101">
        <f>_xll.qlCalendarAdvance(Calendar,BA230,AY231,"f",,Trigger)</f>
        <v>42514</v>
      </c>
      <c r="BB231" s="101">
        <f>_xll.qlInterestRateIndexMaturity(Currency&amp;"ibor"&amp;Tenor,BA231,Trigger)</f>
        <v>42879</v>
      </c>
      <c r="BC231" s="246">
        <f>_xll.qlIndexFixing($AC$5,AZ231,TRUE,_xll.ohTrigger(Trigger,Trigger12M))</f>
        <v>2.8164343668853945E-3</v>
      </c>
      <c r="BD231" s="246">
        <f>_xll.qlIndexFixing($BE$1,AZ231,TRUE,_xll.ohTrigger(Trigger,Trigger12M))</f>
        <v>2.6784534532513994E-3</v>
      </c>
    </row>
    <row r="232" spans="51:56" ht="11.25" customHeight="1" x14ac:dyDescent="0.25">
      <c r="AY232" s="100" t="s">
        <v>196</v>
      </c>
      <c r="AZ232" s="101">
        <f>_xll.qlInterestRateIndexFixingDate(Currency&amp;"ibor"&amp;Tenor,BA232,Trigger)</f>
        <v>42513</v>
      </c>
      <c r="BA232" s="101">
        <f>_xll.qlCalendarAdvance(Calendar,BA231,AY232,"f",,Trigger)</f>
        <v>42515</v>
      </c>
      <c r="BB232" s="101">
        <f>_xll.qlInterestRateIndexMaturity(Currency&amp;"ibor"&amp;Tenor,BA232,Trigger)</f>
        <v>42880</v>
      </c>
      <c r="BC232" s="246">
        <f>_xll.qlIndexFixing($AC$5,AZ232,TRUE,_xll.ohTrigger(Trigger,Trigger12M))</f>
        <v>2.8191089741502629E-3</v>
      </c>
      <c r="BD232" s="246">
        <f>_xll.qlIndexFixing($BE$1,AZ232,TRUE,_xll.ohTrigger(Trigger,Trigger12M))</f>
        <v>2.6840203652284929E-3</v>
      </c>
    </row>
    <row r="233" spans="51:56" ht="11.25" customHeight="1" x14ac:dyDescent="0.25">
      <c r="AY233" s="100" t="s">
        <v>196</v>
      </c>
      <c r="AZ233" s="101">
        <f>_xll.qlInterestRateIndexFixingDate(Currency&amp;"ibor"&amp;Tenor,BA233,Trigger)</f>
        <v>42514</v>
      </c>
      <c r="BA233" s="101">
        <f>_xll.qlCalendarAdvance(Calendar,BA232,AY233,"f",,Trigger)</f>
        <v>42516</v>
      </c>
      <c r="BB233" s="101">
        <f>_xll.qlInterestRateIndexMaturity(Currency&amp;"ibor"&amp;Tenor,BA233,Trigger)</f>
        <v>42881</v>
      </c>
      <c r="BC233" s="246">
        <f>_xll.qlIndexFixing($AC$5,AZ233,TRUE,_xll.ohTrigger(Trigger,Trigger12M))</f>
        <v>2.821777605503202E-3</v>
      </c>
      <c r="BD233" s="246">
        <f>_xll.qlIndexFixing($BE$1,AZ233,TRUE,_xll.ohTrigger(Trigger,Trigger12M))</f>
        <v>2.689621924164204E-3</v>
      </c>
    </row>
    <row r="234" spans="51:56" ht="11.25" customHeight="1" x14ac:dyDescent="0.25">
      <c r="AY234" s="100" t="s">
        <v>196</v>
      </c>
      <c r="AZ234" s="101">
        <f>_xll.qlInterestRateIndexFixingDate(Currency&amp;"ibor"&amp;Tenor,BA234,Trigger)</f>
        <v>42515</v>
      </c>
      <c r="BA234" s="101">
        <f>_xll.qlCalendarAdvance(Calendar,BA233,AY234,"f",,Trigger)</f>
        <v>42517</v>
      </c>
      <c r="BB234" s="101">
        <f>_xll.qlInterestRateIndexMaturity(Currency&amp;"ibor"&amp;Tenor,BA234,Trigger)</f>
        <v>42884</v>
      </c>
      <c r="BC234" s="246">
        <f>_xll.qlIndexFixing($AC$5,AZ234,TRUE,_xll.ohTrigger(Trigger,Trigger12M))</f>
        <v>2.8284350182188793E-3</v>
      </c>
      <c r="BD234" s="246">
        <f>_xll.qlIndexFixing($BE$1,AZ234,TRUE,_xll.ohTrigger(Trigger,Trigger12M))</f>
        <v>2.7007861455638428E-3</v>
      </c>
    </row>
    <row r="235" spans="51:56" ht="11.25" customHeight="1" x14ac:dyDescent="0.25">
      <c r="AY235" s="100" t="s">
        <v>196</v>
      </c>
      <c r="AZ235" s="101">
        <f>_xll.qlInterestRateIndexFixingDate(Currency&amp;"ibor"&amp;Tenor,BA235,Trigger)</f>
        <v>42516</v>
      </c>
      <c r="BA235" s="101">
        <f>_xll.qlCalendarAdvance(Calendar,BA234,AY235,"f",,Trigger)</f>
        <v>42520</v>
      </c>
      <c r="BB235" s="101">
        <f>_xll.qlInterestRateIndexMaturity(Currency&amp;"ibor"&amp;Tenor,BA235,Trigger)</f>
        <v>42885</v>
      </c>
      <c r="BC235" s="246">
        <f>_xll.qlIndexFixing($AC$5,AZ235,TRUE,_xll.ohTrigger(Trigger,Trigger12M))</f>
        <v>2.8323923708302961E-3</v>
      </c>
      <c r="BD235" s="246">
        <f>_xll.qlIndexFixing($BE$1,AZ235,TRUE,_xll.ohTrigger(Trigger,Trigger12M))</f>
        <v>2.7124215449346144E-3</v>
      </c>
    </row>
    <row r="236" spans="51:56" ht="11.25" customHeight="1" x14ac:dyDescent="0.25">
      <c r="AY236" s="100" t="s">
        <v>196</v>
      </c>
      <c r="AZ236" s="101">
        <f>_xll.qlInterestRateIndexFixingDate(Currency&amp;"ibor"&amp;Tenor,BA236,Trigger)</f>
        <v>42517</v>
      </c>
      <c r="BA236" s="101">
        <f>_xll.qlCalendarAdvance(Calendar,BA235,AY236,"f",,Trigger)</f>
        <v>42521</v>
      </c>
      <c r="BB236" s="101">
        <f>_xll.qlInterestRateIndexMaturity(Currency&amp;"ibor"&amp;Tenor,BA236,Trigger)</f>
        <v>42886</v>
      </c>
      <c r="BC236" s="246">
        <f>_xll.qlIndexFixing($AC$5,AZ236,TRUE,_xll.ohTrigger(Trigger,Trigger12M))</f>
        <v>2.835031121900001E-3</v>
      </c>
      <c r="BD236" s="246">
        <f>_xll.qlIndexFixing($BE$1,AZ236,TRUE,_xll.ohTrigger(Trigger,Trigger12M))</f>
        <v>2.7182315257571975E-3</v>
      </c>
    </row>
    <row r="237" spans="51:56" ht="11.25" customHeight="1" x14ac:dyDescent="0.25">
      <c r="AY237" s="100" t="s">
        <v>196</v>
      </c>
      <c r="AZ237" s="101">
        <f>_xll.qlInterestRateIndexFixingDate(Currency&amp;"ibor"&amp;Tenor,BA237,Trigger)</f>
        <v>42520</v>
      </c>
      <c r="BA237" s="101">
        <f>_xll.qlCalendarAdvance(Calendar,BA236,AY237,"f",,Trigger)</f>
        <v>42522</v>
      </c>
      <c r="BB237" s="101">
        <f>_xll.qlInterestRateIndexMaturity(Currency&amp;"ibor"&amp;Tenor,BA237,Trigger)</f>
        <v>42887</v>
      </c>
      <c r="BC237" s="246">
        <f>_xll.qlIndexFixing($AC$5,AZ237,TRUE,_xll.ohTrigger(Trigger,Trigger12M))</f>
        <v>2.8376638967691301E-3</v>
      </c>
      <c r="BD237" s="246">
        <f>_xll.qlIndexFixing($BE$1,AZ237,TRUE,_xll.ohTrigger(Trigger,Trigger12M))</f>
        <v>2.7240902287915805E-3</v>
      </c>
    </row>
    <row r="238" spans="51:56" ht="11.25" customHeight="1" x14ac:dyDescent="0.25">
      <c r="AY238" s="100" t="s">
        <v>196</v>
      </c>
      <c r="AZ238" s="101">
        <f>_xll.qlInterestRateIndexFixingDate(Currency&amp;"ibor"&amp;Tenor,BA238,Trigger)</f>
        <v>42521</v>
      </c>
      <c r="BA238" s="101">
        <f>_xll.qlCalendarAdvance(Calendar,BA237,AY238,"f",,Trigger)</f>
        <v>42523</v>
      </c>
      <c r="BB238" s="101">
        <f>_xll.qlInterestRateIndexMaturity(Currency&amp;"ibor"&amp;Tenor,BA238,Trigger)</f>
        <v>42888</v>
      </c>
      <c r="BC238" s="246">
        <f>_xll.qlIndexFixing($AC$5,AZ238,TRUE,_xll.ohTrigger(Trigger,Trigger12M))</f>
        <v>2.8402906953899415E-3</v>
      </c>
      <c r="BD238" s="246">
        <f>_xll.qlIndexFixing($BE$1,AZ238,TRUE,_xll.ohTrigger(Trigger,Trigger12M))</f>
        <v>2.7300000001257985E-3</v>
      </c>
    </row>
    <row r="239" spans="51:56" ht="11.25" customHeight="1" x14ac:dyDescent="0.25">
      <c r="AY239" s="100" t="s">
        <v>196</v>
      </c>
      <c r="AZ239" s="101">
        <f>_xll.qlInterestRateIndexFixingDate(Currency&amp;"ibor"&amp;Tenor,BA239,Trigger)</f>
        <v>42522</v>
      </c>
      <c r="BA239" s="101">
        <f>_xll.qlCalendarAdvance(Calendar,BA238,AY239,"f",,Trigger)</f>
        <v>42524</v>
      </c>
      <c r="BB239" s="101">
        <f>_xll.qlInterestRateIndexMaturity(Currency&amp;"ibor"&amp;Tenor,BA239,Trigger)</f>
        <v>42891</v>
      </c>
      <c r="BC239" s="246">
        <f>_xll.qlIndexFixing($AC$5,AZ239,TRUE,_xll.ohTrigger(Trigger,Trigger12M))</f>
        <v>2.8469496693157141E-3</v>
      </c>
      <c r="BD239" s="246">
        <f>_xll.qlIndexFixing($BE$1,AZ239,TRUE,_xll.ohTrigger(Trigger,Trigger12M))</f>
        <v>2.7425940699340552E-3</v>
      </c>
    </row>
    <row r="240" spans="51:56" ht="11.25" customHeight="1" x14ac:dyDescent="0.25">
      <c r="AY240" s="100" t="s">
        <v>196</v>
      </c>
      <c r="AZ240" s="101">
        <f>_xll.qlInterestRateIndexFixingDate(Currency&amp;"ibor"&amp;Tenor,BA240,Trigger)</f>
        <v>42523</v>
      </c>
      <c r="BA240" s="101">
        <f>_xll.qlCalendarAdvance(Calendar,BA239,AY240,"f",,Trigger)</f>
        <v>42527</v>
      </c>
      <c r="BB240" s="101">
        <f>_xll.qlInterestRateIndexMaturity(Currency&amp;"ibor"&amp;Tenor,BA240,Trigger)</f>
        <v>42892</v>
      </c>
      <c r="BC240" s="246">
        <f>_xll.qlIndexFixing($AC$5,AZ240,TRUE,_xll.ohTrigger(Trigger,Trigger12M))</f>
        <v>2.8507381264366856E-3</v>
      </c>
      <c r="BD240" s="246">
        <f>_xll.qlIndexFixing($BE$1,AZ240,TRUE,_xll.ohTrigger(Trigger,Trigger12M))</f>
        <v>2.7541183486802768E-3</v>
      </c>
    </row>
    <row r="241" spans="51:56" ht="11.25" customHeight="1" x14ac:dyDescent="0.25">
      <c r="AY241" s="100" t="s">
        <v>196</v>
      </c>
      <c r="AZ241" s="101">
        <f>_xll.qlInterestRateIndexFixingDate(Currency&amp;"ibor"&amp;Tenor,BA241,Trigger)</f>
        <v>42524</v>
      </c>
      <c r="BA241" s="101">
        <f>_xll.qlCalendarAdvance(Calendar,BA240,AY241,"f",,Trigger)</f>
        <v>42528</v>
      </c>
      <c r="BB241" s="101">
        <f>_xll.qlInterestRateIndexMaturity(Currency&amp;"ibor"&amp;Tenor,BA241,Trigger)</f>
        <v>42893</v>
      </c>
      <c r="BC241" s="246">
        <f>_xll.qlIndexFixing($AC$5,AZ241,TRUE,_xll.ohTrigger(Trigger,Trigger12M))</f>
        <v>2.8533350431023947E-3</v>
      </c>
      <c r="BD241" s="246">
        <f>_xll.qlIndexFixing($BE$1,AZ241,TRUE,_xll.ohTrigger(Trigger,Trigger12M))</f>
        <v>2.7602439827219298E-3</v>
      </c>
    </row>
    <row r="242" spans="51:56" ht="11.25" customHeight="1" x14ac:dyDescent="0.25">
      <c r="AY242" s="100" t="s">
        <v>196</v>
      </c>
      <c r="AZ242" s="101">
        <f>_xll.qlInterestRateIndexFixingDate(Currency&amp;"ibor"&amp;Tenor,BA242,Trigger)</f>
        <v>42527</v>
      </c>
      <c r="BA242" s="101">
        <f>_xll.qlCalendarAdvance(Calendar,BA241,AY242,"f",,Trigger)</f>
        <v>42529</v>
      </c>
      <c r="BB242" s="101">
        <f>_xll.qlInterestRateIndexMaturity(Currency&amp;"ibor"&amp;Tenor,BA242,Trigger)</f>
        <v>42894</v>
      </c>
      <c r="BC242" s="246">
        <f>_xll.qlIndexFixing($AC$5,AZ242,TRUE,_xll.ohTrigger(Trigger,Trigger12M))</f>
        <v>2.8559259832355204E-3</v>
      </c>
      <c r="BD242" s="246">
        <f>_xll.qlIndexFixing($BE$1,AZ242,TRUE,_xll.ohTrigger(Trigger,Trigger12M))</f>
        <v>2.766398037918109E-3</v>
      </c>
    </row>
    <row r="243" spans="51:56" ht="11.25" customHeight="1" x14ac:dyDescent="0.25">
      <c r="AY243" s="100" t="s">
        <v>196</v>
      </c>
      <c r="AZ243" s="101">
        <f>_xll.qlInterestRateIndexFixingDate(Currency&amp;"ibor"&amp;Tenor,BA243,Trigger)</f>
        <v>42528</v>
      </c>
      <c r="BA243" s="101">
        <f>_xll.qlCalendarAdvance(Calendar,BA242,AY243,"f",,Trigger)</f>
        <v>42530</v>
      </c>
      <c r="BB243" s="101">
        <f>_xll.qlInterestRateIndexMaturity(Currency&amp;"ibor"&amp;Tenor,BA243,Trigger)</f>
        <v>42895</v>
      </c>
      <c r="BC243" s="246">
        <f>_xll.qlIndexFixing($AC$5,AZ243,TRUE,_xll.ohTrigger(Trigger,Trigger12M))</f>
        <v>2.8585109467889761E-3</v>
      </c>
      <c r="BD243" s="246">
        <f>_xll.qlIndexFixing($BE$1,AZ243,TRUE,_xll.ohTrigger(Trigger,Trigger12M))</f>
        <v>2.7725755152541317E-3</v>
      </c>
    </row>
    <row r="244" spans="51:56" ht="11.25" customHeight="1" x14ac:dyDescent="0.25">
      <c r="AY244" s="100" t="s">
        <v>196</v>
      </c>
      <c r="AZ244" s="101">
        <f>_xll.qlInterestRateIndexFixingDate(Currency&amp;"ibor"&amp;Tenor,BA244,Trigger)</f>
        <v>42529</v>
      </c>
      <c r="BA244" s="101">
        <f>_xll.qlCalendarAdvance(Calendar,BA243,AY244,"f",,Trigger)</f>
        <v>42531</v>
      </c>
      <c r="BB244" s="101">
        <f>_xll.qlInterestRateIndexMaturity(Currency&amp;"ibor"&amp;Tenor,BA244,Trigger)</f>
        <v>42898</v>
      </c>
      <c r="BC244" s="246">
        <f>_xll.qlIndexFixing($AC$5,AZ244,TRUE,_xll.ohTrigger(Trigger,Trigger12M))</f>
        <v>2.8651730750215839E-3</v>
      </c>
      <c r="BD244" s="246">
        <f>_xll.qlIndexFixing($BE$1,AZ244,TRUE,_xll.ohTrigger(Trigger,Trigger12M))</f>
        <v>2.7863641441850983E-3</v>
      </c>
    </row>
    <row r="245" spans="51:56" ht="11.25" customHeight="1" x14ac:dyDescent="0.25">
      <c r="AY245" s="100" t="s">
        <v>196</v>
      </c>
      <c r="AZ245" s="101">
        <f>_xll.qlInterestRateIndexFixingDate(Currency&amp;"ibor"&amp;Tenor,BA245,Trigger)</f>
        <v>42530</v>
      </c>
      <c r="BA245" s="101">
        <f>_xll.qlCalendarAdvance(Calendar,BA244,AY245,"f",,Trigger)</f>
        <v>42534</v>
      </c>
      <c r="BB245" s="101">
        <f>_xll.qlInterestRateIndexMaturity(Currency&amp;"ibor"&amp;Tenor,BA245,Trigger)</f>
        <v>42899</v>
      </c>
      <c r="BC245" s="246">
        <f>_xll.qlIndexFixing($AC$5,AZ245,TRUE,_xll.ohTrigger(Trigger,Trigger12M))</f>
        <v>2.8687910342694283E-3</v>
      </c>
      <c r="BD245" s="246">
        <f>_xll.qlIndexFixing($BE$1,AZ245,TRUE,_xll.ohTrigger(Trigger,Trigger12M))</f>
        <v>2.7974196613834183E-3</v>
      </c>
    </row>
    <row r="246" spans="51:56" ht="11.25" customHeight="1" x14ac:dyDescent="0.25">
      <c r="AY246" s="100" t="s">
        <v>196</v>
      </c>
      <c r="AZ246" s="101">
        <f>_xll.qlInterestRateIndexFixingDate(Currency&amp;"ibor"&amp;Tenor,BA246,Trigger)</f>
        <v>42531</v>
      </c>
      <c r="BA246" s="101">
        <f>_xll.qlCalendarAdvance(Calendar,BA245,AY246,"f",,Trigger)</f>
        <v>42535</v>
      </c>
      <c r="BB246" s="101">
        <f>_xll.qlInterestRateIndexMaturity(Currency&amp;"ibor"&amp;Tenor,BA246,Trigger)</f>
        <v>42900</v>
      </c>
      <c r="BC246" s="246">
        <f>_xll.qlIndexFixing($AC$5,AZ246,TRUE,_xll.ohTrigger(Trigger,Trigger12M))</f>
        <v>2.8713461142230701E-3</v>
      </c>
      <c r="BD246" s="246">
        <f>_xll.qlIndexFixing($BE$1,AZ246,TRUE,_xll.ohTrigger(Trigger,Trigger12M))</f>
        <v>2.8036392598656834E-3</v>
      </c>
    </row>
    <row r="247" spans="51:56" ht="11.25" customHeight="1" x14ac:dyDescent="0.25">
      <c r="AY247" s="100" t="s">
        <v>196</v>
      </c>
      <c r="AZ247" s="101">
        <f>_xll.qlInterestRateIndexFixingDate(Currency&amp;"ibor"&amp;Tenor,BA247,Trigger)</f>
        <v>42534</v>
      </c>
      <c r="BA247" s="101">
        <f>_xll.qlCalendarAdvance(Calendar,BA246,AY247,"f",,Trigger)</f>
        <v>42536</v>
      </c>
      <c r="BB247" s="101">
        <f>_xll.qlInterestRateIndexMaturity(Currency&amp;"ibor"&amp;Tenor,BA247,Trigger)</f>
        <v>42901</v>
      </c>
      <c r="BC247" s="246">
        <f>_xll.qlIndexFixing($AC$5,AZ247,TRUE,_xll.ohTrigger(Trigger,Trigger12M))</f>
        <v>2.8738952173173759E-3</v>
      </c>
      <c r="BD247" s="246">
        <f>_xll.qlIndexFixing($BE$1,AZ247,TRUE,_xll.ohTrigger(Trigger,Trigger12M))</f>
        <v>2.8098522837902828E-3</v>
      </c>
    </row>
    <row r="248" spans="51:56" ht="11.25" customHeight="1" x14ac:dyDescent="0.25">
      <c r="AY248" s="100" t="s">
        <v>196</v>
      </c>
      <c r="AZ248" s="101">
        <f>_xll.qlInterestRateIndexFixingDate(Currency&amp;"ibor"&amp;Tenor,BA248,Trigger)</f>
        <v>42535</v>
      </c>
      <c r="BA248" s="101">
        <f>_xll.qlCalendarAdvance(Calendar,BA247,AY248,"f",,Trigger)</f>
        <v>42537</v>
      </c>
      <c r="BB248" s="101">
        <f>_xll.qlInterestRateIndexMaturity(Currency&amp;"ibor"&amp;Tenor,BA248,Trigger)</f>
        <v>42902</v>
      </c>
      <c r="BC248" s="246">
        <f>_xll.qlIndexFixing($AC$5,AZ248,TRUE,_xll.ohTrigger(Trigger,Trigger12M))</f>
        <v>2.8768066426505231E-3</v>
      </c>
      <c r="BD248" s="246">
        <f>_xll.qlIndexFixing($BE$1,AZ248,TRUE,_xll.ohTrigger(Trigger,Trigger12M))</f>
        <v>2.8160537332680572E-3</v>
      </c>
    </row>
    <row r="249" spans="51:56" ht="11.25" customHeight="1" x14ac:dyDescent="0.25">
      <c r="AY249" s="100" t="s">
        <v>196</v>
      </c>
      <c r="AZ249" s="101">
        <f>_xll.qlInterestRateIndexFixingDate(Currency&amp;"ibor"&amp;Tenor,BA249,Trigger)</f>
        <v>42536</v>
      </c>
      <c r="BA249" s="101">
        <f>_xll.qlCalendarAdvance(Calendar,BA248,AY249,"f",,Trigger)</f>
        <v>42538</v>
      </c>
      <c r="BB249" s="101">
        <f>_xll.qlInterestRateIndexMaturity(Currency&amp;"ibor"&amp;Tenor,BA249,Trigger)</f>
        <v>42905</v>
      </c>
      <c r="BC249" s="246">
        <f>_xll.qlIndexFixing($AC$5,AZ249,TRUE,_xll.ohTrigger(Trigger,Trigger12M))</f>
        <v>2.8855397609501808E-3</v>
      </c>
      <c r="BD249" s="246">
        <f>_xll.qlIndexFixing($BE$1,AZ249,TRUE,_xll.ohTrigger(Trigger,Trigger12M))</f>
        <v>2.8304689276745587E-3</v>
      </c>
    </row>
    <row r="250" spans="51:56" ht="11.25" customHeight="1" x14ac:dyDescent="0.25">
      <c r="AY250" s="100" t="s">
        <v>196</v>
      </c>
      <c r="AZ250" s="101">
        <f>_xll.qlInterestRateIndexFixingDate(Currency&amp;"ibor"&amp;Tenor,BA250,Trigger)</f>
        <v>42537</v>
      </c>
      <c r="BA250" s="101">
        <f>_xll.qlCalendarAdvance(Calendar,BA249,AY250,"f",,Trigger)</f>
        <v>42541</v>
      </c>
      <c r="BB250" s="101">
        <f>_xll.qlInterestRateIndexMaturity(Currency&amp;"ibor"&amp;Tenor,BA250,Trigger)</f>
        <v>42906</v>
      </c>
      <c r="BC250" s="246">
        <f>_xll.qlIndexFixing($AC$5,AZ250,TRUE,_xll.ohTrigger(Trigger,Trigger12M))</f>
        <v>2.8923096962482214E-3</v>
      </c>
      <c r="BD250" s="246">
        <f>_xll.qlIndexFixing($BE$1,AZ250,TRUE,_xll.ohTrigger(Trigger,Trigger12M))</f>
        <v>2.8406437845789516E-3</v>
      </c>
    </row>
    <row r="251" spans="51:56" ht="11.25" customHeight="1" x14ac:dyDescent="0.25">
      <c r="AY251" s="100" t="s">
        <v>196</v>
      </c>
      <c r="AZ251" s="101">
        <f>_xll.qlInterestRateIndexFixingDate(Currency&amp;"ibor"&amp;Tenor,BA251,Trigger)</f>
        <v>42538</v>
      </c>
      <c r="BA251" s="101">
        <f>_xll.qlCalendarAdvance(Calendar,BA250,AY251,"f",,Trigger)</f>
        <v>42542</v>
      </c>
      <c r="BB251" s="101">
        <f>_xll.qlInterestRateIndexMaturity(Currency&amp;"ibor"&amp;Tenor,BA251,Trigger)</f>
        <v>42907</v>
      </c>
      <c r="BC251" s="246">
        <f>_xll.qlIndexFixing($AC$5,AZ251,TRUE,_xll.ohTrigger(Trigger,Trigger12M))</f>
        <v>2.8961868248898117E-3</v>
      </c>
      <c r="BD251" s="246">
        <f>_xll.qlIndexFixing($BE$1,AZ251,TRUE,_xll.ohTrigger(Trigger,Trigger12M))</f>
        <v>2.84671235914609E-3</v>
      </c>
    </row>
    <row r="252" spans="51:56" ht="11.25" customHeight="1" x14ac:dyDescent="0.25">
      <c r="AY252" s="100" t="s">
        <v>196</v>
      </c>
      <c r="AZ252" s="101">
        <f>_xll.qlInterestRateIndexFixingDate(Currency&amp;"ibor"&amp;Tenor,BA252,Trigger)</f>
        <v>42541</v>
      </c>
      <c r="BA252" s="101">
        <f>_xll.qlCalendarAdvance(Calendar,BA251,AY252,"f",,Trigger)</f>
        <v>42543</v>
      </c>
      <c r="BB252" s="101">
        <f>_xll.qlInterestRateIndexMaturity(Currency&amp;"ibor"&amp;Tenor,BA252,Trigger)</f>
        <v>42908</v>
      </c>
      <c r="BC252" s="246">
        <f>_xll.qlIndexFixing($AC$5,AZ252,TRUE,_xll.ohTrigger(Trigger,Trigger12M))</f>
        <v>2.9000644996407519E-3</v>
      </c>
      <c r="BD252" s="246">
        <f>_xll.qlIndexFixing($BE$1,AZ252,TRUE,_xll.ohTrigger(Trigger,Trigger12M))</f>
        <v>2.8527393573412937E-3</v>
      </c>
    </row>
    <row r="253" spans="51:56" ht="11.25" customHeight="1" x14ac:dyDescent="0.25">
      <c r="AY253" s="100" t="s">
        <v>196</v>
      </c>
      <c r="AZ253" s="101">
        <f>_xll.qlInterestRateIndexFixingDate(Currency&amp;"ibor"&amp;Tenor,BA253,Trigger)</f>
        <v>42542</v>
      </c>
      <c r="BA253" s="101">
        <f>_xll.qlCalendarAdvance(Calendar,BA252,AY253,"f",,Trigger)</f>
        <v>42544</v>
      </c>
      <c r="BB253" s="101">
        <f>_xll.qlInterestRateIndexMaturity(Currency&amp;"ibor"&amp;Tenor,BA253,Trigger)</f>
        <v>42909</v>
      </c>
      <c r="BC253" s="246">
        <f>_xll.qlIndexFixing($AC$5,AZ253,TRUE,_xll.ohTrigger(Trigger,Trigger12M))</f>
        <v>2.9039427205073925E-3</v>
      </c>
      <c r="BD253" s="246">
        <f>_xll.qlIndexFixing($BE$1,AZ253,TRUE,_xll.ohTrigger(Trigger,Trigger12M))</f>
        <v>2.8587197784245766E-3</v>
      </c>
    </row>
    <row r="254" spans="51:56" ht="11.25" customHeight="1" x14ac:dyDescent="0.25">
      <c r="AY254" s="100" t="s">
        <v>196</v>
      </c>
      <c r="AZ254" s="101">
        <f>_xll.qlInterestRateIndexFixingDate(Currency&amp;"ibor"&amp;Tenor,BA254,Trigger)</f>
        <v>42543</v>
      </c>
      <c r="BA254" s="101">
        <f>_xll.qlCalendarAdvance(Calendar,BA253,AY254,"f",,Trigger)</f>
        <v>42545</v>
      </c>
      <c r="BB254" s="101">
        <f>_xll.qlInterestRateIndexMaturity(Currency&amp;"ibor"&amp;Tenor,BA254,Trigger)</f>
        <v>42912</v>
      </c>
      <c r="BC254" s="246">
        <f>_xll.qlIndexFixing($AC$5,AZ254,TRUE,_xll.ohTrigger(Trigger,Trigger12M))</f>
        <v>2.9126903318603902E-3</v>
      </c>
      <c r="BD254" s="246">
        <f>_xll.qlIndexFixing($BE$1,AZ254,TRUE,_xll.ohTrigger(Trigger,Trigger12M))</f>
        <v>2.873202764521271E-3</v>
      </c>
    </row>
    <row r="255" spans="51:56" ht="11.25" customHeight="1" x14ac:dyDescent="0.25">
      <c r="AY255" s="100" t="s">
        <v>196</v>
      </c>
      <c r="AZ255" s="101">
        <f>_xll.qlInterestRateIndexFixingDate(Currency&amp;"ibor"&amp;Tenor,BA255,Trigger)</f>
        <v>42544</v>
      </c>
      <c r="BA255" s="101">
        <f>_xll.qlCalendarAdvance(Calendar,BA254,AY255,"f",,Trigger)</f>
        <v>42548</v>
      </c>
      <c r="BB255" s="101">
        <f>_xll.qlInterestRateIndexMaturity(Currency&amp;"ibor"&amp;Tenor,BA255,Trigger)</f>
        <v>42913</v>
      </c>
      <c r="BC255" s="246">
        <f>_xll.qlIndexFixing($AC$5,AZ255,TRUE,_xll.ohTrigger(Trigger,Trigger12M))</f>
        <v>2.9194610652582016E-3</v>
      </c>
      <c r="BD255" s="246">
        <f>_xll.qlIndexFixing($BE$1,AZ255,TRUE,_xll.ohTrigger(Trigger,Trigger12M))</f>
        <v>2.8820756728629923E-3</v>
      </c>
    </row>
    <row r="256" spans="51:56" ht="11.25" customHeight="1" x14ac:dyDescent="0.25">
      <c r="AY256" s="100" t="s">
        <v>196</v>
      </c>
      <c r="AZ256" s="101">
        <f>_xll.qlInterestRateIndexFixingDate(Currency&amp;"ibor"&amp;Tenor,BA256,Trigger)</f>
        <v>42545</v>
      </c>
      <c r="BA256" s="101">
        <f>_xll.qlCalendarAdvance(Calendar,BA255,AY256,"f",,Trigger)</f>
        <v>42549</v>
      </c>
      <c r="BB256" s="101">
        <f>_xll.qlInterestRateIndexMaturity(Currency&amp;"ibor"&amp;Tenor,BA256,Trigger)</f>
        <v>42914</v>
      </c>
      <c r="BC256" s="246">
        <f>_xll.qlIndexFixing($AC$5,AZ256,TRUE,_xll.ohTrigger(Trigger,Trigger12M))</f>
        <v>2.9233420167983923E-3</v>
      </c>
      <c r="BD256" s="246">
        <f>_xll.qlIndexFixing($BE$1,AZ256,TRUE,_xll.ohTrigger(Trigger,Trigger12M))</f>
        <v>2.8877481933535817E-3</v>
      </c>
    </row>
    <row r="257" spans="51:56" ht="11.25" customHeight="1" x14ac:dyDescent="0.25">
      <c r="AY257" s="100" t="s">
        <v>196</v>
      </c>
      <c r="AZ257" s="101">
        <f>_xll.qlInterestRateIndexFixingDate(Currency&amp;"ibor"&amp;Tenor,BA257,Trigger)</f>
        <v>42548</v>
      </c>
      <c r="BA257" s="101">
        <f>_xll.qlCalendarAdvance(Calendar,BA256,AY257,"f",,Trigger)</f>
        <v>42550</v>
      </c>
      <c r="BB257" s="101">
        <f>_xll.qlInterestRateIndexMaturity(Currency&amp;"ibor"&amp;Tenor,BA257,Trigger)</f>
        <v>42915</v>
      </c>
      <c r="BC257" s="246">
        <f>_xll.qlIndexFixing($AC$5,AZ257,TRUE,_xll.ohTrigger(Trigger,Trigger12M))</f>
        <v>2.9272235144921712E-3</v>
      </c>
      <c r="BD257" s="246">
        <f>_xll.qlIndexFixing($BE$1,AZ257,TRUE,_xll.ohTrigger(Trigger,Trigger12M))</f>
        <v>2.8933441299744053E-3</v>
      </c>
    </row>
    <row r="258" spans="51:56" ht="11.25" customHeight="1" x14ac:dyDescent="0.25">
      <c r="AY258" s="100" t="s">
        <v>196</v>
      </c>
      <c r="AZ258" s="101">
        <f>_xll.qlInterestRateIndexFixingDate(Currency&amp;"ibor"&amp;Tenor,BA258,Trigger)</f>
        <v>42549</v>
      </c>
      <c r="BA258" s="101">
        <f>_xll.qlCalendarAdvance(Calendar,BA257,AY258,"f",,Trigger)</f>
        <v>42551</v>
      </c>
      <c r="BB258" s="101">
        <f>_xll.qlInterestRateIndexMaturity(Currency&amp;"ibor"&amp;Tenor,BA258,Trigger)</f>
        <v>42916</v>
      </c>
      <c r="BC258" s="246">
        <f>_xll.qlIndexFixing($AC$5,AZ258,TRUE,_xll.ohTrigger(Trigger,Trigger12M))</f>
        <v>2.9311055583458893E-3</v>
      </c>
      <c r="BD258" s="246">
        <f>_xll.qlIndexFixing($BE$1,AZ258,TRUE,_xll.ohTrigger(Trigger,Trigger12M))</f>
        <v>2.8988584812426176E-3</v>
      </c>
    </row>
    <row r="259" spans="51:56" ht="11.25" customHeight="1" x14ac:dyDescent="0.25">
      <c r="AY259" s="100" t="s">
        <v>196</v>
      </c>
      <c r="AZ259" s="101">
        <f>_xll.qlInterestRateIndexFixingDate(Currency&amp;"ibor"&amp;Tenor,BA259,Trigger)</f>
        <v>42550</v>
      </c>
      <c r="BA259" s="101">
        <f>_xll.qlCalendarAdvance(Calendar,BA258,AY259,"f",,Trigger)</f>
        <v>42552</v>
      </c>
      <c r="BB259" s="101">
        <f>_xll.qlInterestRateIndexMaturity(Currency&amp;"ibor"&amp;Tenor,BA259,Trigger)</f>
        <v>42919</v>
      </c>
      <c r="BC259" s="246">
        <f>_xll.qlIndexFixing($AC$5,AZ259,TRUE,_xll.ohTrigger(Trigger,Trigger12M))</f>
        <v>2.9398675264885434E-3</v>
      </c>
      <c r="BD259" s="246">
        <f>_xll.qlIndexFixing($BE$1,AZ259,TRUE,_xll.ohTrigger(Trigger,Trigger12M))</f>
        <v>2.9128597064142273E-3</v>
      </c>
    </row>
    <row r="260" spans="51:56" ht="11.25" customHeight="1" x14ac:dyDescent="0.25">
      <c r="AY260" s="100" t="s">
        <v>196</v>
      </c>
      <c r="AZ260" s="101">
        <f>_xll.qlInterestRateIndexFixingDate(Currency&amp;"ibor"&amp;Tenor,BA260,Trigger)</f>
        <v>42551</v>
      </c>
      <c r="BA260" s="101">
        <f>_xll.qlCalendarAdvance(Calendar,BA259,AY260,"f",,Trigger)</f>
        <v>42555</v>
      </c>
      <c r="BB260" s="101">
        <f>_xll.qlInterestRateIndexMaturity(Currency&amp;"ibor"&amp;Tenor,BA260,Trigger)</f>
        <v>42920</v>
      </c>
      <c r="BC260" s="246">
        <f>_xll.qlIndexFixing($AC$5,AZ260,TRUE,_xll.ohTrigger(Trigger,Trigger12M))</f>
        <v>2.9466391954854239E-3</v>
      </c>
      <c r="BD260" s="246">
        <f>_xll.qlIndexFixing($BE$1,AZ260,TRUE,_xll.ohTrigger(Trigger,Trigger12M))</f>
        <v>2.9199999999965725E-3</v>
      </c>
    </row>
    <row r="261" spans="51:56" ht="11.25" customHeight="1" x14ac:dyDescent="0.25">
      <c r="AY261" s="100" t="s">
        <v>196</v>
      </c>
      <c r="AZ261" s="101">
        <f>_xll.qlInterestRateIndexFixingDate(Currency&amp;"ibor"&amp;Tenor,BA261,Trigger)</f>
        <v>42552</v>
      </c>
      <c r="BA261" s="101">
        <f>_xll.qlCalendarAdvance(Calendar,BA260,AY261,"f",,Trigger)</f>
        <v>42556</v>
      </c>
      <c r="BB261" s="101">
        <f>_xll.qlInterestRateIndexMaturity(Currency&amp;"ibor"&amp;Tenor,BA261,Trigger)</f>
        <v>42921</v>
      </c>
      <c r="BC261" s="246">
        <f>_xll.qlIndexFixing($AC$5,AZ261,TRUE,_xll.ohTrigger(Trigger,Trigger12M))</f>
        <v>2.950523970233447E-3</v>
      </c>
      <c r="BD261" s="246">
        <f>_xll.qlIndexFixing($BE$1,AZ261,TRUE,_xll.ohTrigger(Trigger,Trigger12M))</f>
        <v>2.9250333707519422E-3</v>
      </c>
    </row>
    <row r="262" spans="51:56" ht="11.25" customHeight="1" x14ac:dyDescent="0.25">
      <c r="AY262" s="100" t="s">
        <v>196</v>
      </c>
      <c r="AZ262" s="101">
        <f>_xll.qlInterestRateIndexFixingDate(Currency&amp;"ibor"&amp;Tenor,BA262,Trigger)</f>
        <v>42555</v>
      </c>
      <c r="BA262" s="101">
        <f>_xll.qlCalendarAdvance(Calendar,BA261,AY262,"f",,Trigger)</f>
        <v>42557</v>
      </c>
      <c r="BB262" s="101">
        <f>_xll.qlInterestRateIndexMaturity(Currency&amp;"ibor"&amp;Tenor,BA262,Trigger)</f>
        <v>42922</v>
      </c>
      <c r="BC262" s="246">
        <f>_xll.qlIndexFixing($AC$5,AZ262,TRUE,_xll.ohTrigger(Trigger,Trigger12M))</f>
        <v>2.9544092911788591E-3</v>
      </c>
      <c r="BD262" s="246">
        <f>_xll.qlIndexFixing($BE$1,AZ262,TRUE,_xll.ohTrigger(Trigger,Trigger12M))</f>
        <v>2.9299669749473672E-3</v>
      </c>
    </row>
    <row r="263" spans="51:56" ht="11.25" customHeight="1" x14ac:dyDescent="0.25">
      <c r="AY263" s="100" t="s">
        <v>196</v>
      </c>
      <c r="AZ263" s="101">
        <f>_xll.qlInterestRateIndexFixingDate(Currency&amp;"ibor"&amp;Tenor,BA263,Trigger)</f>
        <v>42556</v>
      </c>
      <c r="BA263" s="101">
        <f>_xll.qlCalendarAdvance(Calendar,BA262,AY263,"f",,Trigger)</f>
        <v>42558</v>
      </c>
      <c r="BB263" s="101">
        <f>_xll.qlInterestRateIndexMaturity(Currency&amp;"ibor"&amp;Tenor,BA263,Trigger)</f>
        <v>42923</v>
      </c>
      <c r="BC263" s="246">
        <f>_xll.qlIndexFixing($AC$5,AZ263,TRUE,_xll.ohTrigger(Trigger,Trigger12M))</f>
        <v>2.958295158328668E-3</v>
      </c>
      <c r="BD263" s="246">
        <f>_xll.qlIndexFixing($BE$1,AZ263,TRUE,_xll.ohTrigger(Trigger,Trigger12M))</f>
        <v>2.934807640230993E-3</v>
      </c>
    </row>
    <row r="264" spans="51:56" ht="11.25" customHeight="1" x14ac:dyDescent="0.25">
      <c r="AY264" s="100" t="s">
        <v>196</v>
      </c>
      <c r="AZ264" s="101">
        <f>_xll.qlInterestRateIndexFixingDate(Currency&amp;"ibor"&amp;Tenor,BA264,Trigger)</f>
        <v>42557</v>
      </c>
      <c r="BA264" s="101">
        <f>_xll.qlCalendarAdvance(Calendar,BA263,AY264,"f",,Trigger)</f>
        <v>42559</v>
      </c>
      <c r="BB264" s="101">
        <f>_xll.qlInterestRateIndexMaturity(Currency&amp;"ibor"&amp;Tenor,BA264,Trigger)</f>
        <v>42926</v>
      </c>
      <c r="BC264" s="246">
        <f>_xll.qlIndexFixing($AC$5,AZ264,TRUE,_xll.ohTrigger(Trigger,Trigger12M))</f>
        <v>2.9670713469992309E-3</v>
      </c>
      <c r="BD264" s="246">
        <f>_xll.qlIndexFixing($BE$1,AZ264,TRUE,_xll.ohTrigger(Trigger,Trigger12M))</f>
        <v>2.9479440388320345E-3</v>
      </c>
    </row>
    <row r="265" spans="51:56" ht="11.25" customHeight="1" x14ac:dyDescent="0.25">
      <c r="AY265" s="100" t="s">
        <v>196</v>
      </c>
      <c r="AZ265" s="101">
        <f>_xll.qlInterestRateIndexFixingDate(Currency&amp;"ibor"&amp;Tenor,BA265,Trigger)</f>
        <v>42558</v>
      </c>
      <c r="BA265" s="101">
        <f>_xll.qlCalendarAdvance(Calendar,BA264,AY265,"f",,Trigger)</f>
        <v>42562</v>
      </c>
      <c r="BB265" s="101">
        <f>_xll.qlInterestRateIndexMaturity(Currency&amp;"ibor"&amp;Tenor,BA265,Trigger)</f>
        <v>42927</v>
      </c>
      <c r="BC265" s="246">
        <f>_xll.qlIndexFixing($AC$5,AZ265,TRUE,_xll.ohTrigger(Trigger,Trigger12M))</f>
        <v>2.9738440890949508E-3</v>
      </c>
      <c r="BD265" s="246">
        <f>_xll.qlIndexFixing($BE$1,AZ265,TRUE,_xll.ohTrigger(Trigger,Trigger12M))</f>
        <v>2.9533774707216193E-3</v>
      </c>
    </row>
    <row r="266" spans="51:56" ht="11.25" customHeight="1" x14ac:dyDescent="0.25">
      <c r="AY266" s="100" t="s">
        <v>196</v>
      </c>
      <c r="AZ266" s="101">
        <f>_xll.qlInterestRateIndexFixingDate(Currency&amp;"ibor"&amp;Tenor,BA266,Trigger)</f>
        <v>42559</v>
      </c>
      <c r="BA266" s="101">
        <f>_xll.qlCalendarAdvance(Calendar,BA265,AY266,"f",,Trigger)</f>
        <v>42563</v>
      </c>
      <c r="BB266" s="101">
        <f>_xll.qlInterestRateIndexMaturity(Currency&amp;"ibor"&amp;Tenor,BA266,Trigger)</f>
        <v>42928</v>
      </c>
      <c r="BC266" s="246">
        <f>_xll.qlIndexFixing($AC$5,AZ266,TRUE,_xll.ohTrigger(Trigger,Trigger12M))</f>
        <v>2.97773268735982E-3</v>
      </c>
      <c r="BD266" s="246">
        <f>_xll.qlIndexFixing($BE$1,AZ266,TRUE,_xll.ohTrigger(Trigger,Trigger12M))</f>
        <v>2.9578558616012349E-3</v>
      </c>
    </row>
    <row r="267" spans="51:56" ht="11.25" customHeight="1" x14ac:dyDescent="0.25">
      <c r="AY267" s="100" t="s">
        <v>196</v>
      </c>
      <c r="AZ267" s="101">
        <f>_xll.qlInterestRateIndexFixingDate(Currency&amp;"ibor"&amp;Tenor,BA267,Trigger)</f>
        <v>42562</v>
      </c>
      <c r="BA267" s="101">
        <f>_xll.qlCalendarAdvance(Calendar,BA266,AY267,"f",,Trigger)</f>
        <v>42564</v>
      </c>
      <c r="BB267" s="101">
        <f>_xll.qlInterestRateIndexMaturity(Currency&amp;"ibor"&amp;Tenor,BA267,Trigger)</f>
        <v>42929</v>
      </c>
      <c r="BC267" s="246">
        <f>_xll.qlIndexFixing($AC$5,AZ267,TRUE,_xll.ohTrigger(Trigger,Trigger12M))</f>
        <v>2.9816218318667541E-3</v>
      </c>
      <c r="BD267" s="246">
        <f>_xll.qlIndexFixing($BE$1,AZ267,TRUE,_xll.ohTrigger(Trigger,Trigger12M))</f>
        <v>2.9622822826422266E-3</v>
      </c>
    </row>
    <row r="268" spans="51:56" ht="11.25" customHeight="1" x14ac:dyDescent="0.25">
      <c r="AY268" s="100" t="s">
        <v>196</v>
      </c>
      <c r="AZ268" s="101">
        <f>_xll.qlInterestRateIndexFixingDate(Currency&amp;"ibor"&amp;Tenor,BA268,Trigger)</f>
        <v>42563</v>
      </c>
      <c r="BA268" s="101">
        <f>_xll.qlCalendarAdvance(Calendar,BA267,AY268,"f",,Trigger)</f>
        <v>42565</v>
      </c>
      <c r="BB268" s="101">
        <f>_xll.qlInterestRateIndexMaturity(Currency&amp;"ibor"&amp;Tenor,BA268,Trigger)</f>
        <v>42930</v>
      </c>
      <c r="BC268" s="246">
        <f>_xll.qlIndexFixing($AC$5,AZ268,TRUE,_xll.ohTrigger(Trigger,Trigger12M))</f>
        <v>2.985511522622105E-3</v>
      </c>
      <c r="BD268" s="246">
        <f>_xll.qlIndexFixing($BE$1,AZ268,TRUE,_xll.ohTrigger(Trigger,Trigger12M))</f>
        <v>2.9666635625080367E-3</v>
      </c>
    </row>
    <row r="269" spans="51:56" ht="11.25" customHeight="1" x14ac:dyDescent="0.25">
      <c r="AY269" s="100" t="s">
        <v>196</v>
      </c>
      <c r="AZ269" s="101">
        <f>_xll.qlInterestRateIndexFixingDate(Currency&amp;"ibor"&amp;Tenor,BA269,Trigger)</f>
        <v>42564</v>
      </c>
      <c r="BA269" s="101">
        <f>_xll.qlCalendarAdvance(Calendar,BA268,AY269,"f",,Trigger)</f>
        <v>42566</v>
      </c>
      <c r="BB269" s="101">
        <f>_xll.qlInterestRateIndexMaturity(Currency&amp;"ibor"&amp;Tenor,BA269,Trigger)</f>
        <v>42933</v>
      </c>
      <c r="BC269" s="246">
        <f>_xll.qlIndexFixing($AC$5,AZ269,TRUE,_xll.ohTrigger(Trigger,Trigger12M))</f>
        <v>2.9943017955596563E-3</v>
      </c>
      <c r="BD269" s="246">
        <f>_xll.qlIndexFixing($BE$1,AZ269,TRUE,_xll.ohTrigger(Trigger,Trigger12M))</f>
        <v>2.9792121801328333E-3</v>
      </c>
    </row>
    <row r="270" spans="51:56" ht="11.25" customHeight="1" x14ac:dyDescent="0.25">
      <c r="AY270" s="100" t="s">
        <v>196</v>
      </c>
      <c r="AZ270" s="101">
        <f>_xll.qlInterestRateIndexFixingDate(Currency&amp;"ibor"&amp;Tenor,BA270,Trigger)</f>
        <v>42565</v>
      </c>
      <c r="BA270" s="101">
        <f>_xll.qlCalendarAdvance(Calendar,BA269,AY270,"f",,Trigger)</f>
        <v>42569</v>
      </c>
      <c r="BB270" s="101">
        <f>_xll.qlInterestRateIndexMaturity(Currency&amp;"ibor"&amp;Tenor,BA270,Trigger)</f>
        <v>42934</v>
      </c>
      <c r="BC270" s="246">
        <f>_xll.qlIndexFixing($AC$5,AZ270,TRUE,_xll.ohTrigger(Trigger,Trigger12M))</f>
        <v>3.0010757482531597E-3</v>
      </c>
      <c r="BD270" s="246">
        <f>_xll.qlIndexFixing($BE$1,AZ270,TRUE,_xll.ohTrigger(Trigger,Trigger12M))</f>
        <v>2.9838738478953171E-3</v>
      </c>
    </row>
    <row r="271" spans="51:56" ht="11.25" customHeight="1" x14ac:dyDescent="0.25">
      <c r="AY271" s="100" t="s">
        <v>196</v>
      </c>
      <c r="AZ271" s="101">
        <f>_xll.qlInterestRateIndexFixingDate(Currency&amp;"ibor"&amp;Tenor,BA271,Trigger)</f>
        <v>42566</v>
      </c>
      <c r="BA271" s="101">
        <f>_xll.qlCalendarAdvance(Calendar,BA270,AY271,"f",,Trigger)</f>
        <v>42570</v>
      </c>
      <c r="BB271" s="101">
        <f>_xll.qlInterestRateIndexMaturity(Currency&amp;"ibor"&amp;Tenor,BA271,Trigger)</f>
        <v>42935</v>
      </c>
      <c r="BC271" s="246">
        <f>_xll.qlIndexFixing($AC$5,AZ271,TRUE,_xll.ohTrigger(Trigger,Trigger12M))</f>
        <v>3.0049681703449823E-3</v>
      </c>
      <c r="BD271" s="246">
        <f>_xll.qlIndexFixing($BE$1,AZ271,TRUE,_xll.ohTrigger(Trigger,Trigger12M))</f>
        <v>2.9881318562136371E-3</v>
      </c>
    </row>
    <row r="272" spans="51:56" ht="11.25" customHeight="1" x14ac:dyDescent="0.25">
      <c r="AY272" s="100" t="s">
        <v>196</v>
      </c>
      <c r="AZ272" s="101">
        <f>_xll.qlInterestRateIndexFixingDate(Currency&amp;"ibor"&amp;Tenor,BA272,Trigger)</f>
        <v>42569</v>
      </c>
      <c r="BA272" s="101">
        <f>_xll.qlCalendarAdvance(Calendar,BA271,AY272,"f",,Trigger)</f>
        <v>42571</v>
      </c>
      <c r="BB272" s="101">
        <f>_xll.qlInterestRateIndexMaturity(Currency&amp;"ibor"&amp;Tenor,BA272,Trigger)</f>
        <v>42936</v>
      </c>
      <c r="BC272" s="246">
        <f>_xll.qlIndexFixing($AC$5,AZ272,TRUE,_xll.ohTrigger(Trigger,Trigger12M))</f>
        <v>3.0088611387228898E-3</v>
      </c>
      <c r="BD272" s="246">
        <f>_xll.qlIndexFixing($BE$1,AZ272,TRUE,_xll.ohTrigger(Trigger,Trigger12M))</f>
        <v>2.9923856979352454E-3</v>
      </c>
    </row>
    <row r="273" spans="51:56" ht="11.25" customHeight="1" x14ac:dyDescent="0.25">
      <c r="AY273" s="100" t="s">
        <v>196</v>
      </c>
      <c r="AZ273" s="101">
        <f>_xll.qlInterestRateIndexFixingDate(Currency&amp;"ibor"&amp;Tenor,BA273,Trigger)</f>
        <v>42570</v>
      </c>
      <c r="BA273" s="101">
        <f>_xll.qlCalendarAdvance(Calendar,BA272,AY273,"f",,Trigger)</f>
        <v>42572</v>
      </c>
      <c r="BB273" s="101">
        <f>_xll.qlInterestRateIndexMaturity(Currency&amp;"ibor"&amp;Tenor,BA273,Trigger)</f>
        <v>42937</v>
      </c>
      <c r="BC273" s="246">
        <f>_xll.qlIndexFixing($AC$5,AZ273,TRUE,_xll.ohTrigger(Trigger,Trigger12M))</f>
        <v>3.0127546533936715E-3</v>
      </c>
      <c r="BD273" s="246">
        <f>_xll.qlIndexFixing($BE$1,AZ273,TRUE,_xll.ohTrigger(Trigger,Trigger12M))</f>
        <v>2.9966422025741925E-3</v>
      </c>
    </row>
    <row r="274" spans="51:56" ht="11.25" customHeight="1" x14ac:dyDescent="0.25">
      <c r="AY274" s="100" t="s">
        <v>196</v>
      </c>
      <c r="AZ274" s="101">
        <f>_xll.qlInterestRateIndexFixingDate(Currency&amp;"ibor"&amp;Tenor,BA274,Trigger)</f>
        <v>42571</v>
      </c>
      <c r="BA274" s="101">
        <f>_xll.qlCalendarAdvance(Calendar,BA273,AY274,"f",,Trigger)</f>
        <v>42573</v>
      </c>
      <c r="BB274" s="101">
        <f>_xll.qlInterestRateIndexMaturity(Currency&amp;"ibor"&amp;Tenor,BA274,Trigger)</f>
        <v>42940</v>
      </c>
      <c r="BC274" s="246">
        <f>_xll.qlIndexFixing($AC$5,AZ274,TRUE,_xll.ohTrigger(Trigger,Trigger12M))</f>
        <v>3.0215588743392019E-3</v>
      </c>
      <c r="BD274" s="246">
        <f>_xll.qlIndexFixing($BE$1,AZ274,TRUE,_xll.ohTrigger(Trigger,Trigger12M))</f>
        <v>3.0089551986119205E-3</v>
      </c>
    </row>
    <row r="275" spans="51:56" ht="11.25" customHeight="1" x14ac:dyDescent="0.25">
      <c r="AY275" s="100" t="s">
        <v>196</v>
      </c>
      <c r="AZ275" s="101">
        <f>_xll.qlInterestRateIndexFixingDate(Currency&amp;"ibor"&amp;Tenor,BA275,Trigger)</f>
        <v>42572</v>
      </c>
      <c r="BA275" s="101">
        <f>_xll.qlCalendarAdvance(Calendar,BA274,AY275,"f",,Trigger)</f>
        <v>42576</v>
      </c>
      <c r="BB275" s="101">
        <f>_xll.qlInterestRateIndexMaturity(Currency&amp;"ibor"&amp;Tenor,BA275,Trigger)</f>
        <v>42941</v>
      </c>
      <c r="BC275" s="246">
        <f>_xll.qlIndexFixing($AC$5,AZ275,TRUE,_xll.ohTrigger(Trigger,Trigger12M))</f>
        <v>3.0283341751294927E-3</v>
      </c>
      <c r="BD275" s="246">
        <f>_xll.qlIndexFixing($BE$1,AZ275,TRUE,_xll.ohTrigger(Trigger,Trigger12M))</f>
        <v>3.0138314447088533E-3</v>
      </c>
    </row>
    <row r="276" spans="51:56" ht="11.25" customHeight="1" x14ac:dyDescent="0.25">
      <c r="AY276" s="100" t="s">
        <v>196</v>
      </c>
      <c r="AZ276" s="101">
        <f>_xll.qlInterestRateIndexFixingDate(Currency&amp;"ibor"&amp;Tenor,BA276,Trigger)</f>
        <v>42573</v>
      </c>
      <c r="BA276" s="101">
        <f>_xll.qlCalendarAdvance(Calendar,BA275,AY276,"f",,Trigger)</f>
        <v>42577</v>
      </c>
      <c r="BB276" s="101">
        <f>_xll.qlInterestRateIndexMaturity(Currency&amp;"ibor"&amp;Tenor,BA276,Trigger)</f>
        <v>42942</v>
      </c>
      <c r="BC276" s="246">
        <f>_xll.qlIndexFixing($AC$5,AZ276,TRUE,_xll.ohTrigger(Trigger,Trigger12M))</f>
        <v>3.0322304213581579E-3</v>
      </c>
      <c r="BD276" s="246">
        <f>_xll.qlIndexFixing($BE$1,AZ276,TRUE,_xll.ohTrigger(Trigger,Trigger12M))</f>
        <v>3.018203710782868E-3</v>
      </c>
    </row>
    <row r="277" spans="51:56" ht="11.25" customHeight="1" x14ac:dyDescent="0.25">
      <c r="AY277" s="100" t="s">
        <v>196</v>
      </c>
      <c r="AZ277" s="101">
        <f>_xll.qlInterestRateIndexFixingDate(Currency&amp;"ibor"&amp;Tenor,BA277,Trigger)</f>
        <v>42576</v>
      </c>
      <c r="BA277" s="101">
        <f>_xll.qlCalendarAdvance(Calendar,BA276,AY277,"f",,Trigger)</f>
        <v>42578</v>
      </c>
      <c r="BB277" s="101">
        <f>_xll.qlInterestRateIndexMaturity(Currency&amp;"ibor"&amp;Tenor,BA277,Trigger)</f>
        <v>42943</v>
      </c>
      <c r="BC277" s="246">
        <f>_xll.qlIndexFixing($AC$5,AZ277,TRUE,_xll.ohTrigger(Trigger,Trigger12M))</f>
        <v>3.036127213917585E-3</v>
      </c>
      <c r="BD277" s="246">
        <f>_xll.qlIndexFixing($BE$1,AZ277,TRUE,_xll.ohTrigger(Trigger,Trigger12M))</f>
        <v>3.0226196193582221E-3</v>
      </c>
    </row>
    <row r="278" spans="51:56" ht="11.25" customHeight="1" x14ac:dyDescent="0.25">
      <c r="AY278" s="100" t="s">
        <v>196</v>
      </c>
      <c r="AZ278" s="101">
        <f>_xll.qlInterestRateIndexFixingDate(Currency&amp;"ibor"&amp;Tenor,BA278,Trigger)</f>
        <v>42577</v>
      </c>
      <c r="BA278" s="101">
        <f>_xll.qlCalendarAdvance(Calendar,BA277,AY278,"f",,Trigger)</f>
        <v>42579</v>
      </c>
      <c r="BB278" s="101">
        <f>_xll.qlInterestRateIndexMaturity(Currency&amp;"ibor"&amp;Tenor,BA278,Trigger)</f>
        <v>42944</v>
      </c>
      <c r="BC278" s="246">
        <f>_xll.qlIndexFixing($AC$5,AZ278,TRUE,_xll.ohTrigger(Trigger,Trigger12M))</f>
        <v>3.0400245528136864E-3</v>
      </c>
      <c r="BD278" s="246">
        <f>_xll.qlIndexFixing($BE$1,AZ278,TRUE,_xll.ohTrigger(Trigger,Trigger12M))</f>
        <v>3.0270860007967251E-3</v>
      </c>
    </row>
    <row r="279" spans="51:56" ht="11.25" customHeight="1" x14ac:dyDescent="0.25">
      <c r="AY279" s="100" t="s">
        <v>196</v>
      </c>
      <c r="AZ279" s="101">
        <f>_xll.qlInterestRateIndexFixingDate(Currency&amp;"ibor"&amp;Tenor,BA279,Trigger)</f>
        <v>42578</v>
      </c>
      <c r="BA279" s="101">
        <f>_xll.qlCalendarAdvance(Calendar,BA278,AY279,"f",,Trigger)</f>
        <v>42580</v>
      </c>
      <c r="BB279" s="101">
        <f>_xll.qlInterestRateIndexMaturity(Currency&amp;"ibor"&amp;Tenor,BA279,Trigger)</f>
        <v>42947</v>
      </c>
      <c r="BC279" s="246">
        <f>_xll.qlIndexFixing($AC$5,AZ279,TRUE,_xll.ohTrigger(Trigger,Trigger12M))</f>
        <v>3.0488425855089911E-3</v>
      </c>
      <c r="BD279" s="246">
        <f>_xll.qlIndexFixing($BE$1,AZ279,TRUE,_xll.ohTrigger(Trigger,Trigger12M))</f>
        <v>3.0395028691833212E-3</v>
      </c>
    </row>
    <row r="280" spans="51:56" ht="11.25" customHeight="1" x14ac:dyDescent="0.25">
      <c r="AY280" s="100" t="s">
        <v>196</v>
      </c>
      <c r="AZ280" s="101">
        <f>_xll.qlInterestRateIndexFixingDate(Currency&amp;"ibor"&amp;Tenor,BA280,Trigger)</f>
        <v>42579</v>
      </c>
      <c r="BA280" s="101">
        <f>_xll.qlCalendarAdvance(Calendar,BA279,AY280,"f",,Trigger)</f>
        <v>42583</v>
      </c>
      <c r="BB280" s="101">
        <f>_xll.qlInterestRateIndexMaturity(Currency&amp;"ibor"&amp;Tenor,BA280,Trigger)</f>
        <v>42948</v>
      </c>
      <c r="BC280" s="246">
        <f>_xll.qlIndexFixing($AC$5,AZ280,TRUE,_xll.ohTrigger(Trigger,Trigger12M))</f>
        <v>3.0556193718951443E-3</v>
      </c>
      <c r="BD280" s="246">
        <f>_xll.qlIndexFixing($BE$1,AZ280,TRUE,_xll.ohTrigger(Trigger,Trigger12M))</f>
        <v>3.0455928670755344E-3</v>
      </c>
    </row>
    <row r="281" spans="51:56" ht="11.25" customHeight="1" x14ac:dyDescent="0.25">
      <c r="AY281" s="100" t="s">
        <v>196</v>
      </c>
      <c r="AZ281" s="101">
        <f>_xll.qlInterestRateIndexFixingDate(Currency&amp;"ibor"&amp;Tenor,BA281,Trigger)</f>
        <v>42580</v>
      </c>
      <c r="BA281" s="101">
        <f>_xll.qlCalendarAdvance(Calendar,BA280,AY281,"f",,Trigger)</f>
        <v>42584</v>
      </c>
      <c r="BB281" s="101">
        <f>_xll.qlInterestRateIndexMaturity(Currency&amp;"ibor"&amp;Tenor,BA281,Trigger)</f>
        <v>42949</v>
      </c>
      <c r="BC281" s="246">
        <f>_xll.qlIndexFixing($AC$5,AZ281,TRUE,_xll.ohTrigger(Trigger,Trigger12M))</f>
        <v>3.059519442571199E-3</v>
      </c>
      <c r="BD281" s="246">
        <f>_xll.qlIndexFixing($BE$1,AZ281,TRUE,_xll.ohTrigger(Trigger,Trigger12M))</f>
        <v>3.0504140729692248E-3</v>
      </c>
    </row>
    <row r="282" spans="51:56" ht="11.25" customHeight="1" x14ac:dyDescent="0.25">
      <c r="AY282" s="100" t="s">
        <v>196</v>
      </c>
      <c r="AZ282" s="101">
        <f>_xll.qlInterestRateIndexFixingDate(Currency&amp;"ibor"&amp;Tenor,BA282,Trigger)</f>
        <v>42583</v>
      </c>
      <c r="BA282" s="101">
        <f>_xll.qlCalendarAdvance(Calendar,BA281,AY282,"f",,Trigger)</f>
        <v>42585</v>
      </c>
      <c r="BB282" s="101">
        <f>_xll.qlInterestRateIndexMaturity(Currency&amp;"ibor"&amp;Tenor,BA282,Trigger)</f>
        <v>42950</v>
      </c>
      <c r="BC282" s="246">
        <f>_xll.qlIndexFixing($AC$5,AZ282,TRUE,_xll.ohTrigger(Trigger,Trigger12M))</f>
        <v>3.0634200596220342E-3</v>
      </c>
      <c r="BD282" s="246">
        <f>_xll.qlIndexFixing($BE$1,AZ282,TRUE,_xll.ohTrigger(Trigger,Trigger12M))</f>
        <v>3.0553267367851374E-3</v>
      </c>
    </row>
    <row r="283" spans="51:56" ht="11.25" customHeight="1" x14ac:dyDescent="0.25">
      <c r="AY283" s="100" t="s">
        <v>196</v>
      </c>
      <c r="AZ283" s="101">
        <f>_xll.qlInterestRateIndexFixingDate(Currency&amp;"ibor"&amp;Tenor,BA283,Trigger)</f>
        <v>42584</v>
      </c>
      <c r="BA283" s="101">
        <f>_xll.qlCalendarAdvance(Calendar,BA282,AY283,"f",,Trigger)</f>
        <v>42586</v>
      </c>
      <c r="BB283" s="101">
        <f>_xll.qlInterestRateIndexMaturity(Currency&amp;"ibor"&amp;Tenor,BA283,Trigger)</f>
        <v>42951</v>
      </c>
      <c r="BC283" s="246">
        <f>_xll.qlIndexFixing($AC$5,AZ283,TRUE,_xll.ohTrigger(Trigger,Trigger12M))</f>
        <v>3.06732122305444E-3</v>
      </c>
      <c r="BD283" s="246">
        <f>_xll.qlIndexFixing($BE$1,AZ283,TRUE,_xll.ohTrigger(Trigger,Trigger12M))</f>
        <v>3.0603361207695817E-3</v>
      </c>
    </row>
    <row r="284" spans="51:56" ht="11.25" customHeight="1" x14ac:dyDescent="0.25">
      <c r="AY284" s="100" t="s">
        <v>196</v>
      </c>
      <c r="AZ284" s="101">
        <f>_xll.qlInterestRateIndexFixingDate(Currency&amp;"ibor"&amp;Tenor,BA284,Trigger)</f>
        <v>42585</v>
      </c>
      <c r="BA284" s="101">
        <f>_xll.qlCalendarAdvance(Calendar,BA283,AY284,"f",,Trigger)</f>
        <v>42587</v>
      </c>
      <c r="BB284" s="101">
        <f>_xll.qlInterestRateIndexMaturity(Currency&amp;"ibor"&amp;Tenor,BA284,Trigger)</f>
        <v>42954</v>
      </c>
      <c r="BC284" s="246">
        <f>_xll.qlIndexFixing($AC$5,AZ284,TRUE,_xll.ohTrigger(Trigger,Trigger12M))</f>
        <v>3.0761529312427626E-3</v>
      </c>
      <c r="BD284" s="246">
        <f>_xll.qlIndexFixing($BE$1,AZ284,TRUE,_xll.ohTrigger(Trigger,Trigger12M))</f>
        <v>3.0731727748257521E-3</v>
      </c>
    </row>
    <row r="285" spans="51:56" ht="11.25" customHeight="1" x14ac:dyDescent="0.25">
      <c r="AY285" s="100" t="s">
        <v>196</v>
      </c>
      <c r="AZ285" s="101">
        <f>_xll.qlInterestRateIndexFixingDate(Currency&amp;"ibor"&amp;Tenor,BA285,Trigger)</f>
        <v>42586</v>
      </c>
      <c r="BA285" s="101">
        <f>_xll.qlCalendarAdvance(Calendar,BA284,AY285,"f",,Trigger)</f>
        <v>42590</v>
      </c>
      <c r="BB285" s="101">
        <f>_xll.qlInterestRateIndexMaturity(Currency&amp;"ibor"&amp;Tenor,BA285,Trigger)</f>
        <v>42955</v>
      </c>
      <c r="BC285" s="246">
        <f>_xll.qlIndexFixing($AC$5,AZ285,TRUE,_xll.ohTrigger(Trigger,Trigger12M))</f>
        <v>3.0829313407235003E-3</v>
      </c>
      <c r="BD285" s="246">
        <f>_xll.qlIndexFixing($BE$1,AZ285,TRUE,_xll.ohTrigger(Trigger,Trigger12M))</f>
        <v>3.0813048840544282E-3</v>
      </c>
    </row>
    <row r="286" spans="51:56" ht="11.25" customHeight="1" x14ac:dyDescent="0.25">
      <c r="AY286" s="100" t="s">
        <v>196</v>
      </c>
      <c r="AZ286" s="101">
        <f>_xll.qlInterestRateIndexFixingDate(Currency&amp;"ibor"&amp;Tenor,BA286,Trigger)</f>
        <v>42587</v>
      </c>
      <c r="BA286" s="101">
        <f>_xll.qlCalendarAdvance(Calendar,BA285,AY286,"f",,Trigger)</f>
        <v>42591</v>
      </c>
      <c r="BB286" s="101">
        <f>_xll.qlInterestRateIndexMaturity(Currency&amp;"ibor"&amp;Tenor,BA286,Trigger)</f>
        <v>42956</v>
      </c>
      <c r="BC286" s="246">
        <f>_xll.qlIndexFixing($AC$5,AZ286,TRUE,_xll.ohTrigger(Trigger,Trigger12M))</f>
        <v>3.0868352361574894E-3</v>
      </c>
      <c r="BD286" s="246">
        <f>_xll.qlIndexFixing($BE$1,AZ286,TRUE,_xll.ohTrigger(Trigger,Trigger12M))</f>
        <v>3.0867669651130007E-3</v>
      </c>
    </row>
    <row r="287" spans="51:56" ht="11.25" customHeight="1" x14ac:dyDescent="0.25">
      <c r="AY287" s="100" t="s">
        <v>196</v>
      </c>
      <c r="AZ287" s="101">
        <f>_xll.qlInterestRateIndexFixingDate(Currency&amp;"ibor"&amp;Tenor,BA287,Trigger)</f>
        <v>42590</v>
      </c>
      <c r="BA287" s="101">
        <f>_xll.qlCalendarAdvance(Calendar,BA286,AY287,"f",,Trigger)</f>
        <v>42592</v>
      </c>
      <c r="BB287" s="101">
        <f>_xll.qlInterestRateIndexMaturity(Currency&amp;"ibor"&amp;Tenor,BA287,Trigger)</f>
        <v>42957</v>
      </c>
      <c r="BC287" s="246">
        <f>_xll.qlIndexFixing($AC$5,AZ287,TRUE,_xll.ohTrigger(Trigger,Trigger12M))</f>
        <v>3.0907396780107178E-3</v>
      </c>
      <c r="BD287" s="246">
        <f>_xll.qlIndexFixing($BE$1,AZ287,TRUE,_xll.ohTrigger(Trigger,Trigger12M))</f>
        <v>3.0923118355160491E-3</v>
      </c>
    </row>
    <row r="288" spans="51:56" ht="11.25" customHeight="1" x14ac:dyDescent="0.25">
      <c r="AY288" s="100" t="s">
        <v>196</v>
      </c>
      <c r="AZ288" s="101">
        <f>_xll.qlInterestRateIndexFixingDate(Currency&amp;"ibor"&amp;Tenor,BA288,Trigger)</f>
        <v>42591</v>
      </c>
      <c r="BA288" s="101">
        <f>_xll.qlCalendarAdvance(Calendar,BA287,AY288,"f",,Trigger)</f>
        <v>42593</v>
      </c>
      <c r="BB288" s="101">
        <f>_xll.qlInterestRateIndexMaturity(Currency&amp;"ibor"&amp;Tenor,BA288,Trigger)</f>
        <v>42958</v>
      </c>
      <c r="BC288" s="246">
        <f>_xll.qlIndexFixing($AC$5,AZ288,TRUE,_xll.ohTrigger(Trigger,Trigger12M))</f>
        <v>3.0946446662897544E-3</v>
      </c>
      <c r="BD288" s="246">
        <f>_xll.qlIndexFixing($BE$1,AZ288,TRUE,_xll.ohTrigger(Trigger,Trigger12M))</f>
        <v>3.0979369118258903E-3</v>
      </c>
    </row>
    <row r="289" spans="51:56" ht="11.25" customHeight="1" x14ac:dyDescent="0.25">
      <c r="AY289" s="100" t="s">
        <v>196</v>
      </c>
      <c r="AZ289" s="101">
        <f>_xll.qlInterestRateIndexFixingDate(Currency&amp;"ibor"&amp;Tenor,BA289,Trigger)</f>
        <v>42592</v>
      </c>
      <c r="BA289" s="101">
        <f>_xll.qlCalendarAdvance(Calendar,BA288,AY289,"f",,Trigger)</f>
        <v>42594</v>
      </c>
      <c r="BB289" s="101">
        <f>_xll.qlInterestRateIndexMaturity(Currency&amp;"ibor"&amp;Tenor,BA289,Trigger)</f>
        <v>42961</v>
      </c>
      <c r="BC289" s="246">
        <f>_xll.qlIndexFixing($AC$5,AZ289,TRUE,_xll.ohTrigger(Trigger,Trigger12M))</f>
        <v>3.1034899137159966E-3</v>
      </c>
      <c r="BD289" s="246">
        <f>_xll.qlIndexFixing($BE$1,AZ289,TRUE,_xll.ohTrigger(Trigger,Trigger12M))</f>
        <v>3.1111950422716777E-3</v>
      </c>
    </row>
    <row r="290" spans="51:56" ht="11.25" customHeight="1" x14ac:dyDescent="0.25">
      <c r="AY290" s="100" t="s">
        <v>196</v>
      </c>
      <c r="AZ290" s="101">
        <f>_xll.qlInterestRateIndexFixingDate(Currency&amp;"ibor"&amp;Tenor,BA290,Trigger)</f>
        <v>42593</v>
      </c>
      <c r="BA290" s="101">
        <f>_xll.qlCalendarAdvance(Calendar,BA289,AY290,"f",,Trigger)</f>
        <v>42597</v>
      </c>
      <c r="BB290" s="101">
        <f>_xll.qlInterestRateIndexMaturity(Currency&amp;"ibor"&amp;Tenor,BA290,Trigger)</f>
        <v>42962</v>
      </c>
      <c r="BC290" s="246">
        <f>_xll.qlIndexFixing($AC$5,AZ290,TRUE,_xll.ohTrigger(Trigger,Trigger12M))</f>
        <v>3.1102700837903532E-3</v>
      </c>
      <c r="BD290" s="246">
        <f>_xll.qlIndexFixing($BE$1,AZ290,TRUE,_xll.ohTrigger(Trigger,Trigger12M))</f>
        <v>3.1211876059871039E-3</v>
      </c>
    </row>
    <row r="291" spans="51:56" ht="11.25" customHeight="1" x14ac:dyDescent="0.25">
      <c r="AY291" s="100" t="s">
        <v>196</v>
      </c>
      <c r="AZ291" s="101">
        <f>_xll.qlInterestRateIndexFixingDate(Currency&amp;"ibor"&amp;Tenor,BA291,Trigger)</f>
        <v>42594</v>
      </c>
      <c r="BA291" s="101">
        <f>_xll.qlCalendarAdvance(Calendar,BA290,AY291,"f",,Trigger)</f>
        <v>42598</v>
      </c>
      <c r="BB291" s="101">
        <f>_xll.qlInterestRateIndexMaturity(Currency&amp;"ibor"&amp;Tenor,BA291,Trigger)</f>
        <v>42963</v>
      </c>
      <c r="BC291" s="246">
        <f>_xll.qlIndexFixing($AC$5,AZ291,TRUE,_xll.ohTrigger(Trigger,Trigger12M))</f>
        <v>3.1141778042932619E-3</v>
      </c>
      <c r="BD291" s="246">
        <f>_xll.qlIndexFixing($BE$1,AZ291,TRUE,_xll.ohTrigger(Trigger,Trigger12M))</f>
        <v>3.1271749588419272E-3</v>
      </c>
    </row>
    <row r="292" spans="51:56" ht="11.25" customHeight="1" x14ac:dyDescent="0.25">
      <c r="AY292" s="100" t="s">
        <v>196</v>
      </c>
      <c r="AZ292" s="101">
        <f>_xll.qlInterestRateIndexFixingDate(Currency&amp;"ibor"&amp;Tenor,BA292,Trigger)</f>
        <v>42597</v>
      </c>
      <c r="BA292" s="101">
        <f>_xll.qlCalendarAdvance(Calendar,BA291,AY292,"f",,Trigger)</f>
        <v>42599</v>
      </c>
      <c r="BB292" s="101">
        <f>_xll.qlInterestRateIndexMaturity(Currency&amp;"ibor"&amp;Tenor,BA292,Trigger)</f>
        <v>42964</v>
      </c>
      <c r="BC292" s="246">
        <f>_xll.qlIndexFixing($AC$5,AZ292,TRUE,_xll.ohTrigger(Trigger,Trigger12M))</f>
        <v>3.1180860712600855E-3</v>
      </c>
      <c r="BD292" s="246">
        <f>_xll.qlIndexFixing($BE$1,AZ292,TRUE,_xll.ohTrigger(Trigger,Trigger12M))</f>
        <v>3.1332270160942068E-3</v>
      </c>
    </row>
    <row r="293" spans="51:56" ht="11.25" customHeight="1" x14ac:dyDescent="0.25">
      <c r="AY293" s="100" t="s">
        <v>196</v>
      </c>
      <c r="AZ293" s="101">
        <f>_xll.qlInterestRateIndexFixingDate(Currency&amp;"ibor"&amp;Tenor,BA293,Trigger)</f>
        <v>42598</v>
      </c>
      <c r="BA293" s="101">
        <f>_xll.qlCalendarAdvance(Calendar,BA292,AY293,"f",,Trigger)</f>
        <v>42600</v>
      </c>
      <c r="BB293" s="101">
        <f>_xll.qlInterestRateIndexMaturity(Currency&amp;"ibor"&amp;Tenor,BA293,Trigger)</f>
        <v>42965</v>
      </c>
      <c r="BC293" s="246">
        <f>_xll.qlIndexFixing($AC$5,AZ293,TRUE,_xll.ohTrigger(Trigger,Trigger12M))</f>
        <v>3.1219948846967376E-3</v>
      </c>
      <c r="BD293" s="246">
        <f>_xll.qlIndexFixing($BE$1,AZ293,TRUE,_xll.ohTrigger(Trigger,Trigger12M))</f>
        <v>3.1393411939939619E-3</v>
      </c>
    </row>
    <row r="294" spans="51:56" ht="11.25" customHeight="1" x14ac:dyDescent="0.25">
      <c r="AY294" s="100" t="s">
        <v>196</v>
      </c>
      <c r="AZ294" s="101">
        <f>_xll.qlInterestRateIndexFixingDate(Currency&amp;"ibor"&amp;Tenor,BA294,Trigger)</f>
        <v>42599</v>
      </c>
      <c r="BA294" s="101">
        <f>_xll.qlCalendarAdvance(Calendar,BA293,AY294,"f",,Trigger)</f>
        <v>42601</v>
      </c>
      <c r="BB294" s="101">
        <f>_xll.qlInterestRateIndexMaturity(Currency&amp;"ibor"&amp;Tenor,BA294,Trigger)</f>
        <v>42968</v>
      </c>
      <c r="BC294" s="246">
        <f>_xll.qlIndexFixing($AC$5,AZ294,TRUE,_xll.ohTrigger(Trigger,Trigger12M))</f>
        <v>3.1308535351070054E-3</v>
      </c>
      <c r="BD294" s="246">
        <f>_xll.qlIndexFixing($BE$1,AZ294,TRUE,_xll.ohTrigger(Trigger,Trigger12M))</f>
        <v>3.1528834397774081E-3</v>
      </c>
    </row>
    <row r="295" spans="51:56" ht="11.25" customHeight="1" x14ac:dyDescent="0.25">
      <c r="AY295" s="100" t="s">
        <v>196</v>
      </c>
      <c r="AZ295" s="101">
        <f>_xll.qlInterestRateIndexFixingDate(Currency&amp;"ibor"&amp;Tenor,BA295,Trigger)</f>
        <v>42600</v>
      </c>
      <c r="BA295" s="101">
        <f>_xll.qlCalendarAdvance(Calendar,BA294,AY295,"f",,Trigger)</f>
        <v>42604</v>
      </c>
      <c r="BB295" s="101">
        <f>_xll.qlInterestRateIndexMaturity(Currency&amp;"ibor"&amp;Tenor,BA295,Trigger)</f>
        <v>42969</v>
      </c>
      <c r="BC295" s="246">
        <f>_xll.qlIndexFixing($AC$5,AZ295,TRUE,_xll.ohTrigger(Trigger,Trigger12M))</f>
        <v>3.1376356032734687E-3</v>
      </c>
      <c r="BD295" s="246">
        <f>_xll.qlIndexFixing($BE$1,AZ295,TRUE,_xll.ohTrigger(Trigger,Trigger12M))</f>
        <v>3.1643674352140353E-3</v>
      </c>
    </row>
    <row r="296" spans="51:56" ht="11.25" customHeight="1" x14ac:dyDescent="0.25">
      <c r="AY296" s="100" t="s">
        <v>196</v>
      </c>
      <c r="AZ296" s="101">
        <f>_xll.qlInterestRateIndexFixingDate(Currency&amp;"ibor"&amp;Tenor,BA296,Trigger)</f>
        <v>42601</v>
      </c>
      <c r="BA296" s="101">
        <f>_xll.qlCalendarAdvance(Calendar,BA295,AY296,"f",,Trigger)</f>
        <v>42605</v>
      </c>
      <c r="BB296" s="101">
        <f>_xll.qlInterestRateIndexMaturity(Currency&amp;"ibor"&amp;Tenor,BA296,Trigger)</f>
        <v>42970</v>
      </c>
      <c r="BC296" s="246">
        <f>_xll.qlIndexFixing($AC$5,AZ296,TRUE,_xll.ohTrigger(Trigger,Trigger12M))</f>
        <v>3.1415471491564994E-3</v>
      </c>
      <c r="BD296" s="246">
        <f>_xll.qlIndexFixing($BE$1,AZ296,TRUE,_xll.ohTrigger(Trigger,Trigger12M))</f>
        <v>3.1707534582280997E-3</v>
      </c>
    </row>
    <row r="297" spans="51:56" ht="11.25" customHeight="1" x14ac:dyDescent="0.25">
      <c r="AY297" s="100" t="s">
        <v>196</v>
      </c>
      <c r="AZ297" s="101">
        <f>_xll.qlInterestRateIndexFixingDate(Currency&amp;"ibor"&amp;Tenor,BA297,Trigger)</f>
        <v>42604</v>
      </c>
      <c r="BA297" s="101">
        <f>_xll.qlCalendarAdvance(Calendar,BA296,AY297,"f",,Trigger)</f>
        <v>42606</v>
      </c>
      <c r="BB297" s="101">
        <f>_xll.qlInterestRateIndexMaturity(Currency&amp;"ibor"&amp;Tenor,BA297,Trigger)</f>
        <v>42971</v>
      </c>
      <c r="BC297" s="246">
        <f>_xll.qlIndexFixing($AC$5,AZ297,TRUE,_xll.ohTrigger(Trigger,Trigger12M))</f>
        <v>3.1454592415481224E-3</v>
      </c>
      <c r="BD297" s="246">
        <f>_xll.qlIndexFixing($BE$1,AZ297,TRUE,_xll.ohTrigger(Trigger,Trigger12M))</f>
        <v>3.1771860982461198E-3</v>
      </c>
    </row>
    <row r="298" spans="51:56" ht="11.25" customHeight="1" x14ac:dyDescent="0.25">
      <c r="AY298" s="100" t="s">
        <v>196</v>
      </c>
      <c r="AZ298" s="101">
        <f>_xll.qlInterestRateIndexFixingDate(Currency&amp;"ibor"&amp;Tenor,BA298,Trigger)</f>
        <v>42605</v>
      </c>
      <c r="BA298" s="101">
        <f>_xll.qlCalendarAdvance(Calendar,BA297,AY298,"f",,Trigger)</f>
        <v>42607</v>
      </c>
      <c r="BB298" s="101">
        <f>_xll.qlInterestRateIndexMaturity(Currency&amp;"ibor"&amp;Tenor,BA298,Trigger)</f>
        <v>42972</v>
      </c>
      <c r="BC298" s="246">
        <f>_xll.qlIndexFixing($AC$5,AZ298,TRUE,_xll.ohTrigger(Trigger,Trigger12M))</f>
        <v>3.1493718804540306E-3</v>
      </c>
      <c r="BD298" s="246">
        <f>_xll.qlIndexFixing($BE$1,AZ298,TRUE,_xll.ohTrigger(Trigger,Trigger12M))</f>
        <v>3.1836627711236904E-3</v>
      </c>
    </row>
    <row r="299" spans="51:56" ht="11.25" customHeight="1" x14ac:dyDescent="0.25">
      <c r="AY299" s="100" t="s">
        <v>196</v>
      </c>
      <c r="AZ299" s="101">
        <f>_xll.qlInterestRateIndexFixingDate(Currency&amp;"ibor"&amp;Tenor,BA299,Trigger)</f>
        <v>42606</v>
      </c>
      <c r="BA299" s="101">
        <f>_xll.qlCalendarAdvance(Calendar,BA298,AY299,"f",,Trigger)</f>
        <v>42608</v>
      </c>
      <c r="BB299" s="101">
        <f>_xll.qlInterestRateIndexMaturity(Currency&amp;"ibor"&amp;Tenor,BA299,Trigger)</f>
        <v>42975</v>
      </c>
      <c r="BC299" s="246">
        <f>_xll.qlIndexFixing($AC$5,AZ299,TRUE,_xll.ohTrigger(Trigger,Trigger12M))</f>
        <v>3.1582437975954079E-3</v>
      </c>
      <c r="BD299" s="246">
        <f>_xll.qlIndexFixing($BE$1,AZ299,TRUE,_xll.ohTrigger(Trigger,Trigger12M))</f>
        <v>3.1973565638173003E-3</v>
      </c>
    </row>
    <row r="300" spans="51:56" ht="11.25" customHeight="1" x14ac:dyDescent="0.25">
      <c r="AY300" s="100" t="s">
        <v>196</v>
      </c>
      <c r="AZ300" s="101">
        <f>_xll.qlInterestRateIndexFixingDate(Currency&amp;"ibor"&amp;Tenor,BA300,Trigger)</f>
        <v>42607</v>
      </c>
      <c r="BA300" s="101">
        <f>_xll.qlCalendarAdvance(Calendar,BA299,AY300,"f",,Trigger)</f>
        <v>42611</v>
      </c>
      <c r="BB300" s="101">
        <f>_xll.qlInterestRateIndexMaturity(Currency&amp;"ibor"&amp;Tenor,BA300,Trigger)</f>
        <v>42976</v>
      </c>
      <c r="BC300" s="246">
        <f>_xll.qlIndexFixing($AC$5,AZ300,TRUE,_xll.ohTrigger(Trigger,Trigger12M))</f>
        <v>3.1650279013525824E-3</v>
      </c>
      <c r="BD300" s="246">
        <f>_xll.qlIndexFixing($BE$1,AZ300,TRUE,_xll.ohTrigger(Trigger,Trigger12M))</f>
        <v>3.2099581061684232E-3</v>
      </c>
    </row>
    <row r="301" spans="51:56" ht="11.25" customHeight="1" x14ac:dyDescent="0.25">
      <c r="AY301" s="100" t="s">
        <v>196</v>
      </c>
      <c r="AZ301" s="101">
        <f>_xll.qlInterestRateIndexFixingDate(Currency&amp;"ibor"&amp;Tenor,BA301,Trigger)</f>
        <v>42608</v>
      </c>
      <c r="BA301" s="101">
        <f>_xll.qlCalendarAdvance(Calendar,BA300,AY301,"f",,Trigger)</f>
        <v>42612</v>
      </c>
      <c r="BB301" s="101">
        <f>_xll.qlInterestRateIndexMaturity(Currency&amp;"ibor"&amp;Tenor,BA301,Trigger)</f>
        <v>42977</v>
      </c>
      <c r="BC301" s="246">
        <f>_xll.qlIndexFixing($AC$5,AZ301,TRUE,_xll.ohTrigger(Trigger,Trigger12M))</f>
        <v>3.1689432729275955E-3</v>
      </c>
      <c r="BD301" s="246">
        <f>_xll.qlIndexFixing($BE$1,AZ301,TRUE,_xll.ohTrigger(Trigger,Trigger12M))</f>
        <v>3.2166161789885131E-3</v>
      </c>
    </row>
    <row r="302" spans="51:56" ht="11.25" customHeight="1" x14ac:dyDescent="0.25">
      <c r="AY302" s="100" t="s">
        <v>196</v>
      </c>
      <c r="AZ302" s="101">
        <f>_xll.qlInterestRateIndexFixingDate(Currency&amp;"ibor"&amp;Tenor,BA302,Trigger)</f>
        <v>42611</v>
      </c>
      <c r="BA302" s="101">
        <f>_xll.qlCalendarAdvance(Calendar,BA301,AY302,"f",,Trigger)</f>
        <v>42613</v>
      </c>
      <c r="BB302" s="101">
        <f>_xll.qlInterestRateIndexMaturity(Currency&amp;"ibor"&amp;Tenor,BA302,Trigger)</f>
        <v>42978</v>
      </c>
      <c r="BC302" s="246">
        <f>_xll.qlIndexFixing($AC$5,AZ302,TRUE,_xll.ohTrigger(Trigger,Trigger12M))</f>
        <v>3.1728591910554394E-3</v>
      </c>
      <c r="BD302" s="246">
        <f>_xll.qlIndexFixing($BE$1,AZ302,TRUE,_xll.ohTrigger(Trigger,Trigger12M))</f>
        <v>3.2233027784732498E-3</v>
      </c>
    </row>
    <row r="303" spans="51:56" ht="11.25" customHeight="1" x14ac:dyDescent="0.25">
      <c r="AY303" s="100" t="s">
        <v>196</v>
      </c>
      <c r="AZ303" s="101">
        <f>_xll.qlInterestRateIndexFixingDate(Currency&amp;"ibor"&amp;Tenor,BA303,Trigger)</f>
        <v>42612</v>
      </c>
      <c r="BA303" s="101">
        <f>_xll.qlCalendarAdvance(Calendar,BA302,AY303,"f",,Trigger)</f>
        <v>42614</v>
      </c>
      <c r="BB303" s="101">
        <f>_xll.qlInterestRateIndexMaturity(Currency&amp;"ibor"&amp;Tenor,BA303,Trigger)</f>
        <v>42979</v>
      </c>
      <c r="BC303" s="246">
        <f>_xll.qlIndexFixing($AC$5,AZ303,TRUE,_xll.ohTrigger(Trigger,Trigger12M))</f>
        <v>3.1767756557424644E-3</v>
      </c>
      <c r="BD303" s="246">
        <f>_xll.qlIndexFixing($BE$1,AZ303,TRUE,_xll.ohTrigger(Trigger,Trigger12M))</f>
        <v>3.2300153200264248E-3</v>
      </c>
    </row>
    <row r="304" spans="51:56" ht="11.25" customHeight="1" x14ac:dyDescent="0.25">
      <c r="AY304" s="100" t="s">
        <v>196</v>
      </c>
      <c r="AZ304" s="101">
        <f>_xll.qlInterestRateIndexFixingDate(Currency&amp;"ibor"&amp;Tenor,BA304,Trigger)</f>
        <v>42613</v>
      </c>
      <c r="BA304" s="101">
        <f>_xll.qlCalendarAdvance(Calendar,BA303,AY304,"f",,Trigger)</f>
        <v>42615</v>
      </c>
      <c r="BB304" s="101">
        <f>_xll.qlInterestRateIndexMaturity(Currency&amp;"ibor"&amp;Tenor,BA304,Trigger)</f>
        <v>42982</v>
      </c>
      <c r="BC304" s="246">
        <f>_xll.qlIndexFixing($AC$5,AZ304,TRUE,_xll.ohTrigger(Trigger,Trigger12M))</f>
        <v>3.1856607033636541E-3</v>
      </c>
      <c r="BD304" s="246">
        <f>_xll.qlIndexFixing($BE$1,AZ304,TRUE,_xll.ohTrigger(Trigger,Trigger12M))</f>
        <v>3.2437328808777024E-3</v>
      </c>
    </row>
    <row r="305" spans="51:56" ht="11.25" customHeight="1" x14ac:dyDescent="0.25">
      <c r="AY305" s="100" t="s">
        <v>196</v>
      </c>
      <c r="AZ305" s="101">
        <f>_xll.qlInterestRateIndexFixingDate(Currency&amp;"ibor"&amp;Tenor,BA305,Trigger)</f>
        <v>42614</v>
      </c>
      <c r="BA305" s="101">
        <f>_xll.qlCalendarAdvance(Calendar,BA304,AY305,"f",,Trigger)</f>
        <v>42618</v>
      </c>
      <c r="BB305" s="101">
        <f>_xll.qlInterestRateIndexMaturity(Currency&amp;"ibor"&amp;Tenor,BA305,Trigger)</f>
        <v>42983</v>
      </c>
      <c r="BC305" s="246">
        <f>_xll.qlIndexFixing($AC$5,AZ305,TRUE,_xll.ohTrigger(Trigger,Trigger12M))</f>
        <v>3.1924469802102769E-3</v>
      </c>
      <c r="BD305" s="246">
        <f>_xll.qlIndexFixing($BE$1,AZ305,TRUE,_xll.ohTrigger(Trigger,Trigger12M))</f>
        <v>3.2570830594268662E-3</v>
      </c>
    </row>
    <row r="306" spans="51:56" ht="11.25" customHeight="1" x14ac:dyDescent="0.25">
      <c r="AY306" s="100" t="s">
        <v>196</v>
      </c>
      <c r="AZ306" s="101">
        <f>_xll.qlInterestRateIndexFixingDate(Currency&amp;"ibor"&amp;Tenor,BA306,Trigger)</f>
        <v>42615</v>
      </c>
      <c r="BA306" s="101">
        <f>_xll.qlCalendarAdvance(Calendar,BA305,AY306,"f",,Trigger)</f>
        <v>42619</v>
      </c>
      <c r="BB306" s="101">
        <f>_xll.qlInterestRateIndexMaturity(Currency&amp;"ibor"&amp;Tenor,BA306,Trigger)</f>
        <v>42984</v>
      </c>
      <c r="BC306" s="246">
        <f>_xll.qlIndexFixing($AC$5,AZ306,TRUE,_xll.ohTrigger(Trigger,Trigger12M))</f>
        <v>3.1963661777889138E-3</v>
      </c>
      <c r="BD306" s="246">
        <f>_xll.qlIndexFixing($BE$1,AZ306,TRUE,_xll.ohTrigger(Trigger,Trigger12M))</f>
        <v>3.2639000339300004E-3</v>
      </c>
    </row>
    <row r="307" spans="51:56" ht="11.25" customHeight="1" x14ac:dyDescent="0.25">
      <c r="AY307" s="100" t="s">
        <v>196</v>
      </c>
      <c r="AZ307" s="101">
        <f>_xll.qlInterestRateIndexFixingDate(Currency&amp;"ibor"&amp;Tenor,BA307,Trigger)</f>
        <v>42618</v>
      </c>
      <c r="BA307" s="101">
        <f>_xll.qlCalendarAdvance(Calendar,BA306,AY307,"f",,Trigger)</f>
        <v>42620</v>
      </c>
      <c r="BB307" s="101">
        <f>_xll.qlInterestRateIndexMaturity(Currency&amp;"ibor"&amp;Tenor,BA307,Trigger)</f>
        <v>42985</v>
      </c>
      <c r="BC307" s="246">
        <f>_xll.qlIndexFixing($AC$5,AZ307,TRUE,_xll.ohTrigger(Trigger,Trigger12M))</f>
        <v>3.2002859219650574E-3</v>
      </c>
      <c r="BD307" s="246">
        <f>_xll.qlIndexFixing($BE$1,AZ307,TRUE,_xll.ohTrigger(Trigger,Trigger12M))</f>
        <v>3.2707361945127091E-3</v>
      </c>
    </row>
    <row r="308" spans="51:56" ht="11.25" customHeight="1" x14ac:dyDescent="0.25">
      <c r="AY308" s="100" t="s">
        <v>196</v>
      </c>
      <c r="AZ308" s="101">
        <f>_xll.qlInterestRateIndexFixingDate(Currency&amp;"ibor"&amp;Tenor,BA308,Trigger)</f>
        <v>42619</v>
      </c>
      <c r="BA308" s="101">
        <f>_xll.qlCalendarAdvance(Calendar,BA307,AY308,"f",,Trigger)</f>
        <v>42621</v>
      </c>
      <c r="BB308" s="101">
        <f>_xll.qlInterestRateIndexMaturity(Currency&amp;"ibor"&amp;Tenor,BA308,Trigger)</f>
        <v>42986</v>
      </c>
      <c r="BC308" s="246">
        <f>_xll.qlIndexFixing($AC$5,AZ308,TRUE,_xll.ohTrigger(Trigger,Trigger12M))</f>
        <v>3.2042062127450592E-3</v>
      </c>
      <c r="BD308" s="246">
        <f>_xll.qlIndexFixing($BE$1,AZ308,TRUE,_xll.ohTrigger(Trigger,Trigger12M))</f>
        <v>3.2775911445013942E-3</v>
      </c>
    </row>
    <row r="309" spans="51:56" ht="11.25" customHeight="1" x14ac:dyDescent="0.25">
      <c r="AY309" s="100" t="s">
        <v>196</v>
      </c>
      <c r="AZ309" s="101">
        <f>_xll.qlInterestRateIndexFixingDate(Currency&amp;"ibor"&amp;Tenor,BA309,Trigger)</f>
        <v>42620</v>
      </c>
      <c r="BA309" s="101">
        <f>_xll.qlCalendarAdvance(Calendar,BA308,AY309,"f",,Trigger)</f>
        <v>42622</v>
      </c>
      <c r="BB309" s="101">
        <f>_xll.qlInterestRateIndexMaturity(Currency&amp;"ibor"&amp;Tenor,BA309,Trigger)</f>
        <v>42989</v>
      </c>
      <c r="BC309" s="246">
        <f>_xll.qlIndexFixing($AC$5,AZ309,TRUE,_xll.ohTrigger(Trigger,Trigger12M))</f>
        <v>3.213104254596155E-3</v>
      </c>
      <c r="BD309" s="246">
        <f>_xll.qlIndexFixing($BE$1,AZ309,TRUE,_xll.ohTrigger(Trigger,Trigger12M))</f>
        <v>3.2912551224068801E-3</v>
      </c>
    </row>
    <row r="310" spans="51:56" ht="11.25" customHeight="1" x14ac:dyDescent="0.25">
      <c r="AY310" s="100" t="s">
        <v>196</v>
      </c>
      <c r="AZ310" s="101">
        <f>_xll.qlInterestRateIndexFixingDate(Currency&amp;"ibor"&amp;Tenor,BA310,Trigger)</f>
        <v>42621</v>
      </c>
      <c r="BA310" s="101">
        <f>_xll.qlCalendarAdvance(Calendar,BA309,AY310,"f",,Trigger)</f>
        <v>42625</v>
      </c>
      <c r="BB310" s="101">
        <f>_xll.qlInterestRateIndexMaturity(Currency&amp;"ibor"&amp;Tenor,BA310,Trigger)</f>
        <v>42990</v>
      </c>
      <c r="BC310" s="246">
        <f>_xll.qlIndexFixing($AC$5,AZ310,TRUE,_xll.ohTrigger(Trigger,Trigger12M))</f>
        <v>3.2198928420304499E-3</v>
      </c>
      <c r="BD310" s="246">
        <f>_xll.qlIndexFixing($BE$1,AZ310,TRUE,_xll.ohTrigger(Trigger,Trigger12M))</f>
        <v>3.3051909046944066E-3</v>
      </c>
    </row>
    <row r="311" spans="51:56" ht="11.25" customHeight="1" x14ac:dyDescent="0.25">
      <c r="AY311" s="100" t="s">
        <v>196</v>
      </c>
      <c r="AZ311" s="101">
        <f>_xll.qlInterestRateIndexFixingDate(Currency&amp;"ibor"&amp;Tenor,BA311,Trigger)</f>
        <v>42622</v>
      </c>
      <c r="BA311" s="101">
        <f>_xll.qlCalendarAdvance(Calendar,BA310,AY311,"f",,Trigger)</f>
        <v>42626</v>
      </c>
      <c r="BB311" s="101">
        <f>_xll.qlInterestRateIndexMaturity(Currency&amp;"ibor"&amp;Tenor,BA311,Trigger)</f>
        <v>42991</v>
      </c>
      <c r="BC311" s="246">
        <f>_xll.qlIndexFixing($AC$5,AZ311,TRUE,_xll.ohTrigger(Trigger,Trigger12M))</f>
        <v>3.223815865925008E-3</v>
      </c>
      <c r="BD311" s="246">
        <f>_xll.qlIndexFixing($BE$1,AZ311,TRUE,_xll.ohTrigger(Trigger,Trigger12M))</f>
        <v>3.3121338512592546E-3</v>
      </c>
    </row>
    <row r="312" spans="51:56" ht="11.25" customHeight="1" x14ac:dyDescent="0.25">
      <c r="AY312" s="100" t="s">
        <v>196</v>
      </c>
      <c r="AZ312" s="101">
        <f>_xll.qlInterestRateIndexFixingDate(Currency&amp;"ibor"&amp;Tenor,BA312,Trigger)</f>
        <v>42625</v>
      </c>
      <c r="BA312" s="101">
        <f>_xll.qlCalendarAdvance(Calendar,BA311,AY312,"f",,Trigger)</f>
        <v>42627</v>
      </c>
      <c r="BB312" s="101">
        <f>_xll.qlInterestRateIndexMaturity(Currency&amp;"ibor"&amp;Tenor,BA312,Trigger)</f>
        <v>42992</v>
      </c>
      <c r="BC312" s="246">
        <f>_xll.qlIndexFixing($AC$5,AZ312,TRUE,_xll.ohTrigger(Trigger,Trigger12M))</f>
        <v>3.2277394364619693E-3</v>
      </c>
      <c r="BD312" s="246">
        <f>_xll.qlIndexFixing($BE$1,AZ312,TRUE,_xll.ohTrigger(Trigger,Trigger12M))</f>
        <v>3.3190932069773714E-3</v>
      </c>
    </row>
    <row r="313" spans="51:56" ht="11.25" customHeight="1" x14ac:dyDescent="0.25">
      <c r="AY313" s="100" t="s">
        <v>196</v>
      </c>
      <c r="AZ313" s="101">
        <f>_xll.qlInterestRateIndexFixingDate(Currency&amp;"ibor"&amp;Tenor,BA313,Trigger)</f>
        <v>42626</v>
      </c>
      <c r="BA313" s="101">
        <f>_xll.qlCalendarAdvance(Calendar,BA312,AY313,"f",,Trigger)</f>
        <v>42628</v>
      </c>
      <c r="BB313" s="101">
        <f>_xll.qlInterestRateIndexMaturity(Currency&amp;"ibor"&amp;Tenor,BA313,Trigger)</f>
        <v>42993</v>
      </c>
      <c r="BC313" s="246">
        <f>_xll.qlIndexFixing($AC$5,AZ313,TRUE,_xll.ohTrigger(Trigger,Trigger12M))</f>
        <v>3.2316635536470267E-3</v>
      </c>
      <c r="BD313" s="246">
        <f>_xll.qlIndexFixing($BE$1,AZ313,TRUE,_xll.ohTrigger(Trigger,Trigger12M))</f>
        <v>3.3260685751044208E-3</v>
      </c>
    </row>
    <row r="314" spans="51:56" ht="11.25" customHeight="1" x14ac:dyDescent="0.25">
      <c r="AY314" s="100" t="s">
        <v>196</v>
      </c>
      <c r="AZ314" s="101">
        <f>_xll.qlInterestRateIndexFixingDate(Currency&amp;"ibor"&amp;Tenor,BA314,Trigger)</f>
        <v>42627</v>
      </c>
      <c r="BA314" s="101">
        <f>_xll.qlCalendarAdvance(Calendar,BA313,AY314,"f",,Trigger)</f>
        <v>42629</v>
      </c>
      <c r="BB314" s="101">
        <f>_xll.qlInterestRateIndexMaturity(Currency&amp;"ibor"&amp;Tenor,BA314,Trigger)</f>
        <v>42996</v>
      </c>
      <c r="BC314" s="246">
        <f>_xll.qlIndexFixing($AC$5,AZ314,TRUE,_xll.ohTrigger(Trigger,Trigger12M))</f>
        <v>3.2412837027872851E-3</v>
      </c>
      <c r="BD314" s="246">
        <f>_xll.qlIndexFixing($BE$1,AZ314,TRUE,_xll.ohTrigger(Trigger,Trigger12M))</f>
        <v>3.3396635680765377E-3</v>
      </c>
    </row>
    <row r="315" spans="51:56" ht="11.25" customHeight="1" x14ac:dyDescent="0.25">
      <c r="AY315" s="100" t="s">
        <v>196</v>
      </c>
      <c r="AZ315" s="101">
        <f>_xll.qlInterestRateIndexFixingDate(Currency&amp;"ibor"&amp;Tenor,BA315,Trigger)</f>
        <v>42628</v>
      </c>
      <c r="BA315" s="101">
        <f>_xll.qlCalendarAdvance(Calendar,BA314,AY315,"f",,Trigger)</f>
        <v>42632</v>
      </c>
      <c r="BB315" s="101">
        <f>_xll.qlInterestRateIndexMaturity(Currency&amp;"ibor"&amp;Tenor,BA315,Trigger)</f>
        <v>42997</v>
      </c>
      <c r="BC315" s="246">
        <f>_xll.qlIndexFixing($AC$5,AZ315,TRUE,_xll.ohTrigger(Trigger,Trigger12M))</f>
        <v>3.2502372766671297E-3</v>
      </c>
      <c r="BD315" s="246">
        <f>_xll.qlIndexFixing($BE$1,AZ315,TRUE,_xll.ohTrigger(Trigger,Trigger12M))</f>
        <v>3.3541222364470865E-3</v>
      </c>
    </row>
    <row r="316" spans="51:56" ht="11.25" customHeight="1" x14ac:dyDescent="0.25">
      <c r="AY316" s="100" t="s">
        <v>196</v>
      </c>
      <c r="AZ316" s="101">
        <f>_xll.qlInterestRateIndexFixingDate(Currency&amp;"ibor"&amp;Tenor,BA316,Trigger)</f>
        <v>42629</v>
      </c>
      <c r="BA316" s="101">
        <f>_xll.qlCalendarAdvance(Calendar,BA315,AY316,"f",,Trigger)</f>
        <v>42633</v>
      </c>
      <c r="BB316" s="101">
        <f>_xll.qlInterestRateIndexMaturity(Currency&amp;"ibor"&amp;Tenor,BA316,Trigger)</f>
        <v>42998</v>
      </c>
      <c r="BC316" s="246">
        <f>_xll.qlIndexFixing($AC$5,AZ316,TRUE,_xll.ohTrigger(Trigger,Trigger12M))</f>
        <v>3.2548901204300083E-3</v>
      </c>
      <c r="BD316" s="246">
        <f>_xll.qlIndexFixing($BE$1,AZ316,TRUE,_xll.ohTrigger(Trigger,Trigger12M))</f>
        <v>3.361171715084741E-3</v>
      </c>
    </row>
    <row r="317" spans="51:56" ht="11.25" customHeight="1" x14ac:dyDescent="0.25">
      <c r="AY317" s="100" t="s">
        <v>196</v>
      </c>
      <c r="AZ317" s="101">
        <f>_xll.qlInterestRateIndexFixingDate(Currency&amp;"ibor"&amp;Tenor,BA317,Trigger)</f>
        <v>42632</v>
      </c>
      <c r="BA317" s="101">
        <f>_xll.qlCalendarAdvance(Calendar,BA316,AY317,"f",,Trigger)</f>
        <v>42634</v>
      </c>
      <c r="BB317" s="101">
        <f>_xll.qlInterestRateIndexMaturity(Currency&amp;"ibor"&amp;Tenor,BA317,Trigger)</f>
        <v>42999</v>
      </c>
      <c r="BC317" s="246">
        <f>_xll.qlIndexFixing($AC$5,AZ317,TRUE,_xll.ohTrigger(Trigger,Trigger12M))</f>
        <v>3.2595467295018282E-3</v>
      </c>
      <c r="BD317" s="246">
        <f>_xll.qlIndexFixing($BE$1,AZ317,TRUE,_xll.ohTrigger(Trigger,Trigger12M))</f>
        <v>3.3682348254439011E-3</v>
      </c>
    </row>
    <row r="318" spans="51:56" ht="11.25" customHeight="1" x14ac:dyDescent="0.25">
      <c r="AY318" s="100" t="s">
        <v>196</v>
      </c>
      <c r="AZ318" s="101">
        <f>_xll.qlInterestRateIndexFixingDate(Currency&amp;"ibor"&amp;Tenor,BA318,Trigger)</f>
        <v>42633</v>
      </c>
      <c r="BA318" s="101">
        <f>_xll.qlCalendarAdvance(Calendar,BA317,AY318,"f",,Trigger)</f>
        <v>42635</v>
      </c>
      <c r="BB318" s="101">
        <f>_xll.qlInterestRateIndexMaturity(Currency&amp;"ibor"&amp;Tenor,BA318,Trigger)</f>
        <v>43000</v>
      </c>
      <c r="BC318" s="246">
        <f>_xll.qlIndexFixing($AC$5,AZ318,TRUE,_xll.ohTrigger(Trigger,Trigger12M))</f>
        <v>3.2656183138378386E-3</v>
      </c>
      <c r="BD318" s="246">
        <f>_xll.qlIndexFixing($BE$1,AZ318,TRUE,_xll.ohTrigger(Trigger,Trigger12M))</f>
        <v>3.3753111707053307E-3</v>
      </c>
    </row>
    <row r="319" spans="51:56" ht="11.25" customHeight="1" x14ac:dyDescent="0.25">
      <c r="AY319" s="100" t="s">
        <v>196</v>
      </c>
      <c r="AZ319" s="101">
        <f>_xll.qlInterestRateIndexFixingDate(Currency&amp;"ibor"&amp;Tenor,BA319,Trigger)</f>
        <v>42634</v>
      </c>
      <c r="BA319" s="101">
        <f>_xll.qlCalendarAdvance(Calendar,BA318,AY319,"f",,Trigger)</f>
        <v>42636</v>
      </c>
      <c r="BB319" s="101">
        <f>_xll.qlInterestRateIndexMaturity(Currency&amp;"ibor"&amp;Tenor,BA319,Trigger)</f>
        <v>43003</v>
      </c>
      <c r="BC319" s="246">
        <f>_xll.qlIndexFixing($AC$5,AZ319,TRUE,_xll.ohTrigger(Trigger,Trigger12M))</f>
        <v>3.2794698392988849E-3</v>
      </c>
      <c r="BD319" s="246">
        <f>_xll.qlIndexFixing($BE$1,AZ319,TRUE,_xll.ohTrigger(Trigger,Trigger12M))</f>
        <v>3.3888228776449915E-3</v>
      </c>
    </row>
    <row r="320" spans="51:56" ht="11.25" customHeight="1" x14ac:dyDescent="0.25">
      <c r="AY320" s="100" t="s">
        <v>196</v>
      </c>
      <c r="AZ320" s="101">
        <f>_xll.qlInterestRateIndexFixingDate(Currency&amp;"ibor"&amp;Tenor,BA320,Trigger)</f>
        <v>42635</v>
      </c>
      <c r="BA320" s="101">
        <f>_xll.qlCalendarAdvance(Calendar,BA319,AY320,"f",,Trigger)</f>
        <v>42639</v>
      </c>
      <c r="BB320" s="101">
        <f>_xll.qlInterestRateIndexMaturity(Currency&amp;"ibor"&amp;Tenor,BA320,Trigger)</f>
        <v>43004</v>
      </c>
      <c r="BC320" s="246">
        <f>_xll.qlIndexFixing($AC$5,AZ320,TRUE,_xll.ohTrigger(Trigger,Trigger12M))</f>
        <v>3.2899770909721564E-3</v>
      </c>
      <c r="BD320" s="246">
        <f>_xll.qlIndexFixing($BE$1,AZ320,TRUE,_xll.ohTrigger(Trigger,Trigger12M))</f>
        <v>3.4037409640239723E-3</v>
      </c>
    </row>
    <row r="321" spans="51:56" ht="11.25" customHeight="1" x14ac:dyDescent="0.25">
      <c r="AY321" s="100" t="s">
        <v>196</v>
      </c>
      <c r="AZ321" s="101">
        <f>_xll.qlInterestRateIndexFixingDate(Currency&amp;"ibor"&amp;Tenor,BA321,Trigger)</f>
        <v>42636</v>
      </c>
      <c r="BA321" s="101">
        <f>_xll.qlCalendarAdvance(Calendar,BA320,AY321,"f",,Trigger)</f>
        <v>42640</v>
      </c>
      <c r="BB321" s="101">
        <f>_xll.qlInterestRateIndexMaturity(Currency&amp;"ibor"&amp;Tenor,BA321,Trigger)</f>
        <v>43005</v>
      </c>
      <c r="BC321" s="246">
        <f>_xll.qlIndexFixing($AC$5,AZ321,TRUE,_xll.ohTrigger(Trigger,Trigger12M))</f>
        <v>3.296084895869402E-3</v>
      </c>
      <c r="BD321" s="246">
        <f>_xll.qlIndexFixing($BE$1,AZ321,TRUE,_xll.ohTrigger(Trigger,Trigger12M))</f>
        <v>3.4108775311378933E-3</v>
      </c>
    </row>
    <row r="322" spans="51:56" ht="11.25" customHeight="1" x14ac:dyDescent="0.25">
      <c r="AY322" s="100" t="s">
        <v>196</v>
      </c>
      <c r="AZ322" s="101">
        <f>_xll.qlInterestRateIndexFixingDate(Currency&amp;"ibor"&amp;Tenor,BA322,Trigger)</f>
        <v>42639</v>
      </c>
      <c r="BA322" s="101">
        <f>_xll.qlCalendarAdvance(Calendar,BA321,AY322,"f",,Trigger)</f>
        <v>42641</v>
      </c>
      <c r="BB322" s="101">
        <f>_xll.qlInterestRateIndexMaturity(Currency&amp;"ibor"&amp;Tenor,BA322,Trigger)</f>
        <v>43006</v>
      </c>
      <c r="BC322" s="246">
        <f>_xll.qlIndexFixing($AC$5,AZ322,TRUE,_xll.ohTrigger(Trigger,Trigger12M))</f>
        <v>3.3021999452793635E-3</v>
      </c>
      <c r="BD322" s="246">
        <f>_xll.qlIndexFixing($BE$1,AZ322,TRUE,_xll.ohTrigger(Trigger,Trigger12M))</f>
        <v>3.4180249520137586E-3</v>
      </c>
    </row>
    <row r="323" spans="51:56" ht="11.25" customHeight="1" x14ac:dyDescent="0.25">
      <c r="AY323" s="100" t="s">
        <v>196</v>
      </c>
      <c r="AZ323" s="101">
        <f>_xll.qlInterestRateIndexFixingDate(Currency&amp;"ibor"&amp;Tenor,BA323,Trigger)</f>
        <v>42640</v>
      </c>
      <c r="BA323" s="101">
        <f>_xll.qlCalendarAdvance(Calendar,BA322,AY323,"f",,Trigger)</f>
        <v>42642</v>
      </c>
      <c r="BB323" s="101">
        <f>_xll.qlInterestRateIndexMaturity(Currency&amp;"ibor"&amp;Tenor,BA323,Trigger)</f>
        <v>43007</v>
      </c>
      <c r="BC323" s="246">
        <f>_xll.qlIndexFixing($AC$5,AZ323,TRUE,_xll.ohTrigger(Trigger,Trigger12M))</f>
        <v>3.3083222393358517E-3</v>
      </c>
      <c r="BD323" s="246">
        <f>_xll.qlIndexFixing($BE$1,AZ323,TRUE,_xll.ohTrigger(Trigger,Trigger12M))</f>
        <v>3.4251828297559004E-3</v>
      </c>
    </row>
    <row r="324" spans="51:56" ht="11.25" customHeight="1" x14ac:dyDescent="0.25">
      <c r="AY324" s="100" t="s">
        <v>196</v>
      </c>
      <c r="AZ324" s="101">
        <f>_xll.qlInterestRateIndexFixingDate(Currency&amp;"ibor"&amp;Tenor,BA324,Trigger)</f>
        <v>42641</v>
      </c>
      <c r="BA324" s="101">
        <f>_xll.qlCalendarAdvance(Calendar,BA323,AY324,"f",,Trigger)</f>
        <v>42643</v>
      </c>
      <c r="BB324" s="101">
        <f>_xll.qlInterestRateIndexMaturity(Currency&amp;"ibor"&amp;Tenor,BA324,Trigger)</f>
        <v>43007</v>
      </c>
      <c r="BC324" s="246">
        <f>_xll.qlIndexFixing($AC$5,AZ324,TRUE,_xll.ohTrigger(Trigger,Trigger12M))</f>
        <v>3.3105688414779093E-3</v>
      </c>
      <c r="BD324" s="246">
        <f>_xll.qlIndexFixing($BE$1,AZ324,TRUE,_xll.ohTrigger(Trigger,Trigger12M))</f>
        <v>3.4292125057951046E-3</v>
      </c>
    </row>
    <row r="325" spans="51:56" ht="11.25" customHeight="1" x14ac:dyDescent="0.25">
      <c r="AY325" s="100" t="s">
        <v>196</v>
      </c>
      <c r="AZ325" s="101">
        <f>_xll.qlInterestRateIndexFixingDate(Currency&amp;"ibor"&amp;Tenor,BA325,Trigger)</f>
        <v>42642</v>
      </c>
      <c r="BA325" s="101">
        <f>_xll.qlCalendarAdvance(Calendar,BA324,AY325,"f",,Trigger)</f>
        <v>42646</v>
      </c>
      <c r="BB325" s="101">
        <f>_xll.qlInterestRateIndexMaturity(Currency&amp;"ibor"&amp;Tenor,BA325,Trigger)</f>
        <v>43011</v>
      </c>
      <c r="BC325" s="246">
        <f>_xll.qlIndexFixing($AC$5,AZ325,TRUE,_xll.ohTrigger(Trigger,Trigger12M))</f>
        <v>3.3328838647091975E-3</v>
      </c>
      <c r="BD325" s="246">
        <f>_xll.qlIndexFixing($BE$1,AZ325,TRUE,_xll.ohTrigger(Trigger,Trigger12M))</f>
        <v>3.4539109710888904E-3</v>
      </c>
    </row>
    <row r="326" spans="51:56" ht="11.25" customHeight="1" x14ac:dyDescent="0.25">
      <c r="AY326" s="100" t="s">
        <v>196</v>
      </c>
      <c r="AZ326" s="101">
        <f>_xll.qlInterestRateIndexFixingDate(Currency&amp;"ibor"&amp;Tenor,BA326,Trigger)</f>
        <v>42643</v>
      </c>
      <c r="BA326" s="101">
        <f>_xll.qlCalendarAdvance(Calendar,BA325,AY326,"f",,Trigger)</f>
        <v>42647</v>
      </c>
      <c r="BB326" s="101">
        <f>_xll.qlInterestRateIndexMaturity(Currency&amp;"ibor"&amp;Tenor,BA326,Trigger)</f>
        <v>43012</v>
      </c>
      <c r="BC326" s="246">
        <f>_xll.qlIndexFixing($AC$5,AZ326,TRUE,_xll.ohTrigger(Trigger,Trigger12M))</f>
        <v>3.3390423840111735E-3</v>
      </c>
      <c r="BD326" s="246">
        <f>_xll.qlIndexFixing($BE$1,AZ326,TRUE,_xll.ohTrigger(Trigger,Trigger12M))</f>
        <v>3.4611153318039006E-3</v>
      </c>
    </row>
    <row r="327" spans="51:56" ht="11.25" customHeight="1" x14ac:dyDescent="0.25">
      <c r="AY327" s="100" t="s">
        <v>196</v>
      </c>
      <c r="AZ327" s="101">
        <f>_xll.qlInterestRateIndexFixingDate(Currency&amp;"ibor"&amp;Tenor,BA327,Trigger)</f>
        <v>42646</v>
      </c>
      <c r="BA327" s="101">
        <f>_xll.qlCalendarAdvance(Calendar,BA326,AY327,"f",,Trigger)</f>
        <v>42648</v>
      </c>
      <c r="BB327" s="101">
        <f>_xll.qlInterestRateIndexMaturity(Currency&amp;"ibor"&amp;Tenor,BA327,Trigger)</f>
        <v>43013</v>
      </c>
      <c r="BC327" s="246">
        <f>_xll.qlIndexFixing($AC$5,AZ327,TRUE,_xll.ohTrigger(Trigger,Trigger12M))</f>
        <v>3.3452081487660452E-3</v>
      </c>
      <c r="BD327" s="246">
        <f>_xll.qlIndexFixing($BE$1,AZ327,TRUE,_xll.ohTrigger(Trigger,Trigger12M))</f>
        <v>3.4683286825690396E-3</v>
      </c>
    </row>
    <row r="328" spans="51:56" ht="11.25" customHeight="1" x14ac:dyDescent="0.25">
      <c r="AY328" s="100" t="s">
        <v>196</v>
      </c>
      <c r="AZ328" s="101">
        <f>_xll.qlInterestRateIndexFixingDate(Currency&amp;"ibor"&amp;Tenor,BA328,Trigger)</f>
        <v>42647</v>
      </c>
      <c r="BA328" s="101">
        <f>_xll.qlCalendarAdvance(Calendar,BA327,AY328,"f",,Trigger)</f>
        <v>42649</v>
      </c>
      <c r="BB328" s="101">
        <f>_xll.qlInterestRateIndexMaturity(Currency&amp;"ibor"&amp;Tenor,BA328,Trigger)</f>
        <v>43014</v>
      </c>
      <c r="BC328" s="246">
        <f>_xll.qlIndexFixing($AC$5,AZ328,TRUE,_xll.ohTrigger(Trigger,Trigger12M))</f>
        <v>3.3513811591087176E-3</v>
      </c>
      <c r="BD328" s="246">
        <f>_xll.qlIndexFixing($BE$1,AZ328,TRUE,_xll.ohTrigger(Trigger,Trigger12M))</f>
        <v>3.4755515412260769E-3</v>
      </c>
    </row>
    <row r="329" spans="51:56" ht="11.25" customHeight="1" x14ac:dyDescent="0.25">
      <c r="AY329" s="100" t="s">
        <v>196</v>
      </c>
      <c r="AZ329" s="101">
        <f>_xll.qlInterestRateIndexFixingDate(Currency&amp;"ibor"&amp;Tenor,BA329,Trigger)</f>
        <v>42648</v>
      </c>
      <c r="BA329" s="101">
        <f>_xll.qlCalendarAdvance(Calendar,BA328,AY329,"f",,Trigger)</f>
        <v>42650</v>
      </c>
      <c r="BB329" s="101">
        <f>_xll.qlInterestRateIndexMaturity(Currency&amp;"ibor"&amp;Tenor,BA329,Trigger)</f>
        <v>43017</v>
      </c>
      <c r="BC329" s="246">
        <f>_xll.qlIndexFixing($AC$5,AZ329,TRUE,_xll.ohTrigger(Trigger,Trigger12M))</f>
        <v>3.3652810191392149E-3</v>
      </c>
      <c r="BD329" s="246">
        <f>_xll.qlIndexFixing($BE$1,AZ329,TRUE,_xll.ohTrigger(Trigger,Trigger12M))</f>
        <v>3.4888623059426771E-3</v>
      </c>
    </row>
    <row r="330" spans="51:56" ht="11.25" customHeight="1" x14ac:dyDescent="0.25">
      <c r="AY330" s="100" t="s">
        <v>196</v>
      </c>
      <c r="AZ330" s="101">
        <f>_xll.qlInterestRateIndexFixingDate(Currency&amp;"ibor"&amp;Tenor,BA330,Trigger)</f>
        <v>42649</v>
      </c>
      <c r="BA330" s="101">
        <f>_xll.qlCalendarAdvance(Calendar,BA329,AY330,"f",,Trigger)</f>
        <v>42653</v>
      </c>
      <c r="BB330" s="101">
        <f>_xll.qlInterestRateIndexMaturity(Currency&amp;"ibor"&amp;Tenor,BA330,Trigger)</f>
        <v>43018</v>
      </c>
      <c r="BC330" s="246">
        <f>_xll.qlIndexFixing($AC$5,AZ330,TRUE,_xll.ohTrigger(Trigger,Trigger12M))</f>
        <v>3.3761456590612267E-3</v>
      </c>
      <c r="BD330" s="246">
        <f>_xll.qlIndexFixing($BE$1,AZ330,TRUE,_xll.ohTrigger(Trigger,Trigger12M))</f>
        <v>3.5045484121495377E-3</v>
      </c>
    </row>
    <row r="331" spans="51:56" ht="11.25" customHeight="1" x14ac:dyDescent="0.25">
      <c r="AY331" s="100" t="s">
        <v>196</v>
      </c>
      <c r="AZ331" s="101">
        <f>_xll.qlInterestRateIndexFixingDate(Currency&amp;"ibor"&amp;Tenor,BA331,Trigger)</f>
        <v>42650</v>
      </c>
      <c r="BA331" s="101">
        <f>_xll.qlCalendarAdvance(Calendar,BA330,AY331,"f",,Trigger)</f>
        <v>42654</v>
      </c>
      <c r="BB331" s="101">
        <f>_xll.qlInterestRateIndexMaturity(Currency&amp;"ibor"&amp;Tenor,BA331,Trigger)</f>
        <v>43019</v>
      </c>
      <c r="BC331" s="246">
        <f>_xll.qlIndexFixing($AC$5,AZ331,TRUE,_xll.ohTrigger(Trigger,Trigger12M))</f>
        <v>3.382354899372404E-3</v>
      </c>
      <c r="BD331" s="246">
        <f>_xll.qlIndexFixing($BE$1,AZ331,TRUE,_xll.ohTrigger(Trigger,Trigger12M))</f>
        <v>3.5118265784339843E-3</v>
      </c>
    </row>
    <row r="332" spans="51:56" ht="11.25" customHeight="1" x14ac:dyDescent="0.25">
      <c r="AY332" s="100" t="s">
        <v>196</v>
      </c>
      <c r="AZ332" s="101">
        <f>_xll.qlInterestRateIndexFixingDate(Currency&amp;"ibor"&amp;Tenor,BA332,Trigger)</f>
        <v>42653</v>
      </c>
      <c r="BA332" s="101">
        <f>_xll.qlCalendarAdvance(Calendar,BA331,AY332,"f",,Trigger)</f>
        <v>42655</v>
      </c>
      <c r="BB332" s="101">
        <f>_xll.qlInterestRateIndexMaturity(Currency&amp;"ibor"&amp;Tenor,BA332,Trigger)</f>
        <v>43020</v>
      </c>
      <c r="BC332" s="246">
        <f>_xll.qlIndexFixing($AC$5,AZ332,TRUE,_xll.ohTrigger(Trigger,Trigger12M))</f>
        <v>3.3885713860843207E-3</v>
      </c>
      <c r="BD332" s="246">
        <f>_xll.qlIndexFixing($BE$1,AZ332,TRUE,_xll.ohTrigger(Trigger,Trigger12M))</f>
        <v>3.5191173599857279E-3</v>
      </c>
    </row>
    <row r="333" spans="51:56" ht="11.25" customHeight="1" x14ac:dyDescent="0.25">
      <c r="AY333" s="100" t="s">
        <v>196</v>
      </c>
      <c r="AZ333" s="101">
        <f>_xll.qlInterestRateIndexFixingDate(Currency&amp;"ibor"&amp;Tenor,BA333,Trigger)</f>
        <v>42654</v>
      </c>
      <c r="BA333" s="101">
        <f>_xll.qlCalendarAdvance(Calendar,BA332,AY333,"f",,Trigger)</f>
        <v>42656</v>
      </c>
      <c r="BB333" s="101">
        <f>_xll.qlInterestRateIndexMaturity(Currency&amp;"ibor"&amp;Tenor,BA333,Trigger)</f>
        <v>43021</v>
      </c>
      <c r="BC333" s="246">
        <f>_xll.qlIndexFixing($AC$5,AZ333,TRUE,_xll.ohTrigger(Trigger,Trigger12M))</f>
        <v>3.3947951193331973E-3</v>
      </c>
      <c r="BD333" s="246">
        <f>_xll.qlIndexFixing($BE$1,AZ333,TRUE,_xll.ohTrigger(Trigger,Trigger12M))</f>
        <v>3.5264212747560387E-3</v>
      </c>
    </row>
    <row r="334" spans="51:56" ht="11.25" customHeight="1" x14ac:dyDescent="0.25">
      <c r="AY334" s="100" t="s">
        <v>196</v>
      </c>
      <c r="AZ334" s="101">
        <f>_xll.qlInterestRateIndexFixingDate(Currency&amp;"ibor"&amp;Tenor,BA334,Trigger)</f>
        <v>42655</v>
      </c>
      <c r="BA334" s="101">
        <f>_xll.qlCalendarAdvance(Calendar,BA333,AY334,"f",,Trigger)</f>
        <v>42657</v>
      </c>
      <c r="BB334" s="101">
        <f>_xll.qlInterestRateIndexMaturity(Currency&amp;"ibor"&amp;Tenor,BA334,Trigger)</f>
        <v>43024</v>
      </c>
      <c r="BC334" s="246">
        <f>_xll.qlIndexFixing($AC$5,AZ334,TRUE,_xll.ohTrigger(Trigger,Trigger12M))</f>
        <v>3.4087162954219443E-3</v>
      </c>
      <c r="BD334" s="246">
        <f>_xll.qlIndexFixing($BE$1,AZ334,TRUE,_xll.ohTrigger(Trigger,Trigger12M))</f>
        <v>3.5396540484524332E-3</v>
      </c>
    </row>
    <row r="335" spans="51:56" ht="11.25" customHeight="1" x14ac:dyDescent="0.25">
      <c r="AY335" s="100" t="s">
        <v>196</v>
      </c>
      <c r="AZ335" s="101">
        <f>_xll.qlInterestRateIndexFixingDate(Currency&amp;"ibor"&amp;Tenor,BA335,Trigger)</f>
        <v>42656</v>
      </c>
      <c r="BA335" s="101">
        <f>_xll.qlCalendarAdvance(Calendar,BA334,AY335,"f",,Trigger)</f>
        <v>42660</v>
      </c>
      <c r="BB335" s="101">
        <f>_xll.qlInterestRateIndexMaturity(Currency&amp;"ibor"&amp;Tenor,BA335,Trigger)</f>
        <v>43025</v>
      </c>
      <c r="BC335" s="246">
        <f>_xll.qlIndexFixing($AC$5,AZ335,TRUE,_xll.ohTrigger(Trigger,Trigger12M))</f>
        <v>3.4197625204237894E-3</v>
      </c>
      <c r="BD335" s="246">
        <f>_xll.qlIndexFixing($BE$1,AZ335,TRUE,_xll.ohTrigger(Trigger,Trigger12M))</f>
        <v>3.5557786255871224E-3</v>
      </c>
    </row>
    <row r="336" spans="51:56" ht="11.25" customHeight="1" x14ac:dyDescent="0.25">
      <c r="AY336" s="100" t="s">
        <v>196</v>
      </c>
      <c r="AZ336" s="101">
        <f>_xll.qlInterestRateIndexFixingDate(Currency&amp;"ibor"&amp;Tenor,BA336,Trigger)</f>
        <v>42657</v>
      </c>
      <c r="BA336" s="101">
        <f>_xll.qlCalendarAdvance(Calendar,BA335,AY336,"f",,Trigger)</f>
        <v>42661</v>
      </c>
      <c r="BB336" s="101">
        <f>_xll.qlInterestRateIndexMaturity(Currency&amp;"ibor"&amp;Tenor,BA336,Trigger)</f>
        <v>43026</v>
      </c>
      <c r="BC336" s="246">
        <f>_xll.qlIndexFixing($AC$5,AZ336,TRUE,_xll.ohTrigger(Trigger,Trigger12M))</f>
        <v>3.4260224884033884E-3</v>
      </c>
      <c r="BD336" s="246">
        <f>_xll.qlIndexFixing($BE$1,AZ336,TRUE,_xll.ohTrigger(Trigger,Trigger12M))</f>
        <v>3.5631559762637753E-3</v>
      </c>
    </row>
    <row r="337" spans="51:56" ht="11.25" customHeight="1" x14ac:dyDescent="0.25">
      <c r="AY337" s="100" t="s">
        <v>196</v>
      </c>
      <c r="AZ337" s="101">
        <f>_xll.qlInterestRateIndexFixingDate(Currency&amp;"ibor"&amp;Tenor,BA337,Trigger)</f>
        <v>42660</v>
      </c>
      <c r="BA337" s="101">
        <f>_xll.qlCalendarAdvance(Calendar,BA336,AY337,"f",,Trigger)</f>
        <v>42662</v>
      </c>
      <c r="BB337" s="101">
        <f>_xll.qlInterestRateIndexMaturity(Currency&amp;"ibor"&amp;Tenor,BA337,Trigger)</f>
        <v>43027</v>
      </c>
      <c r="BC337" s="246">
        <f>_xll.qlIndexFixing($AC$5,AZ337,TRUE,_xll.ohTrigger(Trigger,Trigger12M))</f>
        <v>3.4322897037394559E-3</v>
      </c>
      <c r="BD337" s="246">
        <f>_xll.qlIndexFixing($BE$1,AZ337,TRUE,_xll.ohTrigger(Trigger,Trigger12M))</f>
        <v>3.5705495681966587E-3</v>
      </c>
    </row>
    <row r="338" spans="51:56" ht="11.25" customHeight="1" x14ac:dyDescent="0.25">
      <c r="AY338" s="100" t="s">
        <v>196</v>
      </c>
      <c r="AZ338" s="101">
        <f>_xll.qlInterestRateIndexFixingDate(Currency&amp;"ibor"&amp;Tenor,BA338,Trigger)</f>
        <v>42661</v>
      </c>
      <c r="BA338" s="101">
        <f>_xll.qlCalendarAdvance(Calendar,BA337,AY338,"f",,Trigger)</f>
        <v>42663</v>
      </c>
      <c r="BB338" s="101">
        <f>_xll.qlInterestRateIndexMaturity(Currency&amp;"ibor"&amp;Tenor,BA338,Trigger)</f>
        <v>43028</v>
      </c>
      <c r="BC338" s="246">
        <f>_xll.qlIndexFixing($AC$5,AZ338,TRUE,_xll.ohTrigger(Trigger,Trigger12M))</f>
        <v>3.4385641665693064E-3</v>
      </c>
      <c r="BD338" s="246">
        <f>_xll.qlIndexFixing($BE$1,AZ338,TRUE,_xll.ohTrigger(Trigger,Trigger12M))</f>
        <v>3.5779599194482965E-3</v>
      </c>
    </row>
    <row r="339" spans="51:56" ht="11.25" customHeight="1" x14ac:dyDescent="0.25">
      <c r="AY339" s="100" t="s">
        <v>196</v>
      </c>
      <c r="AZ339" s="101">
        <f>_xll.qlInterestRateIndexFixingDate(Currency&amp;"ibor"&amp;Tenor,BA339,Trigger)</f>
        <v>42662</v>
      </c>
      <c r="BA339" s="101">
        <f>_xll.qlCalendarAdvance(Calendar,BA338,AY339,"f",,Trigger)</f>
        <v>42664</v>
      </c>
      <c r="BB339" s="101">
        <f>_xll.qlInterestRateIndexMaturity(Currency&amp;"ibor"&amp;Tenor,BA339,Trigger)</f>
        <v>43031</v>
      </c>
      <c r="BC339" s="246">
        <f>_xll.qlIndexFixing($AC$5,AZ339,TRUE,_xll.ohTrigger(Trigger,Trigger12M))</f>
        <v>3.452504757930879E-3</v>
      </c>
      <c r="BD339" s="246">
        <f>_xll.qlIndexFixing($BE$1,AZ339,TRUE,_xll.ohTrigger(Trigger,Trigger12M))</f>
        <v>3.591145509023556E-3</v>
      </c>
    </row>
    <row r="340" spans="51:56" ht="11.25" customHeight="1" x14ac:dyDescent="0.25">
      <c r="AY340" s="100" t="s">
        <v>196</v>
      </c>
      <c r="AZ340" s="101">
        <f>_xll.qlInterestRateIndexFixingDate(Currency&amp;"ibor"&amp;Tenor,BA340,Trigger)</f>
        <v>42663</v>
      </c>
      <c r="BA340" s="101">
        <f>_xll.qlCalendarAdvance(Calendar,BA339,AY340,"f",,Trigger)</f>
        <v>42667</v>
      </c>
      <c r="BB340" s="101">
        <f>_xll.qlInterestRateIndexMaturity(Currency&amp;"ibor"&amp;Tenor,BA340,Trigger)</f>
        <v>43032</v>
      </c>
      <c r="BC340" s="246">
        <f>_xll.qlIndexFixing($AC$5,AZ340,TRUE,_xll.ohTrigger(Trigger,Trigger12M))</f>
        <v>3.4637344955750276E-3</v>
      </c>
      <c r="BD340" s="246">
        <f>_xll.qlIndexFixing($BE$1,AZ340,TRUE,_xll.ohTrigger(Trigger,Trigger12M))</f>
        <v>3.6077792794728032E-3</v>
      </c>
    </row>
    <row r="341" spans="51:56" ht="11.25" customHeight="1" x14ac:dyDescent="0.25">
      <c r="AY341" s="100" t="s">
        <v>196</v>
      </c>
      <c r="AZ341" s="101">
        <f>_xll.qlInterestRateIndexFixingDate(Currency&amp;"ibor"&amp;Tenor,BA341,Trigger)</f>
        <v>42664</v>
      </c>
      <c r="BA341" s="101">
        <f>_xll.qlCalendarAdvance(Calendar,BA340,AY341,"f",,Trigger)</f>
        <v>42668</v>
      </c>
      <c r="BB341" s="101">
        <f>_xll.qlInterestRateIndexMaturity(Currency&amp;"ibor"&amp;Tenor,BA341,Trigger)</f>
        <v>43033</v>
      </c>
      <c r="BC341" s="246">
        <f>_xll.qlIndexFixing($AC$5,AZ341,TRUE,_xll.ohTrigger(Trigger,Trigger12M))</f>
        <v>3.4700451979365826E-3</v>
      </c>
      <c r="BD341" s="246">
        <f>_xll.qlIndexFixing($BE$1,AZ341,TRUE,_xll.ohTrigger(Trigger,Trigger12M))</f>
        <v>3.6152811988349053E-3</v>
      </c>
    </row>
    <row r="342" spans="51:56" ht="11.25" customHeight="1" x14ac:dyDescent="0.25">
      <c r="AY342" s="100" t="s">
        <v>196</v>
      </c>
      <c r="AZ342" s="101">
        <f>_xll.qlInterestRateIndexFixingDate(Currency&amp;"ibor"&amp;Tenor,BA342,Trigger)</f>
        <v>42667</v>
      </c>
      <c r="BA342" s="101">
        <f>_xll.qlCalendarAdvance(Calendar,BA341,AY342,"f",,Trigger)</f>
        <v>42669</v>
      </c>
      <c r="BB342" s="101">
        <f>_xll.qlInterestRateIndexMaturity(Currency&amp;"ibor"&amp;Tenor,BA342,Trigger)</f>
        <v>43034</v>
      </c>
      <c r="BC342" s="246">
        <f>_xll.qlIndexFixing($AC$5,AZ342,TRUE,_xll.ohTrigger(Trigger,Trigger12M))</f>
        <v>3.476363148618438E-3</v>
      </c>
      <c r="BD342" s="246">
        <f>_xll.qlIndexFixing($BE$1,AZ342,TRUE,_xll.ohTrigger(Trigger,Trigger12M))</f>
        <v>3.622802986238685E-3</v>
      </c>
    </row>
    <row r="343" spans="51:56" ht="11.25" customHeight="1" x14ac:dyDescent="0.25">
      <c r="AY343" s="100" t="s">
        <v>196</v>
      </c>
      <c r="AZ343" s="101">
        <f>_xll.qlInterestRateIndexFixingDate(Currency&amp;"ibor"&amp;Tenor,BA343,Trigger)</f>
        <v>42668</v>
      </c>
      <c r="BA343" s="101">
        <f>_xll.qlCalendarAdvance(Calendar,BA342,AY343,"f",,Trigger)</f>
        <v>42670</v>
      </c>
      <c r="BB343" s="101">
        <f>_xll.qlInterestRateIndexMaturity(Currency&amp;"ibor"&amp;Tenor,BA343,Trigger)</f>
        <v>43035</v>
      </c>
      <c r="BC343" s="246">
        <f>_xll.qlIndexFixing($AC$5,AZ343,TRUE,_xll.ohTrigger(Trigger,Trigger12M))</f>
        <v>3.4826883477587839E-3</v>
      </c>
      <c r="BD343" s="246">
        <f>_xll.qlIndexFixing($BE$1,AZ343,TRUE,_xll.ohTrigger(Trigger,Trigger12M))</f>
        <v>3.6303451598629572E-3</v>
      </c>
    </row>
    <row r="344" spans="51:56" ht="11.25" customHeight="1" x14ac:dyDescent="0.25">
      <c r="AY344" s="100" t="s">
        <v>196</v>
      </c>
      <c r="AZ344" s="101">
        <f>_xll.qlInterestRateIndexFixingDate(Currency&amp;"ibor"&amp;Tenor,BA344,Trigger)</f>
        <v>42669</v>
      </c>
      <c r="BA344" s="101">
        <f>_xll.qlCalendarAdvance(Calendar,BA343,AY344,"f",,Trigger)</f>
        <v>42671</v>
      </c>
      <c r="BB344" s="101">
        <f>_xll.qlInterestRateIndexMaturity(Currency&amp;"ibor"&amp;Tenor,BA344,Trigger)</f>
        <v>43038</v>
      </c>
      <c r="BC344" s="246">
        <f>_xll.qlIndexFixing($AC$5,AZ344,TRUE,_xll.ohTrigger(Trigger,Trigger12M))</f>
        <v>3.4966464536296507E-3</v>
      </c>
      <c r="BD344" s="246">
        <f>_xll.qlIndexFixing($BE$1,AZ344,TRUE,_xll.ohTrigger(Trigger,Trigger12M))</f>
        <v>3.6435134156916306E-3</v>
      </c>
    </row>
    <row r="345" spans="51:56" ht="11.25" customHeight="1" x14ac:dyDescent="0.25">
      <c r="AY345" s="100" t="s">
        <v>196</v>
      </c>
      <c r="AZ345" s="101">
        <f>_xll.qlInterestRateIndexFixingDate(Currency&amp;"ibor"&amp;Tenor,BA345,Trigger)</f>
        <v>42670</v>
      </c>
      <c r="BA345" s="101">
        <f>_xll.qlCalendarAdvance(Calendar,BA344,AY345,"f",,Trigger)</f>
        <v>42674</v>
      </c>
      <c r="BB345" s="101">
        <f>_xll.qlInterestRateIndexMaturity(Currency&amp;"ibor"&amp;Tenor,BA345,Trigger)</f>
        <v>43039</v>
      </c>
      <c r="BC345" s="246">
        <f>_xll.qlIndexFixing($AC$5,AZ345,TRUE,_xll.ohTrigger(Trigger,Trigger12M))</f>
        <v>3.5080616316750268E-3</v>
      </c>
      <c r="BD345" s="246">
        <f>_xll.qlIndexFixing($BE$1,AZ345,TRUE,_xll.ohTrigger(Trigger,Trigger12M))</f>
        <v>3.6607280807444036E-3</v>
      </c>
    </row>
    <row r="346" spans="51:56" ht="11.25" customHeight="1" x14ac:dyDescent="0.25">
      <c r="AY346" s="100" t="s">
        <v>196</v>
      </c>
      <c r="AZ346" s="101">
        <f>_xll.qlInterestRateIndexFixingDate(Currency&amp;"ibor"&amp;Tenor,BA346,Trigger)</f>
        <v>42671</v>
      </c>
      <c r="BA346" s="101">
        <f>_xll.qlCalendarAdvance(Calendar,BA345,AY346,"f",,Trigger)</f>
        <v>42675</v>
      </c>
      <c r="BB346" s="101">
        <f>_xll.qlInterestRateIndexMaturity(Currency&amp;"ibor"&amp;Tenor,BA346,Trigger)</f>
        <v>43040</v>
      </c>
      <c r="BC346" s="246">
        <f>_xll.qlIndexFixing($AC$5,AZ346,TRUE,_xll.ohTrigger(Trigger,Trigger12M))</f>
        <v>3.5144230751870411E-3</v>
      </c>
      <c r="BD346" s="246">
        <f>_xll.qlIndexFixing($BE$1,AZ346,TRUE,_xll.ohTrigger(Trigger,Trigger12M))</f>
        <v>3.6683799587567153E-3</v>
      </c>
    </row>
    <row r="347" spans="51:56" ht="11.25" customHeight="1" x14ac:dyDescent="0.25">
      <c r="AY347" s="100" t="s">
        <v>196</v>
      </c>
      <c r="AZ347" s="101">
        <f>_xll.qlInterestRateIndexFixingDate(Currency&amp;"ibor"&amp;Tenor,BA347,Trigger)</f>
        <v>42674</v>
      </c>
      <c r="BA347" s="101">
        <f>_xll.qlCalendarAdvance(Calendar,BA346,AY347,"f",,Trigger)</f>
        <v>42676</v>
      </c>
      <c r="BB347" s="101">
        <f>_xll.qlInterestRateIndexMaturity(Currency&amp;"ibor"&amp;Tenor,BA347,Trigger)</f>
        <v>43041</v>
      </c>
      <c r="BC347" s="246">
        <f>_xll.qlIndexFixing($AC$5,AZ347,TRUE,_xll.ohTrigger(Trigger,Trigger12M))</f>
        <v>3.5207917679908524E-3</v>
      </c>
      <c r="BD347" s="246">
        <f>_xll.qlIndexFixing($BE$1,AZ347,TRUE,_xll.ohTrigger(Trigger,Trigger12M))</f>
        <v>3.6760553324248586E-3</v>
      </c>
    </row>
    <row r="348" spans="51:56" ht="11.25" customHeight="1" x14ac:dyDescent="0.25">
      <c r="AY348" s="100" t="s">
        <v>196</v>
      </c>
      <c r="AZ348" s="101">
        <f>_xll.qlInterestRateIndexFixingDate(Currency&amp;"ibor"&amp;Tenor,BA348,Trigger)</f>
        <v>42675</v>
      </c>
      <c r="BA348" s="101">
        <f>_xll.qlCalendarAdvance(Calendar,BA347,AY348,"f",,Trigger)</f>
        <v>42677</v>
      </c>
      <c r="BB348" s="101">
        <f>_xll.qlInterestRateIndexMaturity(Currency&amp;"ibor"&amp;Tenor,BA348,Trigger)</f>
        <v>43042</v>
      </c>
      <c r="BC348" s="246">
        <f>_xll.qlIndexFixing($AC$5,AZ348,TRUE,_xll.ohTrigger(Trigger,Trigger12M))</f>
        <v>3.5271677102255276E-3</v>
      </c>
      <c r="BD348" s="246">
        <f>_xll.qlIndexFixing($BE$1,AZ348,TRUE,_xll.ohTrigger(Trigger,Trigger12M))</f>
        <v>3.6837543456933069E-3</v>
      </c>
    </row>
    <row r="349" spans="51:56" ht="11.25" customHeight="1" x14ac:dyDescent="0.25">
      <c r="AY349" s="100" t="s">
        <v>196</v>
      </c>
      <c r="AZ349" s="101">
        <f>_xll.qlInterestRateIndexFixingDate(Currency&amp;"ibor"&amp;Tenor,BA349,Trigger)</f>
        <v>42676</v>
      </c>
      <c r="BA349" s="101">
        <f>_xll.qlCalendarAdvance(Calendar,BA348,AY349,"f",,Trigger)</f>
        <v>42678</v>
      </c>
      <c r="BB349" s="101">
        <f>_xll.qlInterestRateIndexMaturity(Currency&amp;"ibor"&amp;Tenor,BA349,Trigger)</f>
        <v>43045</v>
      </c>
      <c r="BC349" s="246">
        <f>_xll.qlIndexFixing($AC$5,AZ349,TRUE,_xll.ohTrigger(Trigger,Trigger12M))</f>
        <v>3.5411414298624046E-3</v>
      </c>
      <c r="BD349" s="246">
        <f>_xll.qlIndexFixing($BE$1,AZ349,TRUE,_xll.ohTrigger(Trigger,Trigger12M))</f>
        <v>3.6969315574993224E-3</v>
      </c>
    </row>
    <row r="350" spans="51:56" ht="11.25" customHeight="1" x14ac:dyDescent="0.25">
      <c r="AY350" s="100" t="s">
        <v>196</v>
      </c>
      <c r="AZ350" s="101">
        <f>_xll.qlInterestRateIndexFixingDate(Currency&amp;"ibor"&amp;Tenor,BA350,Trigger)</f>
        <v>42677</v>
      </c>
      <c r="BA350" s="101">
        <f>_xll.qlCalendarAdvance(Calendar,BA349,AY350,"f",,Trigger)</f>
        <v>42681</v>
      </c>
      <c r="BB350" s="101">
        <f>_xll.qlInterestRateIndexMaturity(Currency&amp;"ibor"&amp;Tenor,BA350,Trigger)</f>
        <v>43046</v>
      </c>
      <c r="BC350" s="246">
        <f>_xll.qlIndexFixing($AC$5,AZ350,TRUE,_xll.ohTrigger(Trigger,Trigger12M))</f>
        <v>3.552743976266249E-3</v>
      </c>
      <c r="BD350" s="246">
        <f>_xll.qlIndexFixing($BE$1,AZ350,TRUE,_xll.ohTrigger(Trigger,Trigger12M))</f>
        <v>3.7147559807923663E-3</v>
      </c>
    </row>
    <row r="351" spans="51:56" ht="11.25" customHeight="1" x14ac:dyDescent="0.25">
      <c r="AY351" s="100" t="s">
        <v>196</v>
      </c>
      <c r="AZ351" s="101">
        <f>_xll.qlInterestRateIndexFixingDate(Currency&amp;"ibor"&amp;Tenor,BA351,Trigger)</f>
        <v>42678</v>
      </c>
      <c r="BA351" s="101">
        <f>_xll.qlCalendarAdvance(Calendar,BA350,AY351,"f",,Trigger)</f>
        <v>42682</v>
      </c>
      <c r="BB351" s="101">
        <f>_xll.qlInterestRateIndexMaturity(Currency&amp;"ibor"&amp;Tenor,BA351,Trigger)</f>
        <v>43047</v>
      </c>
      <c r="BC351" s="246">
        <f>_xll.qlIndexFixing($AC$5,AZ351,TRUE,_xll.ohTrigger(Trigger,Trigger12M))</f>
        <v>3.5591561677519772E-3</v>
      </c>
      <c r="BD351" s="246">
        <f>_xll.qlIndexFixing($BE$1,AZ351,TRUE,_xll.ohTrigger(Trigger,Trigger12M))</f>
        <v>3.7225491452403795E-3</v>
      </c>
    </row>
    <row r="352" spans="51:56" ht="11.25" customHeight="1" x14ac:dyDescent="0.25">
      <c r="AY352" s="100" t="s">
        <v>196</v>
      </c>
      <c r="AZ352" s="101">
        <f>_xll.qlInterestRateIndexFixingDate(Currency&amp;"ibor"&amp;Tenor,BA352,Trigger)</f>
        <v>42681</v>
      </c>
      <c r="BA352" s="101">
        <f>_xll.qlCalendarAdvance(Calendar,BA351,AY352,"f",,Trigger)</f>
        <v>42683</v>
      </c>
      <c r="BB352" s="101">
        <f>_xll.qlInterestRateIndexMaturity(Currency&amp;"ibor"&amp;Tenor,BA352,Trigger)</f>
        <v>43048</v>
      </c>
      <c r="BC352" s="246">
        <f>_xll.qlIndexFixing($AC$5,AZ352,TRUE,_xll.ohTrigger(Trigger,Trigger12M))</f>
        <v>3.5655756095082261E-3</v>
      </c>
      <c r="BD352" s="246">
        <f>_xll.qlIndexFixing($BE$1,AZ352,TRUE,_xll.ohTrigger(Trigger,Trigger12M))</f>
        <v>3.730355955838685E-3</v>
      </c>
    </row>
    <row r="353" spans="51:56" ht="11.25" customHeight="1" x14ac:dyDescent="0.25">
      <c r="AY353" s="100" t="s">
        <v>196</v>
      </c>
      <c r="AZ353" s="101">
        <f>_xll.qlInterestRateIndexFixingDate(Currency&amp;"ibor"&amp;Tenor,BA353,Trigger)</f>
        <v>42682</v>
      </c>
      <c r="BA353" s="101">
        <f>_xll.qlCalendarAdvance(Calendar,BA352,AY353,"f",,Trigger)</f>
        <v>42684</v>
      </c>
      <c r="BB353" s="101">
        <f>_xll.qlInterestRateIndexMaturity(Currency&amp;"ibor"&amp;Tenor,BA353,Trigger)</f>
        <v>43049</v>
      </c>
      <c r="BC353" s="246">
        <f>_xll.qlIndexFixing($AC$5,AZ353,TRUE,_xll.ohTrigger(Trigger,Trigger12M))</f>
        <v>3.5720023016758149E-3</v>
      </c>
      <c r="BD353" s="246">
        <f>_xll.qlIndexFixing($BE$1,AZ353,TRUE,_xll.ohTrigger(Trigger,Trigger12M))</f>
        <v>3.738174684433005E-3</v>
      </c>
    </row>
    <row r="354" spans="51:56" ht="11.25" customHeight="1" x14ac:dyDescent="0.25">
      <c r="AY354" s="100" t="s">
        <v>196</v>
      </c>
      <c r="AZ354" s="101">
        <f>_xll.qlInterestRateIndexFixingDate(Currency&amp;"ibor"&amp;Tenor,BA354,Trigger)</f>
        <v>42683</v>
      </c>
      <c r="BA354" s="101">
        <f>_xll.qlCalendarAdvance(Calendar,BA353,AY354,"f",,Trigger)</f>
        <v>42685</v>
      </c>
      <c r="BB354" s="101">
        <f>_xll.qlInterestRateIndexMaturity(Currency&amp;"ibor"&amp;Tenor,BA354,Trigger)</f>
        <v>43052</v>
      </c>
      <c r="BC354" s="246">
        <f>_xll.qlIndexFixing($AC$5,AZ354,TRUE,_xll.ohTrigger(Trigger,Trigger12M))</f>
        <v>3.5859897343527096E-3</v>
      </c>
      <c r="BD354" s="246">
        <f>_xll.qlIndexFixing($BE$1,AZ354,TRUE,_xll.ohTrigger(Trigger,Trigger12M))</f>
        <v>3.7513142369190833E-3</v>
      </c>
    </row>
    <row r="355" spans="51:56" ht="11.25" customHeight="1" x14ac:dyDescent="0.25">
      <c r="AY355" s="100" t="s">
        <v>196</v>
      </c>
      <c r="AZ355" s="101">
        <f>_xll.qlInterestRateIndexFixingDate(Currency&amp;"ibor"&amp;Tenor,BA355,Trigger)</f>
        <v>42684</v>
      </c>
      <c r="BA355" s="101">
        <f>_xll.qlCalendarAdvance(Calendar,BA354,AY355,"f",,Trigger)</f>
        <v>42688</v>
      </c>
      <c r="BB355" s="101">
        <f>_xll.qlInterestRateIndexMaturity(Currency&amp;"ibor"&amp;Tenor,BA355,Trigger)</f>
        <v>43053</v>
      </c>
      <c r="BC355" s="246">
        <f>_xll.qlIndexFixing($AC$5,AZ355,TRUE,_xll.ohTrigger(Trigger,Trigger12M))</f>
        <v>3.5977815772737557E-3</v>
      </c>
      <c r="BD355" s="246">
        <f>_xll.qlIndexFixing($BE$1,AZ355,TRUE,_xll.ohTrigger(Trigger,Trigger12M))</f>
        <v>3.7695342137962066E-3</v>
      </c>
    </row>
    <row r="356" spans="51:56" ht="11.25" customHeight="1" x14ac:dyDescent="0.25">
      <c r="AY356" s="100" t="s">
        <v>196</v>
      </c>
      <c r="AZ356" s="101">
        <f>_xll.qlInterestRateIndexFixingDate(Currency&amp;"ibor"&amp;Tenor,BA356,Trigger)</f>
        <v>42685</v>
      </c>
      <c r="BA356" s="101">
        <f>_xll.qlCalendarAdvance(Calendar,BA355,AY356,"f",,Trigger)</f>
        <v>42689</v>
      </c>
      <c r="BB356" s="101">
        <f>_xll.qlInterestRateIndexMaturity(Currency&amp;"ibor"&amp;Tenor,BA356,Trigger)</f>
        <v>43054</v>
      </c>
      <c r="BC356" s="246">
        <f>_xll.qlIndexFixing($AC$5,AZ356,TRUE,_xll.ohTrigger(Trigger,Trigger12M))</f>
        <v>3.6042445236107645E-3</v>
      </c>
      <c r="BD356" s="246">
        <f>_xll.qlIndexFixing($BE$1,AZ356,TRUE,_xll.ohTrigger(Trigger,Trigger12M))</f>
        <v>3.7773866081629429E-3</v>
      </c>
    </row>
    <row r="357" spans="51:56" ht="11.25" customHeight="1" x14ac:dyDescent="0.25">
      <c r="AY357" s="100" t="s">
        <v>196</v>
      </c>
      <c r="AZ357" s="101">
        <f>_xll.qlInterestRateIndexFixingDate(Currency&amp;"ibor"&amp;Tenor,BA357,Trigger)</f>
        <v>42688</v>
      </c>
      <c r="BA357" s="101">
        <f>_xll.qlCalendarAdvance(Calendar,BA356,AY357,"f",,Trigger)</f>
        <v>42690</v>
      </c>
      <c r="BB357" s="101">
        <f>_xll.qlInterestRateIndexMaturity(Currency&amp;"ibor"&amp;Tenor,BA357,Trigger)</f>
        <v>43055</v>
      </c>
      <c r="BC357" s="246">
        <f>_xll.qlIndexFixing($AC$5,AZ357,TRUE,_xll.ohTrigger(Trigger,Trigger12M))</f>
        <v>3.6107147212051213E-3</v>
      </c>
      <c r="BD357" s="246">
        <f>_xll.qlIndexFixing($BE$1,AZ357,TRUE,_xll.ohTrigger(Trigger,Trigger12M))</f>
        <v>3.7852405504609967E-3</v>
      </c>
    </row>
    <row r="358" spans="51:56" ht="11.25" customHeight="1" x14ac:dyDescent="0.25">
      <c r="AY358" s="100" t="s">
        <v>196</v>
      </c>
      <c r="AZ358" s="101">
        <f>_xll.qlInterestRateIndexFixingDate(Currency&amp;"ibor"&amp;Tenor,BA358,Trigger)</f>
        <v>42689</v>
      </c>
      <c r="BA358" s="101">
        <f>_xll.qlCalendarAdvance(Calendar,BA357,AY358,"f",,Trigger)</f>
        <v>42691</v>
      </c>
      <c r="BB358" s="101">
        <f>_xll.qlInterestRateIndexMaturity(Currency&amp;"ibor"&amp;Tenor,BA358,Trigger)</f>
        <v>43056</v>
      </c>
      <c r="BC358" s="246">
        <f>_xll.qlIndexFixing($AC$5,AZ358,TRUE,_xll.ohTrigger(Trigger,Trigger12M))</f>
        <v>3.6171921701987401E-3</v>
      </c>
      <c r="BD358" s="246">
        <f>_xll.qlIndexFixing($BE$1,AZ358,TRUE,_xll.ohTrigger(Trigger,Trigger12M))</f>
        <v>3.7930943121539306E-3</v>
      </c>
    </row>
    <row r="359" spans="51:56" ht="11.25" customHeight="1" x14ac:dyDescent="0.25">
      <c r="AY359" s="100" t="s">
        <v>196</v>
      </c>
      <c r="AZ359" s="101">
        <f>_xll.qlInterestRateIndexFixingDate(Currency&amp;"ibor"&amp;Tenor,BA359,Trigger)</f>
        <v>42690</v>
      </c>
      <c r="BA359" s="101">
        <f>_xll.qlCalendarAdvance(Calendar,BA358,AY359,"f",,Trigger)</f>
        <v>42692</v>
      </c>
      <c r="BB359" s="101">
        <f>_xll.qlInterestRateIndexMaturity(Currency&amp;"ibor"&amp;Tenor,BA359,Trigger)</f>
        <v>43059</v>
      </c>
      <c r="BC359" s="246">
        <f>_xll.qlIndexFixing($AC$5,AZ359,TRUE,_xll.ohTrigger(Trigger,Trigger12M))</f>
        <v>3.631191415205519E-3</v>
      </c>
      <c r="BD359" s="246">
        <f>_xll.qlIndexFixing($BE$1,AZ359,TRUE,_xll.ohTrigger(Trigger,Trigger12M))</f>
        <v>3.806118470357567E-3</v>
      </c>
    </row>
    <row r="360" spans="51:56" ht="11.25" customHeight="1" x14ac:dyDescent="0.25">
      <c r="AY360" s="100" t="s">
        <v>196</v>
      </c>
      <c r="AZ360" s="101">
        <f>_xll.qlInterestRateIndexFixingDate(Currency&amp;"ibor"&amp;Tenor,BA360,Trigger)</f>
        <v>42691</v>
      </c>
      <c r="BA360" s="101">
        <f>_xll.qlCalendarAdvance(Calendar,BA359,AY360,"f",,Trigger)</f>
        <v>42695</v>
      </c>
      <c r="BB360" s="101">
        <f>_xll.qlInterestRateIndexMaturity(Currency&amp;"ibor"&amp;Tenor,BA360,Trigger)</f>
        <v>43060</v>
      </c>
      <c r="BC360" s="246">
        <f>_xll.qlIndexFixing($AC$5,AZ360,TRUE,_xll.ohTrigger(Trigger,Trigger12M))</f>
        <v>3.643174483004987E-3</v>
      </c>
      <c r="BD360" s="246">
        <f>_xll.qlIndexFixing($BE$1,AZ360,TRUE,_xll.ohTrigger(Trigger,Trigger12M))</f>
        <v>3.8244729802447762E-3</v>
      </c>
    </row>
    <row r="361" spans="51:56" ht="11.25" customHeight="1" x14ac:dyDescent="0.25">
      <c r="AY361" s="100" t="s">
        <v>196</v>
      </c>
      <c r="AZ361" s="101">
        <f>_xll.qlInterestRateIndexFixingDate(Currency&amp;"ibor"&amp;Tenor,BA361,Trigger)</f>
        <v>42692</v>
      </c>
      <c r="BA361" s="101">
        <f>_xll.qlCalendarAdvance(Calendar,BA360,AY361,"f",,Trigger)</f>
        <v>42696</v>
      </c>
      <c r="BB361" s="101">
        <f>_xll.qlInterestRateIndexMaturity(Currency&amp;"ibor"&amp;Tenor,BA361,Trigger)</f>
        <v>43061</v>
      </c>
      <c r="BC361" s="246">
        <f>_xll.qlIndexFixing($AC$5,AZ361,TRUE,_xll.ohTrigger(Trigger,Trigger12M))</f>
        <v>3.6496881911251564E-3</v>
      </c>
      <c r="BD361" s="246">
        <f>_xll.qlIndexFixing($BE$1,AZ361,TRUE,_xll.ohTrigger(Trigger,Trigger12M))</f>
        <v>3.8322999089597885E-3</v>
      </c>
    </row>
    <row r="362" spans="51:56" ht="11.25" customHeight="1" x14ac:dyDescent="0.25">
      <c r="AY362" s="100" t="s">
        <v>196</v>
      </c>
      <c r="AZ362" s="101">
        <f>_xll.qlInterestRateIndexFixingDate(Currency&amp;"ibor"&amp;Tenor,BA362,Trigger)</f>
        <v>42695</v>
      </c>
      <c r="BA362" s="101">
        <f>_xll.qlCalendarAdvance(Calendar,BA361,AY362,"f",,Trigger)</f>
        <v>42697</v>
      </c>
      <c r="BB362" s="101">
        <f>_xll.qlInterestRateIndexMaturity(Currency&amp;"ibor"&amp;Tenor,BA362,Trigger)</f>
        <v>43062</v>
      </c>
      <c r="BC362" s="246">
        <f>_xll.qlIndexFixing($AC$5,AZ362,TRUE,_xll.ohTrigger(Trigger,Trigger12M))</f>
        <v>3.6562091514978231E-3</v>
      </c>
      <c r="BD362" s="246">
        <f>_xll.qlIndexFixing($BE$1,AZ362,TRUE,_xll.ohTrigger(Trigger,Trigger12M))</f>
        <v>3.8401162847058906E-3</v>
      </c>
    </row>
    <row r="363" spans="51:56" ht="11.25" customHeight="1" x14ac:dyDescent="0.25">
      <c r="AY363" s="100" t="s">
        <v>196</v>
      </c>
      <c r="AZ363" s="101">
        <f>_xll.qlInterestRateIndexFixingDate(Currency&amp;"ibor"&amp;Tenor,BA363,Trigger)</f>
        <v>42696</v>
      </c>
      <c r="BA363" s="101">
        <f>_xll.qlCalendarAdvance(Calendar,BA362,AY363,"f",,Trigger)</f>
        <v>42698</v>
      </c>
      <c r="BB363" s="101">
        <f>_xll.qlInterestRateIndexMaturity(Currency&amp;"ibor"&amp;Tenor,BA363,Trigger)</f>
        <v>43063</v>
      </c>
      <c r="BC363" s="246">
        <f>_xll.qlIndexFixing($AC$5,AZ363,TRUE,_xll.ohTrigger(Trigger,Trigger12M))</f>
        <v>3.6627373642657765E-3</v>
      </c>
      <c r="BD363" s="246">
        <f>_xll.qlIndexFixing($BE$1,AZ363,TRUE,_xll.ohTrigger(Trigger,Trigger12M))</f>
        <v>3.8479203785647051E-3</v>
      </c>
    </row>
    <row r="364" spans="51:56" ht="11.25" customHeight="1" x14ac:dyDescent="0.25">
      <c r="AY364" s="100" t="s">
        <v>196</v>
      </c>
      <c r="AZ364" s="101">
        <f>_xll.qlInterestRateIndexFixingDate(Currency&amp;"ibor"&amp;Tenor,BA364,Trigger)</f>
        <v>42697</v>
      </c>
      <c r="BA364" s="101">
        <f>_xll.qlCalendarAdvance(Calendar,BA363,AY364,"f",,Trigger)</f>
        <v>42699</v>
      </c>
      <c r="BB364" s="101">
        <f>_xll.qlInterestRateIndexMaturity(Currency&amp;"ibor"&amp;Tenor,BA364,Trigger)</f>
        <v>43066</v>
      </c>
      <c r="BC364" s="246">
        <f>_xll.qlIndexFixing($AC$5,AZ364,TRUE,_xll.ohTrigger(Trigger,Trigger12M))</f>
        <v>3.6767465209060807E-3</v>
      </c>
      <c r="BD364" s="246">
        <f>_xll.qlIndexFixing($BE$1,AZ364,TRUE,_xll.ohTrigger(Trigger,Trigger12M))</f>
        <v>3.8607546058180065E-3</v>
      </c>
    </row>
    <row r="365" spans="51:56" ht="11.25" customHeight="1" x14ac:dyDescent="0.25">
      <c r="AY365" s="100" t="s">
        <v>196</v>
      </c>
      <c r="AZ365" s="101">
        <f>_xll.qlInterestRateIndexFixingDate(Currency&amp;"ibor"&amp;Tenor,BA365,Trigger)</f>
        <v>42698</v>
      </c>
      <c r="BA365" s="101">
        <f>_xll.qlCalendarAdvance(Calendar,BA364,AY365,"f",,Trigger)</f>
        <v>42702</v>
      </c>
      <c r="BB365" s="101">
        <f>_xll.qlInterestRateIndexMaturity(Currency&amp;"ibor"&amp;Tenor,BA365,Trigger)</f>
        <v>43067</v>
      </c>
      <c r="BC365" s="246">
        <f>_xll.qlIndexFixing($AC$5,AZ365,TRUE,_xll.ohTrigger(Trigger,Trigger12M))</f>
        <v>3.6889227421495439E-3</v>
      </c>
      <c r="BD365" s="246">
        <f>_xll.qlIndexFixing($BE$1,AZ365,TRUE,_xll.ohTrigger(Trigger,Trigger12M))</f>
        <v>3.8789793548774047E-3</v>
      </c>
    </row>
    <row r="366" spans="51:56" ht="11.25" customHeight="1" x14ac:dyDescent="0.25">
      <c r="AY366" s="100" t="s">
        <v>196</v>
      </c>
      <c r="AZ366" s="101">
        <f>_xll.qlInterestRateIndexFixingDate(Currency&amp;"ibor"&amp;Tenor,BA366,Trigger)</f>
        <v>42699</v>
      </c>
      <c r="BA366" s="101">
        <f>_xll.qlCalendarAdvance(Calendar,BA365,AY366,"f",,Trigger)</f>
        <v>42703</v>
      </c>
      <c r="BB366" s="101">
        <f>_xll.qlInterestRateIndexMaturity(Currency&amp;"ibor"&amp;Tenor,BA366,Trigger)</f>
        <v>43068</v>
      </c>
      <c r="BC366" s="246">
        <f>_xll.qlIndexFixing($AC$5,AZ366,TRUE,_xll.ohTrigger(Trigger,Trigger12M))</f>
        <v>3.6954872190401609E-3</v>
      </c>
      <c r="BD366" s="246">
        <f>_xll.qlIndexFixing($BE$1,AZ366,TRUE,_xll.ohTrigger(Trigger,Trigger12M))</f>
        <v>3.8866961036437453E-3</v>
      </c>
    </row>
    <row r="367" spans="51:56" ht="11.25" customHeight="1" x14ac:dyDescent="0.25">
      <c r="AY367" s="100" t="s">
        <v>196</v>
      </c>
      <c r="AZ367" s="101">
        <f>_xll.qlInterestRateIndexFixingDate(Currency&amp;"ibor"&amp;Tenor,BA367,Trigger)</f>
        <v>42702</v>
      </c>
      <c r="BA367" s="101">
        <f>_xll.qlCalendarAdvance(Calendar,BA366,AY367,"f",,Trigger)</f>
        <v>42704</v>
      </c>
      <c r="BB367" s="101">
        <f>_xll.qlInterestRateIndexMaturity(Currency&amp;"ibor"&amp;Tenor,BA367,Trigger)</f>
        <v>43069</v>
      </c>
      <c r="BC367" s="246">
        <f>_xll.qlIndexFixing($AC$5,AZ367,TRUE,_xll.ohTrigger(Trigger,Trigger12M))</f>
        <v>3.7020589491858708E-3</v>
      </c>
      <c r="BD367" s="246">
        <f>_xll.qlIndexFixing($BE$1,AZ367,TRUE,_xll.ohTrigger(Trigger,Trigger12M))</f>
        <v>3.8943901958870719E-3</v>
      </c>
    </row>
    <row r="368" spans="51:56" ht="11.25" customHeight="1" x14ac:dyDescent="0.25">
      <c r="AY368" s="100" t="s">
        <v>196</v>
      </c>
      <c r="AZ368" s="101">
        <f>_xll.qlInterestRateIndexFixingDate(Currency&amp;"ibor"&amp;Tenor,BA368,Trigger)</f>
        <v>42703</v>
      </c>
      <c r="BA368" s="101">
        <f>_xll.qlCalendarAdvance(Calendar,BA367,AY368,"f",,Trigger)</f>
        <v>42705</v>
      </c>
      <c r="BB368" s="101">
        <f>_xll.qlInterestRateIndexMaturity(Currency&amp;"ibor"&amp;Tenor,BA368,Trigger)</f>
        <v>43070</v>
      </c>
      <c r="BC368" s="246">
        <f>_xll.qlIndexFixing($AC$5,AZ368,TRUE,_xll.ohTrigger(Trigger,Trigger12M))</f>
        <v>3.7086379327305576E-3</v>
      </c>
      <c r="BD368" s="246">
        <f>_xll.qlIndexFixing($BE$1,AZ368,TRUE,_xll.ohTrigger(Trigger,Trigger12M))</f>
        <v>3.9020599023169202E-3</v>
      </c>
    </row>
    <row r="369" spans="51:56" ht="11.25" customHeight="1" x14ac:dyDescent="0.25">
      <c r="AY369" s="100" t="s">
        <v>196</v>
      </c>
      <c r="AZ369" s="101">
        <f>_xll.qlInterestRateIndexFixingDate(Currency&amp;"ibor"&amp;Tenor,BA369,Trigger)</f>
        <v>42704</v>
      </c>
      <c r="BA369" s="101">
        <f>_xll.qlCalendarAdvance(Calendar,BA368,AY369,"f",,Trigger)</f>
        <v>42706</v>
      </c>
      <c r="BB369" s="101">
        <f>_xll.qlInterestRateIndexMaturity(Currency&amp;"ibor"&amp;Tenor,BA369,Trigger)</f>
        <v>43073</v>
      </c>
      <c r="BC369" s="246">
        <f>_xll.qlIndexFixing($AC$5,AZ369,TRUE,_xll.ohTrigger(Trigger,Trigger12M))</f>
        <v>3.7226551003197218E-3</v>
      </c>
      <c r="BD369" s="246">
        <f>_xll.qlIndexFixing($BE$1,AZ369,TRUE,_xll.ohTrigger(Trigger,Trigger12M))</f>
        <v>3.9146328606702568E-3</v>
      </c>
    </row>
    <row r="370" spans="51:56" ht="11.25" customHeight="1" x14ac:dyDescent="0.25">
      <c r="AY370" s="100" t="s">
        <v>196</v>
      </c>
      <c r="AZ370" s="101">
        <f>_xll.qlInterestRateIndexFixingDate(Currency&amp;"ibor"&amp;Tenor,BA370,Trigger)</f>
        <v>42705</v>
      </c>
      <c r="BA370" s="101">
        <f>_xll.qlCalendarAdvance(Calendar,BA369,AY370,"f",,Trigger)</f>
        <v>42709</v>
      </c>
      <c r="BB370" s="101">
        <f>_xll.qlInterestRateIndexMaturity(Currency&amp;"ibor"&amp;Tenor,BA370,Trigger)</f>
        <v>43074</v>
      </c>
      <c r="BC370" s="246">
        <f>_xll.qlIndexFixing($AC$5,AZ370,TRUE,_xll.ohTrigger(Trigger,Trigger12M))</f>
        <v>3.7350264037804997E-3</v>
      </c>
      <c r="BD370" s="246">
        <f>_xll.qlIndexFixing($BE$1,AZ370,TRUE,_xll.ohTrigger(Trigger,Trigger12M))</f>
        <v>3.9324639743484584E-3</v>
      </c>
    </row>
    <row r="371" spans="51:56" ht="11.25" customHeight="1" x14ac:dyDescent="0.25">
      <c r="AY371" s="100" t="s">
        <v>196</v>
      </c>
      <c r="AZ371" s="101">
        <f>_xll.qlInterestRateIndexFixingDate(Currency&amp;"ibor"&amp;Tenor,BA371,Trigger)</f>
        <v>42706</v>
      </c>
      <c r="BA371" s="101">
        <f>_xll.qlCalendarAdvance(Calendar,BA370,AY371,"f",,Trigger)</f>
        <v>42710</v>
      </c>
      <c r="BB371" s="101">
        <f>_xll.qlInterestRateIndexMaturity(Currency&amp;"ibor"&amp;Tenor,BA371,Trigger)</f>
        <v>43075</v>
      </c>
      <c r="BC371" s="246">
        <f>_xll.qlIndexFixing($AC$5,AZ371,TRUE,_xll.ohTrigger(Trigger,Trigger12M))</f>
        <v>3.7416416564831651E-3</v>
      </c>
      <c r="BD371" s="246">
        <f>_xll.qlIndexFixing($BE$1,AZ371,TRUE,_xll.ohTrigger(Trigger,Trigger12M))</f>
        <v>3.9399908701205416E-3</v>
      </c>
    </row>
    <row r="372" spans="51:56" ht="11.25" customHeight="1" x14ac:dyDescent="0.25">
      <c r="AY372" s="100" t="s">
        <v>196</v>
      </c>
      <c r="AZ372" s="101">
        <f>_xll.qlInterestRateIndexFixingDate(Currency&amp;"ibor"&amp;Tenor,BA372,Trigger)</f>
        <v>42709</v>
      </c>
      <c r="BA372" s="101">
        <f>_xll.qlCalendarAdvance(Calendar,BA371,AY372,"f",,Trigger)</f>
        <v>42711</v>
      </c>
      <c r="BB372" s="101">
        <f>_xll.qlInterestRateIndexMaturity(Currency&amp;"ibor"&amp;Tenor,BA372,Trigger)</f>
        <v>43076</v>
      </c>
      <c r="BC372" s="246">
        <f>_xll.qlIndexFixing($AC$5,AZ372,TRUE,_xll.ohTrigger(Trigger,Trigger12M))</f>
        <v>3.748264163451183E-3</v>
      </c>
      <c r="BD372" s="246">
        <f>_xll.qlIndexFixing($BE$1,AZ372,TRUE,_xll.ohTrigger(Trigger,Trigger12M))</f>
        <v>3.9474862852290696E-3</v>
      </c>
    </row>
    <row r="373" spans="51:56" ht="11.25" customHeight="1" x14ac:dyDescent="0.25">
      <c r="AY373" s="100" t="s">
        <v>196</v>
      </c>
      <c r="AZ373" s="101">
        <f>_xll.qlInterestRateIndexFixingDate(Currency&amp;"ibor"&amp;Tenor,BA373,Trigger)</f>
        <v>42710</v>
      </c>
      <c r="BA373" s="101">
        <f>_xll.qlCalendarAdvance(Calendar,BA372,AY373,"f",,Trigger)</f>
        <v>42712</v>
      </c>
      <c r="BB373" s="101">
        <f>_xll.qlInterestRateIndexMaturity(Currency&amp;"ibor"&amp;Tenor,BA373,Trigger)</f>
        <v>43077</v>
      </c>
      <c r="BC373" s="246">
        <f>_xll.qlIndexFixing($AC$5,AZ373,TRUE,_xll.ohTrigger(Trigger,Trigger12M))</f>
        <v>3.7548939248299718E-3</v>
      </c>
      <c r="BD373" s="246">
        <f>_xll.qlIndexFixing($BE$1,AZ373,TRUE,_xll.ohTrigger(Trigger,Trigger12M))</f>
        <v>3.954949310583376E-3</v>
      </c>
    </row>
    <row r="374" spans="51:56" ht="11.25" customHeight="1" x14ac:dyDescent="0.25">
      <c r="AY374" s="100" t="s">
        <v>196</v>
      </c>
      <c r="AZ374" s="101">
        <f>_xll.qlInterestRateIndexFixingDate(Currency&amp;"ibor"&amp;Tenor,BA374,Trigger)</f>
        <v>42711</v>
      </c>
      <c r="BA374" s="101">
        <f>_xll.qlCalendarAdvance(Calendar,BA373,AY374,"f",,Trigger)</f>
        <v>42713</v>
      </c>
      <c r="BB374" s="101">
        <f>_xll.qlInterestRateIndexMaturity(Currency&amp;"ibor"&amp;Tenor,BA374,Trigger)</f>
        <v>43080</v>
      </c>
      <c r="BC374" s="246">
        <f>_xll.qlIndexFixing($AC$5,AZ374,TRUE,_xll.ohTrigger(Trigger,Trigger12M))</f>
        <v>3.7689172026933691E-3</v>
      </c>
      <c r="BD374" s="246">
        <f>_xll.qlIndexFixing($BE$1,AZ374,TRUE,_xll.ohTrigger(Trigger,Trigger12M))</f>
        <v>3.9672099744645041E-3</v>
      </c>
    </row>
    <row r="375" spans="51:56" ht="11.25" customHeight="1" x14ac:dyDescent="0.25">
      <c r="AY375" s="100" t="s">
        <v>196</v>
      </c>
      <c r="AZ375" s="101">
        <f>_xll.qlInterestRateIndexFixingDate(Currency&amp;"ibor"&amp;Tenor,BA375,Trigger)</f>
        <v>42712</v>
      </c>
      <c r="BA375" s="101">
        <f>_xll.qlCalendarAdvance(Calendar,BA374,AY375,"f",,Trigger)</f>
        <v>42716</v>
      </c>
      <c r="BB375" s="101">
        <f>_xll.qlInterestRateIndexMaturity(Currency&amp;"ibor"&amp;Tenor,BA375,Trigger)</f>
        <v>43081</v>
      </c>
      <c r="BC375" s="246">
        <f>_xll.qlIndexFixing($AC$5,AZ375,TRUE,_xll.ohTrigger(Trigger,Trigger12M))</f>
        <v>3.7814855173533089E-3</v>
      </c>
      <c r="BD375" s="246">
        <f>_xll.qlIndexFixing($BE$1,AZ375,TRUE,_xll.ohTrigger(Trigger,Trigger12M))</f>
        <v>3.9844593317964402E-3</v>
      </c>
    </row>
    <row r="376" spans="51:56" ht="11.25" customHeight="1" x14ac:dyDescent="0.25">
      <c r="AY376" s="100" t="s">
        <v>196</v>
      </c>
      <c r="AZ376" s="101">
        <f>_xll.qlInterestRateIndexFixingDate(Currency&amp;"ibor"&amp;Tenor,BA376,Trigger)</f>
        <v>42713</v>
      </c>
      <c r="BA376" s="101">
        <f>_xll.qlCalendarAdvance(Calendar,BA375,AY376,"f",,Trigger)</f>
        <v>42717</v>
      </c>
      <c r="BB376" s="101">
        <f>_xll.qlInterestRateIndexMaturity(Currency&amp;"ibor"&amp;Tenor,BA376,Trigger)</f>
        <v>43082</v>
      </c>
      <c r="BC376" s="246">
        <f>_xll.qlIndexFixing($AC$5,AZ376,TRUE,_xll.ohTrigger(Trigger,Trigger12M))</f>
        <v>3.7881515529641541E-3</v>
      </c>
      <c r="BD376" s="246">
        <f>_xll.qlIndexFixing($BE$1,AZ376,TRUE,_xll.ohTrigger(Trigger,Trigger12M))</f>
        <v>3.9917467711773694E-3</v>
      </c>
    </row>
    <row r="377" spans="51:56" ht="11.25" customHeight="1" x14ac:dyDescent="0.25">
      <c r="AY377" s="100" t="s">
        <v>196</v>
      </c>
      <c r="AZ377" s="101">
        <f>_xll.qlInterestRateIndexFixingDate(Currency&amp;"ibor"&amp;Tenor,BA377,Trigger)</f>
        <v>42716</v>
      </c>
      <c r="BA377" s="101">
        <f>_xll.qlCalendarAdvance(Calendar,BA376,AY377,"f",,Trigger)</f>
        <v>42718</v>
      </c>
      <c r="BB377" s="101">
        <f>_xll.qlInterestRateIndexMaturity(Currency&amp;"ibor"&amp;Tenor,BA377,Trigger)</f>
        <v>43083</v>
      </c>
      <c r="BC377" s="246">
        <f>_xll.qlIndexFixing($AC$5,AZ377,TRUE,_xll.ohTrigger(Trigger,Trigger12M))</f>
        <v>3.7948248438589346E-3</v>
      </c>
      <c r="BD377" s="246">
        <f>_xll.qlIndexFixing($BE$1,AZ377,TRUE,_xll.ohTrigger(Trigger,Trigger12M))</f>
        <v>3.9989963657600996E-3</v>
      </c>
    </row>
    <row r="378" spans="51:56" ht="11.25" customHeight="1" x14ac:dyDescent="0.25">
      <c r="AY378" s="100" t="s">
        <v>196</v>
      </c>
      <c r="AZ378" s="101">
        <f>_xll.qlInterestRateIndexFixingDate(Currency&amp;"ibor"&amp;Tenor,BA378,Trigger)</f>
        <v>42717</v>
      </c>
      <c r="BA378" s="101">
        <f>_xll.qlCalendarAdvance(Calendar,BA377,AY378,"f",,Trigger)</f>
        <v>42719</v>
      </c>
      <c r="BB378" s="101">
        <f>_xll.qlInterestRateIndexMaturity(Currency&amp;"ibor"&amp;Tenor,BA378,Trigger)</f>
        <v>43084</v>
      </c>
      <c r="BC378" s="246">
        <f>_xll.qlIndexFixing($AC$5,AZ378,TRUE,_xll.ohTrigger(Trigger,Trigger12M))</f>
        <v>3.8015053901830683E-3</v>
      </c>
      <c r="BD378" s="246">
        <f>_xll.qlIndexFixing($BE$1,AZ378,TRUE,_xll.ohTrigger(Trigger,Trigger12M))</f>
        <v>4.0062072062903688E-3</v>
      </c>
    </row>
    <row r="379" spans="51:56" ht="11.25" customHeight="1" x14ac:dyDescent="0.25">
      <c r="AY379" s="100" t="s">
        <v>196</v>
      </c>
      <c r="AZ379" s="101">
        <f>_xll.qlInterestRateIndexFixingDate(Currency&amp;"ibor"&amp;Tenor,BA379,Trigger)</f>
        <v>42718</v>
      </c>
      <c r="BA379" s="101">
        <f>_xll.qlCalendarAdvance(Calendar,BA378,AY379,"f",,Trigger)</f>
        <v>42720</v>
      </c>
      <c r="BB379" s="101">
        <f>_xll.qlInterestRateIndexMaturity(Currency&amp;"ibor"&amp;Tenor,BA379,Trigger)</f>
        <v>43087</v>
      </c>
      <c r="BC379" s="246">
        <f>_xll.qlIndexFixing($AC$5,AZ379,TRUE,_xll.ohTrigger(Trigger,Trigger12M))</f>
        <v>3.8155328776535938E-3</v>
      </c>
      <c r="BD379" s="246">
        <f>_xll.qlIndexFixing($BE$1,AZ379,TRUE,_xll.ohTrigger(Trigger,Trigger12M))</f>
        <v>4.0181291845900148E-3</v>
      </c>
    </row>
    <row r="380" spans="51:56" ht="11.25" customHeight="1" x14ac:dyDescent="0.25">
      <c r="AY380" s="100" t="s">
        <v>196</v>
      </c>
      <c r="AZ380" s="101">
        <f>_xll.qlInterestRateIndexFixingDate(Currency&amp;"ibor"&amp;Tenor,BA380,Trigger)</f>
        <v>42719</v>
      </c>
      <c r="BA380" s="101">
        <f>_xll.qlCalendarAdvance(Calendar,BA379,AY380,"f",,Trigger)</f>
        <v>42723</v>
      </c>
      <c r="BB380" s="101">
        <f>_xll.qlInterestRateIndexMaturity(Currency&amp;"ibor"&amp;Tenor,BA380,Trigger)</f>
        <v>43088</v>
      </c>
      <c r="BC380" s="246">
        <f>_xll.qlIndexFixing($AC$5,AZ380,TRUE,_xll.ohTrigger(Trigger,Trigger12M))</f>
        <v>3.8283001327060221E-3</v>
      </c>
      <c r="BD380" s="246">
        <f>_xll.qlIndexFixing($BE$1,AZ380,TRUE,_xll.ohTrigger(Trigger,Trigger12M))</f>
        <v>4.0346448420445335E-3</v>
      </c>
    </row>
    <row r="381" spans="51:56" ht="11.25" customHeight="1" x14ac:dyDescent="0.25">
      <c r="AY381" s="100" t="s">
        <v>196</v>
      </c>
      <c r="AZ381" s="101">
        <f>_xll.qlInterestRateIndexFixingDate(Currency&amp;"ibor"&amp;Tenor,BA381,Trigger)</f>
        <v>42720</v>
      </c>
      <c r="BA381" s="101">
        <f>_xll.qlCalendarAdvance(Calendar,BA380,AY381,"f",,Trigger)</f>
        <v>42724</v>
      </c>
      <c r="BB381" s="101">
        <f>_xll.qlInterestRateIndexMaturity(Currency&amp;"ibor"&amp;Tenor,BA381,Trigger)</f>
        <v>43089</v>
      </c>
      <c r="BC381" s="246">
        <f>_xll.qlIndexFixing($AC$5,AZ381,TRUE,_xll.ohTrigger(Trigger,Trigger12M))</f>
        <v>3.835016958376149E-3</v>
      </c>
      <c r="BD381" s="246">
        <f>_xll.qlIndexFixing($BE$1,AZ381,TRUE,_xll.ohTrigger(Trigger,Trigger12M))</f>
        <v>4.041648272745218E-3</v>
      </c>
    </row>
    <row r="382" spans="51:56" ht="11.25" customHeight="1" x14ac:dyDescent="0.25">
      <c r="AY382" s="100" t="s">
        <v>196</v>
      </c>
      <c r="AZ382" s="101">
        <f>_xll.qlInterestRateIndexFixingDate(Currency&amp;"ibor"&amp;Tenor,BA382,Trigger)</f>
        <v>42723</v>
      </c>
      <c r="BA382" s="101">
        <f>_xll.qlCalendarAdvance(Calendar,BA381,AY382,"f",,Trigger)</f>
        <v>42725</v>
      </c>
      <c r="BB382" s="101">
        <f>_xll.qlInterestRateIndexMaturity(Currency&amp;"ibor"&amp;Tenor,BA382,Trigger)</f>
        <v>43090</v>
      </c>
      <c r="BC382" s="246">
        <f>_xll.qlIndexFixing($AC$5,AZ382,TRUE,_xll.ohTrigger(Trigger,Trigger12M))</f>
        <v>3.8417410403560207E-3</v>
      </c>
      <c r="BD382" s="246">
        <f>_xll.qlIndexFixing($BE$1,AZ382,TRUE,_xll.ohTrigger(Trigger,Trigger12M))</f>
        <v>4.0486074934200159E-3</v>
      </c>
    </row>
    <row r="383" spans="51:56" ht="11.25" customHeight="1" x14ac:dyDescent="0.25">
      <c r="AY383" s="100" t="s">
        <v>196</v>
      </c>
      <c r="AZ383" s="101">
        <f>_xll.qlInterestRateIndexFixingDate(Currency&amp;"ibor"&amp;Tenor,BA383,Trigger)</f>
        <v>42724</v>
      </c>
      <c r="BA383" s="101">
        <f>_xll.qlCalendarAdvance(Calendar,BA382,AY383,"f",,Trigger)</f>
        <v>42726</v>
      </c>
      <c r="BB383" s="101">
        <f>_xll.qlInterestRateIndexMaturity(Currency&amp;"ibor"&amp;Tenor,BA383,Trigger)</f>
        <v>43091</v>
      </c>
      <c r="BC383" s="246">
        <f>_xll.qlIndexFixing($AC$5,AZ383,TRUE,_xll.ohTrigger(Trigger,Trigger12M))</f>
        <v>3.848125813361988E-3</v>
      </c>
      <c r="BD383" s="246">
        <f>_xll.qlIndexFixing($BE$1,AZ383,TRUE,_xll.ohTrigger(Trigger,Trigger12M))</f>
        <v>4.0555215946692482E-3</v>
      </c>
    </row>
    <row r="384" spans="51:56" ht="11.25" customHeight="1" x14ac:dyDescent="0.25">
      <c r="AY384" s="100" t="s">
        <v>196</v>
      </c>
      <c r="AZ384" s="101">
        <f>_xll.qlInterestRateIndexFixingDate(Currency&amp;"ibor"&amp;Tenor,BA384,Trigger)</f>
        <v>42725</v>
      </c>
      <c r="BA384" s="101">
        <f>_xll.qlCalendarAdvance(Calendar,BA383,AY384,"f",,Trigger)</f>
        <v>42727</v>
      </c>
      <c r="BB384" s="101">
        <f>_xll.qlInterestRateIndexMaturity(Currency&amp;"ibor"&amp;Tenor,BA384,Trigger)</f>
        <v>43096</v>
      </c>
      <c r="BC384" s="246">
        <f>_xll.qlIndexFixing($AC$5,AZ384,TRUE,_xll.ohTrigger(Trigger,Trigger12M))</f>
        <v>3.8690868756141587E-3</v>
      </c>
      <c r="BD384" s="246">
        <f>_xll.qlIndexFixing($BE$1,AZ384,TRUE,_xll.ohTrigger(Trigger,Trigger12M))</f>
        <v>4.0717809564422957E-3</v>
      </c>
    </row>
    <row r="385" spans="51:56" ht="11.25" customHeight="1" x14ac:dyDescent="0.25">
      <c r="AY385" s="100" t="s">
        <v>196</v>
      </c>
      <c r="AZ385" s="101">
        <f>_xll.qlInterestRateIndexFixingDate(Currency&amp;"ibor"&amp;Tenor,BA385,Trigger)</f>
        <v>42726</v>
      </c>
      <c r="BA385" s="101">
        <f>_xll.qlCalendarAdvance(Calendar,BA384,AY385,"f",,Trigger)</f>
        <v>42731</v>
      </c>
      <c r="BB385" s="101">
        <f>_xll.qlInterestRateIndexMaturity(Currency&amp;"ibor"&amp;Tenor,BA385,Trigger)</f>
        <v>43096</v>
      </c>
      <c r="BC385" s="246">
        <f>_xll.qlIndexFixing($AC$5,AZ385,TRUE,_xll.ohTrigger(Trigger,Trigger12M))</f>
        <v>3.8801392426535864E-3</v>
      </c>
      <c r="BD385" s="246">
        <f>_xll.qlIndexFixing($BE$1,AZ385,TRUE,_xll.ohTrigger(Trigger,Trigger12M))</f>
        <v>4.0893834792006777E-3</v>
      </c>
    </row>
    <row r="386" spans="51:56" ht="11.25" customHeight="1" x14ac:dyDescent="0.25">
      <c r="AY386" s="100" t="s">
        <v>196</v>
      </c>
      <c r="AZ386" s="101">
        <f>_xll.qlInterestRateIndexFixingDate(Currency&amp;"ibor"&amp;Tenor,BA386,Trigger)</f>
        <v>42727</v>
      </c>
      <c r="BA386" s="101">
        <f>_xll.qlCalendarAdvance(Calendar,BA385,AY386,"f",,Trigger)</f>
        <v>42732</v>
      </c>
      <c r="BB386" s="101">
        <f>_xll.qlInterestRateIndexMaturity(Currency&amp;"ibor"&amp;Tenor,BA386,Trigger)</f>
        <v>43097</v>
      </c>
      <c r="BC386" s="246">
        <f>_xll.qlIndexFixing($AC$5,AZ386,TRUE,_xll.ohTrigger(Trigger,Trigger12M))</f>
        <v>3.8865598421715026E-3</v>
      </c>
      <c r="BD386" s="246">
        <f>_xll.qlIndexFixing($BE$1,AZ386,TRUE,_xll.ohTrigger(Trigger,Trigger12M))</f>
        <v>4.0960077654435051E-3</v>
      </c>
    </row>
    <row r="387" spans="51:56" ht="11.25" customHeight="1" x14ac:dyDescent="0.25">
      <c r="AY387" s="100" t="s">
        <v>196</v>
      </c>
      <c r="AZ387" s="101">
        <f>_xll.qlInterestRateIndexFixingDate(Currency&amp;"ibor"&amp;Tenor,BA387,Trigger)</f>
        <v>42731</v>
      </c>
      <c r="BA387" s="101">
        <f>_xll.qlCalendarAdvance(Calendar,BA386,AY387,"f",,Trigger)</f>
        <v>42733</v>
      </c>
      <c r="BB387" s="101">
        <f>_xll.qlInterestRateIndexMaturity(Currency&amp;"ibor"&amp;Tenor,BA387,Trigger)</f>
        <v>43098</v>
      </c>
      <c r="BC387" s="246">
        <f>_xll.qlIndexFixing($AC$5,AZ387,TRUE,_xll.ohTrigger(Trigger,Trigger12M))</f>
        <v>3.8929864131788043E-3</v>
      </c>
      <c r="BD387" s="246">
        <f>_xll.qlIndexFixing($BE$1,AZ387,TRUE,_xll.ohTrigger(Trigger,Trigger12M))</f>
        <v>4.1025805659437595E-3</v>
      </c>
    </row>
    <row r="388" spans="51:56" ht="11.25" customHeight="1" x14ac:dyDescent="0.25">
      <c r="AY388" s="100" t="s">
        <v>196</v>
      </c>
      <c r="AZ388" s="101">
        <f>_xll.qlInterestRateIndexFixingDate(Currency&amp;"ibor"&amp;Tenor,BA388,Trigger)</f>
        <v>42732</v>
      </c>
      <c r="BA388" s="101">
        <f>_xll.qlCalendarAdvance(Calendar,BA387,AY388,"f",,Trigger)</f>
        <v>42734</v>
      </c>
      <c r="BB388" s="101">
        <f>_xll.qlInterestRateIndexMaturity(Currency&amp;"ibor"&amp;Tenor,BA388,Trigger)</f>
        <v>43098</v>
      </c>
      <c r="BC388" s="246">
        <f>_xll.qlIndexFixing($AC$5,AZ388,TRUE,_xll.ohTrigger(Trigger,Trigger12M))</f>
        <v>3.8957826721024024E-3</v>
      </c>
      <c r="BD388" s="246">
        <f>_xll.qlIndexFixing($BE$1,AZ388,TRUE,_xll.ohTrigger(Trigger,Trigger12M))</f>
        <v>4.1067795999762081E-3</v>
      </c>
    </row>
    <row r="389" spans="51:56" ht="11.25" customHeight="1" x14ac:dyDescent="0.25">
      <c r="AY389" s="100" t="s">
        <v>196</v>
      </c>
      <c r="AZ389" s="101">
        <f>_xll.qlInterestRateIndexFixingDate(Currency&amp;"ibor"&amp;Tenor,BA389,Trigger)</f>
        <v>42733</v>
      </c>
      <c r="BA389" s="101">
        <f>_xll.qlCalendarAdvance(Calendar,BA388,AY389,"f",,Trigger)</f>
        <v>42737</v>
      </c>
      <c r="BB389" s="101">
        <f>_xll.qlInterestRateIndexMaturity(Currency&amp;"ibor"&amp;Tenor,BA389,Trigger)</f>
        <v>43102</v>
      </c>
      <c r="BC389" s="246">
        <f>_xll.qlIndexFixing($AC$5,AZ389,TRUE,_xll.ohTrigger(Trigger,Trigger12M))</f>
        <v>3.918752414418256E-3</v>
      </c>
      <c r="BD389" s="246">
        <f>_xll.qlIndexFixing($BE$1,AZ389,TRUE,_xll.ohTrigger(Trigger,Trigger12M))</f>
        <v>4.1283387194456277E-3</v>
      </c>
    </row>
    <row r="390" spans="51:56" ht="11.25" customHeight="1" x14ac:dyDescent="0.25">
      <c r="AY390" s="100" t="s">
        <v>196</v>
      </c>
      <c r="AZ390" s="101">
        <f>_xll.qlInterestRateIndexFixingDate(Currency&amp;"ibor"&amp;Tenor,BA390,Trigger)</f>
        <v>42734</v>
      </c>
      <c r="BA390" s="101">
        <f>_xll.qlCalendarAdvance(Calendar,BA389,AY390,"f",,Trigger)</f>
        <v>42738</v>
      </c>
      <c r="BB390" s="101">
        <f>_xll.qlInterestRateIndexMaturity(Currency&amp;"ibor"&amp;Tenor,BA390,Trigger)</f>
        <v>43103</v>
      </c>
      <c r="BC390" s="246">
        <f>_xll.qlIndexFixing($AC$5,AZ390,TRUE,_xll.ohTrigger(Trigger,Trigger12M))</f>
        <v>3.9252088446104904E-3</v>
      </c>
      <c r="BD390" s="246">
        <f>_xll.qlIndexFixing($BE$1,AZ390,TRUE,_xll.ohTrigger(Trigger,Trigger12M))</f>
        <v>4.1346404477944172E-3</v>
      </c>
    </row>
    <row r="391" spans="51:56" ht="11.25" customHeight="1" x14ac:dyDescent="0.25">
      <c r="AY391" s="100" t="s">
        <v>196</v>
      </c>
      <c r="AZ391" s="101">
        <f>_xll.qlInterestRateIndexFixingDate(Currency&amp;"ibor"&amp;Tenor,BA391,Trigger)</f>
        <v>42737</v>
      </c>
      <c r="BA391" s="101">
        <f>_xll.qlCalendarAdvance(Calendar,BA390,AY391,"f",,Trigger)</f>
        <v>42739</v>
      </c>
      <c r="BB391" s="101">
        <f>_xll.qlInterestRateIndexMaturity(Currency&amp;"ibor"&amp;Tenor,BA391,Trigger)</f>
        <v>43104</v>
      </c>
      <c r="BC391" s="246">
        <f>_xll.qlIndexFixing($AC$5,AZ391,TRUE,_xll.ohTrigger(Trigger,Trigger12M))</f>
        <v>3.9316712469883199E-3</v>
      </c>
      <c r="BD391" s="246">
        <f>_xll.qlIndexFixing($BE$1,AZ391,TRUE,_xll.ohTrigger(Trigger,Trigger12M))</f>
        <v>4.1408852329219998E-3</v>
      </c>
    </row>
    <row r="392" spans="51:56" ht="11.25" customHeight="1" x14ac:dyDescent="0.25">
      <c r="AY392" s="100" t="s">
        <v>196</v>
      </c>
      <c r="AZ392" s="101">
        <f>_xll.qlInterestRateIndexFixingDate(Currency&amp;"ibor"&amp;Tenor,BA392,Trigger)</f>
        <v>42738</v>
      </c>
      <c r="BA392" s="101">
        <f>_xll.qlCalendarAdvance(Calendar,BA391,AY392,"f",,Trigger)</f>
        <v>42740</v>
      </c>
      <c r="BB392" s="101">
        <f>_xll.qlInterestRateIndexMaturity(Currency&amp;"ibor"&amp;Tenor,BA392,Trigger)</f>
        <v>43105</v>
      </c>
      <c r="BC392" s="246">
        <f>_xll.qlIndexFixing($AC$5,AZ392,TRUE,_xll.ohTrigger(Trigger,Trigger12M))</f>
        <v>3.9381396216678164E-3</v>
      </c>
      <c r="BD392" s="246">
        <f>_xll.qlIndexFixing($BE$1,AZ392,TRUE,_xll.ohTrigger(Trigger,Trigger12M))</f>
        <v>4.1470722756478179E-3</v>
      </c>
    </row>
    <row r="393" spans="51:56" ht="11.25" customHeight="1" x14ac:dyDescent="0.25">
      <c r="AY393" s="100" t="s">
        <v>196</v>
      </c>
      <c r="AZ393" s="101">
        <f>_xll.qlInterestRateIndexFixingDate(Currency&amp;"ibor"&amp;Tenor,BA393,Trigger)</f>
        <v>42739</v>
      </c>
      <c r="BA393" s="101">
        <f>_xll.qlCalendarAdvance(Calendar,BA392,AY393,"f",,Trigger)</f>
        <v>42741</v>
      </c>
      <c r="BB393" s="101">
        <f>_xll.qlInterestRateIndexMaturity(Currency&amp;"ibor"&amp;Tenor,BA393,Trigger)</f>
        <v>43108</v>
      </c>
      <c r="BC393" s="246">
        <f>_xll.qlIndexFixing($AC$5,AZ393,TRUE,_xll.ohTrigger(Trigger,Trigger12M))</f>
        <v>3.951833371953992E-3</v>
      </c>
      <c r="BD393" s="246">
        <f>_xll.qlIndexFixing($BE$1,AZ393,TRUE,_xll.ohTrigger(Trigger,Trigger12M))</f>
        <v>4.1578382809900616E-3</v>
      </c>
    </row>
    <row r="394" spans="51:56" ht="11.25" customHeight="1" x14ac:dyDescent="0.25">
      <c r="AY394" s="100" t="s">
        <v>196</v>
      </c>
      <c r="AZ394" s="101">
        <f>_xll.qlInterestRateIndexFixingDate(Currency&amp;"ibor"&amp;Tenor,BA394,Trigger)</f>
        <v>42740</v>
      </c>
      <c r="BA394" s="101">
        <f>_xll.qlCalendarAdvance(Calendar,BA393,AY394,"f",,Trigger)</f>
        <v>42744</v>
      </c>
      <c r="BB394" s="101">
        <f>_xll.qlInterestRateIndexMaturity(Currency&amp;"ibor"&amp;Tenor,BA394,Trigger)</f>
        <v>43109</v>
      </c>
      <c r="BC394" s="246">
        <f>_xll.qlIndexFixing($AC$5,AZ394,TRUE,_xll.ohTrigger(Trigger,Trigger12M))</f>
        <v>3.9640728457348536E-3</v>
      </c>
      <c r="BD394" s="246">
        <f>_xll.qlIndexFixing($BE$1,AZ394,TRUE,_xll.ohTrigger(Trigger,Trigger12M))</f>
        <v>4.1712369791754161E-3</v>
      </c>
    </row>
    <row r="395" spans="51:56" ht="11.25" customHeight="1" x14ac:dyDescent="0.25">
      <c r="AY395" s="100" t="s">
        <v>196</v>
      </c>
      <c r="AZ395" s="101">
        <f>_xll.qlInterestRateIndexFixingDate(Currency&amp;"ibor"&amp;Tenor,BA395,Trigger)</f>
        <v>42741</v>
      </c>
      <c r="BA395" s="101">
        <f>_xll.qlCalendarAdvance(Calendar,BA394,AY395,"f",,Trigger)</f>
        <v>42745</v>
      </c>
      <c r="BB395" s="101">
        <f>_xll.qlInterestRateIndexMaturity(Currency&amp;"ibor"&amp;Tenor,BA395,Trigger)</f>
        <v>43110</v>
      </c>
      <c r="BC395" s="246">
        <f>_xll.qlIndexFixing($AC$5,AZ395,TRUE,_xll.ohTrigger(Trigger,Trigger12M))</f>
        <v>3.9705710836725177E-3</v>
      </c>
      <c r="BD395" s="246">
        <f>_xll.qlIndexFixing($BE$1,AZ395,TRUE,_xll.ohTrigger(Trigger,Trigger12M))</f>
        <v>4.1771310535294809E-3</v>
      </c>
    </row>
    <row r="396" spans="51:56" ht="11.25" customHeight="1" x14ac:dyDescent="0.25">
      <c r="AY396" s="100" t="s">
        <v>196</v>
      </c>
      <c r="AZ396" s="101">
        <f>_xll.qlInterestRateIndexFixingDate(Currency&amp;"ibor"&amp;Tenor,BA396,Trigger)</f>
        <v>42744</v>
      </c>
      <c r="BA396" s="101">
        <f>_xll.qlCalendarAdvance(Calendar,BA395,AY396,"f",,Trigger)</f>
        <v>42746</v>
      </c>
      <c r="BB396" s="101">
        <f>_xll.qlInterestRateIndexMaturity(Currency&amp;"ibor"&amp;Tenor,BA396,Trigger)</f>
        <v>43111</v>
      </c>
      <c r="BC396" s="246">
        <f>_xll.qlIndexFixing($AC$5,AZ396,TRUE,_xll.ohTrigger(Trigger,Trigger12M))</f>
        <v>3.9770752946124395E-3</v>
      </c>
      <c r="BD396" s="246">
        <f>_xll.qlIndexFixing($BE$1,AZ396,TRUE,_xll.ohTrigger(Trigger,Trigger12M))</f>
        <v>4.182965793414371E-3</v>
      </c>
    </row>
    <row r="397" spans="51:56" ht="11.25" customHeight="1" x14ac:dyDescent="0.25">
      <c r="AY397" s="100" t="s">
        <v>196</v>
      </c>
      <c r="AZ397" s="101">
        <f>_xll.qlInterestRateIndexFixingDate(Currency&amp;"ibor"&amp;Tenor,BA397,Trigger)</f>
        <v>42745</v>
      </c>
      <c r="BA397" s="101">
        <f>_xll.qlCalendarAdvance(Calendar,BA396,AY397,"f",,Trigger)</f>
        <v>42747</v>
      </c>
      <c r="BB397" s="101">
        <f>_xll.qlInterestRateIndexMaturity(Currency&amp;"ibor"&amp;Tenor,BA397,Trigger)</f>
        <v>43112</v>
      </c>
      <c r="BC397" s="246">
        <f>_xll.qlIndexFixing($AC$5,AZ397,TRUE,_xll.ohTrigger(Trigger,Trigger12M))</f>
        <v>3.9835854786720035E-3</v>
      </c>
      <c r="BD397" s="246">
        <f>_xll.qlIndexFixing($BE$1,AZ397,TRUE,_xll.ohTrigger(Trigger,Trigger12M))</f>
        <v>4.188740951910015E-3</v>
      </c>
    </row>
    <row r="398" spans="51:56" ht="11.25" customHeight="1" x14ac:dyDescent="0.25">
      <c r="AY398" s="100" t="s">
        <v>196</v>
      </c>
      <c r="AZ398" s="101">
        <f>_xll.qlInterestRateIndexFixingDate(Currency&amp;"ibor"&amp;Tenor,BA398,Trigger)</f>
        <v>42746</v>
      </c>
      <c r="BA398" s="101">
        <f>_xll.qlCalendarAdvance(Calendar,BA397,AY398,"f",,Trigger)</f>
        <v>42748</v>
      </c>
      <c r="BB398" s="101">
        <f>_xll.qlInterestRateIndexMaturity(Currency&amp;"ibor"&amp;Tenor,BA398,Trigger)</f>
        <v>43115</v>
      </c>
      <c r="BC398" s="246">
        <f>_xll.qlIndexFixing($AC$5,AZ398,TRUE,_xll.ohTrigger(Trigger,Trigger12M))</f>
        <v>3.9972809067419408E-3</v>
      </c>
      <c r="BD398" s="246">
        <f>_xll.qlIndexFixing($BE$1,AZ398,TRUE,_xll.ohTrigger(Trigger,Trigger12M))</f>
        <v>4.1991028639613709E-3</v>
      </c>
    </row>
    <row r="399" spans="51:56" ht="11.25" customHeight="1" x14ac:dyDescent="0.25">
      <c r="AY399" s="100" t="s">
        <v>196</v>
      </c>
      <c r="AZ399" s="101">
        <f>_xll.qlInterestRateIndexFixingDate(Currency&amp;"ibor"&amp;Tenor,BA399,Trigger)</f>
        <v>42747</v>
      </c>
      <c r="BA399" s="101">
        <f>_xll.qlCalendarAdvance(Calendar,BA398,AY399,"f",,Trigger)</f>
        <v>42751</v>
      </c>
      <c r="BB399" s="101">
        <f>_xll.qlInterestRateIndexMaturity(Currency&amp;"ibor"&amp;Tenor,BA399,Trigger)</f>
        <v>43116</v>
      </c>
      <c r="BC399" s="246">
        <f>_xll.qlIndexFixing($AC$5,AZ399,TRUE,_xll.ohTrigger(Trigger,Trigger12M))</f>
        <v>4.0096859484506763E-3</v>
      </c>
      <c r="BD399" s="246">
        <f>_xll.qlIndexFixing($BE$1,AZ399,TRUE,_xll.ohTrigger(Trigger,Trigger12M))</f>
        <v>4.2112408337613705E-3</v>
      </c>
    </row>
    <row r="400" spans="51:56" ht="11.25" customHeight="1" x14ac:dyDescent="0.25">
      <c r="AY400" s="100" t="s">
        <v>196</v>
      </c>
      <c r="AZ400" s="101">
        <f>_xll.qlInterestRateIndexFixingDate(Currency&amp;"ibor"&amp;Tenor,BA400,Trigger)</f>
        <v>42748</v>
      </c>
      <c r="BA400" s="101">
        <f>_xll.qlCalendarAdvance(Calendar,BA399,AY400,"f",,Trigger)</f>
        <v>42752</v>
      </c>
      <c r="BB400" s="101">
        <f>_xll.qlInterestRateIndexMaturity(Currency&amp;"ibor"&amp;Tenor,BA400,Trigger)</f>
        <v>43117</v>
      </c>
      <c r="BC400" s="246">
        <f>_xll.qlIndexFixing($AC$5,AZ400,TRUE,_xll.ohTrigger(Trigger,Trigger12M))</f>
        <v>4.0162259998679237E-3</v>
      </c>
      <c r="BD400" s="246">
        <f>_xll.qlIndexFixing($BE$1,AZ400,TRUE,_xll.ohTrigger(Trigger,Trigger12M))</f>
        <v>4.216714381679843E-3</v>
      </c>
    </row>
    <row r="401" spans="51:56" ht="11.25" customHeight="1" x14ac:dyDescent="0.25">
      <c r="AY401" s="100" t="s">
        <v>196</v>
      </c>
      <c r="AZ401" s="101">
        <f>_xll.qlInterestRateIndexFixingDate(Currency&amp;"ibor"&amp;Tenor,BA401,Trigger)</f>
        <v>42751</v>
      </c>
      <c r="BA401" s="101">
        <f>_xll.qlCalendarAdvance(Calendar,BA400,AY401,"f",,Trigger)</f>
        <v>42753</v>
      </c>
      <c r="BB401" s="101">
        <f>_xll.qlInterestRateIndexMaturity(Currency&amp;"ibor"&amp;Tenor,BA401,Trigger)</f>
        <v>43118</v>
      </c>
      <c r="BC401" s="246">
        <f>_xll.qlIndexFixing($AC$5,AZ401,TRUE,_xll.ohTrigger(Trigger,Trigger12M))</f>
        <v>4.022772025109784E-3</v>
      </c>
      <c r="BD401" s="246">
        <f>_xll.qlIndexFixing($BE$1,AZ401,TRUE,_xll.ohTrigger(Trigger,Trigger12M))</f>
        <v>4.2221268667948439E-3</v>
      </c>
    </row>
    <row r="402" spans="51:56" ht="11.25" customHeight="1" x14ac:dyDescent="0.25">
      <c r="AY402" s="100" t="s">
        <v>196</v>
      </c>
      <c r="AZ402" s="101">
        <f>_xll.qlInterestRateIndexFixingDate(Currency&amp;"ibor"&amp;Tenor,BA402,Trigger)</f>
        <v>42752</v>
      </c>
      <c r="BA402" s="101">
        <f>_xll.qlCalendarAdvance(Calendar,BA401,AY402,"f",,Trigger)</f>
        <v>42754</v>
      </c>
      <c r="BB402" s="101">
        <f>_xll.qlInterestRateIndexMaturity(Currency&amp;"ibor"&amp;Tenor,BA402,Trigger)</f>
        <v>43119</v>
      </c>
      <c r="BC402" s="246">
        <f>_xll.qlIndexFixing($AC$5,AZ402,TRUE,_xll.ohTrigger(Trigger,Trigger12M))</f>
        <v>4.0293240242940806E-3</v>
      </c>
      <c r="BD402" s="246">
        <f>_xll.qlIndexFixing($BE$1,AZ402,TRUE,_xll.ohTrigger(Trigger,Trigger12M))</f>
        <v>4.2274780422241883E-3</v>
      </c>
    </row>
    <row r="403" spans="51:56" ht="11.25" customHeight="1" x14ac:dyDescent="0.25">
      <c r="AY403" s="100" t="s">
        <v>196</v>
      </c>
      <c r="AZ403" s="101">
        <f>_xll.qlInterestRateIndexFixingDate(Currency&amp;"ibor"&amp;Tenor,BA403,Trigger)</f>
        <v>42753</v>
      </c>
      <c r="BA403" s="101">
        <f>_xll.qlCalendarAdvance(Calendar,BA402,AY403,"f",,Trigger)</f>
        <v>42755</v>
      </c>
      <c r="BB403" s="101">
        <f>_xll.qlInterestRateIndexMaturity(Currency&amp;"ibor"&amp;Tenor,BA403,Trigger)</f>
        <v>43122</v>
      </c>
      <c r="BC403" s="246">
        <f>_xll.qlIndexFixing($AC$5,AZ403,TRUE,_xll.ohTrigger(Trigger,Trigger12M))</f>
        <v>4.0430195684514787E-3</v>
      </c>
      <c r="BD403" s="246">
        <f>_xll.qlIndexFixing($BE$1,AZ403,TRUE,_xll.ohTrigger(Trigger,Trigger12M))</f>
        <v>4.2374489272562861E-3</v>
      </c>
    </row>
    <row r="404" spans="51:56" ht="11.25" customHeight="1" x14ac:dyDescent="0.25">
      <c r="AY404" s="100" t="s">
        <v>196</v>
      </c>
      <c r="AZ404" s="101">
        <f>_xll.qlInterestRateIndexFixingDate(Currency&amp;"ibor"&amp;Tenor,BA404,Trigger)</f>
        <v>42754</v>
      </c>
      <c r="BA404" s="101">
        <f>_xll.qlCalendarAdvance(Calendar,BA403,AY404,"f",,Trigger)</f>
        <v>42758</v>
      </c>
      <c r="BB404" s="101">
        <f>_xll.qlInterestRateIndexMaturity(Currency&amp;"ibor"&amp;Tenor,BA404,Trigger)</f>
        <v>43123</v>
      </c>
      <c r="BC404" s="246">
        <f>_xll.qlIndexFixing($AC$5,AZ404,TRUE,_xll.ohTrigger(Trigger,Trigger12M))</f>
        <v>4.0555917628169241E-3</v>
      </c>
      <c r="BD404" s="246">
        <f>_xll.qlIndexFixing($BE$1,AZ404,TRUE,_xll.ohTrigger(Trigger,Trigger12M))</f>
        <v>4.2482647096480147E-3</v>
      </c>
    </row>
    <row r="405" spans="51:56" ht="11.25" customHeight="1" x14ac:dyDescent="0.25">
      <c r="AY405" s="100" t="s">
        <v>196</v>
      </c>
      <c r="AZ405" s="101">
        <f>_xll.qlInterestRateIndexFixingDate(Currency&amp;"ibor"&amp;Tenor,BA405,Trigger)</f>
        <v>42755</v>
      </c>
      <c r="BA405" s="101">
        <f>_xll.qlCalendarAdvance(Calendar,BA404,AY405,"f",,Trigger)</f>
        <v>42759</v>
      </c>
      <c r="BB405" s="101">
        <f>_xll.qlInterestRateIndexMaturity(Currency&amp;"ibor"&amp;Tenor,BA405,Trigger)</f>
        <v>43124</v>
      </c>
      <c r="BC405" s="246">
        <f>_xll.qlIndexFixing($AC$5,AZ405,TRUE,_xll.ohTrigger(Trigger,Trigger12M))</f>
        <v>4.0621736334851373E-3</v>
      </c>
      <c r="BD405" s="246">
        <f>_xll.qlIndexFixing($BE$1,AZ405,TRUE,_xll.ohTrigger(Trigger,Trigger12M))</f>
        <v>4.2533056336271843E-3</v>
      </c>
    </row>
    <row r="406" spans="51:56" ht="11.25" customHeight="1" x14ac:dyDescent="0.25">
      <c r="AY406" s="100" t="s">
        <v>196</v>
      </c>
      <c r="AZ406" s="101">
        <f>_xll.qlInterestRateIndexFixingDate(Currency&amp;"ibor"&amp;Tenor,BA406,Trigger)</f>
        <v>42758</v>
      </c>
      <c r="BA406" s="101">
        <f>_xll.qlCalendarAdvance(Calendar,BA405,AY406,"f",,Trigger)</f>
        <v>42760</v>
      </c>
      <c r="BB406" s="101">
        <f>_xll.qlInterestRateIndexMaturity(Currency&amp;"ibor"&amp;Tenor,BA406,Trigger)</f>
        <v>43125</v>
      </c>
      <c r="BC406" s="246">
        <f>_xll.qlIndexFixing($AC$5,AZ406,TRUE,_xll.ohTrigger(Trigger,Trigger12M))</f>
        <v>4.0687614788055756E-3</v>
      </c>
      <c r="BD406" s="246">
        <f>_xll.qlIndexFixing($BE$1,AZ406,TRUE,_xll.ohTrigger(Trigger,Trigger12M))</f>
        <v>4.2582837667576694E-3</v>
      </c>
    </row>
    <row r="407" spans="51:56" ht="11.25" customHeight="1" x14ac:dyDescent="0.25">
      <c r="AY407" s="100" t="s">
        <v>196</v>
      </c>
      <c r="AZ407" s="101">
        <f>_xll.qlInterestRateIndexFixingDate(Currency&amp;"ibor"&amp;Tenor,BA407,Trigger)</f>
        <v>42759</v>
      </c>
      <c r="BA407" s="101">
        <f>_xll.qlCalendarAdvance(Calendar,BA406,AY407,"f",,Trigger)</f>
        <v>42761</v>
      </c>
      <c r="BB407" s="101">
        <f>_xll.qlInterestRateIndexMaturity(Currency&amp;"ibor"&amp;Tenor,BA407,Trigger)</f>
        <v>43126</v>
      </c>
      <c r="BC407" s="246">
        <f>_xll.qlIndexFixing($AC$5,AZ407,TRUE,_xll.ohTrigger(Trigger,Trigger12M))</f>
        <v>4.0753552988965014E-3</v>
      </c>
      <c r="BD407" s="246">
        <f>_xll.qlIndexFixing($BE$1,AZ407,TRUE,_xll.ohTrigger(Trigger,Trigger12M))</f>
        <v>4.2631988622026168E-3</v>
      </c>
    </row>
    <row r="408" spans="51:56" ht="11.25" customHeight="1" x14ac:dyDescent="0.25">
      <c r="AY408" s="100" t="s">
        <v>196</v>
      </c>
      <c r="AZ408" s="101">
        <f>_xll.qlInterestRateIndexFixingDate(Currency&amp;"ibor"&amp;Tenor,BA408,Trigger)</f>
        <v>42760</v>
      </c>
      <c r="BA408" s="101">
        <f>_xll.qlCalendarAdvance(Calendar,BA407,AY408,"f",,Trigger)</f>
        <v>42762</v>
      </c>
      <c r="BB408" s="101">
        <f>_xll.qlInterestRateIndexMaturity(Currency&amp;"ibor"&amp;Tenor,BA408,Trigger)</f>
        <v>43129</v>
      </c>
      <c r="BC408" s="246">
        <f>_xll.qlIndexFixing($AC$5,AZ408,TRUE,_xll.ohTrigger(Trigger,Trigger12M))</f>
        <v>4.0890493974457404E-3</v>
      </c>
      <c r="BD408" s="246">
        <f>_xll.qlIndexFixing($BE$1,AZ408,TRUE,_xll.ohTrigger(Trigger,Trigger12M))</f>
        <v>4.2727922464579375E-3</v>
      </c>
    </row>
    <row r="409" spans="51:56" ht="11.25" customHeight="1" x14ac:dyDescent="0.25">
      <c r="AY409" s="100" t="s">
        <v>196</v>
      </c>
      <c r="AZ409" s="101">
        <f>_xll.qlInterestRateIndexFixingDate(Currency&amp;"ibor"&amp;Tenor,BA409,Trigger)</f>
        <v>42761</v>
      </c>
      <c r="BA409" s="101">
        <f>_xll.qlCalendarAdvance(Calendar,BA408,AY409,"f",,Trigger)</f>
        <v>42765</v>
      </c>
      <c r="BB409" s="101">
        <f>_xll.qlInterestRateIndexMaturity(Currency&amp;"ibor"&amp;Tenor,BA409,Trigger)</f>
        <v>43130</v>
      </c>
      <c r="BC409" s="246">
        <f>_xll.qlIndexFixing($AC$5,AZ409,TRUE,_xll.ohTrigger(Trigger,Trigger12M))</f>
        <v>4.1017903293436575E-3</v>
      </c>
      <c r="BD409" s="246">
        <f>_xll.qlIndexFixing($BE$1,AZ409,TRUE,_xll.ohTrigger(Trigger,Trigger12M))</f>
        <v>4.2822239306359285E-3</v>
      </c>
    </row>
    <row r="410" spans="51:56" ht="11.25" customHeight="1" x14ac:dyDescent="0.25">
      <c r="AY410" s="100" t="s">
        <v>196</v>
      </c>
      <c r="AZ410" s="101">
        <f>_xll.qlInterestRateIndexFixingDate(Currency&amp;"ibor"&amp;Tenor,BA410,Trigger)</f>
        <v>42762</v>
      </c>
      <c r="BA410" s="101">
        <f>_xll.qlCalendarAdvance(Calendar,BA409,AY410,"f",,Trigger)</f>
        <v>42766</v>
      </c>
      <c r="BB410" s="101">
        <f>_xll.qlInterestRateIndexMaturity(Currency&amp;"ibor"&amp;Tenor,BA410,Trigger)</f>
        <v>43131</v>
      </c>
      <c r="BC410" s="246">
        <f>_xll.qlIndexFixing($AC$5,AZ410,TRUE,_xll.ohTrigger(Trigger,Trigger12M))</f>
        <v>4.1084140250714513E-3</v>
      </c>
      <c r="BD410" s="246">
        <f>_xll.qlIndexFixing($BE$1,AZ410,TRUE,_xll.ohTrigger(Trigger,Trigger12M))</f>
        <v>4.2868201353511628E-3</v>
      </c>
    </row>
    <row r="411" spans="51:56" ht="11.25" customHeight="1" x14ac:dyDescent="0.25">
      <c r="AY411" s="100" t="s">
        <v>196</v>
      </c>
      <c r="AZ411" s="101">
        <f>_xll.qlInterestRateIndexFixingDate(Currency&amp;"ibor"&amp;Tenor,BA411,Trigger)</f>
        <v>42765</v>
      </c>
      <c r="BA411" s="101">
        <f>_xll.qlCalendarAdvance(Calendar,BA410,AY411,"f",,Trigger)</f>
        <v>42767</v>
      </c>
      <c r="BB411" s="101">
        <f>_xll.qlInterestRateIndexMaturity(Currency&amp;"ibor"&amp;Tenor,BA411,Trigger)</f>
        <v>43132</v>
      </c>
      <c r="BC411" s="246">
        <f>_xll.qlIndexFixing($AC$5,AZ411,TRUE,_xll.ohTrigger(Trigger,Trigger12M))</f>
        <v>4.1150436962839E-3</v>
      </c>
      <c r="BD411" s="246">
        <f>_xll.qlIndexFixing($BE$1,AZ411,TRUE,_xll.ohTrigger(Trigger,Trigger12M))</f>
        <v>4.2913518215134863E-3</v>
      </c>
    </row>
    <row r="412" spans="51:56" ht="11.25" customHeight="1" x14ac:dyDescent="0.25">
      <c r="AY412" s="100" t="s">
        <v>196</v>
      </c>
      <c r="AZ412" s="101">
        <f>_xll.qlInterestRateIndexFixingDate(Currency&amp;"ibor"&amp;Tenor,BA412,Trigger)</f>
        <v>42766</v>
      </c>
      <c r="BA412" s="101">
        <f>_xll.qlCalendarAdvance(Calendar,BA411,AY412,"f",,Trigger)</f>
        <v>42768</v>
      </c>
      <c r="BB412" s="101">
        <f>_xll.qlInterestRateIndexMaturity(Currency&amp;"ibor"&amp;Tenor,BA412,Trigger)</f>
        <v>43133</v>
      </c>
      <c r="BC412" s="246">
        <f>_xll.qlIndexFixing($AC$5,AZ412,TRUE,_xll.ohTrigger(Trigger,Trigger12M))</f>
        <v>4.1216793431005788E-3</v>
      </c>
      <c r="BD412" s="246">
        <f>_xll.qlIndexFixing($BE$1,AZ412,TRUE,_xll.ohTrigger(Trigger,Trigger12M))</f>
        <v>4.2958187423392637E-3</v>
      </c>
    </row>
    <row r="413" spans="51:56" ht="11.25" customHeight="1" x14ac:dyDescent="0.25">
      <c r="AY413" s="100" t="s">
        <v>196</v>
      </c>
      <c r="AZ413" s="101">
        <f>_xll.qlInterestRateIndexFixingDate(Currency&amp;"ibor"&amp;Tenor,BA413,Trigger)</f>
        <v>42767</v>
      </c>
      <c r="BA413" s="101">
        <f>_xll.qlCalendarAdvance(Calendar,BA412,AY413,"f",,Trigger)</f>
        <v>42769</v>
      </c>
      <c r="BB413" s="101">
        <f>_xll.qlInterestRateIndexMaturity(Currency&amp;"ibor"&amp;Tenor,BA413,Trigger)</f>
        <v>43136</v>
      </c>
      <c r="BC413" s="246">
        <f>_xll.qlIndexFixing($AC$5,AZ413,TRUE,_xll.ohTrigger(Trigger,Trigger12M))</f>
        <v>4.1353704343459656E-3</v>
      </c>
      <c r="BD413" s="246">
        <f>_xll.qlIndexFixing($BE$1,AZ413,TRUE,_xll.ohTrigger(Trigger,Trigger12M))</f>
        <v>4.3050493895070256E-3</v>
      </c>
    </row>
    <row r="414" spans="51:56" ht="11.25" customHeight="1" x14ac:dyDescent="0.25">
      <c r="AY414" s="100" t="s">
        <v>196</v>
      </c>
      <c r="AZ414" s="101">
        <f>_xll.qlInterestRateIndexFixingDate(Currency&amp;"ibor"&amp;Tenor,BA414,Trigger)</f>
        <v>42768</v>
      </c>
      <c r="BA414" s="101">
        <f>_xll.qlCalendarAdvance(Calendar,BA413,AY414,"f",,Trigger)</f>
        <v>42772</v>
      </c>
      <c r="BB414" s="101">
        <f>_xll.qlInterestRateIndexMaturity(Currency&amp;"ibor"&amp;Tenor,BA414,Trigger)</f>
        <v>43137</v>
      </c>
      <c r="BC414" s="246">
        <f>_xll.qlIndexFixing($AC$5,AZ414,TRUE,_xll.ohTrigger(Trigger,Trigger12M))</f>
        <v>4.1482816888015516E-3</v>
      </c>
      <c r="BD414" s="246">
        <f>_xll.qlIndexFixing($BE$1,AZ414,TRUE,_xll.ohTrigger(Trigger,Trigger12M))</f>
        <v>4.3130838649885084E-3</v>
      </c>
    </row>
    <row r="415" spans="51:56" ht="11.25" customHeight="1" x14ac:dyDescent="0.25">
      <c r="AY415" s="100" t="s">
        <v>196</v>
      </c>
      <c r="AZ415" s="101">
        <f>_xll.qlInterestRateIndexFixingDate(Currency&amp;"ibor"&amp;Tenor,BA415,Trigger)</f>
        <v>42769</v>
      </c>
      <c r="BA415" s="101">
        <f>_xll.qlCalendarAdvance(Calendar,BA414,AY415,"f",,Trigger)</f>
        <v>42773</v>
      </c>
      <c r="BB415" s="101">
        <f>_xll.qlInterestRateIndexMaturity(Currency&amp;"ibor"&amp;Tenor,BA415,Trigger)</f>
        <v>43138</v>
      </c>
      <c r="BC415" s="246">
        <f>_xll.qlIndexFixing($AC$5,AZ415,TRUE,_xll.ohTrigger(Trigger,Trigger12M))</f>
        <v>4.1549472154338938E-3</v>
      </c>
      <c r="BD415" s="246">
        <f>_xll.qlIndexFixing($BE$1,AZ415,TRUE,_xll.ohTrigger(Trigger,Trigger12M))</f>
        <v>4.3172709411086309E-3</v>
      </c>
    </row>
    <row r="416" spans="51:56" ht="11.25" customHeight="1" x14ac:dyDescent="0.25">
      <c r="AY416" s="100" t="s">
        <v>196</v>
      </c>
      <c r="AZ416" s="101">
        <f>_xll.qlInterestRateIndexFixingDate(Currency&amp;"ibor"&amp;Tenor,BA416,Trigger)</f>
        <v>42772</v>
      </c>
      <c r="BA416" s="101">
        <f>_xll.qlCalendarAdvance(Calendar,BA415,AY416,"f",,Trigger)</f>
        <v>42774</v>
      </c>
      <c r="BB416" s="101">
        <f>_xll.qlInterestRateIndexMaturity(Currency&amp;"ibor"&amp;Tenor,BA416,Trigger)</f>
        <v>43139</v>
      </c>
      <c r="BC416" s="246">
        <f>_xll.qlIndexFixing($AC$5,AZ416,TRUE,_xll.ohTrigger(Trigger,Trigger12M))</f>
        <v>4.1616187183894536E-3</v>
      </c>
      <c r="BD416" s="246">
        <f>_xll.qlIndexFixing($BE$1,AZ416,TRUE,_xll.ohTrigger(Trigger,Trigger12M))</f>
        <v>4.321415222626919E-3</v>
      </c>
    </row>
    <row r="417" spans="51:56" ht="11.25" customHeight="1" x14ac:dyDescent="0.25">
      <c r="AY417" s="100" t="s">
        <v>196</v>
      </c>
      <c r="AZ417" s="101">
        <f>_xll.qlInterestRateIndexFixingDate(Currency&amp;"ibor"&amp;Tenor,BA417,Trigger)</f>
        <v>42773</v>
      </c>
      <c r="BA417" s="101">
        <f>_xll.qlCalendarAdvance(Calendar,BA416,AY417,"f",,Trigger)</f>
        <v>42775</v>
      </c>
      <c r="BB417" s="101">
        <f>_xll.qlInterestRateIndexMaturity(Currency&amp;"ibor"&amp;Tenor,BA417,Trigger)</f>
        <v>43140</v>
      </c>
      <c r="BC417" s="246">
        <f>_xll.qlIndexFixing($AC$5,AZ417,TRUE,_xll.ohTrigger(Trigger,Trigger12M))</f>
        <v>4.168296197788024E-3</v>
      </c>
      <c r="BD417" s="246">
        <f>_xll.qlIndexFixing($BE$1,AZ417,TRUE,_xll.ohTrigger(Trigger,Trigger12M))</f>
        <v>4.325521153293945E-3</v>
      </c>
    </row>
    <row r="418" spans="51:56" ht="11.25" customHeight="1" x14ac:dyDescent="0.25">
      <c r="AY418" s="100" t="s">
        <v>196</v>
      </c>
      <c r="AZ418" s="101">
        <f>_xll.qlInterestRateIndexFixingDate(Currency&amp;"ibor"&amp;Tenor,BA418,Trigger)</f>
        <v>42774</v>
      </c>
      <c r="BA418" s="101">
        <f>_xll.qlCalendarAdvance(Calendar,BA417,AY418,"f",,Trigger)</f>
        <v>42776</v>
      </c>
      <c r="BB418" s="101">
        <f>_xll.qlInterestRateIndexMaturity(Currency&amp;"ibor"&amp;Tenor,BA418,Trigger)</f>
        <v>43143</v>
      </c>
      <c r="BC418" s="246">
        <f>_xll.qlIndexFixing($AC$5,AZ418,TRUE,_xll.ohTrigger(Trigger,Trigger12M))</f>
        <v>4.1819827200323687E-3</v>
      </c>
      <c r="BD418" s="246">
        <f>_xll.qlIndexFixing($BE$1,AZ418,TRUE,_xll.ohTrigger(Trigger,Trigger12M))</f>
        <v>4.3345318939021294E-3</v>
      </c>
    </row>
    <row r="419" spans="51:56" ht="11.25" customHeight="1" x14ac:dyDescent="0.25">
      <c r="AY419" s="100" t="s">
        <v>196</v>
      </c>
      <c r="AZ419" s="101">
        <f>_xll.qlInterestRateIndexFixingDate(Currency&amp;"ibor"&amp;Tenor,BA419,Trigger)</f>
        <v>42775</v>
      </c>
      <c r="BA419" s="101">
        <f>_xll.qlCalendarAdvance(Calendar,BA418,AY419,"f",,Trigger)</f>
        <v>42779</v>
      </c>
      <c r="BB419" s="101">
        <f>_xll.qlInterestRateIndexMaturity(Currency&amp;"ibor"&amp;Tenor,BA419,Trigger)</f>
        <v>43144</v>
      </c>
      <c r="BC419" s="246">
        <f>_xll.qlIndexFixing($AC$5,AZ419,TRUE,_xll.ohTrigger(Trigger,Trigger12M))</f>
        <v>4.1950658822199234E-3</v>
      </c>
      <c r="BD419" s="246">
        <f>_xll.qlIndexFixing($BE$1,AZ419,TRUE,_xll.ohTrigger(Trigger,Trigger12M))</f>
        <v>4.3416502451706137E-3</v>
      </c>
    </row>
    <row r="420" spans="51:56" ht="11.25" customHeight="1" x14ac:dyDescent="0.25">
      <c r="AY420" s="100" t="s">
        <v>196</v>
      </c>
      <c r="AZ420" s="101">
        <f>_xll.qlInterestRateIndexFixingDate(Currency&amp;"ibor"&amp;Tenor,BA420,Trigger)</f>
        <v>42776</v>
      </c>
      <c r="BA420" s="101">
        <f>_xll.qlCalendarAdvance(Calendar,BA419,AY420,"f",,Trigger)</f>
        <v>42780</v>
      </c>
      <c r="BB420" s="101">
        <f>_xll.qlInterestRateIndexMaturity(Currency&amp;"ibor"&amp;Tenor,BA420,Trigger)</f>
        <v>43145</v>
      </c>
      <c r="BC420" s="246">
        <f>_xll.qlIndexFixing($AC$5,AZ420,TRUE,_xll.ohTrigger(Trigger,Trigger12M))</f>
        <v>4.2017732456398893E-3</v>
      </c>
      <c r="BD420" s="246">
        <f>_xll.qlIndexFixing($BE$1,AZ420,TRUE,_xll.ohTrigger(Trigger,Trigger12M))</f>
        <v>4.3456310805312518E-3</v>
      </c>
    </row>
    <row r="421" spans="51:56" ht="11.25" customHeight="1" x14ac:dyDescent="0.25">
      <c r="AY421" s="100" t="s">
        <v>196</v>
      </c>
      <c r="AZ421" s="101">
        <f>_xll.qlInterestRateIndexFixingDate(Currency&amp;"ibor"&amp;Tenor,BA421,Trigger)</f>
        <v>42779</v>
      </c>
      <c r="BA421" s="101">
        <f>_xll.qlCalendarAdvance(Calendar,BA420,AY421,"f",,Trigger)</f>
        <v>42781</v>
      </c>
      <c r="BB421" s="101">
        <f>_xll.qlInterestRateIndexMaturity(Currency&amp;"ibor"&amp;Tenor,BA421,Trigger)</f>
        <v>43146</v>
      </c>
      <c r="BC421" s="246">
        <f>_xll.qlIndexFixing($AC$5,AZ421,TRUE,_xll.ohTrigger(Trigger,Trigger12M))</f>
        <v>4.2084865862260139E-3</v>
      </c>
      <c r="BD421" s="246">
        <f>_xll.qlIndexFixing($BE$1,AZ421,TRUE,_xll.ohTrigger(Trigger,Trigger12M))</f>
        <v>4.3496002291414735E-3</v>
      </c>
    </row>
    <row r="422" spans="51:56" ht="11.25" customHeight="1" x14ac:dyDescent="0.25">
      <c r="AY422" s="100" t="s">
        <v>196</v>
      </c>
      <c r="AZ422" s="101">
        <f>_xll.qlInterestRateIndexFixingDate(Currency&amp;"ibor"&amp;Tenor,BA422,Trigger)</f>
        <v>42780</v>
      </c>
      <c r="BA422" s="101">
        <f>_xll.qlCalendarAdvance(Calendar,BA421,AY422,"f",,Trigger)</f>
        <v>42782</v>
      </c>
      <c r="BB422" s="101">
        <f>_xll.qlInterestRateIndexMaturity(Currency&amp;"ibor"&amp;Tenor,BA422,Trigger)</f>
        <v>43147</v>
      </c>
      <c r="BC422" s="246">
        <f>_xll.qlIndexFixing($AC$5,AZ422,TRUE,_xll.ohTrigger(Trigger,Trigger12M))</f>
        <v>4.2152059040996255E-3</v>
      </c>
      <c r="BD422" s="246">
        <f>_xll.qlIndexFixing($BE$1,AZ422,TRUE,_xll.ohTrigger(Trigger,Trigger12M))</f>
        <v>4.3535621352739544E-3</v>
      </c>
    </row>
    <row r="423" spans="51:56" ht="11.25" customHeight="1" x14ac:dyDescent="0.25">
      <c r="AY423" s="100" t="s">
        <v>196</v>
      </c>
      <c r="AZ423" s="101">
        <f>_xll.qlInterestRateIndexFixingDate(Currency&amp;"ibor"&amp;Tenor,BA423,Trigger)</f>
        <v>42781</v>
      </c>
      <c r="BA423" s="101">
        <f>_xll.qlCalendarAdvance(Calendar,BA422,AY423,"f",,Trigger)</f>
        <v>42783</v>
      </c>
      <c r="BB423" s="101">
        <f>_xll.qlInterestRateIndexMaturity(Currency&amp;"ibor"&amp;Tenor,BA423,Trigger)</f>
        <v>43150</v>
      </c>
      <c r="BC423" s="246">
        <f>_xll.qlIndexFixing($AC$5,AZ423,TRUE,_xll.ohTrigger(Trigger,Trigger12M))</f>
        <v>4.228886295643052E-3</v>
      </c>
      <c r="BD423" s="246">
        <f>_xll.qlIndexFixing($BE$1,AZ423,TRUE,_xll.ohTrigger(Trigger,Trigger12M))</f>
        <v>4.3625877490853886E-3</v>
      </c>
    </row>
    <row r="424" spans="51:56" ht="11.25" customHeight="1" x14ac:dyDescent="0.25">
      <c r="AY424" s="100" t="s">
        <v>196</v>
      </c>
      <c r="AZ424" s="101">
        <f>_xll.qlInterestRateIndexFixingDate(Currency&amp;"ibor"&amp;Tenor,BA424,Trigger)</f>
        <v>42782</v>
      </c>
      <c r="BA424" s="101">
        <f>_xll.qlCalendarAdvance(Calendar,BA423,AY424,"f",,Trigger)</f>
        <v>42786</v>
      </c>
      <c r="BB424" s="101">
        <f>_xll.qlInterestRateIndexMaturity(Currency&amp;"ibor"&amp;Tenor,BA424,Trigger)</f>
        <v>43151</v>
      </c>
      <c r="BC424" s="246">
        <f>_xll.qlIndexFixing($AC$5,AZ424,TRUE,_xll.ohTrigger(Trigger,Trigger12M))</f>
        <v>4.2421429508882657E-3</v>
      </c>
      <c r="BD424" s="246">
        <f>_xll.qlIndexFixing($BE$1,AZ424,TRUE,_xll.ohTrigger(Trigger,Trigger12M))</f>
        <v>4.3694262229772782E-3</v>
      </c>
    </row>
    <row r="425" spans="51:56" ht="11.25" customHeight="1" x14ac:dyDescent="0.25">
      <c r="AY425" s="100" t="s">
        <v>196</v>
      </c>
      <c r="AZ425" s="101">
        <f>_xll.qlInterestRateIndexFixingDate(Currency&amp;"ibor"&amp;Tenor,BA425,Trigger)</f>
        <v>42783</v>
      </c>
      <c r="BA425" s="101">
        <f>_xll.qlCalendarAdvance(Calendar,BA424,AY425,"f",,Trigger)</f>
        <v>42787</v>
      </c>
      <c r="BB425" s="101">
        <f>_xll.qlInterestRateIndexMaturity(Currency&amp;"ibor"&amp;Tenor,BA425,Trigger)</f>
        <v>43152</v>
      </c>
      <c r="BC425" s="246">
        <f>_xll.qlIndexFixing($AC$5,AZ425,TRUE,_xll.ohTrigger(Trigger,Trigger12M))</f>
        <v>4.2488921570152834E-3</v>
      </c>
      <c r="BD425" s="246">
        <f>_xll.qlIndexFixing($BE$1,AZ425,TRUE,_xll.ohTrigger(Trigger,Trigger12M))</f>
        <v>4.3734185833067315E-3</v>
      </c>
    </row>
    <row r="426" spans="51:56" ht="11.25" customHeight="1" x14ac:dyDescent="0.25">
      <c r="AY426" s="100" t="s">
        <v>196</v>
      </c>
      <c r="AZ426" s="101">
        <f>_xll.qlInterestRateIndexFixingDate(Currency&amp;"ibor"&amp;Tenor,BA426,Trigger)</f>
        <v>42786</v>
      </c>
      <c r="BA426" s="101">
        <f>_xll.qlCalendarAdvance(Calendar,BA425,AY426,"f",,Trigger)</f>
        <v>42788</v>
      </c>
      <c r="BB426" s="101">
        <f>_xll.qlInterestRateIndexMaturity(Currency&amp;"ibor"&amp;Tenor,BA426,Trigger)</f>
        <v>43153</v>
      </c>
      <c r="BC426" s="246">
        <f>_xll.qlIndexFixing($AC$5,AZ426,TRUE,_xll.ohTrigger(Trigger,Trigger12M))</f>
        <v>4.2556473411577535E-3</v>
      </c>
      <c r="BD426" s="246">
        <f>_xll.qlIndexFixing($BE$1,AZ426,TRUE,_xll.ohTrigger(Trigger,Trigger12M))</f>
        <v>4.3774303682926983E-3</v>
      </c>
    </row>
    <row r="427" spans="51:56" ht="11.25" customHeight="1" x14ac:dyDescent="0.25">
      <c r="AY427" s="100" t="s">
        <v>196</v>
      </c>
      <c r="AZ427" s="101">
        <f>_xll.qlInterestRateIndexFixingDate(Currency&amp;"ibor"&amp;Tenor,BA427,Trigger)</f>
        <v>42787</v>
      </c>
      <c r="BA427" s="101">
        <f>_xll.qlCalendarAdvance(Calendar,BA426,AY427,"f",,Trigger)</f>
        <v>42789</v>
      </c>
      <c r="BB427" s="101">
        <f>_xll.qlInterestRateIndexMaturity(Currency&amp;"ibor"&amp;Tenor,BA427,Trigger)</f>
        <v>43154</v>
      </c>
      <c r="BC427" s="246">
        <f>_xll.qlIndexFixing($AC$5,AZ427,TRUE,_xll.ohTrigger(Trigger,Trigger12M))</f>
        <v>4.2624085034365664E-3</v>
      </c>
      <c r="BD427" s="246">
        <f>_xll.qlIndexFixing($BE$1,AZ427,TRUE,_xll.ohTrigger(Trigger,Trigger12M))</f>
        <v>4.3814660227095899E-3</v>
      </c>
    </row>
    <row r="428" spans="51:56" ht="11.25" customHeight="1" x14ac:dyDescent="0.25">
      <c r="AY428" s="100" t="s">
        <v>196</v>
      </c>
      <c r="AZ428" s="101">
        <f>_xll.qlInterestRateIndexFixingDate(Currency&amp;"ibor"&amp;Tenor,BA428,Trigger)</f>
        <v>42788</v>
      </c>
      <c r="BA428" s="101">
        <f>_xll.qlCalendarAdvance(Calendar,BA427,AY428,"f",,Trigger)</f>
        <v>42790</v>
      </c>
      <c r="BB428" s="101">
        <f>_xll.qlInterestRateIndexMaturity(Currency&amp;"ibor"&amp;Tenor,BA428,Trigger)</f>
        <v>43157</v>
      </c>
      <c r="BC428" s="246">
        <f>_xll.qlIndexFixing($AC$5,AZ428,TRUE,_xll.ohTrigger(Trigger,Trigger12M))</f>
        <v>4.2760812025744374E-3</v>
      </c>
      <c r="BD428" s="246">
        <f>_xll.qlIndexFixing($BE$1,AZ428,TRUE,_xll.ohTrigger(Trigger,Trigger12M))</f>
        <v>4.3907330519338339E-3</v>
      </c>
    </row>
    <row r="429" spans="51:56" ht="11.25" customHeight="1" x14ac:dyDescent="0.25">
      <c r="AY429" s="100" t="s">
        <v>196</v>
      </c>
      <c r="AZ429" s="101">
        <f>_xll.qlInterestRateIndexFixingDate(Currency&amp;"ibor"&amp;Tenor,BA429,Trigger)</f>
        <v>42789</v>
      </c>
      <c r="BA429" s="101">
        <f>_xll.qlCalendarAdvance(Calendar,BA428,AY429,"f",,Trigger)</f>
        <v>42793</v>
      </c>
      <c r="BB429" s="101">
        <f>_xll.qlInterestRateIndexMaturity(Currency&amp;"ibor"&amp;Tenor,BA429,Trigger)</f>
        <v>43158</v>
      </c>
      <c r="BC429" s="246">
        <f>_xll.qlIndexFixing($AC$5,AZ429,TRUE,_xll.ohTrigger(Trigger,Trigger12M))</f>
        <v>4.2895129363560254E-3</v>
      </c>
      <c r="BD429" s="246">
        <f>_xll.qlIndexFixing($BE$1,AZ429,TRUE,_xll.ohTrigger(Trigger,Trigger12M))</f>
        <v>4.3979362327882174E-3</v>
      </c>
    </row>
    <row r="430" spans="51:56" ht="11.25" customHeight="1" x14ac:dyDescent="0.25">
      <c r="AY430" s="100" t="s">
        <v>196</v>
      </c>
      <c r="AZ430" s="101">
        <f>_xll.qlInterestRateIndexFixingDate(Currency&amp;"ibor"&amp;Tenor,BA430,Trigger)</f>
        <v>42790</v>
      </c>
      <c r="BA430" s="101">
        <f>_xll.qlCalendarAdvance(Calendar,BA429,AY430,"f",,Trigger)</f>
        <v>42794</v>
      </c>
      <c r="BB430" s="101">
        <f>_xll.qlInterestRateIndexMaturity(Currency&amp;"ibor"&amp;Tenor,BA430,Trigger)</f>
        <v>43159</v>
      </c>
      <c r="BC430" s="246">
        <f>_xll.qlIndexFixing($AC$5,AZ430,TRUE,_xll.ohTrigger(Trigger,Trigger12M))</f>
        <v>4.2963039911471943E-3</v>
      </c>
      <c r="BD430" s="246">
        <f>_xll.qlIndexFixing($BE$1,AZ430,TRUE,_xll.ohTrigger(Trigger,Trigger12M))</f>
        <v>4.4021579086094172E-3</v>
      </c>
    </row>
    <row r="431" spans="51:56" ht="11.25" customHeight="1" x14ac:dyDescent="0.25">
      <c r="AY431" s="100" t="s">
        <v>196</v>
      </c>
      <c r="AZ431" s="101">
        <f>_xll.qlInterestRateIndexFixingDate(Currency&amp;"ibor"&amp;Tenor,BA431,Trigger)</f>
        <v>42793</v>
      </c>
      <c r="BA431" s="101">
        <f>_xll.qlCalendarAdvance(Calendar,BA430,AY431,"f",,Trigger)</f>
        <v>42795</v>
      </c>
      <c r="BB431" s="101">
        <f>_xll.qlInterestRateIndexMaturity(Currency&amp;"ibor"&amp;Tenor,BA431,Trigger)</f>
        <v>43160</v>
      </c>
      <c r="BC431" s="246">
        <f>_xll.qlIndexFixing($AC$5,AZ431,TRUE,_xll.ohTrigger(Trigger,Trigger12M))</f>
        <v>4.3031010248074887E-3</v>
      </c>
      <c r="BD431" s="246">
        <f>_xll.qlIndexFixing($BE$1,AZ431,TRUE,_xll.ohTrigger(Trigger,Trigger12M))</f>
        <v>4.4064301241089222E-3</v>
      </c>
    </row>
    <row r="432" spans="51:56" ht="11.25" customHeight="1" x14ac:dyDescent="0.25">
      <c r="AY432" s="100" t="s">
        <v>196</v>
      </c>
      <c r="AZ432" s="101">
        <f>_xll.qlInterestRateIndexFixingDate(Currency&amp;"ibor"&amp;Tenor,BA432,Trigger)</f>
        <v>42794</v>
      </c>
      <c r="BA432" s="101">
        <f>_xll.qlCalendarAdvance(Calendar,BA431,AY432,"f",,Trigger)</f>
        <v>42796</v>
      </c>
      <c r="BB432" s="101">
        <f>_xll.qlInterestRateIndexMaturity(Currency&amp;"ibor"&amp;Tenor,BA432,Trigger)</f>
        <v>43161</v>
      </c>
      <c r="BC432" s="246">
        <f>_xll.qlIndexFixing($AC$5,AZ432,TRUE,_xll.ohTrigger(Trigger,Trigger12M))</f>
        <v>4.309904037459112E-3</v>
      </c>
      <c r="BD432" s="246">
        <f>_xll.qlIndexFixing($BE$1,AZ432,TRUE,_xll.ohTrigger(Trigger,Trigger12M))</f>
        <v>4.4107573246106218E-3</v>
      </c>
    </row>
    <row r="433" spans="51:56" ht="11.25" customHeight="1" x14ac:dyDescent="0.25">
      <c r="AY433" s="100" t="s">
        <v>196</v>
      </c>
      <c r="AZ433" s="101">
        <f>_xll.qlInterestRateIndexFixingDate(Currency&amp;"ibor"&amp;Tenor,BA433,Trigger)</f>
        <v>42795</v>
      </c>
      <c r="BA433" s="101">
        <f>_xll.qlCalendarAdvance(Calendar,BA432,AY433,"f",,Trigger)</f>
        <v>42797</v>
      </c>
      <c r="BB433" s="101">
        <f>_xll.qlInterestRateIndexMaturity(Currency&amp;"ibor"&amp;Tenor,BA433,Trigger)</f>
        <v>43164</v>
      </c>
      <c r="BC433" s="246">
        <f>_xll.qlIndexFixing($AC$5,AZ433,TRUE,_xll.ohTrigger(Trigger,Trigger12M))</f>
        <v>4.3235674824814883E-3</v>
      </c>
      <c r="BD433" s="246">
        <f>_xll.qlIndexFixing($BE$1,AZ433,TRUE,_xll.ohTrigger(Trigger,Trigger12M))</f>
        <v>4.4204831727127055E-3</v>
      </c>
    </row>
    <row r="434" spans="51:56" ht="11.25" customHeight="1" x14ac:dyDescent="0.25">
      <c r="AY434" s="100" t="s">
        <v>196</v>
      </c>
      <c r="AZ434" s="101">
        <f>_xll.qlInterestRateIndexFixingDate(Currency&amp;"ibor"&amp;Tenor,BA434,Trigger)</f>
        <v>42796</v>
      </c>
      <c r="BA434" s="101">
        <f>_xll.qlCalendarAdvance(Calendar,BA433,AY434,"f",,Trigger)</f>
        <v>42800</v>
      </c>
      <c r="BB434" s="101">
        <f>_xll.qlInterestRateIndexMaturity(Currency&amp;"ibor"&amp;Tenor,BA434,Trigger)</f>
        <v>43165</v>
      </c>
      <c r="BC434" s="246">
        <f>_xll.qlIndexFixing($AC$5,AZ434,TRUE,_xll.ohTrigger(Trigger,Trigger12M))</f>
        <v>4.3371758804323906E-3</v>
      </c>
      <c r="BD434" s="246">
        <f>_xll.qlIndexFixing($BE$1,AZ434,TRUE,_xll.ohTrigger(Trigger,Trigger12M))</f>
        <v>4.4286468470003263E-3</v>
      </c>
    </row>
    <row r="435" spans="51:56" ht="11.25" customHeight="1" x14ac:dyDescent="0.25">
      <c r="AY435" s="100" t="s">
        <v>196</v>
      </c>
      <c r="AZ435" s="101">
        <f>_xll.qlInterestRateIndexFixingDate(Currency&amp;"ibor"&amp;Tenor,BA435,Trigger)</f>
        <v>42797</v>
      </c>
      <c r="BA435" s="101">
        <f>_xll.qlCalendarAdvance(Calendar,BA434,AY435,"f",,Trigger)</f>
        <v>42801</v>
      </c>
      <c r="BB435" s="101">
        <f>_xll.qlInterestRateIndexMaturity(Currency&amp;"ibor"&amp;Tenor,BA435,Trigger)</f>
        <v>43166</v>
      </c>
      <c r="BC435" s="246">
        <f>_xll.qlIndexFixing($AC$5,AZ435,TRUE,_xll.ohTrigger(Trigger,Trigger12M))</f>
        <v>4.3440087898816001E-3</v>
      </c>
      <c r="BD435" s="246">
        <f>_xll.qlIndexFixing($BE$1,AZ435,TRUE,_xll.ohTrigger(Trigger,Trigger12M))</f>
        <v>4.4332603363510924E-3</v>
      </c>
    </row>
    <row r="436" spans="51:56" ht="11.25" customHeight="1" x14ac:dyDescent="0.25">
      <c r="AY436" s="100" t="s">
        <v>196</v>
      </c>
      <c r="AZ436" s="101">
        <f>_xll.qlInterestRateIndexFixingDate(Currency&amp;"ibor"&amp;Tenor,BA436,Trigger)</f>
        <v>42800</v>
      </c>
      <c r="BA436" s="101">
        <f>_xll.qlCalendarAdvance(Calendar,BA435,AY436,"f",,Trigger)</f>
        <v>42802</v>
      </c>
      <c r="BB436" s="101">
        <f>_xll.qlInterestRateIndexMaturity(Currency&amp;"ibor"&amp;Tenor,BA436,Trigger)</f>
        <v>43167</v>
      </c>
      <c r="BC436" s="246">
        <f>_xll.qlIndexFixing($AC$5,AZ436,TRUE,_xll.ohTrigger(Trigger,Trigger12M))</f>
        <v>4.350847679059083E-3</v>
      </c>
      <c r="BD436" s="246">
        <f>_xll.qlIndexFixing($BE$1,AZ436,TRUE,_xll.ohTrigger(Trigger,Trigger12M))</f>
        <v>4.4379282778997864E-3</v>
      </c>
    </row>
    <row r="437" spans="51:56" ht="11.25" customHeight="1" x14ac:dyDescent="0.25">
      <c r="AY437" s="100" t="s">
        <v>196</v>
      </c>
      <c r="AZ437" s="101">
        <f>_xll.qlInterestRateIndexFixingDate(Currency&amp;"ibor"&amp;Tenor,BA437,Trigger)</f>
        <v>42801</v>
      </c>
      <c r="BA437" s="101">
        <f>_xll.qlCalendarAdvance(Calendar,BA436,AY437,"f",,Trigger)</f>
        <v>42803</v>
      </c>
      <c r="BB437" s="101">
        <f>_xll.qlInterestRateIndexMaturity(Currency&amp;"ibor"&amp;Tenor,BA437,Trigger)</f>
        <v>43168</v>
      </c>
      <c r="BC437" s="246">
        <f>_xll.qlIndexFixing($AC$5,AZ437,TRUE,_xll.ohTrigger(Trigger,Trigger12M))</f>
        <v>4.3576925480879204E-3</v>
      </c>
      <c r="BD437" s="246">
        <f>_xll.qlIndexFixing($BE$1,AZ437,TRUE,_xll.ohTrigger(Trigger,Trigger12M))</f>
        <v>4.4426496759779853E-3</v>
      </c>
    </row>
    <row r="438" spans="51:56" ht="11.25" customHeight="1" x14ac:dyDescent="0.25">
      <c r="AY438" s="100" t="s">
        <v>196</v>
      </c>
      <c r="AZ438" s="101">
        <f>_xll.qlInterestRateIndexFixingDate(Currency&amp;"ibor"&amp;Tenor,BA438,Trigger)</f>
        <v>42802</v>
      </c>
      <c r="BA438" s="101">
        <f>_xll.qlCalendarAdvance(Calendar,BA437,AY438,"f",,Trigger)</f>
        <v>42804</v>
      </c>
      <c r="BB438" s="101">
        <f>_xll.qlInterestRateIndexMaturity(Currency&amp;"ibor"&amp;Tenor,BA438,Trigger)</f>
        <v>43171</v>
      </c>
      <c r="BC438" s="246">
        <f>_xll.qlIndexFixing($AC$5,AZ438,TRUE,_xll.ohTrigger(Trigger,Trigger12M))</f>
        <v>4.3713451772777068E-3</v>
      </c>
      <c r="BD438" s="246">
        <f>_xll.qlIndexFixing($BE$1,AZ438,TRUE,_xll.ohTrigger(Trigger,Trigger12M))</f>
        <v>4.4528954718381182E-3</v>
      </c>
    </row>
    <row r="439" spans="51:56" ht="11.25" customHeight="1" x14ac:dyDescent="0.25">
      <c r="AY439" s="100" t="s">
        <v>196</v>
      </c>
      <c r="AZ439" s="101">
        <f>_xll.qlInterestRateIndexFixingDate(Currency&amp;"ibor"&amp;Tenor,BA439,Trigger)</f>
        <v>42803</v>
      </c>
      <c r="BA439" s="101">
        <f>_xll.qlCalendarAdvance(Calendar,BA438,AY439,"f",,Trigger)</f>
        <v>42807</v>
      </c>
      <c r="BB439" s="101">
        <f>_xll.qlInterestRateIndexMaturity(Currency&amp;"ibor"&amp;Tenor,BA439,Trigger)</f>
        <v>43172</v>
      </c>
      <c r="BC439" s="246">
        <f>_xll.qlIndexFixing($AC$5,AZ439,TRUE,_xll.ohTrigger(Trigger,Trigger12M))</f>
        <v>4.3851318251865029E-3</v>
      </c>
      <c r="BD439" s="246">
        <f>_xll.qlIndexFixing($BE$1,AZ439,TRUE,_xll.ohTrigger(Trigger,Trigger12M))</f>
        <v>4.4620499198577326E-3</v>
      </c>
    </row>
    <row r="440" spans="51:56" ht="11.25" customHeight="1" x14ac:dyDescent="0.25">
      <c r="AY440" s="100" t="s">
        <v>196</v>
      </c>
      <c r="AZ440" s="101">
        <f>_xll.qlInterestRateIndexFixingDate(Currency&amp;"ibor"&amp;Tenor,BA440,Trigger)</f>
        <v>42804</v>
      </c>
      <c r="BA440" s="101">
        <f>_xll.qlCalendarAdvance(Calendar,BA439,AY440,"f",,Trigger)</f>
        <v>42808</v>
      </c>
      <c r="BB440" s="101">
        <f>_xll.qlInterestRateIndexMaturity(Currency&amp;"ibor"&amp;Tenor,BA440,Trigger)</f>
        <v>43173</v>
      </c>
      <c r="BC440" s="246">
        <f>_xll.qlIndexFixing($AC$5,AZ440,TRUE,_xll.ohTrigger(Trigger,Trigger12M))</f>
        <v>4.392006595324436E-3</v>
      </c>
      <c r="BD440" s="246">
        <f>_xll.qlIndexFixing($BE$1,AZ440,TRUE,_xll.ohTrigger(Trigger,Trigger12M))</f>
        <v>4.4670236651871906E-3</v>
      </c>
    </row>
    <row r="441" spans="51:56" ht="11.25" customHeight="1" x14ac:dyDescent="0.25">
      <c r="AY441" s="100" t="s">
        <v>196</v>
      </c>
      <c r="AZ441" s="101">
        <f>_xll.qlInterestRateIndexFixingDate(Currency&amp;"ibor"&amp;Tenor,BA441,Trigger)</f>
        <v>42807</v>
      </c>
      <c r="BA441" s="101">
        <f>_xll.qlCalendarAdvance(Calendar,BA440,AY441,"f",,Trigger)</f>
        <v>42809</v>
      </c>
      <c r="BB441" s="101">
        <f>_xll.qlInterestRateIndexMaturity(Currency&amp;"ibor"&amp;Tenor,BA441,Trigger)</f>
        <v>43174</v>
      </c>
      <c r="BC441" s="246">
        <f>_xll.qlIndexFixing($AC$5,AZ441,TRUE,_xll.ohTrigger(Trigger,Trigger12M))</f>
        <v>4.3988873460554852E-3</v>
      </c>
      <c r="BD441" s="246">
        <f>_xll.qlIndexFixing($BE$1,AZ441,TRUE,_xll.ohTrigger(Trigger,Trigger12M))</f>
        <v>4.4720448928045591E-3</v>
      </c>
    </row>
    <row r="442" spans="51:56" ht="11.25" customHeight="1" x14ac:dyDescent="0.25">
      <c r="AY442" s="100" t="s">
        <v>196</v>
      </c>
      <c r="AZ442" s="101">
        <f>_xll.qlInterestRateIndexFixingDate(Currency&amp;"ibor"&amp;Tenor,BA442,Trigger)</f>
        <v>42808</v>
      </c>
      <c r="BA442" s="101">
        <f>_xll.qlCalendarAdvance(Calendar,BA441,AY442,"f",,Trigger)</f>
        <v>42810</v>
      </c>
      <c r="BB442" s="101">
        <f>_xll.qlInterestRateIndexMaturity(Currency&amp;"ibor"&amp;Tenor,BA442,Trigger)</f>
        <v>43175</v>
      </c>
      <c r="BC442" s="246">
        <f>_xll.qlIndexFixing($AC$5,AZ442,TRUE,_xll.ohTrigger(Trigger,Trigger12M))</f>
        <v>4.4057740775036072E-3</v>
      </c>
      <c r="BD442" s="246">
        <f>_xll.qlIndexFixing($BE$1,AZ442,TRUE,_xll.ohTrigger(Trigger,Trigger12M))</f>
        <v>4.4771126069592859E-3</v>
      </c>
    </row>
    <row r="443" spans="51:56" ht="11.25" customHeight="1" x14ac:dyDescent="0.25">
      <c r="AY443" s="100" t="s">
        <v>196</v>
      </c>
      <c r="AZ443" s="101">
        <f>_xll.qlInterestRateIndexFixingDate(Currency&amp;"ibor"&amp;Tenor,BA443,Trigger)</f>
        <v>42809</v>
      </c>
      <c r="BA443" s="101">
        <f>_xll.qlCalendarAdvance(Calendar,BA442,AY443,"f",,Trigger)</f>
        <v>42811</v>
      </c>
      <c r="BB443" s="101">
        <f>_xll.qlInterestRateIndexMaturity(Currency&amp;"ibor"&amp;Tenor,BA443,Trigger)</f>
        <v>43178</v>
      </c>
      <c r="BC443" s="246">
        <f>_xll.qlIndexFixing($AC$5,AZ443,TRUE,_xll.ohTrigger(Trigger,Trigger12M))</f>
        <v>4.4194143291353544E-3</v>
      </c>
      <c r="BD443" s="246">
        <f>_xll.qlIndexFixing($BE$1,AZ443,TRUE,_xll.ohTrigger(Trigger,Trigger12M))</f>
        <v>4.4878251037319267E-3</v>
      </c>
    </row>
    <row r="444" spans="51:56" ht="11.25" customHeight="1" x14ac:dyDescent="0.25">
      <c r="AY444" s="100" t="s">
        <v>196</v>
      </c>
      <c r="AZ444" s="101">
        <f>_xll.qlInterestRateIndexFixingDate(Currency&amp;"ibor"&amp;Tenor,BA444,Trigger)</f>
        <v>42810</v>
      </c>
      <c r="BA444" s="101">
        <f>_xll.qlCalendarAdvance(Calendar,BA443,AY444,"f",,Trigger)</f>
        <v>42814</v>
      </c>
      <c r="BB444" s="101">
        <f>_xll.qlInterestRateIndexMaturity(Currency&amp;"ibor"&amp;Tenor,BA444,Trigger)</f>
        <v>43179</v>
      </c>
      <c r="BC444" s="246">
        <f>_xll.qlIndexFixing($AC$5,AZ444,TRUE,_xll.ohTrigger(Trigger,Trigger12M))</f>
        <v>4.433380812946806E-3</v>
      </c>
      <c r="BD444" s="246">
        <f>_xll.qlIndexFixing($BE$1,AZ444,TRUE,_xll.ohTrigger(Trigger,Trigger12M))</f>
        <v>4.4978284134528385E-3</v>
      </c>
    </row>
    <row r="445" spans="51:56" ht="11.25" customHeight="1" x14ac:dyDescent="0.25">
      <c r="AY445" s="100" t="s">
        <v>196</v>
      </c>
      <c r="AZ445" s="101">
        <f>_xll.qlInterestRateIndexFixingDate(Currency&amp;"ibor"&amp;Tenor,BA445,Trigger)</f>
        <v>42811</v>
      </c>
      <c r="BA445" s="101">
        <f>_xll.qlCalendarAdvance(Calendar,BA444,AY445,"f",,Trigger)</f>
        <v>42815</v>
      </c>
      <c r="BB445" s="101">
        <f>_xll.qlInterestRateIndexMaturity(Currency&amp;"ibor"&amp;Tenor,BA445,Trigger)</f>
        <v>43180</v>
      </c>
      <c r="BC445" s="246">
        <f>_xll.qlIndexFixing($AC$5,AZ445,TRUE,_xll.ohTrigger(Trigger,Trigger12M))</f>
        <v>4.4402974498422513E-3</v>
      </c>
      <c r="BD445" s="246">
        <f>_xll.qlIndexFixing($BE$1,AZ445,TRUE,_xll.ohTrigger(Trigger,Trigger12M))</f>
        <v>4.503113623540062E-3</v>
      </c>
    </row>
    <row r="446" spans="51:56" ht="11.25" customHeight="1" x14ac:dyDescent="0.25">
      <c r="AY446" s="100" t="s">
        <v>196</v>
      </c>
      <c r="AZ446" s="101">
        <f>_xll.qlInterestRateIndexFixingDate(Currency&amp;"ibor"&amp;Tenor,BA446,Trigger)</f>
        <v>42814</v>
      </c>
      <c r="BA446" s="101">
        <f>_xll.qlCalendarAdvance(Calendar,BA445,AY446,"f",,Trigger)</f>
        <v>42816</v>
      </c>
      <c r="BB446" s="101">
        <f>_xll.qlInterestRateIndexMaturity(Currency&amp;"ibor"&amp;Tenor,BA446,Trigger)</f>
        <v>43181</v>
      </c>
      <c r="BC446" s="246">
        <f>_xll.qlIndexFixing($AC$5,AZ446,TRUE,_xll.ohTrigger(Trigger,Trigger12M))</f>
        <v>4.4467667007043812E-3</v>
      </c>
      <c r="BD446" s="246">
        <f>_xll.qlIndexFixing($BE$1,AZ446,TRUE,_xll.ohTrigger(Trigger,Trigger12M))</f>
        <v>4.5084393453569283E-3</v>
      </c>
    </row>
    <row r="447" spans="51:56" ht="11.25" customHeight="1" x14ac:dyDescent="0.25">
      <c r="AY447" s="100" t="s">
        <v>196</v>
      </c>
      <c r="AZ447" s="101">
        <f>_xll.qlInterestRateIndexFixingDate(Currency&amp;"ibor"&amp;Tenor,BA447,Trigger)</f>
        <v>42815</v>
      </c>
      <c r="BA447" s="101">
        <f>_xll.qlCalendarAdvance(Calendar,BA446,AY447,"f",,Trigger)</f>
        <v>42817</v>
      </c>
      <c r="BB447" s="101">
        <f>_xll.qlInterestRateIndexMaturity(Currency&amp;"ibor"&amp;Tenor,BA447,Trigger)</f>
        <v>43182</v>
      </c>
      <c r="BC447" s="246">
        <f>_xll.qlIndexFixing($AC$5,AZ447,TRUE,_xll.ohTrigger(Trigger,Trigger12M))</f>
        <v>4.4532404900303624E-3</v>
      </c>
      <c r="BD447" s="246">
        <f>_xll.qlIndexFixing($BE$1,AZ447,TRUE,_xll.ohTrigger(Trigger,Trigger12M))</f>
        <v>4.5138045830475457E-3</v>
      </c>
    </row>
    <row r="448" spans="51:56" ht="11.25" customHeight="1" x14ac:dyDescent="0.25">
      <c r="AY448" s="100" t="s">
        <v>196</v>
      </c>
      <c r="AZ448" s="101">
        <f>_xll.qlInterestRateIndexFixingDate(Currency&amp;"ibor"&amp;Tenor,BA448,Trigger)</f>
        <v>42816</v>
      </c>
      <c r="BA448" s="101">
        <f>_xll.qlCalendarAdvance(Calendar,BA447,AY448,"f",,Trigger)</f>
        <v>42818</v>
      </c>
      <c r="BB448" s="101">
        <f>_xll.qlInterestRateIndexMaturity(Currency&amp;"ibor"&amp;Tenor,BA448,Trigger)</f>
        <v>43185</v>
      </c>
      <c r="BC448" s="246">
        <f>_xll.qlIndexFixing($AC$5,AZ448,TRUE,_xll.ohTrigger(Trigger,Trigger12M))</f>
        <v>4.4664179414896123E-3</v>
      </c>
      <c r="BD448" s="246">
        <f>_xll.qlIndexFixing($BE$1,AZ448,TRUE,_xll.ohTrigger(Trigger,Trigger12M))</f>
        <v>4.5249323836932722E-3</v>
      </c>
    </row>
    <row r="449" spans="51:56" ht="11.25" customHeight="1" x14ac:dyDescent="0.25">
      <c r="AY449" s="100" t="s">
        <v>196</v>
      </c>
      <c r="AZ449" s="101">
        <f>_xll.qlInterestRateIndexFixingDate(Currency&amp;"ibor"&amp;Tenor,BA449,Trigger)</f>
        <v>42817</v>
      </c>
      <c r="BA449" s="101">
        <f>_xll.qlCalendarAdvance(Calendar,BA448,AY449,"f",,Trigger)</f>
        <v>42821</v>
      </c>
      <c r="BB449" s="101">
        <f>_xll.qlInterestRateIndexMaturity(Currency&amp;"ibor"&amp;Tenor,BA449,Trigger)</f>
        <v>43186</v>
      </c>
      <c r="BC449" s="246">
        <f>_xll.qlIndexFixing($AC$5,AZ449,TRUE,_xll.ohTrigger(Trigger,Trigger12M))</f>
        <v>4.4791810337430011E-3</v>
      </c>
      <c r="BD449" s="246">
        <f>_xll.qlIndexFixing($BE$1,AZ449,TRUE,_xll.ohTrigger(Trigger,Trigger12M))</f>
        <v>4.5356407748265767E-3</v>
      </c>
    </row>
    <row r="450" spans="51:56" ht="11.25" customHeight="1" x14ac:dyDescent="0.25">
      <c r="AY450" s="100" t="s">
        <v>196</v>
      </c>
      <c r="AZ450" s="101">
        <f>_xll.qlInterestRateIndexFixingDate(Currency&amp;"ibor"&amp;Tenor,BA450,Trigger)</f>
        <v>42818</v>
      </c>
      <c r="BA450" s="101">
        <f>_xll.qlCalendarAdvance(Calendar,BA449,AY450,"f",,Trigger)</f>
        <v>42822</v>
      </c>
      <c r="BB450" s="101">
        <f>_xll.qlInterestRateIndexMaturity(Currency&amp;"ibor"&amp;Tenor,BA450,Trigger)</f>
        <v>43187</v>
      </c>
      <c r="BC450" s="246">
        <f>_xll.qlIndexFixing($AC$5,AZ450,TRUE,_xll.ohTrigger(Trigger,Trigger12M))</f>
        <v>4.4856775167162726E-3</v>
      </c>
      <c r="BD450" s="246">
        <f>_xll.qlIndexFixing($BE$1,AZ450,TRUE,_xll.ohTrigger(Trigger,Trigger12M))</f>
        <v>4.5411886534418248E-3</v>
      </c>
    </row>
    <row r="451" spans="51:56" ht="11.25" customHeight="1" x14ac:dyDescent="0.25">
      <c r="AY451" s="100" t="s">
        <v>196</v>
      </c>
      <c r="AZ451" s="101">
        <f>_xll.qlInterestRateIndexFixingDate(Currency&amp;"ibor"&amp;Tenor,BA451,Trigger)</f>
        <v>42821</v>
      </c>
      <c r="BA451" s="101">
        <f>_xll.qlCalendarAdvance(Calendar,BA450,AY451,"f",,Trigger)</f>
        <v>42823</v>
      </c>
      <c r="BB451" s="101">
        <f>_xll.qlInterestRateIndexMaturity(Currency&amp;"ibor"&amp;Tenor,BA451,Trigger)</f>
        <v>43188</v>
      </c>
      <c r="BC451" s="246">
        <f>_xll.qlIndexFixing($AC$5,AZ451,TRUE,_xll.ohTrigger(Trigger,Trigger12M))</f>
        <v>4.4921785386846961E-3</v>
      </c>
      <c r="BD451" s="246">
        <f>_xll.qlIndexFixing($BE$1,AZ451,TRUE,_xll.ohTrigger(Trigger,Trigger12M))</f>
        <v>4.5467700724282113E-3</v>
      </c>
    </row>
    <row r="452" spans="51:56" ht="11.25" customHeight="1" x14ac:dyDescent="0.25">
      <c r="AY452" s="100" t="s">
        <v>196</v>
      </c>
      <c r="AZ452" s="101">
        <f>_xll.qlInterestRateIndexFixingDate(Currency&amp;"ibor"&amp;Tenor,BA452,Trigger)</f>
        <v>42822</v>
      </c>
      <c r="BA452" s="101">
        <f>_xll.qlCalendarAdvance(Calendar,BA451,AY452,"f",,Trigger)</f>
        <v>42824</v>
      </c>
      <c r="BB452" s="101">
        <f>_xll.qlInterestRateIndexMaturity(Currency&amp;"ibor"&amp;Tenor,BA452,Trigger)</f>
        <v>43188</v>
      </c>
      <c r="BC452" s="246">
        <f>_xll.qlIndexFixing($AC$5,AZ452,TRUE,_xll.ohTrigger(Trigger,Trigger12M))</f>
        <v>4.4953468000874155E-3</v>
      </c>
      <c r="BD452" s="246">
        <f>_xll.qlIndexFixing($BE$1,AZ452,TRUE,_xll.ohTrigger(Trigger,Trigger12M))</f>
        <v>4.549481596149106E-3</v>
      </c>
    </row>
    <row r="453" spans="51:56" ht="11.25" customHeight="1" x14ac:dyDescent="0.25">
      <c r="AY453" s="100" t="s">
        <v>196</v>
      </c>
      <c r="AZ453" s="101">
        <f>_xll.qlInterestRateIndexFixingDate(Currency&amp;"ibor"&amp;Tenor,BA453,Trigger)</f>
        <v>42823</v>
      </c>
      <c r="BA453" s="101">
        <f>_xll.qlCalendarAdvance(Calendar,BA452,AY453,"f",,Trigger)</f>
        <v>42825</v>
      </c>
      <c r="BB453" s="101">
        <f>_xll.qlInterestRateIndexMaturity(Currency&amp;"ibor"&amp;Tenor,BA453,Trigger)</f>
        <v>43188</v>
      </c>
      <c r="BC453" s="246">
        <f>_xll.qlIndexFixing($AC$5,AZ453,TRUE,_xll.ohTrigger(Trigger,Trigger12M))</f>
        <v>4.4985222086073549E-3</v>
      </c>
      <c r="BD453" s="246">
        <f>_xll.qlIndexFixing($BE$1,AZ453,TRUE,_xll.ohTrigger(Trigger,Trigger12M))</f>
        <v>4.5522155575862342E-3</v>
      </c>
    </row>
    <row r="454" spans="51:56" ht="11.25" customHeight="1" x14ac:dyDescent="0.25">
      <c r="AY454" s="100" t="s">
        <v>196</v>
      </c>
      <c r="AZ454" s="101">
        <f>_xll.qlInterestRateIndexFixingDate(Currency&amp;"ibor"&amp;Tenor,BA454,Trigger)</f>
        <v>42824</v>
      </c>
      <c r="BA454" s="101">
        <f>_xll.qlCalendarAdvance(Calendar,BA453,AY454,"f",,Trigger)</f>
        <v>42828</v>
      </c>
      <c r="BB454" s="101">
        <f>_xll.qlInterestRateIndexMaturity(Currency&amp;"ibor"&amp;Tenor,BA454,Trigger)</f>
        <v>43193</v>
      </c>
      <c r="BC454" s="246">
        <f>_xll.qlIndexFixing($AC$5,AZ454,TRUE,_xll.ohTrigger(Trigger,Trigger12M))</f>
        <v>4.5247517365667881E-3</v>
      </c>
      <c r="BD454" s="246">
        <f>_xll.qlIndexFixing($BE$1,AZ454,TRUE,_xll.ohTrigger(Trigger,Trigger12M))</f>
        <v>4.5751454128901631E-3</v>
      </c>
    </row>
    <row r="455" spans="51:56" ht="11.25" customHeight="1" x14ac:dyDescent="0.25">
      <c r="AY455" s="100" t="s">
        <v>196</v>
      </c>
      <c r="AZ455" s="101">
        <f>_xll.qlInterestRateIndexFixingDate(Currency&amp;"ibor"&amp;Tenor,BA455,Trigger)</f>
        <v>42825</v>
      </c>
      <c r="BA455" s="101">
        <f>_xll.qlCalendarAdvance(Calendar,BA454,AY455,"f",,Trigger)</f>
        <v>42829</v>
      </c>
      <c r="BB455" s="101">
        <f>_xll.qlInterestRateIndexMaturity(Currency&amp;"ibor"&amp;Tenor,BA455,Trigger)</f>
        <v>43194</v>
      </c>
      <c r="BC455" s="246">
        <f>_xll.qlIndexFixing($AC$5,AZ455,TRUE,_xll.ohTrigger(Trigger,Trigger12M))</f>
        <v>4.5312799943740016E-3</v>
      </c>
      <c r="BD455" s="246">
        <f>_xll.qlIndexFixing($BE$1,AZ455,TRUE,_xll.ohTrigger(Trigger,Trigger12M))</f>
        <v>4.5809071578045476E-3</v>
      </c>
    </row>
    <row r="456" spans="51:56" ht="11.25" customHeight="1" x14ac:dyDescent="0.25">
      <c r="AY456" s="100" t="s">
        <v>196</v>
      </c>
      <c r="AZ456" s="101">
        <f>_xll.qlInterestRateIndexFixingDate(Currency&amp;"ibor"&amp;Tenor,BA456,Trigger)</f>
        <v>42828</v>
      </c>
      <c r="BA456" s="101">
        <f>_xll.qlCalendarAdvance(Calendar,BA455,AY456,"f",,Trigger)</f>
        <v>42830</v>
      </c>
      <c r="BB456" s="101">
        <f>_xll.qlInterestRateIndexMaturity(Currency&amp;"ibor"&amp;Tenor,BA456,Trigger)</f>
        <v>43195</v>
      </c>
      <c r="BC456" s="246">
        <f>_xll.qlIndexFixing($AC$5,AZ456,TRUE,_xll.ohTrigger(Trigger,Trigger12M))</f>
        <v>4.5378127917994312E-3</v>
      </c>
      <c r="BD456" s="246">
        <f>_xll.qlIndexFixing($BE$1,AZ456,TRUE,_xll.ohTrigger(Trigger,Trigger12M))</f>
        <v>4.5866957745293521E-3</v>
      </c>
    </row>
    <row r="457" spans="51:56" ht="11.25" customHeight="1" x14ac:dyDescent="0.25">
      <c r="AY457" s="100" t="s">
        <v>196</v>
      </c>
      <c r="AZ457" s="101">
        <f>_xll.qlInterestRateIndexFixingDate(Currency&amp;"ibor"&amp;Tenor,BA457,Trigger)</f>
        <v>42829</v>
      </c>
      <c r="BA457" s="101">
        <f>_xll.qlCalendarAdvance(Calendar,BA456,AY457,"f",,Trigger)</f>
        <v>42831</v>
      </c>
      <c r="BB457" s="101">
        <f>_xll.qlInterestRateIndexMaturity(Currency&amp;"ibor"&amp;Tenor,BA457,Trigger)</f>
        <v>43196</v>
      </c>
      <c r="BC457" s="246">
        <f>_xll.qlIndexFixing($AC$5,AZ457,TRUE,_xll.ohTrigger(Trigger,Trigger12M))</f>
        <v>4.5443501289322095E-3</v>
      </c>
      <c r="BD457" s="246">
        <f>_xll.qlIndexFixing($BE$1,AZ457,TRUE,_xll.ohTrigger(Trigger,Trigger12M))</f>
        <v>4.5925117855884108E-3</v>
      </c>
    </row>
    <row r="458" spans="51:56" ht="11.25" customHeight="1" x14ac:dyDescent="0.25">
      <c r="AY458" s="100" t="s">
        <v>196</v>
      </c>
      <c r="AZ458" s="101">
        <f>_xll.qlInterestRateIndexFixingDate(Currency&amp;"ibor"&amp;Tenor,BA458,Trigger)</f>
        <v>42830</v>
      </c>
      <c r="BA458" s="101">
        <f>_xll.qlCalendarAdvance(Calendar,BA457,AY458,"f",,Trigger)</f>
        <v>42832</v>
      </c>
      <c r="BB458" s="101">
        <f>_xll.qlInterestRateIndexMaturity(Currency&amp;"ibor"&amp;Tenor,BA458,Trigger)</f>
        <v>43199</v>
      </c>
      <c r="BC458" s="246">
        <f>_xll.qlIndexFixing($AC$5,AZ458,TRUE,_xll.ohTrigger(Trigger,Trigger12M))</f>
        <v>4.5575102359996598E-3</v>
      </c>
      <c r="BD458" s="246">
        <f>_xll.qlIndexFixing($BE$1,AZ458,TRUE,_xll.ohTrigger(Trigger,Trigger12M))</f>
        <v>4.6043291226312427E-3</v>
      </c>
    </row>
    <row r="459" spans="51:56" ht="11.25" customHeight="1" x14ac:dyDescent="0.25">
      <c r="AY459" s="100" t="s">
        <v>196</v>
      </c>
      <c r="AZ459" s="101">
        <f>_xll.qlInterestRateIndexFixingDate(Currency&amp;"ibor"&amp;Tenor,BA459,Trigger)</f>
        <v>42831</v>
      </c>
      <c r="BA459" s="101">
        <f>_xll.qlCalendarAdvance(Calendar,BA458,AY459,"f",,Trigger)</f>
        <v>42835</v>
      </c>
      <c r="BB459" s="101">
        <f>_xll.qlInterestRateIndexMaturity(Currency&amp;"ibor"&amp;Tenor,BA459,Trigger)</f>
        <v>43200</v>
      </c>
      <c r="BC459" s="246">
        <f>_xll.qlIndexFixing($AC$5,AZ459,TRUE,_xll.ohTrigger(Trigger,Trigger12M))</f>
        <v>4.5705448763241055E-3</v>
      </c>
      <c r="BD459" s="246">
        <f>_xll.qlIndexFixing($BE$1,AZ459,TRUE,_xll.ohTrigger(Trigger,Trigger12M))</f>
        <v>4.6160662988518845E-3</v>
      </c>
    </row>
    <row r="460" spans="51:56" ht="11.25" customHeight="1" x14ac:dyDescent="0.25">
      <c r="AY460" s="100" t="s">
        <v>196</v>
      </c>
      <c r="AZ460" s="101">
        <f>_xll.qlInterestRateIndexFixingDate(Currency&amp;"ibor"&amp;Tenor,BA460,Trigger)</f>
        <v>42832</v>
      </c>
      <c r="BA460" s="101">
        <f>_xll.qlCalendarAdvance(Calendar,BA459,AY460,"f",,Trigger)</f>
        <v>42836</v>
      </c>
      <c r="BB460" s="101">
        <f>_xll.qlInterestRateIndexMaturity(Currency&amp;"ibor"&amp;Tenor,BA460,Trigger)</f>
        <v>43201</v>
      </c>
      <c r="BC460" s="246">
        <f>_xll.qlIndexFixing($AC$5,AZ460,TRUE,_xll.ohTrigger(Trigger,Trigger12M))</f>
        <v>4.5771049133345879E-3</v>
      </c>
      <c r="BD460" s="246">
        <f>_xll.qlIndexFixing($BE$1,AZ460,TRUE,_xll.ohTrigger(Trigger,Trigger12M))</f>
        <v>4.6220316760400516E-3</v>
      </c>
    </row>
    <row r="461" spans="51:56" ht="11.25" customHeight="1" x14ac:dyDescent="0.25">
      <c r="AY461" s="100" t="s">
        <v>196</v>
      </c>
      <c r="AZ461" s="101">
        <f>_xll.qlInterestRateIndexFixingDate(Currency&amp;"ibor"&amp;Tenor,BA461,Trigger)</f>
        <v>42835</v>
      </c>
      <c r="BA461" s="101">
        <f>_xll.qlCalendarAdvance(Calendar,BA460,AY461,"f",,Trigger)</f>
        <v>42837</v>
      </c>
      <c r="BB461" s="101">
        <f>_xll.qlInterestRateIndexMaturity(Currency&amp;"ibor"&amp;Tenor,BA461,Trigger)</f>
        <v>43202</v>
      </c>
      <c r="BC461" s="246">
        <f>_xll.qlIndexFixing($AC$5,AZ461,TRUE,_xll.ohTrigger(Trigger,Trigger12M))</f>
        <v>4.5836694905889768E-3</v>
      </c>
      <c r="BD461" s="246">
        <f>_xll.qlIndexFixing($BE$1,AZ461,TRUE,_xll.ohTrigger(Trigger,Trigger12M))</f>
        <v>4.6280294055022833E-3</v>
      </c>
    </row>
    <row r="462" spans="51:56" ht="11.25" customHeight="1" x14ac:dyDescent="0.25">
      <c r="AY462" s="100" t="s">
        <v>196</v>
      </c>
      <c r="AZ462" s="101">
        <f>_xll.qlInterestRateIndexFixingDate(Currency&amp;"ibor"&amp;Tenor,BA462,Trigger)</f>
        <v>42836</v>
      </c>
      <c r="BA462" s="101">
        <f>_xll.qlCalendarAdvance(Calendar,BA461,AY462,"f",,Trigger)</f>
        <v>42838</v>
      </c>
      <c r="BB462" s="101">
        <f>_xll.qlInterestRateIndexMaturity(Currency&amp;"ibor"&amp;Tenor,BA462,Trigger)</f>
        <v>43203</v>
      </c>
      <c r="BC462" s="246">
        <f>_xll.qlIndexFixing($AC$5,AZ462,TRUE,_xll.ohTrigger(Trigger,Trigger12M))</f>
        <v>4.5902386081770642E-3</v>
      </c>
      <c r="BD462" s="246">
        <f>_xll.qlIndexFixing($BE$1,AZ462,TRUE,_xll.ohTrigger(Trigger,Trigger12M))</f>
        <v>4.6340603136409792E-3</v>
      </c>
    </row>
    <row r="463" spans="51:56" ht="11.25" customHeight="1" x14ac:dyDescent="0.25">
      <c r="AY463" s="100" t="s">
        <v>196</v>
      </c>
      <c r="AZ463" s="101">
        <f>_xll.qlInterestRateIndexFixingDate(Currency&amp;"ibor"&amp;Tenor,BA463,Trigger)</f>
        <v>42837</v>
      </c>
      <c r="BA463" s="101">
        <f>_xll.qlCalendarAdvance(Calendar,BA462,AY463,"f",,Trigger)</f>
        <v>42843</v>
      </c>
      <c r="BB463" s="101">
        <f>_xll.qlInterestRateIndexMaturity(Currency&amp;"ibor"&amp;Tenor,BA463,Trigger)</f>
        <v>43208</v>
      </c>
      <c r="BC463" s="246">
        <f>_xll.qlIndexFixing($AC$5,AZ463,TRUE,_xll.ohTrigger(Trigger,Trigger12M))</f>
        <v>4.6231523042661012E-3</v>
      </c>
      <c r="BD463" s="246">
        <f>_xll.qlIndexFixing($BE$1,AZ463,TRUE,_xll.ohTrigger(Trigger,Trigger12M))</f>
        <v>4.6647414602328536E-3</v>
      </c>
    </row>
    <row r="464" spans="51:56" ht="11.25" customHeight="1" x14ac:dyDescent="0.25">
      <c r="AY464" s="100" t="s">
        <v>196</v>
      </c>
      <c r="AZ464" s="101">
        <f>_xll.qlInterestRateIndexFixingDate(Currency&amp;"ibor"&amp;Tenor,BA464,Trigger)</f>
        <v>42838</v>
      </c>
      <c r="BA464" s="101">
        <f>_xll.qlCalendarAdvance(Calendar,BA463,AY464,"f",,Trigger)</f>
        <v>42844</v>
      </c>
      <c r="BB464" s="101">
        <f>_xll.qlInterestRateIndexMaturity(Currency&amp;"ibor"&amp;Tenor,BA464,Trigger)</f>
        <v>43209</v>
      </c>
      <c r="BC464" s="246">
        <f>_xll.qlIndexFixing($AC$5,AZ464,TRUE,_xll.ohTrigger(Trigger,Trigger12M))</f>
        <v>4.6297486657428683E-3</v>
      </c>
      <c r="BD464" s="246">
        <f>_xll.qlIndexFixing($BE$1,AZ464,TRUE,_xll.ohTrigger(Trigger,Trigger12M))</f>
        <v>4.6709887962179345E-3</v>
      </c>
    </row>
    <row r="465" spans="51:56" ht="11.25" customHeight="1" x14ac:dyDescent="0.25">
      <c r="AY465" s="100" t="s">
        <v>196</v>
      </c>
      <c r="AZ465" s="101">
        <f>_xll.qlInterestRateIndexFixingDate(Currency&amp;"ibor"&amp;Tenor,BA465,Trigger)</f>
        <v>42843</v>
      </c>
      <c r="BA465" s="101">
        <f>_xll.qlCalendarAdvance(Calendar,BA464,AY465,"f",,Trigger)</f>
        <v>42845</v>
      </c>
      <c r="BB465" s="101">
        <f>_xll.qlInterestRateIndexMaturity(Currency&amp;"ibor"&amp;Tenor,BA465,Trigger)</f>
        <v>43210</v>
      </c>
      <c r="BC465" s="246">
        <f>_xll.qlIndexFixing($AC$5,AZ465,TRUE,_xll.ohTrigger(Trigger,Trigger12M))</f>
        <v>4.6363495681827471E-3</v>
      </c>
      <c r="BD465" s="246">
        <f>_xll.qlIndexFixing($BE$1,AZ465,TRUE,_xll.ohTrigger(Trigger,Trigger12M))</f>
        <v>4.6772750963694834E-3</v>
      </c>
    </row>
    <row r="466" spans="51:56" ht="11.25" customHeight="1" x14ac:dyDescent="0.25">
      <c r="AY466" s="100" t="s">
        <v>196</v>
      </c>
      <c r="AZ466" s="101">
        <f>_xll.qlInterestRateIndexFixingDate(Currency&amp;"ibor"&amp;Tenor,BA466,Trigger)</f>
        <v>42844</v>
      </c>
      <c r="BA466" s="101">
        <f>_xll.qlCalendarAdvance(Calendar,BA465,AY466,"f",,Trigger)</f>
        <v>42846</v>
      </c>
      <c r="BB466" s="101">
        <f>_xll.qlInterestRateIndexMaturity(Currency&amp;"ibor"&amp;Tenor,BA466,Trigger)</f>
        <v>43213</v>
      </c>
      <c r="BC466" s="246">
        <f>_xll.qlIndexFixing($AC$5,AZ466,TRUE,_xll.ohTrigger(Trigger,Trigger12M))</f>
        <v>4.6494876040112793E-3</v>
      </c>
      <c r="BD466" s="246">
        <f>_xll.qlIndexFixing($BE$1,AZ466,TRUE,_xll.ohTrigger(Trigger,Trigger12M))</f>
        <v>4.6898271907418959E-3</v>
      </c>
    </row>
    <row r="467" spans="51:56" ht="11.25" customHeight="1" x14ac:dyDescent="0.25">
      <c r="AY467" s="100" t="s">
        <v>196</v>
      </c>
      <c r="AZ467" s="101">
        <f>_xll.qlInterestRateIndexFixingDate(Currency&amp;"ibor"&amp;Tenor,BA467,Trigger)</f>
        <v>42845</v>
      </c>
      <c r="BA467" s="101">
        <f>_xll.qlCalendarAdvance(Calendar,BA466,AY467,"f",,Trigger)</f>
        <v>42849</v>
      </c>
      <c r="BB467" s="101">
        <f>_xll.qlInterestRateIndexMaturity(Currency&amp;"ibor"&amp;Tenor,BA467,Trigger)</f>
        <v>43214</v>
      </c>
      <c r="BC467" s="246">
        <f>_xll.qlIndexFixing($AC$5,AZ467,TRUE,_xll.ohTrigger(Trigger,Trigger12M))</f>
        <v>4.6627985893777516E-3</v>
      </c>
      <c r="BD467" s="246">
        <f>_xll.qlIndexFixing($BE$1,AZ467,TRUE,_xll.ohTrigger(Trigger,Trigger12M))</f>
        <v>4.70282647098824E-3</v>
      </c>
    </row>
    <row r="468" spans="51:56" ht="11.25" customHeight="1" x14ac:dyDescent="0.25">
      <c r="AY468" s="100" t="s">
        <v>196</v>
      </c>
      <c r="AZ468" s="101">
        <f>_xll.qlInterestRateIndexFixingDate(Currency&amp;"ibor"&amp;Tenor,BA468,Trigger)</f>
        <v>42846</v>
      </c>
      <c r="BA468" s="101">
        <f>_xll.qlCalendarAdvance(Calendar,BA467,AY468,"f",,Trigger)</f>
        <v>42850</v>
      </c>
      <c r="BB468" s="101">
        <f>_xll.qlInterestRateIndexMaturity(Currency&amp;"ibor"&amp;Tenor,BA468,Trigger)</f>
        <v>43215</v>
      </c>
      <c r="BC468" s="246">
        <f>_xll.qlIndexFixing($AC$5,AZ468,TRUE,_xll.ohTrigger(Trigger,Trigger12M))</f>
        <v>4.66942219798663E-3</v>
      </c>
      <c r="BD468" s="246">
        <f>_xll.qlIndexFixing($BE$1,AZ468,TRUE,_xll.ohTrigger(Trigger,Trigger12M))</f>
        <v>4.7093199914628814E-3</v>
      </c>
    </row>
    <row r="469" spans="51:56" ht="11.25" customHeight="1" x14ac:dyDescent="0.25">
      <c r="AY469" s="100" t="s">
        <v>196</v>
      </c>
      <c r="AZ469" s="101">
        <f>_xll.qlInterestRateIndexFixingDate(Currency&amp;"ibor"&amp;Tenor,BA469,Trigger)</f>
        <v>42849</v>
      </c>
      <c r="BA469" s="101">
        <f>_xll.qlCalendarAdvance(Calendar,BA468,AY469,"f",,Trigger)</f>
        <v>42851</v>
      </c>
      <c r="BB469" s="101">
        <f>_xll.qlInterestRateIndexMaturity(Currency&amp;"ibor"&amp;Tenor,BA469,Trigger)</f>
        <v>43216</v>
      </c>
      <c r="BC469" s="246">
        <f>_xll.qlIndexFixing($AC$5,AZ469,TRUE,_xll.ohTrigger(Trigger,Trigger12M))</f>
        <v>4.676050348100873E-3</v>
      </c>
      <c r="BD469" s="246">
        <f>_xll.qlIndexFixing($BE$1,AZ469,TRUE,_xll.ohTrigger(Trigger,Trigger12M))</f>
        <v>4.7158574360857859E-3</v>
      </c>
    </row>
    <row r="470" spans="51:56" ht="11.25" customHeight="1" x14ac:dyDescent="0.25">
      <c r="AY470" s="100" t="s">
        <v>196</v>
      </c>
      <c r="AZ470" s="101">
        <f>_xll.qlInterestRateIndexFixingDate(Currency&amp;"ibor"&amp;Tenor,BA470,Trigger)</f>
        <v>42850</v>
      </c>
      <c r="BA470" s="101">
        <f>_xll.qlCalendarAdvance(Calendar,BA469,AY470,"f",,Trigger)</f>
        <v>42852</v>
      </c>
      <c r="BB470" s="101">
        <f>_xll.qlInterestRateIndexMaturity(Currency&amp;"ibor"&amp;Tenor,BA470,Trigger)</f>
        <v>43217</v>
      </c>
      <c r="BC470" s="246">
        <f>_xll.qlIndexFixing($AC$5,AZ470,TRUE,_xll.ohTrigger(Trigger,Trigger12M))</f>
        <v>4.6826830398104891E-3</v>
      </c>
      <c r="BD470" s="246">
        <f>_xll.qlIndexFixing($BE$1,AZ470,TRUE,_xll.ohTrigger(Trigger,Trigger12M))</f>
        <v>4.7224396316152334E-3</v>
      </c>
    </row>
    <row r="471" spans="51:56" ht="11.25" customHeight="1" x14ac:dyDescent="0.25">
      <c r="AY471" s="100" t="s">
        <v>196</v>
      </c>
      <c r="AZ471" s="101">
        <f>_xll.qlInterestRateIndexFixingDate(Currency&amp;"ibor"&amp;Tenor,BA471,Trigger)</f>
        <v>42851</v>
      </c>
      <c r="BA471" s="101">
        <f>_xll.qlCalendarAdvance(Calendar,BA470,AY471,"f",,Trigger)</f>
        <v>42853</v>
      </c>
      <c r="BB471" s="101">
        <f>_xll.qlInterestRateIndexMaturity(Currency&amp;"ibor"&amp;Tenor,BA471,Trigger)</f>
        <v>43220</v>
      </c>
      <c r="BC471" s="246">
        <f>_xll.qlIndexFixing($AC$5,AZ471,TRUE,_xll.ohTrigger(Trigger,Trigger12M))</f>
        <v>4.6958082674363032E-3</v>
      </c>
      <c r="BD471" s="246">
        <f>_xll.qlIndexFixing($BE$1,AZ471,TRUE,_xll.ohTrigger(Trigger,Trigger12M))</f>
        <v>4.7354182849969374E-3</v>
      </c>
    </row>
    <row r="472" spans="51:56" ht="11.25" customHeight="1" x14ac:dyDescent="0.25">
      <c r="AY472" s="100" t="s">
        <v>196</v>
      </c>
      <c r="AZ472" s="101">
        <f>_xll.qlInterestRateIndexFixingDate(Currency&amp;"ibor"&amp;Tenor,BA472,Trigger)</f>
        <v>42852</v>
      </c>
      <c r="BA472" s="101">
        <f>_xll.qlCalendarAdvance(Calendar,BA471,AY472,"f",,Trigger)</f>
        <v>42857</v>
      </c>
      <c r="BB472" s="101">
        <f>_xll.qlInterestRateIndexMaturity(Currency&amp;"ibor"&amp;Tenor,BA472,Trigger)</f>
        <v>43222</v>
      </c>
      <c r="BC472" s="246">
        <f>_xll.qlIndexFixing($AC$5,AZ472,TRUE,_xll.ohTrigger(Trigger,Trigger12M))</f>
        <v>4.7159146254647172E-3</v>
      </c>
      <c r="BD472" s="246">
        <f>_xll.qlIndexFixing($BE$1,AZ472,TRUE,_xll.ohTrigger(Trigger,Trigger12M))</f>
        <v>4.7560508113647969E-3</v>
      </c>
    </row>
    <row r="473" spans="51:56" ht="11.25" customHeight="1" x14ac:dyDescent="0.25">
      <c r="AY473" s="100" t="s">
        <v>196</v>
      </c>
      <c r="AZ473" s="101">
        <f>_xll.qlInterestRateIndexFixingDate(Currency&amp;"ibor"&amp;Tenor,BA473,Trigger)</f>
        <v>42853</v>
      </c>
      <c r="BA473" s="101">
        <f>_xll.qlCalendarAdvance(Calendar,BA472,AY473,"f",,Trigger)</f>
        <v>42858</v>
      </c>
      <c r="BB473" s="101">
        <f>_xll.qlInterestRateIndexMaturity(Currency&amp;"ibor"&amp;Tenor,BA473,Trigger)</f>
        <v>43223</v>
      </c>
      <c r="BC473" s="246">
        <f>_xll.qlIndexFixing($AC$5,AZ473,TRUE,_xll.ohTrigger(Trigger,Trigger12M))</f>
        <v>4.722574568652339E-3</v>
      </c>
      <c r="BD473" s="246">
        <f>_xll.qlIndexFixing($BE$1,AZ473,TRUE,_xll.ohTrigger(Trigger,Trigger12M))</f>
        <v>4.7629180748122281E-3</v>
      </c>
    </row>
    <row r="474" spans="51:56" ht="11.25" customHeight="1" x14ac:dyDescent="0.25">
      <c r="AY474" s="100" t="s">
        <v>196</v>
      </c>
      <c r="AZ474" s="101">
        <f>_xll.qlInterestRateIndexFixingDate(Currency&amp;"ibor"&amp;Tenor,BA474,Trigger)</f>
        <v>42857</v>
      </c>
      <c r="BA474" s="101">
        <f>_xll.qlCalendarAdvance(Calendar,BA473,AY474,"f",,Trigger)</f>
        <v>42859</v>
      </c>
      <c r="BB474" s="101">
        <f>_xll.qlInterestRateIndexMaturity(Currency&amp;"ibor"&amp;Tenor,BA474,Trigger)</f>
        <v>43224</v>
      </c>
      <c r="BC474" s="246">
        <f>_xll.qlIndexFixing($AC$5,AZ474,TRUE,_xll.ohTrigger(Trigger,Trigger12M))</f>
        <v>4.7292390540708811E-3</v>
      </c>
      <c r="BD474" s="246">
        <f>_xll.qlIndexFixing($BE$1,AZ474,TRUE,_xll.ohTrigger(Trigger,Trigger12M))</f>
        <v>4.7698310710527726E-3</v>
      </c>
    </row>
    <row r="475" spans="51:56" ht="11.25" customHeight="1" x14ac:dyDescent="0.25">
      <c r="AY475" s="100" t="s">
        <v>196</v>
      </c>
      <c r="AZ475" s="101">
        <f>_xll.qlInterestRateIndexFixingDate(Currency&amp;"ibor"&amp;Tenor,BA475,Trigger)</f>
        <v>42858</v>
      </c>
      <c r="BA475" s="101">
        <f>_xll.qlCalendarAdvance(Calendar,BA474,AY475,"f",,Trigger)</f>
        <v>42860</v>
      </c>
      <c r="BB475" s="101">
        <f>_xll.qlInterestRateIndexMaturity(Currency&amp;"ibor"&amp;Tenor,BA475,Trigger)</f>
        <v>43227</v>
      </c>
      <c r="BC475" s="246">
        <f>_xll.qlIndexFixing($AC$5,AZ475,TRUE,_xll.ohTrigger(Trigger,Trigger12M))</f>
        <v>4.7423502917623801E-3</v>
      </c>
      <c r="BD475" s="246">
        <f>_xll.qlIndexFixing($BE$1,AZ475,TRUE,_xll.ohTrigger(Trigger,Trigger12M))</f>
        <v>4.7832586030984985E-3</v>
      </c>
    </row>
    <row r="476" spans="51:56" ht="11.25" customHeight="1" x14ac:dyDescent="0.25">
      <c r="AY476" s="100" t="s">
        <v>196</v>
      </c>
      <c r="AZ476" s="101">
        <f>_xll.qlInterestRateIndexFixingDate(Currency&amp;"ibor"&amp;Tenor,BA476,Trigger)</f>
        <v>42859</v>
      </c>
      <c r="BA476" s="101">
        <f>_xll.qlCalendarAdvance(Calendar,BA475,AY476,"f",,Trigger)</f>
        <v>42863</v>
      </c>
      <c r="BB476" s="101">
        <f>_xll.qlInterestRateIndexMaturity(Currency&amp;"ibor"&amp;Tenor,BA476,Trigger)</f>
        <v>43228</v>
      </c>
      <c r="BC476" s="246">
        <f>_xll.qlIndexFixing($AC$5,AZ476,TRUE,_xll.ohTrigger(Trigger,Trigger12M))</f>
        <v>4.7559424198774496E-3</v>
      </c>
      <c r="BD476" s="246">
        <f>_xll.qlIndexFixing($BE$1,AZ476,TRUE,_xll.ohTrigger(Trigger,Trigger12M))</f>
        <v>4.7978607952529782E-3</v>
      </c>
    </row>
    <row r="477" spans="51:56" ht="11.25" customHeight="1" x14ac:dyDescent="0.25">
      <c r="AY477" s="100" t="s">
        <v>196</v>
      </c>
      <c r="AZ477" s="101">
        <f>_xll.qlInterestRateIndexFixingDate(Currency&amp;"ibor"&amp;Tenor,BA477,Trigger)</f>
        <v>42860</v>
      </c>
      <c r="BA477" s="101">
        <f>_xll.qlCalendarAdvance(Calendar,BA476,AY477,"f",,Trigger)</f>
        <v>42864</v>
      </c>
      <c r="BB477" s="101">
        <f>_xll.qlInterestRateIndexMaturity(Currency&amp;"ibor"&amp;Tenor,BA477,Trigger)</f>
        <v>43229</v>
      </c>
      <c r="BC477" s="246">
        <f>_xll.qlIndexFixing($AC$5,AZ477,TRUE,_xll.ohTrigger(Trigger,Trigger12M))</f>
        <v>4.7626296178180467E-3</v>
      </c>
      <c r="BD477" s="246">
        <f>_xll.qlIndexFixing($BE$1,AZ477,TRUE,_xll.ohTrigger(Trigger,Trigger12M))</f>
        <v>4.8049427629948613E-3</v>
      </c>
    </row>
    <row r="478" spans="51:56" ht="11.25" customHeight="1" x14ac:dyDescent="0.25">
      <c r="AY478" s="100" t="s">
        <v>196</v>
      </c>
      <c r="AZ478" s="101">
        <f>_xll.qlInterestRateIndexFixingDate(Currency&amp;"ibor"&amp;Tenor,BA478,Trigger)</f>
        <v>42863</v>
      </c>
      <c r="BA478" s="101">
        <f>_xll.qlCalendarAdvance(Calendar,BA477,AY478,"f",,Trigger)</f>
        <v>42865</v>
      </c>
      <c r="BB478" s="101">
        <f>_xll.qlInterestRateIndexMaturity(Currency&amp;"ibor"&amp;Tenor,BA478,Trigger)</f>
        <v>43230</v>
      </c>
      <c r="BC478" s="246">
        <f>_xll.qlIndexFixing($AC$5,AZ478,TRUE,_xll.ohTrigger(Trigger,Trigger12M))</f>
        <v>4.7693213585368521E-3</v>
      </c>
      <c r="BD478" s="246">
        <f>_xll.qlIndexFixing($BE$1,AZ478,TRUE,_xll.ohTrigger(Trigger,Trigger12M))</f>
        <v>4.8120465857809857E-3</v>
      </c>
    </row>
    <row r="479" spans="51:56" ht="11.25" customHeight="1" x14ac:dyDescent="0.25">
      <c r="AY479" s="100" t="s">
        <v>196</v>
      </c>
      <c r="AZ479" s="101">
        <f>_xll.qlInterestRateIndexFixingDate(Currency&amp;"ibor"&amp;Tenor,BA479,Trigger)</f>
        <v>42864</v>
      </c>
      <c r="BA479" s="101">
        <f>_xll.qlCalendarAdvance(Calendar,BA478,AY479,"f",,Trigger)</f>
        <v>42866</v>
      </c>
      <c r="BB479" s="101">
        <f>_xll.qlInterestRateIndexMaturity(Currency&amp;"ibor"&amp;Tenor,BA479,Trigger)</f>
        <v>43231</v>
      </c>
      <c r="BC479" s="246">
        <f>_xll.qlIndexFixing($AC$5,AZ479,TRUE,_xll.ohTrigger(Trigger,Trigger12M))</f>
        <v>4.7760176421251894E-3</v>
      </c>
      <c r="BD479" s="246">
        <f>_xll.qlIndexFixing($BE$1,AZ479,TRUE,_xll.ohTrigger(Trigger,Trigger12M))</f>
        <v>4.819168283599632E-3</v>
      </c>
    </row>
    <row r="480" spans="51:56" ht="11.25" customHeight="1" x14ac:dyDescent="0.25">
      <c r="AY480" s="100" t="s">
        <v>196</v>
      </c>
      <c r="AZ480" s="101">
        <f>_xll.qlInterestRateIndexFixingDate(Currency&amp;"ibor"&amp;Tenor,BA480,Trigger)</f>
        <v>42865</v>
      </c>
      <c r="BA480" s="101">
        <f>_xll.qlCalendarAdvance(Calendar,BA479,AY480,"f",,Trigger)</f>
        <v>42867</v>
      </c>
      <c r="BB480" s="101">
        <f>_xll.qlInterestRateIndexMaturity(Currency&amp;"ibor"&amp;Tenor,BA480,Trigger)</f>
        <v>43234</v>
      </c>
      <c r="BC480" s="246">
        <f>_xll.qlIndexFixing($AC$5,AZ480,TRUE,_xll.ohTrigger(Trigger,Trigger12M))</f>
        <v>4.7891137081419212E-3</v>
      </c>
      <c r="BD480" s="246">
        <f>_xll.qlIndexFixing($BE$1,AZ480,TRUE,_xll.ohTrigger(Trigger,Trigger12M))</f>
        <v>4.8328980415720873E-3</v>
      </c>
    </row>
    <row r="481" spans="51:56" ht="11.25" customHeight="1" x14ac:dyDescent="0.25">
      <c r="AY481" s="100" t="s">
        <v>196</v>
      </c>
      <c r="AZ481" s="101">
        <f>_xll.qlInterestRateIndexFixingDate(Currency&amp;"ibor"&amp;Tenor,BA481,Trigger)</f>
        <v>42866</v>
      </c>
      <c r="BA481" s="101">
        <f>_xll.qlCalendarAdvance(Calendar,BA480,AY481,"f",,Trigger)</f>
        <v>42870</v>
      </c>
      <c r="BB481" s="101">
        <f>_xll.qlInterestRateIndexMaturity(Currency&amp;"ibor"&amp;Tenor,BA481,Trigger)</f>
        <v>43235</v>
      </c>
      <c r="BC481" s="246">
        <f>_xll.qlIndexFixing($AC$5,AZ481,TRUE,_xll.ohTrigger(Trigger,Trigger12M))</f>
        <v>4.8028482070049507E-3</v>
      </c>
      <c r="BD481" s="246">
        <f>_xll.qlIndexFixing($BE$1,AZ481,TRUE,_xll.ohTrigger(Trigger,Trigger12M))</f>
        <v>4.8477542209803375E-3</v>
      </c>
    </row>
    <row r="482" spans="51:56" ht="11.25" customHeight="1" x14ac:dyDescent="0.25">
      <c r="AY482" s="100" t="s">
        <v>196</v>
      </c>
      <c r="AZ482" s="101">
        <f>_xll.qlInterestRateIndexFixingDate(Currency&amp;"ibor"&amp;Tenor,BA482,Trigger)</f>
        <v>42867</v>
      </c>
      <c r="BA482" s="101">
        <f>_xll.qlCalendarAdvance(Calendar,BA481,AY482,"f",,Trigger)</f>
        <v>42871</v>
      </c>
      <c r="BB482" s="101">
        <f>_xll.qlInterestRateIndexMaturity(Currency&amp;"ibor"&amp;Tenor,BA482,Trigger)</f>
        <v>43236</v>
      </c>
      <c r="BC482" s="246">
        <f>_xll.qlIndexFixing($AC$5,AZ482,TRUE,_xll.ohTrigger(Trigger,Trigger12M))</f>
        <v>4.8095672063145373E-3</v>
      </c>
      <c r="BD482" s="246">
        <f>_xll.qlIndexFixing($BE$1,AZ482,TRUE,_xll.ohTrigger(Trigger,Trigger12M))</f>
        <v>4.8549055897971352E-3</v>
      </c>
    </row>
    <row r="483" spans="51:56" ht="11.25" customHeight="1" x14ac:dyDescent="0.25">
      <c r="AY483" s="100" t="s">
        <v>196</v>
      </c>
      <c r="AZ483" s="101">
        <f>_xll.qlInterestRateIndexFixingDate(Currency&amp;"ibor"&amp;Tenor,BA483,Trigger)</f>
        <v>42870</v>
      </c>
      <c r="BA483" s="101">
        <f>_xll.qlCalendarAdvance(Calendar,BA482,AY483,"f",,Trigger)</f>
        <v>42872</v>
      </c>
      <c r="BB483" s="101">
        <f>_xll.qlInterestRateIndexMaturity(Currency&amp;"ibor"&amp;Tenor,BA483,Trigger)</f>
        <v>43237</v>
      </c>
      <c r="BC483" s="246">
        <f>_xll.qlIndexFixing($AC$5,AZ483,TRUE,_xll.ohTrigger(Trigger,Trigger12M))</f>
        <v>4.8162907490437923E-3</v>
      </c>
      <c r="BD483" s="246">
        <f>_xll.qlIndexFixing($BE$1,AZ483,TRUE,_xll.ohTrigger(Trigger,Trigger12M))</f>
        <v>4.8620509511787266E-3</v>
      </c>
    </row>
    <row r="484" spans="51:56" ht="11.25" customHeight="1" x14ac:dyDescent="0.25">
      <c r="AY484" s="100" t="s">
        <v>196</v>
      </c>
      <c r="AZ484" s="101">
        <f>_xll.qlInterestRateIndexFixingDate(Currency&amp;"ibor"&amp;Tenor,BA484,Trigger)</f>
        <v>42871</v>
      </c>
      <c r="BA484" s="101">
        <f>_xll.qlCalendarAdvance(Calendar,BA483,AY484,"f",,Trigger)</f>
        <v>42873</v>
      </c>
      <c r="BB484" s="101">
        <f>_xll.qlInterestRateIndexMaturity(Currency&amp;"ibor"&amp;Tenor,BA484,Trigger)</f>
        <v>43238</v>
      </c>
      <c r="BC484" s="246">
        <f>_xll.qlIndexFixing($AC$5,AZ484,TRUE,_xll.ohTrigger(Trigger,Trigger12M))</f>
        <v>4.8230188352840391E-3</v>
      </c>
      <c r="BD484" s="246">
        <f>_xll.qlIndexFixing($BE$1,AZ484,TRUE,_xll.ohTrigger(Trigger,Trigger12M))</f>
        <v>4.8691863243124998E-3</v>
      </c>
    </row>
    <row r="485" spans="51:56" ht="11.25" customHeight="1" x14ac:dyDescent="0.25">
      <c r="AY485" s="100" t="s">
        <v>196</v>
      </c>
      <c r="AZ485" s="101">
        <f>_xll.qlInterestRateIndexFixingDate(Currency&amp;"ibor"&amp;Tenor,BA485,Trigger)</f>
        <v>42872</v>
      </c>
      <c r="BA485" s="101">
        <f>_xll.qlCalendarAdvance(Calendar,BA484,AY485,"f",,Trigger)</f>
        <v>42874</v>
      </c>
      <c r="BB485" s="101">
        <f>_xll.qlInterestRateIndexMaturity(Currency&amp;"ibor"&amp;Tenor,BA485,Trigger)</f>
        <v>43241</v>
      </c>
      <c r="BC485" s="246">
        <f>_xll.qlIndexFixing($AC$5,AZ485,TRUE,_xll.ohTrigger(Trigger,Trigger12M))</f>
        <v>4.8360985478767531E-3</v>
      </c>
      <c r="BD485" s="246">
        <f>_xll.qlIndexFixing($BE$1,AZ485,TRUE,_xll.ohTrigger(Trigger,Trigger12M))</f>
        <v>4.8830298763570847E-3</v>
      </c>
    </row>
    <row r="486" spans="51:56" ht="11.25" customHeight="1" x14ac:dyDescent="0.25">
      <c r="AY486" s="100" t="s">
        <v>196</v>
      </c>
      <c r="AZ486" s="101">
        <f>_xll.qlInterestRateIndexFixingDate(Currency&amp;"ibor"&amp;Tenor,BA486,Trigger)</f>
        <v>42873</v>
      </c>
      <c r="BA486" s="101">
        <f>_xll.qlCalendarAdvance(Calendar,BA485,AY486,"f",,Trigger)</f>
        <v>42877</v>
      </c>
      <c r="BB486" s="101">
        <f>_xll.qlInterestRateIndexMaturity(Currency&amp;"ibor"&amp;Tenor,BA486,Trigger)</f>
        <v>43242</v>
      </c>
      <c r="BC486" s="246">
        <f>_xll.qlIndexFixing($AC$5,AZ486,TRUE,_xll.ohTrigger(Trigger,Trigger12M))</f>
        <v>4.8499766171963251E-3</v>
      </c>
      <c r="BD486" s="246">
        <f>_xll.qlIndexFixing($BE$1,AZ486,TRUE,_xll.ohTrigger(Trigger,Trigger12M))</f>
        <v>4.8975483141210476E-3</v>
      </c>
    </row>
    <row r="487" spans="51:56" ht="11.25" customHeight="1" x14ac:dyDescent="0.25">
      <c r="AY487" s="100" t="s">
        <v>196</v>
      </c>
      <c r="AZ487" s="101">
        <f>_xll.qlInterestRateIndexFixingDate(Currency&amp;"ibor"&amp;Tenor,BA487,Trigger)</f>
        <v>42874</v>
      </c>
      <c r="BA487" s="101">
        <f>_xll.qlCalendarAdvance(Calendar,BA486,AY487,"f",,Trigger)</f>
        <v>42878</v>
      </c>
      <c r="BB487" s="101">
        <f>_xll.qlInterestRateIndexMaturity(Currency&amp;"ibor"&amp;Tenor,BA487,Trigger)</f>
        <v>43243</v>
      </c>
      <c r="BC487" s="246">
        <f>_xll.qlIndexFixing($AC$5,AZ487,TRUE,_xll.ohTrigger(Trigger,Trigger12M))</f>
        <v>4.8567274223723454E-3</v>
      </c>
      <c r="BD487" s="246">
        <f>_xll.qlIndexFixing($BE$1,AZ487,TRUE,_xll.ohTrigger(Trigger,Trigger12M))</f>
        <v>4.9045740298409319E-3</v>
      </c>
    </row>
    <row r="488" spans="51:56" ht="11.25" customHeight="1" x14ac:dyDescent="0.25">
      <c r="AY488" s="100" t="s">
        <v>196</v>
      </c>
      <c r="AZ488" s="101">
        <f>_xll.qlInterestRateIndexFixingDate(Currency&amp;"ibor"&amp;Tenor,BA488,Trigger)</f>
        <v>42877</v>
      </c>
      <c r="BA488" s="101">
        <f>_xll.qlCalendarAdvance(Calendar,BA487,AY488,"f",,Trigger)</f>
        <v>42879</v>
      </c>
      <c r="BB488" s="101">
        <f>_xll.qlInterestRateIndexMaturity(Currency&amp;"ibor"&amp;Tenor,BA488,Trigger)</f>
        <v>43244</v>
      </c>
      <c r="BC488" s="246">
        <f>_xll.qlIndexFixing($AC$5,AZ488,TRUE,_xll.ohTrigger(Trigger,Trigger12M))</f>
        <v>4.863482771612122E-3</v>
      </c>
      <c r="BD488" s="246">
        <f>_xll.qlIndexFixing($BE$1,AZ488,TRUE,_xll.ohTrigger(Trigger,Trigger12M))</f>
        <v>4.9115658700565508E-3</v>
      </c>
    </row>
    <row r="489" spans="51:56" ht="11.25" customHeight="1" x14ac:dyDescent="0.25">
      <c r="AY489" s="100" t="s">
        <v>196</v>
      </c>
      <c r="AZ489" s="101">
        <f>_xll.qlInterestRateIndexFixingDate(Currency&amp;"ibor"&amp;Tenor,BA489,Trigger)</f>
        <v>42878</v>
      </c>
      <c r="BA489" s="101">
        <f>_xll.qlCalendarAdvance(Calendar,BA488,AY489,"f",,Trigger)</f>
        <v>42880</v>
      </c>
      <c r="BB489" s="101">
        <f>_xll.qlInterestRateIndexMaturity(Currency&amp;"ibor"&amp;Tenor,BA489,Trigger)</f>
        <v>43245</v>
      </c>
      <c r="BC489" s="246">
        <f>_xll.qlIndexFixing($AC$5,AZ489,TRUE,_xll.ohTrigger(Trigger,Trigger12M))</f>
        <v>4.8702426650080724E-3</v>
      </c>
      <c r="BD489" s="246">
        <f>_xll.qlIndexFixing($BE$1,AZ489,TRUE,_xll.ohTrigger(Trigger,Trigger12M))</f>
        <v>4.9185198531701696E-3</v>
      </c>
    </row>
    <row r="490" spans="51:56" ht="11.25" customHeight="1" x14ac:dyDescent="0.25">
      <c r="AY490" s="100" t="s">
        <v>196</v>
      </c>
      <c r="AZ490" s="101">
        <f>_xll.qlInterestRateIndexFixingDate(Currency&amp;"ibor"&amp;Tenor,BA490,Trigger)</f>
        <v>42879</v>
      </c>
      <c r="BA490" s="101">
        <f>_xll.qlCalendarAdvance(Calendar,BA489,AY490,"f",,Trigger)</f>
        <v>42881</v>
      </c>
      <c r="BB490" s="101">
        <f>_xll.qlInterestRateIndexMaturity(Currency&amp;"ibor"&amp;Tenor,BA490,Trigger)</f>
        <v>43248</v>
      </c>
      <c r="BC490" s="246">
        <f>_xll.qlIndexFixing($AC$5,AZ490,TRUE,_xll.ohTrigger(Trigger,Trigger12M))</f>
        <v>4.8833048424179043E-3</v>
      </c>
      <c r="BD490" s="246">
        <f>_xll.qlIndexFixing($BE$1,AZ490,TRUE,_xll.ohTrigger(Trigger,Trigger12M))</f>
        <v>4.9322961246785401E-3</v>
      </c>
    </row>
    <row r="491" spans="51:56" ht="11.25" customHeight="1" x14ac:dyDescent="0.25">
      <c r="AY491" s="100" t="s">
        <v>196</v>
      </c>
      <c r="AZ491" s="101">
        <f>_xll.qlInterestRateIndexFixingDate(Currency&amp;"ibor"&amp;Tenor,BA491,Trigger)</f>
        <v>42880</v>
      </c>
      <c r="BA491" s="101">
        <f>_xll.qlCalendarAdvance(Calendar,BA490,AY491,"f",,Trigger)</f>
        <v>42884</v>
      </c>
      <c r="BB491" s="101">
        <f>_xll.qlInterestRateIndexMaturity(Currency&amp;"ibor"&amp;Tenor,BA491,Trigger)</f>
        <v>43249</v>
      </c>
      <c r="BC491" s="246">
        <f>_xll.qlIndexFixing($AC$5,AZ491,TRUE,_xll.ohTrigger(Trigger,Trigger12M))</f>
        <v>4.8973276819976267E-3</v>
      </c>
      <c r="BD491" s="246">
        <f>_xll.qlIndexFixing($BE$1,AZ491,TRUE,_xll.ohTrigger(Trigger,Trigger12M))</f>
        <v>4.9458775789176556E-3</v>
      </c>
    </row>
    <row r="492" spans="51:56" ht="11.25" customHeight="1" x14ac:dyDescent="0.25">
      <c r="AY492" s="100" t="s">
        <v>196</v>
      </c>
      <c r="AZ492" s="101">
        <f>_xll.qlInterestRateIndexFixingDate(Currency&amp;"ibor"&amp;Tenor,BA492,Trigger)</f>
        <v>42881</v>
      </c>
      <c r="BA492" s="101">
        <f>_xll.qlCalendarAdvance(Calendar,BA491,AY492,"f",,Trigger)</f>
        <v>42885</v>
      </c>
      <c r="BB492" s="101">
        <f>_xll.qlInterestRateIndexMaturity(Currency&amp;"ibor"&amp;Tenor,BA492,Trigger)</f>
        <v>43250</v>
      </c>
      <c r="BC492" s="246">
        <f>_xll.qlIndexFixing($AC$5,AZ492,TRUE,_xll.ohTrigger(Trigger,Trigger12M))</f>
        <v>4.9041102975592062E-3</v>
      </c>
      <c r="BD492" s="246">
        <f>_xll.qlIndexFixing($BE$1,AZ492,TRUE,_xll.ohTrigger(Trigger,Trigger12M))</f>
        <v>4.9525825488468452E-3</v>
      </c>
    </row>
    <row r="493" spans="51:56" ht="11.25" customHeight="1" x14ac:dyDescent="0.25">
      <c r="AY493" s="100" t="s">
        <v>196</v>
      </c>
      <c r="AZ493" s="101">
        <f>_xll.qlInterestRateIndexFixingDate(Currency&amp;"ibor"&amp;Tenor,BA493,Trigger)</f>
        <v>42884</v>
      </c>
      <c r="BA493" s="101">
        <f>_xll.qlCalendarAdvance(Calendar,BA492,AY493,"f",,Trigger)</f>
        <v>42886</v>
      </c>
      <c r="BB493" s="101">
        <f>_xll.qlInterestRateIndexMaturity(Currency&amp;"ibor"&amp;Tenor,BA493,Trigger)</f>
        <v>43251</v>
      </c>
      <c r="BC493" s="246">
        <f>_xll.qlIndexFixing($AC$5,AZ493,TRUE,_xll.ohTrigger(Trigger,Trigger12M))</f>
        <v>4.9108974578319139E-3</v>
      </c>
      <c r="BD493" s="246">
        <f>_xll.qlIndexFixing($BE$1,AZ493,TRUE,_xll.ohTrigger(Trigger,Trigger12M))</f>
        <v>4.95922576988817E-3</v>
      </c>
    </row>
    <row r="494" spans="51:56" ht="11.25" customHeight="1" x14ac:dyDescent="0.25">
      <c r="AY494" s="100" t="s">
        <v>196</v>
      </c>
      <c r="AZ494" s="101">
        <f>_xll.qlInterestRateIndexFixingDate(Currency&amp;"ibor"&amp;Tenor,BA494,Trigger)</f>
        <v>42885</v>
      </c>
      <c r="BA494" s="101">
        <f>_xll.qlCalendarAdvance(Calendar,BA493,AY494,"f",,Trigger)</f>
        <v>42887</v>
      </c>
      <c r="BB494" s="101">
        <f>_xll.qlInterestRateIndexMaturity(Currency&amp;"ibor"&amp;Tenor,BA494,Trigger)</f>
        <v>43252</v>
      </c>
      <c r="BC494" s="246">
        <f>_xll.qlIndexFixing($AC$5,AZ494,TRUE,_xll.ohTrigger(Trigger,Trigger12M))</f>
        <v>4.9176891629079487E-3</v>
      </c>
      <c r="BD494" s="246">
        <f>_xll.qlIndexFixing($BE$1,AZ494,TRUE,_xll.ohTrigger(Trigger,Trigger12M))</f>
        <v>4.9658032597295039E-3</v>
      </c>
    </row>
    <row r="495" spans="51:56" ht="11.25" customHeight="1" x14ac:dyDescent="0.25">
      <c r="AY495" s="100" t="s">
        <v>196</v>
      </c>
      <c r="AZ495" s="101">
        <f>_xll.qlInterestRateIndexFixingDate(Currency&amp;"ibor"&amp;Tenor,BA495,Trigger)</f>
        <v>42886</v>
      </c>
      <c r="BA495" s="101">
        <f>_xll.qlCalendarAdvance(Calendar,BA494,AY495,"f",,Trigger)</f>
        <v>42888</v>
      </c>
      <c r="BB495" s="101">
        <f>_xll.qlInterestRateIndexMaturity(Currency&amp;"ibor"&amp;Tenor,BA495,Trigger)</f>
        <v>43255</v>
      </c>
      <c r="BC495" s="246">
        <f>_xll.qlIndexFixing($AC$5,AZ495,TRUE,_xll.ohTrigger(Trigger,Trigger12M))</f>
        <v>4.9307326233651643E-3</v>
      </c>
      <c r="BD495" s="246">
        <f>_xll.qlIndexFixing($BE$1,AZ495,TRUE,_xll.ohTrigger(Trigger,Trigger12M))</f>
        <v>4.9793385340631286E-3</v>
      </c>
    </row>
    <row r="496" spans="51:56" ht="11.25" customHeight="1" x14ac:dyDescent="0.25">
      <c r="AY496" s="100" t="s">
        <v>196</v>
      </c>
      <c r="AZ496" s="101">
        <f>_xll.qlInterestRateIndexFixingDate(Currency&amp;"ibor"&amp;Tenor,BA496,Trigger)</f>
        <v>42887</v>
      </c>
      <c r="BA496" s="101">
        <f>_xll.qlCalendarAdvance(Calendar,BA495,AY496,"f",,Trigger)</f>
        <v>42891</v>
      </c>
      <c r="BB496" s="101">
        <f>_xll.qlInterestRateIndexMaturity(Currency&amp;"ibor"&amp;Tenor,BA496,Trigger)</f>
        <v>43256</v>
      </c>
      <c r="BC496" s="246">
        <f>_xll.qlIndexFixing($AC$5,AZ496,TRUE,_xll.ohTrigger(Trigger,Trigger12M))</f>
        <v>4.9449014331058028E-3</v>
      </c>
      <c r="BD496" s="246">
        <f>_xll.qlIndexFixing($BE$1,AZ496,TRUE,_xll.ohTrigger(Trigger,Trigger12M))</f>
        <v>4.9914093837044324E-3</v>
      </c>
    </row>
    <row r="497" spans="51:56" ht="11.25" customHeight="1" x14ac:dyDescent="0.25">
      <c r="AY497" s="100" t="s">
        <v>196</v>
      </c>
      <c r="AZ497" s="101">
        <f>_xll.qlInterestRateIndexFixingDate(Currency&amp;"ibor"&amp;Tenor,BA497,Trigger)</f>
        <v>42888</v>
      </c>
      <c r="BA497" s="101">
        <f>_xll.qlCalendarAdvance(Calendar,BA496,AY497,"f",,Trigger)</f>
        <v>42892</v>
      </c>
      <c r="BB497" s="101">
        <f>_xll.qlInterestRateIndexMaturity(Currency&amp;"ibor"&amp;Tenor,BA497,Trigger)</f>
        <v>43257</v>
      </c>
      <c r="BC497" s="246">
        <f>_xll.qlIndexFixing($AC$5,AZ497,TRUE,_xll.ohTrigger(Trigger,Trigger12M))</f>
        <v>4.9517158635933086E-3</v>
      </c>
      <c r="BD497" s="246">
        <f>_xll.qlIndexFixing($BE$1,AZ497,TRUE,_xll.ohTrigger(Trigger,Trigger12M))</f>
        <v>4.9976438751570609E-3</v>
      </c>
    </row>
    <row r="498" spans="51:56" ht="11.25" customHeight="1" x14ac:dyDescent="0.25">
      <c r="AY498" s="100" t="s">
        <v>196</v>
      </c>
      <c r="AZ498" s="101">
        <f>_xll.qlInterestRateIndexFixingDate(Currency&amp;"ibor"&amp;Tenor,BA498,Trigger)</f>
        <v>42891</v>
      </c>
      <c r="BA498" s="101">
        <f>_xll.qlCalendarAdvance(Calendar,BA497,AY498,"f",,Trigger)</f>
        <v>42893</v>
      </c>
      <c r="BB498" s="101">
        <f>_xll.qlInterestRateIndexMaturity(Currency&amp;"ibor"&amp;Tenor,BA498,Trigger)</f>
        <v>43258</v>
      </c>
      <c r="BC498" s="246">
        <f>_xll.qlIndexFixing($AC$5,AZ498,TRUE,_xll.ohTrigger(Trigger,Trigger12M))</f>
        <v>4.9585348394419427E-3</v>
      </c>
      <c r="BD498" s="246">
        <f>_xll.qlIndexFixing($BE$1,AZ498,TRUE,_xll.ohTrigger(Trigger,Trigger12M))</f>
        <v>5.0038181859895312E-3</v>
      </c>
    </row>
    <row r="499" spans="51:56" ht="11.25" customHeight="1" x14ac:dyDescent="0.25">
      <c r="AY499" s="100" t="s">
        <v>196</v>
      </c>
      <c r="AZ499" s="101">
        <f>_xll.qlInterestRateIndexFixingDate(Currency&amp;"ibor"&amp;Tenor,BA499,Trigger)</f>
        <v>42892</v>
      </c>
      <c r="BA499" s="101">
        <f>_xll.qlCalendarAdvance(Calendar,BA498,AY499,"f",,Trigger)</f>
        <v>42894</v>
      </c>
      <c r="BB499" s="101">
        <f>_xll.qlInterestRateIndexMaturity(Currency&amp;"ibor"&amp;Tenor,BA499,Trigger)</f>
        <v>43259</v>
      </c>
      <c r="BC499" s="246">
        <f>_xll.qlIndexFixing($AC$5,AZ499,TRUE,_xll.ohTrigger(Trigger,Trigger12M))</f>
        <v>4.9653583607452206E-3</v>
      </c>
      <c r="BD499" s="246">
        <f>_xll.qlIndexFixing($BE$1,AZ499,TRUE,_xll.ohTrigger(Trigger,Trigger12M))</f>
        <v>5.0099356953120953E-3</v>
      </c>
    </row>
    <row r="500" spans="51:56" ht="11.25" customHeight="1" x14ac:dyDescent="0.25">
      <c r="AY500" s="100" t="s">
        <v>196</v>
      </c>
      <c r="AZ500" s="101">
        <f>_xll.qlInterestRateIndexFixingDate(Currency&amp;"ibor"&amp;Tenor,BA500,Trigger)</f>
        <v>42893</v>
      </c>
      <c r="BA500" s="101">
        <f>_xll.qlCalendarAdvance(Calendar,BA499,AY500,"f",,Trigger)</f>
        <v>42895</v>
      </c>
      <c r="BB500" s="101">
        <f>_xll.qlInterestRateIndexMaturity(Currency&amp;"ibor"&amp;Tenor,BA500,Trigger)</f>
        <v>43262</v>
      </c>
      <c r="BC500" s="246">
        <f>_xll.qlIndexFixing($AC$5,AZ500,TRUE,_xll.ohTrigger(Trigger,Trigger12M))</f>
        <v>4.978381922468177E-3</v>
      </c>
      <c r="BD500" s="246">
        <f>_xll.qlIndexFixing($BE$1,AZ500,TRUE,_xll.ohTrigger(Trigger,Trigger12M))</f>
        <v>5.0232171588414304E-3</v>
      </c>
    </row>
    <row r="501" spans="51:56" ht="11.25" customHeight="1" x14ac:dyDescent="0.25">
      <c r="AY501" s="100" t="s">
        <v>196</v>
      </c>
      <c r="AZ501" s="101">
        <f>_xll.qlInterestRateIndexFixingDate(Currency&amp;"ibor"&amp;Tenor,BA501,Trigger)</f>
        <v>42894</v>
      </c>
      <c r="BA501" s="101">
        <f>_xll.qlCalendarAdvance(Calendar,BA500,AY501,"f",,Trigger)</f>
        <v>42898</v>
      </c>
      <c r="BB501" s="101">
        <f>_xll.qlInterestRateIndexMaturity(Currency&amp;"ibor"&amp;Tenor,BA501,Trigger)</f>
        <v>43263</v>
      </c>
      <c r="BC501" s="246">
        <f>_xll.qlIndexFixing($AC$5,AZ501,TRUE,_xll.ohTrigger(Trigger,Trigger12M))</f>
        <v>4.9926979023673778E-3</v>
      </c>
      <c r="BD501" s="246">
        <f>_xll.qlIndexFixing($BE$1,AZ501,TRUE,_xll.ohTrigger(Trigger,Trigger12M))</f>
        <v>5.0339053029537272E-3</v>
      </c>
    </row>
    <row r="502" spans="51:56" ht="11.25" customHeight="1" x14ac:dyDescent="0.25">
      <c r="AY502" s="100" t="s">
        <v>196</v>
      </c>
      <c r="AZ502" s="101">
        <f>_xll.qlInterestRateIndexFixingDate(Currency&amp;"ibor"&amp;Tenor,BA502,Trigger)</f>
        <v>42895</v>
      </c>
      <c r="BA502" s="101">
        <f>_xll.qlCalendarAdvance(Calendar,BA501,AY502,"f",,Trigger)</f>
        <v>42899</v>
      </c>
      <c r="BB502" s="101">
        <f>_xll.qlInterestRateIndexMaturity(Currency&amp;"ibor"&amp;Tenor,BA502,Trigger)</f>
        <v>43264</v>
      </c>
      <c r="BC502" s="246">
        <f>_xll.qlIndexFixing($AC$5,AZ502,TRUE,_xll.ohTrigger(Trigger,Trigger12M))</f>
        <v>4.9995441523424215E-3</v>
      </c>
      <c r="BD502" s="246">
        <f>_xll.qlIndexFixing($BE$1,AZ502,TRUE,_xll.ohTrigger(Trigger,Trigger12M))</f>
        <v>5.0397894945987841E-3</v>
      </c>
    </row>
    <row r="503" spans="51:56" ht="11.25" customHeight="1" x14ac:dyDescent="0.25">
      <c r="AY503" s="100" t="s">
        <v>196</v>
      </c>
      <c r="AZ503" s="101">
        <f>_xll.qlInterestRateIndexFixingDate(Currency&amp;"ibor"&amp;Tenor,BA503,Trigger)</f>
        <v>42898</v>
      </c>
      <c r="BA503" s="101">
        <f>_xll.qlCalendarAdvance(Calendar,BA502,AY503,"f",,Trigger)</f>
        <v>42900</v>
      </c>
      <c r="BB503" s="101">
        <f>_xll.qlInterestRateIndexMaturity(Currency&amp;"ibor"&amp;Tenor,BA503,Trigger)</f>
        <v>43265</v>
      </c>
      <c r="BC503" s="246">
        <f>_xll.qlIndexFixing($AC$5,AZ503,TRUE,_xll.ohTrigger(Trigger,Trigger12M))</f>
        <v>5.0063949483320986E-3</v>
      </c>
      <c r="BD503" s="246">
        <f>_xll.qlIndexFixing($BE$1,AZ503,TRUE,_xll.ohTrigger(Trigger,Trigger12M))</f>
        <v>5.0456371613014275E-3</v>
      </c>
    </row>
    <row r="504" spans="51:56" ht="11.25" customHeight="1" x14ac:dyDescent="0.25">
      <c r="AY504" s="100" t="s">
        <v>196</v>
      </c>
      <c r="AZ504" s="101">
        <f>_xll.qlInterestRateIndexFixingDate(Currency&amp;"ibor"&amp;Tenor,BA504,Trigger)</f>
        <v>42899</v>
      </c>
      <c r="BA504" s="101">
        <f>_xll.qlCalendarAdvance(Calendar,BA503,AY504,"f",,Trigger)</f>
        <v>42901</v>
      </c>
      <c r="BB504" s="101">
        <f>_xll.qlInterestRateIndexMaturity(Currency&amp;"ibor"&amp;Tenor,BA504,Trigger)</f>
        <v>43266</v>
      </c>
      <c r="BC504" s="246">
        <f>_xll.qlIndexFixing($AC$5,AZ504,TRUE,_xll.ohTrigger(Trigger,Trigger12M))</f>
        <v>5.0132502904299235E-3</v>
      </c>
      <c r="BD504" s="246">
        <f>_xll.qlIndexFixing($BE$1,AZ504,TRUE,_xll.ohTrigger(Trigger,Trigger12M))</f>
        <v>5.0514516827919074E-3</v>
      </c>
    </row>
    <row r="505" spans="51:56" ht="11.25" customHeight="1" x14ac:dyDescent="0.25">
      <c r="AY505" s="100" t="s">
        <v>196</v>
      </c>
      <c r="AZ505" s="101">
        <f>_xll.qlInterestRateIndexFixingDate(Currency&amp;"ibor"&amp;Tenor,BA505,Trigger)</f>
        <v>42900</v>
      </c>
      <c r="BA505" s="101">
        <f>_xll.qlCalendarAdvance(Calendar,BA504,AY505,"f",,Trigger)</f>
        <v>42902</v>
      </c>
      <c r="BB505" s="101">
        <f>_xll.qlInterestRateIndexMaturity(Currency&amp;"ibor"&amp;Tenor,BA505,Trigger)</f>
        <v>43269</v>
      </c>
      <c r="BC505" s="246">
        <f>_xll.qlIndexFixing($AC$5,AZ505,TRUE,_xll.ohTrigger(Trigger,Trigger12M))</f>
        <v>5.0258856734239233E-3</v>
      </c>
      <c r="BD505" s="246">
        <f>_xll.qlIndexFixing($BE$1,AZ505,TRUE,_xll.ohTrigger(Trigger,Trigger12M))</f>
        <v>5.0646662015929418E-3</v>
      </c>
    </row>
    <row r="506" spans="51:56" ht="11.25" customHeight="1" x14ac:dyDescent="0.25">
      <c r="AY506" s="100" t="s">
        <v>196</v>
      </c>
      <c r="AZ506" s="101">
        <f>_xll.qlInterestRateIndexFixingDate(Currency&amp;"ibor"&amp;Tenor,BA506,Trigger)</f>
        <v>42901</v>
      </c>
      <c r="BA506" s="101">
        <f>_xll.qlCalendarAdvance(Calendar,BA505,AY506,"f",,Trigger)</f>
        <v>42905</v>
      </c>
      <c r="BB506" s="101">
        <f>_xll.qlInterestRateIndexMaturity(Currency&amp;"ibor"&amp;Tenor,BA506,Trigger)</f>
        <v>43270</v>
      </c>
      <c r="BC506" s="246">
        <f>_xll.qlIndexFixing($AC$5,AZ506,TRUE,_xll.ohTrigger(Trigger,Trigger12M))</f>
        <v>5.0392345258054522E-3</v>
      </c>
      <c r="BD506" s="246">
        <f>_xll.qlIndexFixing($BE$1,AZ506,TRUE,_xll.ohTrigger(Trigger,Trigger12M))</f>
        <v>5.0744459141188096E-3</v>
      </c>
    </row>
    <row r="507" spans="51:56" ht="11.25" customHeight="1" x14ac:dyDescent="0.25">
      <c r="AY507" s="100" t="s">
        <v>196</v>
      </c>
      <c r="AZ507" s="101">
        <f>_xll.qlInterestRateIndexFixingDate(Currency&amp;"ibor"&amp;Tenor,BA507,Trigger)</f>
        <v>42902</v>
      </c>
      <c r="BA507" s="101">
        <f>_xll.qlCalendarAdvance(Calendar,BA506,AY507,"f",,Trigger)</f>
        <v>42906</v>
      </c>
      <c r="BB507" s="101">
        <f>_xll.qlInterestRateIndexMaturity(Currency&amp;"ibor"&amp;Tenor,BA507,Trigger)</f>
        <v>43271</v>
      </c>
      <c r="BC507" s="246">
        <f>_xll.qlIndexFixing($AC$5,AZ507,TRUE,_xll.ohTrigger(Trigger,Trigger12M))</f>
        <v>5.0457393643796476E-3</v>
      </c>
      <c r="BD507" s="246">
        <f>_xll.qlIndexFixing($BE$1,AZ507,TRUE,_xll.ohTrigger(Trigger,Trigger12M))</f>
        <v>5.0801454083693916E-3</v>
      </c>
    </row>
    <row r="508" spans="51:56" ht="11.25" customHeight="1" x14ac:dyDescent="0.25">
      <c r="AY508" s="100" t="s">
        <v>196</v>
      </c>
      <c r="AZ508" s="101">
        <f>_xll.qlInterestRateIndexFixingDate(Currency&amp;"ibor"&amp;Tenor,BA508,Trigger)</f>
        <v>42905</v>
      </c>
      <c r="BA508" s="101">
        <f>_xll.qlCalendarAdvance(Calendar,BA507,AY508,"f",,Trigger)</f>
        <v>42907</v>
      </c>
      <c r="BB508" s="101">
        <f>_xll.qlInterestRateIndexMaturity(Currency&amp;"ibor"&amp;Tenor,BA508,Trigger)</f>
        <v>43272</v>
      </c>
      <c r="BC508" s="246">
        <f>_xll.qlIndexFixing($AC$5,AZ508,TRUE,_xll.ohTrigger(Trigger,Trigger12M))</f>
        <v>5.0522477149833036E-3</v>
      </c>
      <c r="BD508" s="246">
        <f>_xll.qlIndexFixing($BE$1,AZ508,TRUE,_xll.ohTrigger(Trigger,Trigger12M))</f>
        <v>5.0858320374968704E-3</v>
      </c>
    </row>
    <row r="509" spans="51:56" ht="11.25" customHeight="1" x14ac:dyDescent="0.25">
      <c r="AY509" s="100" t="s">
        <v>196</v>
      </c>
      <c r="AZ509" s="101">
        <f>_xll.qlInterestRateIndexFixingDate(Currency&amp;"ibor"&amp;Tenor,BA509,Trigger)</f>
        <v>42906</v>
      </c>
      <c r="BA509" s="101">
        <f>_xll.qlCalendarAdvance(Calendar,BA508,AY509,"f",,Trigger)</f>
        <v>42908</v>
      </c>
      <c r="BB509" s="101">
        <f>_xll.qlInterestRateIndexMaturity(Currency&amp;"ibor"&amp;Tenor,BA509,Trigger)</f>
        <v>43273</v>
      </c>
      <c r="BC509" s="246">
        <f>_xll.qlIndexFixing($AC$5,AZ509,TRUE,_xll.ohTrigger(Trigger,Trigger12M))</f>
        <v>5.0587595776847511E-3</v>
      </c>
      <c r="BD509" s="246">
        <f>_xll.qlIndexFixing($BE$1,AZ509,TRUE,_xll.ohTrigger(Trigger,Trigger12M))</f>
        <v>5.0915091817930183E-3</v>
      </c>
    </row>
    <row r="510" spans="51:56" ht="11.25" customHeight="1" x14ac:dyDescent="0.25">
      <c r="AY510" s="100" t="s">
        <v>196</v>
      </c>
      <c r="AZ510" s="101">
        <f>_xll.qlInterestRateIndexFixingDate(Currency&amp;"ibor"&amp;Tenor,BA510,Trigger)</f>
        <v>42907</v>
      </c>
      <c r="BA510" s="101">
        <f>_xll.qlCalendarAdvance(Calendar,BA509,AY510,"f",,Trigger)</f>
        <v>42909</v>
      </c>
      <c r="BB510" s="101">
        <f>_xll.qlInterestRateIndexMaturity(Currency&amp;"ibor"&amp;Tenor,BA510,Trigger)</f>
        <v>43276</v>
      </c>
      <c r="BC510" s="246">
        <f>_xll.qlIndexFixing($AC$5,AZ510,TRUE,_xll.ohTrigger(Trigger,Trigger12M))</f>
        <v>5.0713796049845078E-3</v>
      </c>
      <c r="BD510" s="246">
        <f>_xll.qlIndexFixing($BE$1,AZ510,TRUE,_xll.ohTrigger(Trigger,Trigger12M))</f>
        <v>5.1048386004240668E-3</v>
      </c>
    </row>
    <row r="511" spans="51:56" ht="11.25" customHeight="1" x14ac:dyDescent="0.25">
      <c r="AY511" s="100" t="s">
        <v>196</v>
      </c>
      <c r="AZ511" s="101">
        <f>_xll.qlInterestRateIndexFixingDate(Currency&amp;"ibor"&amp;Tenor,BA511,Trigger)</f>
        <v>42908</v>
      </c>
      <c r="BA511" s="101">
        <f>_xll.qlCalendarAdvance(Calendar,BA510,AY511,"f",,Trigger)</f>
        <v>42912</v>
      </c>
      <c r="BB511" s="101">
        <f>_xll.qlInterestRateIndexMaturity(Currency&amp;"ibor"&amp;Tenor,BA511,Trigger)</f>
        <v>43277</v>
      </c>
      <c r="BC511" s="246">
        <f>_xll.qlIndexFixing($AC$5,AZ511,TRUE,_xll.ohTrigger(Trigger,Trigger12M))</f>
        <v>5.0848421508431288E-3</v>
      </c>
      <c r="BD511" s="246">
        <f>_xll.qlIndexFixing($BE$1,AZ511,TRUE,_xll.ohTrigger(Trigger,Trigger12M))</f>
        <v>5.1141905192215124E-3</v>
      </c>
    </row>
    <row r="512" spans="51:56" ht="11.25" customHeight="1" x14ac:dyDescent="0.25">
      <c r="AY512" s="100" t="s">
        <v>196</v>
      </c>
      <c r="AZ512" s="101">
        <f>_xll.qlInterestRateIndexFixingDate(Currency&amp;"ibor"&amp;Tenor,BA512,Trigger)</f>
        <v>42909</v>
      </c>
      <c r="BA512" s="101">
        <f>_xll.qlCalendarAdvance(Calendar,BA511,AY512,"f",,Trigger)</f>
        <v>42913</v>
      </c>
      <c r="BB512" s="101">
        <f>_xll.qlInterestRateIndexMaturity(Currency&amp;"ibor"&amp;Tenor,BA512,Trigger)</f>
        <v>43278</v>
      </c>
      <c r="BC512" s="246">
        <f>_xll.qlIndexFixing($AC$5,AZ512,TRUE,_xll.ohTrigger(Trigger,Trigger12M))</f>
        <v>5.0913715750643762E-3</v>
      </c>
      <c r="BD512" s="246">
        <f>_xll.qlIndexFixing($BE$1,AZ512,TRUE,_xll.ohTrigger(Trigger,Trigger12M))</f>
        <v>5.1198709464560744E-3</v>
      </c>
    </row>
    <row r="513" spans="51:56" ht="11.25" customHeight="1" x14ac:dyDescent="0.25">
      <c r="AY513" s="102" t="s">
        <v>83</v>
      </c>
      <c r="AZ513" s="101">
        <f>_xll.qlInterestRateIndexFixingDate(Currency&amp;"ibor"&amp;Tenor,BA513,Trigger)</f>
        <v>42916</v>
      </c>
      <c r="BA513" s="101">
        <f>_xll.qlCalendarAdvance(Calendar,BA512,AY513,"f",,Trigger)</f>
        <v>42920</v>
      </c>
      <c r="BB513" s="101">
        <f>_xll.qlInterestRateIndexMaturity(Currency&amp;"ibor"&amp;Tenor,BA513,Trigger)</f>
        <v>43285</v>
      </c>
      <c r="BC513" s="246">
        <f>_xll.qlIndexFixing($AC$5,AZ513,TRUE,_xll.ohTrigger(Trigger,Trigger12M))</f>
        <v>5.1430726825152772E-3</v>
      </c>
      <c r="BD513" s="246">
        <f>_xll.qlIndexFixing($BE$1,AZ513,TRUE,_xll.ohTrigger(Trigger,Trigger12M))</f>
        <v>5.1601254799841798E-3</v>
      </c>
    </row>
    <row r="514" spans="51:56" ht="11.25" customHeight="1" x14ac:dyDescent="0.25">
      <c r="AY514" s="102" t="s">
        <v>83</v>
      </c>
      <c r="AZ514" s="101">
        <f>_xll.qlInterestRateIndexFixingDate(Currency&amp;"ibor"&amp;Tenor,BA514,Trigger)</f>
        <v>42923</v>
      </c>
      <c r="BA514" s="101">
        <f>_xll.qlCalendarAdvance(Calendar,BA513,AY514,"f",,Trigger)</f>
        <v>42927</v>
      </c>
      <c r="BB514" s="101">
        <f>_xll.qlInterestRateIndexMaturity(Currency&amp;"ibor"&amp;Tenor,BA514,Trigger)</f>
        <v>43292</v>
      </c>
      <c r="BC514" s="246">
        <f>_xll.qlIndexFixing($AC$5,AZ514,TRUE,_xll.ohTrigger(Trigger,Trigger12M))</f>
        <v>5.2098582670830028E-3</v>
      </c>
      <c r="BD514" s="246">
        <f>_xll.qlIndexFixing($BE$1,AZ514,TRUE,_xll.ohTrigger(Trigger,Trigger12M))</f>
        <v>5.201862335290376E-3</v>
      </c>
    </row>
    <row r="515" spans="51:56" ht="11.25" customHeight="1" x14ac:dyDescent="0.25">
      <c r="AY515" s="102" t="s">
        <v>83</v>
      </c>
      <c r="AZ515" s="101">
        <f>_xll.qlInterestRateIndexFixingDate(Currency&amp;"ibor"&amp;Tenor,BA515,Trigger)</f>
        <v>42930</v>
      </c>
      <c r="BA515" s="101">
        <f>_xll.qlCalendarAdvance(Calendar,BA514,AY515,"f",,Trigger)</f>
        <v>42934</v>
      </c>
      <c r="BB515" s="101">
        <f>_xll.qlInterestRateIndexMaturity(Currency&amp;"ibor"&amp;Tenor,BA515,Trigger)</f>
        <v>43299</v>
      </c>
      <c r="BC515" s="246">
        <f>_xll.qlIndexFixing($AC$5,AZ515,TRUE,_xll.ohTrigger(Trigger,Trigger12M))</f>
        <v>5.2770810981041293E-3</v>
      </c>
      <c r="BD515" s="246">
        <f>_xll.qlIndexFixing($BE$1,AZ515,TRUE,_xll.ohTrigger(Trigger,Trigger12M))</f>
        <v>5.2452390388607658E-3</v>
      </c>
    </row>
    <row r="516" spans="51:56" ht="11.25" customHeight="1" x14ac:dyDescent="0.25">
      <c r="AY516" s="102" t="s">
        <v>83</v>
      </c>
      <c r="AZ516" s="101">
        <f>_xll.qlInterestRateIndexFixingDate(Currency&amp;"ibor"&amp;Tenor,BA516,Trigger)</f>
        <v>42937</v>
      </c>
      <c r="BA516" s="101">
        <f>_xll.qlCalendarAdvance(Calendar,BA515,AY516,"f",,Trigger)</f>
        <v>42941</v>
      </c>
      <c r="BB516" s="101">
        <f>_xll.qlInterestRateIndexMaturity(Currency&amp;"ibor"&amp;Tenor,BA516,Trigger)</f>
        <v>43306</v>
      </c>
      <c r="BC516" s="246">
        <f>_xll.qlIndexFixing($AC$5,AZ516,TRUE,_xll.ohTrigger(Trigger,Trigger12M))</f>
        <v>5.3447412639005534E-3</v>
      </c>
      <c r="BD516" s="246">
        <f>_xll.qlIndexFixing($BE$1,AZ516,TRUE,_xll.ohTrigger(Trigger,Trigger12M))</f>
        <v>5.2902175364793495E-3</v>
      </c>
    </row>
    <row r="517" spans="51:56" ht="11.25" customHeight="1" x14ac:dyDescent="0.25">
      <c r="AY517" s="102" t="s">
        <v>83</v>
      </c>
      <c r="AZ517" s="101">
        <f>_xll.qlInterestRateIndexFixingDate(Currency&amp;"ibor"&amp;Tenor,BA517,Trigger)</f>
        <v>42944</v>
      </c>
      <c r="BA517" s="101">
        <f>_xll.qlCalendarAdvance(Calendar,BA516,AY517,"f",,Trigger)</f>
        <v>42948</v>
      </c>
      <c r="BB517" s="101">
        <f>_xll.qlInterestRateIndexMaturity(Currency&amp;"ibor"&amp;Tenor,BA517,Trigger)</f>
        <v>43313</v>
      </c>
      <c r="BC517" s="246">
        <f>_xll.qlIndexFixing($AC$5,AZ517,TRUE,_xll.ohTrigger(Trigger,Trigger12M))</f>
        <v>5.4128388533723412E-3</v>
      </c>
      <c r="BD517" s="246">
        <f>_xll.qlIndexFixing($BE$1,AZ517,TRUE,_xll.ohTrigger(Trigger,Trigger12M))</f>
        <v>5.3367597748735958E-3</v>
      </c>
    </row>
    <row r="518" spans="51:56" ht="11.25" customHeight="1" x14ac:dyDescent="0.25">
      <c r="AY518" s="102" t="s">
        <v>83</v>
      </c>
      <c r="AZ518" s="101">
        <f>_xll.qlInterestRateIndexFixingDate(Currency&amp;"ibor"&amp;Tenor,BA518,Trigger)</f>
        <v>42951</v>
      </c>
      <c r="BA518" s="101">
        <f>_xll.qlCalendarAdvance(Calendar,BA517,AY518,"f",,Trigger)</f>
        <v>42955</v>
      </c>
      <c r="BB518" s="101">
        <f>_xll.qlInterestRateIndexMaturity(Currency&amp;"ibor"&amp;Tenor,BA518,Trigger)</f>
        <v>43320</v>
      </c>
      <c r="BC518" s="246">
        <f>_xll.qlIndexFixing($AC$5,AZ518,TRUE,_xll.ohTrigger(Trigger,Trigger12M))</f>
        <v>5.4813739559990398E-3</v>
      </c>
      <c r="BD518" s="246">
        <f>_xll.qlIndexFixing($BE$1,AZ518,TRUE,_xll.ohTrigger(Trigger,Trigger12M))</f>
        <v>5.3848277011067022E-3</v>
      </c>
    </row>
    <row r="519" spans="51:56" ht="11.25" customHeight="1" x14ac:dyDescent="0.25">
      <c r="AY519" s="102" t="s">
        <v>83</v>
      </c>
      <c r="AZ519" s="101">
        <f>_xll.qlInterestRateIndexFixingDate(Currency&amp;"ibor"&amp;Tenor,BA519,Trigger)</f>
        <v>42958</v>
      </c>
      <c r="BA519" s="101">
        <f>_xll.qlCalendarAdvance(Calendar,BA518,AY519,"f",,Trigger)</f>
        <v>42962</v>
      </c>
      <c r="BB519" s="101">
        <f>_xll.qlInterestRateIndexMaturity(Currency&amp;"ibor"&amp;Tenor,BA519,Trigger)</f>
        <v>43327</v>
      </c>
      <c r="BC519" s="246">
        <f>_xll.qlIndexFixing($AC$5,AZ519,TRUE,_xll.ohTrigger(Trigger,Trigger12M))</f>
        <v>5.5503466618388011E-3</v>
      </c>
      <c r="BD519" s="246">
        <f>_xll.qlIndexFixing($BE$1,AZ519,TRUE,_xll.ohTrigger(Trigger,Trigger12M))</f>
        <v>5.4343832619830057E-3</v>
      </c>
    </row>
    <row r="520" spans="51:56" ht="11.25" customHeight="1" x14ac:dyDescent="0.25">
      <c r="AY520" s="102" t="s">
        <v>83</v>
      </c>
      <c r="AZ520" s="101">
        <f>_xll.qlInterestRateIndexFixingDate(Currency&amp;"ibor"&amp;Tenor,BA520,Trigger)</f>
        <v>42965</v>
      </c>
      <c r="BA520" s="101">
        <f>_xll.qlCalendarAdvance(Calendar,BA519,AY520,"f",,Trigger)</f>
        <v>42969</v>
      </c>
      <c r="BB520" s="101">
        <f>_xll.qlInterestRateIndexMaturity(Currency&amp;"ibor"&amp;Tenor,BA520,Trigger)</f>
        <v>43334</v>
      </c>
      <c r="BC520" s="246">
        <f>_xll.qlIndexFixing($AC$5,AZ520,TRUE,_xll.ohTrigger(Trigger,Trigger12M))</f>
        <v>5.6197570615290418E-3</v>
      </c>
      <c r="BD520" s="246">
        <f>_xll.qlIndexFixing($BE$1,AZ520,TRUE,_xll.ohTrigger(Trigger,Trigger12M))</f>
        <v>5.4853884034671866E-3</v>
      </c>
    </row>
    <row r="521" spans="51:56" ht="11.25" customHeight="1" x14ac:dyDescent="0.25">
      <c r="AY521" s="102" t="s">
        <v>83</v>
      </c>
      <c r="AZ521" s="101">
        <f>_xll.qlInterestRateIndexFixingDate(Currency&amp;"ibor"&amp;Tenor,BA521,Trigger)</f>
        <v>42972</v>
      </c>
      <c r="BA521" s="101">
        <f>_xll.qlCalendarAdvance(Calendar,BA520,AY521,"f",,Trigger)</f>
        <v>42976</v>
      </c>
      <c r="BB521" s="101">
        <f>_xll.qlInterestRateIndexMaturity(Currency&amp;"ibor"&amp;Tenor,BA521,Trigger)</f>
        <v>43341</v>
      </c>
      <c r="BC521" s="246">
        <f>_xll.qlIndexFixing($AC$5,AZ521,TRUE,_xll.ohTrigger(Trigger,Trigger12M))</f>
        <v>5.6896052462862192E-3</v>
      </c>
      <c r="BD521" s="246">
        <f>_xll.qlIndexFixing($BE$1,AZ521,TRUE,_xll.ohTrigger(Trigger,Trigger12M))</f>
        <v>5.5378050701196781E-3</v>
      </c>
    </row>
    <row r="522" spans="51:56" ht="11.25" customHeight="1" x14ac:dyDescent="0.25">
      <c r="AY522" s="102" t="s">
        <v>83</v>
      </c>
      <c r="AZ522" s="101">
        <f>_xll.qlInterestRateIndexFixingDate(Currency&amp;"ibor"&amp;Tenor,BA522,Trigger)</f>
        <v>42979</v>
      </c>
      <c r="BA522" s="101">
        <f>_xll.qlCalendarAdvance(Calendar,BA521,AY522,"f",,Trigger)</f>
        <v>42983</v>
      </c>
      <c r="BB522" s="101">
        <f>_xll.qlInterestRateIndexMaturity(Currency&amp;"ibor"&amp;Tenor,BA522,Trigger)</f>
        <v>43348</v>
      </c>
      <c r="BC522" s="246">
        <f>_xll.qlIndexFixing($AC$5,AZ522,TRUE,_xll.ohTrigger(Trigger,Trigger12M))</f>
        <v>5.7598913079073702E-3</v>
      </c>
      <c r="BD522" s="246">
        <f>_xll.qlIndexFixing($BE$1,AZ522,TRUE,_xll.ohTrigger(Trigger,Trigger12M))</f>
        <v>5.5915952045467506E-3</v>
      </c>
    </row>
    <row r="523" spans="51:56" ht="11.25" customHeight="1" x14ac:dyDescent="0.25">
      <c r="AY523" s="102" t="s">
        <v>83</v>
      </c>
      <c r="AZ523" s="101">
        <f>_xll.qlInterestRateIndexFixingDate(Currency&amp;"ibor"&amp;Tenor,BA523,Trigger)</f>
        <v>42986</v>
      </c>
      <c r="BA523" s="101">
        <f>_xll.qlCalendarAdvance(Calendar,BA522,AY523,"f",,Trigger)</f>
        <v>42990</v>
      </c>
      <c r="BB523" s="101">
        <f>_xll.qlInterestRateIndexMaturity(Currency&amp;"ibor"&amp;Tenor,BA523,Trigger)</f>
        <v>43355</v>
      </c>
      <c r="BC523" s="246">
        <f>_xll.qlIndexFixing($AC$5,AZ523,TRUE,_xll.ohTrigger(Trigger,Trigger12M))</f>
        <v>5.8306153387683553E-3</v>
      </c>
      <c r="BD523" s="246">
        <f>_xll.qlIndexFixing($BE$1,AZ523,TRUE,_xll.ohTrigger(Trigger,Trigger12M))</f>
        <v>5.6467207468637358E-3</v>
      </c>
    </row>
    <row r="524" spans="51:56" ht="11.25" customHeight="1" x14ac:dyDescent="0.25">
      <c r="AY524" s="102" t="s">
        <v>83</v>
      </c>
      <c r="AZ524" s="101">
        <f>_xll.qlInterestRateIndexFixingDate(Currency&amp;"ibor"&amp;Tenor,BA524,Trigger)</f>
        <v>42993</v>
      </c>
      <c r="BA524" s="101">
        <f>_xll.qlCalendarAdvance(Calendar,BA523,AY524,"f",,Trigger)</f>
        <v>42997</v>
      </c>
      <c r="BB524" s="101">
        <f>_xll.qlInterestRateIndexMaturity(Currency&amp;"ibor"&amp;Tenor,BA524,Trigger)</f>
        <v>43362</v>
      </c>
      <c r="BC524" s="246">
        <f>_xll.qlIndexFixing($AC$5,AZ524,TRUE,_xll.ohTrigger(Trigger,Trigger12M))</f>
        <v>5.9017774318256113E-3</v>
      </c>
      <c r="BD524" s="246">
        <f>_xll.qlIndexFixing($BE$1,AZ524,TRUE,_xll.ohTrigger(Trigger,Trigger12M))</f>
        <v>5.7031436341740179E-3</v>
      </c>
    </row>
    <row r="525" spans="51:56" ht="11.25" customHeight="1" x14ac:dyDescent="0.25">
      <c r="AY525" s="102" t="s">
        <v>83</v>
      </c>
      <c r="AZ525" s="101">
        <f>_xll.qlInterestRateIndexFixingDate(Currency&amp;"ibor"&amp;Tenor,BA525,Trigger)</f>
        <v>43000</v>
      </c>
      <c r="BA525" s="101">
        <f>_xll.qlCalendarAdvance(Calendar,BA524,AY525,"f",,Trigger)</f>
        <v>43004</v>
      </c>
      <c r="BB525" s="101">
        <f>_xll.qlInterestRateIndexMaturity(Currency&amp;"ibor"&amp;Tenor,BA525,Trigger)</f>
        <v>43369</v>
      </c>
      <c r="BC525" s="246">
        <f>_xll.qlIndexFixing($AC$5,AZ525,TRUE,_xll.ohTrigger(Trigger,Trigger12M))</f>
        <v>5.9662676183086898E-3</v>
      </c>
      <c r="BD525" s="246">
        <f>_xll.qlIndexFixing($BE$1,AZ525,TRUE,_xll.ohTrigger(Trigger,Trigger12M))</f>
        <v>5.7608258000629185E-3</v>
      </c>
    </row>
    <row r="526" spans="51:56" ht="11.25" customHeight="1" x14ac:dyDescent="0.25">
      <c r="AY526" s="102" t="s">
        <v>83</v>
      </c>
      <c r="AZ526" s="101">
        <f>_xll.qlInterestRateIndexFixingDate(Currency&amp;"ibor"&amp;Tenor,BA526,Trigger)</f>
        <v>43007</v>
      </c>
      <c r="BA526" s="101">
        <f>_xll.qlCalendarAdvance(Calendar,BA525,AY526,"f",,Trigger)</f>
        <v>43011</v>
      </c>
      <c r="BB526" s="101">
        <f>_xll.qlInterestRateIndexMaturity(Currency&amp;"ibor"&amp;Tenor,BA526,Trigger)</f>
        <v>43376</v>
      </c>
      <c r="BC526" s="246">
        <f>_xll.qlIndexFixing($AC$5,AZ526,TRUE,_xll.ohTrigger(Trigger,Trigger12M))</f>
        <v>6.0282050204453382E-3</v>
      </c>
      <c r="BD526" s="246">
        <f>_xll.qlIndexFixing($BE$1,AZ526,TRUE,_xll.ohTrigger(Trigger,Trigger12M))</f>
        <v>5.8197291741053795E-3</v>
      </c>
    </row>
    <row r="527" spans="51:56" ht="11.25" customHeight="1" x14ac:dyDescent="0.25">
      <c r="AY527" s="102" t="s">
        <v>83</v>
      </c>
      <c r="AZ527" s="101">
        <f>_xll.qlInterestRateIndexFixingDate(Currency&amp;"ibor"&amp;Tenor,BA527,Trigger)</f>
        <v>43014</v>
      </c>
      <c r="BA527" s="101">
        <f>_xll.qlCalendarAdvance(Calendar,BA526,AY527,"f",,Trigger)</f>
        <v>43018</v>
      </c>
      <c r="BB527" s="101">
        <f>_xll.qlInterestRateIndexMaturity(Currency&amp;"ibor"&amp;Tenor,BA527,Trigger)</f>
        <v>43383</v>
      </c>
      <c r="BC527" s="246">
        <f>_xll.qlIndexFixing($AC$5,AZ527,TRUE,_xll.ohTrigger(Trigger,Trigger12M))</f>
        <v>6.0904092153666722E-3</v>
      </c>
      <c r="BD527" s="246">
        <f>_xll.qlIndexFixing($BE$1,AZ527,TRUE,_xll.ohTrigger(Trigger,Trigger12M))</f>
        <v>5.879815681388097E-3</v>
      </c>
    </row>
    <row r="528" spans="51:56" ht="11.25" customHeight="1" x14ac:dyDescent="0.25">
      <c r="AY528" s="102" t="s">
        <v>83</v>
      </c>
      <c r="AZ528" s="101">
        <f>_xll.qlInterestRateIndexFixingDate(Currency&amp;"ibor"&amp;Tenor,BA528,Trigger)</f>
        <v>43021</v>
      </c>
      <c r="BA528" s="101">
        <f>_xll.qlCalendarAdvance(Calendar,BA527,AY528,"f",,Trigger)</f>
        <v>43025</v>
      </c>
      <c r="BB528" s="101">
        <f>_xll.qlInterestRateIndexMaturity(Currency&amp;"ibor"&amp;Tenor,BA528,Trigger)</f>
        <v>43390</v>
      </c>
      <c r="BC528" s="246">
        <f>_xll.qlIndexFixing($AC$5,AZ528,TRUE,_xll.ohTrigger(Trigger,Trigger12M))</f>
        <v>6.1528802527587561E-3</v>
      </c>
      <c r="BD528" s="246">
        <f>_xll.qlIndexFixing($BE$1,AZ528,TRUE,_xll.ohTrigger(Trigger,Trigger12M))</f>
        <v>5.94104724204808E-3</v>
      </c>
    </row>
    <row r="529" spans="51:56" ht="11.25" customHeight="1" x14ac:dyDescent="0.25">
      <c r="AY529" s="102" t="s">
        <v>83</v>
      </c>
      <c r="AZ529" s="101">
        <f>_xll.qlInterestRateIndexFixingDate(Currency&amp;"ibor"&amp;Tenor,BA529,Trigger)</f>
        <v>43028</v>
      </c>
      <c r="BA529" s="101">
        <f>_xll.qlCalendarAdvance(Calendar,BA528,AY529,"f",,Trigger)</f>
        <v>43032</v>
      </c>
      <c r="BB529" s="101">
        <f>_xll.qlInterestRateIndexMaturity(Currency&amp;"ibor"&amp;Tenor,BA529,Trigger)</f>
        <v>43397</v>
      </c>
      <c r="BC529" s="246">
        <f>_xll.qlIndexFixing($AC$5,AZ529,TRUE,_xll.ohTrigger(Trigger,Trigger12M))</f>
        <v>6.2156181825227148E-3</v>
      </c>
      <c r="BD529" s="246">
        <f>_xll.qlIndexFixing($BE$1,AZ529,TRUE,_xll.ohTrigger(Trigger,Trigger12M))</f>
        <v>6.0033857708237017E-3</v>
      </c>
    </row>
    <row r="530" spans="51:56" ht="11.25" customHeight="1" x14ac:dyDescent="0.25">
      <c r="AY530" s="102" t="s">
        <v>83</v>
      </c>
      <c r="AZ530" s="101">
        <f>_xll.qlInterestRateIndexFixingDate(Currency&amp;"ibor"&amp;Tenor,BA530,Trigger)</f>
        <v>43035</v>
      </c>
      <c r="BA530" s="101">
        <f>_xll.qlCalendarAdvance(Calendar,BA529,AY530,"f",,Trigger)</f>
        <v>43039</v>
      </c>
      <c r="BB530" s="101">
        <f>_xll.qlInterestRateIndexMaturity(Currency&amp;"ibor"&amp;Tenor,BA530,Trigger)</f>
        <v>43404</v>
      </c>
      <c r="BC530" s="246">
        <f>_xll.qlIndexFixing($AC$5,AZ530,TRUE,_xll.ohTrigger(Trigger,Trigger12M))</f>
        <v>6.2786230547751702E-3</v>
      </c>
      <c r="BD530" s="246">
        <f>_xll.qlIndexFixing($BE$1,AZ530,TRUE,_xll.ohTrigger(Trigger,Trigger12M))</f>
        <v>6.066793176621503E-3</v>
      </c>
    </row>
    <row r="531" spans="51:56" ht="11.25" customHeight="1" x14ac:dyDescent="0.25">
      <c r="AY531" s="102" t="s">
        <v>83</v>
      </c>
      <c r="AZ531" s="101">
        <f>_xll.qlInterestRateIndexFixingDate(Currency&amp;"ibor"&amp;Tenor,BA531,Trigger)</f>
        <v>43042</v>
      </c>
      <c r="BA531" s="101">
        <f>_xll.qlCalendarAdvance(Calendar,BA530,AY531,"f",,Trigger)</f>
        <v>43046</v>
      </c>
      <c r="BB531" s="101">
        <f>_xll.qlInterestRateIndexMaturity(Currency&amp;"ibor"&amp;Tenor,BA531,Trigger)</f>
        <v>43411</v>
      </c>
      <c r="BC531" s="246">
        <f>_xll.qlIndexFixing($AC$5,AZ531,TRUE,_xll.ohTrigger(Trigger,Trigger12M))</f>
        <v>6.3418949198480266E-3</v>
      </c>
      <c r="BD531" s="246">
        <f>_xll.qlIndexFixing($BE$1,AZ531,TRUE,_xll.ohTrigger(Trigger,Trigger12M))</f>
        <v>6.1312313620979029E-3</v>
      </c>
    </row>
    <row r="532" spans="51:56" ht="11.25" customHeight="1" x14ac:dyDescent="0.25">
      <c r="AY532" s="102" t="s">
        <v>83</v>
      </c>
      <c r="AZ532" s="101">
        <f>_xll.qlInterestRateIndexFixingDate(Currency&amp;"ibor"&amp;Tenor,BA532,Trigger)</f>
        <v>43049</v>
      </c>
      <c r="BA532" s="101">
        <f>_xll.qlCalendarAdvance(Calendar,BA531,AY532,"f",,Trigger)</f>
        <v>43053</v>
      </c>
      <c r="BB532" s="101">
        <f>_xll.qlInterestRateIndexMaturity(Currency&amp;"ibor"&amp;Tenor,BA532,Trigger)</f>
        <v>43418</v>
      </c>
      <c r="BC532" s="246">
        <f>_xll.qlIndexFixing($AC$5,AZ532,TRUE,_xll.ohTrigger(Trigger,Trigger12M))</f>
        <v>6.4054338282884659E-3</v>
      </c>
      <c r="BD532" s="246">
        <f>_xll.qlIndexFixing($BE$1,AZ532,TRUE,_xll.ohTrigger(Trigger,Trigger12M))</f>
        <v>6.196662223253822E-3</v>
      </c>
    </row>
    <row r="533" spans="51:56" ht="11.25" customHeight="1" x14ac:dyDescent="0.25">
      <c r="AY533" s="102" t="s">
        <v>83</v>
      </c>
      <c r="AZ533" s="101">
        <f>_xll.qlInterestRateIndexFixingDate(Currency&amp;"ibor"&amp;Tenor,BA533,Trigger)</f>
        <v>43056</v>
      </c>
      <c r="BA533" s="101">
        <f>_xll.qlCalendarAdvance(Calendar,BA532,AY533,"f",,Trigger)</f>
        <v>43060</v>
      </c>
      <c r="BB533" s="101">
        <f>_xll.qlInterestRateIndexMaturity(Currency&amp;"ibor"&amp;Tenor,BA533,Trigger)</f>
        <v>43425</v>
      </c>
      <c r="BC533" s="246">
        <f>_xll.qlIndexFixing($AC$5,AZ533,TRUE,_xll.ohTrigger(Trigger,Trigger12M))</f>
        <v>6.469239830859389E-3</v>
      </c>
      <c r="BD533" s="246">
        <f>_xll.qlIndexFixing($BE$1,AZ533,TRUE,_xll.ohTrigger(Trigger,Trigger12M))</f>
        <v>6.2630476490470478E-3</v>
      </c>
    </row>
    <row r="534" spans="51:56" ht="11.25" customHeight="1" x14ac:dyDescent="0.25">
      <c r="AY534" s="102" t="s">
        <v>83</v>
      </c>
      <c r="AZ534" s="101">
        <f>_xll.qlInterestRateIndexFixingDate(Currency&amp;"ibor"&amp;Tenor,BA534,Trigger)</f>
        <v>43063</v>
      </c>
      <c r="BA534" s="101">
        <f>_xll.qlCalendarAdvance(Calendar,BA533,AY534,"f",,Trigger)</f>
        <v>43067</v>
      </c>
      <c r="BB534" s="101">
        <f>_xll.qlInterestRateIndexMaturity(Currency&amp;"ibor"&amp;Tenor,BA534,Trigger)</f>
        <v>43432</v>
      </c>
      <c r="BC534" s="246">
        <f>_xll.qlIndexFixing($AC$5,AZ534,TRUE,_xll.ohTrigger(Trigger,Trigger12M))</f>
        <v>6.5333129785389767E-3</v>
      </c>
      <c r="BD534" s="246">
        <f>_xll.qlIndexFixing($BE$1,AZ534,TRUE,_xll.ohTrigger(Trigger,Trigger12M))</f>
        <v>6.3303495210159889E-3</v>
      </c>
    </row>
    <row r="535" spans="51:56" ht="11.25" customHeight="1" x14ac:dyDescent="0.25">
      <c r="AY535" s="102" t="s">
        <v>83</v>
      </c>
      <c r="AZ535" s="101">
        <f>_xll.qlInterestRateIndexFixingDate(Currency&amp;"ibor"&amp;Tenor,BA535,Trigger)</f>
        <v>43070</v>
      </c>
      <c r="BA535" s="101">
        <f>_xll.qlCalendarAdvance(Calendar,BA534,AY535,"f",,Trigger)</f>
        <v>43074</v>
      </c>
      <c r="BB535" s="101">
        <f>_xll.qlInterestRateIndexMaturity(Currency&amp;"ibor"&amp;Tenor,BA535,Trigger)</f>
        <v>43439</v>
      </c>
      <c r="BC535" s="246">
        <f>_xll.qlIndexFixing($AC$5,AZ535,TRUE,_xll.ohTrigger(Trigger,Trigger12M))</f>
        <v>6.5976533225215652E-3</v>
      </c>
      <c r="BD535" s="246">
        <f>_xll.qlIndexFixing($BE$1,AZ535,TRUE,_xll.ohTrigger(Trigger,Trigger12M))</f>
        <v>6.3985297129200676E-3</v>
      </c>
    </row>
    <row r="536" spans="51:56" ht="11.25" customHeight="1" x14ac:dyDescent="0.25">
      <c r="AY536" s="102" t="s">
        <v>83</v>
      </c>
      <c r="AZ536" s="101">
        <f>_xll.qlInterestRateIndexFixingDate(Currency&amp;"ibor"&amp;Tenor,BA536,Trigger)</f>
        <v>43077</v>
      </c>
      <c r="BA536" s="101">
        <f>_xll.qlCalendarAdvance(Calendar,BA535,AY536,"f",,Trigger)</f>
        <v>43081</v>
      </c>
      <c r="BB536" s="101">
        <f>_xll.qlInterestRateIndexMaturity(Currency&amp;"ibor"&amp;Tenor,BA536,Trigger)</f>
        <v>43446</v>
      </c>
      <c r="BC536" s="246">
        <f>_xll.qlIndexFixing($AC$5,AZ536,TRUE,_xll.ohTrigger(Trigger,Trigger12M))</f>
        <v>6.6622609142161148E-3</v>
      </c>
      <c r="BD536" s="246">
        <f>_xll.qlIndexFixing($BE$1,AZ536,TRUE,_xll.ohTrigger(Trigger,Trigger12M))</f>
        <v>6.4675500903939214E-3</v>
      </c>
    </row>
    <row r="537" spans="51:56" ht="11.25" customHeight="1" x14ac:dyDescent="0.25">
      <c r="AY537" s="102" t="s">
        <v>83</v>
      </c>
      <c r="AZ537" s="101">
        <f>_xll.qlInterestRateIndexFixingDate(Currency&amp;"ibor"&amp;Tenor,BA537,Trigger)</f>
        <v>43084</v>
      </c>
      <c r="BA537" s="101">
        <f>_xll.qlCalendarAdvance(Calendar,BA536,AY537,"f",,Trigger)</f>
        <v>43088</v>
      </c>
      <c r="BB537" s="101">
        <f>_xll.qlInterestRateIndexMaturity(Currency&amp;"ibor"&amp;Tenor,BA537,Trigger)</f>
        <v>43453</v>
      </c>
      <c r="BC537" s="246">
        <f>_xll.qlIndexFixing($AC$5,AZ537,TRUE,_xll.ohTrigger(Trigger,Trigger12M))</f>
        <v>6.7271358052488342E-3</v>
      </c>
      <c r="BD537" s="246">
        <f>_xll.qlIndexFixing($BE$1,AZ537,TRUE,_xll.ohTrigger(Trigger,Trigger12M))</f>
        <v>6.5373725106169225E-3</v>
      </c>
    </row>
    <row r="538" spans="51:56" ht="11.25" customHeight="1" x14ac:dyDescent="0.25">
      <c r="AY538" s="102" t="s">
        <v>83</v>
      </c>
      <c r="AZ538" s="101">
        <f>_xll.qlInterestRateIndexFixingDate(Currency&amp;"ibor"&amp;Tenor,BA538,Trigger)</f>
        <v>43090</v>
      </c>
      <c r="BA538" s="101">
        <f>_xll.qlCalendarAdvance(Calendar,BA537,AY538,"f",,Trigger)</f>
        <v>43096</v>
      </c>
      <c r="BB538" s="101">
        <f>_xll.qlInterestRateIndexMaturity(Currency&amp;"ibor"&amp;Tenor,BA538,Trigger)</f>
        <v>43461</v>
      </c>
      <c r="BC538" s="246">
        <f>_xll.qlIndexFixing($AC$5,AZ538,TRUE,_xll.ohTrigger(Trigger,Trigger12M))</f>
        <v>6.8016059096808329E-3</v>
      </c>
      <c r="BD538" s="246">
        <f>_xll.qlIndexFixing($BE$1,AZ538,TRUE,_xll.ohTrigger(Trigger,Trigger12M))</f>
        <v>6.6181027142311853E-3</v>
      </c>
    </row>
    <row r="539" spans="51:56" ht="11.25" customHeight="1" x14ac:dyDescent="0.25">
      <c r="AY539" s="102" t="s">
        <v>83</v>
      </c>
      <c r="AZ539" s="101">
        <f>_xll.qlInterestRateIndexFixingDate(Currency&amp;"ibor"&amp;Tenor,BA539,Trigger)</f>
        <v>43098</v>
      </c>
      <c r="BA539" s="101">
        <f>_xll.qlCalendarAdvance(Calendar,BA538,AY539,"f",,Trigger)</f>
        <v>43103</v>
      </c>
      <c r="BB539" s="101">
        <f>_xll.qlInterestRateIndexMaturity(Currency&amp;"ibor"&amp;Tenor,BA539,Trigger)</f>
        <v>43468</v>
      </c>
      <c r="BC539" s="246">
        <f>_xll.qlIndexFixing($AC$5,AZ539,TRUE,_xll.ohTrigger(Trigger,Trigger12M))</f>
        <v>6.8670537598531922E-3</v>
      </c>
      <c r="BD539" s="246">
        <f>_xll.qlIndexFixing($BE$1,AZ539,TRUE,_xll.ohTrigger(Trigger,Trigger12M))</f>
        <v>6.689515316188421E-3</v>
      </c>
    </row>
    <row r="540" spans="51:56" ht="11.25" customHeight="1" x14ac:dyDescent="0.25">
      <c r="AY540" s="102" t="s">
        <v>83</v>
      </c>
      <c r="AZ540" s="101">
        <f>_xll.qlInterestRateIndexFixingDate(Currency&amp;"ibor"&amp;Tenor,BA540,Trigger)</f>
        <v>43108</v>
      </c>
      <c r="BA540" s="101">
        <f>_xll.qlCalendarAdvance(Calendar,BA539,AY540,"f",,Trigger)</f>
        <v>43110</v>
      </c>
      <c r="BB540" s="101">
        <f>_xll.qlInterestRateIndexMaturity(Currency&amp;"ibor"&amp;Tenor,BA540,Trigger)</f>
        <v>43475</v>
      </c>
      <c r="BC540" s="246">
        <f>_xll.qlIndexFixing($AC$5,AZ540,TRUE,_xll.ohTrigger(Trigger,Trigger12M))</f>
        <v>6.9327690730199894E-3</v>
      </c>
      <c r="BD540" s="246">
        <f>_xll.qlIndexFixing($BE$1,AZ540,TRUE,_xll.ohTrigger(Trigger,Trigger12M))</f>
        <v>6.7616100249703786E-3</v>
      </c>
    </row>
    <row r="541" spans="51:56" ht="11.25" customHeight="1" x14ac:dyDescent="0.25">
      <c r="AY541" s="102" t="s">
        <v>83</v>
      </c>
      <c r="AZ541" s="101">
        <f>_xll.qlInterestRateIndexFixingDate(Currency&amp;"ibor"&amp;Tenor,BA541,Trigger)</f>
        <v>43115</v>
      </c>
      <c r="BA541" s="101">
        <f>_xll.qlCalendarAdvance(Calendar,BA540,AY541,"f",,Trigger)</f>
        <v>43117</v>
      </c>
      <c r="BB541" s="101">
        <f>_xll.qlInterestRateIndexMaturity(Currency&amp;"ibor"&amp;Tenor,BA541,Trigger)</f>
        <v>43482</v>
      </c>
      <c r="BC541" s="246">
        <f>_xll.qlIndexFixing($AC$5,AZ541,TRUE,_xll.ohTrigger(Trigger,Trigger12M))</f>
        <v>6.9987519017014029E-3</v>
      </c>
      <c r="BD541" s="246">
        <f>_xll.qlIndexFixing($BE$1,AZ541,TRUE,_xll.ohTrigger(Trigger,Trigger12M))</f>
        <v>6.8343486595224658E-3</v>
      </c>
    </row>
    <row r="542" spans="51:56" ht="11.25" customHeight="1" x14ac:dyDescent="0.25">
      <c r="AY542" s="102" t="s">
        <v>83</v>
      </c>
      <c r="AZ542" s="101">
        <f>_xll.qlInterestRateIndexFixingDate(Currency&amp;"ibor"&amp;Tenor,BA542,Trigger)</f>
        <v>43122</v>
      </c>
      <c r="BA542" s="101">
        <f>_xll.qlCalendarAdvance(Calendar,BA541,AY542,"f",,Trigger)</f>
        <v>43124</v>
      </c>
      <c r="BB542" s="101">
        <f>_xll.qlInterestRateIndexMaturity(Currency&amp;"ibor"&amp;Tenor,BA542,Trigger)</f>
        <v>43489</v>
      </c>
      <c r="BC542" s="246">
        <f>_xll.qlIndexFixing($AC$5,AZ542,TRUE,_xll.ohTrigger(Trigger,Trigger12M))</f>
        <v>7.0650022986335501E-3</v>
      </c>
      <c r="BD542" s="246">
        <f>_xll.qlIndexFixing($BE$1,AZ542,TRUE,_xll.ohTrigger(Trigger,Trigger12M))</f>
        <v>6.907693028863785E-3</v>
      </c>
    </row>
    <row r="543" spans="51:56" ht="11.25" customHeight="1" x14ac:dyDescent="0.25">
      <c r="AY543" s="102" t="s">
        <v>83</v>
      </c>
      <c r="AZ543" s="101">
        <f>_xll.qlInterestRateIndexFixingDate(Currency&amp;"ibor"&amp;Tenor,BA543,Trigger)</f>
        <v>43129</v>
      </c>
      <c r="BA543" s="101">
        <f>_xll.qlCalendarAdvance(Calendar,BA542,AY543,"f",,Trigger)</f>
        <v>43131</v>
      </c>
      <c r="BB543" s="101">
        <f>_xll.qlInterestRateIndexMaturity(Currency&amp;"ibor"&amp;Tenor,BA543,Trigger)</f>
        <v>43496</v>
      </c>
      <c r="BC543" s="246">
        <f>_xll.qlIndexFixing($AC$5,AZ543,TRUE,_xll.ohTrigger(Trigger,Trigger12M))</f>
        <v>7.1315203167684853E-3</v>
      </c>
      <c r="BD543" s="246">
        <f>_xll.qlIndexFixing($BE$1,AZ543,TRUE,_xll.ohTrigger(Trigger,Trigger12M))</f>
        <v>6.9816049318479796E-3</v>
      </c>
    </row>
    <row r="544" spans="51:56" ht="11.25" customHeight="1" x14ac:dyDescent="0.25">
      <c r="AY544" s="102" t="s">
        <v>83</v>
      </c>
      <c r="AZ544" s="101">
        <f>_xll.qlInterestRateIndexFixingDate(Currency&amp;"ibor"&amp;Tenor,BA544,Trigger)</f>
        <v>43136</v>
      </c>
      <c r="BA544" s="101">
        <f>_xll.qlCalendarAdvance(Calendar,BA543,AY544,"f",,Trigger)</f>
        <v>43138</v>
      </c>
      <c r="BB544" s="101">
        <f>_xll.qlInterestRateIndexMaturity(Currency&amp;"ibor"&amp;Tenor,BA544,Trigger)</f>
        <v>43503</v>
      </c>
      <c r="BC544" s="246">
        <f>_xll.qlIndexFixing($AC$5,AZ544,TRUE,_xll.ohTrigger(Trigger,Trigger12M))</f>
        <v>7.1983060092752939E-3</v>
      </c>
      <c r="BD544" s="246">
        <f>_xll.qlIndexFixing($BE$1,AZ544,TRUE,_xll.ohTrigger(Trigger,Trigger12M))</f>
        <v>7.0560461569365686E-3</v>
      </c>
    </row>
    <row r="545" spans="51:56" ht="11.25" customHeight="1" x14ac:dyDescent="0.25">
      <c r="AY545" s="102" t="s">
        <v>83</v>
      </c>
      <c r="AZ545" s="101">
        <f>_xll.qlInterestRateIndexFixingDate(Currency&amp;"ibor"&amp;Tenor,BA545,Trigger)</f>
        <v>43143</v>
      </c>
      <c r="BA545" s="101">
        <f>_xll.qlCalendarAdvance(Calendar,BA544,AY545,"f",,Trigger)</f>
        <v>43145</v>
      </c>
      <c r="BB545" s="101">
        <f>_xll.qlInterestRateIndexMaturity(Currency&amp;"ibor"&amp;Tenor,BA545,Trigger)</f>
        <v>43510</v>
      </c>
      <c r="BC545" s="246">
        <f>_xll.qlIndexFixing($AC$5,AZ545,TRUE,_xll.ohTrigger(Trigger,Trigger12M))</f>
        <v>7.26535942953856E-3</v>
      </c>
      <c r="BD545" s="246">
        <f>_xll.qlIndexFixing($BE$1,AZ545,TRUE,_xll.ohTrigger(Trigger,Trigger12M))</f>
        <v>7.1309784819876074E-3</v>
      </c>
    </row>
    <row r="546" spans="51:56" ht="11.25" customHeight="1" x14ac:dyDescent="0.25">
      <c r="AY546" s="102" t="s">
        <v>83</v>
      </c>
      <c r="AZ546" s="101">
        <f>_xll.qlInterestRateIndexFixingDate(Currency&amp;"ibor"&amp;Tenor,BA546,Trigger)</f>
        <v>43150</v>
      </c>
      <c r="BA546" s="101">
        <f>_xll.qlCalendarAdvance(Calendar,BA545,AY546,"f",,Trigger)</f>
        <v>43152</v>
      </c>
      <c r="BB546" s="101">
        <f>_xll.qlInterestRateIndexMaturity(Currency&amp;"ibor"&amp;Tenor,BA546,Trigger)</f>
        <v>43517</v>
      </c>
      <c r="BC546" s="246">
        <f>_xll.qlIndexFixing($AC$5,AZ546,TRUE,_xll.ohTrigger(Trigger,Trigger12M))</f>
        <v>7.3326806311596803E-3</v>
      </c>
      <c r="BD546" s="246">
        <f>_xll.qlIndexFixing($BE$1,AZ546,TRUE,_xll.ohTrigger(Trigger,Trigger12M))</f>
        <v>7.2063636740590234E-3</v>
      </c>
    </row>
    <row r="547" spans="51:56" ht="11.25" customHeight="1" x14ac:dyDescent="0.25">
      <c r="AY547" s="102" t="s">
        <v>83</v>
      </c>
      <c r="AZ547" s="101">
        <f>_xll.qlInterestRateIndexFixingDate(Currency&amp;"ibor"&amp;Tenor,BA547,Trigger)</f>
        <v>43157</v>
      </c>
      <c r="BA547" s="101">
        <f>_xll.qlCalendarAdvance(Calendar,BA546,AY547,"f",,Trigger)</f>
        <v>43159</v>
      </c>
      <c r="BB547" s="101">
        <f>_xll.qlInterestRateIndexMaturity(Currency&amp;"ibor"&amp;Tenor,BA547,Trigger)</f>
        <v>43524</v>
      </c>
      <c r="BC547" s="246">
        <f>_xll.qlIndexFixing($AC$5,AZ547,TRUE,_xll.ohTrigger(Trigger,Trigger12M))</f>
        <v>7.4002696679564281E-3</v>
      </c>
      <c r="BD547" s="246">
        <f>_xll.qlIndexFixing($BE$1,AZ547,TRUE,_xll.ohTrigger(Trigger,Trigger12M))</f>
        <v>7.282163489227062E-3</v>
      </c>
    </row>
    <row r="548" spans="51:56" ht="11.25" customHeight="1" x14ac:dyDescent="0.25">
      <c r="AY548" s="102" t="s">
        <v>83</v>
      </c>
      <c r="AZ548" s="101">
        <f>_xll.qlInterestRateIndexFixingDate(Currency&amp;"ibor"&amp;Tenor,BA548,Trigger)</f>
        <v>43164</v>
      </c>
      <c r="BA548" s="101">
        <f>_xll.qlCalendarAdvance(Calendar,BA547,AY548,"f",,Trigger)</f>
        <v>43166</v>
      </c>
      <c r="BB548" s="101">
        <f>_xll.qlInterestRateIndexMaturity(Currency&amp;"ibor"&amp;Tenor,BA548,Trigger)</f>
        <v>43531</v>
      </c>
      <c r="BC548" s="246">
        <f>_xll.qlIndexFixing($AC$5,AZ548,TRUE,_xll.ohTrigger(Trigger,Trigger12M))</f>
        <v>7.4681265939629503E-3</v>
      </c>
      <c r="BD548" s="246">
        <f>_xll.qlIndexFixing($BE$1,AZ548,TRUE,_xll.ohTrigger(Trigger,Trigger12M))</f>
        <v>7.3583396724191908E-3</v>
      </c>
    </row>
    <row r="549" spans="51:56" ht="11.25" customHeight="1" x14ac:dyDescent="0.25">
      <c r="AY549" s="102" t="s">
        <v>83</v>
      </c>
      <c r="AZ549" s="101">
        <f>_xll.qlInterestRateIndexFixingDate(Currency&amp;"ibor"&amp;Tenor,BA549,Trigger)</f>
        <v>43171</v>
      </c>
      <c r="BA549" s="101">
        <f>_xll.qlCalendarAdvance(Calendar,BA548,AY549,"f",,Trigger)</f>
        <v>43173</v>
      </c>
      <c r="BB549" s="101">
        <f>_xll.qlInterestRateIndexMaturity(Currency&amp;"ibor"&amp;Tenor,BA549,Trigger)</f>
        <v>43538</v>
      </c>
      <c r="BC549" s="246">
        <f>_xll.qlIndexFixing($AC$5,AZ549,TRUE,_xll.ohTrigger(Trigger,Trigger12M))</f>
        <v>7.536251463430425E-3</v>
      </c>
      <c r="BD549" s="246">
        <f>_xll.qlIndexFixing($BE$1,AZ549,TRUE,_xll.ohTrigger(Trigger,Trigger12M))</f>
        <v>7.4348539572603525E-3</v>
      </c>
    </row>
    <row r="550" spans="51:56" ht="11.25" customHeight="1" x14ac:dyDescent="0.25">
      <c r="AY550" s="102" t="s">
        <v>83</v>
      </c>
      <c r="AZ550" s="101">
        <f>_xll.qlInterestRateIndexFixingDate(Currency&amp;"ibor"&amp;Tenor,BA550,Trigger)</f>
        <v>43178</v>
      </c>
      <c r="BA550" s="101">
        <f>_xll.qlCalendarAdvance(Calendar,BA549,AY550,"f",,Trigger)</f>
        <v>43180</v>
      </c>
      <c r="BB550" s="101">
        <f>_xll.qlInterestRateIndexMaturity(Currency&amp;"ibor"&amp;Tenor,BA550,Trigger)</f>
        <v>43545</v>
      </c>
      <c r="BC550" s="246">
        <f>_xll.qlIndexFixing($AC$5,AZ550,TRUE,_xll.ohTrigger(Trigger,Trigger12M))</f>
        <v>7.6046443308266255E-3</v>
      </c>
      <c r="BD550" s="246">
        <f>_xll.qlIndexFixing($BE$1,AZ550,TRUE,_xll.ohTrigger(Trigger,Trigger12M))</f>
        <v>7.5116680659371915E-3</v>
      </c>
    </row>
    <row r="551" spans="51:56" ht="11.25" customHeight="1" x14ac:dyDescent="0.25">
      <c r="AY551" s="102" t="s">
        <v>83</v>
      </c>
      <c r="AZ551" s="101">
        <f>_xll.qlInterestRateIndexFixingDate(Currency&amp;"ibor"&amp;Tenor,BA551,Trigger)</f>
        <v>43185</v>
      </c>
      <c r="BA551" s="101">
        <f>_xll.qlCalendarAdvance(Calendar,BA550,AY551,"f",,Trigger)</f>
        <v>43187</v>
      </c>
      <c r="BB551" s="101">
        <f>_xll.qlInterestRateIndexMaturity(Currency&amp;"ibor"&amp;Tenor,BA551,Trigger)</f>
        <v>43552</v>
      </c>
      <c r="BC551" s="246">
        <f>_xll.qlIndexFixing($AC$5,AZ551,TRUE,_xll.ohTrigger(Trigger,Trigger12M))</f>
        <v>7.6733052508354809E-3</v>
      </c>
      <c r="BD551" s="246">
        <f>_xll.qlIndexFixing($BE$1,AZ551,TRUE,_xll.ohTrigger(Trigger,Trigger12M))</f>
        <v>7.5887437090734347E-3</v>
      </c>
    </row>
    <row r="552" spans="51:56" ht="11.25" customHeight="1" x14ac:dyDescent="0.25">
      <c r="AY552" s="102" t="s">
        <v>83</v>
      </c>
      <c r="AZ552" s="101">
        <f>_xll.qlInterestRateIndexFixingDate(Currency&amp;"ibor"&amp;Tenor,BA552,Trigger)</f>
        <v>43188</v>
      </c>
      <c r="BA552" s="101">
        <f>_xll.qlCalendarAdvance(Calendar,BA551,AY552,"f",,Trigger)</f>
        <v>43194</v>
      </c>
      <c r="BB552" s="101">
        <f>_xll.qlInterestRateIndexMaturity(Currency&amp;"ibor"&amp;Tenor,BA552,Trigger)</f>
        <v>43559</v>
      </c>
      <c r="BC552" s="246">
        <f>_xll.qlIndexFixing($AC$5,AZ552,TRUE,_xll.ohTrigger(Trigger,Trigger12M))</f>
        <v>7.7422342783586076E-3</v>
      </c>
      <c r="BD552" s="246">
        <f>_xll.qlIndexFixing($BE$1,AZ552,TRUE,_xll.ohTrigger(Trigger,Trigger12M))</f>
        <v>7.6660425856225839E-3</v>
      </c>
    </row>
    <row r="553" spans="51:56" ht="11.25" customHeight="1" x14ac:dyDescent="0.25">
      <c r="AY553" s="102" t="s">
        <v>83</v>
      </c>
      <c r="AZ553" s="101">
        <f>_xll.qlInterestRateIndexFixingDate(Currency&amp;"ibor"&amp;Tenor,BA553,Trigger)</f>
        <v>43199</v>
      </c>
      <c r="BA553" s="101">
        <f>_xll.qlCalendarAdvance(Calendar,BA552,AY553,"f",,Trigger)</f>
        <v>43201</v>
      </c>
      <c r="BB553" s="101">
        <f>_xll.qlInterestRateIndexMaturity(Currency&amp;"ibor"&amp;Tenor,BA553,Trigger)</f>
        <v>43566</v>
      </c>
      <c r="BC553" s="246">
        <f>_xll.qlIndexFixing($AC$5,AZ553,TRUE,_xll.ohTrigger(Trigger,Trigger12M))</f>
        <v>7.8114314685139982E-3</v>
      </c>
      <c r="BD553" s="246">
        <f>_xll.qlIndexFixing($BE$1,AZ553,TRUE,_xll.ohTrigger(Trigger,Trigger12M))</f>
        <v>7.7435263827746173E-3</v>
      </c>
    </row>
    <row r="554" spans="51:56" ht="11.25" customHeight="1" x14ac:dyDescent="0.25">
      <c r="AY554" s="102" t="s">
        <v>83</v>
      </c>
      <c r="AZ554" s="101">
        <f>_xll.qlInterestRateIndexFixingDate(Currency&amp;"ibor"&amp;Tenor,BA554,Trigger)</f>
        <v>43206</v>
      </c>
      <c r="BA554" s="101">
        <f>_xll.qlCalendarAdvance(Calendar,BA553,AY554,"f",,Trigger)</f>
        <v>43208</v>
      </c>
      <c r="BB554" s="101">
        <f>_xll.qlInterestRateIndexMaturity(Currency&amp;"ibor"&amp;Tenor,BA554,Trigger)</f>
        <v>43573</v>
      </c>
      <c r="BC554" s="246">
        <f>_xll.qlIndexFixing($AC$5,AZ554,TRUE,_xll.ohTrigger(Trigger,Trigger12M))</f>
        <v>7.8808968766368968E-3</v>
      </c>
      <c r="BD554" s="246">
        <f>_xll.qlIndexFixing($BE$1,AZ554,TRUE,_xll.ohTrigger(Trigger,Trigger12M))</f>
        <v>7.8211567758756199E-3</v>
      </c>
    </row>
    <row r="555" spans="51:56" ht="11.25" customHeight="1" x14ac:dyDescent="0.25">
      <c r="AY555" s="102" t="s">
        <v>83</v>
      </c>
      <c r="AZ555" s="101">
        <f>_xll.qlInterestRateIndexFixingDate(Currency&amp;"ibor"&amp;Tenor,BA555,Trigger)</f>
        <v>43213</v>
      </c>
      <c r="BA555" s="101">
        <f>_xll.qlCalendarAdvance(Calendar,BA554,AY555,"f",,Trigger)</f>
        <v>43215</v>
      </c>
      <c r="BB555" s="101">
        <f>_xll.qlInterestRateIndexMaturity(Currency&amp;"ibor"&amp;Tenor,BA555,Trigger)</f>
        <v>43580</v>
      </c>
      <c r="BC555" s="246">
        <f>_xll.qlIndexFixing($AC$5,AZ555,TRUE,_xll.ohTrigger(Trigger,Trigger12M))</f>
        <v>7.9506305582793587E-3</v>
      </c>
      <c r="BD555" s="246">
        <f>_xll.qlIndexFixing($BE$1,AZ555,TRUE,_xll.ohTrigger(Trigger,Trigger12M))</f>
        <v>7.8988954283662396E-3</v>
      </c>
    </row>
    <row r="556" spans="51:56" ht="11.25" customHeight="1" x14ac:dyDescent="0.25">
      <c r="AY556" s="102" t="s">
        <v>83</v>
      </c>
      <c r="AZ556" s="101">
        <f>_xll.qlInterestRateIndexFixingDate(Currency&amp;"ibor"&amp;Tenor,BA556,Trigger)</f>
        <v>43217</v>
      </c>
      <c r="BA556" s="101">
        <f>_xll.qlCalendarAdvance(Calendar,BA555,AY556,"f",,Trigger)</f>
        <v>43222</v>
      </c>
      <c r="BB556" s="101">
        <f>_xll.qlInterestRateIndexMaturity(Currency&amp;"ibor"&amp;Tenor,BA556,Trigger)</f>
        <v>43587</v>
      </c>
      <c r="BC556" s="246">
        <f>_xll.qlIndexFixing($AC$5,AZ556,TRUE,_xll.ohTrigger(Trigger,Trigger12M))</f>
        <v>8.0206325692104719E-3</v>
      </c>
      <c r="BD556" s="246">
        <f>_xll.qlIndexFixing($BE$1,AZ556,TRUE,_xll.ohTrigger(Trigger,Trigger12M))</f>
        <v>7.9767039917310999E-3</v>
      </c>
    </row>
    <row r="557" spans="51:56" ht="11.25" customHeight="1" x14ac:dyDescent="0.25">
      <c r="AY557" s="102" t="s">
        <v>83</v>
      </c>
      <c r="AZ557" s="101">
        <f>_xll.qlInterestRateIndexFixingDate(Currency&amp;"ibor"&amp;Tenor,BA557,Trigger)</f>
        <v>43227</v>
      </c>
      <c r="BA557" s="101">
        <f>_xll.qlCalendarAdvance(Calendar,BA556,AY557,"f",,Trigger)</f>
        <v>43229</v>
      </c>
      <c r="BB557" s="101">
        <f>_xll.qlInterestRateIndexMaturity(Currency&amp;"ibor"&amp;Tenor,BA557,Trigger)</f>
        <v>43594</v>
      </c>
      <c r="BC557" s="246">
        <f>_xll.qlIndexFixing($AC$5,AZ557,TRUE,_xll.ohTrigger(Trigger,Trigger12M))</f>
        <v>8.0909029654172328E-3</v>
      </c>
      <c r="BD557" s="246">
        <f>_xll.qlIndexFixing($BE$1,AZ557,TRUE,_xll.ohTrigger(Trigger,Trigger12M))</f>
        <v>8.0545441054639781E-3</v>
      </c>
    </row>
    <row r="558" spans="51:56" ht="11.25" customHeight="1" x14ac:dyDescent="0.25">
      <c r="AY558" s="102" t="s">
        <v>83</v>
      </c>
      <c r="AZ558" s="101">
        <f>_xll.qlInterestRateIndexFixingDate(Currency&amp;"ibor"&amp;Tenor,BA558,Trigger)</f>
        <v>43234</v>
      </c>
      <c r="BA558" s="101">
        <f>_xll.qlCalendarAdvance(Calendar,BA557,AY558,"f",,Trigger)</f>
        <v>43236</v>
      </c>
      <c r="BB558" s="101">
        <f>_xll.qlInterestRateIndexMaturity(Currency&amp;"ibor"&amp;Tenor,BA558,Trigger)</f>
        <v>43601</v>
      </c>
      <c r="BC558" s="246">
        <f>_xll.qlIndexFixing($AC$5,AZ558,TRUE,_xll.ohTrigger(Trigger,Trigger12M))</f>
        <v>8.1614418031027928E-3</v>
      </c>
      <c r="BD558" s="246">
        <f>_xll.qlIndexFixing($BE$1,AZ558,TRUE,_xll.ohTrigger(Trigger,Trigger12M))</f>
        <v>8.1323773970496237E-3</v>
      </c>
    </row>
    <row r="559" spans="51:56" ht="11.25" customHeight="1" x14ac:dyDescent="0.25">
      <c r="AY559" s="102" t="s">
        <v>83</v>
      </c>
      <c r="AZ559" s="101">
        <f>_xll.qlInterestRateIndexFixingDate(Currency&amp;"ibor"&amp;Tenor,BA559,Trigger)</f>
        <v>43241</v>
      </c>
      <c r="BA559" s="101">
        <f>_xll.qlCalendarAdvance(Calendar,BA558,AY559,"f",,Trigger)</f>
        <v>43243</v>
      </c>
      <c r="BB559" s="101">
        <f>_xll.qlInterestRateIndexMaturity(Currency&amp;"ibor"&amp;Tenor,BA559,Trigger)</f>
        <v>43608</v>
      </c>
      <c r="BC559" s="246">
        <f>_xll.qlIndexFixing($AC$5,AZ559,TRUE,_xll.ohTrigger(Trigger,Trigger12M))</f>
        <v>8.2322491386888682E-3</v>
      </c>
      <c r="BD559" s="246">
        <f>_xll.qlIndexFixing($BE$1,AZ559,TRUE,_xll.ohTrigger(Trigger,Trigger12M))</f>
        <v>8.2101654819578557E-3</v>
      </c>
    </row>
    <row r="560" spans="51:56" ht="11.25" customHeight="1" x14ac:dyDescent="0.25">
      <c r="AY560" s="102" t="s">
        <v>83</v>
      </c>
      <c r="AZ560" s="101">
        <f>_xll.qlInterestRateIndexFixingDate(Currency&amp;"ibor"&amp;Tenor,BA560,Trigger)</f>
        <v>43248</v>
      </c>
      <c r="BA560" s="101">
        <f>_xll.qlCalendarAdvance(Calendar,BA559,AY560,"f",,Trigger)</f>
        <v>43250</v>
      </c>
      <c r="BB560" s="101">
        <f>_xll.qlInterestRateIndexMaturity(Currency&amp;"ibor"&amp;Tenor,BA560,Trigger)</f>
        <v>43615</v>
      </c>
      <c r="BC560" s="246">
        <f>_xll.qlIndexFixing($AC$5,AZ560,TRUE,_xll.ohTrigger(Trigger,Trigger12M))</f>
        <v>8.3033250288137711E-3</v>
      </c>
      <c r="BD560" s="246">
        <f>_xll.qlIndexFixing($BE$1,AZ560,TRUE,_xll.ohTrigger(Trigger,Trigger12M))</f>
        <v>8.2878699636545015E-3</v>
      </c>
    </row>
    <row r="561" spans="51:56" ht="11.25" customHeight="1" x14ac:dyDescent="0.25">
      <c r="AY561" s="102" t="s">
        <v>83</v>
      </c>
      <c r="AZ561" s="101">
        <f>_xll.qlInterestRateIndexFixingDate(Currency&amp;"ibor"&amp;Tenor,BA561,Trigger)</f>
        <v>43255</v>
      </c>
      <c r="BA561" s="101">
        <f>_xll.qlCalendarAdvance(Calendar,BA560,AY561,"f",,Trigger)</f>
        <v>43257</v>
      </c>
      <c r="BB561" s="101">
        <f>_xll.qlInterestRateIndexMaturity(Currency&amp;"ibor"&amp;Tenor,BA561,Trigger)</f>
        <v>43622</v>
      </c>
      <c r="BC561" s="246">
        <f>_xll.qlIndexFixing($AC$5,AZ561,TRUE,_xll.ohTrigger(Trigger,Trigger12M))</f>
        <v>8.3746695303332785E-3</v>
      </c>
      <c r="BD561" s="246">
        <f>_xll.qlIndexFixing($BE$1,AZ561,TRUE,_xll.ohTrigger(Trigger,Trigger12M))</f>
        <v>8.3654524336254921E-3</v>
      </c>
    </row>
    <row r="562" spans="51:56" ht="11.25" customHeight="1" x14ac:dyDescent="0.25">
      <c r="AY562" s="102" t="s">
        <v>83</v>
      </c>
      <c r="AZ562" s="101">
        <f>_xll.qlInterestRateIndexFixingDate(Currency&amp;"ibor"&amp;Tenor,BA562,Trigger)</f>
        <v>43262</v>
      </c>
      <c r="BA562" s="101">
        <f>_xll.qlCalendarAdvance(Calendar,BA561,AY562,"f",,Trigger)</f>
        <v>43264</v>
      </c>
      <c r="BB562" s="101">
        <f>_xll.qlInterestRateIndexMaturity(Currency&amp;"ibor"&amp;Tenor,BA562,Trigger)</f>
        <v>43629</v>
      </c>
      <c r="BC562" s="246">
        <f>_xll.qlIndexFixing($AC$5,AZ562,TRUE,_xll.ohTrigger(Trigger,Trigger12M))</f>
        <v>8.4462827003215207E-3</v>
      </c>
      <c r="BD562" s="246">
        <f>_xll.qlIndexFixing($BE$1,AZ562,TRUE,_xll.ohTrigger(Trigger,Trigger12M))</f>
        <v>8.4428744714165026E-3</v>
      </c>
    </row>
    <row r="563" spans="51:56" ht="11.25" customHeight="1" x14ac:dyDescent="0.25">
      <c r="AY563" s="102" t="s">
        <v>83</v>
      </c>
      <c r="AZ563" s="101">
        <f>_xll.qlInterestRateIndexFixingDate(Currency&amp;"ibor"&amp;Tenor,BA563,Trigger)</f>
        <v>43269</v>
      </c>
      <c r="BA563" s="101">
        <f>_xll.qlCalendarAdvance(Calendar,BA562,AY563,"f",,Trigger)</f>
        <v>43271</v>
      </c>
      <c r="BB563" s="101">
        <f>_xll.qlInterestRateIndexMaturity(Currency&amp;"ibor"&amp;Tenor,BA563,Trigger)</f>
        <v>43636</v>
      </c>
      <c r="BC563" s="246">
        <f>_xll.qlIndexFixing($AC$5,AZ563,TRUE,_xll.ohTrigger(Trigger,Trigger12M))</f>
        <v>8.5181645960696519E-3</v>
      </c>
      <c r="BD563" s="246">
        <f>_xll.qlIndexFixing($BE$1,AZ563,TRUE,_xll.ohTrigger(Trigger,Trigger12M))</f>
        <v>8.5200976446883608E-3</v>
      </c>
    </row>
    <row r="564" spans="51:56" ht="11.25" customHeight="1" x14ac:dyDescent="0.25">
      <c r="AY564" s="102" t="s">
        <v>83</v>
      </c>
      <c r="AZ564" s="101">
        <f>_xll.qlInterestRateIndexFixingDate(Currency&amp;"ibor"&amp;Tenor,BA564,Trigger)</f>
        <v>43276</v>
      </c>
      <c r="BA564" s="101">
        <f>_xll.qlCalendarAdvance(Calendar,BA563,AY564,"f",,Trigger)</f>
        <v>43278</v>
      </c>
      <c r="BB564" s="101">
        <f>_xll.qlInterestRateIndexMaturity(Currency&amp;"ibor"&amp;Tenor,BA564,Trigger)</f>
        <v>43643</v>
      </c>
      <c r="BC564" s="246">
        <f>_xll.qlIndexFixing($AC$5,AZ564,TRUE,_xll.ohTrigger(Trigger,Trigger12M))</f>
        <v>8.5903152750863038E-3</v>
      </c>
      <c r="BD564" s="246">
        <f>_xll.qlIndexFixing($BE$1,AZ564,TRUE,_xll.ohTrigger(Trigger,Trigger12M))</f>
        <v>8.5970835092858081E-3</v>
      </c>
    </row>
    <row r="565" spans="51:56" ht="11.25" customHeight="1" x14ac:dyDescent="0.25">
      <c r="AY565" s="102" t="s">
        <v>83</v>
      </c>
      <c r="AZ565" s="101">
        <f>_xll.qlInterestRateIndexFixingDate(Currency&amp;"ibor"&amp;Tenor,BA565,Trigger)</f>
        <v>43283</v>
      </c>
      <c r="BA565" s="101">
        <f>_xll.qlCalendarAdvance(Calendar,BA564,AY565,"f",,Trigger)</f>
        <v>43285</v>
      </c>
      <c r="BB565" s="101">
        <f>_xll.qlInterestRateIndexMaturity(Currency&amp;"ibor"&amp;Tenor,BA565,Trigger)</f>
        <v>43650</v>
      </c>
      <c r="BC565" s="246">
        <f>_xll.qlIndexFixing($AC$5,AZ565,TRUE,_xll.ohTrigger(Trigger,Trigger12M))</f>
        <v>8.6608965862637645E-3</v>
      </c>
      <c r="BD565" s="246">
        <f>_xll.qlIndexFixing($BE$1,AZ565,TRUE,_xll.ohTrigger(Trigger,Trigger12M))</f>
        <v>8.6737937594106428E-3</v>
      </c>
    </row>
    <row r="566" spans="51:56" ht="11.25" customHeight="1" x14ac:dyDescent="0.25">
      <c r="AY566" s="102" t="s">
        <v>83</v>
      </c>
      <c r="AZ566" s="101">
        <f>_xll.qlInterestRateIndexFixingDate(Currency&amp;"ibor"&amp;Tenor,BA566,Trigger)</f>
        <v>43290</v>
      </c>
      <c r="BA566" s="101">
        <f>_xll.qlCalendarAdvance(Calendar,BA565,AY566,"f",,Trigger)</f>
        <v>43292</v>
      </c>
      <c r="BB566" s="101">
        <f>_xll.qlInterestRateIndexMaturity(Currency&amp;"ibor"&amp;Tenor,BA566,Trigger)</f>
        <v>43657</v>
      </c>
      <c r="BC566" s="246">
        <f>_xll.qlIndexFixing($AC$5,AZ566,TRUE,_xll.ohTrigger(Trigger,Trigger12M))</f>
        <v>8.727068945759673E-3</v>
      </c>
      <c r="BD566" s="246">
        <f>_xll.qlIndexFixing($BE$1,AZ566,TRUE,_xll.ohTrigger(Trigger,Trigger12M))</f>
        <v>8.7502031551860426E-3</v>
      </c>
    </row>
    <row r="567" spans="51:56" ht="11.25" customHeight="1" x14ac:dyDescent="0.25">
      <c r="AY567" s="102" t="s">
        <v>83</v>
      </c>
      <c r="AZ567" s="101">
        <f>_xll.qlInterestRateIndexFixingDate(Currency&amp;"ibor"&amp;Tenor,BA567,Trigger)</f>
        <v>43297</v>
      </c>
      <c r="BA567" s="101">
        <f>_xll.qlCalendarAdvance(Calendar,BA566,AY567,"f",,Trigger)</f>
        <v>43299</v>
      </c>
      <c r="BB567" s="101">
        <f>_xll.qlInterestRateIndexMaturity(Currency&amp;"ibor"&amp;Tenor,BA567,Trigger)</f>
        <v>43664</v>
      </c>
      <c r="BC567" s="246">
        <f>_xll.qlIndexFixing($AC$5,AZ567,TRUE,_xll.ohTrigger(Trigger,Trigger12M))</f>
        <v>8.7933821723780413E-3</v>
      </c>
      <c r="BD567" s="246">
        <f>_xll.qlIndexFixing($BE$1,AZ567,TRUE,_xll.ohTrigger(Trigger,Trigger12M))</f>
        <v>8.8263094914532159E-3</v>
      </c>
    </row>
    <row r="568" spans="51:56" ht="11.25" customHeight="1" x14ac:dyDescent="0.25">
      <c r="AY568" s="102" t="s">
        <v>83</v>
      </c>
      <c r="AZ568" s="101">
        <f>_xll.qlInterestRateIndexFixingDate(Currency&amp;"ibor"&amp;Tenor,BA568,Trigger)</f>
        <v>43304</v>
      </c>
      <c r="BA568" s="101">
        <f>_xll.qlCalendarAdvance(Calendar,BA567,AY568,"f",,Trigger)</f>
        <v>43306</v>
      </c>
      <c r="BB568" s="101">
        <f>_xll.qlInterestRateIndexMaturity(Currency&amp;"ibor"&amp;Tenor,BA568,Trigger)</f>
        <v>43671</v>
      </c>
      <c r="BC568" s="246">
        <f>_xll.qlIndexFixing($AC$5,AZ568,TRUE,_xll.ohTrigger(Trigger,Trigger12M))</f>
        <v>8.8598362936961536E-3</v>
      </c>
      <c r="BD568" s="246">
        <f>_xll.qlIndexFixing($BE$1,AZ568,TRUE,_xll.ohTrigger(Trigger,Trigger12M))</f>
        <v>8.902112908353646E-3</v>
      </c>
    </row>
    <row r="569" spans="51:56" ht="11.25" customHeight="1" x14ac:dyDescent="0.25">
      <c r="AY569" s="102" t="s">
        <v>83</v>
      </c>
      <c r="AZ569" s="101">
        <f>_xll.qlInterestRateIndexFixingDate(Currency&amp;"ibor"&amp;Tenor,BA569,Trigger)</f>
        <v>43311</v>
      </c>
      <c r="BA569" s="101">
        <f>_xll.qlCalendarAdvance(Calendar,BA568,AY569,"f",,Trigger)</f>
        <v>43313</v>
      </c>
      <c r="BB569" s="101">
        <f>_xll.qlInterestRateIndexMaturity(Currency&amp;"ibor"&amp;Tenor,BA569,Trigger)</f>
        <v>43678</v>
      </c>
      <c r="BC569" s="246">
        <f>_xll.qlIndexFixing($AC$5,AZ569,TRUE,_xll.ohTrigger(Trigger,Trigger12M))</f>
        <v>8.9264313373504205E-3</v>
      </c>
      <c r="BD569" s="246">
        <f>_xll.qlIndexFixing($BE$1,AZ569,TRUE,_xll.ohTrigger(Trigger,Trigger12M))</f>
        <v>8.977613546371126E-3</v>
      </c>
    </row>
    <row r="570" spans="51:56" ht="11.25" customHeight="1" x14ac:dyDescent="0.25">
      <c r="AY570" s="102" t="s">
        <v>83</v>
      </c>
      <c r="AZ570" s="101">
        <f>_xll.qlInterestRateIndexFixingDate(Currency&amp;"ibor"&amp;Tenor,BA570,Trigger)</f>
        <v>43318</v>
      </c>
      <c r="BA570" s="101">
        <f>_xll.qlCalendarAdvance(Calendar,BA569,AY570,"f",,Trigger)</f>
        <v>43320</v>
      </c>
      <c r="BB570" s="101">
        <f>_xll.qlInterestRateIndexMaturity(Currency&amp;"ibor"&amp;Tenor,BA570,Trigger)</f>
        <v>43685</v>
      </c>
      <c r="BC570" s="246">
        <f>_xll.qlIndexFixing($AC$5,AZ570,TRUE,_xll.ohTrigger(Trigger,Trigger12M))</f>
        <v>8.9931673310374837E-3</v>
      </c>
      <c r="BD570" s="246">
        <f>_xll.qlIndexFixing($BE$1,AZ570,TRUE,_xll.ohTrigger(Trigger,Trigger12M))</f>
        <v>9.0528115463284573E-3</v>
      </c>
    </row>
    <row r="571" spans="51:56" ht="11.25" customHeight="1" x14ac:dyDescent="0.25">
      <c r="AY571" s="102" t="s">
        <v>83</v>
      </c>
      <c r="AZ571" s="101">
        <f>_xll.qlInterestRateIndexFixingDate(Currency&amp;"ibor"&amp;Tenor,BA571,Trigger)</f>
        <v>43325</v>
      </c>
      <c r="BA571" s="101">
        <f>_xll.qlCalendarAdvance(Calendar,BA570,AY571,"f",,Trigger)</f>
        <v>43327</v>
      </c>
      <c r="BB571" s="101">
        <f>_xll.qlInterestRateIndexMaturity(Currency&amp;"ibor"&amp;Tenor,BA571,Trigger)</f>
        <v>43692</v>
      </c>
      <c r="BC571" s="246">
        <f>_xll.qlIndexFixing($AC$5,AZ571,TRUE,_xll.ohTrigger(Trigger,Trigger12M))</f>
        <v>9.0600443025137724E-3</v>
      </c>
      <c r="BD571" s="246">
        <f>_xll.qlIndexFixing($BE$1,AZ571,TRUE,_xll.ohTrigger(Trigger,Trigger12M))</f>
        <v>9.1277070493887801E-3</v>
      </c>
    </row>
    <row r="572" spans="51:56" ht="11.25" customHeight="1" x14ac:dyDescent="0.25">
      <c r="AY572" s="102" t="s">
        <v>83</v>
      </c>
      <c r="AZ572" s="101">
        <f>_xll.qlInterestRateIndexFixingDate(Currency&amp;"ibor"&amp;Tenor,BA572,Trigger)</f>
        <v>43332</v>
      </c>
      <c r="BA572" s="101">
        <f>_xll.qlCalendarAdvance(Calendar,BA571,AY572,"f",,Trigger)</f>
        <v>43334</v>
      </c>
      <c r="BB572" s="101">
        <f>_xll.qlInterestRateIndexMaturity(Currency&amp;"ibor"&amp;Tenor,BA572,Trigger)</f>
        <v>43699</v>
      </c>
      <c r="BC572" s="246">
        <f>_xll.qlIndexFixing($AC$5,AZ572,TRUE,_xll.ohTrigger(Trigger,Trigger12M))</f>
        <v>9.1270622795952775E-3</v>
      </c>
      <c r="BD572" s="246">
        <f>_xll.qlIndexFixing($BE$1,AZ572,TRUE,_xll.ohTrigger(Trigger,Trigger12M))</f>
        <v>9.2023001970542428E-3</v>
      </c>
    </row>
    <row r="573" spans="51:56" ht="11.25" customHeight="1" x14ac:dyDescent="0.25">
      <c r="AY573" s="102" t="s">
        <v>83</v>
      </c>
      <c r="AZ573" s="101">
        <f>_xll.qlInterestRateIndexFixingDate(Currency&amp;"ibor"&amp;Tenor,BA573,Trigger)</f>
        <v>43339</v>
      </c>
      <c r="BA573" s="101">
        <f>_xll.qlCalendarAdvance(Calendar,BA572,AY573,"f",,Trigger)</f>
        <v>43341</v>
      </c>
      <c r="BB573" s="101">
        <f>_xll.qlInterestRateIndexMaturity(Currency&amp;"ibor"&amp;Tenor,BA573,Trigger)</f>
        <v>43706</v>
      </c>
      <c r="BC573" s="246">
        <f>_xll.qlIndexFixing($AC$5,AZ573,TRUE,_xll.ohTrigger(Trigger,Trigger12M))</f>
        <v>9.1942212901582263E-3</v>
      </c>
      <c r="BD573" s="246">
        <f>_xll.qlIndexFixing($BE$1,AZ573,TRUE,_xll.ohTrigger(Trigger,Trigger12M))</f>
        <v>9.2765911311662366E-3</v>
      </c>
    </row>
    <row r="574" spans="51:56" ht="11.25" customHeight="1" x14ac:dyDescent="0.25">
      <c r="AY574" s="102" t="s">
        <v>83</v>
      </c>
      <c r="AZ574" s="101">
        <f>_xll.qlInterestRateIndexFixingDate(Currency&amp;"ibor"&amp;Tenor,BA574,Trigger)</f>
        <v>43346</v>
      </c>
      <c r="BA574" s="101">
        <f>_xll.qlCalendarAdvance(Calendar,BA573,AY574,"f",,Trigger)</f>
        <v>43348</v>
      </c>
      <c r="BB574" s="101">
        <f>_xll.qlInterestRateIndexMaturity(Currency&amp;"ibor"&amp;Tenor,BA574,Trigger)</f>
        <v>43713</v>
      </c>
      <c r="BC574" s="246">
        <f>_xll.qlIndexFixing($AC$5,AZ574,TRUE,_xll.ohTrigger(Trigger,Trigger12M))</f>
        <v>9.2615213621386246E-3</v>
      </c>
      <c r="BD574" s="246">
        <f>_xll.qlIndexFixing($BE$1,AZ574,TRUE,_xll.ohTrigger(Trigger,Trigger12M))</f>
        <v>9.3505799939038511E-3</v>
      </c>
    </row>
    <row r="575" spans="51:56" ht="11.25" customHeight="1" x14ac:dyDescent="0.25">
      <c r="AY575" s="102" t="s">
        <v>83</v>
      </c>
      <c r="AZ575" s="101">
        <f>_xll.qlInterestRateIndexFixingDate(Currency&amp;"ibor"&amp;Tenor,BA575,Trigger)</f>
        <v>43353</v>
      </c>
      <c r="BA575" s="101">
        <f>_xll.qlCalendarAdvance(Calendar,BA574,AY575,"f",,Trigger)</f>
        <v>43355</v>
      </c>
      <c r="BB575" s="101">
        <f>_xll.qlInterestRateIndexMaturity(Currency&amp;"ibor"&amp;Tenor,BA575,Trigger)</f>
        <v>43720</v>
      </c>
      <c r="BC575" s="246">
        <f>_xll.qlIndexFixing($AC$5,AZ575,TRUE,_xll.ohTrigger(Trigger,Trigger12M))</f>
        <v>9.3289625235324913E-3</v>
      </c>
      <c r="BD575" s="246">
        <f>_xll.qlIndexFixing($BE$1,AZ575,TRUE,_xll.ohTrigger(Trigger,Trigger12M))</f>
        <v>9.4242669277838781E-3</v>
      </c>
    </row>
    <row r="576" spans="51:56" ht="11.25" customHeight="1" x14ac:dyDescent="0.25">
      <c r="AY576" s="102" t="s">
        <v>83</v>
      </c>
      <c r="AZ576" s="101">
        <f>_xll.qlInterestRateIndexFixingDate(Currency&amp;"ibor"&amp;Tenor,BA576,Trigger)</f>
        <v>43360</v>
      </c>
      <c r="BA576" s="101">
        <f>_xll.qlCalendarAdvance(Calendar,BA575,AY576,"f",,Trigger)</f>
        <v>43362</v>
      </c>
      <c r="BB576" s="101">
        <f>_xll.qlInterestRateIndexMaturity(Currency&amp;"ibor"&amp;Tenor,BA576,Trigger)</f>
        <v>43727</v>
      </c>
      <c r="BC576" s="246">
        <f>_xll.qlIndexFixing($AC$5,AZ576,TRUE,_xll.ohTrigger(Trigger,Trigger12M))</f>
        <v>9.3965448023956288E-3</v>
      </c>
      <c r="BD576" s="246">
        <f>_xll.qlIndexFixing($BE$1,AZ576,TRUE,_xll.ohTrigger(Trigger,Trigger12M))</f>
        <v>9.4976520756601575E-3</v>
      </c>
    </row>
    <row r="577" spans="51:56" ht="11.25" customHeight="1" x14ac:dyDescent="0.25">
      <c r="AY577" s="102" t="s">
        <v>83</v>
      </c>
      <c r="AZ577" s="101">
        <f>_xll.qlInterestRateIndexFixingDate(Currency&amp;"ibor"&amp;Tenor,BA577,Trigger)</f>
        <v>43367</v>
      </c>
      <c r="BA577" s="101">
        <f>_xll.qlCalendarAdvance(Calendar,BA576,AY577,"f",,Trigger)</f>
        <v>43369</v>
      </c>
      <c r="BB577" s="101">
        <f>_xll.qlInterestRateIndexMaturity(Currency&amp;"ibor"&amp;Tenor,BA577,Trigger)</f>
        <v>43734</v>
      </c>
      <c r="BC577" s="246">
        <f>_xll.qlIndexFixing($AC$5,AZ577,TRUE,_xll.ohTrigger(Trigger,Trigger12M))</f>
        <v>9.4642682268440692E-3</v>
      </c>
      <c r="BD577" s="246">
        <f>_xll.qlIndexFixing($BE$1,AZ577,TRUE,_xll.ohTrigger(Trigger,Trigger12M))</f>
        <v>9.5707355807237906E-3</v>
      </c>
    </row>
    <row r="578" spans="51:56" ht="11.25" customHeight="1" x14ac:dyDescent="0.25">
      <c r="AY578" s="102" t="s">
        <v>83</v>
      </c>
      <c r="AZ578" s="101">
        <f>_xll.qlInterestRateIndexFixingDate(Currency&amp;"ibor"&amp;Tenor,BA578,Trigger)</f>
        <v>43374</v>
      </c>
      <c r="BA578" s="101">
        <f>_xll.qlCalendarAdvance(Calendar,BA577,AY578,"f",,Trigger)</f>
        <v>43376</v>
      </c>
      <c r="BB578" s="101">
        <f>_xll.qlInterestRateIndexMaturity(Currency&amp;"ibor"&amp;Tenor,BA578,Trigger)</f>
        <v>43741</v>
      </c>
      <c r="BC578" s="246">
        <f>_xll.qlIndexFixing($AC$5,AZ578,TRUE,_xll.ohTrigger(Trigger,Trigger12M))</f>
        <v>9.5321328250531894E-3</v>
      </c>
      <c r="BD578" s="246">
        <f>_xll.qlIndexFixing($BE$1,AZ578,TRUE,_xll.ohTrigger(Trigger,Trigger12M))</f>
        <v>9.6435175865005156E-3</v>
      </c>
    </row>
    <row r="579" spans="51:56" ht="11.25" customHeight="1" x14ac:dyDescent="0.25">
      <c r="AY579" s="102" t="s">
        <v>83</v>
      </c>
      <c r="AZ579" s="101">
        <f>_xll.qlInterestRateIndexFixingDate(Currency&amp;"ibor"&amp;Tenor,BA579,Trigger)</f>
        <v>43381</v>
      </c>
      <c r="BA579" s="101">
        <f>_xll.qlCalendarAdvance(Calendar,BA578,AY579,"f",,Trigger)</f>
        <v>43383</v>
      </c>
      <c r="BB579" s="101">
        <f>_xll.qlInterestRateIndexMaturity(Currency&amp;"ibor"&amp;Tenor,BA579,Trigger)</f>
        <v>43748</v>
      </c>
      <c r="BC579" s="246">
        <f>_xll.qlIndexFixing($AC$5,AZ579,TRUE,_xll.ohTrigger(Trigger,Trigger12M))</f>
        <v>9.6001386252590366E-3</v>
      </c>
      <c r="BD579" s="246">
        <f>_xll.qlIndexFixing($BE$1,AZ579,TRUE,_xll.ohTrigger(Trigger,Trigger12M))</f>
        <v>9.7159982368531204E-3</v>
      </c>
    </row>
    <row r="580" spans="51:56" ht="11.25" customHeight="1" x14ac:dyDescent="0.25">
      <c r="AY580" s="102" t="s">
        <v>83</v>
      </c>
      <c r="AZ580" s="101">
        <f>_xll.qlInterestRateIndexFixingDate(Currency&amp;"ibor"&amp;Tenor,BA580,Trigger)</f>
        <v>43388</v>
      </c>
      <c r="BA580" s="101">
        <f>_xll.qlCalendarAdvance(Calendar,BA579,AY580,"f",,Trigger)</f>
        <v>43390</v>
      </c>
      <c r="BB580" s="101">
        <f>_xll.qlInterestRateIndexMaturity(Currency&amp;"ibor"&amp;Tenor,BA580,Trigger)</f>
        <v>43755</v>
      </c>
      <c r="BC580" s="246">
        <f>_xll.qlIndexFixing($AC$5,AZ580,TRUE,_xll.ohTrigger(Trigger,Trigger12M))</f>
        <v>9.6682856557578772E-3</v>
      </c>
      <c r="BD580" s="246">
        <f>_xll.qlIndexFixing($BE$1,AZ580,TRUE,_xll.ohTrigger(Trigger,Trigger12M))</f>
        <v>9.7881776759781488E-3</v>
      </c>
    </row>
    <row r="581" spans="51:56" ht="11.25" customHeight="1" x14ac:dyDescent="0.25">
      <c r="AY581" s="102" t="s">
        <v>83</v>
      </c>
      <c r="AZ581" s="101">
        <f>_xll.qlInterestRateIndexFixingDate(Currency&amp;"ibor"&amp;Tenor,BA581,Trigger)</f>
        <v>43395</v>
      </c>
      <c r="BA581" s="101">
        <f>_xll.qlCalendarAdvance(Calendar,BA580,AY581,"f",,Trigger)</f>
        <v>43397</v>
      </c>
      <c r="BB581" s="101">
        <f>_xll.qlInterestRateIndexMaturity(Currency&amp;"ibor"&amp;Tenor,BA581,Trigger)</f>
        <v>43762</v>
      </c>
      <c r="BC581" s="246">
        <f>_xll.qlIndexFixing($AC$5,AZ581,TRUE,_xll.ohTrigger(Trigger,Trigger12M))</f>
        <v>9.736573944904894E-3</v>
      </c>
      <c r="BD581" s="246">
        <f>_xll.qlIndexFixing($BE$1,AZ581,TRUE,_xll.ohTrigger(Trigger,Trigger12M))</f>
        <v>9.8600560484074385E-3</v>
      </c>
    </row>
    <row r="582" spans="51:56" ht="11.25" customHeight="1" x14ac:dyDescent="0.25">
      <c r="AY582" s="102" t="s">
        <v>83</v>
      </c>
      <c r="AZ582" s="101">
        <f>_xll.qlInterestRateIndexFixingDate(Currency&amp;"ibor"&amp;Tenor,BA582,Trigger)</f>
        <v>43402</v>
      </c>
      <c r="BA582" s="101">
        <f>_xll.qlCalendarAdvance(Calendar,BA581,AY582,"f",,Trigger)</f>
        <v>43404</v>
      </c>
      <c r="BB582" s="101">
        <f>_xll.qlInterestRateIndexMaturity(Currency&amp;"ibor"&amp;Tenor,BA582,Trigger)</f>
        <v>43769</v>
      </c>
      <c r="BC582" s="246">
        <f>_xll.qlIndexFixing($AC$5,AZ582,TRUE,_xll.ohTrigger(Trigger,Trigger12M))</f>
        <v>9.8050035211165888E-3</v>
      </c>
      <c r="BD582" s="246">
        <f>_xll.qlIndexFixing($BE$1,AZ582,TRUE,_xll.ohTrigger(Trigger,Trigger12M))</f>
        <v>9.9316334990061511E-3</v>
      </c>
    </row>
    <row r="583" spans="51:56" ht="11.25" customHeight="1" x14ac:dyDescent="0.25">
      <c r="AY583" s="102" t="s">
        <v>83</v>
      </c>
      <c r="AZ583" s="101">
        <f>_xll.qlInterestRateIndexFixingDate(Currency&amp;"ibor"&amp;Tenor,BA583,Trigger)</f>
        <v>43409</v>
      </c>
      <c r="BA583" s="101">
        <f>_xll.qlCalendarAdvance(Calendar,BA582,AY583,"f",,Trigger)</f>
        <v>43411</v>
      </c>
      <c r="BB583" s="101">
        <f>_xll.qlInterestRateIndexMaturity(Currency&amp;"ibor"&amp;Tenor,BA583,Trigger)</f>
        <v>43776</v>
      </c>
      <c r="BC583" s="246">
        <f>_xll.qlIndexFixing($AC$5,AZ583,TRUE,_xll.ohTrigger(Trigger,Trigger12M))</f>
        <v>9.8735744128688133E-3</v>
      </c>
      <c r="BD583" s="246">
        <f>_xll.qlIndexFixing($BE$1,AZ583,TRUE,_xll.ohTrigger(Trigger,Trigger12M))</f>
        <v>1.0002910172973428E-2</v>
      </c>
    </row>
    <row r="584" spans="51:56" ht="11.25" customHeight="1" x14ac:dyDescent="0.25">
      <c r="AY584" s="102" t="s">
        <v>83</v>
      </c>
      <c r="AZ584" s="101">
        <f>_xll.qlInterestRateIndexFixingDate(Currency&amp;"ibor"&amp;Tenor,BA584,Trigger)</f>
        <v>43416</v>
      </c>
      <c r="BA584" s="101">
        <f>_xll.qlCalendarAdvance(Calendar,BA583,AY584,"f",,Trigger)</f>
        <v>43418</v>
      </c>
      <c r="BB584" s="101">
        <f>_xll.qlInterestRateIndexMaturity(Currency&amp;"ibor"&amp;Tenor,BA584,Trigger)</f>
        <v>43783</v>
      </c>
      <c r="BC584" s="246">
        <f>_xll.qlIndexFixing($AC$5,AZ584,TRUE,_xll.ohTrigger(Trigger,Trigger12M))</f>
        <v>9.9422866486974255E-3</v>
      </c>
      <c r="BD584" s="246">
        <f>_xll.qlIndexFixing($BE$1,AZ584,TRUE,_xll.ohTrigger(Trigger,Trigger12M))</f>
        <v>1.0073886215840416E-2</v>
      </c>
    </row>
    <row r="585" spans="51:56" ht="11.25" customHeight="1" x14ac:dyDescent="0.25">
      <c r="AY585" s="102" t="s">
        <v>83</v>
      </c>
      <c r="AZ585" s="101">
        <f>_xll.qlInterestRateIndexFixingDate(Currency&amp;"ibor"&amp;Tenor,BA585,Trigger)</f>
        <v>43423</v>
      </c>
      <c r="BA585" s="101">
        <f>_xll.qlCalendarAdvance(Calendar,BA584,AY585,"f",,Trigger)</f>
        <v>43425</v>
      </c>
      <c r="BB585" s="101">
        <f>_xll.qlInterestRateIndexMaturity(Currency&amp;"ibor"&amp;Tenor,BA585,Trigger)</f>
        <v>43790</v>
      </c>
      <c r="BC585" s="246">
        <f>_xll.qlIndexFixing($AC$5,AZ585,TRUE,_xll.ohTrigger(Trigger,Trigger12M))</f>
        <v>1.0011140257199168E-2</v>
      </c>
      <c r="BD585" s="246">
        <f>_xll.qlIndexFixing($BE$1,AZ585,TRUE,_xll.ohTrigger(Trigger,Trigger12M))</f>
        <v>1.014456177347115E-2</v>
      </c>
    </row>
    <row r="586" spans="51:56" ht="11.25" customHeight="1" x14ac:dyDescent="0.25">
      <c r="AY586" s="102" t="s">
        <v>83</v>
      </c>
      <c r="AZ586" s="101">
        <f>_xll.qlInterestRateIndexFixingDate(Currency&amp;"ibor"&amp;Tenor,BA586,Trigger)</f>
        <v>43430</v>
      </c>
      <c r="BA586" s="101">
        <f>_xll.qlCalendarAdvance(Calendar,BA585,AY586,"f",,Trigger)</f>
        <v>43432</v>
      </c>
      <c r="BB586" s="101">
        <f>_xll.qlInterestRateIndexMaturity(Currency&amp;"ibor"&amp;Tenor,BA586,Trigger)</f>
        <v>43797</v>
      </c>
      <c r="BC586" s="246">
        <f>_xll.qlIndexFixing($AC$5,AZ586,TRUE,_xll.ohTrigger(Trigger,Trigger12M))</f>
        <v>1.0080135267030133E-2</v>
      </c>
      <c r="BD586" s="246">
        <f>_xll.qlIndexFixing($BE$1,AZ586,TRUE,_xll.ohTrigger(Trigger,Trigger12M))</f>
        <v>1.0214936992061451E-2</v>
      </c>
    </row>
    <row r="587" spans="51:56" ht="11.25" customHeight="1" x14ac:dyDescent="0.25">
      <c r="AY587" s="102" t="s">
        <v>83</v>
      </c>
      <c r="AZ587" s="101">
        <f>_xll.qlInterestRateIndexFixingDate(Currency&amp;"ibor"&amp;Tenor,BA587,Trigger)</f>
        <v>43437</v>
      </c>
      <c r="BA587" s="101">
        <f>_xll.qlCalendarAdvance(Calendar,BA586,AY587,"f",,Trigger)</f>
        <v>43439</v>
      </c>
      <c r="BB587" s="101">
        <f>_xll.qlInterestRateIndexMaturity(Currency&amp;"ibor"&amp;Tenor,BA587,Trigger)</f>
        <v>43804</v>
      </c>
      <c r="BC587" s="246">
        <f>_xll.qlIndexFixing($AC$5,AZ587,TRUE,_xll.ohTrigger(Trigger,Trigger12M))</f>
        <v>1.0149271706906852E-2</v>
      </c>
      <c r="BD587" s="246">
        <f>_xll.qlIndexFixing($BE$1,AZ587,TRUE,_xll.ohTrigger(Trigger,Trigger12M))</f>
        <v>1.0285012018138055E-2</v>
      </c>
    </row>
    <row r="588" spans="51:56" ht="11.25" customHeight="1" x14ac:dyDescent="0.25">
      <c r="AY588" s="102" t="s">
        <v>83</v>
      </c>
      <c r="AZ588" s="101">
        <f>_xll.qlInterestRateIndexFixingDate(Currency&amp;"ibor"&amp;Tenor,BA588,Trigger)</f>
        <v>43444</v>
      </c>
      <c r="BA588" s="101">
        <f>_xll.qlCalendarAdvance(Calendar,BA587,AY588,"f",,Trigger)</f>
        <v>43446</v>
      </c>
      <c r="BB588" s="101">
        <f>_xll.qlInterestRateIndexMaturity(Currency&amp;"ibor"&amp;Tenor,BA588,Trigger)</f>
        <v>43811</v>
      </c>
      <c r="BC588" s="246">
        <f>_xll.qlIndexFixing($AC$5,AZ588,TRUE,_xll.ohTrigger(Trigger,Trigger12M))</f>
        <v>1.0218549605606092E-2</v>
      </c>
      <c r="BD588" s="246">
        <f>_xll.qlIndexFixing($BE$1,AZ588,TRUE,_xll.ohTrigger(Trigger,Trigger12M))</f>
        <v>1.0354786998558175E-2</v>
      </c>
    </row>
    <row r="589" spans="51:56" ht="11.25" customHeight="1" x14ac:dyDescent="0.25">
      <c r="AY589" s="102" t="s">
        <v>83</v>
      </c>
      <c r="AZ589" s="101">
        <f>_xll.qlInterestRateIndexFixingDate(Currency&amp;"ibor"&amp;Tenor,BA589,Trigger)</f>
        <v>43451</v>
      </c>
      <c r="BA589" s="101">
        <f>_xll.qlCalendarAdvance(Calendar,BA588,AY589,"f",,Trigger)</f>
        <v>43453</v>
      </c>
      <c r="BB589" s="101">
        <f>_xll.qlInterestRateIndexMaturity(Currency&amp;"ibor"&amp;Tenor,BA589,Trigger)</f>
        <v>43818</v>
      </c>
      <c r="BC589" s="246">
        <f>_xll.qlIndexFixing($AC$5,AZ589,TRUE,_xll.ohTrigger(Trigger,Trigger12M))</f>
        <v>1.0287968991964836E-2</v>
      </c>
      <c r="BD589" s="246">
        <f>_xll.qlIndexFixing($BE$1,AZ589,TRUE,_xll.ohTrigger(Trigger,Trigger12M))</f>
        <v>1.0424262080509936E-2</v>
      </c>
    </row>
    <row r="590" spans="51:56" ht="11.25" customHeight="1" x14ac:dyDescent="0.25">
      <c r="AY590" s="102" t="s">
        <v>83</v>
      </c>
      <c r="AZ590" s="101">
        <f>_xll.qlInterestRateIndexFixingDate(Currency&amp;"ibor"&amp;Tenor,BA590,Trigger)</f>
        <v>43455</v>
      </c>
      <c r="BA590" s="101">
        <f>_xll.qlCalendarAdvance(Calendar,BA589,AY590,"f",,Trigger)</f>
        <v>43461</v>
      </c>
      <c r="BB590" s="101">
        <f>_xll.qlInterestRateIndexMaturity(Currency&amp;"ibor"&amp;Tenor,BA590,Trigger)</f>
        <v>43826</v>
      </c>
      <c r="BC590" s="246">
        <f>_xll.qlIndexFixing($AC$5,AZ590,TRUE,_xll.ohTrigger(Trigger,Trigger12M))</f>
        <v>1.0367478720784995E-2</v>
      </c>
      <c r="BD590" s="246">
        <f>_xll.qlIndexFixing($BE$1,AZ590,TRUE,_xll.ohTrigger(Trigger,Trigger12M))</f>
        <v>1.0503295140804511E-2</v>
      </c>
    </row>
    <row r="591" spans="51:56" ht="11.25" customHeight="1" x14ac:dyDescent="0.25">
      <c r="AY591" s="102" t="s">
        <v>83</v>
      </c>
      <c r="AZ591" s="101">
        <f>_xll.qlInterestRateIndexFixingDate(Currency&amp;"ibor"&amp;Tenor,BA591,Trigger)</f>
        <v>43465</v>
      </c>
      <c r="BA591" s="101">
        <f>_xll.qlCalendarAdvance(Calendar,BA590,AY591,"f",,Trigger)</f>
        <v>43468</v>
      </c>
      <c r="BB591" s="101">
        <f>_xll.qlInterestRateIndexMaturity(Currency&amp;"ibor"&amp;Tenor,BA591,Trigger)</f>
        <v>43833</v>
      </c>
      <c r="BC591" s="246">
        <f>_xll.qlIndexFixing($AC$5,AZ591,TRUE,_xll.ohTrigger(Trigger,Trigger12M))</f>
        <v>1.0437201392369278E-2</v>
      </c>
      <c r="BD591" s="246">
        <f>_xll.qlIndexFixing($BE$1,AZ591,TRUE,_xll.ohTrigger(Trigger,Trigger12M))</f>
        <v>1.0572128080344478E-2</v>
      </c>
    </row>
    <row r="592" spans="51:56" ht="11.25" customHeight="1" x14ac:dyDescent="0.25">
      <c r="AY592" s="102" t="s">
        <v>83</v>
      </c>
      <c r="AZ592" s="101">
        <f>_xll.qlInterestRateIndexFixingDate(Currency&amp;"ibor"&amp;Tenor,BA592,Trigger)</f>
        <v>43473</v>
      </c>
      <c r="BA592" s="101">
        <f>_xll.qlCalendarAdvance(Calendar,BA591,AY592,"f",,Trigger)</f>
        <v>43475</v>
      </c>
      <c r="BB592" s="101">
        <f>_xll.qlInterestRateIndexMaturity(Currency&amp;"ibor"&amp;Tenor,BA592,Trigger)</f>
        <v>43840</v>
      </c>
      <c r="BC592" s="246">
        <f>_xll.qlIndexFixing($AC$5,AZ592,TRUE,_xll.ohTrigger(Trigger,Trigger12M))</f>
        <v>1.0507065642635706E-2</v>
      </c>
      <c r="BD592" s="246">
        <f>_xll.qlIndexFixing($BE$1,AZ592,TRUE,_xll.ohTrigger(Trigger,Trigger12M))</f>
        <v>1.0640661586148995E-2</v>
      </c>
    </row>
    <row r="593" spans="51:56" ht="11.25" customHeight="1" x14ac:dyDescent="0.25">
      <c r="AY593" s="102" t="s">
        <v>83</v>
      </c>
      <c r="AZ593" s="101">
        <f>_xll.qlInterestRateIndexFixingDate(Currency&amp;"ibor"&amp;Tenor,BA593,Trigger)</f>
        <v>43480</v>
      </c>
      <c r="BA593" s="101">
        <f>_xll.qlCalendarAdvance(Calendar,BA592,AY593,"f",,Trigger)</f>
        <v>43482</v>
      </c>
      <c r="BB593" s="101">
        <f>_xll.qlInterestRateIndexMaturity(Currency&amp;"ibor"&amp;Tenor,BA593,Trigger)</f>
        <v>43847</v>
      </c>
      <c r="BC593" s="246">
        <f>_xll.qlIndexFixing($AC$5,AZ593,TRUE,_xll.ohTrigger(Trigger,Trigger12M))</f>
        <v>1.0577071500670497E-2</v>
      </c>
      <c r="BD593" s="246">
        <f>_xll.qlIndexFixing($BE$1,AZ593,TRUE,_xll.ohTrigger(Trigger,Trigger12M))</f>
        <v>1.0708895806767947E-2</v>
      </c>
    </row>
    <row r="594" spans="51:56" ht="11.25" customHeight="1" x14ac:dyDescent="0.25">
      <c r="AY594" s="102" t="s">
        <v>83</v>
      </c>
      <c r="AZ594" s="101">
        <f>_xll.qlInterestRateIndexFixingDate(Currency&amp;"ibor"&amp;Tenor,BA594,Trigger)</f>
        <v>43487</v>
      </c>
      <c r="BA594" s="101">
        <f>_xll.qlCalendarAdvance(Calendar,BA593,AY594,"f",,Trigger)</f>
        <v>43489</v>
      </c>
      <c r="BB594" s="101">
        <f>_xll.qlInterestRateIndexMaturity(Currency&amp;"ibor"&amp;Tenor,BA594,Trigger)</f>
        <v>43854</v>
      </c>
      <c r="BC594" s="246">
        <f>_xll.qlIndexFixing($AC$5,AZ594,TRUE,_xll.ohTrigger(Trigger,Trigger12M))</f>
        <v>1.0647218995620744E-2</v>
      </c>
      <c r="BD594" s="246">
        <f>_xll.qlIndexFixing($BE$1,AZ594,TRUE,_xll.ohTrigger(Trigger,Trigger12M))</f>
        <v>1.0776830891077749E-2</v>
      </c>
    </row>
    <row r="595" spans="51:56" ht="11.25" customHeight="1" x14ac:dyDescent="0.25">
      <c r="AY595" s="102" t="s">
        <v>83</v>
      </c>
      <c r="AZ595" s="101">
        <f>_xll.qlInterestRateIndexFixingDate(Currency&amp;"ibor"&amp;Tenor,BA595,Trigger)</f>
        <v>43494</v>
      </c>
      <c r="BA595" s="101">
        <f>_xll.qlCalendarAdvance(Calendar,BA594,AY595,"f",,Trigger)</f>
        <v>43496</v>
      </c>
      <c r="BB595" s="101">
        <f>_xll.qlInterestRateIndexMaturity(Currency&amp;"ibor"&amp;Tenor,BA595,Trigger)</f>
        <v>43861</v>
      </c>
      <c r="BC595" s="246">
        <f>_xll.qlIndexFixing($AC$5,AZ595,TRUE,_xll.ohTrigger(Trigger,Trigger12M))</f>
        <v>1.0717508156693329E-2</v>
      </c>
      <c r="BD595" s="246">
        <f>_xll.qlIndexFixing($BE$1,AZ595,TRUE,_xll.ohTrigger(Trigger,Trigger12M))</f>
        <v>1.0844466988282671E-2</v>
      </c>
    </row>
    <row r="596" spans="51:56" ht="11.25" customHeight="1" x14ac:dyDescent="0.25">
      <c r="AY596" s="102" t="s">
        <v>83</v>
      </c>
      <c r="AZ596" s="101">
        <f>_xll.qlInterestRateIndexFixingDate(Currency&amp;"ibor"&amp;Tenor,BA596,Trigger)</f>
        <v>43501</v>
      </c>
      <c r="BA596" s="101">
        <f>_xll.qlCalendarAdvance(Calendar,BA595,AY596,"f",,Trigger)</f>
        <v>43503</v>
      </c>
      <c r="BB596" s="101">
        <f>_xll.qlInterestRateIndexMaturity(Currency&amp;"ibor"&amp;Tenor,BA596,Trigger)</f>
        <v>43868</v>
      </c>
      <c r="BC596" s="246">
        <f>_xll.qlIndexFixing($AC$5,AZ596,TRUE,_xll.ohTrigger(Trigger,Trigger12M))</f>
        <v>1.0787939013156023E-2</v>
      </c>
      <c r="BD596" s="246">
        <f>_xll.qlIndexFixing($BE$1,AZ596,TRUE,_xll.ohTrigger(Trigger,Trigger12M))</f>
        <v>1.0911804247912851E-2</v>
      </c>
    </row>
    <row r="597" spans="51:56" ht="11.25" customHeight="1" x14ac:dyDescent="0.25">
      <c r="AY597" s="102" t="s">
        <v>83</v>
      </c>
      <c r="AZ597" s="101">
        <f>_xll.qlInterestRateIndexFixingDate(Currency&amp;"ibor"&amp;Tenor,BA597,Trigger)</f>
        <v>43508</v>
      </c>
      <c r="BA597" s="101">
        <f>_xll.qlCalendarAdvance(Calendar,BA596,AY597,"f",,Trigger)</f>
        <v>43510</v>
      </c>
      <c r="BB597" s="101">
        <f>_xll.qlInterestRateIndexMaturity(Currency&amp;"ibor"&amp;Tenor,BA597,Trigger)</f>
        <v>43875</v>
      </c>
      <c r="BC597" s="246">
        <f>_xll.qlIndexFixing($AC$5,AZ597,TRUE,_xll.ohTrigger(Trigger,Trigger12M))</f>
        <v>1.0858511594336593E-2</v>
      </c>
      <c r="BD597" s="246">
        <f>_xll.qlIndexFixing($BE$1,AZ597,TRUE,_xll.ohTrigger(Trigger,Trigger12M))</f>
        <v>1.097884281982409E-2</v>
      </c>
    </row>
    <row r="598" spans="51:56" ht="11.25" customHeight="1" x14ac:dyDescent="0.25">
      <c r="AY598" s="102" t="s">
        <v>83</v>
      </c>
      <c r="AZ598" s="101">
        <f>_xll.qlInterestRateIndexFixingDate(Currency&amp;"ibor"&amp;Tenor,BA598,Trigger)</f>
        <v>43515</v>
      </c>
      <c r="BA598" s="101">
        <f>_xll.qlCalendarAdvance(Calendar,BA597,AY598,"f",,Trigger)</f>
        <v>43517</v>
      </c>
      <c r="BB598" s="101">
        <f>_xll.qlInterestRateIndexMaturity(Currency&amp;"ibor"&amp;Tenor,BA598,Trigger)</f>
        <v>43882</v>
      </c>
      <c r="BC598" s="246">
        <f>_xll.qlIndexFixing($AC$5,AZ598,TRUE,_xll.ohTrigger(Trigger,Trigger12M))</f>
        <v>1.0929225929623044E-2</v>
      </c>
      <c r="BD598" s="246">
        <f>_xll.qlIndexFixing($BE$1,AZ598,TRUE,_xll.ohTrigger(Trigger,Trigger12M))</f>
        <v>1.1045582854197624E-2</v>
      </c>
    </row>
    <row r="599" spans="51:56" ht="11.25" customHeight="1" x14ac:dyDescent="0.25">
      <c r="AY599" s="102" t="s">
        <v>83</v>
      </c>
      <c r="AZ599" s="101">
        <f>_xll.qlInterestRateIndexFixingDate(Currency&amp;"ibor"&amp;Tenor,BA599,Trigger)</f>
        <v>43522</v>
      </c>
      <c r="BA599" s="101">
        <f>_xll.qlCalendarAdvance(Calendar,BA598,AY599,"f",,Trigger)</f>
        <v>43524</v>
      </c>
      <c r="BB599" s="101">
        <f>_xll.qlInterestRateIndexMaturity(Currency&amp;"ibor"&amp;Tenor,BA599,Trigger)</f>
        <v>43889</v>
      </c>
      <c r="BC599" s="246">
        <f>_xll.qlIndexFixing($AC$5,AZ599,TRUE,_xll.ohTrigger(Trigger,Trigger12M))</f>
        <v>1.1000082048464253E-2</v>
      </c>
      <c r="BD599" s="246">
        <f>_xll.qlIndexFixing($BE$1,AZ599,TRUE,_xll.ohTrigger(Trigger,Trigger12M))</f>
        <v>1.1112024501539473E-2</v>
      </c>
    </row>
    <row r="600" spans="51:56" ht="11.25" customHeight="1" x14ac:dyDescent="0.25">
      <c r="AY600" s="102" t="s">
        <v>83</v>
      </c>
      <c r="AZ600" s="101">
        <f>_xll.qlInterestRateIndexFixingDate(Currency&amp;"ibor"&amp;Tenor,BA600,Trigger)</f>
        <v>43529</v>
      </c>
      <c r="BA600" s="101">
        <f>_xll.qlCalendarAdvance(Calendar,BA599,AY600,"f",,Trigger)</f>
        <v>43531</v>
      </c>
      <c r="BB600" s="101">
        <f>_xll.qlInterestRateIndexMaturity(Currency&amp;"ibor"&amp;Tenor,BA600,Trigger)</f>
        <v>43899</v>
      </c>
      <c r="BC600" s="246">
        <f>_xll.qlIndexFixing($AC$5,AZ600,TRUE,_xll.ohTrigger(Trigger,Trigger12M))</f>
        <v>1.1086038125014892E-2</v>
      </c>
      <c r="BD600" s="246">
        <f>_xll.qlIndexFixing($BE$1,AZ600,TRUE,_xll.ohTrigger(Trigger,Trigger12M))</f>
        <v>1.1192258800937313E-2</v>
      </c>
    </row>
    <row r="601" spans="51:56" ht="11.25" customHeight="1" x14ac:dyDescent="0.25">
      <c r="AY601" s="102" t="s">
        <v>83</v>
      </c>
      <c r="AZ601" s="101">
        <f>_xll.qlInterestRateIndexFixingDate(Currency&amp;"ibor"&amp;Tenor,BA601,Trigger)</f>
        <v>43536</v>
      </c>
      <c r="BA601" s="101">
        <f>_xll.qlCalendarAdvance(Calendar,BA600,AY601,"f",,Trigger)</f>
        <v>43538</v>
      </c>
      <c r="BB601" s="101">
        <f>_xll.qlInterestRateIndexMaturity(Currency&amp;"ibor"&amp;Tenor,BA601,Trigger)</f>
        <v>43906</v>
      </c>
      <c r="BC601" s="246">
        <f>_xll.qlIndexFixing($AC$5,AZ601,TRUE,_xll.ohTrigger(Trigger,Trigger12M))</f>
        <v>1.1157087026665364E-2</v>
      </c>
      <c r="BD601" s="246">
        <f>_xll.qlIndexFixing($BE$1,AZ601,TRUE,_xll.ohTrigger(Trigger,Trigger12M))</f>
        <v>1.1258046855124255E-2</v>
      </c>
    </row>
    <row r="602" spans="51:56" ht="11.25" customHeight="1" x14ac:dyDescent="0.25">
      <c r="AY602" s="102" t="s">
        <v>83</v>
      </c>
      <c r="AZ602" s="101">
        <f>_xll.qlInterestRateIndexFixingDate(Currency&amp;"ibor"&amp;Tenor,BA602,Trigger)</f>
        <v>43543</v>
      </c>
      <c r="BA602" s="101">
        <f>_xll.qlCalendarAdvance(Calendar,BA601,AY602,"f",,Trigger)</f>
        <v>43545</v>
      </c>
      <c r="BB602" s="101">
        <f>_xll.qlInterestRateIndexMaturity(Currency&amp;"ibor"&amp;Tenor,BA602,Trigger)</f>
        <v>43913</v>
      </c>
      <c r="BC602" s="246">
        <f>_xll.qlIndexFixing($AC$5,AZ602,TRUE,_xll.ohTrigger(Trigger,Trigger12M))</f>
        <v>1.1228276728041846E-2</v>
      </c>
      <c r="BD602" s="246">
        <f>_xll.qlIndexFixing($BE$1,AZ602,TRUE,_xll.ohTrigger(Trigger,Trigger12M))</f>
        <v>1.1323536997987542E-2</v>
      </c>
    </row>
    <row r="603" spans="51:56" ht="11.25" customHeight="1" x14ac:dyDescent="0.25">
      <c r="AY603" s="102" t="s">
        <v>83</v>
      </c>
      <c r="AZ603" s="101">
        <f>_xll.qlInterestRateIndexFixingDate(Currency&amp;"ibor"&amp;Tenor,BA603,Trigger)</f>
        <v>43550</v>
      </c>
      <c r="BA603" s="101">
        <f>_xll.qlCalendarAdvance(Calendar,BA602,AY603,"f",,Trigger)</f>
        <v>43552</v>
      </c>
      <c r="BB603" s="101">
        <f>_xll.qlInterestRateIndexMaturity(Currency&amp;"ibor"&amp;Tenor,BA603,Trigger)</f>
        <v>43920</v>
      </c>
      <c r="BC603" s="246">
        <f>_xll.qlIndexFixing($AC$5,AZ603,TRUE,_xll.ohTrigger(Trigger,Trigger12M))</f>
        <v>1.12996072588017E-2</v>
      </c>
      <c r="BD603" s="246">
        <f>_xll.qlIndexFixing($BE$1,AZ603,TRUE,_xll.ohTrigger(Trigger,Trigger12M))</f>
        <v>1.1388729379199625E-2</v>
      </c>
    </row>
    <row r="604" spans="51:56" ht="11.25" customHeight="1" x14ac:dyDescent="0.25">
      <c r="AY604" s="102" t="s">
        <v>83</v>
      </c>
      <c r="AZ604" s="101">
        <f>_xll.qlInterestRateIndexFixingDate(Currency&amp;"ibor"&amp;Tenor,BA604,Trigger)</f>
        <v>43557</v>
      </c>
      <c r="BA604" s="101">
        <f>_xll.qlCalendarAdvance(Calendar,BA603,AY604,"f",,Trigger)</f>
        <v>43559</v>
      </c>
      <c r="BB604" s="101">
        <f>_xll.qlInterestRateIndexMaturity(Currency&amp;"ibor"&amp;Tenor,BA604,Trigger)</f>
        <v>43927</v>
      </c>
      <c r="BC604" s="246">
        <f>_xll.qlIndexFixing($AC$5,AZ604,TRUE,_xll.ohTrigger(Trigger,Trigger12M))</f>
        <v>1.1371078648661806E-2</v>
      </c>
      <c r="BD604" s="246">
        <f>_xll.qlIndexFixing($BE$1,AZ604,TRUE,_xll.ohTrigger(Trigger,Trigger12M))</f>
        <v>1.1453624148757691E-2</v>
      </c>
    </row>
    <row r="605" spans="51:56" ht="11.25" customHeight="1" x14ac:dyDescent="0.25">
      <c r="AY605" s="102" t="s">
        <v>83</v>
      </c>
      <c r="AZ605" s="101">
        <f>_xll.qlInterestRateIndexFixingDate(Currency&amp;"ibor"&amp;Tenor,BA605,Trigger)</f>
        <v>43564</v>
      </c>
      <c r="BA605" s="101">
        <f>_xll.qlCalendarAdvance(Calendar,BA604,AY605,"f",,Trigger)</f>
        <v>43566</v>
      </c>
      <c r="BB605" s="101">
        <f>_xll.qlInterestRateIndexMaturity(Currency&amp;"ibor"&amp;Tenor,BA605,Trigger)</f>
        <v>43935</v>
      </c>
      <c r="BC605" s="246">
        <f>_xll.qlIndexFixing($AC$5,AZ605,TRUE,_xll.ohTrigger(Trigger,Trigger12M))</f>
        <v>1.1447517926420491E-2</v>
      </c>
      <c r="BD605" s="246">
        <f>_xll.qlIndexFixing($BE$1,AZ605,TRUE,_xll.ohTrigger(Trigger,Trigger12M))</f>
        <v>1.1522819572244235E-2</v>
      </c>
    </row>
    <row r="606" spans="51:56" ht="11.25" customHeight="1" x14ac:dyDescent="0.25">
      <c r="AY606" s="102" t="s">
        <v>83</v>
      </c>
      <c r="AZ606" s="101">
        <f>_xll.qlInterestRateIndexFixingDate(Currency&amp;"ibor"&amp;Tenor,BA606,Trigger)</f>
        <v>43571</v>
      </c>
      <c r="BA606" s="101">
        <f>_xll.qlCalendarAdvance(Calendar,BA605,AY606,"f",,Trigger)</f>
        <v>43573</v>
      </c>
      <c r="BB606" s="101">
        <f>_xll.qlInterestRateIndexMaturity(Currency&amp;"ibor"&amp;Tenor,BA606,Trigger)</f>
        <v>43941</v>
      </c>
      <c r="BC606" s="246">
        <f>_xll.qlIndexFixing($AC$5,AZ606,TRUE,_xll.ohTrigger(Trigger,Trigger12M))</f>
        <v>1.1514444124852238E-2</v>
      </c>
      <c r="BD606" s="246">
        <f>_xll.qlIndexFixing($BE$1,AZ606,TRUE,_xll.ohTrigger(Trigger,Trigger12M))</f>
        <v>1.1582521454515106E-2</v>
      </c>
    </row>
    <row r="607" spans="51:56" ht="11.25" customHeight="1" x14ac:dyDescent="0.25">
      <c r="AY607" s="102" t="s">
        <v>83</v>
      </c>
      <c r="AZ607" s="101">
        <f>_xll.qlInterestRateIndexFixingDate(Currency&amp;"ibor"&amp;Tenor,BA607,Trigger)</f>
        <v>43578</v>
      </c>
      <c r="BA607" s="101">
        <f>_xll.qlCalendarAdvance(Calendar,BA606,AY607,"f",,Trigger)</f>
        <v>43580</v>
      </c>
      <c r="BB607" s="101">
        <f>_xll.qlInterestRateIndexMaturity(Currency&amp;"ibor"&amp;Tenor,BA607,Trigger)</f>
        <v>43948</v>
      </c>
      <c r="BC607" s="246">
        <f>_xll.qlIndexFixing($AC$5,AZ607,TRUE,_xll.ohTrigger(Trigger,Trigger12M))</f>
        <v>1.1586338270917823E-2</v>
      </c>
      <c r="BD607" s="246">
        <f>_xll.qlIndexFixing($BE$1,AZ607,TRUE,_xll.ohTrigger(Trigger,Trigger12M))</f>
        <v>1.1646524292323625E-2</v>
      </c>
    </row>
    <row r="608" spans="51:56" ht="11.25" customHeight="1" x14ac:dyDescent="0.25">
      <c r="AY608" s="102" t="s">
        <v>83</v>
      </c>
      <c r="AZ608" s="101">
        <f>_xll.qlInterestRateIndexFixingDate(Currency&amp;"ibor"&amp;Tenor,BA608,Trigger)</f>
        <v>43584</v>
      </c>
      <c r="BA608" s="101">
        <f>_xll.qlCalendarAdvance(Calendar,BA607,AY608,"f",,Trigger)</f>
        <v>43587</v>
      </c>
      <c r="BB608" s="101">
        <f>_xll.qlInterestRateIndexMaturity(Currency&amp;"ibor"&amp;Tenor,BA608,Trigger)</f>
        <v>43955</v>
      </c>
      <c r="BC608" s="246">
        <f>_xll.qlIndexFixing($AC$5,AZ608,TRUE,_xll.ohTrigger(Trigger,Trigger12M))</f>
        <v>1.1658373395553964E-2</v>
      </c>
      <c r="BD608" s="246">
        <f>_xll.qlIndexFixing($BE$1,AZ608,TRUE,_xll.ohTrigger(Trigger,Trigger12M))</f>
        <v>1.1710230121694521E-2</v>
      </c>
    </row>
    <row r="609" spans="51:56" ht="11.25" customHeight="1" x14ac:dyDescent="0.25">
      <c r="AY609" s="102" t="s">
        <v>83</v>
      </c>
      <c r="AZ609" s="101">
        <f>_xll.qlInterestRateIndexFixingDate(Currency&amp;"ibor"&amp;Tenor,BA609,Trigger)</f>
        <v>43592</v>
      </c>
      <c r="BA609" s="101">
        <f>_xll.qlCalendarAdvance(Calendar,BA608,AY609,"f",,Trigger)</f>
        <v>43594</v>
      </c>
      <c r="BB609" s="101">
        <f>_xll.qlInterestRateIndexMaturity(Currency&amp;"ibor"&amp;Tenor,BA609,Trigger)</f>
        <v>43962</v>
      </c>
      <c r="BC609" s="246">
        <f>_xll.qlIndexFixing($AC$5,AZ609,TRUE,_xll.ohTrigger(Trigger,Trigger12M))</f>
        <v>1.1730549528778391E-2</v>
      </c>
      <c r="BD609" s="246">
        <f>_xll.qlIndexFixing($BE$1,AZ609,TRUE,_xll.ohTrigger(Trigger,Trigger12M))</f>
        <v>1.1773639094236947E-2</v>
      </c>
    </row>
    <row r="610" spans="51:56" ht="11.25" customHeight="1" x14ac:dyDescent="0.25">
      <c r="AY610" s="102" t="s">
        <v>83</v>
      </c>
      <c r="AZ610" s="101">
        <f>_xll.qlInterestRateIndexFixingDate(Currency&amp;"ibor"&amp;Tenor,BA610,Trigger)</f>
        <v>43599</v>
      </c>
      <c r="BA610" s="101">
        <f>_xll.qlCalendarAdvance(Calendar,BA609,AY610,"f",,Trigger)</f>
        <v>43601</v>
      </c>
      <c r="BB610" s="101">
        <f>_xll.qlInterestRateIndexMaturity(Currency&amp;"ibor"&amp;Tenor,BA610,Trigger)</f>
        <v>43969</v>
      </c>
      <c r="BC610" s="246">
        <f>_xll.qlIndexFixing($AC$5,AZ610,TRUE,_xll.ohTrigger(Trigger,Trigger12M))</f>
        <v>1.1802866700669431E-2</v>
      </c>
      <c r="BD610" s="246">
        <f>_xll.qlIndexFixing($BE$1,AZ610,TRUE,_xll.ohTrigger(Trigger,Trigger12M))</f>
        <v>1.1836751361880464E-2</v>
      </c>
    </row>
    <row r="611" spans="51:56" ht="11.25" customHeight="1" x14ac:dyDescent="0.25">
      <c r="AY611" s="102" t="s">
        <v>83</v>
      </c>
      <c r="AZ611" s="101">
        <f>_xll.qlInterestRateIndexFixingDate(Currency&amp;"ibor"&amp;Tenor,BA611,Trigger)</f>
        <v>43606</v>
      </c>
      <c r="BA611" s="101">
        <f>_xll.qlCalendarAdvance(Calendar,BA610,AY611,"f",,Trigger)</f>
        <v>43608</v>
      </c>
      <c r="BB611" s="101">
        <f>_xll.qlInterestRateIndexMaturity(Currency&amp;"ibor"&amp;Tenor,BA611,Trigger)</f>
        <v>43976</v>
      </c>
      <c r="BC611" s="246">
        <f>_xll.qlIndexFixing($AC$5,AZ611,TRUE,_xll.ohTrigger(Trigger,Trigger12M))</f>
        <v>1.1875324941365152E-2</v>
      </c>
      <c r="BD611" s="246">
        <f>_xll.qlIndexFixing($BE$1,AZ611,TRUE,_xll.ohTrigger(Trigger,Trigger12M))</f>
        <v>1.1899567076875455E-2</v>
      </c>
    </row>
    <row r="612" spans="51:56" ht="11.25" customHeight="1" x14ac:dyDescent="0.25">
      <c r="AY612" s="102" t="s">
        <v>83</v>
      </c>
      <c r="AZ612" s="101">
        <f>_xll.qlInterestRateIndexFixingDate(Currency&amp;"ibor"&amp;Tenor,BA612,Trigger)</f>
        <v>43613</v>
      </c>
      <c r="BA612" s="101">
        <f>_xll.qlCalendarAdvance(Calendar,BA611,AY612,"f",,Trigger)</f>
        <v>43615</v>
      </c>
      <c r="BB612" s="101">
        <f>_xll.qlInterestRateIndexMaturity(Currency&amp;"ibor"&amp;Tenor,BA612,Trigger)</f>
        <v>43980</v>
      </c>
      <c r="BC612" s="246">
        <f>_xll.qlIndexFixing($AC$5,AZ612,TRUE,_xll.ohTrigger(Trigger,Trigger12M))</f>
        <v>1.1934127406086086E-2</v>
      </c>
      <c r="BD612" s="246">
        <f>_xll.qlIndexFixing($BE$1,AZ612,TRUE,_xll.ohTrigger(Trigger,Trigger12M))</f>
        <v>1.1948681764780327E-2</v>
      </c>
    </row>
    <row r="613" spans="51:56" ht="11.25" customHeight="1" x14ac:dyDescent="0.25">
      <c r="AY613" s="102" t="s">
        <v>83</v>
      </c>
      <c r="AZ613" s="101">
        <f>_xll.qlInterestRateIndexFixingDate(Currency&amp;"ibor"&amp;Tenor,BA613,Trigger)</f>
        <v>43620</v>
      </c>
      <c r="BA613" s="101">
        <f>_xll.qlCalendarAdvance(Calendar,BA612,AY613,"f",,Trigger)</f>
        <v>43622</v>
      </c>
      <c r="BB613" s="101">
        <f>_xll.qlInterestRateIndexMaturity(Currency&amp;"ibor"&amp;Tenor,BA613,Trigger)</f>
        <v>43990</v>
      </c>
      <c r="BC613" s="246">
        <f>_xll.qlIndexFixing($AC$5,AZ613,TRUE,_xll.ohTrigger(Trigger,Trigger12M))</f>
        <v>1.2020664750025703E-2</v>
      </c>
      <c r="BD613" s="246">
        <f>_xll.qlIndexFixing($BE$1,AZ613,TRUE,_xll.ohTrigger(Trigger,Trigger12M))</f>
        <v>1.2024309459516873E-2</v>
      </c>
    </row>
    <row r="614" spans="51:56" ht="11.25" customHeight="1" x14ac:dyDescent="0.25">
      <c r="AY614" s="102" t="s">
        <v>83</v>
      </c>
      <c r="AZ614" s="101">
        <f>_xll.qlInterestRateIndexFixingDate(Currency&amp;"ibor"&amp;Tenor,BA614,Trigger)</f>
        <v>43627</v>
      </c>
      <c r="BA614" s="101">
        <f>_xll.qlCalendarAdvance(Calendar,BA613,AY614,"f",,Trigger)</f>
        <v>43629</v>
      </c>
      <c r="BB614" s="101">
        <f>_xll.qlInterestRateIndexMaturity(Currency&amp;"ibor"&amp;Tenor,BA614,Trigger)</f>
        <v>43997</v>
      </c>
      <c r="BC614" s="246">
        <f>_xll.qlIndexFixing($AC$5,AZ614,TRUE,_xll.ohTrigger(Trigger,Trigger12M))</f>
        <v>1.2093546378568815E-2</v>
      </c>
      <c r="BD614" s="246">
        <f>_xll.qlIndexFixing($BE$1,AZ614,TRUE,_xll.ohTrigger(Trigger,Trigger12M))</f>
        <v>1.2086236433259968E-2</v>
      </c>
    </row>
    <row r="615" spans="51:56" ht="11.25" customHeight="1" x14ac:dyDescent="0.25">
      <c r="AY615" s="102" t="s">
        <v>83</v>
      </c>
      <c r="AZ615" s="101">
        <f>_xll.qlInterestRateIndexFixingDate(Currency&amp;"ibor"&amp;Tenor,BA615,Trigger)</f>
        <v>43634</v>
      </c>
      <c r="BA615" s="101">
        <f>_xll.qlCalendarAdvance(Calendar,BA614,AY615,"f",,Trigger)</f>
        <v>43636</v>
      </c>
      <c r="BB615" s="101">
        <f>_xll.qlInterestRateIndexMaturity(Currency&amp;"ibor"&amp;Tenor,BA615,Trigger)</f>
        <v>44004</v>
      </c>
      <c r="BC615" s="246">
        <f>_xll.qlIndexFixing($AC$5,AZ615,TRUE,_xll.ohTrigger(Trigger,Trigger12M))</f>
        <v>1.216656919707252E-2</v>
      </c>
      <c r="BD615" s="246">
        <f>_xll.qlIndexFixing($BE$1,AZ615,TRUE,_xll.ohTrigger(Trigger,Trigger12M))</f>
        <v>1.2147867466546142E-2</v>
      </c>
    </row>
    <row r="616" spans="51:56" ht="11.25" customHeight="1" x14ac:dyDescent="0.25">
      <c r="AY616" s="102" t="s">
        <v>83</v>
      </c>
      <c r="AZ616" s="101">
        <f>_xll.qlInterestRateIndexFixingDate(Currency&amp;"ibor"&amp;Tenor,BA616,Trigger)</f>
        <v>43641</v>
      </c>
      <c r="BA616" s="101">
        <f>_xll.qlCalendarAdvance(Calendar,BA615,AY616,"f",,Trigger)</f>
        <v>43643</v>
      </c>
      <c r="BB616" s="101">
        <f>_xll.qlInterestRateIndexMaturity(Currency&amp;"ibor"&amp;Tenor,BA616,Trigger)</f>
        <v>44011</v>
      </c>
      <c r="BC616" s="246">
        <f>_xll.qlIndexFixing($AC$5,AZ616,TRUE,_xll.ohTrigger(Trigger,Trigger12M))</f>
        <v>1.2239733235977249E-2</v>
      </c>
      <c r="BD616" s="246">
        <f>_xll.qlIndexFixing($BE$1,AZ616,TRUE,_xll.ohTrigger(Trigger,Trigger12M))</f>
        <v>1.2209202713218417E-2</v>
      </c>
    </row>
    <row r="617" spans="51:56" ht="11.25" customHeight="1" x14ac:dyDescent="0.25">
      <c r="AY617" s="102" t="s">
        <v>83</v>
      </c>
      <c r="AZ617" s="101">
        <f>_xll.qlInterestRateIndexFixingDate(Currency&amp;"ibor"&amp;Tenor,BA617,Trigger)</f>
        <v>43648</v>
      </c>
      <c r="BA617" s="101">
        <f>_xll.qlCalendarAdvance(Calendar,BA616,AY617,"f",,Trigger)</f>
        <v>43650</v>
      </c>
      <c r="BB617" s="101">
        <f>_xll.qlInterestRateIndexMaturity(Currency&amp;"ibor"&amp;Tenor,BA617,Trigger)</f>
        <v>44018</v>
      </c>
      <c r="BC617" s="246">
        <f>_xll.qlIndexFixing($AC$5,AZ617,TRUE,_xll.ohTrigger(Trigger,Trigger12M))</f>
        <v>1.2306502287090709E-2</v>
      </c>
      <c r="BD617" s="246">
        <f>_xll.qlIndexFixing($BE$1,AZ617,TRUE,_xll.ohTrigger(Trigger,Trigger12M))</f>
        <v>1.2270242507855897E-2</v>
      </c>
    </row>
    <row r="618" spans="51:56" ht="11.25" customHeight="1" x14ac:dyDescent="0.25">
      <c r="AY618" s="102" t="s">
        <v>83</v>
      </c>
      <c r="AZ618" s="101">
        <f>_xll.qlInterestRateIndexFixingDate(Currency&amp;"ibor"&amp;Tenor,BA618,Trigger)</f>
        <v>43655</v>
      </c>
      <c r="BA618" s="101">
        <f>_xll.qlCalendarAdvance(Calendar,BA617,AY618,"f",,Trigger)</f>
        <v>43657</v>
      </c>
      <c r="BB618" s="101">
        <f>_xll.qlInterestRateIndexMaturity(Currency&amp;"ibor"&amp;Tenor,BA618,Trigger)</f>
        <v>44025</v>
      </c>
      <c r="BC618" s="246">
        <f>_xll.qlIndexFixing($AC$5,AZ618,TRUE,_xll.ohTrigger(Trigger,Trigger12M))</f>
        <v>1.2361287847424915E-2</v>
      </c>
      <c r="BD618" s="246">
        <f>_xll.qlIndexFixing($BE$1,AZ618,TRUE,_xll.ohTrigger(Trigger,Trigger12M))</f>
        <v>1.233099015874853E-2</v>
      </c>
    </row>
    <row r="619" spans="51:56" ht="11.25" customHeight="1" x14ac:dyDescent="0.25">
      <c r="AY619" s="102" t="s">
        <v>83</v>
      </c>
      <c r="AZ619" s="101">
        <f>_xll.qlInterestRateIndexFixingDate(Currency&amp;"ibor"&amp;Tenor,BA619,Trigger)</f>
        <v>43662</v>
      </c>
      <c r="BA619" s="101">
        <f>_xll.qlCalendarAdvance(Calendar,BA618,AY619,"f",,Trigger)</f>
        <v>43664</v>
      </c>
      <c r="BB619" s="101">
        <f>_xll.qlInterestRateIndexMaturity(Currency&amp;"ibor"&amp;Tenor,BA619,Trigger)</f>
        <v>44032</v>
      </c>
      <c r="BC619" s="246">
        <f>_xll.qlIndexFixing($AC$5,AZ619,TRUE,_xll.ohTrigger(Trigger,Trigger12M))</f>
        <v>1.2416043356869083E-2</v>
      </c>
      <c r="BD619" s="246">
        <f>_xll.qlIndexFixing($BE$1,AZ619,TRUE,_xll.ohTrigger(Trigger,Trigger12M))</f>
        <v>1.2391451376444002E-2</v>
      </c>
    </row>
    <row r="620" spans="51:56" ht="11.25" customHeight="1" x14ac:dyDescent="0.25">
      <c r="AY620" s="102" t="s">
        <v>83</v>
      </c>
      <c r="AZ620" s="101">
        <f>_xll.qlInterestRateIndexFixingDate(Currency&amp;"ibor"&amp;Tenor,BA620,Trigger)</f>
        <v>43669</v>
      </c>
      <c r="BA620" s="101">
        <f>_xll.qlCalendarAdvance(Calendar,BA619,AY620,"f",,Trigger)</f>
        <v>43671</v>
      </c>
      <c r="BB620" s="101">
        <f>_xll.qlInterestRateIndexMaturity(Currency&amp;"ibor"&amp;Tenor,BA620,Trigger)</f>
        <v>44039</v>
      </c>
      <c r="BC620" s="246">
        <f>_xll.qlIndexFixing($AC$5,AZ620,TRUE,_xll.ohTrigger(Trigger,Trigger12M))</f>
        <v>1.2470768810105077E-2</v>
      </c>
      <c r="BD620" s="246">
        <f>_xll.qlIndexFixing($BE$1,AZ620,TRUE,_xll.ohTrigger(Trigger,Trigger12M))</f>
        <v>1.2451631936887688E-2</v>
      </c>
    </row>
    <row r="621" spans="51:56" ht="11.25" customHeight="1" x14ac:dyDescent="0.25">
      <c r="AY621" s="102" t="s">
        <v>83</v>
      </c>
      <c r="AZ621" s="101">
        <f>_xll.qlInterestRateIndexFixingDate(Currency&amp;"ibor"&amp;Tenor,BA621,Trigger)</f>
        <v>43676</v>
      </c>
      <c r="BA621" s="101">
        <f>_xll.qlCalendarAdvance(Calendar,BA620,AY621,"f",,Trigger)</f>
        <v>43678</v>
      </c>
      <c r="BB621" s="101">
        <f>_xll.qlInterestRateIndexMaturity(Currency&amp;"ibor"&amp;Tenor,BA621,Trigger)</f>
        <v>44046</v>
      </c>
      <c r="BC621" s="246">
        <f>_xll.qlIndexFixing($AC$5,AZ621,TRUE,_xll.ohTrigger(Trigger,Trigger12M))</f>
        <v>1.2525464201817367E-2</v>
      </c>
      <c r="BD621" s="246">
        <f>_xll.qlIndexFixing($BE$1,AZ621,TRUE,_xll.ohTrigger(Trigger,Trigger12M))</f>
        <v>1.2511537617683418E-2</v>
      </c>
    </row>
    <row r="622" spans="51:56" ht="11.25" customHeight="1" x14ac:dyDescent="0.25">
      <c r="AY622" s="102" t="s">
        <v>83</v>
      </c>
      <c r="AZ622" s="101">
        <f>_xll.qlInterestRateIndexFixingDate(Currency&amp;"ibor"&amp;Tenor,BA622,Trigger)</f>
        <v>43683</v>
      </c>
      <c r="BA622" s="101">
        <f>_xll.qlCalendarAdvance(Calendar,BA621,AY622,"f",,Trigger)</f>
        <v>43685</v>
      </c>
      <c r="BB622" s="101">
        <f>_xll.qlInterestRateIndexMaturity(Currency&amp;"ibor"&amp;Tenor,BA622,Trigger)</f>
        <v>44053</v>
      </c>
      <c r="BC622" s="246">
        <f>_xll.qlIndexFixing($AC$5,AZ622,TRUE,_xll.ohTrigger(Trigger,Trigger12M))</f>
        <v>1.2580129526694113E-2</v>
      </c>
      <c r="BD622" s="246">
        <f>_xll.qlIndexFixing($BE$1,AZ622,TRUE,_xll.ohTrigger(Trigger,Trigger12M))</f>
        <v>1.2571174198077403E-2</v>
      </c>
    </row>
    <row r="623" spans="51:56" ht="11.25" customHeight="1" x14ac:dyDescent="0.25">
      <c r="AY623" s="102" t="s">
        <v>83</v>
      </c>
      <c r="AZ623" s="101">
        <f>_xll.qlInterestRateIndexFixingDate(Currency&amp;"ibor"&amp;Tenor,BA623,Trigger)</f>
        <v>43690</v>
      </c>
      <c r="BA623" s="101">
        <f>_xll.qlCalendarAdvance(Calendar,BA622,AY623,"f",,Trigger)</f>
        <v>43692</v>
      </c>
      <c r="BB623" s="101">
        <f>_xll.qlInterestRateIndexMaturity(Currency&amp;"ibor"&amp;Tenor,BA623,Trigger)</f>
        <v>44060</v>
      </c>
      <c r="BC623" s="246">
        <f>_xll.qlIndexFixing($AC$5,AZ623,TRUE,_xll.ohTrigger(Trigger,Trigger12M))</f>
        <v>1.2634764779424781E-2</v>
      </c>
      <c r="BD623" s="246">
        <f>_xll.qlIndexFixing($BE$1,AZ623,TRUE,_xll.ohTrigger(Trigger,Trigger12M))</f>
        <v>1.2630547458940858E-2</v>
      </c>
    </row>
    <row r="624" spans="51:56" ht="11.25" customHeight="1" x14ac:dyDescent="0.25">
      <c r="AY624" s="102" t="s">
        <v>83</v>
      </c>
      <c r="AZ624" s="101">
        <f>_xll.qlInterestRateIndexFixingDate(Currency&amp;"ibor"&amp;Tenor,BA624,Trigger)</f>
        <v>43697</v>
      </c>
      <c r="BA624" s="101">
        <f>_xll.qlCalendarAdvance(Calendar,BA623,AY624,"f",,Trigger)</f>
        <v>43699</v>
      </c>
      <c r="BB624" s="101">
        <f>_xll.qlInterestRateIndexMaturity(Currency&amp;"ibor"&amp;Tenor,BA624,Trigger)</f>
        <v>44067</v>
      </c>
      <c r="BC624" s="246">
        <f>_xll.qlIndexFixing($AC$5,AZ624,TRUE,_xll.ohTrigger(Trigger,Trigger12M))</f>
        <v>1.2689369954702963E-2</v>
      </c>
      <c r="BD624" s="246">
        <f>_xll.qlIndexFixing($BE$1,AZ624,TRUE,_xll.ohTrigger(Trigger,Trigger12M))</f>
        <v>1.2689663182756324E-2</v>
      </c>
    </row>
    <row r="625" spans="51:56" ht="11.25" customHeight="1" x14ac:dyDescent="0.25">
      <c r="AY625" s="102" t="s">
        <v>83</v>
      </c>
      <c r="AZ625" s="101">
        <f>_xll.qlInterestRateIndexFixingDate(Currency&amp;"ibor"&amp;Tenor,BA625,Trigger)</f>
        <v>43704</v>
      </c>
      <c r="BA625" s="101">
        <f>_xll.qlCalendarAdvance(Calendar,BA624,AY625,"f",,Trigger)</f>
        <v>43706</v>
      </c>
      <c r="BB625" s="101">
        <f>_xll.qlInterestRateIndexMaturity(Currency&amp;"ibor"&amp;Tenor,BA625,Trigger)</f>
        <v>44074</v>
      </c>
      <c r="BC625" s="246">
        <f>_xll.qlIndexFixing($AC$5,AZ625,TRUE,_xll.ohTrigger(Trigger,Trigger12M))</f>
        <v>1.2743945047223775E-2</v>
      </c>
      <c r="BD625" s="246">
        <f>_xll.qlIndexFixing($BE$1,AZ625,TRUE,_xll.ohTrigger(Trigger,Trigger12M))</f>
        <v>1.2748527153600276E-2</v>
      </c>
    </row>
    <row r="626" spans="51:56" ht="11.25" customHeight="1" x14ac:dyDescent="0.25">
      <c r="AY626" s="102" t="s">
        <v>83</v>
      </c>
      <c r="AZ626" s="101">
        <f>_xll.qlInterestRateIndexFixingDate(Currency&amp;"ibor"&amp;Tenor,BA626,Trigger)</f>
        <v>43711</v>
      </c>
      <c r="BA626" s="101">
        <f>_xll.qlCalendarAdvance(Calendar,BA625,AY626,"f",,Trigger)</f>
        <v>43713</v>
      </c>
      <c r="BB626" s="101">
        <f>_xll.qlInterestRateIndexMaturity(Currency&amp;"ibor"&amp;Tenor,BA626,Trigger)</f>
        <v>44081</v>
      </c>
      <c r="BC626" s="246">
        <f>_xll.qlIndexFixing($AC$5,AZ626,TRUE,_xll.ohTrigger(Trigger,Trigger12M))</f>
        <v>1.2798490051686019E-2</v>
      </c>
      <c r="BD626" s="246">
        <f>_xll.qlIndexFixing($BE$1,AZ626,TRUE,_xll.ohTrigger(Trigger,Trigger12M))</f>
        <v>1.2807145157130103E-2</v>
      </c>
    </row>
    <row r="627" spans="51:56" ht="11.25" customHeight="1" x14ac:dyDescent="0.25">
      <c r="AY627" s="102" t="s">
        <v>83</v>
      </c>
      <c r="AZ627" s="101">
        <f>_xll.qlInterestRateIndexFixingDate(Currency&amp;"ibor"&amp;Tenor,BA627,Trigger)</f>
        <v>43718</v>
      </c>
      <c r="BA627" s="101">
        <f>_xll.qlCalendarAdvance(Calendar,BA626,AY627,"f",,Trigger)</f>
        <v>43720</v>
      </c>
      <c r="BB627" s="101">
        <f>_xll.qlInterestRateIndexMaturity(Currency&amp;"ibor"&amp;Tenor,BA627,Trigger)</f>
        <v>44088</v>
      </c>
      <c r="BC627" s="246">
        <f>_xll.qlIndexFixing($AC$5,AZ627,TRUE,_xll.ohTrigger(Trigger,Trigger12M))</f>
        <v>1.2853004962790458E-2</v>
      </c>
      <c r="BD627" s="246">
        <f>_xll.qlIndexFixing($BE$1,AZ627,TRUE,_xll.ohTrigger(Trigger,Trigger12M))</f>
        <v>1.2865522980568679E-2</v>
      </c>
    </row>
    <row r="628" spans="51:56" ht="11.25" customHeight="1" x14ac:dyDescent="0.25">
      <c r="AY628" s="102" t="s">
        <v>83</v>
      </c>
      <c r="AZ628" s="101">
        <f>_xll.qlInterestRateIndexFixingDate(Currency&amp;"ibor"&amp;Tenor,BA628,Trigger)</f>
        <v>43725</v>
      </c>
      <c r="BA628" s="101">
        <f>_xll.qlCalendarAdvance(Calendar,BA627,AY628,"f",,Trigger)</f>
        <v>43727</v>
      </c>
      <c r="BB628" s="101">
        <f>_xll.qlInterestRateIndexMaturity(Currency&amp;"ibor"&amp;Tenor,BA628,Trigger)</f>
        <v>44095</v>
      </c>
      <c r="BC628" s="246">
        <f>_xll.qlIndexFixing($AC$5,AZ628,TRUE,_xll.ohTrigger(Trigger,Trigger12M))</f>
        <v>1.2907489775240893E-2</v>
      </c>
      <c r="BD628" s="246">
        <f>_xll.qlIndexFixing($BE$1,AZ628,TRUE,_xll.ohTrigger(Trigger,Trigger12M))</f>
        <v>1.2923666412690249E-2</v>
      </c>
    </row>
    <row r="629" spans="51:56" ht="11.25" customHeight="1" x14ac:dyDescent="0.25">
      <c r="AY629" s="102" t="s">
        <v>83</v>
      </c>
      <c r="AZ629" s="101">
        <f>_xll.qlInterestRateIndexFixingDate(Currency&amp;"ibor"&amp;Tenor,BA629,Trigger)</f>
        <v>43732</v>
      </c>
      <c r="BA629" s="101">
        <f>_xll.qlCalendarAdvance(Calendar,BA628,AY629,"f",,Trigger)</f>
        <v>43734</v>
      </c>
      <c r="BB629" s="101">
        <f>_xll.qlInterestRateIndexMaturity(Currency&amp;"ibor"&amp;Tenor,BA629,Trigger)</f>
        <v>44102</v>
      </c>
      <c r="BC629" s="246">
        <f>_xll.qlIndexFixing($AC$5,AZ629,TRUE,_xll.ohTrigger(Trigger,Trigger12M))</f>
        <v>1.2961944483743951E-2</v>
      </c>
      <c r="BD629" s="246">
        <f>_xll.qlIndexFixing($BE$1,AZ629,TRUE,_xll.ohTrigger(Trigger,Trigger12M))</f>
        <v>1.2981581243805865E-2</v>
      </c>
    </row>
    <row r="630" spans="51:56" ht="11.25" customHeight="1" x14ac:dyDescent="0.25">
      <c r="AY630" s="102" t="s">
        <v>83</v>
      </c>
      <c r="AZ630" s="101">
        <f>_xll.qlInterestRateIndexFixingDate(Currency&amp;"ibor"&amp;Tenor,BA630,Trigger)</f>
        <v>43739</v>
      </c>
      <c r="BA630" s="101">
        <f>_xll.qlCalendarAdvance(Calendar,BA629,AY630,"f",,Trigger)</f>
        <v>43741</v>
      </c>
      <c r="BB630" s="101">
        <f>_xll.qlInterestRateIndexMaturity(Currency&amp;"ibor"&amp;Tenor,BA630,Trigger)</f>
        <v>44109</v>
      </c>
      <c r="BC630" s="246">
        <f>_xll.qlIndexFixing($AC$5,AZ630,TRUE,_xll.ohTrigger(Trigger,Trigger12M))</f>
        <v>1.3016369083009077E-2</v>
      </c>
      <c r="BD630" s="246">
        <f>_xll.qlIndexFixing($BE$1,AZ630,TRUE,_xll.ohTrigger(Trigger,Trigger12M))</f>
        <v>1.3039273265751675E-2</v>
      </c>
    </row>
    <row r="631" spans="51:56" ht="11.25" customHeight="1" x14ac:dyDescent="0.25">
      <c r="AY631" s="102" t="s">
        <v>83</v>
      </c>
      <c r="AZ631" s="101">
        <f>_xll.qlInterestRateIndexFixingDate(Currency&amp;"ibor"&amp;Tenor,BA631,Trigger)</f>
        <v>43746</v>
      </c>
      <c r="BA631" s="101">
        <f>_xll.qlCalendarAdvance(Calendar,BA630,AY631,"f",,Trigger)</f>
        <v>43748</v>
      </c>
      <c r="BB631" s="101">
        <f>_xll.qlInterestRateIndexMaturity(Currency&amp;"ibor"&amp;Tenor,BA631,Trigger)</f>
        <v>44116</v>
      </c>
      <c r="BC631" s="246">
        <f>_xll.qlIndexFixing($AC$5,AZ631,TRUE,_xll.ohTrigger(Trigger,Trigger12M))</f>
        <v>1.3070763567748115E-2</v>
      </c>
      <c r="BD631" s="246">
        <f>_xll.qlIndexFixing($BE$1,AZ631,TRUE,_xll.ohTrigger(Trigger,Trigger12M))</f>
        <v>1.3096748271872823E-2</v>
      </c>
    </row>
    <row r="632" spans="51:56" ht="11.25" customHeight="1" x14ac:dyDescent="0.25">
      <c r="AY632" s="102" t="s">
        <v>83</v>
      </c>
      <c r="AZ632" s="101">
        <f>_xll.qlInterestRateIndexFixingDate(Currency&amp;"ibor"&amp;Tenor,BA632,Trigger)</f>
        <v>43753</v>
      </c>
      <c r="BA632" s="101">
        <f>_xll.qlCalendarAdvance(Calendar,BA631,AY632,"f",,Trigger)</f>
        <v>43755</v>
      </c>
      <c r="BB632" s="101">
        <f>_xll.qlInterestRateIndexMaturity(Currency&amp;"ibor"&amp;Tenor,BA632,Trigger)</f>
        <v>44123</v>
      </c>
      <c r="BC632" s="246">
        <f>_xll.qlIndexFixing($AC$5,AZ632,TRUE,_xll.ohTrigger(Trigger,Trigger12M))</f>
        <v>1.3125127932675725E-2</v>
      </c>
      <c r="BD632" s="246">
        <f>_xll.qlIndexFixing($BE$1,AZ632,TRUE,_xll.ohTrigger(Trigger,Trigger12M))</f>
        <v>1.3154012057013267E-2</v>
      </c>
    </row>
    <row r="633" spans="51:56" ht="11.25" customHeight="1" x14ac:dyDescent="0.25">
      <c r="AY633" s="102" t="s">
        <v>83</v>
      </c>
      <c r="AZ633" s="101">
        <f>_xll.qlInterestRateIndexFixingDate(Currency&amp;"ibor"&amp;Tenor,BA633,Trigger)</f>
        <v>43760</v>
      </c>
      <c r="BA633" s="101">
        <f>_xll.qlCalendarAdvance(Calendar,BA632,AY633,"f",,Trigger)</f>
        <v>43762</v>
      </c>
      <c r="BB633" s="101">
        <f>_xll.qlInterestRateIndexMaturity(Currency&amp;"ibor"&amp;Tenor,BA633,Trigger)</f>
        <v>44130</v>
      </c>
      <c r="BC633" s="246">
        <f>_xll.qlIndexFixing($AC$5,AZ633,TRUE,_xll.ohTrigger(Trigger,Trigger12M))</f>
        <v>1.3179462172509393E-2</v>
      </c>
      <c r="BD633" s="246">
        <f>_xll.qlIndexFixing($BE$1,AZ633,TRUE,_xll.ohTrigger(Trigger,Trigger12M))</f>
        <v>1.3211070417502073E-2</v>
      </c>
    </row>
    <row r="634" spans="51:56" ht="11.25" customHeight="1" x14ac:dyDescent="0.25">
      <c r="AY634" s="102" t="s">
        <v>83</v>
      </c>
      <c r="AZ634" s="101">
        <f>_xll.qlInterestRateIndexFixingDate(Currency&amp;"ibor"&amp;Tenor,BA634,Trigger)</f>
        <v>43767</v>
      </c>
      <c r="BA634" s="101">
        <f>_xll.qlCalendarAdvance(Calendar,BA633,AY634,"f",,Trigger)</f>
        <v>43769</v>
      </c>
      <c r="BB634" s="101">
        <f>_xll.qlInterestRateIndexMaturity(Currency&amp;"ibor"&amp;Tenor,BA634,Trigger)</f>
        <v>44134</v>
      </c>
      <c r="BC634" s="246">
        <f>_xll.qlIndexFixing($AC$5,AZ634,TRUE,_xll.ohTrigger(Trigger,Trigger12M))</f>
        <v>1.3221806840454781E-2</v>
      </c>
      <c r="BD634" s="246">
        <f>_xll.qlIndexFixing($BE$1,AZ634,TRUE,_xll.ohTrigger(Trigger,Trigger12M))</f>
        <v>1.3255447224943793E-2</v>
      </c>
    </row>
    <row r="635" spans="51:56" ht="11.25" customHeight="1" x14ac:dyDescent="0.25">
      <c r="AY635" s="102" t="s">
        <v>83</v>
      </c>
      <c r="AZ635" s="101">
        <f>_xll.qlInterestRateIndexFixingDate(Currency&amp;"ibor"&amp;Tenor,BA635,Trigger)</f>
        <v>43774</v>
      </c>
      <c r="BA635" s="101">
        <f>_xll.qlCalendarAdvance(Calendar,BA634,AY635,"f",,Trigger)</f>
        <v>43776</v>
      </c>
      <c r="BB635" s="101">
        <f>_xll.qlInterestRateIndexMaturity(Currency&amp;"ibor"&amp;Tenor,BA635,Trigger)</f>
        <v>44144</v>
      </c>
      <c r="BC635" s="246">
        <f>_xll.qlIndexFixing($AC$5,AZ635,TRUE,_xll.ohTrigger(Trigger,Trigger12M))</f>
        <v>1.3288040255778321E-2</v>
      </c>
      <c r="BD635" s="246">
        <f>_xll.qlIndexFixing($BE$1,AZ635,TRUE,_xll.ohTrigger(Trigger,Trigger12M))</f>
        <v>1.3324594057191476E-2</v>
      </c>
    </row>
    <row r="636" spans="51:56" ht="11.25" customHeight="1" x14ac:dyDescent="0.25">
      <c r="AY636" s="102" t="s">
        <v>83</v>
      </c>
      <c r="AZ636" s="101">
        <f>_xll.qlInterestRateIndexFixingDate(Currency&amp;"ibor"&amp;Tenor,BA636,Trigger)</f>
        <v>43781</v>
      </c>
      <c r="BA636" s="101">
        <f>_xll.qlCalendarAdvance(Calendar,BA635,AY636,"f",,Trigger)</f>
        <v>43783</v>
      </c>
      <c r="BB636" s="101">
        <f>_xll.qlInterestRateIndexMaturity(Currency&amp;"ibor"&amp;Tenor,BA636,Trigger)</f>
        <v>44151</v>
      </c>
      <c r="BC636" s="246">
        <f>_xll.qlIndexFixing($AC$5,AZ636,TRUE,_xll.ohTrigger(Trigger,Trigger12M))</f>
        <v>1.334228408866202E-2</v>
      </c>
      <c r="BD636" s="246">
        <f>_xll.qlIndexFixing($BE$1,AZ636,TRUE,_xll.ohTrigger(Trigger,Trigger12M))</f>
        <v>1.3381070936367617E-2</v>
      </c>
    </row>
    <row r="637" spans="51:56" ht="11.25" customHeight="1" x14ac:dyDescent="0.25">
      <c r="AY637" s="102" t="s">
        <v>83</v>
      </c>
      <c r="AZ637" s="101">
        <f>_xll.qlInterestRateIndexFixingDate(Currency&amp;"ibor"&amp;Tenor,BA637,Trigger)</f>
        <v>43788</v>
      </c>
      <c r="BA637" s="101">
        <f>_xll.qlCalendarAdvance(Calendar,BA636,AY637,"f",,Trigger)</f>
        <v>43790</v>
      </c>
      <c r="BB637" s="101">
        <f>_xll.qlInterestRateIndexMaturity(Currency&amp;"ibor"&amp;Tenor,BA637,Trigger)</f>
        <v>44158</v>
      </c>
      <c r="BC637" s="246">
        <f>_xll.qlIndexFixing($AC$5,AZ637,TRUE,_xll.ohTrigger(Trigger,Trigger12M))</f>
        <v>1.3396497775348876E-2</v>
      </c>
      <c r="BD637" s="246">
        <f>_xll.qlIndexFixing($BE$1,AZ637,TRUE,_xll.ohTrigger(Trigger,Trigger12M))</f>
        <v>1.3437365590819319E-2</v>
      </c>
    </row>
    <row r="638" spans="51:56" ht="11.25" customHeight="1" x14ac:dyDescent="0.25">
      <c r="AY638" s="102" t="s">
        <v>83</v>
      </c>
      <c r="AZ638" s="101">
        <f>_xll.qlInterestRateIndexFixingDate(Currency&amp;"ibor"&amp;Tenor,BA638,Trigger)</f>
        <v>43795</v>
      </c>
      <c r="BA638" s="101">
        <f>_xll.qlCalendarAdvance(Calendar,BA637,AY638,"f",,Trigger)</f>
        <v>43797</v>
      </c>
      <c r="BB638" s="101">
        <f>_xll.qlInterestRateIndexMaturity(Currency&amp;"ibor"&amp;Tenor,BA638,Trigger)</f>
        <v>44165</v>
      </c>
      <c r="BC638" s="246">
        <f>_xll.qlIndexFixing($AC$5,AZ638,TRUE,_xll.ohTrigger(Trigger,Trigger12M))</f>
        <v>1.3450681310569841E-2</v>
      </c>
      <c r="BD638" s="246">
        <f>_xll.qlIndexFixing($BE$1,AZ638,TRUE,_xll.ohTrigger(Trigger,Trigger12M))</f>
        <v>1.3493483824124632E-2</v>
      </c>
    </row>
    <row r="639" spans="51:56" ht="11.25" customHeight="1" x14ac:dyDescent="0.25">
      <c r="AY639" s="102" t="s">
        <v>83</v>
      </c>
      <c r="AZ639" s="101">
        <f>_xll.qlInterestRateIndexFixingDate(Currency&amp;"ibor"&amp;Tenor,BA639,Trigger)</f>
        <v>43802</v>
      </c>
      <c r="BA639" s="101">
        <f>_xll.qlCalendarAdvance(Calendar,BA638,AY639,"f",,Trigger)</f>
        <v>43804</v>
      </c>
      <c r="BB639" s="101">
        <f>_xll.qlInterestRateIndexMaturity(Currency&amp;"ibor"&amp;Tenor,BA639,Trigger)</f>
        <v>44172</v>
      </c>
      <c r="BC639" s="246">
        <f>_xll.qlIndexFixing($AC$5,AZ639,TRUE,_xll.ohTrigger(Trigger,Trigger12M))</f>
        <v>1.3504834689059131E-2</v>
      </c>
      <c r="BD639" s="246">
        <f>_xll.qlIndexFixing($BE$1,AZ639,TRUE,_xll.ohTrigger(Trigger,Trigger12M))</f>
        <v>1.3549431441278303E-2</v>
      </c>
    </row>
    <row r="640" spans="51:56" ht="11.25" customHeight="1" x14ac:dyDescent="0.25">
      <c r="AY640" s="102" t="s">
        <v>83</v>
      </c>
      <c r="AZ640" s="101">
        <f>_xll.qlInterestRateIndexFixingDate(Currency&amp;"ibor"&amp;Tenor,BA640,Trigger)</f>
        <v>43809</v>
      </c>
      <c r="BA640" s="101">
        <f>_xll.qlCalendarAdvance(Calendar,BA639,AY640,"f",,Trigger)</f>
        <v>43811</v>
      </c>
      <c r="BB640" s="101">
        <f>_xll.qlInterestRateIndexMaturity(Currency&amp;"ibor"&amp;Tenor,BA640,Trigger)</f>
        <v>44179</v>
      </c>
      <c r="BC640" s="246">
        <f>_xll.qlIndexFixing($AC$5,AZ640,TRUE,_xll.ohTrigger(Trigger,Trigger12M))</f>
        <v>1.355895790555291E-2</v>
      </c>
      <c r="BD640" s="246">
        <f>_xll.qlIndexFixing($BE$1,AZ640,TRUE,_xll.ohTrigger(Trigger,Trigger12M))</f>
        <v>1.3605214248682648E-2</v>
      </c>
    </row>
    <row r="641" spans="51:56" ht="11.25" customHeight="1" x14ac:dyDescent="0.25">
      <c r="AY641" s="102" t="s">
        <v>83</v>
      </c>
      <c r="AZ641" s="101">
        <f>_xll.qlInterestRateIndexFixingDate(Currency&amp;"ibor"&amp;Tenor,BA641,Trigger)</f>
        <v>43816</v>
      </c>
      <c r="BA641" s="101">
        <f>_xll.qlCalendarAdvance(Calendar,BA640,AY641,"f",,Trigger)</f>
        <v>43818</v>
      </c>
      <c r="BB641" s="101">
        <f>_xll.qlInterestRateIndexMaturity(Currency&amp;"ibor"&amp;Tenor,BA641,Trigger)</f>
        <v>44186</v>
      </c>
      <c r="BC641" s="246">
        <f>_xll.qlIndexFixing($AC$5,AZ641,TRUE,_xll.ohTrigger(Trigger,Trigger12M))</f>
        <v>1.3613050954790389E-2</v>
      </c>
      <c r="BD641" s="246">
        <f>_xll.qlIndexFixing($BE$1,AZ641,TRUE,_xll.ohTrigger(Trigger,Trigger12M))</f>
        <v>1.3660838054136041E-2</v>
      </c>
    </row>
    <row r="642" spans="51:56" ht="11.25" customHeight="1" x14ac:dyDescent="0.25">
      <c r="AY642" s="102" t="s">
        <v>83</v>
      </c>
      <c r="AZ642" s="101">
        <f>_xll.qlInterestRateIndexFixingDate(Currency&amp;"ibor"&amp;Tenor,BA642,Trigger)</f>
        <v>43822</v>
      </c>
      <c r="BA642" s="101">
        <f>_xll.qlCalendarAdvance(Calendar,BA641,AY642,"f",,Trigger)</f>
        <v>43826</v>
      </c>
      <c r="BB642" s="101">
        <f>_xll.qlInterestRateIndexMaturity(Currency&amp;"ibor"&amp;Tenor,BA642,Trigger)</f>
        <v>44193</v>
      </c>
      <c r="BC642" s="246">
        <f>_xll.qlIndexFixing($AC$5,AZ642,TRUE,_xll.ohTrigger(Trigger,Trigger12M))</f>
        <v>1.3670754592444403E-2</v>
      </c>
      <c r="BD642" s="246">
        <f>_xll.qlIndexFixing($BE$1,AZ642,TRUE,_xll.ohTrigger(Trigger,Trigger12M))</f>
        <v>1.3720099869948184E-2</v>
      </c>
    </row>
    <row r="643" spans="51:56" ht="11.25" customHeight="1" x14ac:dyDescent="0.25">
      <c r="AY643" s="102" t="s">
        <v>83</v>
      </c>
      <c r="AZ643" s="101">
        <f>_xll.qlInterestRateIndexFixingDate(Currency&amp;"ibor"&amp;Tenor,BA643,Trigger)</f>
        <v>43830</v>
      </c>
      <c r="BA643" s="101">
        <f>_xll.qlCalendarAdvance(Calendar,BA642,AY643,"f",,Trigger)</f>
        <v>43833</v>
      </c>
      <c r="BB643" s="101">
        <f>_xll.qlInterestRateIndexMaturity(Currency&amp;"ibor"&amp;Tenor,BA643,Trigger)</f>
        <v>44200</v>
      </c>
      <c r="BC643" s="246">
        <f>_xll.qlIndexFixing($AC$5,AZ643,TRUE,_xll.ohTrigger(Trigger,Trigger12M))</f>
        <v>1.3724771317974628E-2</v>
      </c>
      <c r="BD643" s="246">
        <f>_xll.qlIndexFixing($BE$1,AZ643,TRUE,_xll.ohTrigger(Trigger,Trigger12M))</f>
        <v>1.377540522495467E-2</v>
      </c>
    </row>
    <row r="644" spans="51:56" ht="11.25" customHeight="1" x14ac:dyDescent="0.25">
      <c r="AY644" s="102" t="s">
        <v>83</v>
      </c>
      <c r="AZ644" s="101">
        <f>_xll.qlInterestRateIndexFixingDate(Currency&amp;"ibor"&amp;Tenor,BA644,Trigger)</f>
        <v>43838</v>
      </c>
      <c r="BA644" s="101">
        <f>_xll.qlCalendarAdvance(Calendar,BA643,AY644,"f",,Trigger)</f>
        <v>43840</v>
      </c>
      <c r="BB644" s="101">
        <f>_xll.qlInterestRateIndexMaturity(Currency&amp;"ibor"&amp;Tenor,BA644,Trigger)</f>
        <v>44207</v>
      </c>
      <c r="BC644" s="246">
        <f>_xll.qlIndexFixing($AC$5,AZ644,TRUE,_xll.ohTrigger(Trigger,Trigger12M))</f>
        <v>1.3778757761719274E-2</v>
      </c>
      <c r="BD644" s="246">
        <f>_xll.qlIndexFixing($BE$1,AZ644,TRUE,_xll.ohTrigger(Trigger,Trigger12M))</f>
        <v>1.3830569426947737E-2</v>
      </c>
    </row>
    <row r="645" spans="51:56" ht="11.25" customHeight="1" x14ac:dyDescent="0.25">
      <c r="AY645" s="102" t="s">
        <v>83</v>
      </c>
      <c r="AZ645" s="101">
        <f>_xll.qlInterestRateIndexFixingDate(Currency&amp;"ibor"&amp;Tenor,BA645,Trigger)</f>
        <v>43845</v>
      </c>
      <c r="BA645" s="101">
        <f>_xll.qlCalendarAdvance(Calendar,BA644,AY645,"f",,Trigger)</f>
        <v>43847</v>
      </c>
      <c r="BB645" s="101">
        <f>_xll.qlInterestRateIndexMaturity(Currency&amp;"ibor"&amp;Tenor,BA645,Trigger)</f>
        <v>44214</v>
      </c>
      <c r="BC645" s="246">
        <f>_xll.qlIndexFixing($AC$5,AZ645,TRUE,_xll.ohTrigger(Trigger,Trigger12M))</f>
        <v>1.3832713918429131E-2</v>
      </c>
      <c r="BD645" s="246">
        <f>_xll.qlIndexFixing($BE$1,AZ645,TRUE,_xll.ohTrigger(Trigger,Trigger12M))</f>
        <v>1.3885598305069675E-2</v>
      </c>
    </row>
    <row r="646" spans="51:56" ht="11.25" customHeight="1" x14ac:dyDescent="0.25">
      <c r="AY646" s="102" t="s">
        <v>83</v>
      </c>
      <c r="AZ646" s="101">
        <f>_xll.qlInterestRateIndexFixingDate(Currency&amp;"ibor"&amp;Tenor,BA646,Trigger)</f>
        <v>43852</v>
      </c>
      <c r="BA646" s="101">
        <f>_xll.qlCalendarAdvance(Calendar,BA645,AY646,"f",,Trigger)</f>
        <v>43854</v>
      </c>
      <c r="BB646" s="101">
        <f>_xll.qlInterestRateIndexMaturity(Currency&amp;"ibor"&amp;Tenor,BA646,Trigger)</f>
        <v>44221</v>
      </c>
      <c r="BC646" s="246">
        <f>_xll.qlIndexFixing($AC$5,AZ646,TRUE,_xll.ohTrigger(Trigger,Trigger12M))</f>
        <v>1.388663978285761E-2</v>
      </c>
      <c r="BD646" s="246">
        <f>_xll.qlIndexFixing($BE$1,AZ646,TRUE,_xll.ohTrigger(Trigger,Trigger12M))</f>
        <v>1.3940497689813848E-2</v>
      </c>
    </row>
    <row r="647" spans="51:56" ht="11.25" customHeight="1" x14ac:dyDescent="0.25">
      <c r="AY647" s="102" t="s">
        <v>83</v>
      </c>
      <c r="AZ647" s="101">
        <f>_xll.qlInterestRateIndexFixingDate(Currency&amp;"ibor"&amp;Tenor,BA647,Trigger)</f>
        <v>43859</v>
      </c>
      <c r="BA647" s="101">
        <f>_xll.qlCalendarAdvance(Calendar,BA646,AY647,"f",,Trigger)</f>
        <v>43861</v>
      </c>
      <c r="BB647" s="101">
        <f>_xll.qlInterestRateIndexMaturity(Currency&amp;"ibor"&amp;Tenor,BA647,Trigger)</f>
        <v>44225</v>
      </c>
      <c r="BC647" s="246">
        <f>_xll.qlIndexFixing($AC$5,AZ647,TRUE,_xll.ohTrigger(Trigger,Trigger12M))</f>
        <v>1.3928127052956556E-2</v>
      </c>
      <c r="BD647" s="246">
        <f>_xll.qlIndexFixing($BE$1,AZ647,TRUE,_xll.ohTrigger(Trigger,Trigger12M))</f>
        <v>1.3982940335814882E-2</v>
      </c>
    </row>
    <row r="648" spans="51:56" ht="11.25" customHeight="1" x14ac:dyDescent="0.25">
      <c r="AY648" s="102" t="s">
        <v>83</v>
      </c>
      <c r="AZ648" s="101">
        <f>_xll.qlInterestRateIndexFixingDate(Currency&amp;"ibor"&amp;Tenor,BA648,Trigger)</f>
        <v>43866</v>
      </c>
      <c r="BA648" s="101">
        <f>_xll.qlCalendarAdvance(Calendar,BA647,AY648,"f",,Trigger)</f>
        <v>43868</v>
      </c>
      <c r="BB648" s="101">
        <f>_xll.qlInterestRateIndexMaturity(Currency&amp;"ibor"&amp;Tenor,BA648,Trigger)</f>
        <v>44235</v>
      </c>
      <c r="BC648" s="246">
        <f>_xll.qlIndexFixing($AC$5,AZ648,TRUE,_xll.ohTrigger(Trigger,Trigger12M))</f>
        <v>1.3994400613899512E-2</v>
      </c>
      <c r="BD648" s="246">
        <f>_xll.qlIndexFixing($BE$1,AZ648,TRUE,_xll.ohTrigger(Trigger,Trigger12M))</f>
        <v>1.4049931307857855E-2</v>
      </c>
    </row>
    <row r="649" spans="51:56" ht="11.25" customHeight="1" x14ac:dyDescent="0.25">
      <c r="AY649" s="102" t="s">
        <v>83</v>
      </c>
      <c r="AZ649" s="101">
        <f>_xll.qlInterestRateIndexFixingDate(Currency&amp;"ibor"&amp;Tenor,BA649,Trigger)</f>
        <v>43873</v>
      </c>
      <c r="BA649" s="101">
        <f>_xll.qlCalendarAdvance(Calendar,BA648,AY649,"f",,Trigger)</f>
        <v>43875</v>
      </c>
      <c r="BB649" s="101">
        <f>_xll.qlInterestRateIndexMaturity(Currency&amp;"ibor"&amp;Tenor,BA649,Trigger)</f>
        <v>44242</v>
      </c>
      <c r="BC649" s="246">
        <f>_xll.qlIndexFixing($AC$5,AZ649,TRUE,_xll.ohTrigger(Trigger,Trigger12M))</f>
        <v>1.4048235570033691E-2</v>
      </c>
      <c r="BD649" s="246">
        <f>_xll.qlIndexFixing($BE$1,AZ649,TRUE,_xll.ohTrigger(Trigger,Trigger12M))</f>
        <v>1.4104477208835956E-2</v>
      </c>
    </row>
    <row r="650" spans="51:56" ht="11.25" customHeight="1" x14ac:dyDescent="0.25">
      <c r="AY650" s="102" t="s">
        <v>83</v>
      </c>
      <c r="AZ650" s="101">
        <f>_xll.qlInterestRateIndexFixingDate(Currency&amp;"ibor"&amp;Tenor,BA650,Trigger)</f>
        <v>43880</v>
      </c>
      <c r="BA650" s="101">
        <f>_xll.qlCalendarAdvance(Calendar,BA649,AY650,"f",,Trigger)</f>
        <v>43882</v>
      </c>
      <c r="BB650" s="101">
        <f>_xll.qlInterestRateIndexMaturity(Currency&amp;"ibor"&amp;Tenor,BA650,Trigger)</f>
        <v>44249</v>
      </c>
      <c r="BC650" s="246">
        <f>_xll.qlIndexFixing($AC$5,AZ650,TRUE,_xll.ohTrigger(Trigger,Trigger12M))</f>
        <v>1.4102040212928648E-2</v>
      </c>
      <c r="BD650" s="246">
        <f>_xll.qlIndexFixing($BE$1,AZ650,TRUE,_xll.ohTrigger(Trigger,Trigger12M))</f>
        <v>1.4158916951780414E-2</v>
      </c>
    </row>
    <row r="651" spans="51:56" ht="11.25" customHeight="1" x14ac:dyDescent="0.25">
      <c r="AY651" s="102" t="s">
        <v>83</v>
      </c>
      <c r="AZ651" s="101">
        <f>_xll.qlInterestRateIndexFixingDate(Currency&amp;"ibor"&amp;Tenor,BA651,Trigger)</f>
        <v>43887</v>
      </c>
      <c r="BA651" s="101">
        <f>_xll.qlCalendarAdvance(Calendar,BA650,AY651,"f",,Trigger)</f>
        <v>43889</v>
      </c>
      <c r="BB651" s="101">
        <f>_xll.qlInterestRateIndexMaturity(Currency&amp;"ibor"&amp;Tenor,BA651,Trigger)</f>
        <v>44253</v>
      </c>
      <c r="BC651" s="246">
        <f>_xll.qlIndexFixing($AC$5,AZ651,TRUE,_xll.ohTrigger(Trigger,Trigger12M))</f>
        <v>1.414325738598741E-2</v>
      </c>
      <c r="BD651" s="246">
        <f>_xll.qlIndexFixing($BE$1,AZ651,TRUE,_xll.ohTrigger(Trigger,Trigger12M))</f>
        <v>1.42009274431198E-2</v>
      </c>
    </row>
    <row r="652" spans="51:56" ht="11.25" customHeight="1" x14ac:dyDescent="0.25">
      <c r="AY652" s="102" t="s">
        <v>83</v>
      </c>
      <c r="AZ652" s="101">
        <f>_xll.qlInterestRateIndexFixingDate(Currency&amp;"ibor"&amp;Tenor,BA652,Trigger)</f>
        <v>43894</v>
      </c>
      <c r="BA652" s="101">
        <f>_xll.qlCalendarAdvance(Calendar,BA651,AY652,"f",,Trigger)</f>
        <v>43896</v>
      </c>
      <c r="BB652" s="101">
        <f>_xll.qlInterestRateIndexMaturity(Currency&amp;"ibor"&amp;Tenor,BA652,Trigger)</f>
        <v>44263</v>
      </c>
      <c r="BC652" s="246">
        <f>_xll.qlIndexFixing($AC$5,AZ652,TRUE,_xll.ohTrigger(Trigger,Trigger12M))</f>
        <v>1.4209558538072683E-2</v>
      </c>
      <c r="BD652" s="246">
        <f>_xll.qlIndexFixing($BE$1,AZ652,TRUE,_xll.ohTrigger(Trigger,Trigger12M))</f>
        <v>1.4267501313449987E-2</v>
      </c>
    </row>
    <row r="653" spans="51:56" ht="11.25" customHeight="1" x14ac:dyDescent="0.25">
      <c r="AY653" s="102" t="s">
        <v>83</v>
      </c>
      <c r="AZ653" s="101">
        <f>_xll.qlInterestRateIndexFixingDate(Currency&amp;"ibor"&amp;Tenor,BA653,Trigger)</f>
        <v>43901</v>
      </c>
      <c r="BA653" s="101">
        <f>_xll.qlCalendarAdvance(Calendar,BA652,AY653,"f",,Trigger)</f>
        <v>43903</v>
      </c>
      <c r="BB653" s="101">
        <f>_xll.qlInterestRateIndexMaturity(Currency&amp;"ibor"&amp;Tenor,BA653,Trigger)</f>
        <v>44270</v>
      </c>
      <c r="BC653" s="246">
        <f>_xll.qlIndexFixing($AC$5,AZ653,TRUE,_xll.ohTrigger(Trigger,Trigger12M))</f>
        <v>1.4263272209864945E-2</v>
      </c>
      <c r="BD653" s="246">
        <f>_xll.qlIndexFixing($BE$1,AZ653,TRUE,_xll.ohTrigger(Trigger,Trigger12M))</f>
        <v>1.4321657610387941E-2</v>
      </c>
    </row>
    <row r="654" spans="51:56" ht="11.25" customHeight="1" x14ac:dyDescent="0.25">
      <c r="AY654" s="102" t="s">
        <v>83</v>
      </c>
      <c r="AZ654" s="101">
        <f>_xll.qlInterestRateIndexFixingDate(Currency&amp;"ibor"&amp;Tenor,BA654,Trigger)</f>
        <v>43908</v>
      </c>
      <c r="BA654" s="101">
        <f>_xll.qlCalendarAdvance(Calendar,BA653,AY654,"f",,Trigger)</f>
        <v>43910</v>
      </c>
      <c r="BB654" s="101">
        <f>_xll.qlInterestRateIndexMaturity(Currency&amp;"ibor"&amp;Tenor,BA654,Trigger)</f>
        <v>44277</v>
      </c>
      <c r="BC654" s="246">
        <f>_xll.qlIndexFixing($AC$5,AZ654,TRUE,_xll.ohTrigger(Trigger,Trigger12M))</f>
        <v>1.4316955547503927E-2</v>
      </c>
      <c r="BD654" s="246">
        <f>_xll.qlIndexFixing($BE$1,AZ654,TRUE,_xll.ohTrigger(Trigger,Trigger12M))</f>
        <v>1.4375731105704424E-2</v>
      </c>
    </row>
    <row r="655" spans="51:56" ht="11.25" customHeight="1" x14ac:dyDescent="0.25">
      <c r="AY655" s="102" t="s">
        <v>83</v>
      </c>
      <c r="AZ655" s="101">
        <f>_xll.qlInterestRateIndexFixingDate(Currency&amp;"ibor"&amp;Tenor,BA655,Trigger)</f>
        <v>43915</v>
      </c>
      <c r="BA655" s="101">
        <f>_xll.qlCalendarAdvance(Calendar,BA654,AY655,"f",,Trigger)</f>
        <v>43917</v>
      </c>
      <c r="BB655" s="101">
        <f>_xll.qlInterestRateIndexMaturity(Currency&amp;"ibor"&amp;Tenor,BA655,Trigger)</f>
        <v>44284</v>
      </c>
      <c r="BC655" s="246">
        <f>_xll.qlIndexFixing($AC$5,AZ655,TRUE,_xll.ohTrigger(Trigger,Trigger12M))</f>
        <v>1.4370608545768082E-2</v>
      </c>
      <c r="BD655" s="246">
        <f>_xll.qlIndexFixing($BE$1,AZ655,TRUE,_xll.ohTrigger(Trigger,Trigger12M))</f>
        <v>1.4429727641752084E-2</v>
      </c>
    </row>
    <row r="656" spans="51:56" ht="11.25" customHeight="1" x14ac:dyDescent="0.25">
      <c r="AY656" s="102" t="s">
        <v>83</v>
      </c>
      <c r="AZ656" s="101">
        <f>_xll.qlInterestRateIndexFixingDate(Currency&amp;"ibor"&amp;Tenor,BA656,Trigger)</f>
        <v>43922</v>
      </c>
      <c r="BA656" s="101">
        <f>_xll.qlCalendarAdvance(Calendar,BA655,AY656,"f",,Trigger)</f>
        <v>43924</v>
      </c>
      <c r="BB656" s="101">
        <f>_xll.qlInterestRateIndexMaturity(Currency&amp;"ibor"&amp;Tenor,BA656,Trigger)</f>
        <v>44292</v>
      </c>
      <c r="BC656" s="246">
        <f>_xll.qlIndexFixing($AC$5,AZ656,TRUE,_xll.ohTrigger(Trigger,Trigger12M))</f>
        <v>1.4428483428786521E-2</v>
      </c>
      <c r="BD656" s="246">
        <f>_xll.qlIndexFixing($BE$1,AZ656,TRUE,_xll.ohTrigger(Trigger,Trigger12M))</f>
        <v>1.4487768096771728E-2</v>
      </c>
    </row>
    <row r="657" spans="51:56" ht="11.25" customHeight="1" x14ac:dyDescent="0.25">
      <c r="AY657" s="102" t="s">
        <v>83</v>
      </c>
      <c r="AZ657" s="101">
        <f>_xll.qlInterestRateIndexFixingDate(Currency&amp;"ibor"&amp;Tenor,BA657,Trigger)</f>
        <v>43929</v>
      </c>
      <c r="BA657" s="101">
        <f>_xll.qlCalendarAdvance(Calendar,BA656,AY657,"f",,Trigger)</f>
        <v>43935</v>
      </c>
      <c r="BB657" s="101">
        <f>_xll.qlInterestRateIndexMaturity(Currency&amp;"ibor"&amp;Tenor,BA657,Trigger)</f>
        <v>44300</v>
      </c>
      <c r="BC657" s="246">
        <f>_xll.qlIndexFixing($AC$5,AZ657,TRUE,_xll.ohTrigger(Trigger,Trigger12M))</f>
        <v>1.4499891658737519E-2</v>
      </c>
      <c r="BD657" s="246">
        <f>_xll.qlIndexFixing($BE$1,AZ657,TRUE,_xll.ohTrigger(Trigger,Trigger12M))</f>
        <v>1.4560029010864187E-2</v>
      </c>
    </row>
    <row r="658" spans="51:56" ht="11.25" customHeight="1" x14ac:dyDescent="0.25">
      <c r="AY658" s="102" t="s">
        <v>83</v>
      </c>
      <c r="AZ658" s="101">
        <f>_xll.qlInterestRateIndexFixingDate(Currency&amp;"ibor"&amp;Tenor,BA658,Trigger)</f>
        <v>43938</v>
      </c>
      <c r="BA658" s="101">
        <f>_xll.qlCalendarAdvance(Calendar,BA657,AY658,"f",,Trigger)</f>
        <v>43942</v>
      </c>
      <c r="BB658" s="101">
        <f>_xll.qlInterestRateIndexMaturity(Currency&amp;"ibor"&amp;Tenor,BA658,Trigger)</f>
        <v>44307</v>
      </c>
      <c r="BC658" s="246">
        <f>_xll.qlIndexFixing($AC$5,AZ658,TRUE,_xll.ohTrigger(Trigger,Trigger12M))</f>
        <v>1.4553409712207374E-2</v>
      </c>
      <c r="BD658" s="246">
        <f>_xll.qlIndexFixing($BE$1,AZ658,TRUE,_xll.ohTrigger(Trigger,Trigger12M))</f>
        <v>1.461379451852488E-2</v>
      </c>
    </row>
    <row r="659" spans="51:56" ht="11.25" customHeight="1" x14ac:dyDescent="0.25">
      <c r="AY659" s="102" t="s">
        <v>83</v>
      </c>
      <c r="AZ659" s="101">
        <f>_xll.qlInterestRateIndexFixingDate(Currency&amp;"ibor"&amp;Tenor,BA659,Trigger)</f>
        <v>43945</v>
      </c>
      <c r="BA659" s="101">
        <f>_xll.qlCalendarAdvance(Calendar,BA658,AY659,"f",,Trigger)</f>
        <v>43949</v>
      </c>
      <c r="BB659" s="101">
        <f>_xll.qlInterestRateIndexMaturity(Currency&amp;"ibor"&amp;Tenor,BA659,Trigger)</f>
        <v>44314</v>
      </c>
      <c r="BC659" s="246">
        <f>_xll.qlIndexFixing($AC$5,AZ659,TRUE,_xll.ohTrigger(Trigger,Trigger12M))</f>
        <v>1.4606897204989224E-2</v>
      </c>
      <c r="BD659" s="246">
        <f>_xll.qlIndexFixing($BE$1,AZ659,TRUE,_xll.ohTrigger(Trigger,Trigger12M))</f>
        <v>1.4667509449779167E-2</v>
      </c>
    </row>
    <row r="660" spans="51:56" ht="11.25" customHeight="1" x14ac:dyDescent="0.25">
      <c r="AY660" s="102" t="s">
        <v>83</v>
      </c>
      <c r="AZ660" s="101">
        <f>_xll.qlInterestRateIndexFixingDate(Currency&amp;"ibor"&amp;Tenor,BA660,Trigger)</f>
        <v>43951</v>
      </c>
      <c r="BA660" s="101">
        <f>_xll.qlCalendarAdvance(Calendar,BA659,AY660,"f",,Trigger)</f>
        <v>43956</v>
      </c>
      <c r="BB660" s="101">
        <f>_xll.qlInterestRateIndexMaturity(Currency&amp;"ibor"&amp;Tenor,BA660,Trigger)</f>
        <v>44321</v>
      </c>
      <c r="BC660" s="246">
        <f>_xll.qlIndexFixing($AC$5,AZ660,TRUE,_xll.ohTrigger(Trigger,Trigger12M))</f>
        <v>1.4660354131877584E-2</v>
      </c>
      <c r="BD660" s="246">
        <f>_xll.qlIndexFixing($BE$1,AZ660,TRUE,_xll.ohTrigger(Trigger,Trigger12M))</f>
        <v>1.4721179685680721E-2</v>
      </c>
    </row>
    <row r="661" spans="51:56" ht="11.25" customHeight="1" x14ac:dyDescent="0.25">
      <c r="AY661" s="102" t="s">
        <v>83</v>
      </c>
      <c r="AZ661" s="101">
        <f>_xll.qlInterestRateIndexFixingDate(Currency&amp;"ibor"&amp;Tenor,BA661,Trigger)</f>
        <v>43959</v>
      </c>
      <c r="BA661" s="101">
        <f>_xll.qlCalendarAdvance(Calendar,BA660,AY661,"f",,Trigger)</f>
        <v>43963</v>
      </c>
      <c r="BB661" s="101">
        <f>_xll.qlInterestRateIndexMaturity(Currency&amp;"ibor"&amp;Tenor,BA661,Trigger)</f>
        <v>44328</v>
      </c>
      <c r="BC661" s="246">
        <f>_xll.qlIndexFixing($AC$5,AZ661,TRUE,_xll.ohTrigger(Trigger,Trigger12M))</f>
        <v>1.4713780487669826E-2</v>
      </c>
      <c r="BD661" s="246">
        <f>_xll.qlIndexFixing($BE$1,AZ661,TRUE,_xll.ohTrigger(Trigger,Trigger12M))</f>
        <v>1.477481110855321E-2</v>
      </c>
    </row>
    <row r="662" spans="51:56" ht="11.25" customHeight="1" x14ac:dyDescent="0.25">
      <c r="AY662" s="102" t="s">
        <v>83</v>
      </c>
      <c r="AZ662" s="101">
        <f>_xll.qlInterestRateIndexFixingDate(Currency&amp;"ibor"&amp;Tenor,BA662,Trigger)</f>
        <v>43966</v>
      </c>
      <c r="BA662" s="101">
        <f>_xll.qlCalendarAdvance(Calendar,BA661,AY662,"f",,Trigger)</f>
        <v>43970</v>
      </c>
      <c r="BB662" s="101">
        <f>_xll.qlInterestRateIndexMaturity(Currency&amp;"ibor"&amp;Tenor,BA662,Trigger)</f>
        <v>44335</v>
      </c>
      <c r="BC662" s="246">
        <f>_xll.qlIndexFixing($AC$5,AZ662,TRUE,_xll.ohTrigger(Trigger,Trigger12M))</f>
        <v>1.476717626716594E-2</v>
      </c>
      <c r="BD662" s="246">
        <f>_xll.qlIndexFixing($BE$1,AZ662,TRUE,_xll.ohTrigger(Trigger,Trigger12M))</f>
        <v>1.4828409601986798E-2</v>
      </c>
    </row>
    <row r="663" spans="51:56" ht="11.25" customHeight="1" x14ac:dyDescent="0.25">
      <c r="AY663" s="102" t="s">
        <v>83</v>
      </c>
      <c r="AZ663" s="101">
        <f>_xll.qlInterestRateIndexFixingDate(Currency&amp;"ibor"&amp;Tenor,BA663,Trigger)</f>
        <v>43973</v>
      </c>
      <c r="BA663" s="101">
        <f>_xll.qlCalendarAdvance(Calendar,BA662,AY663,"f",,Trigger)</f>
        <v>43977</v>
      </c>
      <c r="BB663" s="101">
        <f>_xll.qlInterestRateIndexMaturity(Currency&amp;"ibor"&amp;Tenor,BA663,Trigger)</f>
        <v>44342</v>
      </c>
      <c r="BC663" s="246">
        <f>_xll.qlIndexFixing($AC$5,AZ663,TRUE,_xll.ohTrigger(Trigger,Trigger12M))</f>
        <v>1.4820541465168773E-2</v>
      </c>
      <c r="BD663" s="246">
        <f>_xll.qlIndexFixing($BE$1,AZ663,TRUE,_xll.ohTrigger(Trigger,Trigger12M))</f>
        <v>1.4881981050837045E-2</v>
      </c>
    </row>
    <row r="664" spans="51:56" ht="11.25" customHeight="1" x14ac:dyDescent="0.25">
      <c r="AY664" s="102" t="s">
        <v>83</v>
      </c>
      <c r="AZ664" s="101">
        <f>_xll.qlInterestRateIndexFixingDate(Currency&amp;"ibor"&amp;Tenor,BA664,Trigger)</f>
        <v>43980</v>
      </c>
      <c r="BA664" s="101">
        <f>_xll.qlCalendarAdvance(Calendar,BA663,AY664,"f",,Trigger)</f>
        <v>43984</v>
      </c>
      <c r="BB664" s="101">
        <f>_xll.qlInterestRateIndexMaturity(Currency&amp;"ibor"&amp;Tenor,BA664,Trigger)</f>
        <v>44349</v>
      </c>
      <c r="BC664" s="246">
        <f>_xll.qlIndexFixing($AC$5,AZ664,TRUE,_xll.ohTrigger(Trigger,Trigger12M))</f>
        <v>1.4873876076484232E-2</v>
      </c>
      <c r="BD664" s="246">
        <f>_xll.qlIndexFixing($BE$1,AZ664,TRUE,_xll.ohTrigger(Trigger,Trigger12M))</f>
        <v>1.4935531341222941E-2</v>
      </c>
    </row>
    <row r="665" spans="51:56" ht="11.25" customHeight="1" x14ac:dyDescent="0.25">
      <c r="AY665" s="102" t="s">
        <v>83</v>
      </c>
      <c r="AZ665" s="101">
        <f>_xll.qlInterestRateIndexFixingDate(Currency&amp;"ibor"&amp;Tenor,BA665,Trigger)</f>
        <v>43987</v>
      </c>
      <c r="BA665" s="101">
        <f>_xll.qlCalendarAdvance(Calendar,BA664,AY665,"f",,Trigger)</f>
        <v>43991</v>
      </c>
      <c r="BB665" s="101">
        <f>_xll.qlInterestRateIndexMaturity(Currency&amp;"ibor"&amp;Tenor,BA665,Trigger)</f>
        <v>44356</v>
      </c>
      <c r="BC665" s="246">
        <f>_xll.qlIndexFixing($AC$5,AZ665,TRUE,_xll.ohTrigger(Trigger,Trigger12M))</f>
        <v>1.4927180095920633E-2</v>
      </c>
      <c r="BD665" s="246">
        <f>_xll.qlIndexFixing($BE$1,AZ665,TRUE,_xll.ohTrigger(Trigger,Trigger12M))</f>
        <v>1.4989066360524715E-2</v>
      </c>
    </row>
    <row r="666" spans="51:56" ht="11.25" customHeight="1" x14ac:dyDescent="0.25">
      <c r="AY666" s="102" t="s">
        <v>83</v>
      </c>
      <c r="AZ666" s="101">
        <f>_xll.qlInterestRateIndexFixingDate(Currency&amp;"ibor"&amp;Tenor,BA666,Trigger)</f>
        <v>43994</v>
      </c>
      <c r="BA666" s="101">
        <f>_xll.qlCalendarAdvance(Calendar,BA665,AY666,"f",,Trigger)</f>
        <v>43998</v>
      </c>
      <c r="BB666" s="101">
        <f>_xll.qlInterestRateIndexMaturity(Currency&amp;"ibor"&amp;Tenor,BA666,Trigger)</f>
        <v>44363</v>
      </c>
      <c r="BC666" s="246">
        <f>_xll.qlIndexFixing($AC$5,AZ666,TRUE,_xll.ohTrigger(Trigger,Trigger12M))</f>
        <v>1.4980453518289359E-2</v>
      </c>
      <c r="BD666" s="246">
        <f>_xll.qlIndexFixing($BE$1,AZ666,TRUE,_xll.ohTrigger(Trigger,Trigger12M))</f>
        <v>1.5042591997384268E-2</v>
      </c>
    </row>
    <row r="667" spans="51:56" ht="11.25" customHeight="1" x14ac:dyDescent="0.25">
      <c r="AY667" s="102" t="s">
        <v>83</v>
      </c>
      <c r="AZ667" s="101">
        <f>_xll.qlInterestRateIndexFixingDate(Currency&amp;"ibor"&amp;Tenor,BA667,Trigger)</f>
        <v>44001</v>
      </c>
      <c r="BA667" s="101">
        <f>_xll.qlCalendarAdvance(Calendar,BA666,AY667,"f",,Trigger)</f>
        <v>44005</v>
      </c>
      <c r="BB667" s="101">
        <f>_xll.qlInterestRateIndexMaturity(Currency&amp;"ibor"&amp;Tenor,BA667,Trigger)</f>
        <v>44370</v>
      </c>
      <c r="BC667" s="246">
        <f>_xll.qlIndexFixing($AC$5,AZ667,TRUE,_xll.ohTrigger(Trigger,Trigger12M))</f>
        <v>1.5033696338404422E-2</v>
      </c>
      <c r="BD667" s="246">
        <f>_xll.qlIndexFixing($BE$1,AZ667,TRUE,_xll.ohTrigger(Trigger,Trigger12M))</f>
        <v>1.509611414170277E-2</v>
      </c>
    </row>
    <row r="668" spans="51:56" ht="11.25" customHeight="1" x14ac:dyDescent="0.25">
      <c r="AY668" s="102" t="s">
        <v>83</v>
      </c>
      <c r="AZ668" s="101">
        <f>_xll.qlInterestRateIndexFixingDate(Currency&amp;"ibor"&amp;Tenor,BA668,Trigger)</f>
        <v>44008</v>
      </c>
      <c r="BA668" s="101">
        <f>_xll.qlCalendarAdvance(Calendar,BA667,AY668,"f",,Trigger)</f>
        <v>44012</v>
      </c>
      <c r="BB668" s="101">
        <f>_xll.qlInterestRateIndexMaturity(Currency&amp;"ibor"&amp;Tenor,BA668,Trigger)</f>
        <v>44377</v>
      </c>
      <c r="BC668" s="246">
        <f>_xll.qlIndexFixing($AC$5,AZ668,TRUE,_xll.ohTrigger(Trigger,Trigger12M))</f>
        <v>1.5086908551082683E-2</v>
      </c>
      <c r="BD668" s="246">
        <f>_xll.qlIndexFixing($BE$1,AZ668,TRUE,_xll.ohTrigger(Trigger,Trigger12M))</f>
        <v>1.5149638684641753E-2</v>
      </c>
    </row>
    <row r="669" spans="51:56" ht="11.25" customHeight="1" x14ac:dyDescent="0.25">
      <c r="AY669" s="102" t="s">
        <v>83</v>
      </c>
      <c r="AZ669" s="101">
        <f>_xll.qlInterestRateIndexFixingDate(Currency&amp;"ibor"&amp;Tenor,BA669,Trigger)</f>
        <v>44015</v>
      </c>
      <c r="BA669" s="101">
        <f>_xll.qlCalendarAdvance(Calendar,BA668,AY669,"f",,Trigger)</f>
        <v>44019</v>
      </c>
      <c r="BB669" s="101">
        <f>_xll.qlInterestRateIndexMaturity(Currency&amp;"ibor"&amp;Tenor,BA669,Trigger)</f>
        <v>44384</v>
      </c>
      <c r="BC669" s="246">
        <f>_xll.qlIndexFixing($AC$5,AZ669,TRUE,_xll.ohTrigger(Trigger,Trigger12M))</f>
        <v>1.5139935795164228E-2</v>
      </c>
      <c r="BD669" s="246">
        <f>_xll.qlIndexFixing($BE$1,AZ669,TRUE,_xll.ohTrigger(Trigger,Trigger12M))</f>
        <v>1.520317084589592E-2</v>
      </c>
    </row>
    <row r="670" spans="51:56" ht="11.25" customHeight="1" x14ac:dyDescent="0.25">
      <c r="AY670" s="102" t="s">
        <v>83</v>
      </c>
      <c r="AZ670" s="101">
        <f>_xll.qlInterestRateIndexFixingDate(Currency&amp;"ibor"&amp;Tenor,BA670,Trigger)</f>
        <v>44022</v>
      </c>
      <c r="BA670" s="101">
        <f>_xll.qlCalendarAdvance(Calendar,BA669,AY670,"f",,Trigger)</f>
        <v>44026</v>
      </c>
      <c r="BB670" s="101">
        <f>_xll.qlInterestRateIndexMaturity(Currency&amp;"ibor"&amp;Tenor,BA670,Trigger)</f>
        <v>44391</v>
      </c>
      <c r="BC670" s="246">
        <f>_xll.qlIndexFixing($AC$5,AZ670,TRUE,_xll.ohTrigger(Trigger,Trigger12M))</f>
        <v>1.5192874238017049E-2</v>
      </c>
      <c r="BD670" s="246">
        <f>_xll.qlIndexFixing($BE$1,AZ670,TRUE,_xll.ohTrigger(Trigger,Trigger12M))</f>
        <v>1.5256709237065519E-2</v>
      </c>
    </row>
    <row r="671" spans="51:56" ht="11.25" customHeight="1" x14ac:dyDescent="0.25">
      <c r="AY671" s="102" t="s">
        <v>83</v>
      </c>
      <c r="AZ671" s="101">
        <f>_xll.qlInterestRateIndexFixingDate(Currency&amp;"ibor"&amp;Tenor,BA671,Trigger)</f>
        <v>44029</v>
      </c>
      <c r="BA671" s="101">
        <f>_xll.qlCalendarAdvance(Calendar,BA670,AY671,"f",,Trigger)</f>
        <v>44033</v>
      </c>
      <c r="BB671" s="101">
        <f>_xll.qlInterestRateIndexMaturity(Currency&amp;"ibor"&amp;Tenor,BA671,Trigger)</f>
        <v>44398</v>
      </c>
      <c r="BC671" s="246">
        <f>_xll.qlIndexFixing($AC$5,AZ671,TRUE,_xll.ohTrigger(Trigger,Trigger12M))</f>
        <v>1.524578621063433E-2</v>
      </c>
      <c r="BD671" s="246">
        <f>_xll.qlIndexFixing($BE$1,AZ671,TRUE,_xll.ohTrigger(Trigger,Trigger12M))</f>
        <v>1.5310248717933751E-2</v>
      </c>
    </row>
    <row r="672" spans="51:56" ht="11.25" customHeight="1" x14ac:dyDescent="0.25">
      <c r="AY672" s="102" t="s">
        <v>83</v>
      </c>
      <c r="AZ672" s="101">
        <f>_xll.qlInterestRateIndexFixingDate(Currency&amp;"ibor"&amp;Tenor,BA672,Trigger)</f>
        <v>44036</v>
      </c>
      <c r="BA672" s="101">
        <f>_xll.qlCalendarAdvance(Calendar,BA671,AY672,"f",,Trigger)</f>
        <v>44040</v>
      </c>
      <c r="BB672" s="101">
        <f>_xll.qlInterestRateIndexMaturity(Currency&amp;"ibor"&amp;Tenor,BA672,Trigger)</f>
        <v>44405</v>
      </c>
      <c r="BC672" s="246">
        <f>_xll.qlIndexFixing($AC$5,AZ672,TRUE,_xll.ohTrigger(Trigger,Trigger12M))</f>
        <v>1.5298671708524763E-2</v>
      </c>
      <c r="BD672" s="246">
        <f>_xll.qlIndexFixing($BE$1,AZ672,TRUE,_xll.ohTrigger(Trigger,Trigger12M))</f>
        <v>1.5363784104122978E-2</v>
      </c>
    </row>
    <row r="673" spans="51:56" ht="11.25" customHeight="1" x14ac:dyDescent="0.25">
      <c r="AY673" s="102" t="s">
        <v>83</v>
      </c>
      <c r="AZ673" s="101">
        <f>_xll.qlInterestRateIndexFixingDate(Currency&amp;"ibor"&amp;Tenor,BA673,Trigger)</f>
        <v>44043</v>
      </c>
      <c r="BA673" s="101">
        <f>_xll.qlCalendarAdvance(Calendar,BA672,AY673,"f",,Trigger)</f>
        <v>44047</v>
      </c>
      <c r="BB673" s="101">
        <f>_xll.qlInterestRateIndexMaturity(Currency&amp;"ibor"&amp;Tenor,BA673,Trigger)</f>
        <v>44412</v>
      </c>
      <c r="BC673" s="246">
        <f>_xll.qlIndexFixing($AC$5,AZ673,TRUE,_xll.ohTrigger(Trigger,Trigger12M))</f>
        <v>1.5351530727199664E-2</v>
      </c>
      <c r="BD673" s="246">
        <f>_xll.qlIndexFixing($BE$1,AZ673,TRUE,_xll.ohTrigger(Trigger,Trigger12M))</f>
        <v>1.541731021014762E-2</v>
      </c>
    </row>
    <row r="674" spans="51:56" ht="11.25" customHeight="1" x14ac:dyDescent="0.25">
      <c r="AY674" s="102" t="s">
        <v>83</v>
      </c>
      <c r="AZ674" s="101">
        <f>_xll.qlInterestRateIndexFixingDate(Currency&amp;"ibor"&amp;Tenor,BA674,Trigger)</f>
        <v>44050</v>
      </c>
      <c r="BA674" s="101">
        <f>_xll.qlCalendarAdvance(Calendar,BA673,AY674,"f",,Trigger)</f>
        <v>44054</v>
      </c>
      <c r="BB674" s="101">
        <f>_xll.qlInterestRateIndexMaturity(Currency&amp;"ibor"&amp;Tenor,BA674,Trigger)</f>
        <v>44419</v>
      </c>
      <c r="BC674" s="246">
        <f>_xll.qlIndexFixing($AC$5,AZ674,TRUE,_xll.ohTrigger(Trigger,Trigger12M))</f>
        <v>1.5404363262171443E-2</v>
      </c>
      <c r="BD674" s="246">
        <f>_xll.qlIndexFixing($BE$1,AZ674,TRUE,_xll.ohTrigger(Trigger,Trigger12M))</f>
        <v>1.5470821849413952E-2</v>
      </c>
    </row>
    <row r="675" spans="51:56" ht="11.25" customHeight="1" x14ac:dyDescent="0.25">
      <c r="AY675" s="102" t="s">
        <v>83</v>
      </c>
      <c r="AZ675" s="101">
        <f>_xll.qlInterestRateIndexFixingDate(Currency&amp;"ibor"&amp;Tenor,BA675,Trigger)</f>
        <v>44057</v>
      </c>
      <c r="BA675" s="101">
        <f>_xll.qlCalendarAdvance(Calendar,BA674,AY675,"f",,Trigger)</f>
        <v>44061</v>
      </c>
      <c r="BB675" s="101">
        <f>_xll.qlInterestRateIndexMaturity(Currency&amp;"ibor"&amp;Tenor,BA675,Trigger)</f>
        <v>44426</v>
      </c>
      <c r="BC675" s="246">
        <f>_xll.qlIndexFixing($AC$5,AZ675,TRUE,_xll.ohTrigger(Trigger,Trigger12M))</f>
        <v>1.5457169308956019E-2</v>
      </c>
      <c r="BD675" s="246">
        <f>_xll.qlIndexFixing($BE$1,AZ675,TRUE,_xll.ohTrigger(Trigger,Trigger12M))</f>
        <v>1.5524313834221402E-2</v>
      </c>
    </row>
    <row r="676" spans="51:56" ht="11.25" customHeight="1" x14ac:dyDescent="0.25">
      <c r="AY676" s="102" t="s">
        <v>83</v>
      </c>
      <c r="AZ676" s="101">
        <f>_xll.qlInterestRateIndexFixingDate(Currency&amp;"ibor"&amp;Tenor,BA676,Trigger)</f>
        <v>44064</v>
      </c>
      <c r="BA676" s="101">
        <f>_xll.qlCalendarAdvance(Calendar,BA675,AY676,"f",,Trigger)</f>
        <v>44068</v>
      </c>
      <c r="BB676" s="101">
        <f>_xll.qlInterestRateIndexMaturity(Currency&amp;"ibor"&amp;Tenor,BA676,Trigger)</f>
        <v>44433</v>
      </c>
      <c r="BC676" s="246">
        <f>_xll.qlIndexFixing($AC$5,AZ676,TRUE,_xll.ohTrigger(Trigger,Trigger12M))</f>
        <v>1.550994886306996E-2</v>
      </c>
      <c r="BD676" s="246">
        <f>_xll.qlIndexFixing($BE$1,AZ676,TRUE,_xll.ohTrigger(Trigger,Trigger12M))</f>
        <v>1.5577780975761901E-2</v>
      </c>
    </row>
    <row r="677" spans="51:56" ht="11.25" customHeight="1" x14ac:dyDescent="0.25">
      <c r="AY677" s="102" t="s">
        <v>83</v>
      </c>
      <c r="AZ677" s="101">
        <f>_xll.qlInterestRateIndexFixingDate(Currency&amp;"ibor"&amp;Tenor,BA677,Trigger)</f>
        <v>44071</v>
      </c>
      <c r="BA677" s="101">
        <f>_xll.qlCalendarAdvance(Calendar,BA676,AY677,"f",,Trigger)</f>
        <v>44075</v>
      </c>
      <c r="BB677" s="101">
        <f>_xll.qlInterestRateIndexMaturity(Currency&amp;"ibor"&amp;Tenor,BA677,Trigger)</f>
        <v>44440</v>
      </c>
      <c r="BC677" s="246">
        <f>_xll.qlIndexFixing($AC$5,AZ677,TRUE,_xll.ohTrigger(Trigger,Trigger12M))</f>
        <v>1.5562701920032907E-2</v>
      </c>
      <c r="BD677" s="246">
        <f>_xll.qlIndexFixing($BE$1,AZ677,TRUE,_xll.ohTrigger(Trigger,Trigger12M))</f>
        <v>1.5631218084123606E-2</v>
      </c>
    </row>
    <row r="678" spans="51:56" ht="11.25" customHeight="1" x14ac:dyDescent="0.25">
      <c r="AY678" s="102" t="s">
        <v>83</v>
      </c>
      <c r="AZ678" s="101">
        <f>_xll.qlInterestRateIndexFixingDate(Currency&amp;"ibor"&amp;Tenor,BA678,Trigger)</f>
        <v>44078</v>
      </c>
      <c r="BA678" s="101">
        <f>_xll.qlCalendarAdvance(Calendar,BA677,AY678,"f",,Trigger)</f>
        <v>44082</v>
      </c>
      <c r="BB678" s="101">
        <f>_xll.qlInterestRateIndexMaturity(Currency&amp;"ibor"&amp;Tenor,BA678,Trigger)</f>
        <v>44447</v>
      </c>
      <c r="BC678" s="246">
        <f>_xll.qlIndexFixing($AC$5,AZ678,TRUE,_xll.ohTrigger(Trigger,Trigger12M))</f>
        <v>1.5615428475366252E-2</v>
      </c>
      <c r="BD678" s="246">
        <f>_xll.qlIndexFixing($BE$1,AZ678,TRUE,_xll.ohTrigger(Trigger,Trigger12M))</f>
        <v>1.5684619968288929E-2</v>
      </c>
    </row>
    <row r="679" spans="51:56" ht="11.25" customHeight="1" x14ac:dyDescent="0.25">
      <c r="AY679" s="102" t="s">
        <v>83</v>
      </c>
      <c r="AZ679" s="101">
        <f>_xll.qlInterestRateIndexFixingDate(Currency&amp;"ibor"&amp;Tenor,BA679,Trigger)</f>
        <v>44085</v>
      </c>
      <c r="BA679" s="101">
        <f>_xll.qlCalendarAdvance(Calendar,BA678,AY679,"f",,Trigger)</f>
        <v>44089</v>
      </c>
      <c r="BB679" s="101">
        <f>_xll.qlInterestRateIndexMaturity(Currency&amp;"ibor"&amp;Tenor,BA679,Trigger)</f>
        <v>44454</v>
      </c>
      <c r="BC679" s="246">
        <f>_xll.qlIndexFixing($AC$5,AZ679,TRUE,_xll.ohTrigger(Trigger,Trigger12M))</f>
        <v>1.5668128524593136E-2</v>
      </c>
      <c r="BD679" s="246">
        <f>_xll.qlIndexFixing($BE$1,AZ679,TRUE,_xll.ohTrigger(Trigger,Trigger12M))</f>
        <v>1.5737981436139574E-2</v>
      </c>
    </row>
    <row r="680" spans="51:56" ht="11.25" customHeight="1" x14ac:dyDescent="0.25">
      <c r="AY680" s="102" t="s">
        <v>83</v>
      </c>
      <c r="AZ680" s="101">
        <f>_xll.qlInterestRateIndexFixingDate(Currency&amp;"ibor"&amp;Tenor,BA680,Trigger)</f>
        <v>44092</v>
      </c>
      <c r="BA680" s="101">
        <f>_xll.qlCalendarAdvance(Calendar,BA679,AY680,"f",,Trigger)</f>
        <v>44096</v>
      </c>
      <c r="BB680" s="101">
        <f>_xll.qlInterestRateIndexMaturity(Currency&amp;"ibor"&amp;Tenor,BA680,Trigger)</f>
        <v>44461</v>
      </c>
      <c r="BC680" s="246">
        <f>_xll.qlIndexFixing($AC$5,AZ680,TRUE,_xll.ohTrigger(Trigger,Trigger12M))</f>
        <v>1.5720802063239551E-2</v>
      </c>
      <c r="BD680" s="246">
        <f>_xll.qlIndexFixing($BE$1,AZ680,TRUE,_xll.ohTrigger(Trigger,Trigger12M))</f>
        <v>1.5791297294456538E-2</v>
      </c>
    </row>
    <row r="681" spans="51:56" ht="11.25" customHeight="1" x14ac:dyDescent="0.25">
      <c r="AY681" s="102" t="s">
        <v>83</v>
      </c>
      <c r="AZ681" s="101">
        <f>_xll.qlInterestRateIndexFixingDate(Currency&amp;"ibor"&amp;Tenor,BA681,Trigger)</f>
        <v>44099</v>
      </c>
      <c r="BA681" s="101">
        <f>_xll.qlCalendarAdvance(Calendar,BA680,AY681,"f",,Trigger)</f>
        <v>44103</v>
      </c>
      <c r="BB681" s="101">
        <f>_xll.qlInterestRateIndexMaturity(Currency&amp;"ibor"&amp;Tenor,BA681,Trigger)</f>
        <v>44468</v>
      </c>
      <c r="BC681" s="246">
        <f>_xll.qlIndexFixing($AC$5,AZ681,TRUE,_xll.ohTrigger(Trigger,Trigger12M))</f>
        <v>1.5773449086833015E-2</v>
      </c>
      <c r="BD681" s="246">
        <f>_xll.qlIndexFixing($BE$1,AZ681,TRUE,_xll.ohTrigger(Trigger,Trigger12M))</f>
        <v>1.5844562348922946E-2</v>
      </c>
    </row>
    <row r="682" spans="51:56" ht="11.25" customHeight="1" x14ac:dyDescent="0.25">
      <c r="AY682" s="102" t="s">
        <v>83</v>
      </c>
      <c r="AZ682" s="101">
        <f>_xll.qlInterestRateIndexFixingDate(Currency&amp;"ibor"&amp;Tenor,BA682,Trigger)</f>
        <v>44106</v>
      </c>
      <c r="BA682" s="101">
        <f>_xll.qlCalendarAdvance(Calendar,BA681,AY682,"f",,Trigger)</f>
        <v>44110</v>
      </c>
      <c r="BB682" s="101">
        <f>_xll.qlInterestRateIndexMaturity(Currency&amp;"ibor"&amp;Tenor,BA682,Trigger)</f>
        <v>44475</v>
      </c>
      <c r="BC682" s="246">
        <f>_xll.qlIndexFixing($AC$5,AZ682,TRUE,_xll.ohTrigger(Trigger,Trigger12M))</f>
        <v>1.5826069590902807E-2</v>
      </c>
      <c r="BD682" s="246">
        <f>_xll.qlIndexFixing($BE$1,AZ682,TRUE,_xll.ohTrigger(Trigger,Trigger12M))</f>
        <v>1.5897771404125609E-2</v>
      </c>
    </row>
    <row r="683" spans="51:56" ht="11.25" customHeight="1" x14ac:dyDescent="0.25">
      <c r="AY683" s="102" t="s">
        <v>83</v>
      </c>
      <c r="AZ683" s="101">
        <f>_xll.qlInterestRateIndexFixingDate(Currency&amp;"ibor"&amp;Tenor,BA683,Trigger)</f>
        <v>44113</v>
      </c>
      <c r="BA683" s="101">
        <f>_xll.qlCalendarAdvance(Calendar,BA682,AY683,"f",,Trigger)</f>
        <v>44117</v>
      </c>
      <c r="BB683" s="101">
        <f>_xll.qlInterestRateIndexMaturity(Currency&amp;"ibor"&amp;Tenor,BA683,Trigger)</f>
        <v>44482</v>
      </c>
      <c r="BC683" s="246">
        <f>_xll.qlIndexFixing($AC$5,AZ683,TRUE,_xll.ohTrigger(Trigger,Trigger12M))</f>
        <v>1.5878663570981489E-2</v>
      </c>
      <c r="BD683" s="246">
        <f>_xll.qlIndexFixing($BE$1,AZ683,TRUE,_xll.ohTrigger(Trigger,Trigger12M))</f>
        <v>1.5950919263559821E-2</v>
      </c>
    </row>
    <row r="684" spans="51:56" ht="11.25" customHeight="1" x14ac:dyDescent="0.25">
      <c r="AY684" s="102" t="s">
        <v>83</v>
      </c>
      <c r="AZ684" s="101">
        <f>_xll.qlInterestRateIndexFixingDate(Currency&amp;"ibor"&amp;Tenor,BA684,Trigger)</f>
        <v>44120</v>
      </c>
      <c r="BA684" s="101">
        <f>_xll.qlCalendarAdvance(Calendar,BA683,AY684,"f",,Trigger)</f>
        <v>44124</v>
      </c>
      <c r="BB684" s="101">
        <f>_xll.qlInterestRateIndexMaturity(Currency&amp;"ibor"&amp;Tenor,BA684,Trigger)</f>
        <v>44489</v>
      </c>
      <c r="BC684" s="246">
        <f>_xll.qlIndexFixing($AC$5,AZ684,TRUE,_xll.ohTrigger(Trigger,Trigger12M))</f>
        <v>1.5931231022602712E-2</v>
      </c>
      <c r="BD684" s="246">
        <f>_xll.qlIndexFixing($BE$1,AZ684,TRUE,_xll.ohTrigger(Trigger,Trigger12M))</f>
        <v>1.6004000729630239E-2</v>
      </c>
    </row>
    <row r="685" spans="51:56" ht="11.25" customHeight="1" x14ac:dyDescent="0.25">
      <c r="AY685" s="102" t="s">
        <v>83</v>
      </c>
      <c r="AZ685" s="101">
        <f>_xll.qlInterestRateIndexFixingDate(Currency&amp;"ibor"&amp;Tenor,BA685,Trigger)</f>
        <v>44127</v>
      </c>
      <c r="BA685" s="101">
        <f>_xll.qlCalendarAdvance(Calendar,BA684,AY685,"f",,Trigger)</f>
        <v>44131</v>
      </c>
      <c r="BB685" s="101">
        <f>_xll.qlInterestRateIndexMaturity(Currency&amp;"ibor"&amp;Tenor,BA685,Trigger)</f>
        <v>44496</v>
      </c>
      <c r="BC685" s="246">
        <f>_xll.qlIndexFixing($AC$5,AZ685,TRUE,_xll.ohTrigger(Trigger,Trigger12M))</f>
        <v>1.5983771941302318E-2</v>
      </c>
      <c r="BD685" s="246">
        <f>_xll.qlIndexFixing($BE$1,AZ685,TRUE,_xll.ohTrigger(Trigger,Trigger12M))</f>
        <v>1.6057010603655927E-2</v>
      </c>
    </row>
    <row r="686" spans="51:56" ht="11.25" customHeight="1" x14ac:dyDescent="0.25">
      <c r="AY686" s="102" t="s">
        <v>83</v>
      </c>
      <c r="AZ686" s="101">
        <f>_xll.qlInterestRateIndexFixingDate(Currency&amp;"ibor"&amp;Tenor,BA686,Trigger)</f>
        <v>44134</v>
      </c>
      <c r="BA686" s="101">
        <f>_xll.qlCalendarAdvance(Calendar,BA685,AY686,"f",,Trigger)</f>
        <v>44138</v>
      </c>
      <c r="BB686" s="101">
        <f>_xll.qlInterestRateIndexMaturity(Currency&amp;"ibor"&amp;Tenor,BA686,Trigger)</f>
        <v>44503</v>
      </c>
      <c r="BC686" s="246">
        <f>_xll.qlIndexFixing($AC$5,AZ686,TRUE,_xll.ohTrigger(Trigger,Trigger12M))</f>
        <v>1.6036286322618568E-2</v>
      </c>
      <c r="BD686" s="246">
        <f>_xll.qlIndexFixing($BE$1,AZ686,TRUE,_xll.ohTrigger(Trigger,Trigger12M))</f>
        <v>1.61099436858721E-2</v>
      </c>
    </row>
    <row r="687" spans="51:56" ht="11.25" customHeight="1" x14ac:dyDescent="0.25">
      <c r="AY687" s="102" t="s">
        <v>83</v>
      </c>
      <c r="AZ687" s="101">
        <f>_xll.qlInterestRateIndexFixingDate(Currency&amp;"ibor"&amp;Tenor,BA687,Trigger)</f>
        <v>44141</v>
      </c>
      <c r="BA687" s="101">
        <f>_xll.qlCalendarAdvance(Calendar,BA686,AY687,"f",,Trigger)</f>
        <v>44145</v>
      </c>
      <c r="BB687" s="101">
        <f>_xll.qlInterestRateIndexMaturity(Currency&amp;"ibor"&amp;Tenor,BA687,Trigger)</f>
        <v>44510</v>
      </c>
      <c r="BC687" s="246">
        <f>_xll.qlIndexFixing($AC$5,AZ687,TRUE,_xll.ohTrigger(Trigger,Trigger12M))</f>
        <v>1.6088774162091465E-2</v>
      </c>
      <c r="BD687" s="246">
        <f>_xll.qlIndexFixing($BE$1,AZ687,TRUE,_xll.ohTrigger(Trigger,Trigger12M))</f>
        <v>1.6162794775435824E-2</v>
      </c>
    </row>
    <row r="688" spans="51:56" ht="11.25" customHeight="1" x14ac:dyDescent="0.25">
      <c r="AY688" s="102" t="s">
        <v>83</v>
      </c>
      <c r="AZ688" s="101">
        <f>_xll.qlInterestRateIndexFixingDate(Currency&amp;"ibor"&amp;Tenor,BA688,Trigger)</f>
        <v>44148</v>
      </c>
      <c r="BA688" s="101">
        <f>_xll.qlCalendarAdvance(Calendar,BA687,AY688,"f",,Trigger)</f>
        <v>44152</v>
      </c>
      <c r="BB688" s="101">
        <f>_xll.qlInterestRateIndexMaturity(Currency&amp;"ibor"&amp;Tenor,BA688,Trigger)</f>
        <v>44517</v>
      </c>
      <c r="BC688" s="246">
        <f>_xll.qlIndexFixing($AC$5,AZ688,TRUE,_xll.ohTrigger(Trigger,Trigger12M))</f>
        <v>1.614123545526364E-2</v>
      </c>
      <c r="BD688" s="246">
        <f>_xll.qlIndexFixing($BE$1,AZ688,TRUE,_xll.ohTrigger(Trigger,Trigger12M))</f>
        <v>1.6215558670428863E-2</v>
      </c>
    </row>
    <row r="689" spans="51:56" ht="11.25" customHeight="1" x14ac:dyDescent="0.25">
      <c r="AY689" s="102" t="s">
        <v>83</v>
      </c>
      <c r="AZ689" s="101">
        <f>_xll.qlInterestRateIndexFixingDate(Currency&amp;"ibor"&amp;Tenor,BA689,Trigger)</f>
        <v>44155</v>
      </c>
      <c r="BA689" s="101">
        <f>_xll.qlCalendarAdvance(Calendar,BA688,AY689,"f",,Trigger)</f>
        <v>44159</v>
      </c>
      <c r="BB689" s="101">
        <f>_xll.qlInterestRateIndexMaturity(Currency&amp;"ibor"&amp;Tenor,BA689,Trigger)</f>
        <v>44524</v>
      </c>
      <c r="BC689" s="246">
        <f>_xll.qlIndexFixing($AC$5,AZ689,TRUE,_xll.ohTrigger(Trigger,Trigger12M))</f>
        <v>1.6193670197679047E-2</v>
      </c>
      <c r="BD689" s="246">
        <f>_xll.qlIndexFixing($BE$1,AZ689,TRUE,_xll.ohTrigger(Trigger,Trigger12M))</f>
        <v>1.6268230167863145E-2</v>
      </c>
    </row>
    <row r="690" spans="51:56" ht="11.25" customHeight="1" x14ac:dyDescent="0.25">
      <c r="AY690" s="102" t="s">
        <v>83</v>
      </c>
      <c r="AZ690" s="101">
        <f>_xll.qlInterestRateIndexFixingDate(Currency&amp;"ibor"&amp;Tenor,BA690,Trigger)</f>
        <v>44162</v>
      </c>
      <c r="BA690" s="101">
        <f>_xll.qlCalendarAdvance(Calendar,BA689,AY690,"f",,Trigger)</f>
        <v>44166</v>
      </c>
      <c r="BB690" s="101">
        <f>_xll.qlInterestRateIndexMaturity(Currency&amp;"ibor"&amp;Tenor,BA690,Trigger)</f>
        <v>44531</v>
      </c>
      <c r="BC690" s="246">
        <f>_xll.qlIndexFixing($AC$5,AZ690,TRUE,_xll.ohTrigger(Trigger,Trigger12M))</f>
        <v>1.6246078384884476E-2</v>
      </c>
      <c r="BD690" s="246">
        <f>_xll.qlIndexFixing($BE$1,AZ690,TRUE,_xll.ohTrigger(Trigger,Trigger12M))</f>
        <v>1.6320804063683622E-2</v>
      </c>
    </row>
    <row r="691" spans="51:56" ht="11.25" customHeight="1" x14ac:dyDescent="0.25">
      <c r="AY691" s="102" t="s">
        <v>83</v>
      </c>
      <c r="AZ691" s="101">
        <f>_xll.qlInterestRateIndexFixingDate(Currency&amp;"ibor"&amp;Tenor,BA691,Trigger)</f>
        <v>44169</v>
      </c>
      <c r="BA691" s="101">
        <f>_xll.qlCalendarAdvance(Calendar,BA690,AY691,"f",,Trigger)</f>
        <v>44173</v>
      </c>
      <c r="BB691" s="101">
        <f>_xll.qlInterestRateIndexMaturity(Currency&amp;"ibor"&amp;Tenor,BA691,Trigger)</f>
        <v>44538</v>
      </c>
      <c r="BC691" s="246">
        <f>_xll.qlIndexFixing($AC$5,AZ691,TRUE,_xll.ohTrigger(Trigger,Trigger12M))</f>
        <v>1.6298460012428694E-2</v>
      </c>
      <c r="BD691" s="246">
        <f>_xll.qlIndexFixing($BE$1,AZ691,TRUE,_xll.ohTrigger(Trigger,Trigger12M))</f>
        <v>1.6373275152775271E-2</v>
      </c>
    </row>
    <row r="692" spans="51:56" ht="11.25" customHeight="1" x14ac:dyDescent="0.25">
      <c r="AY692" s="102" t="s">
        <v>83</v>
      </c>
      <c r="AZ692" s="101">
        <f>_xll.qlInterestRateIndexFixingDate(Currency&amp;"ibor"&amp;Tenor,BA692,Trigger)</f>
        <v>44176</v>
      </c>
      <c r="BA692" s="101">
        <f>_xll.qlCalendarAdvance(Calendar,BA691,AY692,"f",,Trigger)</f>
        <v>44180</v>
      </c>
      <c r="BB692" s="101">
        <f>_xll.qlInterestRateIndexMaturity(Currency&amp;"ibor"&amp;Tenor,BA692,Trigger)</f>
        <v>44545</v>
      </c>
      <c r="BC692" s="246">
        <f>_xll.qlIndexFixing($AC$5,AZ692,TRUE,_xll.ohTrigger(Trigger,Trigger12M))</f>
        <v>1.6350815075861783E-2</v>
      </c>
      <c r="BD692" s="246">
        <f>_xll.qlIndexFixing($BE$1,AZ692,TRUE,_xll.ohTrigger(Trigger,Trigger12M))</f>
        <v>1.6425638228967476E-2</v>
      </c>
    </row>
    <row r="693" spans="51:56" ht="11.25" customHeight="1" x14ac:dyDescent="0.25">
      <c r="AY693" s="102" t="s">
        <v>83</v>
      </c>
      <c r="AZ693" s="101">
        <f>_xll.qlInterestRateIndexFixingDate(Currency&amp;"ibor"&amp;Tenor,BA693,Trigger)</f>
        <v>44183</v>
      </c>
      <c r="BA693" s="101">
        <f>_xll.qlCalendarAdvance(Calendar,BA692,AY693,"f",,Trigger)</f>
        <v>44187</v>
      </c>
      <c r="BB693" s="101">
        <f>_xll.qlInterestRateIndexMaturity(Currency&amp;"ibor"&amp;Tenor,BA693,Trigger)</f>
        <v>44552</v>
      </c>
      <c r="BC693" s="246">
        <f>_xll.qlIndexFixing($AC$5,AZ693,TRUE,_xll.ohTrigger(Trigger,Trigger12M))</f>
        <v>1.6403143570737109E-2</v>
      </c>
      <c r="BD693" s="246">
        <f>_xll.qlIndexFixing($BE$1,AZ693,TRUE,_xll.ohTrigger(Trigger,Trigger12M))</f>
        <v>1.6477888085038399E-2</v>
      </c>
    </row>
    <row r="694" spans="51:56" ht="11.25" customHeight="1" x14ac:dyDescent="0.25">
      <c r="AY694" s="102" t="s">
        <v>83</v>
      </c>
      <c r="AZ694" s="101">
        <f>_xll.qlInterestRateIndexFixingDate(Currency&amp;"ibor"&amp;Tenor,BA694,Trigger)</f>
        <v>44189</v>
      </c>
      <c r="BA694" s="101">
        <f>_xll.qlCalendarAdvance(Calendar,BA693,AY694,"f",,Trigger)</f>
        <v>44194</v>
      </c>
      <c r="BB694" s="101">
        <f>_xll.qlInterestRateIndexMaturity(Currency&amp;"ibor"&amp;Tenor,BA694,Trigger)</f>
        <v>44559</v>
      </c>
      <c r="BC694" s="246">
        <f>_xll.qlIndexFixing($AC$5,AZ694,TRUE,_xll.ohTrigger(Trigger,Trigger12M))</f>
        <v>1.6455445492609126E-2</v>
      </c>
      <c r="BD694" s="246">
        <f>_xll.qlIndexFixing($BE$1,AZ694,TRUE,_xll.ohTrigger(Trigger,Trigger12M))</f>
        <v>1.6530019512722666E-2</v>
      </c>
    </row>
    <row r="695" spans="51:56" ht="11.25" customHeight="1" x14ac:dyDescent="0.25">
      <c r="AY695" s="102" t="s">
        <v>83</v>
      </c>
      <c r="AZ695" s="101">
        <f>_xll.qlInterestRateIndexFixingDate(Currency&amp;"ibor"&amp;Tenor,BA695,Trigger)</f>
        <v>44196</v>
      </c>
      <c r="BA695" s="101">
        <f>_xll.qlCalendarAdvance(Calendar,BA694,AY695,"f",,Trigger)</f>
        <v>44201</v>
      </c>
      <c r="BB695" s="101">
        <f>_xll.qlInterestRateIndexMaturity(Currency&amp;"ibor"&amp;Tenor,BA695,Trigger)</f>
        <v>44566</v>
      </c>
      <c r="BC695" s="246">
        <f>_xll.qlIndexFixing($AC$5,AZ695,TRUE,_xll.ohTrigger(Trigger,Trigger12M))</f>
        <v>1.6507720837034931E-2</v>
      </c>
      <c r="BD695" s="246">
        <f>_xll.qlIndexFixing($BE$1,AZ695,TRUE,_xll.ohTrigger(Trigger,Trigger12M))</f>
        <v>1.6582027302715723E-2</v>
      </c>
    </row>
    <row r="696" spans="51:56" ht="11.25" customHeight="1" x14ac:dyDescent="0.25">
      <c r="AY696" s="102" t="s">
        <v>83</v>
      </c>
      <c r="AZ696" s="101">
        <f>_xll.qlInterestRateIndexFixingDate(Currency&amp;"ibor"&amp;Tenor,BA696,Trigger)</f>
        <v>44204</v>
      </c>
      <c r="BA696" s="101">
        <f>_xll.qlCalendarAdvance(Calendar,BA695,AY696,"f",,Trigger)</f>
        <v>44208</v>
      </c>
      <c r="BB696" s="101">
        <f>_xll.qlInterestRateIndexMaturity(Currency&amp;"ibor"&amp;Tenor,BA696,Trigger)</f>
        <v>44573</v>
      </c>
      <c r="BC696" s="246">
        <f>_xll.qlIndexFixing($AC$5,AZ696,TRUE,_xll.ohTrigger(Trigger,Trigger12M))</f>
        <v>1.6559969599573579E-2</v>
      </c>
      <c r="BD696" s="246">
        <f>_xll.qlIndexFixing($BE$1,AZ696,TRUE,_xll.ohTrigger(Trigger,Trigger12M))</f>
        <v>1.66339062446813E-2</v>
      </c>
    </row>
    <row r="697" spans="51:56" ht="11.25" customHeight="1" x14ac:dyDescent="0.25">
      <c r="AY697" s="102" t="s">
        <v>83</v>
      </c>
      <c r="AZ697" s="101">
        <f>_xll.qlInterestRateIndexFixingDate(Currency&amp;"ibor"&amp;Tenor,BA697,Trigger)</f>
        <v>44211</v>
      </c>
      <c r="BA697" s="101">
        <f>_xll.qlCalendarAdvance(Calendar,BA696,AY697,"f",,Trigger)</f>
        <v>44215</v>
      </c>
      <c r="BB697" s="101">
        <f>_xll.qlInterestRateIndexMaturity(Currency&amp;"ibor"&amp;Tenor,BA697,Trigger)</f>
        <v>44580</v>
      </c>
      <c r="BC697" s="246">
        <f>_xll.qlIndexFixing($AC$5,AZ697,TRUE,_xll.ohTrigger(Trigger,Trigger12M))</f>
        <v>1.6612191775786316E-2</v>
      </c>
      <c r="BD697" s="246">
        <f>_xll.qlIndexFixing($BE$1,AZ697,TRUE,_xll.ohTrigger(Trigger,Trigger12M))</f>
        <v>1.6685651127256878E-2</v>
      </c>
    </row>
    <row r="698" spans="51:56" ht="11.25" customHeight="1" x14ac:dyDescent="0.25">
      <c r="AY698" s="102" t="s">
        <v>83</v>
      </c>
      <c r="AZ698" s="101">
        <f>_xll.qlInterestRateIndexFixingDate(Currency&amp;"ibor"&amp;Tenor,BA698,Trigger)</f>
        <v>44218</v>
      </c>
      <c r="BA698" s="101">
        <f>_xll.qlCalendarAdvance(Calendar,BA697,AY698,"f",,Trigger)</f>
        <v>44222</v>
      </c>
      <c r="BB698" s="101">
        <f>_xll.qlInterestRateIndexMaturity(Currency&amp;"ibor"&amp;Tenor,BA698,Trigger)</f>
        <v>44587</v>
      </c>
      <c r="BC698" s="246">
        <f>_xll.qlIndexFixing($AC$5,AZ698,TRUE,_xll.ohTrigger(Trigger,Trigger12M))</f>
        <v>1.6664387361236366E-2</v>
      </c>
      <c r="BD698" s="246">
        <f>_xll.qlIndexFixing($BE$1,AZ698,TRUE,_xll.ohTrigger(Trigger,Trigger12M))</f>
        <v>1.6737256738061791E-2</v>
      </c>
    </row>
    <row r="699" spans="51:56" ht="11.25" customHeight="1" x14ac:dyDescent="0.25">
      <c r="AY699" s="102" t="s">
        <v>83</v>
      </c>
      <c r="AZ699" s="101">
        <f>_xll.qlInterestRateIndexFixingDate(Currency&amp;"ibor"&amp;Tenor,BA699,Trigger)</f>
        <v>44225</v>
      </c>
      <c r="BA699" s="101">
        <f>_xll.qlCalendarAdvance(Calendar,BA698,AY699,"f",,Trigger)</f>
        <v>44229</v>
      </c>
      <c r="BB699" s="101">
        <f>_xll.qlInterestRateIndexMaturity(Currency&amp;"ibor"&amp;Tenor,BA699,Trigger)</f>
        <v>44594</v>
      </c>
      <c r="BC699" s="246">
        <f>_xll.qlIndexFixing($AC$5,AZ699,TRUE,_xll.ohTrigger(Trigger,Trigger12M))</f>
        <v>1.6716556351488922E-2</v>
      </c>
      <c r="BD699" s="246">
        <f>_xll.qlIndexFixing($BE$1,AZ699,TRUE,_xll.ohTrigger(Trigger,Trigger12M))</f>
        <v>1.6788717863703142E-2</v>
      </c>
    </row>
    <row r="700" spans="51:56" ht="11.25" customHeight="1" x14ac:dyDescent="0.25">
      <c r="AY700" s="102" t="s">
        <v>83</v>
      </c>
      <c r="AZ700" s="101">
        <f>_xll.qlInterestRateIndexFixingDate(Currency&amp;"ibor"&amp;Tenor,BA700,Trigger)</f>
        <v>44232</v>
      </c>
      <c r="BA700" s="101">
        <f>_xll.qlCalendarAdvance(Calendar,BA699,AY700,"f",,Trigger)</f>
        <v>44236</v>
      </c>
      <c r="BB700" s="101">
        <f>_xll.qlInterestRateIndexMaturity(Currency&amp;"ibor"&amp;Tenor,BA700,Trigger)</f>
        <v>44601</v>
      </c>
      <c r="BC700" s="246">
        <f>_xll.qlIndexFixing($AC$5,AZ700,TRUE,_xll.ohTrigger(Trigger,Trigger12M))</f>
        <v>1.6768698742111579E-2</v>
      </c>
      <c r="BD700" s="246">
        <f>_xll.qlIndexFixing($BE$1,AZ700,TRUE,_xll.ohTrigger(Trigger,Trigger12M))</f>
        <v>1.6840029289783693E-2</v>
      </c>
    </row>
    <row r="701" spans="51:56" ht="11.25" customHeight="1" x14ac:dyDescent="0.25">
      <c r="AY701" s="102" t="s">
        <v>83</v>
      </c>
      <c r="AZ701" s="101">
        <f>_xll.qlInterestRateIndexFixingDate(Currency&amp;"ibor"&amp;Tenor,BA701,Trigger)</f>
        <v>44239</v>
      </c>
      <c r="BA701" s="101">
        <f>_xll.qlCalendarAdvance(Calendar,BA700,AY701,"f",,Trigger)</f>
        <v>44243</v>
      </c>
      <c r="BB701" s="101">
        <f>_xll.qlInterestRateIndexMaturity(Currency&amp;"ibor"&amp;Tenor,BA701,Trigger)</f>
        <v>44608</v>
      </c>
      <c r="BC701" s="246">
        <f>_xll.qlIndexFixing($AC$5,AZ701,TRUE,_xll.ohTrigger(Trigger,Trigger12M))</f>
        <v>1.6820814528674132E-2</v>
      </c>
      <c r="BD701" s="246">
        <f>_xll.qlIndexFixing($BE$1,AZ701,TRUE,_xll.ohTrigger(Trigger,Trigger12M))</f>
        <v>1.68911858009093E-2</v>
      </c>
    </row>
    <row r="702" spans="51:56" ht="11.25" customHeight="1" x14ac:dyDescent="0.25">
      <c r="AY702" s="102" t="s">
        <v>83</v>
      </c>
      <c r="AZ702" s="101">
        <f>_xll.qlInterestRateIndexFixingDate(Currency&amp;"ibor"&amp;Tenor,BA702,Trigger)</f>
        <v>44246</v>
      </c>
      <c r="BA702" s="101">
        <f>_xll.qlCalendarAdvance(Calendar,BA701,AY702,"f",,Trigger)</f>
        <v>44250</v>
      </c>
      <c r="BB702" s="101">
        <f>_xll.qlInterestRateIndexMaturity(Currency&amp;"ibor"&amp;Tenor,BA702,Trigger)</f>
        <v>44615</v>
      </c>
      <c r="BC702" s="246">
        <f>_xll.qlIndexFixing($AC$5,AZ702,TRUE,_xll.ohTrigger(Trigger,Trigger12M))</f>
        <v>1.6872903706747901E-2</v>
      </c>
      <c r="BD702" s="246">
        <f>_xll.qlIndexFixing($BE$1,AZ702,TRUE,_xll.ohTrigger(Trigger,Trigger12M))</f>
        <v>1.6942182180697016E-2</v>
      </c>
    </row>
    <row r="703" spans="51:56" ht="11.25" customHeight="1" x14ac:dyDescent="0.25">
      <c r="AY703" s="102" t="s">
        <v>83</v>
      </c>
      <c r="AZ703" s="101">
        <f>_xll.qlInterestRateIndexFixingDate(Currency&amp;"ibor"&amp;Tenor,BA703,Trigger)</f>
        <v>44253</v>
      </c>
      <c r="BA703" s="101">
        <f>_xll.qlCalendarAdvance(Calendar,BA702,AY703,"f",,Trigger)</f>
        <v>44257</v>
      </c>
      <c r="BB703" s="101">
        <f>_xll.qlInterestRateIndexMaturity(Currency&amp;"ibor"&amp;Tenor,BA703,Trigger)</f>
        <v>44622</v>
      </c>
      <c r="BC703" s="246">
        <f>_xll.qlIndexFixing($AC$5,AZ703,TRUE,_xll.ohTrigger(Trigger,Trigger12M))</f>
        <v>1.6924966271906622E-2</v>
      </c>
      <c r="BD703" s="246">
        <f>_xll.qlIndexFixing($BE$1,AZ703,TRUE,_xll.ohTrigger(Trigger,Trigger12M))</f>
        <v>1.6993013211783425E-2</v>
      </c>
    </row>
    <row r="704" spans="51:56" ht="11.25" customHeight="1" x14ac:dyDescent="0.25">
      <c r="AY704" s="102" t="s">
        <v>83</v>
      </c>
      <c r="AZ704" s="101">
        <f>_xll.qlInterestRateIndexFixingDate(Currency&amp;"ibor"&amp;Tenor,BA704,Trigger)</f>
        <v>44260</v>
      </c>
      <c r="BA704" s="101">
        <f>_xll.qlCalendarAdvance(Calendar,BA703,AY704,"f",,Trigger)</f>
        <v>44264</v>
      </c>
      <c r="BB704" s="101">
        <f>_xll.qlInterestRateIndexMaturity(Currency&amp;"ibor"&amp;Tenor,BA704,Trigger)</f>
        <v>44629</v>
      </c>
      <c r="BC704" s="246">
        <f>_xll.qlIndexFixing($AC$5,AZ704,TRUE,_xll.ohTrigger(Trigger,Trigger12M))</f>
        <v>1.6977002219726436E-2</v>
      </c>
      <c r="BD704" s="246">
        <f>_xll.qlIndexFixing($BE$1,AZ704,TRUE,_xll.ohTrigger(Trigger,Trigger12M))</f>
        <v>1.7043673675832302E-2</v>
      </c>
    </row>
    <row r="705" spans="51:56" ht="11.25" customHeight="1" x14ac:dyDescent="0.25">
      <c r="AY705" s="102" t="s">
        <v>83</v>
      </c>
      <c r="AZ705" s="101">
        <f>_xll.qlInterestRateIndexFixingDate(Currency&amp;"ibor"&amp;Tenor,BA705,Trigger)</f>
        <v>44267</v>
      </c>
      <c r="BA705" s="101">
        <f>_xll.qlCalendarAdvance(Calendar,BA704,AY705,"f",,Trigger)</f>
        <v>44271</v>
      </c>
      <c r="BB705" s="101">
        <f>_xll.qlInterestRateIndexMaturity(Currency&amp;"ibor"&amp;Tenor,BA705,Trigger)</f>
        <v>44636</v>
      </c>
      <c r="BC705" s="246">
        <f>_xll.qlIndexFixing($AC$5,AZ705,TRUE,_xll.ohTrigger(Trigger,Trigger12M))</f>
        <v>1.7029011545785015E-2</v>
      </c>
      <c r="BD705" s="246">
        <f>_xll.qlIndexFixing($BE$1,AZ705,TRUE,_xll.ohTrigger(Trigger,Trigger12M))</f>
        <v>1.7094158353544459E-2</v>
      </c>
    </row>
    <row r="706" spans="51:56" ht="11.25" customHeight="1" x14ac:dyDescent="0.25">
      <c r="AY706" s="102" t="s">
        <v>83</v>
      </c>
      <c r="AZ706" s="101">
        <f>_xll.qlInterestRateIndexFixingDate(Currency&amp;"ibor"&amp;Tenor,BA706,Trigger)</f>
        <v>44274</v>
      </c>
      <c r="BA706" s="101">
        <f>_xll.qlCalendarAdvance(Calendar,BA705,AY706,"f",,Trigger)</f>
        <v>44278</v>
      </c>
      <c r="BB706" s="101">
        <f>_xll.qlInterestRateIndexMaturity(Currency&amp;"ibor"&amp;Tenor,BA706,Trigger)</f>
        <v>44643</v>
      </c>
      <c r="BC706" s="246">
        <f>_xll.qlIndexFixing($AC$5,AZ706,TRUE,_xll.ohTrigger(Trigger,Trigger12M))</f>
        <v>1.7080994245662881E-2</v>
      </c>
      <c r="BD706" s="246">
        <f>_xll.qlIndexFixing($BE$1,AZ706,TRUE,_xll.ohTrigger(Trigger,Trigger12M))</f>
        <v>1.7144462024665855E-2</v>
      </c>
    </row>
    <row r="707" spans="51:56" ht="11.25" customHeight="1" x14ac:dyDescent="0.25">
      <c r="AY707" s="102" t="s">
        <v>83</v>
      </c>
      <c r="AZ707" s="101">
        <f>_xll.qlInterestRateIndexFixingDate(Currency&amp;"ibor"&amp;Tenor,BA707,Trigger)</f>
        <v>44281</v>
      </c>
      <c r="BA707" s="101">
        <f>_xll.qlCalendarAdvance(Calendar,BA706,AY707,"f",,Trigger)</f>
        <v>44285</v>
      </c>
      <c r="BB707" s="101">
        <f>_xll.qlInterestRateIndexMaturity(Currency&amp;"ibor"&amp;Tenor,BA707,Trigger)</f>
        <v>44650</v>
      </c>
      <c r="BC707" s="246">
        <f>_xll.qlIndexFixing($AC$5,AZ707,TRUE,_xll.ohTrigger(Trigger,Trigger12M))</f>
        <v>1.7132950314941869E-2</v>
      </c>
      <c r="BD707" s="246">
        <f>_xll.qlIndexFixing($BE$1,AZ707,TRUE,_xll.ohTrigger(Trigger,Trigger12M))</f>
        <v>1.7194579467996806E-2</v>
      </c>
    </row>
    <row r="708" spans="51:56" ht="11.25" customHeight="1" x14ac:dyDescent="0.25">
      <c r="AY708" s="102" t="s">
        <v>83</v>
      </c>
      <c r="AZ708" s="101">
        <f>_xll.qlInterestRateIndexFixingDate(Currency&amp;"ibor"&amp;Tenor,BA708,Trigger)</f>
        <v>44286</v>
      </c>
      <c r="BA708" s="101">
        <f>_xll.qlCalendarAdvance(Calendar,BA707,AY708,"f",,Trigger)</f>
        <v>44292</v>
      </c>
      <c r="BB708" s="101">
        <f>_xll.qlInterestRateIndexMaturity(Currency&amp;"ibor"&amp;Tenor,BA708,Trigger)</f>
        <v>44657</v>
      </c>
      <c r="BC708" s="246">
        <f>_xll.qlIndexFixing($AC$5,AZ708,TRUE,_xll.ohTrigger(Trigger,Trigger12M))</f>
        <v>1.7184879749206228E-2</v>
      </c>
      <c r="BD708" s="246">
        <f>_xll.qlIndexFixing($BE$1,AZ708,TRUE,_xll.ohTrigger(Trigger,Trigger12M))</f>
        <v>1.7244505461402472E-2</v>
      </c>
    </row>
    <row r="709" spans="51:56" ht="11.25" customHeight="1" x14ac:dyDescent="0.25">
      <c r="AY709" s="102" t="s">
        <v>83</v>
      </c>
      <c r="AZ709" s="101">
        <f>_xll.qlInterestRateIndexFixingDate(Currency&amp;"ibor"&amp;Tenor,BA709,Trigger)</f>
        <v>44295</v>
      </c>
      <c r="BA709" s="101">
        <f>_xll.qlCalendarAdvance(Calendar,BA708,AY709,"f",,Trigger)</f>
        <v>44299</v>
      </c>
      <c r="BB709" s="101">
        <f>_xll.qlInterestRateIndexMaturity(Currency&amp;"ibor"&amp;Tenor,BA709,Trigger)</f>
        <v>44664</v>
      </c>
      <c r="BC709" s="246">
        <f>_xll.qlIndexFixing($AC$5,AZ709,TRUE,_xll.ohTrigger(Trigger,Trigger12M))</f>
        <v>1.7236782544042605E-2</v>
      </c>
      <c r="BD709" s="246">
        <f>_xll.qlIndexFixing($BE$1,AZ709,TRUE,_xll.ohTrigger(Trigger,Trigger12M))</f>
        <v>1.7294234781821859E-2</v>
      </c>
    </row>
    <row r="710" spans="51:56" ht="11.25" customHeight="1" x14ac:dyDescent="0.25">
      <c r="AY710" s="102" t="s">
        <v>83</v>
      </c>
      <c r="AZ710" s="101">
        <f>_xll.qlInterestRateIndexFixingDate(Currency&amp;"ibor"&amp;Tenor,BA710,Trigger)</f>
        <v>44302</v>
      </c>
      <c r="BA710" s="101">
        <f>_xll.qlCalendarAdvance(Calendar,BA709,AY710,"f",,Trigger)</f>
        <v>44306</v>
      </c>
      <c r="BB710" s="101">
        <f>_xll.qlInterestRateIndexMaturity(Currency&amp;"ibor"&amp;Tenor,BA710,Trigger)</f>
        <v>44671</v>
      </c>
      <c r="BC710" s="246">
        <f>_xll.qlIndexFixing($AC$5,AZ710,TRUE,_xll.ohTrigger(Trigger,Trigger12M))</f>
        <v>1.7288658695039413E-2</v>
      </c>
      <c r="BD710" s="246">
        <f>_xll.qlIndexFixing($BE$1,AZ710,TRUE,_xll.ohTrigger(Trigger,Trigger12M))</f>
        <v>1.7343762205277662E-2</v>
      </c>
    </row>
    <row r="711" spans="51:56" ht="11.25" customHeight="1" x14ac:dyDescent="0.25">
      <c r="AY711" s="102" t="s">
        <v>83</v>
      </c>
      <c r="AZ711" s="101">
        <f>_xll.qlInterestRateIndexFixingDate(Currency&amp;"ibor"&amp;Tenor,BA711,Trigger)</f>
        <v>44309</v>
      </c>
      <c r="BA711" s="101">
        <f>_xll.qlCalendarAdvance(Calendar,BA710,AY711,"f",,Trigger)</f>
        <v>44313</v>
      </c>
      <c r="BB711" s="101">
        <f>_xll.qlInterestRateIndexMaturity(Currency&amp;"ibor"&amp;Tenor,BA711,Trigger)</f>
        <v>44678</v>
      </c>
      <c r="BC711" s="246">
        <f>_xll.qlIndexFixing($AC$5,AZ711,TRUE,_xll.ohTrigger(Trigger,Trigger12M))</f>
        <v>1.7340508197787239E-2</v>
      </c>
      <c r="BD711" s="246">
        <f>_xll.qlIndexFixing($BE$1,AZ711,TRUE,_xll.ohTrigger(Trigger,Trigger12M))</f>
        <v>1.739308250688721E-2</v>
      </c>
    </row>
    <row r="712" spans="51:56" ht="11.25" customHeight="1" x14ac:dyDescent="0.25">
      <c r="AY712" s="102" t="s">
        <v>83</v>
      </c>
      <c r="AZ712" s="101">
        <f>_xll.qlInterestRateIndexFixingDate(Currency&amp;"ibor"&amp;Tenor,BA712,Trigger)</f>
        <v>44316</v>
      </c>
      <c r="BA712" s="101">
        <f>_xll.qlCalendarAdvance(Calendar,BA711,AY712,"f",,Trigger)</f>
        <v>44320</v>
      </c>
      <c r="BB712" s="101">
        <f>_xll.qlInterestRateIndexMaturity(Currency&amp;"ibor"&amp;Tenor,BA712,Trigger)</f>
        <v>44685</v>
      </c>
      <c r="BC712" s="246">
        <f>_xll.qlIndexFixing($AC$5,AZ712,TRUE,_xll.ohTrigger(Trigger,Trigger12M))</f>
        <v>1.739233104787866E-2</v>
      </c>
      <c r="BD712" s="246">
        <f>_xll.qlIndexFixing($BE$1,AZ712,TRUE,_xll.ohTrigger(Trigger,Trigger12M))</f>
        <v>1.7442190460873221E-2</v>
      </c>
    </row>
    <row r="713" spans="51:56" ht="11.25" customHeight="1" x14ac:dyDescent="0.25">
      <c r="AY713" s="102" t="s">
        <v>83</v>
      </c>
      <c r="AZ713" s="101">
        <f>_xll.qlInterestRateIndexFixingDate(Currency&amp;"ibor"&amp;Tenor,BA713,Trigger)</f>
        <v>44323</v>
      </c>
      <c r="BA713" s="101">
        <f>_xll.qlCalendarAdvance(Calendar,BA712,AY713,"f",,Trigger)</f>
        <v>44327</v>
      </c>
      <c r="BB713" s="101">
        <f>_xll.qlInterestRateIndexMaturity(Currency&amp;"ibor"&amp;Tenor,BA713,Trigger)</f>
        <v>44692</v>
      </c>
      <c r="BC713" s="246">
        <f>_xll.qlIndexFixing($AC$5,AZ713,TRUE,_xll.ohTrigger(Trigger,Trigger12M))</f>
        <v>1.7444127240908859E-2</v>
      </c>
      <c r="BD713" s="246">
        <f>_xll.qlIndexFixing($BE$1,AZ713,TRUE,_xll.ohTrigger(Trigger,Trigger12M))</f>
        <v>1.7491080840573853E-2</v>
      </c>
    </row>
    <row r="714" spans="51:56" ht="11.25" customHeight="1" x14ac:dyDescent="0.25">
      <c r="AY714" s="102" t="s">
        <v>83</v>
      </c>
      <c r="AZ714" s="101">
        <f>_xll.qlInterestRateIndexFixingDate(Currency&amp;"ibor"&amp;Tenor,BA714,Trigger)</f>
        <v>44330</v>
      </c>
      <c r="BA714" s="101">
        <f>_xll.qlCalendarAdvance(Calendar,BA713,AY714,"f",,Trigger)</f>
        <v>44334</v>
      </c>
      <c r="BB714" s="101">
        <f>_xll.qlInterestRateIndexMaturity(Currency&amp;"ibor"&amp;Tenor,BA714,Trigger)</f>
        <v>44699</v>
      </c>
      <c r="BC714" s="246">
        <f>_xll.qlIndexFixing($AC$5,AZ714,TRUE,_xll.ohTrigger(Trigger,Trigger12M))</f>
        <v>1.7495896772474137E-2</v>
      </c>
      <c r="BD714" s="246">
        <f>_xll.qlIndexFixing($BE$1,AZ714,TRUE,_xll.ohTrigger(Trigger,Trigger12M))</f>
        <v>1.7539748418454747E-2</v>
      </c>
    </row>
    <row r="715" spans="51:56" ht="11.25" customHeight="1" x14ac:dyDescent="0.25">
      <c r="AY715" s="102" t="s">
        <v>83</v>
      </c>
      <c r="AZ715" s="101">
        <f>_xll.qlInterestRateIndexFixingDate(Currency&amp;"ibor"&amp;Tenor,BA715,Trigger)</f>
        <v>44337</v>
      </c>
      <c r="BA715" s="101">
        <f>_xll.qlCalendarAdvance(Calendar,BA714,AY715,"f",,Trigger)</f>
        <v>44341</v>
      </c>
      <c r="BB715" s="101">
        <f>_xll.qlInterestRateIndexMaturity(Currency&amp;"ibor"&amp;Tenor,BA715,Trigger)</f>
        <v>44706</v>
      </c>
      <c r="BC715" s="246">
        <f>_xll.qlIndexFixing($AC$5,AZ715,TRUE,_xll.ohTrigger(Trigger,Trigger12M))</f>
        <v>1.7547639638174278E-2</v>
      </c>
      <c r="BD715" s="246">
        <f>_xll.qlIndexFixing($BE$1,AZ715,TRUE,_xll.ohTrigger(Trigger,Trigger12M))</f>
        <v>1.7588187966120002E-2</v>
      </c>
    </row>
    <row r="716" spans="51:56" ht="11.25" customHeight="1" x14ac:dyDescent="0.25">
      <c r="AY716" s="102" t="s">
        <v>83</v>
      </c>
      <c r="AZ716" s="101">
        <f>_xll.qlInterestRateIndexFixingDate(Currency&amp;"ibor"&amp;Tenor,BA716,Trigger)</f>
        <v>44344</v>
      </c>
      <c r="BA716" s="101">
        <f>_xll.qlCalendarAdvance(Calendar,BA715,AY716,"f",,Trigger)</f>
        <v>44348</v>
      </c>
      <c r="BB716" s="101">
        <f>_xll.qlInterestRateIndexMaturity(Currency&amp;"ibor"&amp;Tenor,BA716,Trigger)</f>
        <v>44713</v>
      </c>
      <c r="BC716" s="246">
        <f>_xll.qlIndexFixing($AC$5,AZ716,TRUE,_xll.ohTrigger(Trigger,Trigger12M))</f>
        <v>1.7599355833610178E-2</v>
      </c>
      <c r="BD716" s="246">
        <f>_xll.qlIndexFixing($BE$1,AZ716,TRUE,_xll.ohTrigger(Trigger,Trigger12M))</f>
        <v>1.7636394254323538E-2</v>
      </c>
    </row>
    <row r="717" spans="51:56" ht="11.25" customHeight="1" x14ac:dyDescent="0.25">
      <c r="AY717" s="102" t="s">
        <v>83</v>
      </c>
      <c r="AZ717" s="101">
        <f>_xll.qlInterestRateIndexFixingDate(Currency&amp;"ibor"&amp;Tenor,BA717,Trigger)</f>
        <v>44351</v>
      </c>
      <c r="BA717" s="101">
        <f>_xll.qlCalendarAdvance(Calendar,BA716,AY717,"f",,Trigger)</f>
        <v>44355</v>
      </c>
      <c r="BB717" s="101">
        <f>_xll.qlInterestRateIndexMaturity(Currency&amp;"ibor"&amp;Tenor,BA717,Trigger)</f>
        <v>44720</v>
      </c>
      <c r="BC717" s="246">
        <f>_xll.qlIndexFixing($AC$5,AZ717,TRUE,_xll.ohTrigger(Trigger,Trigger12M))</f>
        <v>1.7651045354385133E-2</v>
      </c>
      <c r="BD717" s="246">
        <f>_xll.qlIndexFixing($BE$1,AZ717,TRUE,_xll.ohTrigger(Trigger,Trigger12M))</f>
        <v>1.7684362052982027E-2</v>
      </c>
    </row>
    <row r="718" spans="51:56" ht="11.25" customHeight="1" x14ac:dyDescent="0.25">
      <c r="AY718" s="102" t="s">
        <v>83</v>
      </c>
      <c r="AZ718" s="101">
        <f>_xll.qlInterestRateIndexFixingDate(Currency&amp;"ibor"&amp;Tenor,BA718,Trigger)</f>
        <v>44358</v>
      </c>
      <c r="BA718" s="101">
        <f>_xll.qlCalendarAdvance(Calendar,BA717,AY718,"f",,Trigger)</f>
        <v>44362</v>
      </c>
      <c r="BB718" s="101">
        <f>_xll.qlInterestRateIndexMaturity(Currency&amp;"ibor"&amp;Tenor,BA718,Trigger)</f>
        <v>44727</v>
      </c>
      <c r="BC718" s="246">
        <f>_xll.qlIndexFixing($AC$5,AZ718,TRUE,_xll.ohTrigger(Trigger,Trigger12M))</f>
        <v>1.7702708196104189E-2</v>
      </c>
      <c r="BD718" s="246">
        <f>_xll.qlIndexFixing($BE$1,AZ718,TRUE,_xll.ohTrigger(Trigger,Trigger12M))</f>
        <v>1.7732086131186289E-2</v>
      </c>
    </row>
    <row r="719" spans="51:56" ht="11.25" customHeight="1" x14ac:dyDescent="0.25">
      <c r="AY719" s="102" t="s">
        <v>83</v>
      </c>
      <c r="AZ719" s="101">
        <f>_xll.qlInterestRateIndexFixingDate(Currency&amp;"ibor"&amp;Tenor,BA719,Trigger)</f>
        <v>44365</v>
      </c>
      <c r="BA719" s="101">
        <f>_xll.qlCalendarAdvance(Calendar,BA718,AY719,"f",,Trigger)</f>
        <v>44369</v>
      </c>
      <c r="BB719" s="101">
        <f>_xll.qlInterestRateIndexMaturity(Currency&amp;"ibor"&amp;Tenor,BA719,Trigger)</f>
        <v>44734</v>
      </c>
      <c r="BC719" s="246">
        <f>_xll.qlIndexFixing($AC$5,AZ719,TRUE,_xll.ohTrigger(Trigger,Trigger12M))</f>
        <v>1.775434435437525E-2</v>
      </c>
      <c r="BD719" s="246">
        <f>_xll.qlIndexFixing($BE$1,AZ719,TRUE,_xll.ohTrigger(Trigger,Trigger12M))</f>
        <v>1.7779561257214416E-2</v>
      </c>
    </row>
    <row r="720" spans="51:56" ht="11.25" customHeight="1" x14ac:dyDescent="0.25">
      <c r="AY720" s="102" t="s">
        <v>83</v>
      </c>
      <c r="AZ720" s="101">
        <f>_xll.qlInterestRateIndexFixingDate(Currency&amp;"ibor"&amp;Tenor,BA720,Trigger)</f>
        <v>44372</v>
      </c>
      <c r="BA720" s="101">
        <f>_xll.qlCalendarAdvance(Calendar,BA719,AY720,"f",,Trigger)</f>
        <v>44376</v>
      </c>
      <c r="BB720" s="101">
        <f>_xll.qlInterestRateIndexMaturity(Currency&amp;"ibor"&amp;Tenor,BA720,Trigger)</f>
        <v>44741</v>
      </c>
      <c r="BC720" s="246">
        <f>_xll.qlIndexFixing($AC$5,AZ720,TRUE,_xll.ohTrigger(Trigger,Trigger12M))</f>
        <v>1.7805953824807957E-2</v>
      </c>
      <c r="BD720" s="246">
        <f>_xll.qlIndexFixing($BE$1,AZ720,TRUE,_xll.ohTrigger(Trigger,Trigger12M))</f>
        <v>1.7826782198543611E-2</v>
      </c>
    </row>
    <row r="721" spans="51:56" ht="11.25" customHeight="1" x14ac:dyDescent="0.25">
      <c r="AY721" s="102" t="s">
        <v>83</v>
      </c>
      <c r="AZ721" s="101">
        <f>_xll.qlInterestRateIndexFixingDate(Currency&amp;"ibor"&amp;Tenor,BA721,Trigger)</f>
        <v>44379</v>
      </c>
      <c r="BA721" s="101">
        <f>_xll.qlCalendarAdvance(Calendar,BA720,AY721,"f",,Trigger)</f>
        <v>44383</v>
      </c>
      <c r="BB721" s="101">
        <f>_xll.qlInterestRateIndexMaturity(Currency&amp;"ibor"&amp;Tenor,BA721,Trigger)</f>
        <v>44748</v>
      </c>
      <c r="BC721" s="246">
        <f>_xll.qlIndexFixing($AC$5,AZ721,TRUE,_xll.ohTrigger(Trigger,Trigger12M))</f>
        <v>1.7856267155181821E-2</v>
      </c>
      <c r="BD721" s="246">
        <f>_xll.qlIndexFixing($BE$1,AZ721,TRUE,_xll.ohTrigger(Trigger,Trigger12M))</f>
        <v>1.7873743889843145E-2</v>
      </c>
    </row>
    <row r="722" spans="51:56" ht="11.25" customHeight="1" x14ac:dyDescent="0.25">
      <c r="AY722" s="102" t="s">
        <v>83</v>
      </c>
      <c r="AZ722" s="101">
        <f>_xll.qlInterestRateIndexFixingDate(Currency&amp;"ibor"&amp;Tenor,BA722,Trigger)</f>
        <v>44386</v>
      </c>
      <c r="BA722" s="101">
        <f>_xll.qlCalendarAdvance(Calendar,BA721,AY722,"f",,Trigger)</f>
        <v>44390</v>
      </c>
      <c r="BB722" s="101">
        <f>_xll.qlInterestRateIndexMaturity(Currency&amp;"ibor"&amp;Tenor,BA722,Trigger)</f>
        <v>44755</v>
      </c>
      <c r="BC722" s="246">
        <f>_xll.qlIndexFixing($AC$5,AZ722,TRUE,_xll.ohTrigger(Trigger,Trigger12M))</f>
        <v>1.7898747620840927E-2</v>
      </c>
      <c r="BD722" s="246">
        <f>_xll.qlIndexFixing($BE$1,AZ722,TRUE,_xll.ohTrigger(Trigger,Trigger12M))</f>
        <v>1.7920444533545549E-2</v>
      </c>
    </row>
    <row r="723" spans="51:56" ht="11.25" customHeight="1" x14ac:dyDescent="0.25">
      <c r="AY723" s="102" t="s">
        <v>83</v>
      </c>
      <c r="AZ723" s="101">
        <f>_xll.qlInterestRateIndexFixingDate(Currency&amp;"ibor"&amp;Tenor,BA723,Trigger)</f>
        <v>44393</v>
      </c>
      <c r="BA723" s="101">
        <f>_xll.qlCalendarAdvance(Calendar,BA722,AY723,"f",,Trigger)</f>
        <v>44397</v>
      </c>
      <c r="BB723" s="101">
        <f>_xll.qlInterestRateIndexMaturity(Currency&amp;"ibor"&amp;Tenor,BA723,Trigger)</f>
        <v>44762</v>
      </c>
      <c r="BC723" s="246">
        <f>_xll.qlIndexFixing($AC$5,AZ723,TRUE,_xll.ohTrigger(Trigger,Trigger12M))</f>
        <v>1.7941155275911135E-2</v>
      </c>
      <c r="BD723" s="246">
        <f>_xll.qlIndexFixing($BE$1,AZ723,TRUE,_xll.ohTrigger(Trigger,Trigger12M))</f>
        <v>1.7966885560197026E-2</v>
      </c>
    </row>
    <row r="724" spans="51:56" ht="11.25" customHeight="1" x14ac:dyDescent="0.25">
      <c r="AY724" s="102" t="s">
        <v>83</v>
      </c>
      <c r="AZ724" s="101">
        <f>_xll.qlInterestRateIndexFixingDate(Currency&amp;"ibor"&amp;Tenor,BA724,Trigger)</f>
        <v>44400</v>
      </c>
      <c r="BA724" s="101">
        <f>_xll.qlCalendarAdvance(Calendar,BA723,AY724,"f",,Trigger)</f>
        <v>44404</v>
      </c>
      <c r="BB724" s="101">
        <f>_xll.qlInterestRateIndexMaturity(Currency&amp;"ibor"&amp;Tenor,BA724,Trigger)</f>
        <v>44769</v>
      </c>
      <c r="BC724" s="246">
        <f>_xll.qlIndexFixing($AC$5,AZ724,TRUE,_xll.ohTrigger(Trigger,Trigger12M))</f>
        <v>1.7983490111016267E-2</v>
      </c>
      <c r="BD724" s="246">
        <f>_xll.qlIndexFixing($BE$1,AZ724,TRUE,_xll.ohTrigger(Trigger,Trigger12M))</f>
        <v>1.8013068568303016E-2</v>
      </c>
    </row>
    <row r="725" spans="51:56" ht="11.25" customHeight="1" x14ac:dyDescent="0.25">
      <c r="AY725" s="102" t="s">
        <v>83</v>
      </c>
      <c r="AZ725" s="101">
        <f>_xll.qlInterestRateIndexFixingDate(Currency&amp;"ibor"&amp;Tenor,BA725,Trigger)</f>
        <v>44407</v>
      </c>
      <c r="BA725" s="101">
        <f>_xll.qlCalendarAdvance(Calendar,BA724,AY725,"f",,Trigger)</f>
        <v>44411</v>
      </c>
      <c r="BB725" s="101">
        <f>_xll.qlInterestRateIndexMaturity(Currency&amp;"ibor"&amp;Tenor,BA725,Trigger)</f>
        <v>44776</v>
      </c>
      <c r="BC725" s="246">
        <f>_xll.qlIndexFixing($AC$5,AZ725,TRUE,_xll.ohTrigger(Trigger,Trigger12M))</f>
        <v>1.802575211679593E-2</v>
      </c>
      <c r="BD725" s="246">
        <f>_xll.qlIndexFixing($BE$1,AZ725,TRUE,_xll.ohTrigger(Trigger,Trigger12M))</f>
        <v>1.8058995156868939E-2</v>
      </c>
    </row>
    <row r="726" spans="51:56" ht="11.25" customHeight="1" x14ac:dyDescent="0.25">
      <c r="AY726" s="102" t="s">
        <v>83</v>
      </c>
      <c r="AZ726" s="101">
        <f>_xll.qlInterestRateIndexFixingDate(Currency&amp;"ibor"&amp;Tenor,BA726,Trigger)</f>
        <v>44414</v>
      </c>
      <c r="BA726" s="101">
        <f>_xll.qlCalendarAdvance(Calendar,BA725,AY726,"f",,Trigger)</f>
        <v>44418</v>
      </c>
      <c r="BB726" s="101">
        <f>_xll.qlInterestRateIndexMaturity(Currency&amp;"ibor"&amp;Tenor,BA726,Trigger)</f>
        <v>44783</v>
      </c>
      <c r="BC726" s="246">
        <f>_xll.qlIndexFixing($AC$5,AZ726,TRUE,_xll.ohTrigger(Trigger,Trigger12M))</f>
        <v>1.8067941283906135E-2</v>
      </c>
      <c r="BD726" s="246">
        <f>_xll.qlIndexFixing($BE$1,AZ726,TRUE,_xll.ohTrigger(Trigger,Trigger12M))</f>
        <v>1.8104666925397136E-2</v>
      </c>
    </row>
    <row r="727" spans="51:56" ht="11.25" customHeight="1" x14ac:dyDescent="0.25">
      <c r="AY727" s="102" t="s">
        <v>83</v>
      </c>
      <c r="AZ727" s="101">
        <f>_xll.qlInterestRateIndexFixingDate(Currency&amp;"ibor"&amp;Tenor,BA727,Trigger)</f>
        <v>44421</v>
      </c>
      <c r="BA727" s="101">
        <f>_xll.qlCalendarAdvance(Calendar,BA726,AY727,"f",,Trigger)</f>
        <v>44425</v>
      </c>
      <c r="BB727" s="101">
        <f>_xll.qlInterestRateIndexMaturity(Currency&amp;"ibor"&amp;Tenor,BA727,Trigger)</f>
        <v>44790</v>
      </c>
      <c r="BC727" s="246">
        <f>_xll.qlIndexFixing($AC$5,AZ727,TRUE,_xll.ohTrigger(Trigger,Trigger12M))</f>
        <v>1.8110057603017586E-2</v>
      </c>
      <c r="BD727" s="246">
        <f>_xll.qlIndexFixing($BE$1,AZ727,TRUE,_xll.ohTrigger(Trigger,Trigger12M))</f>
        <v>1.8150085473881604E-2</v>
      </c>
    </row>
    <row r="728" spans="51:56" ht="11.25" customHeight="1" x14ac:dyDescent="0.25">
      <c r="AY728" s="102" t="s">
        <v>83</v>
      </c>
      <c r="AZ728" s="101">
        <f>_xll.qlInterestRateIndexFixingDate(Currency&amp;"ibor"&amp;Tenor,BA728,Trigger)</f>
        <v>44428</v>
      </c>
      <c r="BA728" s="101">
        <f>_xll.qlCalendarAdvance(Calendar,BA727,AY728,"f",,Trigger)</f>
        <v>44432</v>
      </c>
      <c r="BB728" s="101">
        <f>_xll.qlInterestRateIndexMaturity(Currency&amp;"ibor"&amp;Tenor,BA728,Trigger)</f>
        <v>44797</v>
      </c>
      <c r="BC728" s="246">
        <f>_xll.qlIndexFixing($AC$5,AZ728,TRUE,_xll.ohTrigger(Trigger,Trigger12M))</f>
        <v>1.8152101064817839E-2</v>
      </c>
      <c r="BD728" s="246">
        <f>_xll.qlIndexFixing($BE$1,AZ728,TRUE,_xll.ohTrigger(Trigger,Trigger12M))</f>
        <v>1.8195252402804282E-2</v>
      </c>
    </row>
    <row r="729" spans="51:56" ht="11.25" customHeight="1" x14ac:dyDescent="0.25">
      <c r="AY729" s="102" t="s">
        <v>83</v>
      </c>
      <c r="AZ729" s="101">
        <f>_xll.qlInterestRateIndexFixingDate(Currency&amp;"ibor"&amp;Tenor,BA729,Trigger)</f>
        <v>44435</v>
      </c>
      <c r="BA729" s="101">
        <f>_xll.qlCalendarAdvance(Calendar,BA728,AY729,"f",,Trigger)</f>
        <v>44439</v>
      </c>
      <c r="BB729" s="101">
        <f>_xll.qlInterestRateIndexMaturity(Currency&amp;"ibor"&amp;Tenor,BA729,Trigger)</f>
        <v>44804</v>
      </c>
      <c r="BC729" s="246">
        <f>_xll.qlIndexFixing($AC$5,AZ729,TRUE,_xll.ohTrigger(Trigger,Trigger12M))</f>
        <v>1.8194071660010441E-2</v>
      </c>
      <c r="BD729" s="246">
        <f>_xll.qlIndexFixing($BE$1,AZ729,TRUE,_xll.ohTrigger(Trigger,Trigger12M))</f>
        <v>1.8240169313131323E-2</v>
      </c>
    </row>
    <row r="730" spans="51:56" ht="11.25" customHeight="1" x14ac:dyDescent="0.25">
      <c r="AY730" s="102" t="s">
        <v>83</v>
      </c>
      <c r="AZ730" s="101">
        <f>_xll.qlInterestRateIndexFixingDate(Currency&amp;"ibor"&amp;Tenor,BA730,Trigger)</f>
        <v>44442</v>
      </c>
      <c r="BA730" s="101">
        <f>_xll.qlCalendarAdvance(Calendar,BA729,AY730,"f",,Trigger)</f>
        <v>44446</v>
      </c>
      <c r="BB730" s="101">
        <f>_xll.qlInterestRateIndexMaturity(Currency&amp;"ibor"&amp;Tenor,BA730,Trigger)</f>
        <v>44811</v>
      </c>
      <c r="BC730" s="246">
        <f>_xll.qlIndexFixing($AC$5,AZ730,TRUE,_xll.ohTrigger(Trigger,Trigger12M))</f>
        <v>1.8235969379313828E-2</v>
      </c>
      <c r="BD730" s="246">
        <f>_xll.qlIndexFixing($BE$1,AZ730,TRUE,_xll.ohTrigger(Trigger,Trigger12M))</f>
        <v>1.8284837806308723E-2</v>
      </c>
    </row>
    <row r="731" spans="51:56" ht="11.25" customHeight="1" x14ac:dyDescent="0.25">
      <c r="AY731" s="102" t="s">
        <v>83</v>
      </c>
      <c r="AZ731" s="101">
        <f>_xll.qlInterestRateIndexFixingDate(Currency&amp;"ibor"&amp;Tenor,BA731,Trigger)</f>
        <v>44449</v>
      </c>
      <c r="BA731" s="101">
        <f>_xll.qlCalendarAdvance(Calendar,BA730,AY731,"f",,Trigger)</f>
        <v>44453</v>
      </c>
      <c r="BB731" s="101">
        <f>_xll.qlInterestRateIndexMaturity(Currency&amp;"ibor"&amp;Tenor,BA731,Trigger)</f>
        <v>44818</v>
      </c>
      <c r="BC731" s="246">
        <f>_xll.qlIndexFixing($AC$5,AZ731,TRUE,_xll.ohTrigger(Trigger,Trigger12M))</f>
        <v>1.8277794213463087E-2</v>
      </c>
      <c r="BD731" s="246">
        <f>_xll.qlIndexFixing($BE$1,AZ731,TRUE,_xll.ohTrigger(Trigger,Trigger12M))</f>
        <v>1.8329259484258797E-2</v>
      </c>
    </row>
    <row r="732" spans="51:56" ht="11.25" customHeight="1" x14ac:dyDescent="0.25">
      <c r="AY732" s="102" t="s">
        <v>83</v>
      </c>
      <c r="AZ732" s="101">
        <f>_xll.qlInterestRateIndexFixingDate(Currency&amp;"ibor"&amp;Tenor,BA732,Trigger)</f>
        <v>44456</v>
      </c>
      <c r="BA732" s="101">
        <f>_xll.qlCalendarAdvance(Calendar,BA731,AY732,"f",,Trigger)</f>
        <v>44460</v>
      </c>
      <c r="BB732" s="101">
        <f>_xll.qlInterestRateIndexMaturity(Currency&amp;"ibor"&amp;Tenor,BA732,Trigger)</f>
        <v>44825</v>
      </c>
      <c r="BC732" s="246">
        <f>_xll.qlIndexFixing($AC$5,AZ732,TRUE,_xll.ohTrigger(Trigger,Trigger12M))</f>
        <v>1.8319546153209063E-2</v>
      </c>
      <c r="BD732" s="246">
        <f>_xll.qlIndexFixing($BE$1,AZ732,TRUE,_xll.ohTrigger(Trigger,Trigger12M))</f>
        <v>1.8373435949375381E-2</v>
      </c>
    </row>
    <row r="733" spans="51:56" ht="11.25" customHeight="1" x14ac:dyDescent="0.25">
      <c r="AY733" s="102" t="s">
        <v>83</v>
      </c>
      <c r="AZ733" s="101">
        <f>_xll.qlInterestRateIndexFixingDate(Currency&amp;"ibor"&amp;Tenor,BA733,Trigger)</f>
        <v>44463</v>
      </c>
      <c r="BA733" s="101">
        <f>_xll.qlCalendarAdvance(Calendar,BA732,AY733,"f",,Trigger)</f>
        <v>44467</v>
      </c>
      <c r="BB733" s="101">
        <f>_xll.qlInterestRateIndexMaturity(Currency&amp;"ibor"&amp;Tenor,BA733,Trigger)</f>
        <v>44832</v>
      </c>
      <c r="BC733" s="246">
        <f>_xll.qlIndexFixing($AC$5,AZ733,TRUE,_xll.ohTrigger(Trigger,Trigger12M))</f>
        <v>1.8361225189317938E-2</v>
      </c>
      <c r="BD733" s="246">
        <f>_xll.qlIndexFixing($BE$1,AZ733,TRUE,_xll.ohTrigger(Trigger,Trigger12M))</f>
        <v>1.8417368804519878E-2</v>
      </c>
    </row>
    <row r="734" spans="51:56" ht="11.25" customHeight="1" x14ac:dyDescent="0.25">
      <c r="AY734" s="102" t="s">
        <v>83</v>
      </c>
      <c r="AZ734" s="101">
        <f>_xll.qlInterestRateIndexFixingDate(Currency&amp;"ibor"&amp;Tenor,BA734,Trigger)</f>
        <v>44470</v>
      </c>
      <c r="BA734" s="101">
        <f>_xll.qlCalendarAdvance(Calendar,BA733,AY734,"f",,Trigger)</f>
        <v>44474</v>
      </c>
      <c r="BB734" s="101">
        <f>_xll.qlInterestRateIndexMaturity(Currency&amp;"ibor"&amp;Tenor,BA734,Trigger)</f>
        <v>44839</v>
      </c>
      <c r="BC734" s="246">
        <f>_xll.qlIndexFixing($AC$5,AZ734,TRUE,_xll.ohTrigger(Trigger,Trigger12M))</f>
        <v>1.8402831312572102E-2</v>
      </c>
      <c r="BD734" s="246">
        <f>_xll.qlIndexFixing($BE$1,AZ734,TRUE,_xll.ohTrigger(Trigger,Trigger12M))</f>
        <v>1.8461059653018856E-2</v>
      </c>
    </row>
    <row r="735" spans="51:56" ht="11.25" customHeight="1" x14ac:dyDescent="0.25">
      <c r="AY735" s="102" t="s">
        <v>83</v>
      </c>
      <c r="AZ735" s="101">
        <f>_xll.qlInterestRateIndexFixingDate(Currency&amp;"ibor"&amp;Tenor,BA735,Trigger)</f>
        <v>44477</v>
      </c>
      <c r="BA735" s="101">
        <f>_xll.qlCalendarAdvance(Calendar,BA734,AY735,"f",,Trigger)</f>
        <v>44481</v>
      </c>
      <c r="BB735" s="101">
        <f>_xll.qlInterestRateIndexMaturity(Currency&amp;"ibor"&amp;Tenor,BA735,Trigger)</f>
        <v>44846</v>
      </c>
      <c r="BC735" s="246">
        <f>_xll.qlIndexFixing($AC$5,AZ735,TRUE,_xll.ohTrigger(Trigger,Trigger12M))</f>
        <v>1.8444364513770364E-2</v>
      </c>
      <c r="BD735" s="246">
        <f>_xll.qlIndexFixing($BE$1,AZ735,TRUE,_xll.ohTrigger(Trigger,Trigger12M))</f>
        <v>1.8504510098657917E-2</v>
      </c>
    </row>
    <row r="736" spans="51:56" ht="11.25" customHeight="1" x14ac:dyDescent="0.25">
      <c r="AY736" s="102" t="s">
        <v>83</v>
      </c>
      <c r="AZ736" s="101">
        <f>_xll.qlInterestRateIndexFixingDate(Currency&amp;"ibor"&amp;Tenor,BA736,Trigger)</f>
        <v>44484</v>
      </c>
      <c r="BA736" s="101">
        <f>_xll.qlCalendarAdvance(Calendar,BA735,AY736,"f",,Trigger)</f>
        <v>44488</v>
      </c>
      <c r="BB736" s="101">
        <f>_xll.qlInterestRateIndexMaturity(Currency&amp;"ibor"&amp;Tenor,BA736,Trigger)</f>
        <v>44853</v>
      </c>
      <c r="BC736" s="246">
        <f>_xll.qlIndexFixing($AC$5,AZ736,TRUE,_xll.ohTrigger(Trigger,Trigger12M))</f>
        <v>1.8485824783726432E-2</v>
      </c>
      <c r="BD736" s="246">
        <f>_xll.qlIndexFixing($BE$1,AZ736,TRUE,_xll.ohTrigger(Trigger,Trigger12M))</f>
        <v>1.8547721745679712E-2</v>
      </c>
    </row>
    <row r="737" spans="51:56" ht="11.25" customHeight="1" x14ac:dyDescent="0.25">
      <c r="AY737" s="102" t="s">
        <v>83</v>
      </c>
      <c r="AZ737" s="101">
        <f>_xll.qlInterestRateIndexFixingDate(Currency&amp;"ibor"&amp;Tenor,BA737,Trigger)</f>
        <v>44491</v>
      </c>
      <c r="BA737" s="101">
        <f>_xll.qlCalendarAdvance(Calendar,BA736,AY737,"f",,Trigger)</f>
        <v>44495</v>
      </c>
      <c r="BB737" s="101">
        <f>_xll.qlInterestRateIndexMaturity(Currency&amp;"ibor"&amp;Tenor,BA737,Trigger)</f>
        <v>44860</v>
      </c>
      <c r="BC737" s="246">
        <f>_xll.qlIndexFixing($AC$5,AZ737,TRUE,_xll.ohTrigger(Trigger,Trigger12M))</f>
        <v>1.8527212113270432E-2</v>
      </c>
      <c r="BD737" s="246">
        <f>_xll.qlIndexFixing($BE$1,AZ737,TRUE,_xll.ohTrigger(Trigger,Trigger12M))</f>
        <v>1.8590696198778702E-2</v>
      </c>
    </row>
    <row r="738" spans="51:56" ht="11.25" customHeight="1" x14ac:dyDescent="0.25">
      <c r="AY738" s="102" t="s">
        <v>83</v>
      </c>
      <c r="AZ738" s="101">
        <f>_xll.qlInterestRateIndexFixingDate(Currency&amp;"ibor"&amp;Tenor,BA738,Trigger)</f>
        <v>44498</v>
      </c>
      <c r="BA738" s="101">
        <f>_xll.qlCalendarAdvance(Calendar,BA737,AY738,"f",,Trigger)</f>
        <v>44502</v>
      </c>
      <c r="BB738" s="101">
        <f>_xll.qlInterestRateIndexMaturity(Currency&amp;"ibor"&amp;Tenor,BA738,Trigger)</f>
        <v>44867</v>
      </c>
      <c r="BC738" s="246">
        <f>_xll.qlIndexFixing($AC$5,AZ738,TRUE,_xll.ohTrigger(Trigger,Trigger12M))</f>
        <v>1.8568526493248045E-2</v>
      </c>
      <c r="BD738" s="246">
        <f>_xll.qlIndexFixing($BE$1,AZ738,TRUE,_xll.ohTrigger(Trigger,Trigger12M))</f>
        <v>1.8633435063097867E-2</v>
      </c>
    </row>
    <row r="739" spans="51:56" ht="11.25" customHeight="1" x14ac:dyDescent="0.25">
      <c r="AY739" s="102" t="s">
        <v>83</v>
      </c>
      <c r="AZ739" s="101">
        <f>_xll.qlInterestRateIndexFixingDate(Currency&amp;"ibor"&amp;Tenor,BA739,Trigger)</f>
        <v>44505</v>
      </c>
      <c r="BA739" s="101">
        <f>_xll.qlCalendarAdvance(Calendar,BA738,AY739,"f",,Trigger)</f>
        <v>44509</v>
      </c>
      <c r="BB739" s="101">
        <f>_xll.qlInterestRateIndexMaturity(Currency&amp;"ibor"&amp;Tenor,BA739,Trigger)</f>
        <v>44874</v>
      </c>
      <c r="BC739" s="246">
        <f>_xll.qlIndexFixing($AC$5,AZ739,TRUE,_xll.ohTrigger(Trigger,Trigger12M))</f>
        <v>1.8609767914521812E-2</v>
      </c>
      <c r="BD739" s="246">
        <f>_xll.qlIndexFixing($BE$1,AZ739,TRUE,_xll.ohTrigger(Trigger,Trigger12M))</f>
        <v>1.8675939944225634E-2</v>
      </c>
    </row>
    <row r="740" spans="51:56" ht="11.25" customHeight="1" x14ac:dyDescent="0.25">
      <c r="AY740" s="102" t="s">
        <v>83</v>
      </c>
      <c r="AZ740" s="101">
        <f>_xll.qlInterestRateIndexFixingDate(Currency&amp;"ibor"&amp;Tenor,BA740,Trigger)</f>
        <v>44512</v>
      </c>
      <c r="BA740" s="101">
        <f>_xll.qlCalendarAdvance(Calendar,BA739,AY740,"f",,Trigger)</f>
        <v>44516</v>
      </c>
      <c r="BB740" s="101">
        <f>_xll.qlInterestRateIndexMaturity(Currency&amp;"ibor"&amp;Tenor,BA740,Trigger)</f>
        <v>44881</v>
      </c>
      <c r="BC740" s="246">
        <f>_xll.qlIndexFixing($AC$5,AZ740,TRUE,_xll.ohTrigger(Trigger,Trigger12M))</f>
        <v>1.865093636796851E-2</v>
      </c>
      <c r="BD740" s="246">
        <f>_xll.qlIndexFixing($BE$1,AZ740,TRUE,_xll.ohTrigger(Trigger,Trigger12M))</f>
        <v>1.871821244819041E-2</v>
      </c>
    </row>
    <row r="741" spans="51:56" ht="11.25" customHeight="1" x14ac:dyDescent="0.25">
      <c r="AY741" s="102" t="s">
        <v>83</v>
      </c>
      <c r="AZ741" s="101">
        <f>_xll.qlInterestRateIndexFixingDate(Currency&amp;"ibor"&amp;Tenor,BA741,Trigger)</f>
        <v>44519</v>
      </c>
      <c r="BA741" s="101">
        <f>_xll.qlCalendarAdvance(Calendar,BA740,AY741,"f",,Trigger)</f>
        <v>44523</v>
      </c>
      <c r="BB741" s="101">
        <f>_xll.qlInterestRateIndexMaturity(Currency&amp;"ibor"&amp;Tenor,BA741,Trigger)</f>
        <v>44888</v>
      </c>
      <c r="BC741" s="246">
        <f>_xll.qlIndexFixing($AC$5,AZ741,TRUE,_xll.ohTrigger(Trigger,Trigger12M))</f>
        <v>1.8692031844482218E-2</v>
      </c>
      <c r="BD741" s="246">
        <f>_xll.qlIndexFixing($BE$1,AZ741,TRUE,_xll.ohTrigger(Trigger,Trigger12M))</f>
        <v>1.8760254181458606E-2</v>
      </c>
    </row>
    <row r="742" spans="51:56" ht="11.25" customHeight="1" x14ac:dyDescent="0.25">
      <c r="AY742" s="102" t="s">
        <v>83</v>
      </c>
      <c r="AZ742" s="101">
        <f>_xll.qlInterestRateIndexFixingDate(Currency&amp;"ibor"&amp;Tenor,BA742,Trigger)</f>
        <v>44526</v>
      </c>
      <c r="BA742" s="101">
        <f>_xll.qlCalendarAdvance(Calendar,BA741,AY742,"f",,Trigger)</f>
        <v>44530</v>
      </c>
      <c r="BB742" s="101">
        <f>_xll.qlInterestRateIndexMaturity(Currency&amp;"ibor"&amp;Tenor,BA742,Trigger)</f>
        <v>44895</v>
      </c>
      <c r="BC742" s="246">
        <f>_xll.qlIndexFixing($AC$5,AZ742,TRUE,_xll.ohTrigger(Trigger,Trigger12M))</f>
        <v>1.8733054334972347E-2</v>
      </c>
      <c r="BD742" s="246">
        <f>_xll.qlIndexFixing($BE$1,AZ742,TRUE,_xll.ohTrigger(Trigger,Trigger12M))</f>
        <v>1.8802066750929384E-2</v>
      </c>
    </row>
    <row r="743" spans="51:56" ht="11.25" customHeight="1" x14ac:dyDescent="0.25">
      <c r="AY743" s="102" t="s">
        <v>83</v>
      </c>
      <c r="AZ743" s="101">
        <f>_xll.qlInterestRateIndexFixingDate(Currency&amp;"ibor"&amp;Tenor,BA743,Trigger)</f>
        <v>44533</v>
      </c>
      <c r="BA743" s="101">
        <f>_xll.qlCalendarAdvance(Calendar,BA742,AY743,"f",,Trigger)</f>
        <v>44537</v>
      </c>
      <c r="BB743" s="101">
        <f>_xll.qlInterestRateIndexMaturity(Currency&amp;"ibor"&amp;Tenor,BA743,Trigger)</f>
        <v>44902</v>
      </c>
      <c r="BC743" s="246">
        <f>_xll.qlIndexFixing($AC$5,AZ743,TRUE,_xll.ohTrigger(Trigger,Trigger12M))</f>
        <v>1.8774003830363852E-2</v>
      </c>
      <c r="BD743" s="246">
        <f>_xll.qlIndexFixing($BE$1,AZ743,TRUE,_xll.ohTrigger(Trigger,Trigger12M))</f>
        <v>1.884365176393181E-2</v>
      </c>
    </row>
    <row r="744" spans="51:56" ht="11.25" customHeight="1" x14ac:dyDescent="0.25">
      <c r="AY744" s="102" t="s">
        <v>83</v>
      </c>
      <c r="AZ744" s="101">
        <f>_xll.qlInterestRateIndexFixingDate(Currency&amp;"ibor"&amp;Tenor,BA744,Trigger)</f>
        <v>44540</v>
      </c>
      <c r="BA744" s="101">
        <f>_xll.qlCalendarAdvance(Calendar,BA743,AY744,"f",,Trigger)</f>
        <v>44544</v>
      </c>
      <c r="BB744" s="101">
        <f>_xll.qlInterestRateIndexMaturity(Currency&amp;"ibor"&amp;Tenor,BA744,Trigger)</f>
        <v>44909</v>
      </c>
      <c r="BC744" s="246">
        <f>_xll.qlIndexFixing($AC$5,AZ744,TRUE,_xll.ohTrigger(Trigger,Trigger12M))</f>
        <v>1.8814880321598556E-2</v>
      </c>
      <c r="BD744" s="246">
        <f>_xll.qlIndexFixing($BE$1,AZ744,TRUE,_xll.ohTrigger(Trigger,Trigger12M))</f>
        <v>1.8885010828221784E-2</v>
      </c>
    </row>
    <row r="745" spans="51:56" ht="11.25" customHeight="1" x14ac:dyDescent="0.25">
      <c r="AY745" s="102" t="s">
        <v>83</v>
      </c>
      <c r="AZ745" s="101">
        <f>_xll.qlInterestRateIndexFixingDate(Currency&amp;"ibor"&amp;Tenor,BA745,Trigger)</f>
        <v>44547</v>
      </c>
      <c r="BA745" s="101">
        <f>_xll.qlCalendarAdvance(Calendar,BA744,AY745,"f",,Trigger)</f>
        <v>44551</v>
      </c>
      <c r="BB745" s="101">
        <f>_xll.qlInterestRateIndexMaturity(Currency&amp;"ibor"&amp;Tenor,BA745,Trigger)</f>
        <v>44916</v>
      </c>
      <c r="BC745" s="246">
        <f>_xll.qlIndexFixing($AC$5,AZ745,TRUE,_xll.ohTrigger(Trigger,Trigger12M))</f>
        <v>1.8855683799633389E-2</v>
      </c>
      <c r="BD745" s="246">
        <f>_xll.qlIndexFixing($BE$1,AZ745,TRUE,_xll.ohTrigger(Trigger,Trigger12M))</f>
        <v>1.8926145551976126E-2</v>
      </c>
    </row>
    <row r="746" spans="51:56" ht="11.25" customHeight="1" x14ac:dyDescent="0.25">
      <c r="AY746" s="102" t="s">
        <v>83</v>
      </c>
      <c r="AZ746" s="101">
        <f>_xll.qlInterestRateIndexFixingDate(Currency&amp;"ibor"&amp;Tenor,BA746,Trigger)</f>
        <v>44554</v>
      </c>
      <c r="BA746" s="101">
        <f>_xll.qlCalendarAdvance(Calendar,BA745,AY746,"f",,Trigger)</f>
        <v>44558</v>
      </c>
      <c r="BB746" s="101">
        <f>_xll.qlInterestRateIndexMaturity(Currency&amp;"ibor"&amp;Tenor,BA746,Trigger)</f>
        <v>44923</v>
      </c>
      <c r="BC746" s="246">
        <f>_xll.qlIndexFixing($AC$5,AZ746,TRUE,_xll.ohTrigger(Trigger,Trigger12M))</f>
        <v>1.8896414255441491E-2</v>
      </c>
      <c r="BD746" s="246">
        <f>_xll.qlIndexFixing($BE$1,AZ746,TRUE,_xll.ohTrigger(Trigger,Trigger12M))</f>
        <v>1.8967057543791934E-2</v>
      </c>
    </row>
    <row r="747" spans="51:56" ht="11.25" customHeight="1" x14ac:dyDescent="0.25">
      <c r="AY747" s="102" t="s">
        <v>83</v>
      </c>
      <c r="AZ747" s="101">
        <f>_xll.qlInterestRateIndexFixingDate(Currency&amp;"ibor"&amp;Tenor,BA747,Trigger)</f>
        <v>44561</v>
      </c>
      <c r="BA747" s="101">
        <f>_xll.qlCalendarAdvance(Calendar,BA746,AY747,"f",,Trigger)</f>
        <v>44565</v>
      </c>
      <c r="BB747" s="101">
        <f>_xll.qlInterestRateIndexMaturity(Currency&amp;"ibor"&amp;Tenor,BA747,Trigger)</f>
        <v>44930</v>
      </c>
      <c r="BC747" s="246">
        <f>_xll.qlIndexFixing($AC$5,AZ747,TRUE,_xll.ohTrigger(Trigger,Trigger12M))</f>
        <v>1.8937071680011769E-2</v>
      </c>
      <c r="BD747" s="246">
        <f>_xll.qlIndexFixing($BE$1,AZ747,TRUE,_xll.ohTrigger(Trigger,Trigger12M))</f>
        <v>1.9007748412680433E-2</v>
      </c>
    </row>
    <row r="748" spans="51:56" ht="11.25" customHeight="1" x14ac:dyDescent="0.25">
      <c r="AY748" s="102" t="s">
        <v>83</v>
      </c>
      <c r="AZ748" s="101">
        <f>_xll.qlInterestRateIndexFixingDate(Currency&amp;"ibor"&amp;Tenor,BA748,Trigger)</f>
        <v>44568</v>
      </c>
      <c r="BA748" s="101">
        <f>_xll.qlCalendarAdvance(Calendar,BA747,AY748,"f",,Trigger)</f>
        <v>44572</v>
      </c>
      <c r="BB748" s="101">
        <f>_xll.qlInterestRateIndexMaturity(Currency&amp;"ibor"&amp;Tenor,BA748,Trigger)</f>
        <v>44937</v>
      </c>
      <c r="BC748" s="246">
        <f>_xll.qlIndexFixing($AC$5,AZ748,TRUE,_xll.ohTrigger(Trigger,Trigger12M))</f>
        <v>1.8977656064348897E-2</v>
      </c>
      <c r="BD748" s="246">
        <f>_xll.qlIndexFixing($BE$1,AZ748,TRUE,_xll.ohTrigger(Trigger,Trigger12M))</f>
        <v>1.9048219768064568E-2</v>
      </c>
    </row>
    <row r="749" spans="51:56" ht="11.25" customHeight="1" x14ac:dyDescent="0.25">
      <c r="AY749" s="102" t="s">
        <v>83</v>
      </c>
      <c r="AZ749" s="101">
        <f>_xll.qlInterestRateIndexFixingDate(Currency&amp;"ibor"&amp;Tenor,BA749,Trigger)</f>
        <v>44575</v>
      </c>
      <c r="BA749" s="101">
        <f>_xll.qlCalendarAdvance(Calendar,BA748,AY749,"f",,Trigger)</f>
        <v>44579</v>
      </c>
      <c r="BB749" s="101">
        <f>_xll.qlInterestRateIndexMaturity(Currency&amp;"ibor"&amp;Tenor,BA749,Trigger)</f>
        <v>44944</v>
      </c>
      <c r="BC749" s="246">
        <f>_xll.qlIndexFixing($AC$5,AZ749,TRUE,_xll.ohTrigger(Trigger,Trigger12M))</f>
        <v>1.9018167399473977E-2</v>
      </c>
      <c r="BD749" s="246">
        <f>_xll.qlIndexFixing($BE$1,AZ749,TRUE,_xll.ohTrigger(Trigger,Trigger12M))</f>
        <v>1.9088473219775519E-2</v>
      </c>
    </row>
    <row r="750" spans="51:56" ht="11.25" customHeight="1" x14ac:dyDescent="0.25">
      <c r="AY750" s="102" t="s">
        <v>83</v>
      </c>
      <c r="AZ750" s="101">
        <f>_xll.qlInterestRateIndexFixingDate(Currency&amp;"ibor"&amp;Tenor,BA750,Trigger)</f>
        <v>44582</v>
      </c>
      <c r="BA750" s="101">
        <f>_xll.qlCalendarAdvance(Calendar,BA749,AY750,"f",,Trigger)</f>
        <v>44586</v>
      </c>
      <c r="BB750" s="101">
        <f>_xll.qlInterestRateIndexMaturity(Currency&amp;"ibor"&amp;Tenor,BA750,Trigger)</f>
        <v>44951</v>
      </c>
      <c r="BC750" s="246">
        <f>_xll.qlIndexFixing($AC$5,AZ750,TRUE,_xll.ohTrigger(Trigger,Trigger12M))</f>
        <v>1.9058605676423437E-2</v>
      </c>
      <c r="BD750" s="246">
        <f>_xll.qlIndexFixing($BE$1,AZ750,TRUE,_xll.ohTrigger(Trigger,Trigger12M))</f>
        <v>1.912851037804917E-2</v>
      </c>
    </row>
    <row r="751" spans="51:56" ht="11.25" customHeight="1" x14ac:dyDescent="0.25">
      <c r="AY751" s="102" t="s">
        <v>83</v>
      </c>
      <c r="AZ751" s="101">
        <f>_xll.qlInterestRateIndexFixingDate(Currency&amp;"ibor"&amp;Tenor,BA751,Trigger)</f>
        <v>44589</v>
      </c>
      <c r="BA751" s="101">
        <f>_xll.qlCalendarAdvance(Calendar,BA750,AY751,"f",,Trigger)</f>
        <v>44593</v>
      </c>
      <c r="BB751" s="101">
        <f>_xll.qlInterestRateIndexMaturity(Currency&amp;"ibor"&amp;Tenor,BA751,Trigger)</f>
        <v>44958</v>
      </c>
      <c r="BC751" s="246">
        <f>_xll.qlIndexFixing($AC$5,AZ751,TRUE,_xll.ohTrigger(Trigger,Trigger12M))</f>
        <v>1.9098970886250354E-2</v>
      </c>
      <c r="BD751" s="246">
        <f>_xll.qlIndexFixing($BE$1,AZ751,TRUE,_xll.ohTrigger(Trigger,Trigger12M))</f>
        <v>1.9168332853521753E-2</v>
      </c>
    </row>
    <row r="752" spans="51:56" ht="11.25" customHeight="1" x14ac:dyDescent="0.25">
      <c r="AY752" s="102" t="s">
        <v>83</v>
      </c>
      <c r="AZ752" s="101">
        <f>_xll.qlInterestRateIndexFixingDate(Currency&amp;"ibor"&amp;Tenor,BA752,Trigger)</f>
        <v>44596</v>
      </c>
      <c r="BA752" s="101">
        <f>_xll.qlCalendarAdvance(Calendar,BA751,AY752,"f",,Trigger)</f>
        <v>44600</v>
      </c>
      <c r="BB752" s="101">
        <f>_xll.qlInterestRateIndexMaturity(Currency&amp;"ibor"&amp;Tenor,BA752,Trigger)</f>
        <v>44965</v>
      </c>
      <c r="BC752" s="246">
        <f>_xll.qlIndexFixing($AC$5,AZ752,TRUE,_xll.ohTrigger(Trigger,Trigger12M))</f>
        <v>1.9139263020022911E-2</v>
      </c>
      <c r="BD752" s="246">
        <f>_xll.qlIndexFixing($BE$1,AZ752,TRUE,_xll.ohTrigger(Trigger,Trigger12M))</f>
        <v>1.9207942257227419E-2</v>
      </c>
    </row>
    <row r="753" spans="51:56" ht="11.25" customHeight="1" x14ac:dyDescent="0.25">
      <c r="AY753" s="102" t="s">
        <v>83</v>
      </c>
      <c r="AZ753" s="101">
        <f>_xll.qlInterestRateIndexFixingDate(Currency&amp;"ibor"&amp;Tenor,BA753,Trigger)</f>
        <v>44603</v>
      </c>
      <c r="BA753" s="101">
        <f>_xll.qlCalendarAdvance(Calendar,BA752,AY753,"f",,Trigger)</f>
        <v>44607</v>
      </c>
      <c r="BB753" s="101">
        <f>_xll.qlInterestRateIndexMaturity(Currency&amp;"ibor"&amp;Tenor,BA753,Trigger)</f>
        <v>44972</v>
      </c>
      <c r="BC753" s="246">
        <f>_xll.qlIndexFixing($AC$5,AZ753,TRUE,_xll.ohTrigger(Trigger,Trigger12M))</f>
        <v>1.9179482068825724E-2</v>
      </c>
      <c r="BD753" s="246">
        <f>_xll.qlIndexFixing($BE$1,AZ753,TRUE,_xll.ohTrigger(Trigger,Trigger12M))</f>
        <v>1.9247340200594092E-2</v>
      </c>
    </row>
    <row r="754" spans="51:56" ht="11.25" customHeight="1" x14ac:dyDescent="0.25">
      <c r="AY754" s="102" t="s">
        <v>83</v>
      </c>
      <c r="AZ754" s="101">
        <f>_xll.qlInterestRateIndexFixingDate(Currency&amp;"ibor"&amp;Tenor,BA754,Trigger)</f>
        <v>44610</v>
      </c>
      <c r="BA754" s="101">
        <f>_xll.qlCalendarAdvance(Calendar,BA753,AY754,"f",,Trigger)</f>
        <v>44614</v>
      </c>
      <c r="BB754" s="101">
        <f>_xll.qlInterestRateIndexMaturity(Currency&amp;"ibor"&amp;Tenor,BA754,Trigger)</f>
        <v>44979</v>
      </c>
      <c r="BC754" s="246">
        <f>_xll.qlIndexFixing($AC$5,AZ754,TRUE,_xll.ohTrigger(Trigger,Trigger12M))</f>
        <v>1.9219628023759164E-2</v>
      </c>
      <c r="BD754" s="246">
        <f>_xll.qlIndexFixing($BE$1,AZ754,TRUE,_xll.ohTrigger(Trigger,Trigger12M))</f>
        <v>1.9286528295441054E-2</v>
      </c>
    </row>
    <row r="755" spans="51:56" ht="11.25" customHeight="1" x14ac:dyDescent="0.25">
      <c r="AY755" s="102" t="s">
        <v>83</v>
      </c>
      <c r="AZ755" s="101">
        <f>_xll.qlInterestRateIndexFixingDate(Currency&amp;"ibor"&amp;Tenor,BA755,Trigger)</f>
        <v>44617</v>
      </c>
      <c r="BA755" s="101">
        <f>_xll.qlCalendarAdvance(Calendar,BA754,AY755,"f",,Trigger)</f>
        <v>44621</v>
      </c>
      <c r="BB755" s="101">
        <f>_xll.qlInterestRateIndexMaturity(Currency&amp;"ibor"&amp;Tenor,BA755,Trigger)</f>
        <v>44986</v>
      </c>
      <c r="BC755" s="246">
        <f>_xll.qlIndexFixing($AC$5,AZ755,TRUE,_xll.ohTrigger(Trigger,Trigger12M))</f>
        <v>1.9259700875939825E-2</v>
      </c>
      <c r="BD755" s="246">
        <f>_xll.qlIndexFixing($BE$1,AZ755,TRUE,_xll.ohTrigger(Trigger,Trigger12M))</f>
        <v>1.9325508153973468E-2</v>
      </c>
    </row>
    <row r="756" spans="51:56" ht="11.25" customHeight="1" x14ac:dyDescent="0.25">
      <c r="AY756" s="102" t="s">
        <v>83</v>
      </c>
      <c r="AZ756" s="101">
        <f>_xll.qlInterestRateIndexFixingDate(Currency&amp;"ibor"&amp;Tenor,BA756,Trigger)</f>
        <v>44624</v>
      </c>
      <c r="BA756" s="101">
        <f>_xll.qlCalendarAdvance(Calendar,BA755,AY756,"f",,Trigger)</f>
        <v>44628</v>
      </c>
      <c r="BB756" s="101">
        <f>_xll.qlInterestRateIndexMaturity(Currency&amp;"ibor"&amp;Tenor,BA756,Trigger)</f>
        <v>44993</v>
      </c>
      <c r="BC756" s="246">
        <f>_xll.qlIndexFixing($AC$5,AZ756,TRUE,_xll.ohTrigger(Trigger,Trigger12M))</f>
        <v>1.9299700616499837E-2</v>
      </c>
      <c r="BD756" s="246">
        <f>_xll.qlIndexFixing($BE$1,AZ756,TRUE,_xll.ohTrigger(Trigger,Trigger12M))</f>
        <v>1.9364281388781504E-2</v>
      </c>
    </row>
    <row r="757" spans="51:56" ht="11.25" customHeight="1" x14ac:dyDescent="0.25">
      <c r="AY757" s="102" t="s">
        <v>83</v>
      </c>
      <c r="AZ757" s="101">
        <f>_xll.qlInterestRateIndexFixingDate(Currency&amp;"ibor"&amp;Tenor,BA757,Trigger)</f>
        <v>44631</v>
      </c>
      <c r="BA757" s="101">
        <f>_xll.qlCalendarAdvance(Calendar,BA756,AY757,"f",,Trigger)</f>
        <v>44635</v>
      </c>
      <c r="BB757" s="101">
        <f>_xll.qlInterestRateIndexMaturity(Currency&amp;"ibor"&amp;Tenor,BA757,Trigger)</f>
        <v>45000</v>
      </c>
      <c r="BC757" s="246">
        <f>_xll.qlIndexFixing($AC$5,AZ757,TRUE,_xll.ohTrigger(Trigger,Trigger12M))</f>
        <v>1.9339627236587324E-2</v>
      </c>
      <c r="BD757" s="246">
        <f>_xll.qlIndexFixing($BE$1,AZ757,TRUE,_xll.ohTrigger(Trigger,Trigger12M))</f>
        <v>1.9402849612835307E-2</v>
      </c>
    </row>
    <row r="758" spans="51:56" ht="11.25" customHeight="1" x14ac:dyDescent="0.25">
      <c r="AY758" s="102" t="s">
        <v>83</v>
      </c>
      <c r="AZ758" s="101">
        <f>_xll.qlInterestRateIndexFixingDate(Currency&amp;"ibor"&amp;Tenor,BA758,Trigger)</f>
        <v>44638</v>
      </c>
      <c r="BA758" s="101">
        <f>_xll.qlCalendarAdvance(Calendar,BA757,AY758,"f",,Trigger)</f>
        <v>44642</v>
      </c>
      <c r="BB758" s="101">
        <f>_xll.qlInterestRateIndexMaturity(Currency&amp;"ibor"&amp;Tenor,BA758,Trigger)</f>
        <v>45007</v>
      </c>
      <c r="BC758" s="246">
        <f>_xll.qlIndexFixing($AC$5,AZ758,TRUE,_xll.ohTrigger(Trigger,Trigger12M))</f>
        <v>1.9379480727366831E-2</v>
      </c>
      <c r="BD758" s="246">
        <f>_xll.qlIndexFixing($BE$1,AZ758,TRUE,_xll.ohTrigger(Trigger,Trigger12M))</f>
        <v>1.9441214439482355E-2</v>
      </c>
    </row>
    <row r="759" spans="51:56" ht="11.25" customHeight="1" x14ac:dyDescent="0.25">
      <c r="AY759" s="102" t="s">
        <v>83</v>
      </c>
      <c r="AZ759" s="101">
        <f>_xll.qlInterestRateIndexFixingDate(Currency&amp;"ibor"&amp;Tenor,BA759,Trigger)</f>
        <v>44645</v>
      </c>
      <c r="BA759" s="101">
        <f>_xll.qlCalendarAdvance(Calendar,BA758,AY759,"f",,Trigger)</f>
        <v>44649</v>
      </c>
      <c r="BB759" s="101">
        <f>_xll.qlInterestRateIndexMaturity(Currency&amp;"ibor"&amp;Tenor,BA759,Trigger)</f>
        <v>45014</v>
      </c>
      <c r="BC759" s="246">
        <f>_xll.qlIndexFixing($AC$5,AZ759,TRUE,_xll.ohTrigger(Trigger,Trigger12M))</f>
        <v>1.9419261080018235E-2</v>
      </c>
      <c r="BD759" s="246">
        <f>_xll.qlIndexFixing($BE$1,AZ759,TRUE,_xll.ohTrigger(Trigger,Trigger12M))</f>
        <v>1.9479377482443532E-2</v>
      </c>
    </row>
    <row r="760" spans="51:56" ht="11.25" customHeight="1" x14ac:dyDescent="0.25">
      <c r="AY760" s="102" t="s">
        <v>83</v>
      </c>
      <c r="AZ760" s="101">
        <f>_xll.qlInterestRateIndexFixingDate(Currency&amp;"ibor"&amp;Tenor,BA760,Trigger)</f>
        <v>44652</v>
      </c>
      <c r="BA760" s="101">
        <f>_xll.qlCalendarAdvance(Calendar,BA759,AY760,"f",,Trigger)</f>
        <v>44656</v>
      </c>
      <c r="BB760" s="101">
        <f>_xll.qlInterestRateIndexMaturity(Currency&amp;"ibor"&amp;Tenor,BA760,Trigger)</f>
        <v>45021</v>
      </c>
      <c r="BC760" s="246">
        <f>_xll.qlIndexFixing($AC$5,AZ760,TRUE,_xll.ohTrigger(Trigger,Trigger12M))</f>
        <v>1.9458968285737621E-2</v>
      </c>
      <c r="BD760" s="246">
        <f>_xll.qlIndexFixing($BE$1,AZ760,TRUE,_xll.ohTrigger(Trigger,Trigger12M))</f>
        <v>1.9517340355810934E-2</v>
      </c>
    </row>
    <row r="761" spans="51:56" ht="11.25" customHeight="1" x14ac:dyDescent="0.25">
      <c r="AY761" s="102" t="s">
        <v>83</v>
      </c>
      <c r="AZ761" s="101">
        <f>_xll.qlInterestRateIndexFixingDate(Currency&amp;"ibor"&amp;Tenor,BA761,Trigger)</f>
        <v>44659</v>
      </c>
      <c r="BA761" s="101">
        <f>_xll.qlCalendarAdvance(Calendar,BA760,AY761,"f",,Trigger)</f>
        <v>44663</v>
      </c>
      <c r="BB761" s="101">
        <f>_xll.qlInterestRateIndexMaturity(Currency&amp;"ibor"&amp;Tenor,BA761,Trigger)</f>
        <v>45028</v>
      </c>
      <c r="BC761" s="246">
        <f>_xll.qlIndexFixing($AC$5,AZ761,TRUE,_xll.ohTrigger(Trigger,Trigger12M))</f>
        <v>1.949860233573706E-2</v>
      </c>
      <c r="BD761" s="246">
        <f>_xll.qlIndexFixing($BE$1,AZ761,TRUE,_xll.ohTrigger(Trigger,Trigger12M))</f>
        <v>1.9555104674043481E-2</v>
      </c>
    </row>
    <row r="762" spans="51:56" ht="11.25" customHeight="1" x14ac:dyDescent="0.25">
      <c r="AY762" s="102" t="s">
        <v>83</v>
      </c>
      <c r="AZ762" s="101">
        <f>_xll.qlInterestRateIndexFixingDate(Currency&amp;"ibor"&amp;Tenor,BA762,Trigger)</f>
        <v>44664</v>
      </c>
      <c r="BA762" s="101">
        <f>_xll.qlCalendarAdvance(Calendar,BA761,AY762,"f",,Trigger)</f>
        <v>44670</v>
      </c>
      <c r="BB762" s="101">
        <f>_xll.qlInterestRateIndexMaturity(Currency&amp;"ibor"&amp;Tenor,BA762,Trigger)</f>
        <v>45035</v>
      </c>
      <c r="BC762" s="246">
        <f>_xll.qlIndexFixing($AC$5,AZ762,TRUE,_xll.ohTrigger(Trigger,Trigger12M))</f>
        <v>1.953816322124461E-2</v>
      </c>
      <c r="BD762" s="246">
        <f>_xll.qlIndexFixing($BE$1,AZ762,TRUE,_xll.ohTrigger(Trigger,Trigger12M))</f>
        <v>1.9592672051964737E-2</v>
      </c>
    </row>
    <row r="763" spans="51:56" ht="11.25" customHeight="1" x14ac:dyDescent="0.25">
      <c r="AY763" s="102" t="s">
        <v>83</v>
      </c>
      <c r="AZ763" s="101">
        <f>_xll.qlInterestRateIndexFixingDate(Currency&amp;"ibor"&amp;Tenor,BA763,Trigger)</f>
        <v>44673</v>
      </c>
      <c r="BA763" s="101">
        <f>_xll.qlCalendarAdvance(Calendar,BA762,AY763,"f",,Trigger)</f>
        <v>44677</v>
      </c>
      <c r="BB763" s="101">
        <f>_xll.qlInterestRateIndexMaturity(Currency&amp;"ibor"&amp;Tenor,BA763,Trigger)</f>
        <v>45042</v>
      </c>
      <c r="BC763" s="246">
        <f>_xll.qlIndexFixing($AC$5,AZ763,TRUE,_xll.ohTrigger(Trigger,Trigger12M))</f>
        <v>1.9577650933504314E-2</v>
      </c>
      <c r="BD763" s="246">
        <f>_xll.qlIndexFixing($BE$1,AZ763,TRUE,_xll.ohTrigger(Trigger,Trigger12M))</f>
        <v>1.9630044104758521E-2</v>
      </c>
    </row>
    <row r="764" spans="51:56" ht="11.25" customHeight="1" x14ac:dyDescent="0.25">
      <c r="AY764" s="102" t="s">
        <v>83</v>
      </c>
      <c r="AZ764" s="101">
        <f>_xll.qlInterestRateIndexFixingDate(Currency&amp;"ibor"&amp;Tenor,BA764,Trigger)</f>
        <v>44680</v>
      </c>
      <c r="BA764" s="101">
        <f>_xll.qlCalendarAdvance(Calendar,BA763,AY764,"f",,Trigger)</f>
        <v>44684</v>
      </c>
      <c r="BB764" s="101">
        <f>_xll.qlInterestRateIndexMaturity(Currency&amp;"ibor"&amp;Tenor,BA764,Trigger)</f>
        <v>45049</v>
      </c>
      <c r="BC764" s="246">
        <f>_xll.qlIndexFixing($AC$5,AZ764,TRUE,_xll.ohTrigger(Trigger,Trigger12M))</f>
        <v>1.9617065463775771E-2</v>
      </c>
      <c r="BD764" s="246">
        <f>_xll.qlIndexFixing($BE$1,AZ764,TRUE,_xll.ohTrigger(Trigger,Trigger12M))</f>
        <v>1.9667222447967168E-2</v>
      </c>
    </row>
    <row r="765" spans="51:56" ht="11.25" customHeight="1" x14ac:dyDescent="0.25">
      <c r="AY765" s="102" t="s">
        <v>83</v>
      </c>
      <c r="AZ765" s="101">
        <f>_xll.qlInterestRateIndexFixingDate(Currency&amp;"ibor"&amp;Tenor,BA765,Trigger)</f>
        <v>44687</v>
      </c>
      <c r="BA765" s="101">
        <f>_xll.qlCalendarAdvance(Calendar,BA764,AY765,"f",,Trigger)</f>
        <v>44691</v>
      </c>
      <c r="BB765" s="101">
        <f>_xll.qlInterestRateIndexMaturity(Currency&amp;"ibor"&amp;Tenor,BA765,Trigger)</f>
        <v>45056</v>
      </c>
      <c r="BC765" s="246">
        <f>_xll.qlIndexFixing($AC$5,AZ765,TRUE,_xll.ohTrigger(Trigger,Trigger12M))</f>
        <v>1.9656406803335431E-2</v>
      </c>
      <c r="BD765" s="246">
        <f>_xll.qlIndexFixing($BE$1,AZ765,TRUE,_xll.ohTrigger(Trigger,Trigger12M))</f>
        <v>1.9704208697486476E-2</v>
      </c>
    </row>
    <row r="766" spans="51:56" ht="11.25" customHeight="1" x14ac:dyDescent="0.25">
      <c r="AY766" s="102" t="s">
        <v>83</v>
      </c>
      <c r="AZ766" s="101">
        <f>_xll.qlInterestRateIndexFixingDate(Currency&amp;"ibor"&amp;Tenor,BA766,Trigger)</f>
        <v>44694</v>
      </c>
      <c r="BA766" s="101">
        <f>_xll.qlCalendarAdvance(Calendar,BA765,AY766,"f",,Trigger)</f>
        <v>44698</v>
      </c>
      <c r="BB766" s="101">
        <f>_xll.qlInterestRateIndexMaturity(Currency&amp;"ibor"&amp;Tenor,BA766,Trigger)</f>
        <v>45063</v>
      </c>
      <c r="BC766" s="246">
        <f>_xll.qlIndexFixing($AC$5,AZ766,TRUE,_xll.ohTrigger(Trigger,Trigger12M))</f>
        <v>1.9695674943474871E-2</v>
      </c>
      <c r="BD766" s="246">
        <f>_xll.qlIndexFixing($BE$1,AZ766,TRUE,_xll.ohTrigger(Trigger,Trigger12M))</f>
        <v>1.974100446956506E-2</v>
      </c>
    </row>
    <row r="767" spans="51:56" ht="11.25" customHeight="1" x14ac:dyDescent="0.25">
      <c r="AY767" s="102" t="s">
        <v>83</v>
      </c>
      <c r="AZ767" s="101">
        <f>_xll.qlInterestRateIndexFixingDate(Currency&amp;"ibor"&amp;Tenor,BA767,Trigger)</f>
        <v>44701</v>
      </c>
      <c r="BA767" s="101">
        <f>_xll.qlCalendarAdvance(Calendar,BA766,AY767,"f",,Trigger)</f>
        <v>44705</v>
      </c>
      <c r="BB767" s="101">
        <f>_xll.qlInterestRateIndexMaturity(Currency&amp;"ibor"&amp;Tenor,BA767,Trigger)</f>
        <v>45070</v>
      </c>
      <c r="BC767" s="246">
        <f>_xll.qlIndexFixing($AC$5,AZ767,TRUE,_xll.ohTrigger(Trigger,Trigger12M))</f>
        <v>1.9734869875501642E-2</v>
      </c>
      <c r="BD767" s="246">
        <f>_xll.qlIndexFixing($BE$1,AZ767,TRUE,_xll.ohTrigger(Trigger,Trigger12M))</f>
        <v>1.9777611380799091E-2</v>
      </c>
    </row>
    <row r="768" spans="51:56" ht="11.25" customHeight="1" x14ac:dyDescent="0.25">
      <c r="AY768" s="102" t="s">
        <v>83</v>
      </c>
      <c r="AZ768" s="101">
        <f>_xll.qlInterestRateIndexFixingDate(Currency&amp;"ibor"&amp;Tenor,BA768,Trigger)</f>
        <v>44708</v>
      </c>
      <c r="BA768" s="101">
        <f>_xll.qlCalendarAdvance(Calendar,BA767,AY768,"f",,Trigger)</f>
        <v>44712</v>
      </c>
      <c r="BB768" s="101">
        <f>_xll.qlInterestRateIndexMaturity(Currency&amp;"ibor"&amp;Tenor,BA768,Trigger)</f>
        <v>45077</v>
      </c>
      <c r="BC768" s="246">
        <f>_xll.qlIndexFixing($AC$5,AZ768,TRUE,_xll.ohTrigger(Trigger,Trigger12M))</f>
        <v>1.9773991590739944E-2</v>
      </c>
      <c r="BD768" s="246">
        <f>_xll.qlIndexFixing($BE$1,AZ768,TRUE,_xll.ohTrigger(Trigger,Trigger12M))</f>
        <v>1.981403104813011E-2</v>
      </c>
    </row>
    <row r="769" spans="51:56" ht="11.25" customHeight="1" x14ac:dyDescent="0.25">
      <c r="AY769" s="102" t="s">
        <v>83</v>
      </c>
      <c r="AZ769" s="101">
        <f>_xll.qlInterestRateIndexFixingDate(Currency&amp;"ibor"&amp;Tenor,BA769,Trigger)</f>
        <v>44715</v>
      </c>
      <c r="BA769" s="101">
        <f>_xll.qlCalendarAdvance(Calendar,BA768,AY769,"f",,Trigger)</f>
        <v>44719</v>
      </c>
      <c r="BB769" s="101">
        <f>_xll.qlInterestRateIndexMaturity(Currency&amp;"ibor"&amp;Tenor,BA769,Trigger)</f>
        <v>45084</v>
      </c>
      <c r="BC769" s="246">
        <f>_xll.qlIndexFixing($AC$5,AZ769,TRUE,_xll.ohTrigger(Trigger,Trigger12M))</f>
        <v>1.9813040080529528E-2</v>
      </c>
      <c r="BD769" s="246">
        <f>_xll.qlIndexFixing($BE$1,AZ769,TRUE,_xll.ohTrigger(Trigger,Trigger12M))</f>
        <v>1.9850265088842176E-2</v>
      </c>
    </row>
    <row r="770" spans="51:56" ht="11.25" customHeight="1" x14ac:dyDescent="0.25">
      <c r="AY770" s="102" t="s">
        <v>83</v>
      </c>
      <c r="AZ770" s="101">
        <f>_xll.qlInterestRateIndexFixingDate(Currency&amp;"ibor"&amp;Tenor,BA770,Trigger)</f>
        <v>44722</v>
      </c>
      <c r="BA770" s="101">
        <f>_xll.qlCalendarAdvance(Calendar,BA769,AY770,"f",,Trigger)</f>
        <v>44726</v>
      </c>
      <c r="BB770" s="101">
        <f>_xll.qlInterestRateIndexMaturity(Currency&amp;"ibor"&amp;Tenor,BA770,Trigger)</f>
        <v>45091</v>
      </c>
      <c r="BC770" s="246">
        <f>_xll.qlIndexFixing($AC$5,AZ770,TRUE,_xll.ohTrigger(Trigger,Trigger12M))</f>
        <v>1.9852015336226349E-2</v>
      </c>
      <c r="BD770" s="246">
        <f>_xll.qlIndexFixing($BE$1,AZ770,TRUE,_xll.ohTrigger(Trigger,Trigger12M))</f>
        <v>1.9886315120558364E-2</v>
      </c>
    </row>
    <row r="771" spans="51:56" ht="11.25" customHeight="1" x14ac:dyDescent="0.25">
      <c r="AY771" s="102" t="s">
        <v>83</v>
      </c>
      <c r="AZ771" s="101">
        <f>_xll.qlInterestRateIndexFixingDate(Currency&amp;"ibor"&amp;Tenor,BA771,Trigger)</f>
        <v>44729</v>
      </c>
      <c r="BA771" s="101">
        <f>_xll.qlCalendarAdvance(Calendar,BA770,AY771,"f",,Trigger)</f>
        <v>44733</v>
      </c>
      <c r="BB771" s="101">
        <f>_xll.qlInterestRateIndexMaturity(Currency&amp;"ibor"&amp;Tenor,BA771,Trigger)</f>
        <v>45098</v>
      </c>
      <c r="BC771" s="246">
        <f>_xll.qlIndexFixing($AC$5,AZ771,TRUE,_xll.ohTrigger(Trigger,Trigger12M))</f>
        <v>1.9890917349201696E-2</v>
      </c>
      <c r="BD771" s="246">
        <f>_xll.qlIndexFixing($BE$1,AZ771,TRUE,_xll.ohTrigger(Trigger,Trigger12M))</f>
        <v>1.9922182761238361E-2</v>
      </c>
    </row>
    <row r="772" spans="51:56" ht="11.25" customHeight="1" x14ac:dyDescent="0.25">
      <c r="AY772" s="102" t="s">
        <v>83</v>
      </c>
      <c r="AZ772" s="101">
        <f>_xll.qlInterestRateIndexFixingDate(Currency&amp;"ibor"&amp;Tenor,BA772,Trigger)</f>
        <v>44736</v>
      </c>
      <c r="BA772" s="101">
        <f>_xll.qlCalendarAdvance(Calendar,BA771,AY772,"f",,Trigger)</f>
        <v>44740</v>
      </c>
      <c r="BB772" s="101">
        <f>_xll.qlInterestRateIndexMaturity(Currency&amp;"ibor"&amp;Tenor,BA772,Trigger)</f>
        <v>45105</v>
      </c>
      <c r="BC772" s="246">
        <f>_xll.qlIndexFixing($AC$5,AZ772,TRUE,_xll.ohTrigger(Trigger,Trigger12M))</f>
        <v>1.9929746110843711E-2</v>
      </c>
      <c r="BD772" s="246">
        <f>_xll.qlIndexFixing($BE$1,AZ772,TRUE,_xll.ohTrigger(Trigger,Trigger12M))</f>
        <v>1.9957869629174736E-2</v>
      </c>
    </row>
    <row r="773" spans="51:56" ht="11.25" customHeight="1" x14ac:dyDescent="0.25">
      <c r="AY773" s="102" t="s">
        <v>83</v>
      </c>
      <c r="AZ773" s="101">
        <f>_xll.qlInterestRateIndexFixingDate(Currency&amp;"ibor"&amp;Tenor,BA773,Trigger)</f>
        <v>44743</v>
      </c>
      <c r="BA773" s="101">
        <f>_xll.qlCalendarAdvance(Calendar,BA772,AY773,"f",,Trigger)</f>
        <v>44747</v>
      </c>
      <c r="BB773" s="101">
        <f>_xll.qlInterestRateIndexMaturity(Currency&amp;"ibor"&amp;Tenor,BA773,Trigger)</f>
        <v>45112</v>
      </c>
      <c r="BC773" s="246">
        <f>_xll.qlIndexFixing($AC$5,AZ773,TRUE,_xll.ohTrigger(Trigger,Trigger12M))</f>
        <v>1.9964646052953009E-2</v>
      </c>
      <c r="BD773" s="246">
        <f>_xll.qlIndexFixing($BE$1,AZ773,TRUE,_xll.ohTrigger(Trigger,Trigger12M))</f>
        <v>1.9993377333364256E-2</v>
      </c>
    </row>
    <row r="774" spans="51:56" ht="11.25" customHeight="1" x14ac:dyDescent="0.25">
      <c r="AY774" s="102" t="s">
        <v>83</v>
      </c>
      <c r="AZ774" s="101">
        <f>_xll.qlInterestRateIndexFixingDate(Currency&amp;"ibor"&amp;Tenor,BA774,Trigger)</f>
        <v>44750</v>
      </c>
      <c r="BA774" s="101">
        <f>_xll.qlCalendarAdvance(Calendar,BA773,AY774,"f",,Trigger)</f>
        <v>44754</v>
      </c>
      <c r="BB774" s="101">
        <f>_xll.qlInterestRateIndexMaturity(Currency&amp;"ibor"&amp;Tenor,BA774,Trigger)</f>
        <v>45119</v>
      </c>
      <c r="BC774" s="246">
        <f>_xll.qlIndexFixing($AC$5,AZ774,TRUE,_xll.ohTrigger(Trigger,Trigger12M))</f>
        <v>1.9996654023974717E-2</v>
      </c>
      <c r="BD774" s="246">
        <f>_xll.qlIndexFixing($BE$1,AZ774,TRUE,_xll.ohTrigger(Trigger,Trigger12M))</f>
        <v>2.0028706309395589E-2</v>
      </c>
    </row>
    <row r="775" spans="51:56" ht="11.25" customHeight="1" x14ac:dyDescent="0.25">
      <c r="AY775" s="102" t="s">
        <v>83</v>
      </c>
      <c r="AZ775" s="101">
        <f>_xll.qlInterestRateIndexFixingDate(Currency&amp;"ibor"&amp;Tenor,BA775,Trigger)</f>
        <v>44757</v>
      </c>
      <c r="BA775" s="101">
        <f>_xll.qlCalendarAdvance(Calendar,BA774,AY775,"f",,Trigger)</f>
        <v>44761</v>
      </c>
      <c r="BB775" s="101">
        <f>_xll.qlInterestRateIndexMaturity(Currency&amp;"ibor"&amp;Tenor,BA775,Trigger)</f>
        <v>45126</v>
      </c>
      <c r="BC775" s="246">
        <f>_xll.qlIndexFixing($AC$5,AZ775,TRUE,_xll.ohTrigger(Trigger,Trigger12M))</f>
        <v>2.002856574452494E-2</v>
      </c>
      <c r="BD775" s="246">
        <f>_xll.qlIndexFixing($BE$1,AZ775,TRUE,_xll.ohTrigger(Trigger,Trigger12M))</f>
        <v>2.0063854576402407E-2</v>
      </c>
    </row>
    <row r="776" spans="51:56" ht="11.25" customHeight="1" x14ac:dyDescent="0.25">
      <c r="AY776" s="102" t="s">
        <v>83</v>
      </c>
      <c r="AZ776" s="101">
        <f>_xll.qlInterestRateIndexFixingDate(Currency&amp;"ibor"&amp;Tenor,BA776,Trigger)</f>
        <v>44764</v>
      </c>
      <c r="BA776" s="101">
        <f>_xll.qlCalendarAdvance(Calendar,BA775,AY776,"f",,Trigger)</f>
        <v>44768</v>
      </c>
      <c r="BB776" s="101">
        <f>_xll.qlInterestRateIndexMaturity(Currency&amp;"ibor"&amp;Tenor,BA776,Trigger)</f>
        <v>45133</v>
      </c>
      <c r="BC776" s="246">
        <f>_xll.qlIndexFixing($AC$5,AZ776,TRUE,_xll.ohTrigger(Trigger,Trigger12M))</f>
        <v>2.0060381205382127E-2</v>
      </c>
      <c r="BD776" s="246">
        <f>_xll.qlIndexFixing($BE$1,AZ776,TRUE,_xll.ohTrigger(Trigger,Trigger12M))</f>
        <v>2.0098819843415328E-2</v>
      </c>
    </row>
    <row r="777" spans="51:56" ht="11.25" customHeight="1" x14ac:dyDescent="0.25">
      <c r="AY777" s="102" t="s">
        <v>83</v>
      </c>
      <c r="AZ777" s="101">
        <f>_xll.qlInterestRateIndexFixingDate(Currency&amp;"ibor"&amp;Tenor,BA777,Trigger)</f>
        <v>44771</v>
      </c>
      <c r="BA777" s="101">
        <f>_xll.qlCalendarAdvance(Calendar,BA776,AY777,"f",,Trigger)</f>
        <v>44775</v>
      </c>
      <c r="BB777" s="101">
        <f>_xll.qlInterestRateIndexMaturity(Currency&amp;"ibor"&amp;Tenor,BA777,Trigger)</f>
        <v>45140</v>
      </c>
      <c r="BC777" s="246">
        <f>_xll.qlIndexFixing($AC$5,AZ777,TRUE,_xll.ohTrigger(Trigger,Trigger12M))</f>
        <v>2.009210039735275E-2</v>
      </c>
      <c r="BD777" s="246">
        <f>_xll.qlIndexFixing($BE$1,AZ777,TRUE,_xll.ohTrigger(Trigger,Trigger12M))</f>
        <v>2.0133599819247932E-2</v>
      </c>
    </row>
    <row r="778" spans="51:56" ht="11.25" customHeight="1" x14ac:dyDescent="0.25">
      <c r="AY778" s="102" t="s">
        <v>83</v>
      </c>
      <c r="AZ778" s="101">
        <f>_xll.qlInterestRateIndexFixingDate(Currency&amp;"ibor"&amp;Tenor,BA778,Trigger)</f>
        <v>44778</v>
      </c>
      <c r="BA778" s="101">
        <f>_xll.qlCalendarAdvance(Calendar,BA777,AY778,"f",,Trigger)</f>
        <v>44782</v>
      </c>
      <c r="BB778" s="101">
        <f>_xll.qlInterestRateIndexMaturity(Currency&amp;"ibor"&amp;Tenor,BA778,Trigger)</f>
        <v>45147</v>
      </c>
      <c r="BC778" s="246">
        <f>_xll.qlIndexFixing($AC$5,AZ778,TRUE,_xll.ohTrigger(Trigger,Trigger12M))</f>
        <v>2.0123723311270447E-2</v>
      </c>
      <c r="BD778" s="246">
        <f>_xll.qlIndexFixing($BE$1,AZ778,TRUE,_xll.ohTrigger(Trigger,Trigger12M))</f>
        <v>2.0168192212501587E-2</v>
      </c>
    </row>
    <row r="779" spans="51:56" ht="11.25" customHeight="1" x14ac:dyDescent="0.25">
      <c r="AY779" s="102" t="s">
        <v>83</v>
      </c>
      <c r="AZ779" s="101">
        <f>_xll.qlInterestRateIndexFixingDate(Currency&amp;"ibor"&amp;Tenor,BA779,Trigger)</f>
        <v>44785</v>
      </c>
      <c r="BA779" s="101">
        <f>_xll.qlCalendarAdvance(Calendar,BA778,AY779,"f",,Trigger)</f>
        <v>44789</v>
      </c>
      <c r="BB779" s="101">
        <f>_xll.qlInterestRateIndexMaturity(Currency&amp;"ibor"&amp;Tenor,BA779,Trigger)</f>
        <v>45154</v>
      </c>
      <c r="BC779" s="246">
        <f>_xll.qlIndexFixing($AC$5,AZ779,TRUE,_xll.ohTrigger(Trigger,Trigger12M))</f>
        <v>2.0155249937996663E-2</v>
      </c>
      <c r="BD779" s="246">
        <f>_xll.qlIndexFixing($BE$1,AZ779,TRUE,_xll.ohTrigger(Trigger,Trigger12M))</f>
        <v>2.0202594731568952E-2</v>
      </c>
    </row>
    <row r="780" spans="51:56" ht="11.25" customHeight="1" x14ac:dyDescent="0.25">
      <c r="AY780" s="102" t="s">
        <v>83</v>
      </c>
      <c r="AZ780" s="101">
        <f>_xll.qlInterestRateIndexFixingDate(Currency&amp;"ibor"&amp;Tenor,BA780,Trigger)</f>
        <v>44792</v>
      </c>
      <c r="BA780" s="101">
        <f>_xll.qlCalendarAdvance(Calendar,BA779,AY780,"f",,Trigger)</f>
        <v>44796</v>
      </c>
      <c r="BB780" s="101">
        <f>_xll.qlInterestRateIndexMaturity(Currency&amp;"ibor"&amp;Tenor,BA780,Trigger)</f>
        <v>45161</v>
      </c>
      <c r="BC780" s="246">
        <f>_xll.qlIndexFixing($AC$5,AZ780,TRUE,_xll.ohTrigger(Trigger,Trigger12M))</f>
        <v>2.0186680268420881E-2</v>
      </c>
      <c r="BD780" s="246">
        <f>_xll.qlIndexFixing($BE$1,AZ780,TRUE,_xll.ohTrigger(Trigger,Trigger12M))</f>
        <v>2.0236805084638789E-2</v>
      </c>
    </row>
    <row r="781" spans="51:56" ht="11.25" customHeight="1" x14ac:dyDescent="0.25">
      <c r="AY781" s="102" t="s">
        <v>83</v>
      </c>
      <c r="AZ781" s="101">
        <f>_xll.qlInterestRateIndexFixingDate(Currency&amp;"ibor"&amp;Tenor,BA781,Trigger)</f>
        <v>44799</v>
      </c>
      <c r="BA781" s="101">
        <f>_xll.qlCalendarAdvance(Calendar,BA780,AY781,"f",,Trigger)</f>
        <v>44803</v>
      </c>
      <c r="BB781" s="101">
        <f>_xll.qlInterestRateIndexMaturity(Currency&amp;"ibor"&amp;Tenor,BA781,Trigger)</f>
        <v>45168</v>
      </c>
      <c r="BC781" s="246">
        <f>_xll.qlIndexFixing($AC$5,AZ781,TRUE,_xll.ohTrigger(Trigger,Trigger12M))</f>
        <v>2.0218014293459732E-2</v>
      </c>
      <c r="BD781" s="246">
        <f>_xll.qlIndexFixing($BE$1,AZ781,TRUE,_xll.ohTrigger(Trigger,Trigger12M))</f>
        <v>2.0270820979700135E-2</v>
      </c>
    </row>
    <row r="782" spans="51:56" ht="11.25" customHeight="1" x14ac:dyDescent="0.25">
      <c r="AY782" s="102" t="s">
        <v>83</v>
      </c>
      <c r="AZ782" s="101">
        <f>_xll.qlInterestRateIndexFixingDate(Currency&amp;"ibor"&amp;Tenor,BA782,Trigger)</f>
        <v>44806</v>
      </c>
      <c r="BA782" s="101">
        <f>_xll.qlCalendarAdvance(Calendar,BA781,AY782,"f",,Trigger)</f>
        <v>44810</v>
      </c>
      <c r="BB782" s="101">
        <f>_xll.qlInterestRateIndexMaturity(Currency&amp;"ibor"&amp;Tenor,BA782,Trigger)</f>
        <v>45175</v>
      </c>
      <c r="BC782" s="246">
        <f>_xll.qlIndexFixing($AC$5,AZ782,TRUE,_xll.ohTrigger(Trigger,Trigger12M))</f>
        <v>2.0249252004057885E-2</v>
      </c>
      <c r="BD782" s="246">
        <f>_xll.qlIndexFixing($BE$1,AZ782,TRUE,_xll.ohTrigger(Trigger,Trigger12M))</f>
        <v>2.0304640124547118E-2</v>
      </c>
    </row>
    <row r="783" spans="51:56" ht="11.25" customHeight="1" x14ac:dyDescent="0.25">
      <c r="AY783" s="102" t="s">
        <v>83</v>
      </c>
      <c r="AZ783" s="101">
        <f>_xll.qlInterestRateIndexFixingDate(Currency&amp;"ibor"&amp;Tenor,BA783,Trigger)</f>
        <v>44813</v>
      </c>
      <c r="BA783" s="101">
        <f>_xll.qlCalendarAdvance(Calendar,BA782,AY783,"f",,Trigger)</f>
        <v>44817</v>
      </c>
      <c r="BB783" s="101">
        <f>_xll.qlInterestRateIndexMaturity(Currency&amp;"ibor"&amp;Tenor,BA783,Trigger)</f>
        <v>45182</v>
      </c>
      <c r="BC783" s="246">
        <f>_xll.qlIndexFixing($AC$5,AZ783,TRUE,_xll.ohTrigger(Trigger,Trigger12M))</f>
        <v>2.0280393391186948E-2</v>
      </c>
      <c r="BD783" s="246">
        <f>_xll.qlIndexFixing($BE$1,AZ783,TRUE,_xll.ohTrigger(Trigger,Trigger12M))</f>
        <v>2.0338260226782444E-2</v>
      </c>
    </row>
    <row r="784" spans="51:56" ht="11.25" customHeight="1" x14ac:dyDescent="0.25">
      <c r="AY784" s="102" t="s">
        <v>83</v>
      </c>
      <c r="AZ784" s="101">
        <f>_xll.qlInterestRateIndexFixingDate(Currency&amp;"ibor"&amp;Tenor,BA784,Trigger)</f>
        <v>44820</v>
      </c>
      <c r="BA784" s="101">
        <f>_xll.qlCalendarAdvance(Calendar,BA783,AY784,"f",,Trigger)</f>
        <v>44824</v>
      </c>
      <c r="BB784" s="101">
        <f>_xll.qlInterestRateIndexMaturity(Currency&amp;"ibor"&amp;Tenor,BA784,Trigger)</f>
        <v>45189</v>
      </c>
      <c r="BC784" s="246">
        <f>_xll.qlIndexFixing($AC$5,AZ784,TRUE,_xll.ohTrigger(Trigger,Trigger12M))</f>
        <v>2.0311438445846996E-2</v>
      </c>
      <c r="BD784" s="246">
        <f>_xll.qlIndexFixing($BE$1,AZ784,TRUE,_xll.ohTrigger(Trigger,Trigger12M))</f>
        <v>2.037167899382224E-2</v>
      </c>
    </row>
    <row r="785" spans="51:56" ht="11.25" customHeight="1" x14ac:dyDescent="0.25">
      <c r="AY785" s="102" t="s">
        <v>83</v>
      </c>
      <c r="AZ785" s="101">
        <f>_xll.qlInterestRateIndexFixingDate(Currency&amp;"ibor"&amp;Tenor,BA785,Trigger)</f>
        <v>44827</v>
      </c>
      <c r="BA785" s="101">
        <f>_xll.qlCalendarAdvance(Calendar,BA784,AY785,"f",,Trigger)</f>
        <v>44831</v>
      </c>
      <c r="BB785" s="101">
        <f>_xll.qlInterestRateIndexMaturity(Currency&amp;"ibor"&amp;Tenor,BA785,Trigger)</f>
        <v>45196</v>
      </c>
      <c r="BC785" s="246">
        <f>_xll.qlIndexFixing($AC$5,AZ785,TRUE,_xll.ohTrigger(Trigger,Trigger12M))</f>
        <v>2.0342387159065039E-2</v>
      </c>
      <c r="BD785" s="246">
        <f>_xll.qlIndexFixing($BE$1,AZ785,TRUE,_xll.ohTrigger(Trigger,Trigger12M))</f>
        <v>2.0404894132901519E-2</v>
      </c>
    </row>
    <row r="786" spans="51:56" ht="11.25" customHeight="1" x14ac:dyDescent="0.25">
      <c r="AY786" s="102" t="s">
        <v>83</v>
      </c>
      <c r="AZ786" s="101">
        <f>_xll.qlInterestRateIndexFixingDate(Currency&amp;"ibor"&amp;Tenor,BA786,Trigger)</f>
        <v>44834</v>
      </c>
      <c r="BA786" s="101">
        <f>_xll.qlCalendarAdvance(Calendar,BA785,AY786,"f",,Trigger)</f>
        <v>44838</v>
      </c>
      <c r="BB786" s="101">
        <f>_xll.qlInterestRateIndexMaturity(Currency&amp;"ibor"&amp;Tenor,BA786,Trigger)</f>
        <v>45203</v>
      </c>
      <c r="BC786" s="246">
        <f>_xll.qlIndexFixing($AC$5,AZ786,TRUE,_xll.ohTrigger(Trigger,Trigger12M))</f>
        <v>2.0373239521896784E-2</v>
      </c>
      <c r="BD786" s="246">
        <f>_xll.qlIndexFixing($BE$1,AZ786,TRUE,_xll.ohTrigger(Trigger,Trigger12M))</f>
        <v>2.0437903351077234E-2</v>
      </c>
    </row>
    <row r="787" spans="51:56" ht="11.25" customHeight="1" x14ac:dyDescent="0.25">
      <c r="AY787" s="102" t="s">
        <v>83</v>
      </c>
      <c r="AZ787" s="101">
        <f>_xll.qlInterestRateIndexFixingDate(Currency&amp;"ibor"&amp;Tenor,BA787,Trigger)</f>
        <v>44841</v>
      </c>
      <c r="BA787" s="101">
        <f>_xll.qlCalendarAdvance(Calendar,BA786,AY787,"f",,Trigger)</f>
        <v>44845</v>
      </c>
      <c r="BB787" s="101">
        <f>_xll.qlInterestRateIndexMaturity(Currency&amp;"ibor"&amp;Tenor,BA787,Trigger)</f>
        <v>45210</v>
      </c>
      <c r="BC787" s="246">
        <f>_xll.qlIndexFixing($AC$5,AZ787,TRUE,_xll.ohTrigger(Trigger,Trigger12M))</f>
        <v>2.0403995525424434E-2</v>
      </c>
      <c r="BD787" s="246">
        <f>_xll.qlIndexFixing($BE$1,AZ787,TRUE,_xll.ohTrigger(Trigger,Trigger12M))</f>
        <v>2.0470704355234213E-2</v>
      </c>
    </row>
    <row r="788" spans="51:56" ht="11.25" customHeight="1" x14ac:dyDescent="0.25">
      <c r="AY788" s="102" t="s">
        <v>83</v>
      </c>
      <c r="AZ788" s="101">
        <f>_xll.qlInterestRateIndexFixingDate(Currency&amp;"ibor"&amp;Tenor,BA788,Trigger)</f>
        <v>44848</v>
      </c>
      <c r="BA788" s="101">
        <f>_xll.qlCalendarAdvance(Calendar,BA787,AY788,"f",,Trigger)</f>
        <v>44852</v>
      </c>
      <c r="BB788" s="101">
        <f>_xll.qlInterestRateIndexMaturity(Currency&amp;"ibor"&amp;Tenor,BA788,Trigger)</f>
        <v>45217</v>
      </c>
      <c r="BC788" s="246">
        <f>_xll.qlIndexFixing($AC$5,AZ788,TRUE,_xll.ohTrigger(Trigger,Trigger12M))</f>
        <v>2.0434655160758437E-2</v>
      </c>
      <c r="BD788" s="246">
        <f>_xll.qlIndexFixing($BE$1,AZ788,TRUE,_xll.ohTrigger(Trigger,Trigger12M))</f>
        <v>2.0503294852089078E-2</v>
      </c>
    </row>
    <row r="789" spans="51:56" ht="11.25" customHeight="1" x14ac:dyDescent="0.25">
      <c r="AY789" s="102" t="s">
        <v>83</v>
      </c>
      <c r="AZ789" s="101">
        <f>_xll.qlInterestRateIndexFixingDate(Currency&amp;"ibor"&amp;Tenor,BA789,Trigger)</f>
        <v>44855</v>
      </c>
      <c r="BA789" s="101">
        <f>_xll.qlCalendarAdvance(Calendar,BA788,AY789,"f",,Trigger)</f>
        <v>44859</v>
      </c>
      <c r="BB789" s="101">
        <f>_xll.qlInterestRateIndexMaturity(Currency&amp;"ibor"&amp;Tenor,BA789,Trigger)</f>
        <v>45224</v>
      </c>
      <c r="BC789" s="246">
        <f>_xll.qlIndexFixing($AC$5,AZ789,TRUE,_xll.ohTrigger(Trigger,Trigger12M))</f>
        <v>2.0465218419036844E-2</v>
      </c>
      <c r="BD789" s="246">
        <f>_xll.qlIndexFixing($BE$1,AZ789,TRUE,_xll.ohTrigger(Trigger,Trigger12M))</f>
        <v>2.0535672548195525E-2</v>
      </c>
    </row>
    <row r="790" spans="51:56" ht="11.25" customHeight="1" x14ac:dyDescent="0.25">
      <c r="AY790" s="102" t="s">
        <v>83</v>
      </c>
      <c r="AZ790" s="101">
        <f>_xll.qlInterestRateIndexFixingDate(Currency&amp;"ibor"&amp;Tenor,BA790,Trigger)</f>
        <v>44862</v>
      </c>
      <c r="BA790" s="101">
        <f>_xll.qlCalendarAdvance(Calendar,BA789,AY790,"f",,Trigger)</f>
        <v>44866</v>
      </c>
      <c r="BB790" s="101">
        <f>_xll.qlInterestRateIndexMaturity(Currency&amp;"ibor"&amp;Tenor,BA790,Trigger)</f>
        <v>45231</v>
      </c>
      <c r="BC790" s="246">
        <f>_xll.qlIndexFixing($AC$5,AZ790,TRUE,_xll.ohTrigger(Trigger,Trigger12M))</f>
        <v>2.0495685291425515E-2</v>
      </c>
      <c r="BD790" s="246">
        <f>_xll.qlIndexFixing($BE$1,AZ790,TRUE,_xll.ohTrigger(Trigger,Trigger12M))</f>
        <v>2.0567835149948248E-2</v>
      </c>
    </row>
    <row r="791" spans="51:56" ht="11.25" customHeight="1" x14ac:dyDescent="0.25">
      <c r="AY791" s="102" t="s">
        <v>83</v>
      </c>
      <c r="AZ791" s="101">
        <f>_xll.qlInterestRateIndexFixingDate(Currency&amp;"ibor"&amp;Tenor,BA791,Trigger)</f>
        <v>44869</v>
      </c>
      <c r="BA791" s="101">
        <f>_xll.qlCalendarAdvance(Calendar,BA790,AY791,"f",,Trigger)</f>
        <v>44873</v>
      </c>
      <c r="BB791" s="101">
        <f>_xll.qlInterestRateIndexMaturity(Currency&amp;"ibor"&amp;Tenor,BA791,Trigger)</f>
        <v>45238</v>
      </c>
      <c r="BC791" s="246">
        <f>_xll.qlIndexFixing($AC$5,AZ791,TRUE,_xll.ohTrigger(Trigger,Trigger12M))</f>
        <v>2.0526055769117906E-2</v>
      </c>
      <c r="BD791" s="246">
        <f>_xll.qlIndexFixing($BE$1,AZ791,TRUE,_xll.ohTrigger(Trigger,Trigger12M))</f>
        <v>2.0599780363589292E-2</v>
      </c>
    </row>
    <row r="792" spans="51:56" ht="11.25" customHeight="1" x14ac:dyDescent="0.25">
      <c r="AY792" s="102" t="s">
        <v>83</v>
      </c>
      <c r="AZ792" s="101">
        <f>_xll.qlInterestRateIndexFixingDate(Currency&amp;"ibor"&amp;Tenor,BA792,Trigger)</f>
        <v>44876</v>
      </c>
      <c r="BA792" s="101">
        <f>_xll.qlCalendarAdvance(Calendar,BA791,AY792,"f",,Trigger)</f>
        <v>44880</v>
      </c>
      <c r="BB792" s="101">
        <f>_xll.qlInterestRateIndexMaturity(Currency&amp;"ibor"&amp;Tenor,BA792,Trigger)</f>
        <v>45245</v>
      </c>
      <c r="BC792" s="246">
        <f>_xll.qlIndexFixing($AC$5,AZ792,TRUE,_xll.ohTrigger(Trigger,Trigger12M))</f>
        <v>2.0556329843334852E-2</v>
      </c>
      <c r="BD792" s="246">
        <f>_xll.qlIndexFixing($BE$1,AZ792,TRUE,_xll.ohTrigger(Trigger,Trigger12M))</f>
        <v>2.0631505895211351E-2</v>
      </c>
    </row>
    <row r="793" spans="51:56" ht="11.25" customHeight="1" x14ac:dyDescent="0.25">
      <c r="AY793" s="102" t="s">
        <v>83</v>
      </c>
      <c r="AZ793" s="101">
        <f>_xll.qlInterestRateIndexFixingDate(Currency&amp;"ibor"&amp;Tenor,BA793,Trigger)</f>
        <v>44883</v>
      </c>
      <c r="BA793" s="101">
        <f>_xll.qlCalendarAdvance(Calendar,BA792,AY793,"f",,Trigger)</f>
        <v>44887</v>
      </c>
      <c r="BB793" s="101">
        <f>_xll.qlInterestRateIndexMaturity(Currency&amp;"ibor"&amp;Tenor,BA793,Trigger)</f>
        <v>45252</v>
      </c>
      <c r="BC793" s="246">
        <f>_xll.qlIndexFixing($AC$5,AZ793,TRUE,_xll.ohTrigger(Trigger,Trigger12M))</f>
        <v>2.0586507505325209E-2</v>
      </c>
      <c r="BD793" s="246">
        <f>_xll.qlIndexFixing($BE$1,AZ793,TRUE,_xll.ohTrigger(Trigger,Trigger12M))</f>
        <v>2.0663009450763884E-2</v>
      </c>
    </row>
    <row r="794" spans="51:56" ht="11.25" customHeight="1" x14ac:dyDescent="0.25">
      <c r="AY794" s="102" t="s">
        <v>83</v>
      </c>
      <c r="AZ794" s="101">
        <f>_xll.qlInterestRateIndexFixingDate(Currency&amp;"ibor"&amp;Tenor,BA794,Trigger)</f>
        <v>44890</v>
      </c>
      <c r="BA794" s="101">
        <f>_xll.qlCalendarAdvance(Calendar,BA793,AY794,"f",,Trigger)</f>
        <v>44894</v>
      </c>
      <c r="BB794" s="101">
        <f>_xll.qlInterestRateIndexMaturity(Currency&amp;"ibor"&amp;Tenor,BA794,Trigger)</f>
        <v>45259</v>
      </c>
      <c r="BC794" s="246">
        <f>_xll.qlIndexFixing($AC$5,AZ794,TRUE,_xll.ohTrigger(Trigger,Trigger12M))</f>
        <v>2.0616588746365874E-2</v>
      </c>
      <c r="BD794" s="246">
        <f>_xll.qlIndexFixing($BE$1,AZ794,TRUE,_xll.ohTrigger(Trigger,Trigger12M))</f>
        <v>2.0694288736057068E-2</v>
      </c>
    </row>
    <row r="795" spans="51:56" ht="11.25" customHeight="1" x14ac:dyDescent="0.25">
      <c r="AY795" s="102" t="s">
        <v>83</v>
      </c>
      <c r="AZ795" s="101">
        <f>_xll.qlInterestRateIndexFixingDate(Currency&amp;"ibor"&amp;Tenor,BA795,Trigger)</f>
        <v>44897</v>
      </c>
      <c r="BA795" s="101">
        <f>_xll.qlCalendarAdvance(Calendar,BA794,AY795,"f",,Trigger)</f>
        <v>44901</v>
      </c>
      <c r="BB795" s="101">
        <f>_xll.qlInterestRateIndexMaturity(Currency&amp;"ibor"&amp;Tenor,BA795,Trigger)</f>
        <v>45266</v>
      </c>
      <c r="BC795" s="246">
        <f>_xll.qlIndexFixing($AC$5,AZ795,TRUE,_xll.ohTrigger(Trigger,Trigger12M))</f>
        <v>2.0646573557760464E-2</v>
      </c>
      <c r="BD795" s="246">
        <f>_xll.qlIndexFixing($BE$1,AZ795,TRUE,_xll.ohTrigger(Trigger,Trigger12M))</f>
        <v>2.0725341456768361E-2</v>
      </c>
    </row>
    <row r="796" spans="51:56" ht="11.25" customHeight="1" x14ac:dyDescent="0.25">
      <c r="AY796" s="102" t="s">
        <v>83</v>
      </c>
      <c r="AZ796" s="101">
        <f>_xll.qlInterestRateIndexFixingDate(Currency&amp;"ibor"&amp;Tenor,BA796,Trigger)</f>
        <v>44904</v>
      </c>
      <c r="BA796" s="101">
        <f>_xll.qlCalendarAdvance(Calendar,BA795,AY796,"f",,Trigger)</f>
        <v>44908</v>
      </c>
      <c r="BB796" s="101">
        <f>_xll.qlInterestRateIndexMaturity(Currency&amp;"ibor"&amp;Tenor,BA796,Trigger)</f>
        <v>45273</v>
      </c>
      <c r="BC796" s="246">
        <f>_xll.qlIndexFixing($AC$5,AZ796,TRUE,_xll.ohTrigger(Trigger,Trigger12M))</f>
        <v>2.0676461930841064E-2</v>
      </c>
      <c r="BD796" s="246">
        <f>_xll.qlIndexFixing($BE$1,AZ796,TRUE,_xll.ohTrigger(Trigger,Trigger12M))</f>
        <v>2.0756165318446231E-2</v>
      </c>
    </row>
    <row r="797" spans="51:56" ht="11.25" customHeight="1" x14ac:dyDescent="0.25">
      <c r="AY797" s="102" t="s">
        <v>83</v>
      </c>
      <c r="AZ797" s="101">
        <f>_xll.qlInterestRateIndexFixingDate(Currency&amp;"ibor"&amp;Tenor,BA797,Trigger)</f>
        <v>44911</v>
      </c>
      <c r="BA797" s="101">
        <f>_xll.qlCalendarAdvance(Calendar,BA796,AY797,"f",,Trigger)</f>
        <v>44915</v>
      </c>
      <c r="BB797" s="101">
        <f>_xll.qlInterestRateIndexMaturity(Currency&amp;"ibor"&amp;Tenor,BA797,Trigger)</f>
        <v>45280</v>
      </c>
      <c r="BC797" s="246">
        <f>_xll.qlIndexFixing($AC$5,AZ797,TRUE,_xll.ohTrigger(Trigger,Trigger12M))</f>
        <v>2.0706253856967349E-2</v>
      </c>
      <c r="BD797" s="246">
        <f>_xll.qlIndexFixing($BE$1,AZ797,TRUE,_xll.ohTrigger(Trigger,Trigger12M))</f>
        <v>2.0786758026515407E-2</v>
      </c>
    </row>
    <row r="798" spans="51:56" ht="11.25" customHeight="1" x14ac:dyDescent="0.25">
      <c r="AY798" s="102" t="s">
        <v>83</v>
      </c>
      <c r="AZ798" s="101">
        <f>_xll.qlInterestRateIndexFixingDate(Currency&amp;"ibor"&amp;Tenor,BA798,Trigger)</f>
        <v>44917</v>
      </c>
      <c r="BA798" s="101">
        <f>_xll.qlCalendarAdvance(Calendar,BA797,AY798,"f",,Trigger)</f>
        <v>44922</v>
      </c>
      <c r="BB798" s="101">
        <f>_xll.qlInterestRateIndexMaturity(Currency&amp;"ibor"&amp;Tenor,BA798,Trigger)</f>
        <v>45287</v>
      </c>
      <c r="BC798" s="246">
        <f>_xll.qlIndexFixing($AC$5,AZ798,TRUE,_xll.ohTrigger(Trigger,Trigger12M))</f>
        <v>2.0735949327526593E-2</v>
      </c>
      <c r="BD798" s="246">
        <f>_xll.qlIndexFixing($BE$1,AZ798,TRUE,_xll.ohTrigger(Trigger,Trigger12M))</f>
        <v>2.0817117286283018E-2</v>
      </c>
    </row>
    <row r="799" spans="51:56" ht="11.25" customHeight="1" x14ac:dyDescent="0.25">
      <c r="AY799" s="102" t="s">
        <v>83</v>
      </c>
      <c r="AZ799" s="101">
        <f>_xll.qlInterestRateIndexFixingDate(Currency&amp;"ibor"&amp;Tenor,BA799,Trigger)</f>
        <v>44925</v>
      </c>
      <c r="BA799" s="101">
        <f>_xll.qlCalendarAdvance(Calendar,BA798,AY799,"f",,Trigger)</f>
        <v>44929</v>
      </c>
      <c r="BB799" s="101">
        <f>_xll.qlInterestRateIndexMaturity(Currency&amp;"ibor"&amp;Tenor,BA799,Trigger)</f>
        <v>45294</v>
      </c>
      <c r="BC799" s="246">
        <f>_xll.qlIndexFixing($AC$5,AZ799,TRUE,_xll.ohTrigger(Trigger,Trigger12M))</f>
        <v>2.0765548333933882E-2</v>
      </c>
      <c r="BD799" s="246">
        <f>_xll.qlIndexFixing($BE$1,AZ799,TRUE,_xll.ohTrigger(Trigger,Trigger12M))</f>
        <v>2.0847240802943402E-2</v>
      </c>
    </row>
    <row r="800" spans="51:56" ht="11.25" customHeight="1" x14ac:dyDescent="0.25">
      <c r="AY800" s="102" t="s">
        <v>83</v>
      </c>
      <c r="AZ800" s="101">
        <f>_xll.qlInterestRateIndexFixingDate(Currency&amp;"ibor"&amp;Tenor,BA800,Trigger)</f>
        <v>44932</v>
      </c>
      <c r="BA800" s="101">
        <f>_xll.qlCalendarAdvance(Calendar,BA799,AY800,"f",,Trigger)</f>
        <v>44936</v>
      </c>
      <c r="BB800" s="101">
        <f>_xll.qlInterestRateIndexMaturity(Currency&amp;"ibor"&amp;Tenor,BA800,Trigger)</f>
        <v>45301</v>
      </c>
      <c r="BC800" s="246">
        <f>_xll.qlIndexFixing($AC$5,AZ800,TRUE,_xll.ohTrigger(Trigger,Trigger12M))</f>
        <v>2.0795050867631681E-2</v>
      </c>
      <c r="BD800" s="246">
        <f>_xll.qlIndexFixing($BE$1,AZ800,TRUE,_xll.ohTrigger(Trigger,Trigger12M))</f>
        <v>2.0877126281583148E-2</v>
      </c>
    </row>
    <row r="801" spans="51:56" ht="11.25" customHeight="1" x14ac:dyDescent="0.25">
      <c r="AY801" s="102" t="s">
        <v>83</v>
      </c>
      <c r="AZ801" s="101">
        <f>_xll.qlInterestRateIndexFixingDate(Currency&amp;"ibor"&amp;Tenor,BA801,Trigger)</f>
        <v>44939</v>
      </c>
      <c r="BA801" s="101">
        <f>_xll.qlCalendarAdvance(Calendar,BA800,AY801,"f",,Trigger)</f>
        <v>44943</v>
      </c>
      <c r="BB801" s="101">
        <f>_xll.qlInterestRateIndexMaturity(Currency&amp;"ibor"&amp;Tenor,BA801,Trigger)</f>
        <v>45308</v>
      </c>
      <c r="BC801" s="246">
        <f>_xll.qlIndexFixing($AC$5,AZ801,TRUE,_xll.ohTrigger(Trigger,Trigger12M))</f>
        <v>2.08244569200907E-2</v>
      </c>
      <c r="BD801" s="246">
        <f>_xll.qlIndexFixing($BE$1,AZ801,TRUE,_xll.ohTrigger(Trigger,Trigger12M))</f>
        <v>2.0906771427186575E-2</v>
      </c>
    </row>
    <row r="802" spans="51:56" ht="11.25" customHeight="1" x14ac:dyDescent="0.25">
      <c r="AY802" s="102" t="s">
        <v>83</v>
      </c>
      <c r="AZ802" s="101">
        <f>_xll.qlInterestRateIndexFixingDate(Currency&amp;"ibor"&amp;Tenor,BA802,Trigger)</f>
        <v>44946</v>
      </c>
      <c r="BA802" s="101">
        <f>_xll.qlCalendarAdvance(Calendar,BA801,AY802,"f",,Trigger)</f>
        <v>44950</v>
      </c>
      <c r="BB802" s="101">
        <f>_xll.qlInterestRateIndexMaturity(Currency&amp;"ibor"&amp;Tenor,BA802,Trigger)</f>
        <v>45315</v>
      </c>
      <c r="BC802" s="246">
        <f>_xll.qlIndexFixing($AC$5,AZ802,TRUE,_xll.ohTrigger(Trigger,Trigger12M))</f>
        <v>2.0853766482809032E-2</v>
      </c>
      <c r="BD802" s="246">
        <f>_xll.qlIndexFixing($BE$1,AZ802,TRUE,_xll.ohTrigger(Trigger,Trigger12M))</f>
        <v>2.0936173944641635E-2</v>
      </c>
    </row>
    <row r="803" spans="51:56" ht="11.25" customHeight="1" x14ac:dyDescent="0.25">
      <c r="AY803" s="102" t="s">
        <v>83</v>
      </c>
      <c r="AZ803" s="101">
        <f>_xll.qlInterestRateIndexFixingDate(Currency&amp;"ibor"&amp;Tenor,BA803,Trigger)</f>
        <v>44953</v>
      </c>
      <c r="BA803" s="101">
        <f>_xll.qlCalendarAdvance(Calendar,BA802,AY803,"f",,Trigger)</f>
        <v>44957</v>
      </c>
      <c r="BB803" s="101">
        <f>_xll.qlInterestRateIndexMaturity(Currency&amp;"ibor"&amp;Tenor,BA803,Trigger)</f>
        <v>45322</v>
      </c>
      <c r="BC803" s="246">
        <f>_xll.qlIndexFixing($AC$5,AZ803,TRUE,_xll.ohTrigger(Trigger,Trigger12M))</f>
        <v>2.0882979547312788E-2</v>
      </c>
      <c r="BD803" s="246">
        <f>_xll.qlIndexFixing($BE$1,AZ803,TRUE,_xll.ohTrigger(Trigger,Trigger12M))</f>
        <v>2.0965331538744737E-2</v>
      </c>
    </row>
    <row r="804" spans="51:56" ht="11.25" customHeight="1" x14ac:dyDescent="0.25">
      <c r="AY804" s="102" t="s">
        <v>83</v>
      </c>
      <c r="AZ804" s="101">
        <f>_xll.qlInterestRateIndexFixingDate(Currency&amp;"ibor"&amp;Tenor,BA804,Trigger)</f>
        <v>44960</v>
      </c>
      <c r="BA804" s="101">
        <f>_xll.qlCalendarAdvance(Calendar,BA803,AY804,"f",,Trigger)</f>
        <v>44964</v>
      </c>
      <c r="BB804" s="101">
        <f>_xll.qlInterestRateIndexMaturity(Currency&amp;"ibor"&amp;Tenor,BA804,Trigger)</f>
        <v>45329</v>
      </c>
      <c r="BC804" s="246">
        <f>_xll.qlIndexFixing($AC$5,AZ804,TRUE,_xll.ohTrigger(Trigger,Trigger12M))</f>
        <v>2.0912096105155476E-2</v>
      </c>
      <c r="BD804" s="246">
        <f>_xll.qlIndexFixing($BE$1,AZ804,TRUE,_xll.ohTrigger(Trigger,Trigger12M))</f>
        <v>2.0994241914206666E-2</v>
      </c>
    </row>
    <row r="805" spans="51:56" ht="11.25" customHeight="1" x14ac:dyDescent="0.25">
      <c r="AY805" s="102" t="s">
        <v>83</v>
      </c>
      <c r="AZ805" s="101">
        <f>_xll.qlInterestRateIndexFixingDate(Currency&amp;"ibor"&amp;Tenor,BA805,Trigger)</f>
        <v>44967</v>
      </c>
      <c r="BA805" s="101">
        <f>_xll.qlCalendarAdvance(Calendar,BA804,AY805,"f",,Trigger)</f>
        <v>44971</v>
      </c>
      <c r="BB805" s="101">
        <f>_xll.qlInterestRateIndexMaturity(Currency&amp;"ibor"&amp;Tenor,BA805,Trigger)</f>
        <v>45336</v>
      </c>
      <c r="BC805" s="246">
        <f>_xll.qlIndexFixing($AC$5,AZ805,TRUE,_xll.ohTrigger(Trigger,Trigger12M))</f>
        <v>2.0941116147918395E-2</v>
      </c>
      <c r="BD805" s="246">
        <f>_xll.qlIndexFixing($BE$1,AZ805,TRUE,_xll.ohTrigger(Trigger,Trigger12M))</f>
        <v>2.1022902775658044E-2</v>
      </c>
    </row>
    <row r="806" spans="51:56" ht="11.25" customHeight="1" x14ac:dyDescent="0.25">
      <c r="AY806" s="102" t="s">
        <v>83</v>
      </c>
      <c r="AZ806" s="101">
        <f>_xll.qlInterestRateIndexFixingDate(Currency&amp;"ibor"&amp;Tenor,BA806,Trigger)</f>
        <v>44974</v>
      </c>
      <c r="BA806" s="101">
        <f>_xll.qlCalendarAdvance(Calendar,BA805,AY806,"f",,Trigger)</f>
        <v>44978</v>
      </c>
      <c r="BB806" s="101">
        <f>_xll.qlInterestRateIndexMaturity(Currency&amp;"ibor"&amp;Tenor,BA806,Trigger)</f>
        <v>45343</v>
      </c>
      <c r="BC806" s="246">
        <f>_xll.qlIndexFixing($AC$5,AZ806,TRUE,_xll.ohTrigger(Trigger,Trigger12M))</f>
        <v>2.0970039667210678E-2</v>
      </c>
      <c r="BD806" s="246">
        <f>_xll.qlIndexFixing($BE$1,AZ806,TRUE,_xll.ohTrigger(Trigger,Trigger12M))</f>
        <v>2.1051311827654819E-2</v>
      </c>
    </row>
    <row r="807" spans="51:56" ht="11.25" customHeight="1" x14ac:dyDescent="0.25">
      <c r="AY807" s="102" t="s">
        <v>83</v>
      </c>
      <c r="AZ807" s="101">
        <f>_xll.qlInterestRateIndexFixingDate(Currency&amp;"ibor"&amp;Tenor,BA807,Trigger)</f>
        <v>44981</v>
      </c>
      <c r="BA807" s="101">
        <f>_xll.qlCalendarAdvance(Calendar,BA806,AY807,"f",,Trigger)</f>
        <v>44985</v>
      </c>
      <c r="BB807" s="101">
        <f>_xll.qlInterestRateIndexMaturity(Currency&amp;"ibor"&amp;Tenor,BA807,Trigger)</f>
        <v>45351</v>
      </c>
      <c r="BC807" s="246">
        <f>_xll.qlIndexFixing($AC$5,AZ807,TRUE,_xll.ohTrigger(Trigger,Trigger12M))</f>
        <v>2.1001909301395439E-2</v>
      </c>
      <c r="BD807" s="246">
        <f>_xll.qlIndexFixing($BE$1,AZ807,TRUE,_xll.ohTrigger(Trigger,Trigger12M))</f>
        <v>2.1081915763147708E-2</v>
      </c>
    </row>
    <row r="808" spans="51:56" ht="11.25" customHeight="1" x14ac:dyDescent="0.25">
      <c r="AY808" s="102" t="s">
        <v>83</v>
      </c>
      <c r="AZ808" s="101">
        <f>_xll.qlInterestRateIndexFixingDate(Currency&amp;"ibor"&amp;Tenor,BA808,Trigger)</f>
        <v>44988</v>
      </c>
      <c r="BA808" s="101">
        <f>_xll.qlCalendarAdvance(Calendar,BA807,AY808,"f",,Trigger)</f>
        <v>44992</v>
      </c>
      <c r="BB808" s="101">
        <f>_xll.qlInterestRateIndexMaturity(Currency&amp;"ibor"&amp;Tenor,BA808,Trigger)</f>
        <v>45358</v>
      </c>
      <c r="BC808" s="246">
        <f>_xll.qlIndexFixing($AC$5,AZ808,TRUE,_xll.ohTrigger(Trigger,Trigger12M))</f>
        <v>2.1030692443610235E-2</v>
      </c>
      <c r="BD808" s="246">
        <f>_xll.qlIndexFixing($BE$1,AZ808,TRUE,_xll.ohTrigger(Trigger,Trigger12M))</f>
        <v>2.110979564181352E-2</v>
      </c>
    </row>
    <row r="809" spans="51:56" ht="11.25" customHeight="1" x14ac:dyDescent="0.25">
      <c r="AY809" s="102" t="s">
        <v>83</v>
      </c>
      <c r="AZ809" s="101">
        <f>_xll.qlInterestRateIndexFixingDate(Currency&amp;"ibor"&amp;Tenor,BA809,Trigger)</f>
        <v>44995</v>
      </c>
      <c r="BA809" s="101">
        <f>_xll.qlCalendarAdvance(Calendar,BA808,AY809,"f",,Trigger)</f>
        <v>44999</v>
      </c>
      <c r="BB809" s="101">
        <f>_xll.qlInterestRateIndexMaturity(Currency&amp;"ibor"&amp;Tenor,BA809,Trigger)</f>
        <v>45365</v>
      </c>
      <c r="BC809" s="246">
        <f>_xll.qlIndexFixing($AC$5,AZ809,TRUE,_xll.ohTrigger(Trigger,Trigger12M))</f>
        <v>2.1059379302728127E-2</v>
      </c>
      <c r="BD809" s="246">
        <f>_xll.qlIndexFixing($BE$1,AZ809,TRUE,_xll.ohTrigger(Trigger,Trigger12M))</f>
        <v>2.1137416705045986E-2</v>
      </c>
    </row>
    <row r="810" spans="51:56" ht="11.25" customHeight="1" x14ac:dyDescent="0.25">
      <c r="AY810" s="102" t="s">
        <v>83</v>
      </c>
      <c r="AZ810" s="101">
        <f>_xll.qlInterestRateIndexFixingDate(Currency&amp;"ibor"&amp;Tenor,BA810,Trigger)</f>
        <v>45002</v>
      </c>
      <c r="BA810" s="101">
        <f>_xll.qlCalendarAdvance(Calendar,BA809,AY810,"f",,Trigger)</f>
        <v>45006</v>
      </c>
      <c r="BB810" s="101">
        <f>_xll.qlInterestRateIndexMaturity(Currency&amp;"ibor"&amp;Tenor,BA810,Trigger)</f>
        <v>45372</v>
      </c>
      <c r="BC810" s="246">
        <f>_xll.qlIndexFixing($AC$5,AZ810,TRUE,_xll.ohTrigger(Trigger,Trigger12M))</f>
        <v>2.1087969870454765E-2</v>
      </c>
      <c r="BD810" s="246">
        <f>_xll.qlIndexFixing($BE$1,AZ810,TRUE,_xll.ohTrigger(Trigger,Trigger12M))</f>
        <v>2.116477666318637E-2</v>
      </c>
    </row>
    <row r="811" spans="51:56" ht="11.25" customHeight="1" x14ac:dyDescent="0.25">
      <c r="AY811" s="102" t="s">
        <v>83</v>
      </c>
      <c r="AZ811" s="101">
        <f>_xll.qlInterestRateIndexFixingDate(Currency&amp;"ibor"&amp;Tenor,BA811,Trigger)</f>
        <v>45009</v>
      </c>
      <c r="BA811" s="101">
        <f>_xll.qlCalendarAdvance(Calendar,BA810,AY811,"f",,Trigger)</f>
        <v>45013</v>
      </c>
      <c r="BB811" s="101">
        <f>_xll.qlInterestRateIndexMaturity(Currency&amp;"ibor"&amp;Tenor,BA811,Trigger)</f>
        <v>45379</v>
      </c>
      <c r="BC811" s="246">
        <f>_xll.qlIndexFixing($AC$5,AZ811,TRUE,_xll.ohTrigger(Trigger,Trigger12M))</f>
        <v>2.111646413852223E-2</v>
      </c>
      <c r="BD811" s="246">
        <f>_xll.qlIndexFixing($BE$1,AZ811,TRUE,_xll.ohTrigger(Trigger,Trigger12M))</f>
        <v>2.1191873226530725E-2</v>
      </c>
    </row>
    <row r="812" spans="51:56" ht="11.25" customHeight="1" x14ac:dyDescent="0.25">
      <c r="AY812" s="102" t="s">
        <v>83</v>
      </c>
      <c r="AZ812" s="101">
        <f>_xll.qlInterestRateIndexFixingDate(Currency&amp;"ibor"&amp;Tenor,BA812,Trigger)</f>
        <v>45016</v>
      </c>
      <c r="BA812" s="101">
        <f>_xll.qlCalendarAdvance(Calendar,BA811,AY812,"f",,Trigger)</f>
        <v>45020</v>
      </c>
      <c r="BB812" s="101">
        <f>_xll.qlInterestRateIndexMaturity(Currency&amp;"ibor"&amp;Tenor,BA812,Trigger)</f>
        <v>45386</v>
      </c>
      <c r="BC812" s="246">
        <f>_xll.qlIndexFixing($AC$5,AZ812,TRUE,_xll.ohTrigger(Trigger,Trigger12M))</f>
        <v>2.1144862098691642E-2</v>
      </c>
      <c r="BD812" s="246">
        <f>_xll.qlIndexFixing($BE$1,AZ812,TRUE,_xll.ohTrigger(Trigger,Trigger12M))</f>
        <v>2.1218704105337102E-2</v>
      </c>
    </row>
    <row r="813" spans="51:56" ht="11.25" customHeight="1" x14ac:dyDescent="0.25">
      <c r="AY813" s="102" t="s">
        <v>83</v>
      </c>
      <c r="AZ813" s="101">
        <f>_xll.qlInterestRateIndexFixingDate(Currency&amp;"ibor"&amp;Tenor,BA813,Trigger)</f>
        <v>45021</v>
      </c>
      <c r="BA813" s="101">
        <f>_xll.qlCalendarAdvance(Calendar,BA812,AY813,"f",,Trigger)</f>
        <v>45027</v>
      </c>
      <c r="BB813" s="101">
        <f>_xll.qlInterestRateIndexMaturity(Currency&amp;"ibor"&amp;Tenor,BA813,Trigger)</f>
        <v>45393</v>
      </c>
      <c r="BC813" s="246">
        <f>_xll.qlIndexFixing($AC$5,AZ813,TRUE,_xll.ohTrigger(Trigger,Trigger12M))</f>
        <v>2.1173163742750776E-2</v>
      </c>
      <c r="BD813" s="246">
        <f>_xll.qlIndexFixing($BE$1,AZ813,TRUE,_xll.ohTrigger(Trigger,Trigger12M))</f>
        <v>2.1245267009830357E-2</v>
      </c>
    </row>
    <row r="814" spans="51:56" ht="11.25" customHeight="1" x14ac:dyDescent="0.25">
      <c r="AY814" s="102" t="s">
        <v>83</v>
      </c>
      <c r="AZ814" s="101">
        <f>_xll.qlInterestRateIndexFixingDate(Currency&amp;"ibor"&amp;Tenor,BA814,Trigger)</f>
        <v>45030</v>
      </c>
      <c r="BA814" s="101">
        <f>_xll.qlCalendarAdvance(Calendar,BA813,AY814,"f",,Trigger)</f>
        <v>45034</v>
      </c>
      <c r="BB814" s="101">
        <f>_xll.qlInterestRateIndexMaturity(Currency&amp;"ibor"&amp;Tenor,BA814,Trigger)</f>
        <v>45400</v>
      </c>
      <c r="BC814" s="246">
        <f>_xll.qlIndexFixing($AC$5,AZ814,TRUE,_xll.ohTrigger(Trigger,Trigger12M))</f>
        <v>2.1201369062515359E-2</v>
      </c>
      <c r="BD814" s="246">
        <f>_xll.qlIndexFixing($BE$1,AZ814,TRUE,_xll.ohTrigger(Trigger,Trigger12M))</f>
        <v>2.1271559650208702E-2</v>
      </c>
    </row>
    <row r="815" spans="51:56" ht="11.25" customHeight="1" x14ac:dyDescent="0.25">
      <c r="AY815" s="102" t="s">
        <v>83</v>
      </c>
      <c r="AZ815" s="101">
        <f>_xll.qlInterestRateIndexFixingDate(Currency&amp;"ibor"&amp;Tenor,BA815,Trigger)</f>
        <v>45037</v>
      </c>
      <c r="BA815" s="101">
        <f>_xll.qlCalendarAdvance(Calendar,BA814,AY815,"f",,Trigger)</f>
        <v>45041</v>
      </c>
      <c r="BB815" s="101">
        <f>_xll.qlInterestRateIndexMaturity(Currency&amp;"ibor"&amp;Tenor,BA815,Trigger)</f>
        <v>45407</v>
      </c>
      <c r="BC815" s="246">
        <f>_xll.qlIndexFixing($AC$5,AZ815,TRUE,_xll.ohTrigger(Trigger,Trigger12M))</f>
        <v>2.1229478049828852E-2</v>
      </c>
      <c r="BD815" s="246">
        <f>_xll.qlIndexFixing($BE$1,AZ815,TRUE,_xll.ohTrigger(Trigger,Trigger12M))</f>
        <v>2.1297579736649593E-2</v>
      </c>
    </row>
    <row r="816" spans="51:56" ht="11.25" customHeight="1" x14ac:dyDescent="0.25">
      <c r="AY816" s="102" t="s">
        <v>83</v>
      </c>
      <c r="AZ816" s="101">
        <f>_xll.qlInterestRateIndexFixingDate(Currency&amp;"ibor"&amp;Tenor,BA816,Trigger)</f>
        <v>45043</v>
      </c>
      <c r="BA816" s="101">
        <f>_xll.qlCalendarAdvance(Calendar,BA815,AY816,"f",,Trigger)</f>
        <v>45048</v>
      </c>
      <c r="BB816" s="101">
        <f>_xll.qlInterestRateIndexMaturity(Currency&amp;"ibor"&amp;Tenor,BA816,Trigger)</f>
        <v>45414</v>
      </c>
      <c r="BC816" s="246">
        <f>_xll.qlIndexFixing($AC$5,AZ816,TRUE,_xll.ohTrigger(Trigger,Trigger12M))</f>
        <v>2.1257490696562902E-2</v>
      </c>
      <c r="BD816" s="246">
        <f>_xll.qlIndexFixing($BE$1,AZ816,TRUE,_xll.ohTrigger(Trigger,Trigger12M))</f>
        <v>2.1323324979316514E-2</v>
      </c>
    </row>
    <row r="817" spans="51:56" ht="11.25" customHeight="1" x14ac:dyDescent="0.25">
      <c r="AY817" s="102" t="s">
        <v>83</v>
      </c>
      <c r="AZ817" s="101">
        <f>_xll.qlInterestRateIndexFixingDate(Currency&amp;"ibor"&amp;Tenor,BA817,Trigger)</f>
        <v>45051</v>
      </c>
      <c r="BA817" s="101">
        <f>_xll.qlCalendarAdvance(Calendar,BA816,AY817,"f",,Trigger)</f>
        <v>45055</v>
      </c>
      <c r="BB817" s="101">
        <f>_xll.qlInterestRateIndexMaturity(Currency&amp;"ibor"&amp;Tenor,BA817,Trigger)</f>
        <v>45421</v>
      </c>
      <c r="BC817" s="246">
        <f>_xll.qlIndexFixing($AC$5,AZ817,TRUE,_xll.ohTrigger(Trigger,Trigger12M))</f>
        <v>2.1285406994616E-2</v>
      </c>
      <c r="BD817" s="246">
        <f>_xll.qlIndexFixing($BE$1,AZ817,TRUE,_xll.ohTrigger(Trigger,Trigger12M))</f>
        <v>2.1348793088364869E-2</v>
      </c>
    </row>
    <row r="818" spans="51:56" ht="11.25" customHeight="1" x14ac:dyDescent="0.25">
      <c r="AY818" s="102" t="s">
        <v>83</v>
      </c>
      <c r="AZ818" s="101">
        <f>_xll.qlInterestRateIndexFixingDate(Currency&amp;"ibor"&amp;Tenor,BA818,Trigger)</f>
        <v>45058</v>
      </c>
      <c r="BA818" s="101">
        <f>_xll.qlCalendarAdvance(Calendar,BA817,AY818,"f",,Trigger)</f>
        <v>45062</v>
      </c>
      <c r="BB818" s="101">
        <f>_xll.qlInterestRateIndexMaturity(Currency&amp;"ibor"&amp;Tenor,BA818,Trigger)</f>
        <v>45428</v>
      </c>
      <c r="BC818" s="246">
        <f>_xll.qlIndexFixing($AC$5,AZ818,TRUE,_xll.ohTrigger(Trigger,Trigger12M))</f>
        <v>2.1313226935915051E-2</v>
      </c>
      <c r="BD818" s="246">
        <f>_xll.qlIndexFixing($BE$1,AZ818,TRUE,_xll.ohTrigger(Trigger,Trigger12M))</f>
        <v>2.1373981773947E-2</v>
      </c>
    </row>
    <row r="819" spans="51:56" ht="11.25" customHeight="1" x14ac:dyDescent="0.25">
      <c r="AY819" s="102" t="s">
        <v>83</v>
      </c>
      <c r="AZ819" s="101">
        <f>_xll.qlInterestRateIndexFixingDate(Currency&amp;"ibor"&amp;Tenor,BA819,Trigger)</f>
        <v>45065</v>
      </c>
      <c r="BA819" s="101">
        <f>_xll.qlCalendarAdvance(Calendar,BA818,AY819,"f",,Trigger)</f>
        <v>45069</v>
      </c>
      <c r="BB819" s="101">
        <f>_xll.qlInterestRateIndexMaturity(Currency&amp;"ibor"&amp;Tenor,BA819,Trigger)</f>
        <v>45435</v>
      </c>
      <c r="BC819" s="246">
        <f>_xll.qlIndexFixing($AC$5,AZ819,TRUE,_xll.ohTrigger(Trigger,Trigger12M))</f>
        <v>2.1340950512414462E-2</v>
      </c>
      <c r="BD819" s="246">
        <f>_xll.qlIndexFixing($BE$1,AZ819,TRUE,_xll.ohTrigger(Trigger,Trigger12M))</f>
        <v>2.139888874622093E-2</v>
      </c>
    </row>
    <row r="820" spans="51:56" ht="11.25" customHeight="1" x14ac:dyDescent="0.25">
      <c r="AY820" s="102" t="s">
        <v>83</v>
      </c>
      <c r="AZ820" s="101">
        <f>_xll.qlInterestRateIndexFixingDate(Currency&amp;"ibor"&amp;Tenor,BA820,Trigger)</f>
        <v>45072</v>
      </c>
      <c r="BA820" s="101">
        <f>_xll.qlCalendarAdvance(Calendar,BA819,AY820,"f",,Trigger)</f>
        <v>45076</v>
      </c>
      <c r="BB820" s="101">
        <f>_xll.qlInterestRateIndexMaturity(Currency&amp;"ibor"&amp;Tenor,BA820,Trigger)</f>
        <v>45442</v>
      </c>
      <c r="BC820" s="246">
        <f>_xll.qlIndexFixing($AC$5,AZ820,TRUE,_xll.ohTrigger(Trigger,Trigger12M))</f>
        <v>2.1368577716095953E-2</v>
      </c>
      <c r="BD820" s="246">
        <f>_xll.qlIndexFixing($BE$1,AZ820,TRUE,_xll.ohTrigger(Trigger,Trigger12M))</f>
        <v>2.1423511715354948E-2</v>
      </c>
    </row>
    <row r="821" spans="51:56" ht="11.25" customHeight="1" x14ac:dyDescent="0.25">
      <c r="AY821" s="102" t="s">
        <v>83</v>
      </c>
      <c r="AZ821" s="101">
        <f>_xll.qlInterestRateIndexFixingDate(Currency&amp;"ibor"&amp;Tenor,BA821,Trigger)</f>
        <v>45079</v>
      </c>
      <c r="BA821" s="101">
        <f>_xll.qlCalendarAdvance(Calendar,BA820,AY821,"f",,Trigger)</f>
        <v>45083</v>
      </c>
      <c r="BB821" s="101">
        <f>_xll.qlInterestRateIndexMaturity(Currency&amp;"ibor"&amp;Tenor,BA821,Trigger)</f>
        <v>45449</v>
      </c>
      <c r="BC821" s="246">
        <f>_xll.qlIndexFixing($AC$5,AZ821,TRUE,_xll.ohTrigger(Trigger,Trigger12M))</f>
        <v>2.1396108538969845E-2</v>
      </c>
      <c r="BD821" s="246">
        <f>_xll.qlIndexFixing($BE$1,AZ821,TRUE,_xll.ohTrigger(Trigger,Trigger12M))</f>
        <v>2.1447848391534161E-2</v>
      </c>
    </row>
    <row r="822" spans="51:56" ht="11.25" customHeight="1" x14ac:dyDescent="0.25">
      <c r="AY822" s="102" t="s">
        <v>83</v>
      </c>
      <c r="AZ822" s="101">
        <f>_xll.qlInterestRateIndexFixingDate(Currency&amp;"ibor"&amp;Tenor,BA822,Trigger)</f>
        <v>45086</v>
      </c>
      <c r="BA822" s="101">
        <f>_xll.qlCalendarAdvance(Calendar,BA821,AY822,"f",,Trigger)</f>
        <v>45090</v>
      </c>
      <c r="BB822" s="101">
        <f>_xll.qlInterestRateIndexMaturity(Currency&amp;"ibor"&amp;Tenor,BA822,Trigger)</f>
        <v>45456</v>
      </c>
      <c r="BC822" s="246">
        <f>_xll.qlIndexFixing($AC$5,AZ822,TRUE,_xll.ohTrigger(Trigger,Trigger12M))</f>
        <v>2.1423542973073331E-2</v>
      </c>
      <c r="BD822" s="246">
        <f>_xll.qlIndexFixing($BE$1,AZ822,TRUE,_xll.ohTrigger(Trigger,Trigger12M))</f>
        <v>2.1471896484967473E-2</v>
      </c>
    </row>
    <row r="823" spans="51:56" ht="11.25" customHeight="1" x14ac:dyDescent="0.25">
      <c r="AY823" s="102" t="s">
        <v>83</v>
      </c>
      <c r="AZ823" s="101">
        <f>_xll.qlInterestRateIndexFixingDate(Currency&amp;"ibor"&amp;Tenor,BA823,Trigger)</f>
        <v>45093</v>
      </c>
      <c r="BA823" s="101">
        <f>_xll.qlCalendarAdvance(Calendar,BA822,AY823,"f",,Trigger)</f>
        <v>45097</v>
      </c>
      <c r="BB823" s="101">
        <f>_xll.qlInterestRateIndexMaturity(Currency&amp;"ibor"&amp;Tenor,BA823,Trigger)</f>
        <v>45463</v>
      </c>
      <c r="BC823" s="246">
        <f>_xll.qlIndexFixing($AC$5,AZ823,TRUE,_xll.ohTrigger(Trigger,Trigger12M))</f>
        <v>2.1450881010471552E-2</v>
      </c>
      <c r="BD823" s="246">
        <f>_xll.qlIndexFixing($BE$1,AZ823,TRUE,_xll.ohTrigger(Trigger,Trigger12M))</f>
        <v>2.1495653705894381E-2</v>
      </c>
    </row>
    <row r="824" spans="51:56" ht="11.25" customHeight="1" x14ac:dyDescent="0.25">
      <c r="AY824" s="102" t="s">
        <v>83</v>
      </c>
      <c r="AZ824" s="101">
        <f>_xll.qlInterestRateIndexFixingDate(Currency&amp;"ibor"&amp;Tenor,BA824,Trigger)</f>
        <v>45100</v>
      </c>
      <c r="BA824" s="101">
        <f>_xll.qlCalendarAdvance(Calendar,BA823,AY824,"f",,Trigger)</f>
        <v>45104</v>
      </c>
      <c r="BB824" s="101">
        <f>_xll.qlInterestRateIndexMaturity(Currency&amp;"ibor"&amp;Tenor,BA824,Trigger)</f>
        <v>45470</v>
      </c>
      <c r="BC824" s="246">
        <f>_xll.qlIndexFixing($AC$5,AZ824,TRUE,_xll.ohTrigger(Trigger,Trigger12M))</f>
        <v>2.147812264325805E-2</v>
      </c>
      <c r="BD824" s="246">
        <f>_xll.qlIndexFixing($BE$1,AZ824,TRUE,_xll.ohTrigger(Trigger,Trigger12M))</f>
        <v>2.1519117764590402E-2</v>
      </c>
    </row>
    <row r="825" spans="51:56" ht="11.25" customHeight="1" x14ac:dyDescent="0.25">
      <c r="AY825" s="102" t="s">
        <v>83</v>
      </c>
      <c r="AZ825" s="101">
        <f>_xll.qlInterestRateIndexFixingDate(Currency&amp;"ibor"&amp;Tenor,BA825,Trigger)</f>
        <v>45107</v>
      </c>
      <c r="BA825" s="101">
        <f>_xll.qlCalendarAdvance(Calendar,BA824,AY825,"f",,Trigger)</f>
        <v>45111</v>
      </c>
      <c r="BB825" s="101">
        <f>_xll.qlInterestRateIndexMaturity(Currency&amp;"ibor"&amp;Tenor,BA825,Trigger)</f>
        <v>45477</v>
      </c>
      <c r="BC825" s="246">
        <f>_xll.qlIndexFixing($AC$5,AZ825,TRUE,_xll.ohTrigger(Trigger,Trigger12M))</f>
        <v>2.1500536113920016E-2</v>
      </c>
      <c r="BD825" s="246">
        <f>_xll.qlIndexFixing($BE$1,AZ825,TRUE,_xll.ohTrigger(Trigger,Trigger12M))</f>
        <v>2.1542286395135408E-2</v>
      </c>
    </row>
    <row r="826" spans="51:56" ht="11.25" customHeight="1" x14ac:dyDescent="0.25">
      <c r="AY826" s="102" t="s">
        <v>83</v>
      </c>
      <c r="AZ826" s="101">
        <f>_xll.qlInterestRateIndexFixingDate(Currency&amp;"ibor"&amp;Tenor,BA826,Trigger)</f>
        <v>45114</v>
      </c>
      <c r="BA826" s="101">
        <f>_xll.qlCalendarAdvance(Calendar,BA825,AY826,"f",,Trigger)</f>
        <v>45118</v>
      </c>
      <c r="BB826" s="101">
        <f>_xll.qlInterestRateIndexMaturity(Currency&amp;"ibor"&amp;Tenor,BA826,Trigger)</f>
        <v>45484</v>
      </c>
      <c r="BC826" s="246">
        <f>_xll.qlIndexFixing($AC$5,AZ826,TRUE,_xll.ohTrigger(Trigger,Trigger12M))</f>
        <v>2.1521158249374599E-2</v>
      </c>
      <c r="BD826" s="246">
        <f>_xll.qlIndexFixing($BE$1,AZ826,TRUE,_xll.ohTrigger(Trigger,Trigger12M))</f>
        <v>2.1565159865912096E-2</v>
      </c>
    </row>
    <row r="827" spans="51:56" ht="11.25" customHeight="1" x14ac:dyDescent="0.25">
      <c r="AY827" s="102" t="s">
        <v>83</v>
      </c>
      <c r="AZ827" s="101">
        <f>_xll.qlInterestRateIndexFixingDate(Currency&amp;"ibor"&amp;Tenor,BA827,Trigger)</f>
        <v>45121</v>
      </c>
      <c r="BA827" s="101">
        <f>_xll.qlCalendarAdvance(Calendar,BA826,AY827,"f",,Trigger)</f>
        <v>45125</v>
      </c>
      <c r="BB827" s="101">
        <f>_xll.qlInterestRateIndexMaturity(Currency&amp;"ibor"&amp;Tenor,BA827,Trigger)</f>
        <v>45491</v>
      </c>
      <c r="BC827" s="246">
        <f>_xll.qlIndexFixing($AC$5,AZ827,TRUE,_xll.ohTrigger(Trigger,Trigger12M))</f>
        <v>2.1541667198721484E-2</v>
      </c>
      <c r="BD827" s="246">
        <f>_xll.qlIndexFixing($BE$1,AZ827,TRUE,_xll.ohTrigger(Trigger,Trigger12M))</f>
        <v>2.1587743393566595E-2</v>
      </c>
    </row>
    <row r="828" spans="51:56" ht="11.25" customHeight="1" x14ac:dyDescent="0.25">
      <c r="AY828" s="102" t="s">
        <v>83</v>
      </c>
      <c r="AZ828" s="101">
        <f>_xll.qlInterestRateIndexFixingDate(Currency&amp;"ibor"&amp;Tenor,BA828,Trigger)</f>
        <v>45128</v>
      </c>
      <c r="BA828" s="101">
        <f>_xll.qlCalendarAdvance(Calendar,BA827,AY828,"f",,Trigger)</f>
        <v>45132</v>
      </c>
      <c r="BB828" s="101">
        <f>_xll.qlInterestRateIndexMaturity(Currency&amp;"ibor"&amp;Tenor,BA828,Trigger)</f>
        <v>45498</v>
      </c>
      <c r="BC828" s="246">
        <f>_xll.qlIndexFixing($AC$5,AZ828,TRUE,_xll.ohTrigger(Trigger,Trigger12M))</f>
        <v>2.1562062955015407E-2</v>
      </c>
      <c r="BD828" s="246">
        <f>_xll.qlIndexFixing($BE$1,AZ828,TRUE,_xll.ohTrigger(Trigger,Trigger12M))</f>
        <v>2.1610042787699353E-2</v>
      </c>
    </row>
    <row r="829" spans="51:56" ht="11.25" customHeight="1" x14ac:dyDescent="0.25">
      <c r="AY829" s="102" t="s">
        <v>83</v>
      </c>
      <c r="AZ829" s="101">
        <f>_xll.qlInterestRateIndexFixingDate(Currency&amp;"ibor"&amp;Tenor,BA829,Trigger)</f>
        <v>45135</v>
      </c>
      <c r="BA829" s="101">
        <f>_xll.qlCalendarAdvance(Calendar,BA828,AY829,"f",,Trigger)</f>
        <v>45139</v>
      </c>
      <c r="BB829" s="101">
        <f>_xll.qlInterestRateIndexMaturity(Currency&amp;"ibor"&amp;Tenor,BA829,Trigger)</f>
        <v>45505</v>
      </c>
      <c r="BC829" s="246">
        <f>_xll.qlIndexFixing($AC$5,AZ829,TRUE,_xll.ohTrigger(Trigger,Trigger12M))</f>
        <v>2.1582345511348668E-2</v>
      </c>
      <c r="BD829" s="246">
        <f>_xll.qlIndexFixing($BE$1,AZ829,TRUE,_xll.ohTrigger(Trigger,Trigger12M))</f>
        <v>2.1632063858672404E-2</v>
      </c>
    </row>
    <row r="830" spans="51:56" ht="11.25" customHeight="1" x14ac:dyDescent="0.25">
      <c r="AY830" s="102" t="s">
        <v>83</v>
      </c>
      <c r="AZ830" s="101">
        <f>_xll.qlInterestRateIndexFixingDate(Currency&amp;"ibor"&amp;Tenor,BA830,Trigger)</f>
        <v>45142</v>
      </c>
      <c r="BA830" s="101">
        <f>_xll.qlCalendarAdvance(Calendar,BA829,AY830,"f",,Trigger)</f>
        <v>45146</v>
      </c>
      <c r="BB830" s="101">
        <f>_xll.qlInterestRateIndexMaturity(Currency&amp;"ibor"&amp;Tenor,BA830,Trigger)</f>
        <v>45512</v>
      </c>
      <c r="BC830" s="246">
        <f>_xll.qlIndexFixing($AC$5,AZ830,TRUE,_xll.ohTrigger(Trigger,Trigger12M))</f>
        <v>2.1602514860852441E-2</v>
      </c>
      <c r="BD830" s="246">
        <f>_xll.qlIndexFixing($BE$1,AZ830,TRUE,_xll.ohTrigger(Trigger,Trigger12M))</f>
        <v>2.1653812417593184E-2</v>
      </c>
    </row>
    <row r="831" spans="51:56" ht="11.25" customHeight="1" x14ac:dyDescent="0.25">
      <c r="AY831" s="102" t="s">
        <v>83</v>
      </c>
      <c r="AZ831" s="101">
        <f>_xll.qlInterestRateIndexFixingDate(Currency&amp;"ibor"&amp;Tenor,BA831,Trigger)</f>
        <v>45149</v>
      </c>
      <c r="BA831" s="101">
        <f>_xll.qlCalendarAdvance(Calendar,BA830,AY831,"f",,Trigger)</f>
        <v>45153</v>
      </c>
      <c r="BB831" s="101">
        <f>_xll.qlInterestRateIndexMaturity(Currency&amp;"ibor"&amp;Tenor,BA831,Trigger)</f>
        <v>45519</v>
      </c>
      <c r="BC831" s="246">
        <f>_xll.qlIndexFixing($AC$5,AZ831,TRUE,_xll.ohTrigger(Trigger,Trigger12M))</f>
        <v>2.1622570996695258E-2</v>
      </c>
      <c r="BD831" s="246">
        <f>_xll.qlIndexFixing($BE$1,AZ831,TRUE,_xll.ohTrigger(Trigger,Trigger12M))</f>
        <v>2.1675294276298392E-2</v>
      </c>
    </row>
    <row r="832" spans="51:56" ht="11.25" customHeight="1" x14ac:dyDescent="0.25">
      <c r="AY832" s="102" t="s">
        <v>83</v>
      </c>
      <c r="AZ832" s="101">
        <f>_xll.qlInterestRateIndexFixingDate(Currency&amp;"ibor"&amp;Tenor,BA832,Trigger)</f>
        <v>45156</v>
      </c>
      <c r="BA832" s="101">
        <f>_xll.qlCalendarAdvance(Calendar,BA831,AY832,"f",,Trigger)</f>
        <v>45160</v>
      </c>
      <c r="BB832" s="101">
        <f>_xll.qlInterestRateIndexMaturity(Currency&amp;"ibor"&amp;Tenor,BA832,Trigger)</f>
        <v>45526</v>
      </c>
      <c r="BC832" s="246">
        <f>_xll.qlIndexFixing($AC$5,AZ832,TRUE,_xll.ohTrigger(Trigger,Trigger12M))</f>
        <v>2.1642513912084514E-2</v>
      </c>
      <c r="BD832" s="246">
        <f>_xll.qlIndexFixing($BE$1,AZ832,TRUE,_xll.ohTrigger(Trigger,Trigger12M))</f>
        <v>2.1696515247338032E-2</v>
      </c>
    </row>
    <row r="833" spans="51:56" ht="11.25" customHeight="1" x14ac:dyDescent="0.25">
      <c r="AY833" s="102" t="s">
        <v>83</v>
      </c>
      <c r="AZ833" s="101">
        <f>_xll.qlInterestRateIndexFixingDate(Currency&amp;"ibor"&amp;Tenor,BA833,Trigger)</f>
        <v>45163</v>
      </c>
      <c r="BA833" s="101">
        <f>_xll.qlCalendarAdvance(Calendar,BA832,AY833,"f",,Trigger)</f>
        <v>45167</v>
      </c>
      <c r="BB833" s="101">
        <f>_xll.qlInterestRateIndexMaturity(Currency&amp;"ibor"&amp;Tenor,BA833,Trigger)</f>
        <v>45533</v>
      </c>
      <c r="BC833" s="246">
        <f>_xll.qlIndexFixing($AC$5,AZ833,TRUE,_xll.ohTrigger(Trigger,Trigger12M))</f>
        <v>2.1662343600266271E-2</v>
      </c>
      <c r="BD833" s="246">
        <f>_xll.qlIndexFixing($BE$1,AZ833,TRUE,_xll.ohTrigger(Trigger,Trigger12M))</f>
        <v>2.1717481143961E-2</v>
      </c>
    </row>
    <row r="834" spans="51:56" ht="11.25" customHeight="1" x14ac:dyDescent="0.25">
      <c r="AY834" s="102" t="s">
        <v>83</v>
      </c>
      <c r="AZ834" s="101">
        <f>_xll.qlInterestRateIndexFixingDate(Currency&amp;"ibor"&amp;Tenor,BA834,Trigger)</f>
        <v>45170</v>
      </c>
      <c r="BA834" s="101">
        <f>_xll.qlCalendarAdvance(Calendar,BA833,AY834,"f",,Trigger)</f>
        <v>45174</v>
      </c>
      <c r="BB834" s="101">
        <f>_xll.qlInterestRateIndexMaturity(Currency&amp;"ibor"&amp;Tenor,BA834,Trigger)</f>
        <v>45540</v>
      </c>
      <c r="BC834" s="246">
        <f>_xll.qlIndexFixing($AC$5,AZ834,TRUE,_xll.ohTrigger(Trigger,Trigger12M))</f>
        <v>2.168206005452393E-2</v>
      </c>
      <c r="BD834" s="246">
        <f>_xll.qlIndexFixing($BE$1,AZ834,TRUE,_xll.ohTrigger(Trigger,Trigger12M))</f>
        <v>2.1738197780099583E-2</v>
      </c>
    </row>
    <row r="835" spans="51:56" ht="11.25" customHeight="1" x14ac:dyDescent="0.25">
      <c r="AY835" s="102" t="s">
        <v>83</v>
      </c>
      <c r="AZ835" s="101">
        <f>_xll.qlInterestRateIndexFixingDate(Currency&amp;"ibor"&amp;Tenor,BA835,Trigger)</f>
        <v>45177</v>
      </c>
      <c r="BA835" s="101">
        <f>_xll.qlCalendarAdvance(Calendar,BA834,AY835,"f",,Trigger)</f>
        <v>45181</v>
      </c>
      <c r="BB835" s="101">
        <f>_xll.qlInterestRateIndexMaturity(Currency&amp;"ibor"&amp;Tenor,BA835,Trigger)</f>
        <v>45547</v>
      </c>
      <c r="BC835" s="246">
        <f>_xll.qlIndexFixing($AC$5,AZ835,TRUE,_xll.ohTrigger(Trigger,Trigger12M))</f>
        <v>2.170166326817978E-2</v>
      </c>
      <c r="BD835" s="246">
        <f>_xll.qlIndexFixing($BE$1,AZ835,TRUE,_xll.ohTrigger(Trigger,Trigger12M))</f>
        <v>2.1758670970354606E-2</v>
      </c>
    </row>
    <row r="836" spans="51:56" ht="11.25" customHeight="1" x14ac:dyDescent="0.25">
      <c r="AY836" s="102" t="s">
        <v>83</v>
      </c>
      <c r="AZ836" s="101">
        <f>_xll.qlInterestRateIndexFixingDate(Currency&amp;"ibor"&amp;Tenor,BA836,Trigger)</f>
        <v>45184</v>
      </c>
      <c r="BA836" s="101">
        <f>_xll.qlCalendarAdvance(Calendar,BA835,AY836,"f",,Trigger)</f>
        <v>45188</v>
      </c>
      <c r="BB836" s="101">
        <f>_xll.qlInterestRateIndexMaturity(Currency&amp;"ibor"&amp;Tenor,BA836,Trigger)</f>
        <v>45554</v>
      </c>
      <c r="BC836" s="246">
        <f>_xll.qlIndexFixing($AC$5,AZ836,TRUE,_xll.ohTrigger(Trigger,Trigger12M))</f>
        <v>2.1721153234593879E-2</v>
      </c>
      <c r="BD836" s="246">
        <f>_xll.qlIndexFixing($BE$1,AZ836,TRUE,_xll.ohTrigger(Trigger,Trigger12M))</f>
        <v>2.1778906529981885E-2</v>
      </c>
    </row>
    <row r="837" spans="51:56" ht="11.25" customHeight="1" x14ac:dyDescent="0.25">
      <c r="AY837" s="102" t="s">
        <v>83</v>
      </c>
      <c r="AZ837" s="101">
        <f>_xll.qlInterestRateIndexFixingDate(Currency&amp;"ibor"&amp;Tenor,BA837,Trigger)</f>
        <v>45191</v>
      </c>
      <c r="BA837" s="101">
        <f>_xll.qlCalendarAdvance(Calendar,BA836,AY837,"f",,Trigger)</f>
        <v>45195</v>
      </c>
      <c r="BB837" s="101">
        <f>_xll.qlInterestRateIndexMaturity(Currency&amp;"ibor"&amp;Tenor,BA837,Trigger)</f>
        <v>45561</v>
      </c>
      <c r="BC837" s="246">
        <f>_xll.qlIndexFixing($AC$5,AZ837,TRUE,_xll.ohTrigger(Trigger,Trigger12M))</f>
        <v>2.1740529947165171E-2</v>
      </c>
      <c r="BD837" s="246">
        <f>_xll.qlIndexFixing($BE$1,AZ837,TRUE,_xll.ohTrigger(Trigger,Trigger12M))</f>
        <v>2.1798910274877601E-2</v>
      </c>
    </row>
    <row r="838" spans="51:56" ht="11.25" customHeight="1" x14ac:dyDescent="0.25">
      <c r="AY838" s="102" t="s">
        <v>83</v>
      </c>
      <c r="AZ838" s="101">
        <f>_xll.qlInterestRateIndexFixingDate(Currency&amp;"ibor"&amp;Tenor,BA838,Trigger)</f>
        <v>45198</v>
      </c>
      <c r="BA838" s="101">
        <f>_xll.qlCalendarAdvance(Calendar,BA837,AY838,"f",,Trigger)</f>
        <v>45202</v>
      </c>
      <c r="BB838" s="101">
        <f>_xll.qlInterestRateIndexMaturity(Currency&amp;"ibor"&amp;Tenor,BA838,Trigger)</f>
        <v>45568</v>
      </c>
      <c r="BC838" s="246">
        <f>_xll.qlIndexFixing($AC$5,AZ838,TRUE,_xll.ohTrigger(Trigger,Trigger12M))</f>
        <v>2.1759793399330381E-2</v>
      </c>
      <c r="BD838" s="246">
        <f>_xll.qlIndexFixing($BE$1,AZ838,TRUE,_xll.ohTrigger(Trigger,Trigger12M))</f>
        <v>2.1818688021565193E-2</v>
      </c>
    </row>
    <row r="839" spans="51:56" ht="11.25" customHeight="1" x14ac:dyDescent="0.25">
      <c r="AY839" s="102" t="s">
        <v>83</v>
      </c>
      <c r="AZ839" s="101">
        <f>_xll.qlInterestRateIndexFixingDate(Currency&amp;"ibor"&amp;Tenor,BA839,Trigger)</f>
        <v>45205</v>
      </c>
      <c r="BA839" s="101">
        <f>_xll.qlCalendarAdvance(Calendar,BA838,AY839,"f",,Trigger)</f>
        <v>45209</v>
      </c>
      <c r="BB839" s="101">
        <f>_xll.qlInterestRateIndexMaturity(Currency&amp;"ibor"&amp;Tenor,BA839,Trigger)</f>
        <v>45575</v>
      </c>
      <c r="BC839" s="246">
        <f>_xll.qlIndexFixing($AC$5,AZ839,TRUE,_xll.ohTrigger(Trigger,Trigger12M))</f>
        <v>2.1778943584564895E-2</v>
      </c>
      <c r="BD839" s="246">
        <f>_xll.qlIndexFixing($BE$1,AZ839,TRUE,_xll.ohTrigger(Trigger,Trigger12M))</f>
        <v>2.1838245587182028E-2</v>
      </c>
    </row>
    <row r="840" spans="51:56" ht="11.25" customHeight="1" x14ac:dyDescent="0.25">
      <c r="AY840" s="102" t="s">
        <v>83</v>
      </c>
      <c r="AZ840" s="101">
        <f>_xll.qlInterestRateIndexFixingDate(Currency&amp;"ibor"&amp;Tenor,BA840,Trigger)</f>
        <v>45212</v>
      </c>
      <c r="BA840" s="101">
        <f>_xll.qlCalendarAdvance(Calendar,BA839,AY840,"f",,Trigger)</f>
        <v>45216</v>
      </c>
      <c r="BB840" s="101">
        <f>_xll.qlInterestRateIndexMaturity(Currency&amp;"ibor"&amp;Tenor,BA840,Trigger)</f>
        <v>45582</v>
      </c>
      <c r="BC840" s="246">
        <f>_xll.qlIndexFixing($AC$5,AZ840,TRUE,_xll.ohTrigger(Trigger,Trigger12M))</f>
        <v>2.1797980496382097E-2</v>
      </c>
      <c r="BD840" s="246">
        <f>_xll.qlIndexFixing($BE$1,AZ840,TRUE,_xll.ohTrigger(Trigger,Trigger12M))</f>
        <v>2.1857588789465664E-2</v>
      </c>
    </row>
    <row r="841" spans="51:56" ht="11.25" customHeight="1" x14ac:dyDescent="0.25">
      <c r="AY841" s="102" t="s">
        <v>83</v>
      </c>
      <c r="AZ841" s="101">
        <f>_xll.qlInterestRateIndexFixingDate(Currency&amp;"ibor"&amp;Tenor,BA841,Trigger)</f>
        <v>45219</v>
      </c>
      <c r="BA841" s="101">
        <f>_xll.qlCalendarAdvance(Calendar,BA840,AY841,"f",,Trigger)</f>
        <v>45223</v>
      </c>
      <c r="BB841" s="101">
        <f>_xll.qlInterestRateIndexMaturity(Currency&amp;"ibor"&amp;Tenor,BA841,Trigger)</f>
        <v>45589</v>
      </c>
      <c r="BC841" s="246">
        <f>_xll.qlIndexFixing($AC$5,AZ841,TRUE,_xll.ohTrigger(Trigger,Trigger12M))</f>
        <v>2.181690412833337E-2</v>
      </c>
      <c r="BD841" s="246">
        <f>_xll.qlIndexFixing($BE$1,AZ841,TRUE,_xll.ohTrigger(Trigger,Trigger12M))</f>
        <v>2.1876723446743112E-2</v>
      </c>
    </row>
    <row r="842" spans="51:56" ht="11.25" customHeight="1" x14ac:dyDescent="0.25">
      <c r="AY842" s="102" t="s">
        <v>83</v>
      </c>
      <c r="AZ842" s="101">
        <f>_xll.qlInterestRateIndexFixingDate(Currency&amp;"ibor"&amp;Tenor,BA842,Trigger)</f>
        <v>45226</v>
      </c>
      <c r="BA842" s="101">
        <f>_xll.qlCalendarAdvance(Calendar,BA841,AY842,"f",,Trigger)</f>
        <v>45230</v>
      </c>
      <c r="BB842" s="101">
        <f>_xll.qlInterestRateIndexMaturity(Currency&amp;"ibor"&amp;Tenor,BA842,Trigger)</f>
        <v>45596</v>
      </c>
      <c r="BC842" s="246">
        <f>_xll.qlIndexFixing($AC$5,AZ842,TRUE,_xll.ohTrigger(Trigger,Trigger12M))</f>
        <v>2.1835714474009421E-2</v>
      </c>
      <c r="BD842" s="246">
        <f>_xll.qlIndexFixing($BE$1,AZ842,TRUE,_xll.ohTrigger(Trigger,Trigger12M))</f>
        <v>2.1895655377916247E-2</v>
      </c>
    </row>
    <row r="843" spans="51:56" ht="11.25" customHeight="1" x14ac:dyDescent="0.25">
      <c r="AY843" s="102" t="s">
        <v>83</v>
      </c>
      <c r="AZ843" s="101">
        <f>_xll.qlInterestRateIndexFixingDate(Currency&amp;"ibor"&amp;Tenor,BA843,Trigger)</f>
        <v>45233</v>
      </c>
      <c r="BA843" s="101">
        <f>_xll.qlCalendarAdvance(Calendar,BA842,AY843,"f",,Trigger)</f>
        <v>45237</v>
      </c>
      <c r="BB843" s="101">
        <f>_xll.qlInterestRateIndexMaturity(Currency&amp;"ibor"&amp;Tenor,BA843,Trigger)</f>
        <v>45603</v>
      </c>
      <c r="BC843" s="246">
        <f>_xll.qlIndexFixing($AC$5,AZ843,TRUE,_xll.ohTrigger(Trigger,Trigger12M))</f>
        <v>2.1854411527038081E-2</v>
      </c>
      <c r="BD843" s="246">
        <f>_xll.qlIndexFixing($BE$1,AZ843,TRUE,_xll.ohTrigger(Trigger,Trigger12M))</f>
        <v>2.1914390402452372E-2</v>
      </c>
    </row>
    <row r="844" spans="51:56" ht="11.25" customHeight="1" x14ac:dyDescent="0.25">
      <c r="AY844" s="102" t="s">
        <v>83</v>
      </c>
      <c r="AZ844" s="101">
        <f>_xll.qlInterestRateIndexFixingDate(Currency&amp;"ibor"&amp;Tenor,BA844,Trigger)</f>
        <v>45240</v>
      </c>
      <c r="BA844" s="101">
        <f>_xll.qlCalendarAdvance(Calendar,BA843,AY844,"f",,Trigger)</f>
        <v>45244</v>
      </c>
      <c r="BB844" s="101">
        <f>_xll.qlInterestRateIndexMaturity(Currency&amp;"ibor"&amp;Tenor,BA844,Trigger)</f>
        <v>45610</v>
      </c>
      <c r="BC844" s="246">
        <f>_xll.qlIndexFixing($AC$5,AZ844,TRUE,_xll.ohTrigger(Trigger,Trigger12M))</f>
        <v>2.187299528108605E-2</v>
      </c>
      <c r="BD844" s="246">
        <f>_xll.qlIndexFixing($BE$1,AZ844,TRUE,_xll.ohTrigger(Trigger,Trigger12M))</f>
        <v>2.1932934340370056E-2</v>
      </c>
    </row>
    <row r="845" spans="51:56" ht="11.25" customHeight="1" x14ac:dyDescent="0.25">
      <c r="AY845" s="102" t="s">
        <v>83</v>
      </c>
      <c r="AZ845" s="101">
        <f>_xll.qlInterestRateIndexFixingDate(Currency&amp;"ibor"&amp;Tenor,BA845,Trigger)</f>
        <v>45247</v>
      </c>
      <c r="BA845" s="101">
        <f>_xll.qlCalendarAdvance(Calendar,BA844,AY845,"f",,Trigger)</f>
        <v>45251</v>
      </c>
      <c r="BB845" s="101">
        <f>_xll.qlInterestRateIndexMaturity(Currency&amp;"ibor"&amp;Tenor,BA845,Trigger)</f>
        <v>45617</v>
      </c>
      <c r="BC845" s="246">
        <f>_xll.qlIndexFixing($AC$5,AZ845,TRUE,_xll.ohTrigger(Trigger,Trigger12M))</f>
        <v>2.1891465729858471E-2</v>
      </c>
      <c r="BD845" s="246">
        <f>_xll.qlIndexFixing($BE$1,AZ845,TRUE,_xll.ohTrigger(Trigger,Trigger12M))</f>
        <v>2.1951293012229943E-2</v>
      </c>
    </row>
    <row r="846" spans="51:56" ht="11.25" customHeight="1" x14ac:dyDescent="0.25">
      <c r="AY846" s="102" t="s">
        <v>83</v>
      </c>
      <c r="AZ846" s="101">
        <f>_xll.qlInterestRateIndexFixingDate(Currency&amp;"ibor"&amp;Tenor,BA846,Trigger)</f>
        <v>45254</v>
      </c>
      <c r="BA846" s="101">
        <f>_xll.qlCalendarAdvance(Calendar,BA845,AY846,"f",,Trigger)</f>
        <v>45258</v>
      </c>
      <c r="BB846" s="101">
        <f>_xll.qlInterestRateIndexMaturity(Currency&amp;"ibor"&amp;Tenor,BA846,Trigger)</f>
        <v>45624</v>
      </c>
      <c r="BC846" s="246">
        <f>_xll.qlIndexFixing($AC$5,AZ846,TRUE,_xll.ohTrigger(Trigger,Trigger12M))</f>
        <v>2.1909822867098496E-2</v>
      </c>
      <c r="BD846" s="246">
        <f>_xll.qlIndexFixing($BE$1,AZ846,TRUE,_xll.ohTrigger(Trigger,Trigger12M))</f>
        <v>2.1969472239123187E-2</v>
      </c>
    </row>
    <row r="847" spans="51:56" ht="11.25" customHeight="1" x14ac:dyDescent="0.25">
      <c r="AY847" s="102" t="s">
        <v>83</v>
      </c>
      <c r="AZ847" s="101">
        <f>_xll.qlInterestRateIndexFixingDate(Currency&amp;"ibor"&amp;Tenor,BA847,Trigger)</f>
        <v>45261</v>
      </c>
      <c r="BA847" s="101">
        <f>_xll.qlCalendarAdvance(Calendar,BA846,AY847,"f",,Trigger)</f>
        <v>45265</v>
      </c>
      <c r="BB847" s="101">
        <f>_xll.qlInterestRateIndexMaturity(Currency&amp;"ibor"&amp;Tenor,BA847,Trigger)</f>
        <v>45631</v>
      </c>
      <c r="BC847" s="246">
        <f>_xll.qlIndexFixing($AC$5,AZ847,TRUE,_xll.ohTrigger(Trigger,Trigger12M))</f>
        <v>2.1928066686587495E-2</v>
      </c>
      <c r="BD847" s="246">
        <f>_xll.qlIndexFixing($BE$1,AZ847,TRUE,_xll.ohTrigger(Trigger,Trigger12M))</f>
        <v>2.1987477842660301E-2</v>
      </c>
    </row>
    <row r="848" spans="51:56" ht="11.25" customHeight="1" x14ac:dyDescent="0.25">
      <c r="AY848" s="102" t="s">
        <v>83</v>
      </c>
      <c r="AZ848" s="101">
        <f>_xll.qlInterestRateIndexFixingDate(Currency&amp;"ibor"&amp;Tenor,BA848,Trigger)</f>
        <v>45268</v>
      </c>
      <c r="BA848" s="101">
        <f>_xll.qlCalendarAdvance(Calendar,BA847,AY848,"f",,Trigger)</f>
        <v>45272</v>
      </c>
      <c r="BB848" s="101">
        <f>_xll.qlInterestRateIndexMaturity(Currency&amp;"ibor"&amp;Tenor,BA848,Trigger)</f>
        <v>45638</v>
      </c>
      <c r="BC848" s="246">
        <f>_xll.qlIndexFixing($AC$5,AZ848,TRUE,_xll.ohTrigger(Trigger,Trigger12M))</f>
        <v>2.1946197182145705E-2</v>
      </c>
      <c r="BD848" s="246">
        <f>_xll.qlIndexFixing($BE$1,AZ848,TRUE,_xll.ohTrigger(Trigger,Trigger12M))</f>
        <v>2.2005315644961557E-2</v>
      </c>
    </row>
    <row r="849" spans="51:56" ht="11.25" customHeight="1" x14ac:dyDescent="0.25">
      <c r="AY849" s="102" t="s">
        <v>83</v>
      </c>
      <c r="AZ849" s="101">
        <f>_xll.qlInterestRateIndexFixingDate(Currency&amp;"ibor"&amp;Tenor,BA849,Trigger)</f>
        <v>45275</v>
      </c>
      <c r="BA849" s="101">
        <f>_xll.qlCalendarAdvance(Calendar,BA848,AY849,"f",,Trigger)</f>
        <v>45279</v>
      </c>
      <c r="BB849" s="101">
        <f>_xll.qlInterestRateIndexMaturity(Currency&amp;"ibor"&amp;Tenor,BA849,Trigger)</f>
        <v>45645</v>
      </c>
      <c r="BC849" s="246">
        <f>_xll.qlIndexFixing($AC$5,AZ849,TRUE,_xll.ohTrigger(Trigger,Trigger12M))</f>
        <v>2.1964214347630941E-2</v>
      </c>
      <c r="BD849" s="246">
        <f>_xll.qlIndexFixing($BE$1,AZ849,TRUE,_xll.ohTrigger(Trigger,Trigger12M))</f>
        <v>2.2022991468647595E-2</v>
      </c>
    </row>
    <row r="850" spans="51:56" ht="11.25" customHeight="1" x14ac:dyDescent="0.25">
      <c r="AY850" s="102" t="s">
        <v>83</v>
      </c>
      <c r="AZ850" s="101">
        <f>_xll.qlInterestRateIndexFixingDate(Currency&amp;"ibor"&amp;Tenor,BA850,Trigger)</f>
        <v>45281</v>
      </c>
      <c r="BA850" s="101">
        <f>_xll.qlCalendarAdvance(Calendar,BA849,AY850,"f",,Trigger)</f>
        <v>45287</v>
      </c>
      <c r="BB850" s="101">
        <f>_xll.qlInterestRateIndexMaturity(Currency&amp;"ibor"&amp;Tenor,BA850,Trigger)</f>
        <v>45653</v>
      </c>
      <c r="BC850" s="246">
        <f>_xll.qlIndexFixing($AC$5,AZ850,TRUE,_xll.ohTrigger(Trigger,Trigger12M))</f>
        <v>2.1984666614554262E-2</v>
      </c>
      <c r="BD850" s="246">
        <f>_xll.qlIndexFixing($BE$1,AZ850,TRUE,_xll.ohTrigger(Trigger,Trigger12M))</f>
        <v>2.2043001538742692E-2</v>
      </c>
    </row>
    <row r="851" spans="51:56" ht="11.25" customHeight="1" x14ac:dyDescent="0.25">
      <c r="AY851" s="102" t="s">
        <v>83</v>
      </c>
      <c r="AZ851" s="101">
        <f>_xll.qlInterestRateIndexFixingDate(Currency&amp;"ibor"&amp;Tenor,BA851,Trigger)</f>
        <v>45289</v>
      </c>
      <c r="BA851" s="101">
        <f>_xll.qlCalendarAdvance(Calendar,BA850,AY851,"f",,Trigger)</f>
        <v>45294</v>
      </c>
      <c r="BB851" s="101">
        <f>_xll.qlInterestRateIndexMaturity(Currency&amp;"ibor"&amp;Tenor,BA851,Trigger)</f>
        <v>45660</v>
      </c>
      <c r="BC851" s="246">
        <f>_xll.qlIndexFixing($AC$5,AZ851,TRUE,_xll.ohTrigger(Trigger,Trigger12M))</f>
        <v>2.2002440909379736E-2</v>
      </c>
      <c r="BD851" s="246">
        <f>_xll.qlIndexFixing($BE$1,AZ851,TRUE,_xll.ohTrigger(Trigger,Trigger12M))</f>
        <v>2.2060349874444676E-2</v>
      </c>
    </row>
    <row r="852" spans="51:56" ht="11.25" customHeight="1" x14ac:dyDescent="0.25">
      <c r="AY852" s="102" t="s">
        <v>83</v>
      </c>
      <c r="AZ852" s="101">
        <f>_xll.qlInterestRateIndexFixingDate(Currency&amp;"ibor"&amp;Tenor,BA852,Trigger)</f>
        <v>45299</v>
      </c>
      <c r="BA852" s="101">
        <f>_xll.qlCalendarAdvance(Calendar,BA851,AY852,"f",,Trigger)</f>
        <v>45301</v>
      </c>
      <c r="BB852" s="101">
        <f>_xll.qlInterestRateIndexMaturity(Currency&amp;"ibor"&amp;Tenor,BA852,Trigger)</f>
        <v>45667</v>
      </c>
      <c r="BC852" s="246">
        <f>_xll.qlIndexFixing($AC$5,AZ852,TRUE,_xll.ohTrigger(Trigger,Trigger12M))</f>
        <v>2.2020101855079063E-2</v>
      </c>
      <c r="BD852" s="246">
        <f>_xll.qlIndexFixing($BE$1,AZ852,TRUE,_xll.ohTrigger(Trigger,Trigger12M))</f>
        <v>2.20775545343436E-2</v>
      </c>
    </row>
    <row r="853" spans="51:56" ht="11.25" customHeight="1" x14ac:dyDescent="0.25">
      <c r="AY853" s="102" t="s">
        <v>83</v>
      </c>
      <c r="AZ853" s="101">
        <f>_xll.qlInterestRateIndexFixingDate(Currency&amp;"ibor"&amp;Tenor,BA853,Trigger)</f>
        <v>45306</v>
      </c>
      <c r="BA853" s="101">
        <f>_xll.qlCalendarAdvance(Calendar,BA852,AY853,"f",,Trigger)</f>
        <v>45308</v>
      </c>
      <c r="BB853" s="101">
        <f>_xll.qlInterestRateIndexMaturity(Currency&amp;"ibor"&amp;Tenor,BA853,Trigger)</f>
        <v>45674</v>
      </c>
      <c r="BC853" s="246">
        <f>_xll.qlIndexFixing($AC$5,AZ853,TRUE,_xll.ohTrigger(Trigger,Trigger12M))</f>
        <v>2.2037649445669261E-2</v>
      </c>
      <c r="BD853" s="246">
        <f>_xll.qlIndexFixing($BE$1,AZ853,TRUE,_xll.ohTrigger(Trigger,Trigger12M))</f>
        <v>2.2094621343031643E-2</v>
      </c>
    </row>
    <row r="854" spans="51:56" ht="11.25" customHeight="1" x14ac:dyDescent="0.25">
      <c r="AY854" s="102" t="s">
        <v>83</v>
      </c>
      <c r="AZ854" s="101">
        <f>_xll.qlInterestRateIndexFixingDate(Currency&amp;"ibor"&amp;Tenor,BA854,Trigger)</f>
        <v>45313</v>
      </c>
      <c r="BA854" s="101">
        <f>_xll.qlCalendarAdvance(Calendar,BA853,AY854,"f",,Trigger)</f>
        <v>45315</v>
      </c>
      <c r="BB854" s="101">
        <f>_xll.qlInterestRateIndexMaturity(Currency&amp;"ibor"&amp;Tenor,BA854,Trigger)</f>
        <v>45681</v>
      </c>
      <c r="BC854" s="246">
        <f>_xll.qlIndexFixing($AC$5,AZ854,TRUE,_xll.ohTrigger(Trigger,Trigger12M))</f>
        <v>2.2055083675205148E-2</v>
      </c>
      <c r="BD854" s="246">
        <f>_xll.qlIndexFixing($BE$1,AZ854,TRUE,_xll.ohTrigger(Trigger,Trigger12M))</f>
        <v>2.2111556125555477E-2</v>
      </c>
    </row>
    <row r="855" spans="51:56" ht="11.25" customHeight="1" x14ac:dyDescent="0.25">
      <c r="AY855" s="102" t="s">
        <v>83</v>
      </c>
      <c r="AZ855" s="101">
        <f>_xll.qlInterestRateIndexFixingDate(Currency&amp;"ibor"&amp;Tenor,BA855,Trigger)</f>
        <v>45320</v>
      </c>
      <c r="BA855" s="101">
        <f>_xll.qlCalendarAdvance(Calendar,BA854,AY855,"f",,Trigger)</f>
        <v>45322</v>
      </c>
      <c r="BB855" s="101">
        <f>_xll.qlInterestRateIndexMaturity(Currency&amp;"ibor"&amp;Tenor,BA855,Trigger)</f>
        <v>45688</v>
      </c>
      <c r="BC855" s="246">
        <f>_xll.qlIndexFixing($AC$5,AZ855,TRUE,_xll.ohTrigger(Trigger,Trigger12M))</f>
        <v>2.2072404537780626E-2</v>
      </c>
      <c r="BD855" s="246">
        <f>_xll.qlIndexFixing($BE$1,AZ855,TRUE,_xll.ohTrigger(Trigger,Trigger12M))</f>
        <v>2.2128364707408192E-2</v>
      </c>
    </row>
    <row r="856" spans="51:56" ht="11.25" customHeight="1" x14ac:dyDescent="0.25">
      <c r="AY856" s="102" t="s">
        <v>83</v>
      </c>
      <c r="AZ856" s="101">
        <f>_xll.qlInterestRateIndexFixingDate(Currency&amp;"ibor"&amp;Tenor,BA856,Trigger)</f>
        <v>45327</v>
      </c>
      <c r="BA856" s="101">
        <f>_xll.qlCalendarAdvance(Calendar,BA855,AY856,"f",,Trigger)</f>
        <v>45329</v>
      </c>
      <c r="BB856" s="101">
        <f>_xll.qlInterestRateIndexMaturity(Currency&amp;"ibor"&amp;Tenor,BA856,Trigger)</f>
        <v>45695</v>
      </c>
      <c r="BC856" s="246">
        <f>_xll.qlIndexFixing($AC$5,AZ856,TRUE,_xll.ohTrigger(Trigger,Trigger12M))</f>
        <v>2.2089612027527603E-2</v>
      </c>
      <c r="BD856" s="246">
        <f>_xll.qlIndexFixing($BE$1,AZ856,TRUE,_xll.ohTrigger(Trigger,Trigger12M))</f>
        <v>2.214505291452188E-2</v>
      </c>
    </row>
    <row r="857" spans="51:56" ht="11.25" customHeight="1" x14ac:dyDescent="0.25">
      <c r="AY857" s="102" t="s">
        <v>83</v>
      </c>
      <c r="AZ857" s="101">
        <f>_xll.qlInterestRateIndexFixingDate(Currency&amp;"ibor"&amp;Tenor,BA857,Trigger)</f>
        <v>45334</v>
      </c>
      <c r="BA857" s="101">
        <f>_xll.qlCalendarAdvance(Calendar,BA856,AY857,"f",,Trigger)</f>
        <v>45336</v>
      </c>
      <c r="BB857" s="101">
        <f>_xll.qlInterestRateIndexMaturity(Currency&amp;"ibor"&amp;Tenor,BA857,Trigger)</f>
        <v>45702</v>
      </c>
      <c r="BC857" s="246">
        <f>_xll.qlIndexFixing($AC$5,AZ857,TRUE,_xll.ohTrigger(Trigger,Trigger12M))</f>
        <v>2.2106706138616202E-2</v>
      </c>
      <c r="BD857" s="246">
        <f>_xll.qlIndexFixing($BE$1,AZ857,TRUE,_xll.ohTrigger(Trigger,Trigger12M))</f>
        <v>2.2161626573259759E-2</v>
      </c>
    </row>
    <row r="858" spans="51:56" ht="11.25" customHeight="1" x14ac:dyDescent="0.25">
      <c r="AY858" s="102" t="s">
        <v>83</v>
      </c>
      <c r="AZ858" s="101">
        <f>_xll.qlInterestRateIndexFixingDate(Currency&amp;"ibor"&amp;Tenor,BA858,Trigger)</f>
        <v>45341</v>
      </c>
      <c r="BA858" s="101">
        <f>_xll.qlCalendarAdvance(Calendar,BA857,AY858,"f",,Trigger)</f>
        <v>45343</v>
      </c>
      <c r="BB858" s="101">
        <f>_xll.qlInterestRateIndexMaturity(Currency&amp;"ibor"&amp;Tenor,BA858,Trigger)</f>
        <v>45709</v>
      </c>
      <c r="BC858" s="246">
        <f>_xll.qlIndexFixing($AC$5,AZ858,TRUE,_xll.ohTrigger(Trigger,Trigger12M))</f>
        <v>2.2123686865255433E-2</v>
      </c>
      <c r="BD858" s="246">
        <f>_xll.qlIndexFixing($BE$1,AZ858,TRUE,_xll.ohTrigger(Trigger,Trigger12M))</f>
        <v>2.2178091510411148E-2</v>
      </c>
    </row>
    <row r="859" spans="51:56" ht="11.25" customHeight="1" x14ac:dyDescent="0.25">
      <c r="AY859" s="102" t="s">
        <v>83</v>
      </c>
      <c r="AZ859" s="101">
        <f>_xll.qlInterestRateIndexFixingDate(Currency&amp;"ibor"&amp;Tenor,BA859,Trigger)</f>
        <v>45348</v>
      </c>
      <c r="BA859" s="101">
        <f>_xll.qlCalendarAdvance(Calendar,BA858,AY859,"f",,Trigger)</f>
        <v>45350</v>
      </c>
      <c r="BB859" s="101">
        <f>_xll.qlInterestRateIndexMaturity(Currency&amp;"ibor"&amp;Tenor,BA859,Trigger)</f>
        <v>45716</v>
      </c>
      <c r="BC859" s="246">
        <f>_xll.qlIndexFixing($AC$5,AZ859,TRUE,_xll.ohTrigger(Trigger,Trigger12M))</f>
        <v>2.2140554201692083E-2</v>
      </c>
      <c r="BD859" s="246">
        <f>_xll.qlIndexFixing($BE$1,AZ859,TRUE,_xll.ohTrigger(Trigger,Trigger12M))</f>
        <v>2.2194453553182742E-2</v>
      </c>
    </row>
    <row r="860" spans="51:56" ht="11.25" customHeight="1" x14ac:dyDescent="0.25">
      <c r="AY860" s="102" t="s">
        <v>83</v>
      </c>
      <c r="AZ860" s="101">
        <f>_xll.qlInterestRateIndexFixingDate(Currency&amp;"ibor"&amp;Tenor,BA860,Trigger)</f>
        <v>45355</v>
      </c>
      <c r="BA860" s="101">
        <f>_xll.qlCalendarAdvance(Calendar,BA859,AY860,"f",,Trigger)</f>
        <v>45357</v>
      </c>
      <c r="BB860" s="101">
        <f>_xll.qlInterestRateIndexMaturity(Currency&amp;"ibor"&amp;Tenor,BA860,Trigger)</f>
        <v>45722</v>
      </c>
      <c r="BC860" s="246">
        <f>_xll.qlIndexFixing($AC$5,AZ860,TRUE,_xll.ohTrigger(Trigger,Trigger12M))</f>
        <v>2.215485702838953E-2</v>
      </c>
      <c r="BD860" s="246">
        <f>_xll.qlIndexFixing($BE$1,AZ860,TRUE,_xll.ohTrigger(Trigger,Trigger12M))</f>
        <v>2.220892230742989E-2</v>
      </c>
    </row>
    <row r="861" spans="51:56" ht="11.25" customHeight="1" x14ac:dyDescent="0.25">
      <c r="AY861" s="102" t="s">
        <v>83</v>
      </c>
      <c r="AZ861" s="101">
        <f>_xll.qlInterestRateIndexFixingDate(Currency&amp;"ibor"&amp;Tenor,BA861,Trigger)</f>
        <v>45362</v>
      </c>
      <c r="BA861" s="101">
        <f>_xll.qlCalendarAdvance(Calendar,BA860,AY861,"f",,Trigger)</f>
        <v>45364</v>
      </c>
      <c r="BB861" s="101">
        <f>_xll.qlInterestRateIndexMaturity(Currency&amp;"ibor"&amp;Tenor,BA861,Trigger)</f>
        <v>45729</v>
      </c>
      <c r="BC861" s="246">
        <f>_xll.qlIndexFixing($AC$5,AZ861,TRUE,_xll.ohTrigger(Trigger,Trigger12M))</f>
        <v>2.2171428431962729E-2</v>
      </c>
      <c r="BD861" s="246">
        <f>_xll.qlIndexFixing($BE$1,AZ861,TRUE,_xll.ohTrigger(Trigger,Trigger12M))</f>
        <v>2.2225096690812553E-2</v>
      </c>
    </row>
    <row r="862" spans="51:56" ht="11.25" customHeight="1" x14ac:dyDescent="0.25">
      <c r="AY862" s="102" t="s">
        <v>83</v>
      </c>
      <c r="AZ862" s="101">
        <f>_xll.qlInterestRateIndexFixingDate(Currency&amp;"ibor"&amp;Tenor,BA862,Trigger)</f>
        <v>45369</v>
      </c>
      <c r="BA862" s="101">
        <f>_xll.qlCalendarAdvance(Calendar,BA861,AY862,"f",,Trigger)</f>
        <v>45371</v>
      </c>
      <c r="BB862" s="101">
        <f>_xll.qlInterestRateIndexMaturity(Currency&amp;"ibor"&amp;Tenor,BA862,Trigger)</f>
        <v>45736</v>
      </c>
      <c r="BC862" s="246">
        <f>_xll.qlIndexFixing($AC$5,AZ862,TRUE,_xll.ohTrigger(Trigger,Trigger12M))</f>
        <v>2.2187886120997428E-2</v>
      </c>
      <c r="BD862" s="246">
        <f>_xll.qlIndexFixing($BE$1,AZ862,TRUE,_xll.ohTrigger(Trigger,Trigger12M))</f>
        <v>2.2241185415155688E-2</v>
      </c>
    </row>
    <row r="863" spans="51:56" ht="11.25" customHeight="1" x14ac:dyDescent="0.25">
      <c r="AY863" s="102" t="s">
        <v>83</v>
      </c>
      <c r="AZ863" s="101">
        <f>_xll.qlInterestRateIndexFixingDate(Currency&amp;"ibor"&amp;Tenor,BA863,Trigger)</f>
        <v>45376</v>
      </c>
      <c r="BA863" s="101">
        <f>_xll.qlCalendarAdvance(Calendar,BA862,AY863,"f",,Trigger)</f>
        <v>45378</v>
      </c>
      <c r="BB863" s="101">
        <f>_xll.qlInterestRateIndexMaturity(Currency&amp;"ibor"&amp;Tenor,BA863,Trigger)</f>
        <v>45743</v>
      </c>
      <c r="BC863" s="246">
        <f>_xll.qlIndexFixing($AC$5,AZ863,TRUE,_xll.ohTrigger(Trigger,Trigger12M))</f>
        <v>2.2204230089918037E-2</v>
      </c>
      <c r="BD863" s="246">
        <f>_xll.qlIndexFixing($BE$1,AZ863,TRUE,_xll.ohTrigger(Trigger,Trigger12M))</f>
        <v>2.2257194324897867E-2</v>
      </c>
    </row>
    <row r="864" spans="51:56" ht="11.25" customHeight="1" x14ac:dyDescent="0.25">
      <c r="AY864" s="102" t="s">
        <v>83</v>
      </c>
      <c r="AZ864" s="101">
        <f>_xll.qlInterestRateIndexFixingDate(Currency&amp;"ibor"&amp;Tenor,BA864,Trigger)</f>
        <v>45379</v>
      </c>
      <c r="BA864" s="101">
        <f>_xll.qlCalendarAdvance(Calendar,BA863,AY864,"f",,Trigger)</f>
        <v>45385</v>
      </c>
      <c r="BB864" s="101">
        <f>_xll.qlInterestRateIndexMaturity(Currency&amp;"ibor"&amp;Tenor,BA864,Trigger)</f>
        <v>45750</v>
      </c>
      <c r="BC864" s="246">
        <f>_xll.qlIndexFixing($AC$5,AZ864,TRUE,_xll.ohTrigger(Trigger,Trigger12M))</f>
        <v>2.2220460333186844E-2</v>
      </c>
      <c r="BD864" s="246">
        <f>_xll.qlIndexFixing($BE$1,AZ864,TRUE,_xll.ohTrigger(Trigger,Trigger12M))</f>
        <v>2.2273129264868585E-2</v>
      </c>
    </row>
    <row r="865" spans="51:56" ht="11.25" customHeight="1" x14ac:dyDescent="0.25">
      <c r="AY865" s="102" t="s">
        <v>83</v>
      </c>
      <c r="AZ865" s="101">
        <f>_xll.qlInterestRateIndexFixingDate(Currency&amp;"ibor"&amp;Tenor,BA865,Trigger)</f>
        <v>45390</v>
      </c>
      <c r="BA865" s="101">
        <f>_xll.qlCalendarAdvance(Calendar,BA864,AY865,"f",,Trigger)</f>
        <v>45392</v>
      </c>
      <c r="BB865" s="101">
        <f>_xll.qlInterestRateIndexMaturity(Currency&amp;"ibor"&amp;Tenor,BA865,Trigger)</f>
        <v>45757</v>
      </c>
      <c r="BC865" s="246">
        <f>_xll.qlIndexFixing($AC$5,AZ865,TRUE,_xll.ohTrigger(Trigger,Trigger12M))</f>
        <v>2.2236576845304251E-2</v>
      </c>
      <c r="BD865" s="246">
        <f>_xll.qlIndexFixing($BE$1,AZ865,TRUE,_xll.ohTrigger(Trigger,Trigger12M))</f>
        <v>2.2288996080284538E-2</v>
      </c>
    </row>
    <row r="866" spans="51:56" ht="11.25" customHeight="1" x14ac:dyDescent="0.25">
      <c r="AY866" s="102" t="s">
        <v>83</v>
      </c>
      <c r="AZ866" s="101">
        <f>_xll.qlInterestRateIndexFixingDate(Currency&amp;"ibor"&amp;Tenor,BA866,Trigger)</f>
        <v>45397</v>
      </c>
      <c r="BA866" s="101">
        <f>_xll.qlCalendarAdvance(Calendar,BA865,AY866,"f",,Trigger)</f>
        <v>45399</v>
      </c>
      <c r="BB866" s="101">
        <f>_xll.qlInterestRateIndexMaturity(Currency&amp;"ibor"&amp;Tenor,BA866,Trigger)</f>
        <v>45764</v>
      </c>
      <c r="BC866" s="246">
        <f>_xll.qlIndexFixing($AC$5,AZ866,TRUE,_xll.ohTrigger(Trigger,Trigger12M))</f>
        <v>2.2252579620809856E-2</v>
      </c>
      <c r="BD866" s="246">
        <f>_xll.qlIndexFixing($BE$1,AZ866,TRUE,_xll.ohTrigger(Trigger,Trigger12M))</f>
        <v>2.230480061674546E-2</v>
      </c>
    </row>
    <row r="867" spans="51:56" ht="11.25" customHeight="1" x14ac:dyDescent="0.25">
      <c r="AY867" s="102" t="s">
        <v>83</v>
      </c>
      <c r="AZ867" s="101">
        <f>_xll.qlInterestRateIndexFixingDate(Currency&amp;"ibor"&amp;Tenor,BA867,Trigger)</f>
        <v>45404</v>
      </c>
      <c r="BA867" s="101">
        <f>_xll.qlCalendarAdvance(Calendar,BA866,AY867,"f",,Trigger)</f>
        <v>45406</v>
      </c>
      <c r="BB867" s="101">
        <f>_xll.qlInterestRateIndexMaturity(Currency&amp;"ibor"&amp;Tenor,BA867,Trigger)</f>
        <v>45771</v>
      </c>
      <c r="BC867" s="246">
        <f>_xll.qlIndexFixing($AC$5,AZ867,TRUE,_xll.ohTrigger(Trigger,Trigger12M))</f>
        <v>2.2268468654281372E-2</v>
      </c>
      <c r="BD867" s="246">
        <f>_xll.qlIndexFixing($BE$1,AZ867,TRUE,_xll.ohTrigger(Trigger,Trigger12M))</f>
        <v>2.2320548720228855E-2</v>
      </c>
    </row>
    <row r="868" spans="51:56" ht="11.25" customHeight="1" x14ac:dyDescent="0.25">
      <c r="AY868" s="102" t="s">
        <v>83</v>
      </c>
      <c r="AZ868" s="101">
        <f>_xll.qlInterestRateIndexFixingDate(Currency&amp;"ibor"&amp;Tenor,BA868,Trigger)</f>
        <v>45411</v>
      </c>
      <c r="BA868" s="101">
        <f>_xll.qlCalendarAdvance(Calendar,BA867,AY868,"f",,Trigger)</f>
        <v>45414</v>
      </c>
      <c r="BB868" s="101">
        <f>_xll.qlInterestRateIndexMaturity(Currency&amp;"ibor"&amp;Tenor,BA868,Trigger)</f>
        <v>45779</v>
      </c>
      <c r="BC868" s="246">
        <f>_xll.qlIndexFixing($AC$5,AZ868,TRUE,_xll.ohTrigger(Trigger,Trigger12M))</f>
        <v>2.2286488266813131E-2</v>
      </c>
      <c r="BD868" s="246">
        <f>_xll.qlIndexFixing($BE$1,AZ868,TRUE,_xll.ohTrigger(Trigger,Trigger12M))</f>
        <v>2.2338484950889564E-2</v>
      </c>
    </row>
    <row r="869" spans="51:56" ht="11.25" customHeight="1" x14ac:dyDescent="0.25">
      <c r="AY869" s="102" t="s">
        <v>83</v>
      </c>
      <c r="AZ869" s="101">
        <f>_xll.qlInterestRateIndexFixingDate(Currency&amp;"ibor"&amp;Tenor,BA869,Trigger)</f>
        <v>45419</v>
      </c>
      <c r="BA869" s="101">
        <f>_xll.qlCalendarAdvance(Calendar,BA868,AY869,"f",,Trigger)</f>
        <v>45421</v>
      </c>
      <c r="BB869" s="101">
        <f>_xll.qlInterestRateIndexMaturity(Currency&amp;"ibor"&amp;Tenor,BA869,Trigger)</f>
        <v>45786</v>
      </c>
      <c r="BC869" s="246">
        <f>_xll.qlIndexFixing($AC$5,AZ869,TRUE,_xll.ohTrigger(Trigger,Trigger12M))</f>
        <v>2.2302133549274693E-2</v>
      </c>
      <c r="BD869" s="246">
        <f>_xll.qlIndexFixing($BE$1,AZ869,TRUE,_xll.ohTrigger(Trigger,Trigger12M))</f>
        <v>2.2354131813743273E-2</v>
      </c>
    </row>
    <row r="870" spans="51:56" ht="11.25" customHeight="1" x14ac:dyDescent="0.25">
      <c r="AY870" s="102" t="s">
        <v>83</v>
      </c>
      <c r="AZ870" s="101">
        <f>_xll.qlInterestRateIndexFixingDate(Currency&amp;"ibor"&amp;Tenor,BA870,Trigger)</f>
        <v>45426</v>
      </c>
      <c r="BA870" s="101">
        <f>_xll.qlCalendarAdvance(Calendar,BA869,AY870,"f",,Trigger)</f>
        <v>45428</v>
      </c>
      <c r="BB870" s="101">
        <f>_xll.qlInterestRateIndexMaturity(Currency&amp;"ibor"&amp;Tenor,BA870,Trigger)</f>
        <v>45793</v>
      </c>
      <c r="BC870" s="246">
        <f>_xll.qlIndexFixing($AC$5,AZ870,TRUE,_xll.ohTrigger(Trigger,Trigger12M))</f>
        <v>2.2317665072911868E-2</v>
      </c>
      <c r="BD870" s="246">
        <f>_xll.qlIndexFixing($BE$1,AZ870,TRUE,_xll.ohTrigger(Trigger,Trigger12M))</f>
        <v>2.2369740619124411E-2</v>
      </c>
    </row>
    <row r="871" spans="51:56" ht="11.25" customHeight="1" x14ac:dyDescent="0.25">
      <c r="AY871" s="102" t="s">
        <v>83</v>
      </c>
      <c r="AZ871" s="101">
        <f>_xll.qlInterestRateIndexFixingDate(Currency&amp;"ibor"&amp;Tenor,BA871,Trigger)</f>
        <v>45433</v>
      </c>
      <c r="BA871" s="101">
        <f>_xll.qlCalendarAdvance(Calendar,BA870,AY871,"f",,Trigger)</f>
        <v>45435</v>
      </c>
      <c r="BB871" s="101">
        <f>_xll.qlInterestRateIndexMaturity(Currency&amp;"ibor"&amp;Tenor,BA871,Trigger)</f>
        <v>45800</v>
      </c>
      <c r="BC871" s="246">
        <f>_xll.qlIndexFixing($AC$5,AZ871,TRUE,_xll.ohTrigger(Trigger,Trigger12M))</f>
        <v>2.2333082832461361E-2</v>
      </c>
      <c r="BD871" s="246">
        <f>_xll.qlIndexFixing($BE$1,AZ871,TRUE,_xll.ohTrigger(Trigger,Trigger12M))</f>
        <v>2.238531721454767E-2</v>
      </c>
    </row>
    <row r="872" spans="51:56" ht="11.25" customHeight="1" x14ac:dyDescent="0.25">
      <c r="AY872" s="102" t="s">
        <v>83</v>
      </c>
      <c r="AZ872" s="101">
        <f>_xll.qlInterestRateIndexFixingDate(Currency&amp;"ibor"&amp;Tenor,BA872,Trigger)</f>
        <v>45440</v>
      </c>
      <c r="BA872" s="101">
        <f>_xll.qlCalendarAdvance(Calendar,BA871,AY872,"f",,Trigger)</f>
        <v>45442</v>
      </c>
      <c r="BB872" s="101">
        <f>_xll.qlInterestRateIndexMaturity(Currency&amp;"ibor"&amp;Tenor,BA872,Trigger)</f>
        <v>45807</v>
      </c>
      <c r="BC872" s="246">
        <f>_xll.qlIndexFixing($AC$5,AZ872,TRUE,_xll.ohTrigger(Trigger,Trigger12M))</f>
        <v>2.234838682269907E-2</v>
      </c>
      <c r="BD872" s="246">
        <f>_xll.qlIndexFixing($BE$1,AZ872,TRUE,_xll.ohTrigger(Trigger,Trigger12M))</f>
        <v>2.2400867447893259E-2</v>
      </c>
    </row>
    <row r="873" spans="51:56" ht="11.25" customHeight="1" x14ac:dyDescent="0.25">
      <c r="AY873" s="102" t="s">
        <v>83</v>
      </c>
      <c r="AZ873" s="101">
        <f>_xll.qlInterestRateIndexFixingDate(Currency&amp;"ibor"&amp;Tenor,BA873,Trigger)</f>
        <v>45447</v>
      </c>
      <c r="BA873" s="101">
        <f>_xll.qlCalendarAdvance(Calendar,BA872,AY873,"f",,Trigger)</f>
        <v>45449</v>
      </c>
      <c r="BB873" s="101">
        <f>_xll.qlInterestRateIndexMaturity(Currency&amp;"ibor"&amp;Tenor,BA873,Trigger)</f>
        <v>45814</v>
      </c>
      <c r="BC873" s="246">
        <f>_xll.qlIndexFixing($AC$5,AZ873,TRUE,_xll.ohTrigger(Trigger,Trigger12M))</f>
        <v>2.2363577038439011E-2</v>
      </c>
      <c r="BD873" s="246">
        <f>_xll.qlIndexFixing($BE$1,AZ873,TRUE,_xll.ohTrigger(Trigger,Trigger12M))</f>
        <v>2.2416397167403831E-2</v>
      </c>
    </row>
    <row r="874" spans="51:56" ht="11.25" customHeight="1" x14ac:dyDescent="0.25">
      <c r="AY874" s="102" t="s">
        <v>83</v>
      </c>
      <c r="AZ874" s="101">
        <f>_xll.qlInterestRateIndexFixingDate(Currency&amp;"ibor"&amp;Tenor,BA874,Trigger)</f>
        <v>45454</v>
      </c>
      <c r="BA874" s="101">
        <f>_xll.qlCalendarAdvance(Calendar,BA873,AY874,"f",,Trigger)</f>
        <v>45456</v>
      </c>
      <c r="BB874" s="101">
        <f>_xll.qlInterestRateIndexMaturity(Currency&amp;"ibor"&amp;Tenor,BA874,Trigger)</f>
        <v>45821</v>
      </c>
      <c r="BC874" s="246">
        <f>_xll.qlIndexFixing($AC$5,AZ874,TRUE,_xll.ohTrigger(Trigger,Trigger12M))</f>
        <v>2.2378653474533744E-2</v>
      </c>
      <c r="BD874" s="246">
        <f>_xll.qlIndexFixing($BE$1,AZ874,TRUE,_xll.ohTrigger(Trigger,Trigger12M))</f>
        <v>2.2431912221684058E-2</v>
      </c>
    </row>
    <row r="875" spans="51:56" ht="11.25" customHeight="1" x14ac:dyDescent="0.25">
      <c r="AY875" s="102" t="s">
        <v>83</v>
      </c>
      <c r="AZ875" s="101">
        <f>_xll.qlInterestRateIndexFixingDate(Currency&amp;"ibor"&amp;Tenor,BA875,Trigger)</f>
        <v>45461</v>
      </c>
      <c r="BA875" s="101">
        <f>_xll.qlCalendarAdvance(Calendar,BA874,AY875,"f",,Trigger)</f>
        <v>45463</v>
      </c>
      <c r="BB875" s="101">
        <f>_xll.qlInterestRateIndexMaturity(Currency&amp;"ibor"&amp;Tenor,BA875,Trigger)</f>
        <v>45828</v>
      </c>
      <c r="BC875" s="246">
        <f>_xll.qlIndexFixing($AC$5,AZ875,TRUE,_xll.ohTrigger(Trigger,Trigger12M))</f>
        <v>2.2393616125875239E-2</v>
      </c>
      <c r="BD875" s="246">
        <f>_xll.qlIndexFixing($BE$1,AZ875,TRUE,_xll.ohTrigger(Trigger,Trigger12M))</f>
        <v>2.244741845969931E-2</v>
      </c>
    </row>
    <row r="876" spans="51:56" ht="11.25" customHeight="1" x14ac:dyDescent="0.25">
      <c r="AY876" s="102" t="s">
        <v>83</v>
      </c>
      <c r="AZ876" s="101">
        <f>_xll.qlInterestRateIndexFixingDate(Currency&amp;"ibor"&amp;Tenor,BA876,Trigger)</f>
        <v>45468</v>
      </c>
      <c r="BA876" s="101">
        <f>_xll.qlCalendarAdvance(Calendar,BA875,AY876,"f",,Trigger)</f>
        <v>45470</v>
      </c>
      <c r="BB876" s="101">
        <f>_xll.qlInterestRateIndexMaturity(Currency&amp;"ibor"&amp;Tenor,BA876,Trigger)</f>
        <v>45835</v>
      </c>
      <c r="BC876" s="246">
        <f>_xll.qlIndexFixing($AC$5,AZ876,TRUE,_xll.ohTrigger(Trigger,Trigger12M))</f>
        <v>2.2408464987392483E-2</v>
      </c>
      <c r="BD876" s="246">
        <f>_xll.qlIndexFixing($BE$1,AZ876,TRUE,_xll.ohTrigger(Trigger,Trigger12M))</f>
        <v>2.2462921730774989E-2</v>
      </c>
    </row>
    <row r="877" spans="51:56" ht="11.25" customHeight="1" x14ac:dyDescent="0.25">
      <c r="AY877" s="102" t="s">
        <v>83</v>
      </c>
      <c r="AZ877" s="101">
        <f>_xll.qlInterestRateIndexFixingDate(Currency&amp;"ibor"&amp;Tenor,BA877,Trigger)</f>
        <v>45475</v>
      </c>
      <c r="BA877" s="101">
        <f>_xll.qlCalendarAdvance(Calendar,BA876,AY877,"f",,Trigger)</f>
        <v>45477</v>
      </c>
      <c r="BB877" s="101">
        <f>_xll.qlInterestRateIndexMaturity(Currency&amp;"ibor"&amp;Tenor,BA877,Trigger)</f>
        <v>45842</v>
      </c>
      <c r="BC877" s="246">
        <f>_xll.qlIndexFixing($AC$5,AZ877,TRUE,_xll.ohTrigger(Trigger,Trigger12M))</f>
        <v>2.2423585434898058E-2</v>
      </c>
      <c r="BD877" s="246">
        <f>_xll.qlIndexFixing($BE$1,AZ877,TRUE,_xll.ohTrigger(Trigger,Trigger12M))</f>
        <v>2.2478427846519169E-2</v>
      </c>
    </row>
    <row r="878" spans="51:56" ht="11.25" customHeight="1" x14ac:dyDescent="0.25">
      <c r="AY878" s="102" t="s">
        <v>83</v>
      </c>
      <c r="AZ878" s="101">
        <f>_xll.qlInterestRateIndexFixingDate(Currency&amp;"ibor"&amp;Tenor,BA878,Trigger)</f>
        <v>45482</v>
      </c>
      <c r="BA878" s="101">
        <f>_xll.qlCalendarAdvance(Calendar,BA877,AY878,"f",,Trigger)</f>
        <v>45484</v>
      </c>
      <c r="BB878" s="101">
        <f>_xll.qlInterestRateIndexMaturity(Currency&amp;"ibor"&amp;Tenor,BA878,Trigger)</f>
        <v>45849</v>
      </c>
      <c r="BC878" s="246">
        <f>_xll.qlIndexFixing($AC$5,AZ878,TRUE,_xll.ohTrigger(Trigger,Trigger12M))</f>
        <v>2.2439566196061755E-2</v>
      </c>
      <c r="BD878" s="246">
        <f>_xll.qlIndexFixing($BE$1,AZ878,TRUE,_xll.ohTrigger(Trigger,Trigger12M))</f>
        <v>2.2493939301402012E-2</v>
      </c>
    </row>
    <row r="879" spans="51:56" ht="11.25" customHeight="1" x14ac:dyDescent="0.25">
      <c r="AY879" s="102" t="s">
        <v>83</v>
      </c>
      <c r="AZ879" s="101">
        <f>_xll.qlInterestRateIndexFixingDate(Currency&amp;"ibor"&amp;Tenor,BA879,Trigger)</f>
        <v>45489</v>
      </c>
      <c r="BA879" s="101">
        <f>_xll.qlCalendarAdvance(Calendar,BA878,AY879,"f",,Trigger)</f>
        <v>45491</v>
      </c>
      <c r="BB879" s="101">
        <f>_xll.qlInterestRateIndexMaturity(Currency&amp;"ibor"&amp;Tenor,BA879,Trigger)</f>
        <v>45856</v>
      </c>
      <c r="BC879" s="246">
        <f>_xll.qlIndexFixing($AC$5,AZ879,TRUE,_xll.ohTrigger(Trigger,Trigger12M))</f>
        <v>2.2455449737064981E-2</v>
      </c>
      <c r="BD879" s="246">
        <f>_xll.qlIndexFixing($BE$1,AZ879,TRUE,_xll.ohTrigger(Trigger,Trigger12M))</f>
        <v>2.2509452745071639E-2</v>
      </c>
    </row>
    <row r="880" spans="51:56" ht="11.25" customHeight="1" x14ac:dyDescent="0.25">
      <c r="AY880" s="102" t="s">
        <v>83</v>
      </c>
      <c r="AZ880" s="101">
        <f>_xll.qlInterestRateIndexFixingDate(Currency&amp;"ibor"&amp;Tenor,BA880,Trigger)</f>
        <v>45496</v>
      </c>
      <c r="BA880" s="101">
        <f>_xll.qlCalendarAdvance(Calendar,BA879,AY880,"f",,Trigger)</f>
        <v>45498</v>
      </c>
      <c r="BB880" s="101">
        <f>_xll.qlInterestRateIndexMaturity(Currency&amp;"ibor"&amp;Tenor,BA880,Trigger)</f>
        <v>45863</v>
      </c>
      <c r="BC880" s="246">
        <f>_xll.qlIndexFixing($AC$5,AZ880,TRUE,_xll.ohTrigger(Trigger,Trigger12M))</f>
        <v>2.2471236053306923E-2</v>
      </c>
      <c r="BD880" s="246">
        <f>_xll.qlIndexFixing($BE$1,AZ880,TRUE,_xll.ohTrigger(Trigger,Trigger12M))</f>
        <v>2.2524964231992416E-2</v>
      </c>
    </row>
    <row r="881" spans="51:56" ht="11.25" customHeight="1" x14ac:dyDescent="0.25">
      <c r="AY881" s="102" t="s">
        <v>83</v>
      </c>
      <c r="AZ881" s="101">
        <f>_xll.qlInterestRateIndexFixingDate(Currency&amp;"ibor"&amp;Tenor,BA881,Trigger)</f>
        <v>45503</v>
      </c>
      <c r="BA881" s="101">
        <f>_xll.qlCalendarAdvance(Calendar,BA880,AY881,"f",,Trigger)</f>
        <v>45505</v>
      </c>
      <c r="BB881" s="101">
        <f>_xll.qlInterestRateIndexMaturity(Currency&amp;"ibor"&amp;Tenor,BA881,Trigger)</f>
        <v>45870</v>
      </c>
      <c r="BC881" s="246">
        <f>_xll.qlIndexFixing($AC$5,AZ881,TRUE,_xll.ohTrigger(Trigger,Trigger12M))</f>
        <v>2.2486925140215896E-2</v>
      </c>
      <c r="BD881" s="246">
        <f>_xll.qlIndexFixing($BE$1,AZ881,TRUE,_xll.ohTrigger(Trigger,Trigger12M))</f>
        <v>2.2540469816385852E-2</v>
      </c>
    </row>
    <row r="882" spans="51:56" ht="11.25" customHeight="1" x14ac:dyDescent="0.25">
      <c r="AY882" s="102" t="s">
        <v>83</v>
      </c>
      <c r="AZ882" s="101">
        <f>_xll.qlInterestRateIndexFixingDate(Currency&amp;"ibor"&amp;Tenor,BA882,Trigger)</f>
        <v>45510</v>
      </c>
      <c r="BA882" s="101">
        <f>_xll.qlCalendarAdvance(Calendar,BA881,AY882,"f",,Trigger)</f>
        <v>45512</v>
      </c>
      <c r="BB882" s="101">
        <f>_xll.qlInterestRateIndexMaturity(Currency&amp;"ibor"&amp;Tenor,BA882,Trigger)</f>
        <v>45877</v>
      </c>
      <c r="BC882" s="246">
        <f>_xll.qlIndexFixing($AC$5,AZ882,TRUE,_xll.ohTrigger(Trigger,Trigger12M))</f>
        <v>2.2502516993246936E-2</v>
      </c>
      <c r="BD882" s="246">
        <f>_xll.qlIndexFixing($BE$1,AZ882,TRUE,_xll.ohTrigger(Trigger,Trigger12M))</f>
        <v>2.255596555223079E-2</v>
      </c>
    </row>
    <row r="883" spans="51:56" ht="11.25" customHeight="1" x14ac:dyDescent="0.25">
      <c r="AY883" s="102" t="s">
        <v>83</v>
      </c>
      <c r="AZ883" s="101">
        <f>_xll.qlInterestRateIndexFixingDate(Currency&amp;"ibor"&amp;Tenor,BA883,Trigger)</f>
        <v>45517</v>
      </c>
      <c r="BA883" s="101">
        <f>_xll.qlCalendarAdvance(Calendar,BA882,AY883,"f",,Trigger)</f>
        <v>45519</v>
      </c>
      <c r="BB883" s="101">
        <f>_xll.qlInterestRateIndexMaturity(Currency&amp;"ibor"&amp;Tenor,BA883,Trigger)</f>
        <v>45884</v>
      </c>
      <c r="BC883" s="246">
        <f>_xll.qlIndexFixing($AC$5,AZ883,TRUE,_xll.ohTrigger(Trigger,Trigger12M))</f>
        <v>2.2518011607884639E-2</v>
      </c>
      <c r="BD883" s="246">
        <f>_xll.qlIndexFixing($BE$1,AZ883,TRUE,_xll.ohTrigger(Trigger,Trigger12M))</f>
        <v>2.2571447493264299E-2</v>
      </c>
    </row>
    <row r="884" spans="51:56" ht="11.25" customHeight="1" x14ac:dyDescent="0.25">
      <c r="AY884" s="102" t="s">
        <v>83</v>
      </c>
      <c r="AZ884" s="101">
        <f>_xll.qlInterestRateIndexFixingDate(Currency&amp;"ibor"&amp;Tenor,BA884,Trigger)</f>
        <v>45524</v>
      </c>
      <c r="BA884" s="101">
        <f>_xll.qlCalendarAdvance(Calendar,BA883,AY884,"f",,Trigger)</f>
        <v>45526</v>
      </c>
      <c r="BB884" s="101">
        <f>_xll.qlInterestRateIndexMaturity(Currency&amp;"ibor"&amp;Tenor,BA884,Trigger)</f>
        <v>45891</v>
      </c>
      <c r="BC884" s="246">
        <f>_xll.qlIndexFixing($AC$5,AZ884,TRUE,_xll.ohTrigger(Trigger,Trigger12M))</f>
        <v>2.2533408979640755E-2</v>
      </c>
      <c r="BD884" s="246">
        <f>_xll.qlIndexFixing($BE$1,AZ884,TRUE,_xll.ohTrigger(Trigger,Trigger12M))</f>
        <v>2.2586911692981448E-2</v>
      </c>
    </row>
    <row r="885" spans="51:56" ht="11.25" customHeight="1" x14ac:dyDescent="0.25">
      <c r="AY885" s="102" t="s">
        <v>83</v>
      </c>
      <c r="AZ885" s="101">
        <f>_xll.qlInterestRateIndexFixingDate(Currency&amp;"ibor"&amp;Tenor,BA885,Trigger)</f>
        <v>45531</v>
      </c>
      <c r="BA885" s="101">
        <f>_xll.qlCalendarAdvance(Calendar,BA884,AY885,"f",,Trigger)</f>
        <v>45533</v>
      </c>
      <c r="BB885" s="101">
        <f>_xll.qlInterestRateIndexMaturity(Currency&amp;"ibor"&amp;Tenor,BA885,Trigger)</f>
        <v>45898</v>
      </c>
      <c r="BC885" s="246">
        <f>_xll.qlIndexFixing($AC$5,AZ885,TRUE,_xll.ohTrigger(Trigger,Trigger12M))</f>
        <v>2.2548709104055518E-2</v>
      </c>
      <c r="BD885" s="246">
        <f>_xll.qlIndexFixing($BE$1,AZ885,TRUE,_xll.ohTrigger(Trigger,Trigger12M))</f>
        <v>2.2602354204636178E-2</v>
      </c>
    </row>
    <row r="886" spans="51:56" ht="11.25" customHeight="1" x14ac:dyDescent="0.25">
      <c r="AY886" s="102" t="s">
        <v>83</v>
      </c>
      <c r="AZ886" s="101">
        <f>_xll.qlInterestRateIndexFixingDate(Currency&amp;"ibor"&amp;Tenor,BA886,Trigger)</f>
        <v>45538</v>
      </c>
      <c r="BA886" s="101">
        <f>_xll.qlCalendarAdvance(Calendar,BA885,AY886,"f",,Trigger)</f>
        <v>45540</v>
      </c>
      <c r="BB886" s="101">
        <f>_xll.qlInterestRateIndexMaturity(Currency&amp;"ibor"&amp;Tenor,BA886,Trigger)</f>
        <v>45905</v>
      </c>
      <c r="BC886" s="246">
        <f>_xll.qlIndexFixing($AC$5,AZ886,TRUE,_xll.ohTrigger(Trigger,Trigger12M))</f>
        <v>2.256391197669718E-2</v>
      </c>
      <c r="BD886" s="246">
        <f>_xll.qlIndexFixing($BE$1,AZ886,TRUE,_xll.ohTrigger(Trigger,Trigger12M))</f>
        <v>2.2617771081242199E-2</v>
      </c>
    </row>
    <row r="887" spans="51:56" ht="11.25" customHeight="1" x14ac:dyDescent="0.25">
      <c r="AY887" s="102" t="s">
        <v>83</v>
      </c>
      <c r="AZ887" s="101">
        <f>_xll.qlInterestRateIndexFixingDate(Currency&amp;"ibor"&amp;Tenor,BA887,Trigger)</f>
        <v>45545</v>
      </c>
      <c r="BA887" s="101">
        <f>_xll.qlCalendarAdvance(Calendar,BA886,AY887,"f",,Trigger)</f>
        <v>45547</v>
      </c>
      <c r="BB887" s="101">
        <f>_xll.qlInterestRateIndexMaturity(Currency&amp;"ibor"&amp;Tenor,BA887,Trigger)</f>
        <v>45912</v>
      </c>
      <c r="BC887" s="246">
        <f>_xll.qlIndexFixing($AC$5,AZ887,TRUE,_xll.ohTrigger(Trigger,Trigger12M))</f>
        <v>2.2579017593162248E-2</v>
      </c>
      <c r="BD887" s="246">
        <f>_xll.qlIndexFixing($BE$1,AZ887,TRUE,_xll.ohTrigger(Trigger,Trigger12M))</f>
        <v>2.2633158375573833E-2</v>
      </c>
    </row>
    <row r="888" spans="51:56" ht="11.25" customHeight="1" x14ac:dyDescent="0.25">
      <c r="AY888" s="102" t="s">
        <v>83</v>
      </c>
      <c r="AZ888" s="101">
        <f>_xll.qlInterestRateIndexFixingDate(Currency&amp;"ibor"&amp;Tenor,BA888,Trigger)</f>
        <v>45552</v>
      </c>
      <c r="BA888" s="101">
        <f>_xll.qlCalendarAdvance(Calendar,BA887,AY888,"f",,Trigger)</f>
        <v>45554</v>
      </c>
      <c r="BB888" s="101">
        <f>_xll.qlInterestRateIndexMaturity(Currency&amp;"ibor"&amp;Tenor,BA888,Trigger)</f>
        <v>45919</v>
      </c>
      <c r="BC888" s="246">
        <f>_xll.qlIndexFixing($AC$5,AZ888,TRUE,_xll.ohTrigger(Trigger,Trigger12M))</f>
        <v>2.2594025949075485E-2</v>
      </c>
      <c r="BD888" s="246">
        <f>_xll.qlIndexFixing($BE$1,AZ888,TRUE,_xll.ohTrigger(Trigger,Trigger12M))</f>
        <v>2.2648512140166919E-2</v>
      </c>
    </row>
    <row r="889" spans="51:56" ht="11.25" customHeight="1" x14ac:dyDescent="0.25">
      <c r="AY889" s="102" t="s">
        <v>83</v>
      </c>
      <c r="AZ889" s="101">
        <f>_xll.qlInterestRateIndexFixingDate(Currency&amp;"ibor"&amp;Tenor,BA889,Trigger)</f>
        <v>45559</v>
      </c>
      <c r="BA889" s="101">
        <f>_xll.qlCalendarAdvance(Calendar,BA888,AY889,"f",,Trigger)</f>
        <v>45561</v>
      </c>
      <c r="BB889" s="101">
        <f>_xll.qlInterestRateIndexMaturity(Currency&amp;"ibor"&amp;Tenor,BA889,Trigger)</f>
        <v>45926</v>
      </c>
      <c r="BC889" s="246">
        <f>_xll.qlIndexFixing($AC$5,AZ889,TRUE,_xll.ohTrigger(Trigger,Trigger12M))</f>
        <v>2.2608937040089028E-2</v>
      </c>
      <c r="BD889" s="246">
        <f>_xll.qlIndexFixing($BE$1,AZ889,TRUE,_xll.ohTrigger(Trigger,Trigger12M))</f>
        <v>2.2663828427320117E-2</v>
      </c>
    </row>
    <row r="890" spans="51:56" ht="11.25" customHeight="1" x14ac:dyDescent="0.25">
      <c r="AY890" s="102" t="s">
        <v>83</v>
      </c>
      <c r="AZ890" s="101">
        <f>_xll.qlInterestRateIndexFixingDate(Currency&amp;"ibor"&amp;Tenor,BA890,Trigger)</f>
        <v>45566</v>
      </c>
      <c r="BA890" s="101">
        <f>_xll.qlCalendarAdvance(Calendar,BA889,AY890,"f",,Trigger)</f>
        <v>45568</v>
      </c>
      <c r="BB890" s="101">
        <f>_xll.qlInterestRateIndexMaturity(Currency&amp;"ibor"&amp;Tenor,BA890,Trigger)</f>
        <v>45933</v>
      </c>
      <c r="BC890" s="246">
        <f>_xll.qlIndexFixing($AC$5,AZ890,TRUE,_xll.ohTrigger(Trigger,Trigger12M))</f>
        <v>2.2623750861883916E-2</v>
      </c>
      <c r="BD890" s="246">
        <f>_xll.qlIndexFixing($BE$1,AZ890,TRUE,_xll.ohTrigger(Trigger,Trigger12M))</f>
        <v>2.2679103289096648E-2</v>
      </c>
    </row>
    <row r="891" spans="51:56" ht="11.25" customHeight="1" x14ac:dyDescent="0.25">
      <c r="AY891" s="102" t="s">
        <v>83</v>
      </c>
      <c r="AZ891" s="101">
        <f>_xll.qlInterestRateIndexFixingDate(Currency&amp;"ibor"&amp;Tenor,BA891,Trigger)</f>
        <v>45573</v>
      </c>
      <c r="BA891" s="101">
        <f>_xll.qlCalendarAdvance(Calendar,BA890,AY891,"f",,Trigger)</f>
        <v>45575</v>
      </c>
      <c r="BB891" s="101">
        <f>_xll.qlInterestRateIndexMaturity(Currency&amp;"ibor"&amp;Tenor,BA891,Trigger)</f>
        <v>45940</v>
      </c>
      <c r="BC891" s="246">
        <f>_xll.qlIndexFixing($AC$5,AZ891,TRUE,_xll.ohTrigger(Trigger,Trigger12M))</f>
        <v>2.2638467410169231E-2</v>
      </c>
      <c r="BD891" s="246">
        <f>_xll.qlIndexFixing($BE$1,AZ891,TRUE,_xll.ohTrigger(Trigger,Trigger12M))</f>
        <v>2.2694332777325413E-2</v>
      </c>
    </row>
    <row r="892" spans="51:56" ht="11.25" customHeight="1" x14ac:dyDescent="0.25">
      <c r="AY892" s="102" t="s">
        <v>83</v>
      </c>
      <c r="AZ892" s="101">
        <f>_xll.qlInterestRateIndexFixingDate(Currency&amp;"ibor"&amp;Tenor,BA892,Trigger)</f>
        <v>45580</v>
      </c>
      <c r="BA892" s="101">
        <f>_xll.qlCalendarAdvance(Calendar,BA891,AY892,"f",,Trigger)</f>
        <v>45582</v>
      </c>
      <c r="BB892" s="101">
        <f>_xll.qlInterestRateIndexMaturity(Currency&amp;"ibor"&amp;Tenor,BA892,Trigger)</f>
        <v>45947</v>
      </c>
      <c r="BC892" s="246">
        <f>_xll.qlIndexFixing($AC$5,AZ892,TRUE,_xll.ohTrigger(Trigger,Trigger12M))</f>
        <v>2.2653086680682076E-2</v>
      </c>
      <c r="BD892" s="246">
        <f>_xll.qlIndexFixing($BE$1,AZ892,TRUE,_xll.ohTrigger(Trigger,Trigger12M))</f>
        <v>2.2709512943603162E-2</v>
      </c>
    </row>
    <row r="893" spans="51:56" ht="11.25" customHeight="1" x14ac:dyDescent="0.25">
      <c r="AY893" s="102" t="s">
        <v>83</v>
      </c>
      <c r="AZ893" s="101">
        <f>_xll.qlInterestRateIndexFixingDate(Currency&amp;"ibor"&amp;Tenor,BA893,Trigger)</f>
        <v>45587</v>
      </c>
      <c r="BA893" s="101">
        <f>_xll.qlCalendarAdvance(Calendar,BA892,AY893,"f",,Trigger)</f>
        <v>45589</v>
      </c>
      <c r="BB893" s="101">
        <f>_xll.qlInterestRateIndexMaturity(Currency&amp;"ibor"&amp;Tenor,BA893,Trigger)</f>
        <v>45954</v>
      </c>
      <c r="BC893" s="246">
        <f>_xll.qlIndexFixing($AC$5,AZ893,TRUE,_xll.ohTrigger(Trigger,Trigger12M))</f>
        <v>2.2667608669187378E-2</v>
      </c>
      <c r="BD893" s="246">
        <f>_xll.qlIndexFixing($BE$1,AZ893,TRUE,_xll.ohTrigger(Trigger,Trigger12M))</f>
        <v>2.272463983929494E-2</v>
      </c>
    </row>
    <row r="894" spans="51:56" ht="11.25" customHeight="1" x14ac:dyDescent="0.25">
      <c r="AY894" s="102" t="s">
        <v>83</v>
      </c>
      <c r="AZ894" s="101">
        <f>_xll.qlInterestRateIndexFixingDate(Currency&amp;"ibor"&amp;Tenor,BA894,Trigger)</f>
        <v>45594</v>
      </c>
      <c r="BA894" s="101">
        <f>_xll.qlCalendarAdvance(Calendar,BA893,AY894,"f",,Trigger)</f>
        <v>45596</v>
      </c>
      <c r="BB894" s="101">
        <f>_xll.qlInterestRateIndexMaturity(Currency&amp;"ibor"&amp;Tenor,BA894,Trigger)</f>
        <v>45961</v>
      </c>
      <c r="BC894" s="246">
        <f>_xll.qlIndexFixing($AC$5,AZ894,TRUE,_xll.ohTrigger(Trigger,Trigger12M))</f>
        <v>2.2682033371478744E-2</v>
      </c>
      <c r="BD894" s="246">
        <f>_xll.qlIndexFixing($BE$1,AZ894,TRUE,_xll.ohTrigger(Trigger,Trigger12M))</f>
        <v>2.2739709515538473E-2</v>
      </c>
    </row>
    <row r="895" spans="51:56" ht="11.25" customHeight="1" x14ac:dyDescent="0.25">
      <c r="AY895" s="102" t="s">
        <v>83</v>
      </c>
      <c r="AZ895" s="101">
        <f>_xll.qlInterestRateIndexFixingDate(Currency&amp;"ibor"&amp;Tenor,BA895,Trigger)</f>
        <v>45601</v>
      </c>
      <c r="BA895" s="101">
        <f>_xll.qlCalendarAdvance(Calendar,BA894,AY895,"f",,Trigger)</f>
        <v>45603</v>
      </c>
      <c r="BB895" s="101">
        <f>_xll.qlInterestRateIndexMaturity(Currency&amp;"ibor"&amp;Tenor,BA895,Trigger)</f>
        <v>45968</v>
      </c>
      <c r="BC895" s="246">
        <f>_xll.qlIndexFixing($AC$5,AZ895,TRUE,_xll.ohTrigger(Trigger,Trigger12M))</f>
        <v>2.2696360783377601E-2</v>
      </c>
      <c r="BD895" s="246">
        <f>_xll.qlIndexFixing($BE$1,AZ895,TRUE,_xll.ohTrigger(Trigger,Trigger12M))</f>
        <v>2.275471802324459E-2</v>
      </c>
    </row>
    <row r="896" spans="51:56" ht="11.25" customHeight="1" x14ac:dyDescent="0.25">
      <c r="AY896" s="102" t="s">
        <v>83</v>
      </c>
      <c r="AZ896" s="101">
        <f>_xll.qlInterestRateIndexFixingDate(Currency&amp;"ibor"&amp;Tenor,BA896,Trigger)</f>
        <v>45608</v>
      </c>
      <c r="BA896" s="101">
        <f>_xll.qlCalendarAdvance(Calendar,BA895,AY896,"f",,Trigger)</f>
        <v>45610</v>
      </c>
      <c r="BB896" s="101">
        <f>_xll.qlInterestRateIndexMaturity(Currency&amp;"ibor"&amp;Tenor,BA896,Trigger)</f>
        <v>45975</v>
      </c>
      <c r="BC896" s="246">
        <f>_xll.qlIndexFixing($AC$5,AZ896,TRUE,_xll.ohTrigger(Trigger,Trigger12M))</f>
        <v>2.2710590900733626E-2</v>
      </c>
      <c r="BD896" s="246">
        <f>_xll.qlIndexFixing($BE$1,AZ896,TRUE,_xll.ohTrigger(Trigger,Trigger12M))</f>
        <v>2.2769661413099652E-2</v>
      </c>
    </row>
    <row r="897" spans="51:56" ht="11.25" customHeight="1" x14ac:dyDescent="0.25">
      <c r="AY897" s="102" t="s">
        <v>83</v>
      </c>
      <c r="AZ897" s="101">
        <f>_xll.qlInterestRateIndexFixingDate(Currency&amp;"ibor"&amp;Tenor,BA897,Trigger)</f>
        <v>45615</v>
      </c>
      <c r="BA897" s="101">
        <f>_xll.qlCalendarAdvance(Calendar,BA896,AY897,"f",,Trigger)</f>
        <v>45617</v>
      </c>
      <c r="BB897" s="101">
        <f>_xll.qlInterestRateIndexMaturity(Currency&amp;"ibor"&amp;Tenor,BA897,Trigger)</f>
        <v>45982</v>
      </c>
      <c r="BC897" s="246">
        <f>_xll.qlIndexFixing($AC$5,AZ897,TRUE,_xll.ohTrigger(Trigger,Trigger12M))</f>
        <v>2.2724723719424526E-2</v>
      </c>
      <c r="BD897" s="246">
        <f>_xll.qlIndexFixing($BE$1,AZ897,TRUE,_xll.ohTrigger(Trigger,Trigger12M))</f>
        <v>2.2784535735568601E-2</v>
      </c>
    </row>
    <row r="898" spans="51:56" ht="11.25" customHeight="1" x14ac:dyDescent="0.25">
      <c r="AY898" s="102" t="s">
        <v>83</v>
      </c>
      <c r="AZ898" s="101">
        <f>_xll.qlInterestRateIndexFixingDate(Currency&amp;"ibor"&amp;Tenor,BA898,Trigger)</f>
        <v>45622</v>
      </c>
      <c r="BA898" s="101">
        <f>_xll.qlCalendarAdvance(Calendar,BA897,AY898,"f",,Trigger)</f>
        <v>45624</v>
      </c>
      <c r="BB898" s="101">
        <f>_xll.qlInterestRateIndexMaturity(Currency&amp;"ibor"&amp;Tenor,BA898,Trigger)</f>
        <v>45989</v>
      </c>
      <c r="BC898" s="246">
        <f>_xll.qlIndexFixing($AC$5,AZ898,TRUE,_xll.ohTrigger(Trigger,Trigger12M))</f>
        <v>2.2738759235356037E-2</v>
      </c>
      <c r="BD898" s="246">
        <f>_xll.qlIndexFixing($BE$1,AZ898,TRUE,_xll.ohTrigger(Trigger,Trigger12M))</f>
        <v>2.2799337040897379E-2</v>
      </c>
    </row>
    <row r="899" spans="51:56" ht="11.25" customHeight="1" x14ac:dyDescent="0.25">
      <c r="AY899" s="102" t="s">
        <v>83</v>
      </c>
      <c r="AZ899" s="101">
        <f>_xll.qlInterestRateIndexFixingDate(Currency&amp;"ibor"&amp;Tenor,BA899,Trigger)</f>
        <v>45629</v>
      </c>
      <c r="BA899" s="101">
        <f>_xll.qlCalendarAdvance(Calendar,BA898,AY899,"f",,Trigger)</f>
        <v>45631</v>
      </c>
      <c r="BB899" s="101">
        <f>_xll.qlInterestRateIndexMaturity(Currency&amp;"ibor"&amp;Tenor,BA899,Trigger)</f>
        <v>45996</v>
      </c>
      <c r="BC899" s="246">
        <f>_xll.qlIndexFixing($AC$5,AZ899,TRUE,_xll.ohTrigger(Trigger,Trigger12M))</f>
        <v>2.2752697444462601E-2</v>
      </c>
      <c r="BD899" s="246">
        <f>_xll.qlIndexFixing($BE$1,AZ899,TRUE,_xll.ohTrigger(Trigger,Trigger12M))</f>
        <v>2.2814061379115555E-2</v>
      </c>
    </row>
    <row r="900" spans="51:56" ht="11.25" customHeight="1" x14ac:dyDescent="0.25">
      <c r="AY900" s="102" t="s">
        <v>83</v>
      </c>
      <c r="AZ900" s="101">
        <f>_xll.qlInterestRateIndexFixingDate(Currency&amp;"ibor"&amp;Tenor,BA900,Trigger)</f>
        <v>45636</v>
      </c>
      <c r="BA900" s="101">
        <f>_xll.qlCalendarAdvance(Calendar,BA899,AY900,"f",,Trigger)</f>
        <v>45638</v>
      </c>
      <c r="BB900" s="101">
        <f>_xll.qlInterestRateIndexMaturity(Currency&amp;"ibor"&amp;Tenor,BA900,Trigger)</f>
        <v>46003</v>
      </c>
      <c r="BC900" s="246">
        <f>_xll.qlIndexFixing($AC$5,AZ900,TRUE,_xll.ohTrigger(Trigger,Trigger12M))</f>
        <v>2.2766538342706231E-2</v>
      </c>
      <c r="BD900" s="246">
        <f>_xll.qlIndexFixing($BE$1,AZ900,TRUE,_xll.ohTrigger(Trigger,Trigger12M))</f>
        <v>2.2828704800040046E-2</v>
      </c>
    </row>
    <row r="901" spans="51:56" ht="11.25" customHeight="1" x14ac:dyDescent="0.25">
      <c r="AY901" s="102" t="s">
        <v>83</v>
      </c>
      <c r="AZ901" s="101">
        <f>_xll.qlInterestRateIndexFixingDate(Currency&amp;"ibor"&amp;Tenor,BA901,Trigger)</f>
        <v>45643</v>
      </c>
      <c r="BA901" s="101">
        <f>_xll.qlCalendarAdvance(Calendar,BA900,AY901,"f",,Trigger)</f>
        <v>45645</v>
      </c>
      <c r="BB901" s="101">
        <f>_xll.qlInterestRateIndexMaturity(Currency&amp;"ibor"&amp;Tenor,BA901,Trigger)</f>
        <v>46010</v>
      </c>
      <c r="BC901" s="246">
        <f>_xll.qlIndexFixing($AC$5,AZ901,TRUE,_xll.ohTrigger(Trigger,Trigger12M))</f>
        <v>2.2780281926077211E-2</v>
      </c>
      <c r="BD901" s="246">
        <f>_xll.qlIndexFixing($BE$1,AZ901,TRUE,_xll.ohTrigger(Trigger,Trigger12M))</f>
        <v>2.2843263353275769E-2</v>
      </c>
    </row>
    <row r="902" spans="51:56" ht="11.25" customHeight="1" x14ac:dyDescent="0.25">
      <c r="AY902" s="102" t="s">
        <v>83</v>
      </c>
      <c r="AZ902" s="101">
        <f>_xll.qlInterestRateIndexFixingDate(Currency&amp;"ibor"&amp;Tenor,BA902,Trigger)</f>
        <v>45649</v>
      </c>
      <c r="BA902" s="101">
        <f>_xll.qlCalendarAdvance(Calendar,BA901,AY902,"f",,Trigger)</f>
        <v>45653</v>
      </c>
      <c r="BB902" s="101">
        <f>_xll.qlInterestRateIndexMaturity(Currency&amp;"ibor"&amp;Tenor,BA902,Trigger)</f>
        <v>46020</v>
      </c>
      <c r="BC902" s="246">
        <f>_xll.qlIndexFixing($AC$5,AZ902,TRUE,_xll.ohTrigger(Trigger,Trigger12M))</f>
        <v>2.2798991124929925E-2</v>
      </c>
      <c r="BD902" s="246">
        <f>_xll.qlIndexFixing($BE$1,AZ902,TRUE,_xll.ohTrigger(Trigger,Trigger12M))</f>
        <v>2.2863175302096091E-2</v>
      </c>
    </row>
    <row r="903" spans="51:56" ht="11.25" customHeight="1" x14ac:dyDescent="0.25">
      <c r="AY903" s="102" t="s">
        <v>83</v>
      </c>
      <c r="AZ903" s="101">
        <f>_xll.qlInterestRateIndexFixingDate(Currency&amp;"ibor"&amp;Tenor,BA903,Trigger)</f>
        <v>45657</v>
      </c>
      <c r="BA903" s="101">
        <f>_xll.qlCalendarAdvance(Calendar,BA902,AY903,"f",,Trigger)</f>
        <v>45660</v>
      </c>
      <c r="BB903" s="101">
        <f>_xll.qlInterestRateIndexMaturity(Currency&amp;"ibor"&amp;Tenor,BA903,Trigger)</f>
        <v>46027</v>
      </c>
      <c r="BC903" s="246">
        <f>_xll.qlIndexFixing($AC$5,AZ903,TRUE,_xll.ohTrigger(Trigger,Trigger12M))</f>
        <v>2.2812652694409751E-2</v>
      </c>
      <c r="BD903" s="246">
        <f>_xll.qlIndexFixing($BE$1,AZ903,TRUE,_xll.ohTrigger(Trigger,Trigger12M))</f>
        <v>2.2877519487288535E-2</v>
      </c>
    </row>
    <row r="904" spans="51:56" ht="11.25" customHeight="1" x14ac:dyDescent="0.25">
      <c r="AY904" s="102" t="s">
        <v>83</v>
      </c>
      <c r="AZ904" s="101">
        <f>_xll.qlInterestRateIndexFixingDate(Currency&amp;"ibor"&amp;Tenor,BA904,Trigger)</f>
        <v>45665</v>
      </c>
      <c r="BA904" s="101">
        <f>_xll.qlCalendarAdvance(Calendar,BA903,AY904,"f",,Trigger)</f>
        <v>45667</v>
      </c>
      <c r="BB904" s="101">
        <f>_xll.qlInterestRateIndexMaturity(Currency&amp;"ibor"&amp;Tenor,BA904,Trigger)</f>
        <v>46034</v>
      </c>
      <c r="BC904" s="246">
        <f>_xll.qlIndexFixing($AC$5,AZ904,TRUE,_xll.ohTrigger(Trigger,Trigger12M))</f>
        <v>2.2826217460037886E-2</v>
      </c>
      <c r="BD904" s="246">
        <f>_xll.qlIndexFixing($BE$1,AZ904,TRUE,_xll.ohTrigger(Trigger,Trigger12M))</f>
        <v>2.2891765822863088E-2</v>
      </c>
    </row>
    <row r="905" spans="51:56" ht="11.25" customHeight="1" x14ac:dyDescent="0.25">
      <c r="AY905" s="102" t="s">
        <v>83</v>
      </c>
      <c r="AZ905" s="101">
        <f>_xll.qlInterestRateIndexFixingDate(Currency&amp;"ibor"&amp;Tenor,BA905,Trigger)</f>
        <v>45672</v>
      </c>
      <c r="BA905" s="101">
        <f>_xll.qlCalendarAdvance(Calendar,BA904,AY905,"f",,Trigger)</f>
        <v>45674</v>
      </c>
      <c r="BB905" s="101">
        <f>_xll.qlInterestRateIndexMaturity(Currency&amp;"ibor"&amp;Tenor,BA905,Trigger)</f>
        <v>46041</v>
      </c>
      <c r="BC905" s="246">
        <f>_xll.qlIndexFixing($AC$5,AZ905,TRUE,_xll.ohTrigger(Trigger,Trigger12M))</f>
        <v>2.2839685417884826E-2</v>
      </c>
      <c r="BD905" s="246">
        <f>_xll.qlIndexFixing($BE$1,AZ905,TRUE,_xll.ohTrigger(Trigger,Trigger12M))</f>
        <v>2.2905910378560039E-2</v>
      </c>
    </row>
    <row r="906" spans="51:56" ht="11.25" customHeight="1" x14ac:dyDescent="0.25">
      <c r="AY906" s="102" t="s">
        <v>83</v>
      </c>
      <c r="AZ906" s="101">
        <f>_xll.qlInterestRateIndexFixingDate(Currency&amp;"ibor"&amp;Tenor,BA906,Trigger)</f>
        <v>45679</v>
      </c>
      <c r="BA906" s="101">
        <f>_xll.qlCalendarAdvance(Calendar,BA905,AY906,"f",,Trigger)</f>
        <v>45681</v>
      </c>
      <c r="BB906" s="101">
        <f>_xll.qlInterestRateIndexMaturity(Currency&amp;"ibor"&amp;Tenor,BA906,Trigger)</f>
        <v>46048</v>
      </c>
      <c r="BC906" s="246">
        <f>_xll.qlIndexFixing($AC$5,AZ906,TRUE,_xll.ohTrigger(Trigger,Trigger12M))</f>
        <v>2.2853056564048738E-2</v>
      </c>
      <c r="BD906" s="246">
        <f>_xll.qlIndexFixing($BE$1,AZ906,TRUE,_xll.ohTrigger(Trigger,Trigger12M))</f>
        <v>2.2919949223927778E-2</v>
      </c>
    </row>
    <row r="907" spans="51:56" ht="11.25" customHeight="1" x14ac:dyDescent="0.25">
      <c r="AY907" s="102" t="s">
        <v>83</v>
      </c>
      <c r="AZ907" s="101">
        <f>_xll.qlInterestRateIndexFixingDate(Currency&amp;"ibor"&amp;Tenor,BA907,Trigger)</f>
        <v>45686</v>
      </c>
      <c r="BA907" s="101">
        <f>_xll.qlCalendarAdvance(Calendar,BA906,AY907,"f",,Trigger)</f>
        <v>45688</v>
      </c>
      <c r="BB907" s="101">
        <f>_xll.qlInterestRateIndexMaturity(Currency&amp;"ibor"&amp;Tenor,BA907,Trigger)</f>
        <v>46052</v>
      </c>
      <c r="BC907" s="246">
        <f>_xll.qlIndexFixing($AC$5,AZ907,TRUE,_xll.ohTrigger(Trigger,Trigger12M))</f>
        <v>2.2860704102426552E-2</v>
      </c>
      <c r="BD907" s="246">
        <f>_xll.qlIndexFixing($BE$1,AZ907,TRUE,_xll.ohTrigger(Trigger,Trigger12M))</f>
        <v>2.2928955086679789E-2</v>
      </c>
    </row>
    <row r="908" spans="51:56" ht="11.25" customHeight="1" x14ac:dyDescent="0.25">
      <c r="AY908" s="102" t="s">
        <v>83</v>
      </c>
      <c r="AZ908" s="101">
        <f>_xll.qlInterestRateIndexFixingDate(Currency&amp;"ibor"&amp;Tenor,BA908,Trigger)</f>
        <v>45693</v>
      </c>
      <c r="BA908" s="101">
        <f>_xll.qlCalendarAdvance(Calendar,BA907,AY908,"f",,Trigger)</f>
        <v>45695</v>
      </c>
      <c r="BB908" s="101">
        <f>_xll.qlInterestRateIndexMaturity(Currency&amp;"ibor"&amp;Tenor,BA908,Trigger)</f>
        <v>46062</v>
      </c>
      <c r="BC908" s="246">
        <f>_xll.qlIndexFixing($AC$5,AZ908,TRUE,_xll.ohTrigger(Trigger,Trigger12M))</f>
        <v>2.2879508405860824E-2</v>
      </c>
      <c r="BD908" s="246">
        <f>_xll.qlIndexFixing($BE$1,AZ908,TRUE,_xll.ohTrigger(Trigger,Trigger12M))</f>
        <v>2.2947694060938949E-2</v>
      </c>
    </row>
    <row r="909" spans="51:56" ht="11.25" customHeight="1" x14ac:dyDescent="0.25">
      <c r="AY909" s="102" t="s">
        <v>83</v>
      </c>
      <c r="AZ909" s="101">
        <f>_xll.qlInterestRateIndexFixingDate(Currency&amp;"ibor"&amp;Tenor,BA909,Trigger)</f>
        <v>45700</v>
      </c>
      <c r="BA909" s="101">
        <f>_xll.qlCalendarAdvance(Calendar,BA908,AY909,"f",,Trigger)</f>
        <v>45702</v>
      </c>
      <c r="BB909" s="101">
        <f>_xll.qlInterestRateIndexMaturity(Currency&amp;"ibor"&amp;Tenor,BA909,Trigger)</f>
        <v>46069</v>
      </c>
      <c r="BC909" s="246">
        <f>_xll.qlIndexFixing($AC$5,AZ909,TRUE,_xll.ohTrigger(Trigger,Trigger12M))</f>
        <v>2.2892589093845811E-2</v>
      </c>
      <c r="BD909" s="246">
        <f>_xll.qlIndexFixing($BE$1,AZ909,TRUE,_xll.ohTrigger(Trigger,Trigger12M))</f>
        <v>2.296139219076241E-2</v>
      </c>
    </row>
    <row r="910" spans="51:56" ht="11.25" customHeight="1" x14ac:dyDescent="0.25">
      <c r="AY910" s="102" t="s">
        <v>83</v>
      </c>
      <c r="AZ910" s="101">
        <f>_xll.qlInterestRateIndexFixingDate(Currency&amp;"ibor"&amp;Tenor,BA910,Trigger)</f>
        <v>45707</v>
      </c>
      <c r="BA910" s="101">
        <f>_xll.qlCalendarAdvance(Calendar,BA909,AY910,"f",,Trigger)</f>
        <v>45709</v>
      </c>
      <c r="BB910" s="101">
        <f>_xll.qlInterestRateIndexMaturity(Currency&amp;"ibor"&amp;Tenor,BA910,Trigger)</f>
        <v>46076</v>
      </c>
      <c r="BC910" s="246">
        <f>_xll.qlIndexFixing($AC$5,AZ910,TRUE,_xll.ohTrigger(Trigger,Trigger12M))</f>
        <v>2.2905572954820735E-2</v>
      </c>
      <c r="BD910" s="246">
        <f>_xll.qlIndexFixing($BE$1,AZ910,TRUE,_xll.ohTrigger(Trigger,Trigger12M))</f>
        <v>2.2974968886623912E-2</v>
      </c>
    </row>
    <row r="911" spans="51:56" ht="11.25" customHeight="1" x14ac:dyDescent="0.25">
      <c r="AY911" s="102" t="s">
        <v>83</v>
      </c>
      <c r="AZ911" s="101">
        <f>_xll.qlInterestRateIndexFixingDate(Currency&amp;"ibor"&amp;Tenor,BA911,Trigger)</f>
        <v>45714</v>
      </c>
      <c r="BA911" s="101">
        <f>_xll.qlCalendarAdvance(Calendar,BA910,AY911,"f",,Trigger)</f>
        <v>45716</v>
      </c>
      <c r="BB911" s="101">
        <f>_xll.qlInterestRateIndexMaturity(Currency&amp;"ibor"&amp;Tenor,BA911,Trigger)</f>
        <v>46080</v>
      </c>
      <c r="BC911" s="246">
        <f>_xll.qlIndexFixing($AC$5,AZ911,TRUE,_xll.ohTrigger(Trigger,Trigger12M))</f>
        <v>2.2912051531376834E-2</v>
      </c>
      <c r="BD911" s="246">
        <f>_xll.qlIndexFixing($BE$1,AZ911,TRUE,_xll.ohTrigger(Trigger,Trigger12M))</f>
        <v>2.298363174041252E-2</v>
      </c>
    </row>
    <row r="912" spans="51:56" ht="11.25" customHeight="1" x14ac:dyDescent="0.25">
      <c r="AY912" s="102" t="s">
        <v>83</v>
      </c>
      <c r="AZ912" s="101">
        <f>_xll.qlInterestRateIndexFixingDate(Currency&amp;"ibor"&amp;Tenor,BA912,Trigger)</f>
        <v>45721</v>
      </c>
      <c r="BA912" s="101">
        <f>_xll.qlCalendarAdvance(Calendar,BA911,AY912,"f",,Trigger)</f>
        <v>45723</v>
      </c>
      <c r="BB912" s="101">
        <f>_xll.qlInterestRateIndexMaturity(Currency&amp;"ibor"&amp;Tenor,BA912,Trigger)</f>
        <v>46090</v>
      </c>
      <c r="BC912" s="246">
        <f>_xll.qlIndexFixing($AC$5,AZ912,TRUE,_xll.ohTrigger(Trigger,Trigger12M))</f>
        <v>2.2931250180724182E-2</v>
      </c>
      <c r="BD912" s="246">
        <f>_xll.qlIndexFixing($BE$1,AZ912,TRUE,_xll.ohTrigger(Trigger,Trigger12M))</f>
        <v>2.300174225092572E-2</v>
      </c>
    </row>
    <row r="913" spans="51:56" ht="11.25" customHeight="1" x14ac:dyDescent="0.25">
      <c r="AY913" s="102" t="s">
        <v>83</v>
      </c>
      <c r="AZ913" s="101">
        <f>_xll.qlInterestRateIndexFixingDate(Currency&amp;"ibor"&amp;Tenor,BA913,Trigger)</f>
        <v>45728</v>
      </c>
      <c r="BA913" s="101">
        <f>_xll.qlCalendarAdvance(Calendar,BA912,AY913,"f",,Trigger)</f>
        <v>45730</v>
      </c>
      <c r="BB913" s="101">
        <f>_xll.qlInterestRateIndexMaturity(Currency&amp;"ibor"&amp;Tenor,BA913,Trigger)</f>
        <v>46097</v>
      </c>
      <c r="BC913" s="246">
        <f>_xll.qlIndexFixing($AC$5,AZ913,TRUE,_xll.ohTrigger(Trigger,Trigger12M))</f>
        <v>2.2943943538213208E-2</v>
      </c>
      <c r="BD913" s="246">
        <f>_xll.qlIndexFixing($BE$1,AZ913,TRUE,_xll.ohTrigger(Trigger,Trigger12M))</f>
        <v>2.3014931056192373E-2</v>
      </c>
    </row>
    <row r="914" spans="51:56" ht="11.25" customHeight="1" x14ac:dyDescent="0.25">
      <c r="AY914" s="102" t="s">
        <v>83</v>
      </c>
      <c r="AZ914" s="101">
        <f>_xll.qlInterestRateIndexFixingDate(Currency&amp;"ibor"&amp;Tenor,BA914,Trigger)</f>
        <v>45735</v>
      </c>
      <c r="BA914" s="101">
        <f>_xll.qlCalendarAdvance(Calendar,BA913,AY914,"f",,Trigger)</f>
        <v>45737</v>
      </c>
      <c r="BB914" s="101">
        <f>_xll.qlInterestRateIndexMaturity(Currency&amp;"ibor"&amp;Tenor,BA914,Trigger)</f>
        <v>46104</v>
      </c>
      <c r="BC914" s="246">
        <f>_xll.qlIndexFixing($AC$5,AZ914,TRUE,_xll.ohTrigger(Trigger,Trigger12M))</f>
        <v>2.2956540053814267E-2</v>
      </c>
      <c r="BD914" s="246">
        <f>_xll.qlIndexFixing($BE$1,AZ914,TRUE,_xll.ohTrigger(Trigger,Trigger12M))</f>
        <v>2.3027982701159556E-2</v>
      </c>
    </row>
    <row r="915" spans="51:56" ht="11.25" customHeight="1" x14ac:dyDescent="0.25">
      <c r="AY915" s="102" t="s">
        <v>83</v>
      </c>
      <c r="AZ915" s="101">
        <f>_xll.qlInterestRateIndexFixingDate(Currency&amp;"ibor"&amp;Tenor,BA915,Trigger)</f>
        <v>45742</v>
      </c>
      <c r="BA915" s="101">
        <f>_xll.qlCalendarAdvance(Calendar,BA914,AY915,"f",,Trigger)</f>
        <v>45744</v>
      </c>
      <c r="BB915" s="101">
        <f>_xll.qlInterestRateIndexMaturity(Currency&amp;"ibor"&amp;Tenor,BA915,Trigger)</f>
        <v>46111</v>
      </c>
      <c r="BC915" s="246">
        <f>_xll.qlIndexFixing($AC$5,AZ915,TRUE,_xll.ohTrigger(Trigger,Trigger12M))</f>
        <v>2.2969039723877521E-2</v>
      </c>
      <c r="BD915" s="246">
        <f>_xll.qlIndexFixing($BE$1,AZ915,TRUE,_xll.ohTrigger(Trigger,Trigger12M))</f>
        <v>2.3040893253857105E-2</v>
      </c>
    </row>
    <row r="916" spans="51:56" ht="11.25" customHeight="1" x14ac:dyDescent="0.25">
      <c r="AY916" s="102" t="s">
        <v>83</v>
      </c>
      <c r="AZ916" s="101">
        <f>_xll.qlInterestRateIndexFixingDate(Currency&amp;"ibor"&amp;Tenor,BA916,Trigger)</f>
        <v>45749</v>
      </c>
      <c r="BA916" s="101">
        <f>_xll.qlCalendarAdvance(Calendar,BA915,AY916,"f",,Trigger)</f>
        <v>45751</v>
      </c>
      <c r="BB916" s="101">
        <f>_xll.qlInterestRateIndexMaturity(Currency&amp;"ibor"&amp;Tenor,BA916,Trigger)</f>
        <v>46119</v>
      </c>
      <c r="BC916" s="246">
        <f>_xll.qlIndexFixing($AC$5,AZ916,TRUE,_xll.ohTrigger(Trigger,Trigger12M))</f>
        <v>2.2983920177594385E-2</v>
      </c>
      <c r="BD916" s="246">
        <f>_xll.qlIndexFixing($BE$1,AZ916,TRUE,_xll.ohTrigger(Trigger,Trigger12M))</f>
        <v>2.3055191943691971E-2</v>
      </c>
    </row>
    <row r="917" spans="51:56" ht="11.25" customHeight="1" x14ac:dyDescent="0.25">
      <c r="AY917" s="102" t="s">
        <v>83</v>
      </c>
      <c r="AZ917" s="101">
        <f>_xll.qlInterestRateIndexFixingDate(Currency&amp;"ibor"&amp;Tenor,BA917,Trigger)</f>
        <v>45756</v>
      </c>
      <c r="BA917" s="101">
        <f>_xll.qlCalendarAdvance(Calendar,BA916,AY917,"f",,Trigger)</f>
        <v>45758</v>
      </c>
      <c r="BB917" s="101">
        <f>_xll.qlInterestRateIndexMaturity(Currency&amp;"ibor"&amp;Tenor,BA917,Trigger)</f>
        <v>46125</v>
      </c>
      <c r="BC917" s="246">
        <f>_xll.qlIndexFixing($AC$5,AZ917,TRUE,_xll.ohTrigger(Trigger,Trigger12M))</f>
        <v>2.2993748512934831E-2</v>
      </c>
      <c r="BD917" s="246">
        <f>_xll.qlIndexFixing($BE$1,AZ917,TRUE,_xll.ohTrigger(Trigger,Trigger12M))</f>
        <v>2.3066275353851012E-2</v>
      </c>
    </row>
    <row r="918" spans="51:56" ht="11.25" customHeight="1" x14ac:dyDescent="0.25">
      <c r="AY918" s="102" t="s">
        <v>83</v>
      </c>
      <c r="AZ918" s="101">
        <f>_xll.qlInterestRateIndexFixingDate(Currency&amp;"ibor"&amp;Tenor,BA918,Trigger)</f>
        <v>45763</v>
      </c>
      <c r="BA918" s="101">
        <f>_xll.qlCalendarAdvance(Calendar,BA917,AY918,"f",,Trigger)</f>
        <v>45769</v>
      </c>
      <c r="BB918" s="101">
        <f>_xll.qlInterestRateIndexMaturity(Currency&amp;"ibor"&amp;Tenor,BA918,Trigger)</f>
        <v>46134</v>
      </c>
      <c r="BC918" s="246">
        <f>_xll.qlIndexFixing($AC$5,AZ918,TRUE,_xll.ohTrigger(Trigger,Trigger12M))</f>
        <v>2.3007605043418252E-2</v>
      </c>
      <c r="BD918" s="246">
        <f>_xll.qlIndexFixing($BE$1,AZ918,TRUE,_xll.ohTrigger(Trigger,Trigger12M))</f>
        <v>2.3082786418720615E-2</v>
      </c>
    </row>
    <row r="919" spans="51:56" ht="11.25" customHeight="1" x14ac:dyDescent="0.25">
      <c r="AY919" s="102" t="s">
        <v>83</v>
      </c>
      <c r="AZ919" s="101">
        <f>_xll.qlInterestRateIndexFixingDate(Currency&amp;"ibor"&amp;Tenor,BA919,Trigger)</f>
        <v>45772</v>
      </c>
      <c r="BA919" s="101">
        <f>_xll.qlCalendarAdvance(Calendar,BA918,AY919,"f",,Trigger)</f>
        <v>45776</v>
      </c>
      <c r="BB919" s="101">
        <f>_xll.qlInterestRateIndexMaturity(Currency&amp;"ibor"&amp;Tenor,BA919,Trigger)</f>
        <v>46141</v>
      </c>
      <c r="BC919" s="246">
        <f>_xll.qlIndexFixing($AC$5,AZ919,TRUE,_xll.ohTrigger(Trigger,Trigger12M))</f>
        <v>2.3019526744682352E-2</v>
      </c>
      <c r="BD919" s="246">
        <f>_xll.qlIndexFixing($BE$1,AZ919,TRUE,_xll.ohTrigger(Trigger,Trigger12M))</f>
        <v>2.3095027765472221E-2</v>
      </c>
    </row>
    <row r="920" spans="51:56" ht="11.25" customHeight="1" x14ac:dyDescent="0.25">
      <c r="AY920" s="102" t="s">
        <v>83</v>
      </c>
      <c r="AZ920" s="101">
        <f>_xll.qlInterestRateIndexFixingDate(Currency&amp;"ibor"&amp;Tenor,BA920,Trigger)</f>
        <v>45779</v>
      </c>
      <c r="BA920" s="101">
        <f>_xll.qlCalendarAdvance(Calendar,BA919,AY920,"f",,Trigger)</f>
        <v>45783</v>
      </c>
      <c r="BB920" s="101">
        <f>_xll.qlInterestRateIndexMaturity(Currency&amp;"ibor"&amp;Tenor,BA920,Trigger)</f>
        <v>46148</v>
      </c>
      <c r="BC920" s="246">
        <f>_xll.qlIndexFixing($AC$5,AZ920,TRUE,_xll.ohTrigger(Trigger,Trigger12M))</f>
        <v>2.3031351057777909E-2</v>
      </c>
      <c r="BD920" s="246">
        <f>_xll.qlIndexFixing($BE$1,AZ920,TRUE,_xll.ohTrigger(Trigger,Trigger12M))</f>
        <v>2.3107106328276408E-2</v>
      </c>
    </row>
    <row r="921" spans="51:56" ht="11.25" customHeight="1" x14ac:dyDescent="0.25">
      <c r="AY921" s="102" t="s">
        <v>83</v>
      </c>
      <c r="AZ921" s="101">
        <f>_xll.qlInterestRateIndexFixingDate(Currency&amp;"ibor"&amp;Tenor,BA921,Trigger)</f>
        <v>45786</v>
      </c>
      <c r="BA921" s="101">
        <f>_xll.qlCalendarAdvance(Calendar,BA920,AY921,"f",,Trigger)</f>
        <v>45790</v>
      </c>
      <c r="BB921" s="101">
        <f>_xll.qlInterestRateIndexMaturity(Currency&amp;"ibor"&amp;Tenor,BA921,Trigger)</f>
        <v>46155</v>
      </c>
      <c r="BC921" s="246">
        <f>_xll.qlIndexFixing($AC$5,AZ921,TRUE,_xll.ohTrigger(Trigger,Trigger12M))</f>
        <v>2.304307797927994E-2</v>
      </c>
      <c r="BD921" s="246">
        <f>_xll.qlIndexFixing($BE$1,AZ921,TRUE,_xll.ohTrigger(Trigger,Trigger12M))</f>
        <v>2.3119018153342677E-2</v>
      </c>
    </row>
    <row r="922" spans="51:56" ht="11.25" customHeight="1" x14ac:dyDescent="0.25">
      <c r="AY922" s="102" t="s">
        <v>83</v>
      </c>
      <c r="AZ922" s="101">
        <f>_xll.qlInterestRateIndexFixingDate(Currency&amp;"ibor"&amp;Tenor,BA922,Trigger)</f>
        <v>45793</v>
      </c>
      <c r="BA922" s="101">
        <f>_xll.qlCalendarAdvance(Calendar,BA921,AY922,"f",,Trigger)</f>
        <v>45797</v>
      </c>
      <c r="BB922" s="101">
        <f>_xll.qlInterestRateIndexMaturity(Currency&amp;"ibor"&amp;Tenor,BA922,Trigger)</f>
        <v>46162</v>
      </c>
      <c r="BC922" s="246">
        <f>_xll.qlIndexFixing($AC$5,AZ922,TRUE,_xll.ohTrigger(Trigger,Trigger12M))</f>
        <v>2.3054707505789952E-2</v>
      </c>
      <c r="BD922" s="246">
        <f>_xll.qlIndexFixing($BE$1,AZ922,TRUE,_xll.ohTrigger(Trigger,Trigger12M))</f>
        <v>2.3130759286775188E-2</v>
      </c>
    </row>
    <row r="923" spans="51:56" ht="11.25" customHeight="1" x14ac:dyDescent="0.25">
      <c r="AY923" s="102" t="s">
        <v>83</v>
      </c>
      <c r="AZ923" s="101">
        <f>_xll.qlInterestRateIndexFixingDate(Currency&amp;"ibor"&amp;Tenor,BA923,Trigger)</f>
        <v>45800</v>
      </c>
      <c r="BA923" s="101">
        <f>_xll.qlCalendarAdvance(Calendar,BA922,AY923,"f",,Trigger)</f>
        <v>45804</v>
      </c>
      <c r="BB923" s="101">
        <f>_xll.qlInterestRateIndexMaturity(Currency&amp;"ibor"&amp;Tenor,BA923,Trigger)</f>
        <v>46169</v>
      </c>
      <c r="BC923" s="246">
        <f>_xll.qlIndexFixing($AC$5,AZ923,TRUE,_xll.ohTrigger(Trigger,Trigger12M))</f>
        <v>2.3066239633938151E-2</v>
      </c>
      <c r="BD923" s="246">
        <f>_xll.qlIndexFixing($BE$1,AZ923,TRUE,_xll.ohTrigger(Trigger,Trigger12M))</f>
        <v>2.314232577457933E-2</v>
      </c>
    </row>
    <row r="924" spans="51:56" ht="11.25" customHeight="1" x14ac:dyDescent="0.25">
      <c r="AY924" s="102" t="s">
        <v>83</v>
      </c>
      <c r="AZ924" s="101">
        <f>_xll.qlInterestRateIndexFixingDate(Currency&amp;"ibor"&amp;Tenor,BA924,Trigger)</f>
        <v>45807</v>
      </c>
      <c r="BA924" s="101">
        <f>_xll.qlCalendarAdvance(Calendar,BA923,AY924,"f",,Trigger)</f>
        <v>45811</v>
      </c>
      <c r="BB924" s="101">
        <f>_xll.qlInterestRateIndexMaturity(Currency&amp;"ibor"&amp;Tenor,BA924,Trigger)</f>
        <v>46176</v>
      </c>
      <c r="BC924" s="246">
        <f>_xll.qlIndexFixing($AC$5,AZ924,TRUE,_xll.ohTrigger(Trigger,Trigger12M))</f>
        <v>2.3077674360383646E-2</v>
      </c>
      <c r="BD924" s="246">
        <f>_xll.qlIndexFixing($BE$1,AZ924,TRUE,_xll.ohTrigger(Trigger,Trigger12M))</f>
        <v>2.3153713662669162E-2</v>
      </c>
    </row>
    <row r="925" spans="51:56" ht="11.25" customHeight="1" x14ac:dyDescent="0.25">
      <c r="AY925" s="102" t="s">
        <v>83</v>
      </c>
      <c r="AZ925" s="101">
        <f>_xll.qlInterestRateIndexFixingDate(Currency&amp;"ibor"&amp;Tenor,BA925,Trigger)</f>
        <v>45814</v>
      </c>
      <c r="BA925" s="101">
        <f>_xll.qlCalendarAdvance(Calendar,BA924,AY925,"f",,Trigger)</f>
        <v>45818</v>
      </c>
      <c r="BB925" s="101">
        <f>_xll.qlInterestRateIndexMaturity(Currency&amp;"ibor"&amp;Tenor,BA925,Trigger)</f>
        <v>46183</v>
      </c>
      <c r="BC925" s="246">
        <f>_xll.qlIndexFixing($AC$5,AZ925,TRUE,_xll.ohTrigger(Trigger,Trigger12M))</f>
        <v>2.3089011681812922E-2</v>
      </c>
      <c r="BD925" s="246">
        <f>_xll.qlIndexFixing($BE$1,AZ925,TRUE,_xll.ohTrigger(Trigger,Trigger12M))</f>
        <v>2.316491899687444E-2</v>
      </c>
    </row>
    <row r="926" spans="51:56" ht="11.25" customHeight="1" x14ac:dyDescent="0.25">
      <c r="AY926" s="102" t="s">
        <v>83</v>
      </c>
      <c r="AZ926" s="101">
        <f>_xll.qlInterestRateIndexFixingDate(Currency&amp;"ibor"&amp;Tenor,BA926,Trigger)</f>
        <v>45821</v>
      </c>
      <c r="BA926" s="101">
        <f>_xll.qlCalendarAdvance(Calendar,BA925,AY926,"f",,Trigger)</f>
        <v>45825</v>
      </c>
      <c r="BB926" s="101">
        <f>_xll.qlInterestRateIndexMaturity(Currency&amp;"ibor"&amp;Tenor,BA926,Trigger)</f>
        <v>46190</v>
      </c>
      <c r="BC926" s="246">
        <f>_xll.qlIndexFixing($AC$5,AZ926,TRUE,_xll.ohTrigger(Trigger,Trigger12M))</f>
        <v>2.3100251594940939E-2</v>
      </c>
      <c r="BD926" s="246">
        <f>_xll.qlIndexFixing($BE$1,AZ926,TRUE,_xll.ohTrigger(Trigger,Trigger12M))</f>
        <v>2.3175937822946725E-2</v>
      </c>
    </row>
    <row r="927" spans="51:56" ht="11.25" customHeight="1" x14ac:dyDescent="0.25">
      <c r="AY927" s="102" t="s">
        <v>83</v>
      </c>
      <c r="AZ927" s="101">
        <f>_xll.qlInterestRateIndexFixingDate(Currency&amp;"ibor"&amp;Tenor,BA927,Trigger)</f>
        <v>45828</v>
      </c>
      <c r="BA927" s="101">
        <f>_xll.qlCalendarAdvance(Calendar,BA926,AY927,"f",,Trigger)</f>
        <v>45832</v>
      </c>
      <c r="BB927" s="101">
        <f>_xll.qlInterestRateIndexMaturity(Currency&amp;"ibor"&amp;Tenor,BA927,Trigger)</f>
        <v>46197</v>
      </c>
      <c r="BC927" s="246">
        <f>_xll.qlIndexFixing($AC$5,AZ927,TRUE,_xll.ohTrigger(Trigger,Trigger12M))</f>
        <v>2.3111394096510904E-2</v>
      </c>
      <c r="BD927" s="246">
        <f>_xll.qlIndexFixing($BE$1,AZ927,TRUE,_xll.ohTrigger(Trigger,Trigger12M))</f>
        <v>2.3186766186567283E-2</v>
      </c>
    </row>
    <row r="928" spans="51:56" ht="11.25" customHeight="1" x14ac:dyDescent="0.25">
      <c r="AY928" s="102" t="s">
        <v>83</v>
      </c>
      <c r="AZ928" s="101">
        <f>_xll.qlInterestRateIndexFixingDate(Currency&amp;"ibor"&amp;Tenor,BA928,Trigger)</f>
        <v>45835</v>
      </c>
      <c r="BA928" s="101">
        <f>_xll.qlCalendarAdvance(Calendar,BA927,AY928,"f",,Trigger)</f>
        <v>45839</v>
      </c>
      <c r="BB928" s="101">
        <f>_xll.qlInterestRateIndexMaturity(Currency&amp;"ibor"&amp;Tenor,BA928,Trigger)</f>
        <v>46204</v>
      </c>
      <c r="BC928" s="246">
        <f>_xll.qlIndexFixing($AC$5,AZ928,TRUE,_xll.ohTrigger(Trigger,Trigger12M))</f>
        <v>2.3122439183293837E-2</v>
      </c>
      <c r="BD928" s="246">
        <f>_xll.qlIndexFixing($BE$1,AZ928,TRUE,_xll.ohTrigger(Trigger,Trigger12M))</f>
        <v>2.3197400133354088E-2</v>
      </c>
    </row>
    <row r="929" spans="51:56" ht="11.25" customHeight="1" x14ac:dyDescent="0.25">
      <c r="AY929" s="102" t="s">
        <v>83</v>
      </c>
      <c r="AZ929" s="101">
        <f>_xll.qlInterestRateIndexFixingDate(Currency&amp;"ibor"&amp;Tenor,BA929,Trigger)</f>
        <v>45842</v>
      </c>
      <c r="BA929" s="101">
        <f>_xll.qlCalendarAdvance(Calendar,BA928,AY929,"f",,Trigger)</f>
        <v>45846</v>
      </c>
      <c r="BB929" s="101">
        <f>_xll.qlInterestRateIndexMaturity(Currency&amp;"ibor"&amp;Tenor,BA929,Trigger)</f>
        <v>46211</v>
      </c>
      <c r="BC929" s="246">
        <f>_xll.qlIndexFixing($AC$5,AZ929,TRUE,_xll.ohTrigger(Trigger,Trigger12M))</f>
        <v>2.3130453945556139E-2</v>
      </c>
      <c r="BD929" s="246">
        <f>_xll.qlIndexFixing($BE$1,AZ929,TRUE,_xll.ohTrigger(Trigger,Trigger12M))</f>
        <v>2.3207836123267857E-2</v>
      </c>
    </row>
    <row r="930" spans="51:56" ht="11.25" customHeight="1" x14ac:dyDescent="0.25">
      <c r="AY930" s="102" t="s">
        <v>83</v>
      </c>
      <c r="AZ930" s="101">
        <f>_xll.qlInterestRateIndexFixingDate(Currency&amp;"ibor"&amp;Tenor,BA930,Trigger)</f>
        <v>45849</v>
      </c>
      <c r="BA930" s="101">
        <f>_xll.qlCalendarAdvance(Calendar,BA929,AY930,"f",,Trigger)</f>
        <v>45853</v>
      </c>
      <c r="BB930" s="101">
        <f>_xll.qlInterestRateIndexMaturity(Currency&amp;"ibor"&amp;Tenor,BA930,Trigger)</f>
        <v>46218</v>
      </c>
      <c r="BC930" s="246">
        <f>_xll.qlIndexFixing($AC$5,AZ930,TRUE,_xll.ohTrigger(Trigger,Trigger12M))</f>
        <v>2.3137879573854693E-2</v>
      </c>
      <c r="BD930" s="246">
        <f>_xll.qlIndexFixing($BE$1,AZ930,TRUE,_xll.ohTrigger(Trigger,Trigger12M))</f>
        <v>2.3218073173636024E-2</v>
      </c>
    </row>
    <row r="931" spans="51:56" ht="11.25" customHeight="1" x14ac:dyDescent="0.25">
      <c r="AY931" s="102" t="s">
        <v>83</v>
      </c>
      <c r="AZ931" s="101">
        <f>_xll.qlInterestRateIndexFixingDate(Currency&amp;"ibor"&amp;Tenor,BA931,Trigger)</f>
        <v>45856</v>
      </c>
      <c r="BA931" s="101">
        <f>_xll.qlCalendarAdvance(Calendar,BA930,AY931,"f",,Trigger)</f>
        <v>45860</v>
      </c>
      <c r="BB931" s="101">
        <f>_xll.qlInterestRateIndexMaturity(Currency&amp;"ibor"&amp;Tenor,BA931,Trigger)</f>
        <v>46225</v>
      </c>
      <c r="BC931" s="246">
        <f>_xll.qlIndexFixing($AC$5,AZ931,TRUE,_xll.ohTrigger(Trigger,Trigger12M))</f>
        <v>2.3145204660985526E-2</v>
      </c>
      <c r="BD931" s="246">
        <f>_xll.qlIndexFixing($BE$1,AZ931,TRUE,_xll.ohTrigger(Trigger,Trigger12M))</f>
        <v>2.3228111276485788E-2</v>
      </c>
    </row>
    <row r="932" spans="51:56" ht="11.25" customHeight="1" x14ac:dyDescent="0.25">
      <c r="AY932" s="102" t="s">
        <v>83</v>
      </c>
      <c r="AZ932" s="101">
        <f>_xll.qlInterestRateIndexFixingDate(Currency&amp;"ibor"&amp;Tenor,BA932,Trigger)</f>
        <v>45863</v>
      </c>
      <c r="BA932" s="101">
        <f>_xll.qlCalendarAdvance(Calendar,BA931,AY932,"f",,Trigger)</f>
        <v>45867</v>
      </c>
      <c r="BB932" s="101">
        <f>_xll.qlInterestRateIndexMaturity(Currency&amp;"ibor"&amp;Tenor,BA932,Trigger)</f>
        <v>46232</v>
      </c>
      <c r="BC932" s="246">
        <f>_xll.qlIndexFixing($AC$5,AZ932,TRUE,_xll.ohTrigger(Trigger,Trigger12M))</f>
        <v>2.3152429204759486E-2</v>
      </c>
      <c r="BD932" s="246">
        <f>_xll.qlIndexFixing($BE$1,AZ932,TRUE,_xll.ohTrigger(Trigger,Trigger12M))</f>
        <v>2.3237950425880415E-2</v>
      </c>
    </row>
    <row r="933" spans="51:56" ht="11.25" customHeight="1" x14ac:dyDescent="0.25">
      <c r="AY933" s="102" t="s">
        <v>83</v>
      </c>
      <c r="AZ933" s="101">
        <f>_xll.qlInterestRateIndexFixingDate(Currency&amp;"ibor"&amp;Tenor,BA933,Trigger)</f>
        <v>45870</v>
      </c>
      <c r="BA933" s="101">
        <f>_xll.qlCalendarAdvance(Calendar,BA932,AY933,"f",,Trigger)</f>
        <v>45874</v>
      </c>
      <c r="BB933" s="101">
        <f>_xll.qlInterestRateIndexMaturity(Currency&amp;"ibor"&amp;Tenor,BA933,Trigger)</f>
        <v>46239</v>
      </c>
      <c r="BC933" s="246">
        <f>_xll.qlIndexFixing($AC$5,AZ933,TRUE,_xll.ohTrigger(Trigger,Trigger12M))</f>
        <v>2.3159553203016547E-2</v>
      </c>
      <c r="BD933" s="246">
        <f>_xll.qlIndexFixing($BE$1,AZ933,TRUE,_xll.ohTrigger(Trigger,Trigger12M))</f>
        <v>2.3247590616000784E-2</v>
      </c>
    </row>
    <row r="934" spans="51:56" ht="11.25" customHeight="1" x14ac:dyDescent="0.25">
      <c r="AY934" s="102" t="s">
        <v>83</v>
      </c>
      <c r="AZ934" s="101">
        <f>_xll.qlInterestRateIndexFixingDate(Currency&amp;"ibor"&amp;Tenor,BA934,Trigger)</f>
        <v>45877</v>
      </c>
      <c r="BA934" s="101">
        <f>_xll.qlCalendarAdvance(Calendar,BA933,AY934,"f",,Trigger)</f>
        <v>45881</v>
      </c>
      <c r="BB934" s="101">
        <f>_xll.qlInterestRateIndexMaturity(Currency&amp;"ibor"&amp;Tenor,BA934,Trigger)</f>
        <v>46246</v>
      </c>
      <c r="BC934" s="246">
        <f>_xll.qlIndexFixing($AC$5,AZ934,TRUE,_xll.ohTrigger(Trigger,Trigger12M))</f>
        <v>2.3166576653627344E-2</v>
      </c>
      <c r="BD934" s="246">
        <f>_xll.qlIndexFixing($BE$1,AZ934,TRUE,_xll.ohTrigger(Trigger,Trigger12M))</f>
        <v>2.3257031841145803E-2</v>
      </c>
    </row>
    <row r="935" spans="51:56" ht="11.25" customHeight="1" x14ac:dyDescent="0.25">
      <c r="AY935" s="102" t="s">
        <v>83</v>
      </c>
      <c r="AZ935" s="101">
        <f>_xll.qlInterestRateIndexFixingDate(Currency&amp;"ibor"&amp;Tenor,BA935,Trigger)</f>
        <v>45884</v>
      </c>
      <c r="BA935" s="101">
        <f>_xll.qlCalendarAdvance(Calendar,BA934,AY935,"f",,Trigger)</f>
        <v>45888</v>
      </c>
      <c r="BB935" s="101">
        <f>_xll.qlInterestRateIndexMaturity(Currency&amp;"ibor"&amp;Tenor,BA935,Trigger)</f>
        <v>46253</v>
      </c>
      <c r="BC935" s="246">
        <f>_xll.qlIndexFixing($AC$5,AZ935,TRUE,_xll.ohTrigger(Trigger,Trigger12M))</f>
        <v>2.3173499554492299E-2</v>
      </c>
      <c r="BD935" s="246">
        <f>_xll.qlIndexFixing($BE$1,AZ935,TRUE,_xll.ohTrigger(Trigger,Trigger12M))</f>
        <v>2.3266274095731128E-2</v>
      </c>
    </row>
    <row r="936" spans="51:56" ht="11.25" customHeight="1" x14ac:dyDescent="0.25">
      <c r="AY936" s="102" t="s">
        <v>83</v>
      </c>
      <c r="AZ936" s="101">
        <f>_xll.qlInterestRateIndexFixingDate(Currency&amp;"ibor"&amp;Tenor,BA936,Trigger)</f>
        <v>45891</v>
      </c>
      <c r="BA936" s="101">
        <f>_xll.qlCalendarAdvance(Calendar,BA935,AY936,"f",,Trigger)</f>
        <v>45895</v>
      </c>
      <c r="BB936" s="101">
        <f>_xll.qlInterestRateIndexMaturity(Currency&amp;"ibor"&amp;Tenor,BA936,Trigger)</f>
        <v>46260</v>
      </c>
      <c r="BC936" s="246">
        <f>_xll.qlIndexFixing($AC$5,AZ936,TRUE,_xll.ohTrigger(Trigger,Trigger12M))</f>
        <v>2.3180321903542706E-2</v>
      </c>
      <c r="BD936" s="246">
        <f>_xll.qlIndexFixing($BE$1,AZ936,TRUE,_xll.ohTrigger(Trigger,Trigger12M))</f>
        <v>2.3275317374290658E-2</v>
      </c>
    </row>
    <row r="937" spans="51:56" ht="11.25" customHeight="1" x14ac:dyDescent="0.25">
      <c r="AY937" s="102" t="s">
        <v>83</v>
      </c>
      <c r="AZ937" s="101">
        <f>_xll.qlInterestRateIndexFixingDate(Currency&amp;"ibor"&amp;Tenor,BA937,Trigger)</f>
        <v>45898</v>
      </c>
      <c r="BA937" s="101">
        <f>_xll.qlCalendarAdvance(Calendar,BA936,AY937,"f",,Trigger)</f>
        <v>45902</v>
      </c>
      <c r="BB937" s="101">
        <f>_xll.qlInterestRateIndexMaturity(Currency&amp;"ibor"&amp;Tenor,BA937,Trigger)</f>
        <v>46267</v>
      </c>
      <c r="BC937" s="246">
        <f>_xll.qlIndexFixing($AC$5,AZ937,TRUE,_xll.ohTrigger(Trigger,Trigger12M))</f>
        <v>2.3187043698738773E-2</v>
      </c>
      <c r="BD937" s="246">
        <f>_xll.qlIndexFixing($BE$1,AZ937,TRUE,_xll.ohTrigger(Trigger,Trigger12M))</f>
        <v>2.3284161671476122E-2</v>
      </c>
    </row>
    <row r="938" spans="51:56" ht="11.25" customHeight="1" x14ac:dyDescent="0.25">
      <c r="AY938" s="102" t="s">
        <v>83</v>
      </c>
      <c r="AZ938" s="101">
        <f>_xll.qlInterestRateIndexFixingDate(Currency&amp;"ibor"&amp;Tenor,BA938,Trigger)</f>
        <v>45905</v>
      </c>
      <c r="BA938" s="101">
        <f>_xll.qlCalendarAdvance(Calendar,BA937,AY938,"f",,Trigger)</f>
        <v>45909</v>
      </c>
      <c r="BB938" s="101">
        <f>_xll.qlInterestRateIndexMaturity(Currency&amp;"ibor"&amp;Tenor,BA938,Trigger)</f>
        <v>46274</v>
      </c>
      <c r="BC938" s="246">
        <f>_xll.qlIndexFixing($AC$5,AZ938,TRUE,_xll.ohTrigger(Trigger,Trigger12M))</f>
        <v>2.3193664938071151E-2</v>
      </c>
      <c r="BD938" s="246">
        <f>_xll.qlIndexFixing($BE$1,AZ938,TRUE,_xll.ohTrigger(Trigger,Trigger12M))</f>
        <v>2.3292806982056425E-2</v>
      </c>
    </row>
    <row r="939" spans="51:56" ht="11.25" customHeight="1" x14ac:dyDescent="0.25">
      <c r="AY939" s="102" t="s">
        <v>83</v>
      </c>
      <c r="AZ939" s="101">
        <f>_xll.qlInterestRateIndexFixingDate(Currency&amp;"ibor"&amp;Tenor,BA939,Trigger)</f>
        <v>45912</v>
      </c>
      <c r="BA939" s="101">
        <f>_xll.qlCalendarAdvance(Calendar,BA938,AY939,"f",,Trigger)</f>
        <v>45916</v>
      </c>
      <c r="BB939" s="101">
        <f>_xll.qlInterestRateIndexMaturity(Currency&amp;"ibor"&amp;Tenor,BA939,Trigger)</f>
        <v>46281</v>
      </c>
      <c r="BC939" s="246">
        <f>_xll.qlIndexFixing($AC$5,AZ939,TRUE,_xll.ohTrigger(Trigger,Trigger12M))</f>
        <v>2.3200185619560929E-2</v>
      </c>
      <c r="BD939" s="246">
        <f>_xll.qlIndexFixing($BE$1,AZ939,TRUE,_xll.ohTrigger(Trigger,Trigger12M))</f>
        <v>2.3301253300918718E-2</v>
      </c>
    </row>
    <row r="940" spans="51:56" ht="11.25" customHeight="1" x14ac:dyDescent="0.25">
      <c r="AY940" s="102" t="s">
        <v>83</v>
      </c>
      <c r="AZ940" s="101">
        <f>_xll.qlInterestRateIndexFixingDate(Currency&amp;"ibor"&amp;Tenor,BA940,Trigger)</f>
        <v>45919</v>
      </c>
      <c r="BA940" s="101">
        <f>_xll.qlCalendarAdvance(Calendar,BA939,AY940,"f",,Trigger)</f>
        <v>45923</v>
      </c>
      <c r="BB940" s="101">
        <f>_xll.qlInterestRateIndexMaturity(Currency&amp;"ibor"&amp;Tenor,BA940,Trigger)</f>
        <v>46288</v>
      </c>
      <c r="BC940" s="246">
        <f>_xll.qlIndexFixing($AC$5,AZ940,TRUE,_xll.ohTrigger(Trigger,Trigger12M))</f>
        <v>2.3206605741258542E-2</v>
      </c>
      <c r="BD940" s="246">
        <f>_xll.qlIndexFixing($BE$1,AZ940,TRUE,_xll.ohTrigger(Trigger,Trigger12M))</f>
        <v>2.330950062306689E-2</v>
      </c>
    </row>
    <row r="941" spans="51:56" ht="11.25" customHeight="1" x14ac:dyDescent="0.25">
      <c r="AY941" s="102" t="s">
        <v>83</v>
      </c>
      <c r="AZ941" s="101">
        <f>_xll.qlInterestRateIndexFixingDate(Currency&amp;"ibor"&amp;Tenor,BA941,Trigger)</f>
        <v>45926</v>
      </c>
      <c r="BA941" s="101">
        <f>_xll.qlCalendarAdvance(Calendar,BA940,AY941,"f",,Trigger)</f>
        <v>45930</v>
      </c>
      <c r="BB941" s="101">
        <f>_xll.qlInterestRateIndexMaturity(Currency&amp;"ibor"&amp;Tenor,BA941,Trigger)</f>
        <v>46295</v>
      </c>
      <c r="BC941" s="246">
        <f>_xll.qlIndexFixing($AC$5,AZ941,TRUE,_xll.ohTrigger(Trigger,Trigger12M))</f>
        <v>2.3212925301245305E-2</v>
      </c>
      <c r="BD941" s="246">
        <f>_xll.qlIndexFixing($BE$1,AZ941,TRUE,_xll.ohTrigger(Trigger,Trigger12M))</f>
        <v>2.3317548943623527E-2</v>
      </c>
    </row>
    <row r="942" spans="51:56" ht="11.25" customHeight="1" x14ac:dyDescent="0.25">
      <c r="AY942" s="102" t="s">
        <v>83</v>
      </c>
      <c r="AZ942" s="101">
        <f>_xll.qlInterestRateIndexFixingDate(Currency&amp;"ibor"&amp;Tenor,BA942,Trigger)</f>
        <v>45933</v>
      </c>
      <c r="BA942" s="101">
        <f>_xll.qlCalendarAdvance(Calendar,BA941,AY942,"f",,Trigger)</f>
        <v>45937</v>
      </c>
      <c r="BB942" s="101">
        <f>_xll.qlInterestRateIndexMaturity(Currency&amp;"ibor"&amp;Tenor,BA942,Trigger)</f>
        <v>46302</v>
      </c>
      <c r="BC942" s="246">
        <f>_xll.qlIndexFixing($AC$5,AZ942,TRUE,_xll.ohTrigger(Trigger,Trigger12M))</f>
        <v>2.3219144297631882E-2</v>
      </c>
      <c r="BD942" s="246">
        <f>_xll.qlIndexFixing($BE$1,AZ942,TRUE,_xll.ohTrigger(Trigger,Trigger12M))</f>
        <v>2.3325398257828166E-2</v>
      </c>
    </row>
    <row r="943" spans="51:56" ht="11.25" customHeight="1" x14ac:dyDescent="0.25">
      <c r="AY943" s="102" t="s">
        <v>83</v>
      </c>
      <c r="AZ943" s="101">
        <f>_xll.qlInterestRateIndexFixingDate(Currency&amp;"ibor"&amp;Tenor,BA943,Trigger)</f>
        <v>45940</v>
      </c>
      <c r="BA943" s="101">
        <f>_xll.qlCalendarAdvance(Calendar,BA942,AY943,"f",,Trigger)</f>
        <v>45944</v>
      </c>
      <c r="BB943" s="101">
        <f>_xll.qlInterestRateIndexMaturity(Currency&amp;"ibor"&amp;Tenor,BA943,Trigger)</f>
        <v>46309</v>
      </c>
      <c r="BC943" s="246">
        <f>_xll.qlIndexFixing($AC$5,AZ943,TRUE,_xll.ohTrigger(Trigger,Trigger12M))</f>
        <v>2.3225262728559376E-2</v>
      </c>
      <c r="BD943" s="246">
        <f>_xll.qlIndexFixing($BE$1,AZ943,TRUE,_xll.ohTrigger(Trigger,Trigger12M))</f>
        <v>2.3333048561038381E-2</v>
      </c>
    </row>
    <row r="944" spans="51:56" ht="11.25" customHeight="1" x14ac:dyDescent="0.25">
      <c r="AY944" s="102" t="s">
        <v>83</v>
      </c>
      <c r="AZ944" s="101">
        <f>_xll.qlInterestRateIndexFixingDate(Currency&amp;"ibor"&amp;Tenor,BA944,Trigger)</f>
        <v>45947</v>
      </c>
      <c r="BA944" s="101">
        <f>_xll.qlCalendarAdvance(Calendar,BA943,AY944,"f",,Trigger)</f>
        <v>45951</v>
      </c>
      <c r="BB944" s="101">
        <f>_xll.qlInterestRateIndexMaturity(Currency&amp;"ibor"&amp;Tenor,BA944,Trigger)</f>
        <v>46316</v>
      </c>
      <c r="BC944" s="246">
        <f>_xll.qlIndexFixing($AC$5,AZ944,TRUE,_xll.ohTrigger(Trigger,Trigger12M))</f>
        <v>2.3231280592198672E-2</v>
      </c>
      <c r="BD944" s="246">
        <f>_xll.qlIndexFixing($BE$1,AZ944,TRUE,_xll.ohTrigger(Trigger,Trigger12M))</f>
        <v>2.3340499848729355E-2</v>
      </c>
    </row>
    <row r="945" spans="51:56" ht="11.25" customHeight="1" x14ac:dyDescent="0.25">
      <c r="AY945" s="102" t="s">
        <v>83</v>
      </c>
      <c r="AZ945" s="101">
        <f>_xll.qlInterestRateIndexFixingDate(Currency&amp;"ibor"&amp;Tenor,BA945,Trigger)</f>
        <v>45954</v>
      </c>
      <c r="BA945" s="101">
        <f>_xll.qlCalendarAdvance(Calendar,BA944,AY945,"f",,Trigger)</f>
        <v>45958</v>
      </c>
      <c r="BB945" s="101">
        <f>_xll.qlInterestRateIndexMaturity(Currency&amp;"ibor"&amp;Tenor,BA945,Trigger)</f>
        <v>46323</v>
      </c>
      <c r="BC945" s="246">
        <f>_xll.qlIndexFixing($AC$5,AZ945,TRUE,_xll.ohTrigger(Trigger,Trigger12M))</f>
        <v>2.3237197886750886E-2</v>
      </c>
      <c r="BD945" s="246">
        <f>_xll.qlIndexFixing($BE$1,AZ945,TRUE,_xll.ohTrigger(Trigger,Trigger12M))</f>
        <v>2.334775211649387E-2</v>
      </c>
    </row>
    <row r="946" spans="51:56" ht="11.25" customHeight="1" x14ac:dyDescent="0.25">
      <c r="AY946" s="102" t="s">
        <v>83</v>
      </c>
      <c r="AZ946" s="101">
        <f>_xll.qlInterestRateIndexFixingDate(Currency&amp;"ibor"&amp;Tenor,BA946,Trigger)</f>
        <v>45961</v>
      </c>
      <c r="BA946" s="101">
        <f>_xll.qlCalendarAdvance(Calendar,BA945,AY946,"f",,Trigger)</f>
        <v>45965</v>
      </c>
      <c r="BB946" s="101">
        <f>_xll.qlInterestRateIndexMaturity(Currency&amp;"ibor"&amp;Tenor,BA946,Trigger)</f>
        <v>46330</v>
      </c>
      <c r="BC946" s="246">
        <f>_xll.qlIndexFixing($AC$5,AZ946,TRUE,_xll.ohTrigger(Trigger,Trigger12M))</f>
        <v>2.3243014610447345E-2</v>
      </c>
      <c r="BD946" s="246">
        <f>_xll.qlIndexFixing($BE$1,AZ946,TRUE,_xll.ohTrigger(Trigger,Trigger12M))</f>
        <v>2.3354805360042755E-2</v>
      </c>
    </row>
    <row r="947" spans="51:56" ht="11.25" customHeight="1" x14ac:dyDescent="0.25">
      <c r="AY947" s="102" t="s">
        <v>83</v>
      </c>
      <c r="AZ947" s="101">
        <f>_xll.qlInterestRateIndexFixingDate(Currency&amp;"ibor"&amp;Tenor,BA947,Trigger)</f>
        <v>45968</v>
      </c>
      <c r="BA947" s="101">
        <f>_xll.qlCalendarAdvance(Calendar,BA946,AY947,"f",,Trigger)</f>
        <v>45972</v>
      </c>
      <c r="BB947" s="101">
        <f>_xll.qlInterestRateIndexMaturity(Currency&amp;"ibor"&amp;Tenor,BA947,Trigger)</f>
        <v>46337</v>
      </c>
      <c r="BC947" s="246">
        <f>_xll.qlIndexFixing($AC$5,AZ947,TRUE,_xll.ohTrigger(Trigger,Trigger12M))</f>
        <v>2.3248730761549166E-2</v>
      </c>
      <c r="BD947" s="246">
        <f>_xll.qlIndexFixing($BE$1,AZ947,TRUE,_xll.ohTrigger(Trigger,Trigger12M))</f>
        <v>2.3361659575203572E-2</v>
      </c>
    </row>
    <row r="948" spans="51:56" ht="11.25" customHeight="1" x14ac:dyDescent="0.25">
      <c r="AY948" s="102" t="s">
        <v>83</v>
      </c>
      <c r="AZ948" s="101">
        <f>_xll.qlInterestRateIndexFixingDate(Currency&amp;"ibor"&amp;Tenor,BA948,Trigger)</f>
        <v>45975</v>
      </c>
      <c r="BA948" s="101">
        <f>_xll.qlCalendarAdvance(Calendar,BA947,AY948,"f",,Trigger)</f>
        <v>45979</v>
      </c>
      <c r="BB948" s="101">
        <f>_xll.qlInterestRateIndexMaturity(Currency&amp;"ibor"&amp;Tenor,BA948,Trigger)</f>
        <v>46344</v>
      </c>
      <c r="BC948" s="246">
        <f>_xll.qlIndexFixing($AC$5,AZ948,TRUE,_xll.ohTrigger(Trigger,Trigger12M))</f>
        <v>2.3254346338347692E-2</v>
      </c>
      <c r="BD948" s="246">
        <f>_xll.qlIndexFixing($BE$1,AZ948,TRUE,_xll.ohTrigger(Trigger,Trigger12M))</f>
        <v>2.3368314757922792E-2</v>
      </c>
    </row>
    <row r="949" spans="51:56" ht="11.25" customHeight="1" x14ac:dyDescent="0.25">
      <c r="AY949" s="102" t="s">
        <v>83</v>
      </c>
      <c r="AZ949" s="101">
        <f>_xll.qlInterestRateIndexFixingDate(Currency&amp;"ibor"&amp;Tenor,BA949,Trigger)</f>
        <v>45982</v>
      </c>
      <c r="BA949" s="101">
        <f>_xll.qlCalendarAdvance(Calendar,BA948,AY949,"f",,Trigger)</f>
        <v>45986</v>
      </c>
      <c r="BB949" s="101">
        <f>_xll.qlInterestRateIndexMaturity(Currency&amp;"ibor"&amp;Tenor,BA949,Trigger)</f>
        <v>46351</v>
      </c>
      <c r="BC949" s="246">
        <f>_xll.qlIndexFixing($AC$5,AZ949,TRUE,_xll.ohTrigger(Trigger,Trigger12M))</f>
        <v>2.3259861339164047E-2</v>
      </c>
      <c r="BD949" s="246">
        <f>_xll.qlIndexFixing($BE$1,AZ949,TRUE,_xll.ohTrigger(Trigger,Trigger12M))</f>
        <v>2.3374770904263834E-2</v>
      </c>
    </row>
    <row r="950" spans="51:56" ht="11.25" customHeight="1" x14ac:dyDescent="0.25">
      <c r="AY950" s="102" t="s">
        <v>83</v>
      </c>
      <c r="AZ950" s="101">
        <f>_xll.qlInterestRateIndexFixingDate(Currency&amp;"ibor"&amp;Tenor,BA950,Trigger)</f>
        <v>45989</v>
      </c>
      <c r="BA950" s="101">
        <f>_xll.qlCalendarAdvance(Calendar,BA949,AY950,"f",,Trigger)</f>
        <v>45993</v>
      </c>
      <c r="BB950" s="101">
        <f>_xll.qlInterestRateIndexMaturity(Currency&amp;"ibor"&amp;Tenor,BA950,Trigger)</f>
        <v>46358</v>
      </c>
      <c r="BC950" s="246">
        <f>_xll.qlIndexFixing($AC$5,AZ950,TRUE,_xll.ohTrigger(Trigger,Trigger12M))</f>
        <v>2.3265275762349574E-2</v>
      </c>
      <c r="BD950" s="246">
        <f>_xll.qlIndexFixing($BE$1,AZ950,TRUE,_xll.ohTrigger(Trigger,Trigger12M))</f>
        <v>2.3381028010408172E-2</v>
      </c>
    </row>
    <row r="951" spans="51:56" ht="11.25" customHeight="1" x14ac:dyDescent="0.25">
      <c r="AY951" s="102" t="s">
        <v>83</v>
      </c>
      <c r="AZ951" s="101">
        <f>_xll.qlInterestRateIndexFixingDate(Currency&amp;"ibor"&amp;Tenor,BA951,Trigger)</f>
        <v>45996</v>
      </c>
      <c r="BA951" s="101">
        <f>_xll.qlCalendarAdvance(Calendar,BA950,AY951,"f",,Trigger)</f>
        <v>46000</v>
      </c>
      <c r="BB951" s="101">
        <f>_xll.qlInterestRateIndexMaturity(Currency&amp;"ibor"&amp;Tenor,BA951,Trigger)</f>
        <v>46365</v>
      </c>
      <c r="BC951" s="246">
        <f>_xll.qlIndexFixing($AC$5,AZ951,TRUE,_xll.ohTrigger(Trigger,Trigger12M))</f>
        <v>2.3270589606286064E-2</v>
      </c>
      <c r="BD951" s="246">
        <f>_xll.qlIndexFixing($BE$1,AZ951,TRUE,_xll.ohTrigger(Trigger,Trigger12M))</f>
        <v>2.3387086072654651E-2</v>
      </c>
    </row>
    <row r="952" spans="51:56" ht="11.25" customHeight="1" x14ac:dyDescent="0.25">
      <c r="AY952" s="102" t="s">
        <v>83</v>
      </c>
      <c r="AZ952" s="101">
        <f>_xll.qlInterestRateIndexFixingDate(Currency&amp;"ibor"&amp;Tenor,BA952,Trigger)</f>
        <v>46003</v>
      </c>
      <c r="BA952" s="101">
        <f>_xll.qlCalendarAdvance(Calendar,BA951,AY952,"f",,Trigger)</f>
        <v>46007</v>
      </c>
      <c r="BB952" s="101">
        <f>_xll.qlInterestRateIndexMaturity(Currency&amp;"ibor"&amp;Tenor,BA952,Trigger)</f>
        <v>46372</v>
      </c>
      <c r="BC952" s="246">
        <f>_xll.qlIndexFixing($AC$5,AZ952,TRUE,_xll.ohTrigger(Trigger,Trigger12M))</f>
        <v>2.3275802869384864E-2</v>
      </c>
      <c r="BD952" s="246">
        <f>_xll.qlIndexFixing($BE$1,AZ952,TRUE,_xll.ohTrigger(Trigger,Trigger12M))</f>
        <v>2.3392945087420607E-2</v>
      </c>
    </row>
    <row r="953" spans="51:56" ht="11.25" customHeight="1" x14ac:dyDescent="0.25">
      <c r="AY953" s="102" t="s">
        <v>83</v>
      </c>
      <c r="AZ953" s="101">
        <f>_xll.qlInterestRateIndexFixingDate(Currency&amp;"ibor"&amp;Tenor,BA953,Trigger)</f>
        <v>46010</v>
      </c>
      <c r="BA953" s="101">
        <f>_xll.qlCalendarAdvance(Calendar,BA952,AY953,"f",,Trigger)</f>
        <v>46014</v>
      </c>
      <c r="BB953" s="101">
        <f>_xll.qlInterestRateIndexMaturity(Currency&amp;"ibor"&amp;Tenor,BA953,Trigger)</f>
        <v>46379</v>
      </c>
      <c r="BC953" s="246">
        <f>_xll.qlIndexFixing($AC$5,AZ953,TRUE,_xll.ohTrigger(Trigger,Trigger12M))</f>
        <v>2.3280915550087336E-2</v>
      </c>
      <c r="BD953" s="246">
        <f>_xll.qlIndexFixing($BE$1,AZ953,TRUE,_xll.ohTrigger(Trigger,Trigger12M))</f>
        <v>2.3398605051239658E-2</v>
      </c>
    </row>
    <row r="954" spans="51:56" ht="11.25" customHeight="1" x14ac:dyDescent="0.25">
      <c r="AY954" s="102" t="s">
        <v>83</v>
      </c>
      <c r="AZ954" s="101">
        <f>_xll.qlInterestRateIndexFixingDate(Currency&amp;"ibor"&amp;Tenor,BA954,Trigger)</f>
        <v>46015</v>
      </c>
      <c r="BA954" s="101">
        <f>_xll.qlCalendarAdvance(Calendar,BA953,AY954,"f",,Trigger)</f>
        <v>46021</v>
      </c>
      <c r="BB954" s="101">
        <f>_xll.qlInterestRateIndexMaturity(Currency&amp;"ibor"&amp;Tenor,BA954,Trigger)</f>
        <v>46386</v>
      </c>
      <c r="BC954" s="246">
        <f>_xll.qlIndexFixing($AC$5,AZ954,TRUE,_xll.ohTrigger(Trigger,Trigger12M))</f>
        <v>2.3285927646865278E-2</v>
      </c>
      <c r="BD954" s="246">
        <f>_xll.qlIndexFixing($BE$1,AZ954,TRUE,_xll.ohTrigger(Trigger,Trigger12M))</f>
        <v>2.3404065960764567E-2</v>
      </c>
    </row>
    <row r="955" spans="51:56" ht="11.25" customHeight="1" x14ac:dyDescent="0.25">
      <c r="AY955" s="102" t="s">
        <v>83</v>
      </c>
      <c r="AZ955" s="101">
        <f>_xll.qlInterestRateIndexFixingDate(Currency&amp;"ibor"&amp;Tenor,BA955,Trigger)</f>
        <v>46024</v>
      </c>
      <c r="BA955" s="101">
        <f>_xll.qlCalendarAdvance(Calendar,BA954,AY955,"f",,Trigger)</f>
        <v>46028</v>
      </c>
      <c r="BB955" s="101">
        <f>_xll.qlInterestRateIndexMaturity(Currency&amp;"ibor"&amp;Tenor,BA955,Trigger)</f>
        <v>46393</v>
      </c>
      <c r="BC955" s="246">
        <f>_xll.qlIndexFixing($AC$5,AZ955,TRUE,_xll.ohTrigger(Trigger,Trigger12M))</f>
        <v>2.3290839158220489E-2</v>
      </c>
      <c r="BD955" s="246">
        <f>_xll.qlIndexFixing($BE$1,AZ955,TRUE,_xll.ohTrigger(Trigger,Trigger12M))</f>
        <v>2.3409327812765258E-2</v>
      </c>
    </row>
    <row r="956" spans="51:56" ht="11.25" customHeight="1" x14ac:dyDescent="0.25">
      <c r="AY956" s="102" t="s">
        <v>83</v>
      </c>
      <c r="AZ956" s="101">
        <f>_xll.qlInterestRateIndexFixingDate(Currency&amp;"ibor"&amp;Tenor,BA956,Trigger)</f>
        <v>46031</v>
      </c>
      <c r="BA956" s="101">
        <f>_xll.qlCalendarAdvance(Calendar,BA955,AY956,"f",,Trigger)</f>
        <v>46035</v>
      </c>
      <c r="BB956" s="101">
        <f>_xll.qlInterestRateIndexMaturity(Currency&amp;"ibor"&amp;Tenor,BA956,Trigger)</f>
        <v>46400</v>
      </c>
      <c r="BC956" s="246">
        <f>_xll.qlIndexFixing($AC$5,AZ956,TRUE,_xll.ohTrigger(Trigger,Trigger12M))</f>
        <v>2.3295650082684336E-2</v>
      </c>
      <c r="BD956" s="246">
        <f>_xll.qlIndexFixing($BE$1,AZ956,TRUE,_xll.ohTrigger(Trigger,Trigger12M))</f>
        <v>2.3414390604129261E-2</v>
      </c>
    </row>
    <row r="957" spans="51:56" ht="11.25" customHeight="1" x14ac:dyDescent="0.25">
      <c r="AY957" s="102" t="s">
        <v>83</v>
      </c>
      <c r="AZ957" s="101">
        <f>_xll.qlInterestRateIndexFixingDate(Currency&amp;"ibor"&amp;Tenor,BA957,Trigger)</f>
        <v>46038</v>
      </c>
      <c r="BA957" s="101">
        <f>_xll.qlCalendarAdvance(Calendar,BA956,AY957,"f",,Trigger)</f>
        <v>46042</v>
      </c>
      <c r="BB957" s="101">
        <f>_xll.qlInterestRateIndexMaturity(Currency&amp;"ibor"&amp;Tenor,BA957,Trigger)</f>
        <v>46407</v>
      </c>
      <c r="BC957" s="246">
        <f>_xll.qlIndexFixing($AC$5,AZ957,TRUE,_xll.ohTrigger(Trigger,Trigger12M))</f>
        <v>2.330036041881928E-2</v>
      </c>
      <c r="BD957" s="246">
        <f>_xll.qlIndexFixing($BE$1,AZ957,TRUE,_xll.ohTrigger(Trigger,Trigger12M))</f>
        <v>2.3419254331862153E-2</v>
      </c>
    </row>
    <row r="958" spans="51:56" ht="11.25" customHeight="1" x14ac:dyDescent="0.25">
      <c r="AY958" s="102" t="s">
        <v>83</v>
      </c>
      <c r="AZ958" s="101">
        <f>_xll.qlInterestRateIndexFixingDate(Currency&amp;"ibor"&amp;Tenor,BA958,Trigger)</f>
        <v>46045</v>
      </c>
      <c r="BA958" s="101">
        <f>_xll.qlCalendarAdvance(Calendar,BA957,AY958,"f",,Trigger)</f>
        <v>46049</v>
      </c>
      <c r="BB958" s="101">
        <f>_xll.qlInterestRateIndexMaturity(Currency&amp;"ibor"&amp;Tenor,BA958,Trigger)</f>
        <v>46414</v>
      </c>
      <c r="BC958" s="246">
        <f>_xll.qlIndexFixing($AC$5,AZ958,TRUE,_xll.ohTrigger(Trigger,Trigger12M))</f>
        <v>2.3304970165216484E-2</v>
      </c>
      <c r="BD958" s="246">
        <f>_xll.qlIndexFixing($BE$1,AZ958,TRUE,_xll.ohTrigger(Trigger,Trigger12M))</f>
        <v>2.3423918993086889E-2</v>
      </c>
    </row>
    <row r="959" spans="51:56" ht="11.25" customHeight="1" x14ac:dyDescent="0.25">
      <c r="AY959" s="102" t="s">
        <v>83</v>
      </c>
      <c r="AZ959" s="101">
        <f>_xll.qlInterestRateIndexFixingDate(Currency&amp;"ibor"&amp;Tenor,BA959,Trigger)</f>
        <v>46052</v>
      </c>
      <c r="BA959" s="101">
        <f>_xll.qlCalendarAdvance(Calendar,BA958,AY959,"f",,Trigger)</f>
        <v>46056</v>
      </c>
      <c r="BB959" s="101">
        <f>_xll.qlInterestRateIndexMaturity(Currency&amp;"ibor"&amp;Tenor,BA959,Trigger)</f>
        <v>46421</v>
      </c>
      <c r="BC959" s="246">
        <f>_xll.qlIndexFixing($AC$5,AZ959,TRUE,_xll.ohTrigger(Trigger,Trigger12M))</f>
        <v>2.3309479320498632E-2</v>
      </c>
      <c r="BD959" s="246">
        <f>_xll.qlIndexFixing($BE$1,AZ959,TRUE,_xll.ohTrigger(Trigger,Trigger12M))</f>
        <v>2.3428384585044256E-2</v>
      </c>
    </row>
    <row r="960" spans="51:56" ht="11.25" customHeight="1" x14ac:dyDescent="0.25">
      <c r="AY960" s="102" t="s">
        <v>83</v>
      </c>
      <c r="AZ960" s="101">
        <f>_xll.qlInterestRateIndexFixingDate(Currency&amp;"ibor"&amp;Tenor,BA960,Trigger)</f>
        <v>46059</v>
      </c>
      <c r="BA960" s="101">
        <f>_xll.qlCalendarAdvance(Calendar,BA959,AY960,"f",,Trigger)</f>
        <v>46063</v>
      </c>
      <c r="BB960" s="101">
        <f>_xll.qlInterestRateIndexMaturity(Currency&amp;"ibor"&amp;Tenor,BA960,Trigger)</f>
        <v>46428</v>
      </c>
      <c r="BC960" s="246">
        <f>_xll.qlIndexFixing($AC$5,AZ960,TRUE,_xll.ohTrigger(Trigger,Trigger12M))</f>
        <v>2.3313887883316887E-2</v>
      </c>
      <c r="BD960" s="246">
        <f>_xll.qlIndexFixing($BE$1,AZ960,TRUE,_xll.ohTrigger(Trigger,Trigger12M))</f>
        <v>2.343265110509329E-2</v>
      </c>
    </row>
    <row r="961" spans="51:56" ht="11.25" customHeight="1" x14ac:dyDescent="0.25">
      <c r="AY961" s="102" t="s">
        <v>83</v>
      </c>
      <c r="AZ961" s="101">
        <f>_xll.qlInterestRateIndexFixingDate(Currency&amp;"ibor"&amp;Tenor,BA961,Trigger)</f>
        <v>46066</v>
      </c>
      <c r="BA961" s="101">
        <f>_xll.qlCalendarAdvance(Calendar,BA960,AY961,"f",,Trigger)</f>
        <v>46070</v>
      </c>
      <c r="BB961" s="101">
        <f>_xll.qlInterestRateIndexMaturity(Currency&amp;"ibor"&amp;Tenor,BA961,Trigger)</f>
        <v>46435</v>
      </c>
      <c r="BC961" s="246">
        <f>_xll.qlIndexFixing($AC$5,AZ961,TRUE,_xll.ohTrigger(Trigger,Trigger12M))</f>
        <v>2.3318195852354166E-2</v>
      </c>
      <c r="BD961" s="246">
        <f>_xll.qlIndexFixing($BE$1,AZ961,TRUE,_xll.ohTrigger(Trigger,Trigger12M))</f>
        <v>2.3436718550709775E-2</v>
      </c>
    </row>
    <row r="962" spans="51:56" ht="11.25" customHeight="1" x14ac:dyDescent="0.25">
      <c r="AY962" s="102" t="s">
        <v>83</v>
      </c>
      <c r="AZ962" s="101">
        <f>_xll.qlInterestRateIndexFixingDate(Currency&amp;"ibor"&amp;Tenor,BA962,Trigger)</f>
        <v>46073</v>
      </c>
      <c r="BA962" s="101">
        <f>_xll.qlCalendarAdvance(Calendar,BA961,AY962,"f",,Trigger)</f>
        <v>46077</v>
      </c>
      <c r="BB962" s="101">
        <f>_xll.qlInterestRateIndexMaturity(Currency&amp;"ibor"&amp;Tenor,BA962,Trigger)</f>
        <v>46442</v>
      </c>
      <c r="BC962" s="246">
        <f>_xll.qlIndexFixing($AC$5,AZ962,TRUE,_xll.ohTrigger(Trigger,Trigger12M))</f>
        <v>2.3322403226322296E-2</v>
      </c>
      <c r="BD962" s="246">
        <f>_xll.qlIndexFixing($BE$1,AZ962,TRUE,_xll.ohTrigger(Trigger,Trigger12M))</f>
        <v>2.3440586919488395E-2</v>
      </c>
    </row>
    <row r="963" spans="51:56" ht="11.25" customHeight="1" x14ac:dyDescent="0.25">
      <c r="AY963" s="102" t="s">
        <v>83</v>
      </c>
      <c r="AZ963" s="101">
        <f>_xll.qlInterestRateIndexFixingDate(Currency&amp;"ibor"&amp;Tenor,BA963,Trigger)</f>
        <v>46080</v>
      </c>
      <c r="BA963" s="101">
        <f>_xll.qlCalendarAdvance(Calendar,BA962,AY963,"f",,Trigger)</f>
        <v>46084</v>
      </c>
      <c r="BB963" s="101">
        <f>_xll.qlInterestRateIndexMaturity(Currency&amp;"ibor"&amp;Tenor,BA963,Trigger)</f>
        <v>46449</v>
      </c>
      <c r="BC963" s="246">
        <f>_xll.qlIndexFixing($AC$5,AZ963,TRUE,_xll.ohTrigger(Trigger,Trigger12M))</f>
        <v>2.3326510003963317E-2</v>
      </c>
      <c r="BD963" s="246">
        <f>_xll.qlIndexFixing($BE$1,AZ963,TRUE,_xll.ohTrigger(Trigger,Trigger12M))</f>
        <v>2.3444256209140566E-2</v>
      </c>
    </row>
    <row r="964" spans="51:56" ht="11.25" customHeight="1" x14ac:dyDescent="0.25">
      <c r="AY964" s="102" t="s">
        <v>83</v>
      </c>
      <c r="AZ964" s="101">
        <f>_xll.qlInterestRateIndexFixingDate(Currency&amp;"ibor"&amp;Tenor,BA964,Trigger)</f>
        <v>46087</v>
      </c>
      <c r="BA964" s="101">
        <f>_xll.qlCalendarAdvance(Calendar,BA963,AY964,"f",,Trigger)</f>
        <v>46091</v>
      </c>
      <c r="BB964" s="101">
        <f>_xll.qlInterestRateIndexMaturity(Currency&amp;"ibor"&amp;Tenor,BA964,Trigger)</f>
        <v>46456</v>
      </c>
      <c r="BC964" s="246">
        <f>_xll.qlIndexFixing($AC$5,AZ964,TRUE,_xll.ohTrigger(Trigger,Trigger12M))</f>
        <v>2.3330516184049726E-2</v>
      </c>
      <c r="BD964" s="246">
        <f>_xll.qlIndexFixing($BE$1,AZ964,TRUE,_xll.ohTrigger(Trigger,Trigger12M))</f>
        <v>2.3447726417495977E-2</v>
      </c>
    </row>
    <row r="965" spans="51:56" ht="11.25" customHeight="1" x14ac:dyDescent="0.25">
      <c r="AY965" s="102" t="s">
        <v>83</v>
      </c>
      <c r="AZ965" s="101">
        <f>_xll.qlInterestRateIndexFixingDate(Currency&amp;"ibor"&amp;Tenor,BA965,Trigger)</f>
        <v>46094</v>
      </c>
      <c r="BA965" s="101">
        <f>_xll.qlCalendarAdvance(Calendar,BA964,AY965,"f",,Trigger)</f>
        <v>46098</v>
      </c>
      <c r="BB965" s="101">
        <f>_xll.qlInterestRateIndexMaturity(Currency&amp;"ibor"&amp;Tenor,BA965,Trigger)</f>
        <v>46463</v>
      </c>
      <c r="BC965" s="246">
        <f>_xll.qlIndexFixing($AC$5,AZ965,TRUE,_xll.ohTrigger(Trigger,Trigger12M))</f>
        <v>2.3334421765383792E-2</v>
      </c>
      <c r="BD965" s="246">
        <f>_xll.qlIndexFixing($BE$1,AZ965,TRUE,_xll.ohTrigger(Trigger,Trigger12M))</f>
        <v>2.3450997542502131E-2</v>
      </c>
    </row>
    <row r="966" spans="51:56" ht="11.25" customHeight="1" x14ac:dyDescent="0.25">
      <c r="AY966" s="102" t="s">
        <v>83</v>
      </c>
      <c r="AZ966" s="101">
        <f>_xll.qlInterestRateIndexFixingDate(Currency&amp;"ibor"&amp;Tenor,BA966,Trigger)</f>
        <v>46101</v>
      </c>
      <c r="BA966" s="101">
        <f>_xll.qlCalendarAdvance(Calendar,BA965,AY966,"f",,Trigger)</f>
        <v>46105</v>
      </c>
      <c r="BB966" s="101">
        <f>_xll.qlInterestRateIndexMaturity(Currency&amp;"ibor"&amp;Tenor,BA966,Trigger)</f>
        <v>46470</v>
      </c>
      <c r="BC966" s="246">
        <f>_xll.qlIndexFixing($AC$5,AZ966,TRUE,_xll.ohTrigger(Trigger,Trigger12M))</f>
        <v>2.3338226746798012E-2</v>
      </c>
      <c r="BD966" s="246">
        <f>_xll.qlIndexFixing($BE$1,AZ966,TRUE,_xll.ohTrigger(Trigger,Trigger12M))</f>
        <v>2.3454069582223916E-2</v>
      </c>
    </row>
    <row r="967" spans="51:56" ht="11.25" customHeight="1" x14ac:dyDescent="0.25">
      <c r="AY967" s="102" t="s">
        <v>83</v>
      </c>
      <c r="AZ967" s="101">
        <f>_xll.qlInterestRateIndexFixingDate(Currency&amp;"ibor"&amp;Tenor,BA967,Trigger)</f>
        <v>46108</v>
      </c>
      <c r="BA967" s="101">
        <f>_xll.qlCalendarAdvance(Calendar,BA966,AY967,"f",,Trigger)</f>
        <v>46112</v>
      </c>
      <c r="BB967" s="101">
        <f>_xll.qlInterestRateIndexMaturity(Currency&amp;"ibor"&amp;Tenor,BA967,Trigger)</f>
        <v>46477</v>
      </c>
      <c r="BC967" s="246">
        <f>_xll.qlIndexFixing($AC$5,AZ967,TRUE,_xll.ohTrigger(Trigger,Trigger12M))</f>
        <v>2.3341931127154887E-2</v>
      </c>
      <c r="BD967" s="246">
        <f>_xll.qlIndexFixing($BE$1,AZ967,TRUE,_xll.ohTrigger(Trigger,Trigger12M))</f>
        <v>2.3456942534844708E-2</v>
      </c>
    </row>
    <row r="968" spans="51:56" ht="11.25" customHeight="1" x14ac:dyDescent="0.25">
      <c r="AY968" s="102" t="s">
        <v>83</v>
      </c>
      <c r="AZ968" s="101">
        <f>_xll.qlInterestRateIndexFixingDate(Currency&amp;"ibor"&amp;Tenor,BA968,Trigger)</f>
        <v>46113</v>
      </c>
      <c r="BA968" s="101">
        <f>_xll.qlCalendarAdvance(Calendar,BA967,AY968,"f",,Trigger)</f>
        <v>46119</v>
      </c>
      <c r="BB968" s="101">
        <f>_xll.qlInterestRateIndexMaturity(Currency&amp;"ibor"&amp;Tenor,BA968,Trigger)</f>
        <v>46484</v>
      </c>
      <c r="BC968" s="246">
        <f>_xll.qlIndexFixing($AC$5,AZ968,TRUE,_xll.ohTrigger(Trigger,Trigger12M))</f>
        <v>2.3345534905346913E-2</v>
      </c>
      <c r="BD968" s="246">
        <f>_xll.qlIndexFixing($BE$1,AZ968,TRUE,_xll.ohTrigger(Trigger,Trigger12M))</f>
        <v>2.3459616398664378E-2</v>
      </c>
    </row>
    <row r="969" spans="51:56" ht="11.25" customHeight="1" x14ac:dyDescent="0.25">
      <c r="AY969" s="102" t="s">
        <v>83</v>
      </c>
      <c r="AZ969" s="101">
        <f>_xll.qlInterestRateIndexFixingDate(Currency&amp;"ibor"&amp;Tenor,BA969,Trigger)</f>
        <v>46122</v>
      </c>
      <c r="BA969" s="101">
        <f>_xll.qlCalendarAdvance(Calendar,BA968,AY969,"f",,Trigger)</f>
        <v>46126</v>
      </c>
      <c r="BB969" s="101">
        <f>_xll.qlInterestRateIndexMaturity(Currency&amp;"ibor"&amp;Tenor,BA969,Trigger)</f>
        <v>46491</v>
      </c>
      <c r="BC969" s="246">
        <f>_xll.qlIndexFixing($AC$5,AZ969,TRUE,_xll.ohTrigger(Trigger,Trigger12M))</f>
        <v>2.3349038080297039E-2</v>
      </c>
      <c r="BD969" s="246">
        <f>_xll.qlIndexFixing($BE$1,AZ969,TRUE,_xll.ohTrigger(Trigger,Trigger12M))</f>
        <v>2.3462091172101737E-2</v>
      </c>
    </row>
    <row r="970" spans="51:56" ht="11.25" customHeight="1" x14ac:dyDescent="0.25">
      <c r="AY970" s="102" t="s">
        <v>83</v>
      </c>
      <c r="AZ970" s="101">
        <f>_xll.qlInterestRateIndexFixingDate(Currency&amp;"ibor"&amp;Tenor,BA970,Trigger)</f>
        <v>46129</v>
      </c>
      <c r="BA970" s="101">
        <f>_xll.qlCalendarAdvance(Calendar,BA969,AY970,"f",,Trigger)</f>
        <v>46133</v>
      </c>
      <c r="BB970" s="101">
        <f>_xll.qlInterestRateIndexMaturity(Currency&amp;"ibor"&amp;Tenor,BA970,Trigger)</f>
        <v>46498</v>
      </c>
      <c r="BC970" s="246">
        <f>_xll.qlIndexFixing($AC$5,AZ970,TRUE,_xll.ohTrigger(Trigger,Trigger12M))</f>
        <v>2.3352440650957554E-2</v>
      </c>
      <c r="BD970" s="246">
        <f>_xll.qlIndexFixing($BE$1,AZ970,TRUE,_xll.ohTrigger(Trigger,Trigger12M))</f>
        <v>2.3464366853693176E-2</v>
      </c>
    </row>
    <row r="971" spans="51:56" ht="11.25" customHeight="1" x14ac:dyDescent="0.25">
      <c r="AY971" s="102" t="s">
        <v>83</v>
      </c>
      <c r="AZ971" s="101">
        <f>_xll.qlInterestRateIndexFixingDate(Currency&amp;"ibor"&amp;Tenor,BA971,Trigger)</f>
        <v>46136</v>
      </c>
      <c r="BA971" s="101">
        <f>_xll.qlCalendarAdvance(Calendar,BA970,AY971,"f",,Trigger)</f>
        <v>46140</v>
      </c>
      <c r="BB971" s="101">
        <f>_xll.qlInterestRateIndexMaturity(Currency&amp;"ibor"&amp;Tenor,BA971,Trigger)</f>
        <v>46505</v>
      </c>
      <c r="BC971" s="246">
        <f>_xll.qlIndexFixing($AC$5,AZ971,TRUE,_xll.ohTrigger(Trigger,Trigger12M))</f>
        <v>2.3355742616311188E-2</v>
      </c>
      <c r="BD971" s="246">
        <f>_xll.qlIndexFixing($BE$1,AZ971,TRUE,_xll.ohTrigger(Trigger,Trigger12M))</f>
        <v>2.3466443442091839E-2</v>
      </c>
    </row>
    <row r="972" spans="51:56" ht="11.25" customHeight="1" x14ac:dyDescent="0.25">
      <c r="AY972" s="102" t="s">
        <v>83</v>
      </c>
      <c r="AZ972" s="101">
        <f>_xll.qlInterestRateIndexFixingDate(Currency&amp;"ibor"&amp;Tenor,BA972,Trigger)</f>
        <v>46142</v>
      </c>
      <c r="BA972" s="101">
        <f>_xll.qlCalendarAdvance(Calendar,BA971,AY972,"f",,Trigger)</f>
        <v>46147</v>
      </c>
      <c r="BB972" s="101">
        <f>_xll.qlInterestRateIndexMaturity(Currency&amp;"ibor"&amp;Tenor,BA972,Trigger)</f>
        <v>46512</v>
      </c>
      <c r="BC972" s="246">
        <f>_xll.qlIndexFixing($AC$5,AZ972,TRUE,_xll.ohTrigger(Trigger,Trigger12M))</f>
        <v>2.3358943975371336E-2</v>
      </c>
      <c r="BD972" s="246">
        <f>_xll.qlIndexFixing($BE$1,AZ972,TRUE,_xll.ohTrigger(Trigger,Trigger12M))</f>
        <v>2.3468320936070205E-2</v>
      </c>
    </row>
    <row r="973" spans="51:56" ht="11.25" customHeight="1" x14ac:dyDescent="0.25">
      <c r="AY973" s="102" t="s">
        <v>83</v>
      </c>
      <c r="AZ973" s="101">
        <f>_xll.qlInterestRateIndexFixingDate(Currency&amp;"ibor"&amp;Tenor,BA973,Trigger)</f>
        <v>46150</v>
      </c>
      <c r="BA973" s="101">
        <f>_xll.qlCalendarAdvance(Calendar,BA972,AY973,"f",,Trigger)</f>
        <v>46154</v>
      </c>
      <c r="BB973" s="101">
        <f>_xll.qlInterestRateIndexMaturity(Currency&amp;"ibor"&amp;Tenor,BA973,Trigger)</f>
        <v>46519</v>
      </c>
      <c r="BC973" s="246">
        <f>_xll.qlIndexFixing($AC$5,AZ973,TRUE,_xll.ohTrigger(Trigger,Trigger12M))</f>
        <v>2.3362044727180731E-2</v>
      </c>
      <c r="BD973" s="246">
        <f>_xll.qlIndexFixing($BE$1,AZ973,TRUE,_xll.ohTrigger(Trigger,Trigger12M))</f>
        <v>2.346999933451728E-2</v>
      </c>
    </row>
    <row r="974" spans="51:56" ht="11.25" customHeight="1" x14ac:dyDescent="0.25">
      <c r="AY974" s="102" t="s">
        <v>83</v>
      </c>
      <c r="AZ974" s="101">
        <f>_xll.qlInterestRateIndexFixingDate(Currency&amp;"ibor"&amp;Tenor,BA974,Trigger)</f>
        <v>46157</v>
      </c>
      <c r="BA974" s="101">
        <f>_xll.qlCalendarAdvance(Calendar,BA973,AY974,"f",,Trigger)</f>
        <v>46161</v>
      </c>
      <c r="BB974" s="101">
        <f>_xll.qlInterestRateIndexMaturity(Currency&amp;"ibor"&amp;Tenor,BA974,Trigger)</f>
        <v>46526</v>
      </c>
      <c r="BC974" s="246">
        <f>_xll.qlIndexFixing($AC$5,AZ974,TRUE,_xll.ohTrigger(Trigger,Trigger12M))</f>
        <v>2.336504487081234E-2</v>
      </c>
      <c r="BD974" s="246">
        <f>_xll.qlIndexFixing($BE$1,AZ974,TRUE,_xll.ohTrigger(Trigger,Trigger12M))</f>
        <v>2.3471478636440321E-2</v>
      </c>
    </row>
    <row r="975" spans="51:56" ht="11.25" customHeight="1" x14ac:dyDescent="0.25">
      <c r="AY975" s="102" t="s">
        <v>83</v>
      </c>
      <c r="AZ975" s="101">
        <f>_xll.qlInterestRateIndexFixingDate(Currency&amp;"ibor"&amp;Tenor,BA975,Trigger)</f>
        <v>46164</v>
      </c>
      <c r="BA975" s="101">
        <f>_xll.qlCalendarAdvance(Calendar,BA974,AY975,"f",,Trigger)</f>
        <v>46168</v>
      </c>
      <c r="BB975" s="101">
        <f>_xll.qlInterestRateIndexMaturity(Currency&amp;"ibor"&amp;Tenor,BA975,Trigger)</f>
        <v>46533</v>
      </c>
      <c r="BC975" s="246">
        <f>_xll.qlIndexFixing($AC$5,AZ975,TRUE,_xll.ohTrigger(Trigger,Trigger12M))</f>
        <v>2.3367944405369125E-2</v>
      </c>
      <c r="BD975" s="246">
        <f>_xll.qlIndexFixing($BE$1,AZ975,TRUE,_xll.ohTrigger(Trigger,Trigger12M))</f>
        <v>2.347275884096419E-2</v>
      </c>
    </row>
    <row r="976" spans="51:56" ht="11.25" customHeight="1" x14ac:dyDescent="0.25">
      <c r="AY976" s="102" t="s">
        <v>83</v>
      </c>
      <c r="AZ976" s="101">
        <f>_xll.qlInterestRateIndexFixingDate(Currency&amp;"ibor"&amp;Tenor,BA976,Trigger)</f>
        <v>46171</v>
      </c>
      <c r="BA976" s="101">
        <f>_xll.qlCalendarAdvance(Calendar,BA975,AY976,"f",,Trigger)</f>
        <v>46175</v>
      </c>
      <c r="BB976" s="101">
        <f>_xll.qlInterestRateIndexMaturity(Currency&amp;"ibor"&amp;Tenor,BA976,Trigger)</f>
        <v>46540</v>
      </c>
      <c r="BC976" s="246">
        <f>_xll.qlIndexFixing($AC$5,AZ976,TRUE,_xll.ohTrigger(Trigger,Trigger12M))</f>
        <v>2.337074332998449E-2</v>
      </c>
      <c r="BD976" s="246">
        <f>_xll.qlIndexFixing($BE$1,AZ976,TRUE,_xll.ohTrigger(Trigger,Trigger12M))</f>
        <v>2.3473839947331796E-2</v>
      </c>
    </row>
    <row r="977" spans="51:56" ht="11.25" customHeight="1" x14ac:dyDescent="0.25">
      <c r="AY977" s="102" t="s">
        <v>83</v>
      </c>
      <c r="AZ977" s="101">
        <f>_xll.qlInterestRateIndexFixingDate(Currency&amp;"ibor"&amp;Tenor,BA977,Trigger)</f>
        <v>46178</v>
      </c>
      <c r="BA977" s="101">
        <f>_xll.qlCalendarAdvance(Calendar,BA976,AY977,"f",,Trigger)</f>
        <v>46182</v>
      </c>
      <c r="BB977" s="101">
        <f>_xll.qlInterestRateIndexMaturity(Currency&amp;"ibor"&amp;Tenor,BA977,Trigger)</f>
        <v>46547</v>
      </c>
      <c r="BC977" s="246">
        <f>_xll.qlIndexFixing($AC$5,AZ977,TRUE,_xll.ohTrigger(Trigger,Trigger12M))</f>
        <v>2.3373441643821623E-2</v>
      </c>
      <c r="BD977" s="246">
        <f>_xll.qlIndexFixing($BE$1,AZ977,TRUE,_xll.ohTrigger(Trigger,Trigger12M))</f>
        <v>2.3474721954903872E-2</v>
      </c>
    </row>
    <row r="978" spans="51:56" ht="11.25" customHeight="1" x14ac:dyDescent="0.25">
      <c r="AY978" s="102" t="s">
        <v>83</v>
      </c>
      <c r="AZ978" s="101">
        <f>_xll.qlInterestRateIndexFixingDate(Currency&amp;"ibor"&amp;Tenor,BA978,Trigger)</f>
        <v>46185</v>
      </c>
      <c r="BA978" s="101">
        <f>_xll.qlCalendarAdvance(Calendar,BA977,AY978,"f",,Trigger)</f>
        <v>46189</v>
      </c>
      <c r="BB978" s="101">
        <f>_xll.qlInterestRateIndexMaturity(Currency&amp;"ibor"&amp;Tenor,BA978,Trigger)</f>
        <v>46554</v>
      </c>
      <c r="BC978" s="246">
        <f>_xll.qlIndexFixing($AC$5,AZ978,TRUE,_xll.ohTrigger(Trigger,Trigger12M))</f>
        <v>2.3376039346073723E-2</v>
      </c>
      <c r="BD978" s="246">
        <f>_xll.qlIndexFixing($BE$1,AZ978,TRUE,_xll.ohTrigger(Trigger,Trigger12M))</f>
        <v>2.3475404863158311E-2</v>
      </c>
    </row>
    <row r="979" spans="51:56" ht="11.25" customHeight="1" x14ac:dyDescent="0.25">
      <c r="AY979" s="102" t="s">
        <v>83</v>
      </c>
      <c r="AZ979" s="101">
        <f>_xll.qlInterestRateIndexFixingDate(Currency&amp;"ibor"&amp;Tenor,BA979,Trigger)</f>
        <v>46192</v>
      </c>
      <c r="BA979" s="101">
        <f>_xll.qlCalendarAdvance(Calendar,BA978,AY979,"f",,Trigger)</f>
        <v>46196</v>
      </c>
      <c r="BB979" s="101">
        <f>_xll.qlInterestRateIndexMaturity(Currency&amp;"ibor"&amp;Tenor,BA979,Trigger)</f>
        <v>46561</v>
      </c>
      <c r="BC979" s="246">
        <f>_xll.qlIndexFixing($AC$5,AZ979,TRUE,_xll.ohTrigger(Trigger,Trigger12M))</f>
        <v>2.3378536435964204E-2</v>
      </c>
      <c r="BD979" s="246">
        <f>_xll.qlIndexFixing($BE$1,AZ979,TRUE,_xll.ohTrigger(Trigger,Trigger12M))</f>
        <v>2.3475888671691272E-2</v>
      </c>
    </row>
    <row r="980" spans="51:56" ht="11.25" customHeight="1" x14ac:dyDescent="0.25">
      <c r="AY980" s="102" t="s">
        <v>83</v>
      </c>
      <c r="AZ980" s="101">
        <f>_xll.qlInterestRateIndexFixingDate(Currency&amp;"ibor"&amp;Tenor,BA980,Trigger)</f>
        <v>46199</v>
      </c>
      <c r="BA980" s="101">
        <f>_xll.qlCalendarAdvance(Calendar,BA979,AY980,"f",,Trigger)</f>
        <v>46203</v>
      </c>
      <c r="BB980" s="101">
        <f>_xll.qlInterestRateIndexMaturity(Currency&amp;"ibor"&amp;Tenor,BA980,Trigger)</f>
        <v>46568</v>
      </c>
      <c r="BC980" s="246">
        <f>_xll.qlIndexFixing($AC$5,AZ980,TRUE,_xll.ohTrigger(Trigger,Trigger12M))</f>
        <v>2.3380932912746701E-2</v>
      </c>
      <c r="BD980" s="246">
        <f>_xll.qlIndexFixing($BE$1,AZ980,TRUE,_xll.ohTrigger(Trigger,Trigger12M))</f>
        <v>2.347617338021674E-2</v>
      </c>
    </row>
    <row r="981" spans="51:56" ht="11.25" customHeight="1" x14ac:dyDescent="0.25">
      <c r="AY981" s="102" t="s">
        <v>83</v>
      </c>
      <c r="AZ981" s="101">
        <f>_xll.qlInterestRateIndexFixingDate(Currency&amp;"ibor"&amp;Tenor,BA981,Trigger)</f>
        <v>46206</v>
      </c>
      <c r="BA981" s="101">
        <f>_xll.qlCalendarAdvance(Calendar,BA980,AY981,"f",,Trigger)</f>
        <v>46210</v>
      </c>
      <c r="BB981" s="101">
        <f>_xll.qlInterestRateIndexMaturity(Currency&amp;"ibor"&amp;Tenor,BA981,Trigger)</f>
        <v>46575</v>
      </c>
      <c r="BC981" s="246">
        <f>_xll.qlIndexFixing($AC$5,AZ981,TRUE,_xll.ohTrigger(Trigger,Trigger12M))</f>
        <v>2.3380929921843176E-2</v>
      </c>
      <c r="BD981" s="246">
        <f>_xll.qlIndexFixing($BE$1,AZ981,TRUE,_xll.ohTrigger(Trigger,Trigger12M))</f>
        <v>2.3476259238033377E-2</v>
      </c>
    </row>
    <row r="982" spans="51:56" ht="11.25" customHeight="1" x14ac:dyDescent="0.25">
      <c r="AY982" s="102" t="s">
        <v>83</v>
      </c>
      <c r="AZ982" s="101">
        <f>_xll.qlInterestRateIndexFixingDate(Currency&amp;"ibor"&amp;Tenor,BA982,Trigger)</f>
        <v>46213</v>
      </c>
      <c r="BA982" s="101">
        <f>_xll.qlCalendarAdvance(Calendar,BA981,AY982,"f",,Trigger)</f>
        <v>46217</v>
      </c>
      <c r="BB982" s="101">
        <f>_xll.qlInterestRateIndexMaturity(Currency&amp;"ibor"&amp;Tenor,BA982,Trigger)</f>
        <v>46582</v>
      </c>
      <c r="BC982" s="246">
        <f>_xll.qlIndexFixing($AC$5,AZ982,TRUE,_xll.ohTrigger(Trigger,Trigger12M))</f>
        <v>2.3379905144977071E-2</v>
      </c>
      <c r="BD982" s="246">
        <f>_xll.qlIndexFixing($BE$1,AZ982,TRUE,_xll.ohTrigger(Trigger,Trigger12M))</f>
        <v>2.3476148945324932E-2</v>
      </c>
    </row>
    <row r="983" spans="51:56" ht="11.25" customHeight="1" x14ac:dyDescent="0.25">
      <c r="AY983" s="102" t="s">
        <v>83</v>
      </c>
      <c r="AZ983" s="101">
        <f>_xll.qlInterestRateIndexFixingDate(Currency&amp;"ibor"&amp;Tenor,BA983,Trigger)</f>
        <v>46220</v>
      </c>
      <c r="BA983" s="101">
        <f>_xll.qlCalendarAdvance(Calendar,BA982,AY983,"f",,Trigger)</f>
        <v>46224</v>
      </c>
      <c r="BB983" s="101">
        <f>_xll.qlInterestRateIndexMaturity(Currency&amp;"ibor"&amp;Tenor,BA983,Trigger)</f>
        <v>46589</v>
      </c>
      <c r="BC983" s="246">
        <f>_xll.qlIndexFixing($AC$5,AZ983,TRUE,_xll.ohTrigger(Trigger,Trigger12M))</f>
        <v>2.3378777852261567E-2</v>
      </c>
      <c r="BD983" s="246">
        <f>_xll.qlIndexFixing($BE$1,AZ983,TRUE,_xll.ohTrigger(Trigger,Trigger12M))</f>
        <v>2.3475846593419447E-2</v>
      </c>
    </row>
    <row r="984" spans="51:56" ht="11.25" customHeight="1" x14ac:dyDescent="0.25">
      <c r="AY984" s="102" t="s">
        <v>83</v>
      </c>
      <c r="AZ984" s="101">
        <f>_xll.qlInterestRateIndexFixingDate(Currency&amp;"ibor"&amp;Tenor,BA984,Trigger)</f>
        <v>46227</v>
      </c>
      <c r="BA984" s="101">
        <f>_xll.qlCalendarAdvance(Calendar,BA983,AY984,"f",,Trigger)</f>
        <v>46231</v>
      </c>
      <c r="BB984" s="101">
        <f>_xll.qlInterestRateIndexMaturity(Currency&amp;"ibor"&amp;Tenor,BA984,Trigger)</f>
        <v>46596</v>
      </c>
      <c r="BC984" s="246">
        <f>_xll.qlIndexFixing($AC$5,AZ984,TRUE,_xll.ohTrigger(Trigger,Trigger12M))</f>
        <v>2.3377548044040498E-2</v>
      </c>
      <c r="BD984" s="246">
        <f>_xll.qlIndexFixing($BE$1,AZ984,TRUE,_xll.ohTrigger(Trigger,Trigger12M))</f>
        <v>2.3475356289715615E-2</v>
      </c>
    </row>
    <row r="985" spans="51:56" ht="11.25" customHeight="1" x14ac:dyDescent="0.25">
      <c r="AY985" s="102" t="s">
        <v>83</v>
      </c>
      <c r="AZ985" s="101">
        <f>_xll.qlInterestRateIndexFixingDate(Currency&amp;"ibor"&amp;Tenor,BA985,Trigger)</f>
        <v>46234</v>
      </c>
      <c r="BA985" s="101">
        <f>_xll.qlCalendarAdvance(Calendar,BA984,AY985,"f",,Trigger)</f>
        <v>46238</v>
      </c>
      <c r="BB985" s="101">
        <f>_xll.qlInterestRateIndexMaturity(Currency&amp;"ibor"&amp;Tenor,BA985,Trigger)</f>
        <v>46603</v>
      </c>
      <c r="BC985" s="246">
        <f>_xll.qlIndexFixing($AC$5,AZ985,TRUE,_xll.ohTrigger(Trigger,Trigger12M))</f>
        <v>2.3376215720688362E-2</v>
      </c>
      <c r="BD985" s="246">
        <f>_xll.qlIndexFixing($BE$1,AZ985,TRUE,_xll.ohTrigger(Trigger,Trigger12M))</f>
        <v>2.3474682141712222E-2</v>
      </c>
    </row>
    <row r="986" spans="51:56" ht="11.25" customHeight="1" x14ac:dyDescent="0.25">
      <c r="AY986" s="102" t="s">
        <v>83</v>
      </c>
      <c r="AZ986" s="101">
        <f>_xll.qlInterestRateIndexFixingDate(Currency&amp;"ibor"&amp;Tenor,BA986,Trigger)</f>
        <v>46241</v>
      </c>
      <c r="BA986" s="101">
        <f>_xll.qlCalendarAdvance(Calendar,BA985,AY986,"f",,Trigger)</f>
        <v>46245</v>
      </c>
      <c r="BB986" s="101">
        <f>_xll.qlInterestRateIndexMaturity(Currency&amp;"ibor"&amp;Tenor,BA986,Trigger)</f>
        <v>46610</v>
      </c>
      <c r="BC986" s="246">
        <f>_xll.qlIndexFixing($AC$5,AZ986,TRUE,_xll.ohTrigger(Trigger,Trigger12M))</f>
        <v>2.337478088261075E-2</v>
      </c>
      <c r="BD986" s="246">
        <f>_xll.qlIndexFixing($BE$1,AZ986,TRUE,_xll.ohTrigger(Trigger,Trigger12M))</f>
        <v>2.3473828256998053E-2</v>
      </c>
    </row>
    <row r="987" spans="51:56" ht="11.25" customHeight="1" x14ac:dyDescent="0.25">
      <c r="AY987" s="102" t="s">
        <v>83</v>
      </c>
      <c r="AZ987" s="101">
        <f>_xll.qlInterestRateIndexFixingDate(Currency&amp;"ibor"&amp;Tenor,BA987,Trigger)</f>
        <v>46248</v>
      </c>
      <c r="BA987" s="101">
        <f>_xll.qlCalendarAdvance(Calendar,BA986,AY987,"f",,Trigger)</f>
        <v>46252</v>
      </c>
      <c r="BB987" s="101">
        <f>_xll.qlInterestRateIndexMaturity(Currency&amp;"ibor"&amp;Tenor,BA987,Trigger)</f>
        <v>46617</v>
      </c>
      <c r="BC987" s="246">
        <f>_xll.qlIndexFixing($AC$5,AZ987,TRUE,_xll.ohTrigger(Trigger,Trigger12M))</f>
        <v>2.3373243530244794E-2</v>
      </c>
      <c r="BD987" s="246">
        <f>_xll.qlIndexFixing($BE$1,AZ987,TRUE,_xll.ohTrigger(Trigger,Trigger12M))</f>
        <v>2.3472798743245558E-2</v>
      </c>
    </row>
    <row r="988" spans="51:56" ht="11.25" customHeight="1" x14ac:dyDescent="0.25">
      <c r="AY988" s="102" t="s">
        <v>83</v>
      </c>
      <c r="AZ988" s="101">
        <f>_xll.qlInterestRateIndexFixingDate(Currency&amp;"ibor"&amp;Tenor,BA988,Trigger)</f>
        <v>46255</v>
      </c>
      <c r="BA988" s="101">
        <f>_xll.qlCalendarAdvance(Calendar,BA987,AY988,"f",,Trigger)</f>
        <v>46259</v>
      </c>
      <c r="BB988" s="101">
        <f>_xll.qlInterestRateIndexMaturity(Currency&amp;"ibor"&amp;Tenor,BA988,Trigger)</f>
        <v>46624</v>
      </c>
      <c r="BC988" s="246">
        <f>_xll.qlIndexFixing($AC$5,AZ988,TRUE,_xll.ohTrigger(Trigger,Trigger12M))</f>
        <v>2.3371603664058719E-2</v>
      </c>
      <c r="BD988" s="246">
        <f>_xll.qlIndexFixing($BE$1,AZ988,TRUE,_xll.ohTrigger(Trigger,Trigger12M))</f>
        <v>2.3471597708204058E-2</v>
      </c>
    </row>
    <row r="989" spans="51:56" ht="11.25" customHeight="1" x14ac:dyDescent="0.25">
      <c r="AY989" s="102" t="s">
        <v>83</v>
      </c>
      <c r="AZ989" s="101">
        <f>_xll.qlInterestRateIndexFixingDate(Currency&amp;"ibor"&amp;Tenor,BA989,Trigger)</f>
        <v>46262</v>
      </c>
      <c r="BA989" s="101">
        <f>_xll.qlCalendarAdvance(Calendar,BA988,AY989,"f",,Trigger)</f>
        <v>46266</v>
      </c>
      <c r="BB989" s="101">
        <f>_xll.qlInterestRateIndexMaturity(Currency&amp;"ibor"&amp;Tenor,BA989,Trigger)</f>
        <v>46631</v>
      </c>
      <c r="BC989" s="246">
        <f>_xll.qlIndexFixing($AC$5,AZ989,TRUE,_xll.ohTrigger(Trigger,Trigger12M))</f>
        <v>2.3369861284552509E-2</v>
      </c>
      <c r="BD989" s="246">
        <f>_xll.qlIndexFixing($BE$1,AZ989,TRUE,_xll.ohTrigger(Trigger,Trigger12M))</f>
        <v>2.3470229259691413E-2</v>
      </c>
    </row>
    <row r="990" spans="51:56" ht="11.25" customHeight="1" x14ac:dyDescent="0.25">
      <c r="AY990" s="102" t="s">
        <v>83</v>
      </c>
      <c r="AZ990" s="101">
        <f>_xll.qlInterestRateIndexFixingDate(Currency&amp;"ibor"&amp;Tenor,BA990,Trigger)</f>
        <v>46269</v>
      </c>
      <c r="BA990" s="101">
        <f>_xll.qlCalendarAdvance(Calendar,BA989,AY990,"f",,Trigger)</f>
        <v>46273</v>
      </c>
      <c r="BB990" s="101">
        <f>_xll.qlInterestRateIndexMaturity(Currency&amp;"ibor"&amp;Tenor,BA990,Trigger)</f>
        <v>46638</v>
      </c>
      <c r="BC990" s="246">
        <f>_xll.qlIndexFixing($AC$5,AZ990,TRUE,_xll.ohTrigger(Trigger,Trigger12M))</f>
        <v>2.336801639225615E-2</v>
      </c>
      <c r="BD990" s="246">
        <f>_xll.qlIndexFixing($BE$1,AZ990,TRUE,_xll.ohTrigger(Trigger,Trigger12M))</f>
        <v>2.3468697505588786E-2</v>
      </c>
    </row>
    <row r="991" spans="51:56" ht="11.25" customHeight="1" x14ac:dyDescent="0.25">
      <c r="AY991" s="102" t="s">
        <v>83</v>
      </c>
      <c r="AZ991" s="101">
        <f>_xll.qlInterestRateIndexFixingDate(Currency&amp;"ibor"&amp;Tenor,BA991,Trigger)</f>
        <v>46276</v>
      </c>
      <c r="BA991" s="101">
        <f>_xll.qlCalendarAdvance(Calendar,BA990,AY991,"f",,Trigger)</f>
        <v>46280</v>
      </c>
      <c r="BB991" s="101">
        <f>_xll.qlInterestRateIndexMaturity(Currency&amp;"ibor"&amp;Tenor,BA991,Trigger)</f>
        <v>46645</v>
      </c>
      <c r="BC991" s="246">
        <f>_xll.qlIndexFixing($AC$5,AZ991,TRUE,_xll.ohTrigger(Trigger,Trigger12M))</f>
        <v>2.3366068987732046E-2</v>
      </c>
      <c r="BD991" s="246">
        <f>_xll.qlIndexFixing($BE$1,AZ991,TRUE,_xll.ohTrigger(Trigger,Trigger12M))</f>
        <v>2.3467006553831871E-2</v>
      </c>
    </row>
    <row r="992" spans="51:56" ht="11.25" customHeight="1" x14ac:dyDescent="0.25">
      <c r="AY992" s="102" t="s">
        <v>83</v>
      </c>
      <c r="AZ992" s="101">
        <f>_xll.qlInterestRateIndexFixingDate(Currency&amp;"ibor"&amp;Tenor,BA992,Trigger)</f>
        <v>46283</v>
      </c>
      <c r="BA992" s="101">
        <f>_xll.qlCalendarAdvance(Calendar,BA991,AY992,"f",,Trigger)</f>
        <v>46287</v>
      </c>
      <c r="BB992" s="101">
        <f>_xll.qlInterestRateIndexMaturity(Currency&amp;"ibor"&amp;Tenor,BA992,Trigger)</f>
        <v>46652</v>
      </c>
      <c r="BC992" s="246">
        <f>_xll.qlIndexFixing($AC$5,AZ992,TRUE,_xll.ohTrigger(Trigger,Trigger12M))</f>
        <v>2.3364019071573254E-2</v>
      </c>
      <c r="BD992" s="246">
        <f>_xll.qlIndexFixing($BE$1,AZ992,TRUE,_xll.ohTrigger(Trigger,Trigger12M))</f>
        <v>2.3465160512406283E-2</v>
      </c>
    </row>
    <row r="993" spans="51:56" ht="11.25" customHeight="1" x14ac:dyDescent="0.25">
      <c r="AY993" s="102" t="s">
        <v>83</v>
      </c>
      <c r="AZ993" s="101">
        <f>_xll.qlInterestRateIndexFixingDate(Currency&amp;"ibor"&amp;Tenor,BA993,Trigger)</f>
        <v>46290</v>
      </c>
      <c r="BA993" s="101">
        <f>_xll.qlCalendarAdvance(Calendar,BA992,AY993,"f",,Trigger)</f>
        <v>46294</v>
      </c>
      <c r="BB993" s="101">
        <f>_xll.qlInterestRateIndexMaturity(Currency&amp;"ibor"&amp;Tenor,BA993,Trigger)</f>
        <v>46659</v>
      </c>
      <c r="BC993" s="246">
        <f>_xll.qlIndexFixing($AC$5,AZ993,TRUE,_xll.ohTrigger(Trigger,Trigger12M))</f>
        <v>2.3361866644404154E-2</v>
      </c>
      <c r="BD993" s="246">
        <f>_xll.qlIndexFixing($BE$1,AZ993,TRUE,_xll.ohTrigger(Trigger,Trigger12M))</f>
        <v>2.3463163489340137E-2</v>
      </c>
    </row>
    <row r="994" spans="51:56" ht="11.25" customHeight="1" x14ac:dyDescent="0.25">
      <c r="AY994" s="102" t="s">
        <v>83</v>
      </c>
      <c r="AZ994" s="101">
        <f>_xll.qlInterestRateIndexFixingDate(Currency&amp;"ibor"&amp;Tenor,BA994,Trigger)</f>
        <v>46297</v>
      </c>
      <c r="BA994" s="101">
        <f>_xll.qlCalendarAdvance(Calendar,BA993,AY994,"f",,Trigger)</f>
        <v>46301</v>
      </c>
      <c r="BB994" s="101">
        <f>_xll.qlInterestRateIndexMaturity(Currency&amp;"ibor"&amp;Tenor,BA994,Trigger)</f>
        <v>46666</v>
      </c>
      <c r="BC994" s="246">
        <f>_xll.qlIndexFixing($AC$5,AZ994,TRUE,_xll.ohTrigger(Trigger,Trigger12M))</f>
        <v>2.3359611706880654E-2</v>
      </c>
      <c r="BD994" s="246">
        <f>_xll.qlIndexFixing($BE$1,AZ994,TRUE,_xll.ohTrigger(Trigger,Trigger12M))</f>
        <v>2.3461019592698112E-2</v>
      </c>
    </row>
    <row r="995" spans="51:56" ht="11.25" customHeight="1" x14ac:dyDescent="0.25">
      <c r="AY995" s="102" t="s">
        <v>83</v>
      </c>
      <c r="AZ995" s="101">
        <f>_xll.qlInterestRateIndexFixingDate(Currency&amp;"ibor"&amp;Tenor,BA995,Trigger)</f>
        <v>46304</v>
      </c>
      <c r="BA995" s="101">
        <f>_xll.qlCalendarAdvance(Calendar,BA994,AY995,"f",,Trigger)</f>
        <v>46308</v>
      </c>
      <c r="BB995" s="101">
        <f>_xll.qlInterestRateIndexMaturity(Currency&amp;"ibor"&amp;Tenor,BA995,Trigger)</f>
        <v>46673</v>
      </c>
      <c r="BC995" s="246">
        <f>_xll.qlIndexFixing($AC$5,AZ995,TRUE,_xll.ohTrigger(Trigger,Trigger12M))</f>
        <v>2.335725425968933E-2</v>
      </c>
      <c r="BD995" s="246">
        <f>_xll.qlIndexFixing($BE$1,AZ995,TRUE,_xll.ohTrigger(Trigger,Trigger12M))</f>
        <v>2.3458732930574898E-2</v>
      </c>
    </row>
    <row r="996" spans="51:56" ht="11.25" customHeight="1" x14ac:dyDescent="0.25">
      <c r="AY996" s="102" t="s">
        <v>83</v>
      </c>
      <c r="AZ996" s="101">
        <f>_xll.qlInterestRateIndexFixingDate(Currency&amp;"ibor"&amp;Tenor,BA996,Trigger)</f>
        <v>46311</v>
      </c>
      <c r="BA996" s="101">
        <f>_xll.qlCalendarAdvance(Calendar,BA995,AY996,"f",,Trigger)</f>
        <v>46315</v>
      </c>
      <c r="BB996" s="101">
        <f>_xll.qlInterestRateIndexMaturity(Currency&amp;"ibor"&amp;Tenor,BA996,Trigger)</f>
        <v>46680</v>
      </c>
      <c r="BC996" s="246">
        <f>_xll.qlIndexFixing($AC$5,AZ996,TRUE,_xll.ohTrigger(Trigger,Trigger12M))</f>
        <v>2.3354794303548296E-2</v>
      </c>
      <c r="BD996" s="246">
        <f>_xll.qlIndexFixing($BE$1,AZ996,TRUE,_xll.ohTrigger(Trigger,Trigger12M))</f>
        <v>2.3456307611089928E-2</v>
      </c>
    </row>
    <row r="997" spans="51:56" ht="11.25" customHeight="1" x14ac:dyDescent="0.25">
      <c r="AY997" s="102" t="s">
        <v>83</v>
      </c>
      <c r="AZ997" s="101">
        <f>_xll.qlInterestRateIndexFixingDate(Currency&amp;"ibor"&amp;Tenor,BA997,Trigger)</f>
        <v>46318</v>
      </c>
      <c r="BA997" s="101">
        <f>_xll.qlCalendarAdvance(Calendar,BA996,AY997,"f",,Trigger)</f>
        <v>46322</v>
      </c>
      <c r="BB997" s="101">
        <f>_xll.qlInterestRateIndexMaturity(Currency&amp;"ibor"&amp;Tenor,BA997,Trigger)</f>
        <v>46687</v>
      </c>
      <c r="BC997" s="246">
        <f>_xll.qlIndexFixing($AC$5,AZ997,TRUE,_xll.ohTrigger(Trigger,Trigger12M))</f>
        <v>2.3352231839206539E-2</v>
      </c>
      <c r="BD997" s="246">
        <f>_xll.qlIndexFixing($BE$1,AZ997,TRUE,_xll.ohTrigger(Trigger,Trigger12M))</f>
        <v>2.3453747742381906E-2</v>
      </c>
    </row>
    <row r="998" spans="51:56" ht="11.25" customHeight="1" x14ac:dyDescent="0.25">
      <c r="AY998" s="102" t="s">
        <v>83</v>
      </c>
      <c r="AZ998" s="101">
        <f>_xll.qlInterestRateIndexFixingDate(Currency&amp;"ibor"&amp;Tenor,BA998,Trigger)</f>
        <v>46325</v>
      </c>
      <c r="BA998" s="101">
        <f>_xll.qlCalendarAdvance(Calendar,BA997,AY998,"f",,Trigger)</f>
        <v>46329</v>
      </c>
      <c r="BB998" s="101">
        <f>_xll.qlInterestRateIndexMaturity(Currency&amp;"ibor"&amp;Tenor,BA998,Trigger)</f>
        <v>46694</v>
      </c>
      <c r="BC998" s="246">
        <f>_xll.qlIndexFixing($AC$5,AZ998,TRUE,_xll.ohTrigger(Trigger,Trigger12M))</f>
        <v>2.3349566867445243E-2</v>
      </c>
      <c r="BD998" s="246">
        <f>_xll.qlIndexFixing($BE$1,AZ998,TRUE,_xll.ohTrigger(Trigger,Trigger12M))</f>
        <v>2.3451057432602024E-2</v>
      </c>
    </row>
    <row r="999" spans="51:56" ht="11.25" customHeight="1" x14ac:dyDescent="0.25">
      <c r="AY999" s="102" t="s">
        <v>83</v>
      </c>
      <c r="AZ999" s="101">
        <f>_xll.qlInterestRateIndexFixingDate(Currency&amp;"ibor"&amp;Tenor,BA999,Trigger)</f>
        <v>46332</v>
      </c>
      <c r="BA999" s="101">
        <f>_xll.qlCalendarAdvance(Calendar,BA998,AY999,"f",,Trigger)</f>
        <v>46336</v>
      </c>
      <c r="BB999" s="101">
        <f>_xll.qlInterestRateIndexMaturity(Currency&amp;"ibor"&amp;Tenor,BA999,Trigger)</f>
        <v>46701</v>
      </c>
      <c r="BC999" s="246">
        <f>_xll.qlIndexFixing($AC$5,AZ999,TRUE,_xll.ohTrigger(Trigger,Trigger12M))</f>
        <v>2.3346799389075377E-2</v>
      </c>
      <c r="BD999" s="246">
        <f>_xll.qlIndexFixing($BE$1,AZ999,TRUE,_xll.ohTrigger(Trigger,Trigger12M))</f>
        <v>2.3448240789910011E-2</v>
      </c>
    </row>
    <row r="1000" spans="51:56" ht="11.25" customHeight="1" x14ac:dyDescent="0.25">
      <c r="AY1000" s="102" t="s">
        <v>83</v>
      </c>
      <c r="AZ1000" s="101">
        <f>_xll.qlInterestRateIndexFixingDate(Currency&amp;"ibor"&amp;Tenor,BA1000,Trigger)</f>
        <v>46339</v>
      </c>
      <c r="BA1000" s="101">
        <f>_xll.qlCalendarAdvance(Calendar,BA999,AY1000,"f",,Trigger)</f>
        <v>46343</v>
      </c>
      <c r="BB1000" s="101">
        <f>_xll.qlInterestRateIndexMaturity(Currency&amp;"ibor"&amp;Tenor,BA1000,Trigger)</f>
        <v>46708</v>
      </c>
      <c r="BC1000" s="246">
        <f>_xll.qlIndexFixing($AC$5,AZ1000,TRUE,_xll.ohTrigger(Trigger,Trigger12M))</f>
        <v>2.334392940494032E-2</v>
      </c>
      <c r="BD1000" s="246">
        <f>_xll.qlIndexFixing($BE$1,AZ1000,TRUE,_xll.ohTrigger(Trigger,Trigger12M))</f>
        <v>2.3445301922467566E-2</v>
      </c>
    </row>
    <row r="1001" spans="51:56" ht="11.25" customHeight="1" x14ac:dyDescent="0.25">
      <c r="AY1001" s="102" t="s">
        <v>83</v>
      </c>
      <c r="AZ1001" s="101">
        <f>_xll.qlInterestRateIndexFixingDate(Currency&amp;"ibor"&amp;Tenor,BA1001,Trigger)</f>
        <v>46346</v>
      </c>
      <c r="BA1001" s="101">
        <f>_xll.qlCalendarAdvance(Calendar,BA1000,AY1001,"f",,Trigger)</f>
        <v>46350</v>
      </c>
      <c r="BB1001" s="101">
        <f>_xll.qlInterestRateIndexMaturity(Currency&amp;"ibor"&amp;Tenor,BA1001,Trigger)</f>
        <v>46715</v>
      </c>
      <c r="BC1001" s="246">
        <f>_xll.qlIndexFixing($AC$5,AZ1001,TRUE,_xll.ohTrigger(Trigger,Trigger12M))</f>
        <v>2.3340956915914767E-2</v>
      </c>
      <c r="BD1001" s="246">
        <f>_xll.qlIndexFixing($BE$1,AZ1001,TRUE,_xll.ohTrigger(Trigger,Trigger12M))</f>
        <v>2.344224493843464E-2</v>
      </c>
    </row>
    <row r="1002" spans="51:56" ht="11.25" customHeight="1" x14ac:dyDescent="0.25">
      <c r="AY1002" s="102" t="s">
        <v>83</v>
      </c>
      <c r="AZ1002" s="101">
        <f>_xll.qlInterestRateIndexFixingDate(Currency&amp;"ibor"&amp;Tenor,BA1002,Trigger)</f>
        <v>46353</v>
      </c>
      <c r="BA1002" s="101">
        <f>_xll.qlCalendarAdvance(Calendar,BA1001,AY1002,"f",,Trigger)</f>
        <v>46357</v>
      </c>
      <c r="BB1002" s="101">
        <f>_xll.qlInterestRateIndexMaturity(Currency&amp;"ibor"&amp;Tenor,BA1002,Trigger)</f>
        <v>46722</v>
      </c>
      <c r="BC1002" s="246">
        <f>_xll.qlIndexFixing($AC$5,AZ1002,TRUE,_xll.ohTrigger(Trigger,Trigger12M))</f>
        <v>2.3337881922902988E-2</v>
      </c>
      <c r="BD1002" s="246">
        <f>_xll.qlIndexFixing($BE$1,AZ1002,TRUE,_xll.ohTrigger(Trigger,Trigger12M))</f>
        <v>2.3439073945963299E-2</v>
      </c>
    </row>
    <row r="1003" spans="51:56" ht="11.25" customHeight="1" x14ac:dyDescent="0.25">
      <c r="AY1003" s="102" t="s">
        <v>83</v>
      </c>
      <c r="AZ1003" s="101">
        <f>_xll.qlInterestRateIndexFixingDate(Currency&amp;"ibor"&amp;Tenor,BA1003,Trigger)</f>
        <v>46360</v>
      </c>
      <c r="BA1003" s="101">
        <f>_xll.qlCalendarAdvance(Calendar,BA1002,AY1003,"f",,Trigger)</f>
        <v>46364</v>
      </c>
      <c r="BB1003" s="101">
        <f>_xll.qlInterestRateIndexMaturity(Currency&amp;"ibor"&amp;Tenor,BA1003,Trigger)</f>
        <v>46729</v>
      </c>
      <c r="BC1003" s="246">
        <f>_xll.qlIndexFixing($AC$5,AZ1003,TRUE,_xll.ohTrigger(Trigger,Trigger12M))</f>
        <v>2.3334704426842524E-2</v>
      </c>
      <c r="BD1003" s="246">
        <f>_xll.qlIndexFixing($BE$1,AZ1003,TRUE,_xll.ohTrigger(Trigger,Trigger12M))</f>
        <v>2.3435793053193998E-2</v>
      </c>
    </row>
    <row r="1004" spans="51:56" ht="11.25" customHeight="1" x14ac:dyDescent="0.25">
      <c r="AY1004" s="102" t="s">
        <v>83</v>
      </c>
      <c r="AZ1004" s="101">
        <f>_xll.qlInterestRateIndexFixingDate(Currency&amp;"ibor"&amp;Tenor,BA1004,Trigger)</f>
        <v>46367</v>
      </c>
      <c r="BA1004" s="101">
        <f>_xll.qlCalendarAdvance(Calendar,BA1003,AY1004,"f",,Trigger)</f>
        <v>46371</v>
      </c>
      <c r="BB1004" s="101">
        <f>_xll.qlInterestRateIndexMaturity(Currency&amp;"ibor"&amp;Tenor,BA1004,Trigger)</f>
        <v>46736</v>
      </c>
      <c r="BC1004" s="246">
        <f>_xll.qlIndexFixing($AC$5,AZ1004,TRUE,_xll.ohTrigger(Trigger,Trigger12M))</f>
        <v>2.3331424428700721E-2</v>
      </c>
      <c r="BD1004" s="246">
        <f>_xll.qlIndexFixing($BE$1,AZ1004,TRUE,_xll.ohTrigger(Trigger,Trigger12M))</f>
        <v>2.3432406368250117E-2</v>
      </c>
    </row>
    <row r="1005" spans="51:56" ht="11.25" customHeight="1" x14ac:dyDescent="0.25">
      <c r="AY1005" s="102" t="s">
        <v>83</v>
      </c>
      <c r="AZ1005" s="101">
        <f>_xll.qlInterestRateIndexFixingDate(Currency&amp;"ibor"&amp;Tenor,BA1005,Trigger)</f>
        <v>46374</v>
      </c>
      <c r="BA1005" s="101">
        <f>_xll.qlCalendarAdvance(Calendar,BA1004,AY1005,"f",,Trigger)</f>
        <v>46378</v>
      </c>
      <c r="BB1005" s="101">
        <f>_xll.qlInterestRateIndexMaturity(Currency&amp;"ibor"&amp;Tenor,BA1005,Trigger)</f>
        <v>46743</v>
      </c>
      <c r="BC1005" s="246">
        <f>_xll.qlIndexFixing($AC$5,AZ1005,TRUE,_xll.ohTrigger(Trigger,Trigger12M))</f>
        <v>2.3328041929476885E-2</v>
      </c>
      <c r="BD1005" s="246">
        <f>_xll.qlIndexFixing($BE$1,AZ1005,TRUE,_xll.ohTrigger(Trigger,Trigger12M))</f>
        <v>2.3428917999234879E-2</v>
      </c>
    </row>
    <row r="1006" spans="51:56" ht="11.25" customHeight="1" x14ac:dyDescent="0.25">
      <c r="AY1006" s="102" t="s">
        <v>83</v>
      </c>
      <c r="AZ1006" s="101">
        <f>_xll.qlInterestRateIndexFixingDate(Currency&amp;"ibor"&amp;Tenor,BA1006,Trigger)</f>
        <v>46380</v>
      </c>
      <c r="BA1006" s="101">
        <f>_xll.qlCalendarAdvance(Calendar,BA1005,AY1006,"f",,Trigger)</f>
        <v>46385</v>
      </c>
      <c r="BB1006" s="101">
        <f>_xll.qlInterestRateIndexMaturity(Currency&amp;"ibor"&amp;Tenor,BA1006,Trigger)</f>
        <v>46750</v>
      </c>
      <c r="BC1006" s="246">
        <f>_xll.qlIndexFixing($AC$5,AZ1006,TRUE,_xll.ohTrigger(Trigger,Trigger12M))</f>
        <v>2.3324556930201423E-2</v>
      </c>
      <c r="BD1006" s="246">
        <f>_xll.qlIndexFixing($BE$1,AZ1006,TRUE,_xll.ohTrigger(Trigger,Trigger12M))</f>
        <v>2.3425332054225673E-2</v>
      </c>
    </row>
    <row r="1007" spans="51:56" ht="11.25" customHeight="1" x14ac:dyDescent="0.25">
      <c r="AY1007" s="102" t="s">
        <v>83</v>
      </c>
      <c r="AZ1007" s="101">
        <f>_xll.qlInterestRateIndexFixingDate(Currency&amp;"ibor"&amp;Tenor,BA1007,Trigger)</f>
        <v>46387</v>
      </c>
      <c r="BA1007" s="101">
        <f>_xll.qlCalendarAdvance(Calendar,BA1006,AY1007,"f",,Trigger)</f>
        <v>46392</v>
      </c>
      <c r="BB1007" s="101">
        <f>_xll.qlInterestRateIndexMaturity(Currency&amp;"ibor"&amp;Tenor,BA1007,Trigger)</f>
        <v>46757</v>
      </c>
      <c r="BC1007" s="246">
        <f>_xll.qlIndexFixing($AC$5,AZ1007,TRUE,_xll.ohTrigger(Trigger,Trigger12M))</f>
        <v>2.3320969431935186E-2</v>
      </c>
      <c r="BD1007" s="246">
        <f>_xll.qlIndexFixing($BE$1,AZ1007,TRUE,_xll.ohTrigger(Trigger,Trigger12M))</f>
        <v>2.3421652641270756E-2</v>
      </c>
    </row>
    <row r="1008" spans="51:56" ht="11.25" customHeight="1" x14ac:dyDescent="0.25">
      <c r="AY1008" s="102" t="s">
        <v>83</v>
      </c>
      <c r="AZ1008" s="101">
        <f>_xll.qlInterestRateIndexFixingDate(Currency&amp;"ibor"&amp;Tenor,BA1008,Trigger)</f>
        <v>46395</v>
      </c>
      <c r="BA1008" s="101">
        <f>_xll.qlCalendarAdvance(Calendar,BA1007,AY1008,"f",,Trigger)</f>
        <v>46399</v>
      </c>
      <c r="BB1008" s="101">
        <f>_xll.qlInterestRateIndexMaturity(Currency&amp;"ibor"&amp;Tenor,BA1008,Trigger)</f>
        <v>46764</v>
      </c>
      <c r="BC1008" s="246">
        <f>_xll.qlIndexFixing($AC$5,AZ1008,TRUE,_xll.ohTrigger(Trigger,Trigger12M))</f>
        <v>2.3317279435771658E-2</v>
      </c>
      <c r="BD1008" s="246">
        <f>_xll.qlIndexFixing($BE$1,AZ1008,TRUE,_xll.ohTrigger(Trigger,Trigger12M))</f>
        <v>2.3417883868385093E-2</v>
      </c>
    </row>
    <row r="1009" spans="51:56" ht="11.25" customHeight="1" x14ac:dyDescent="0.25">
      <c r="AY1009" s="102" t="s">
        <v>83</v>
      </c>
      <c r="AZ1009" s="101">
        <f>_xll.qlInterestRateIndexFixingDate(Currency&amp;"ibor"&amp;Tenor,BA1009,Trigger)</f>
        <v>46402</v>
      </c>
      <c r="BA1009" s="101">
        <f>_xll.qlCalendarAdvance(Calendar,BA1008,AY1009,"f",,Trigger)</f>
        <v>46406</v>
      </c>
      <c r="BB1009" s="101">
        <f>_xll.qlInterestRateIndexMaturity(Currency&amp;"ibor"&amp;Tenor,BA1009,Trigger)</f>
        <v>46771</v>
      </c>
      <c r="BC1009" s="246">
        <f>_xll.qlIndexFixing($AC$5,AZ1009,TRUE,_xll.ohTrigger(Trigger,Trigger12M))</f>
        <v>2.3313486942834319E-2</v>
      </c>
      <c r="BD1009" s="246">
        <f>_xll.qlIndexFixing($BE$1,AZ1009,TRUE,_xll.ohTrigger(Trigger,Trigger12M))</f>
        <v>2.3414029843547304E-2</v>
      </c>
    </row>
    <row r="1010" spans="51:56" ht="11.25" customHeight="1" x14ac:dyDescent="0.25">
      <c r="AY1010" s="102" t="s">
        <v>83</v>
      </c>
      <c r="AZ1010" s="101">
        <f>_xll.qlInterestRateIndexFixingDate(Currency&amp;"ibor"&amp;Tenor,BA1010,Trigger)</f>
        <v>46409</v>
      </c>
      <c r="BA1010" s="101">
        <f>_xll.qlCalendarAdvance(Calendar,BA1009,AY1010,"f",,Trigger)</f>
        <v>46413</v>
      </c>
      <c r="BB1010" s="101">
        <f>_xll.qlInterestRateIndexMaturity(Currency&amp;"ibor"&amp;Tenor,BA1010,Trigger)</f>
        <v>46778</v>
      </c>
      <c r="BC1010" s="246">
        <f>_xll.qlIndexFixing($AC$5,AZ1010,TRUE,_xll.ohTrigger(Trigger,Trigger12M))</f>
        <v>2.3309591954278414E-2</v>
      </c>
      <c r="BD1010" s="246">
        <f>_xll.qlIndexFixing($BE$1,AZ1010,TRUE,_xll.ohTrigger(Trigger,Trigger12M))</f>
        <v>2.3410094674695049E-2</v>
      </c>
    </row>
    <row r="1011" spans="51:56" ht="11.25" customHeight="1" x14ac:dyDescent="0.25">
      <c r="AY1011" s="102" t="s">
        <v>83</v>
      </c>
      <c r="AZ1011" s="101">
        <f>_xll.qlInterestRateIndexFixingDate(Currency&amp;"ibor"&amp;Tenor,BA1011,Trigger)</f>
        <v>46416</v>
      </c>
      <c r="BA1011" s="101">
        <f>_xll.qlCalendarAdvance(Calendar,BA1010,AY1011,"f",,Trigger)</f>
        <v>46420</v>
      </c>
      <c r="BB1011" s="101">
        <f>_xll.qlInterestRateIndexMaturity(Currency&amp;"ibor"&amp;Tenor,BA1011,Trigger)</f>
        <v>46785</v>
      </c>
      <c r="BC1011" s="246">
        <f>_xll.qlIndexFixing($AC$5,AZ1011,TRUE,_xll.ohTrigger(Trigger,Trigger12M))</f>
        <v>2.3305594471290499E-2</v>
      </c>
      <c r="BD1011" s="246">
        <f>_xll.qlIndexFixing($BE$1,AZ1011,TRUE,_xll.ohTrigger(Trigger,Trigger12M))</f>
        <v>2.3406082469722627E-2</v>
      </c>
    </row>
    <row r="1012" spans="51:56" ht="11.25" customHeight="1" x14ac:dyDescent="0.25">
      <c r="AY1012" s="102" t="s">
        <v>83</v>
      </c>
      <c r="AZ1012" s="101">
        <f>_xll.qlInterestRateIndexFixingDate(Currency&amp;"ibor"&amp;Tenor,BA1012,Trigger)</f>
        <v>46423</v>
      </c>
      <c r="BA1012" s="101">
        <f>_xll.qlCalendarAdvance(Calendar,BA1011,AY1012,"f",,Trigger)</f>
        <v>46427</v>
      </c>
      <c r="BB1012" s="101">
        <f>_xll.qlInterestRateIndexMaturity(Currency&amp;"ibor"&amp;Tenor,BA1012,Trigger)</f>
        <v>46792</v>
      </c>
      <c r="BC1012" s="246">
        <f>_xll.qlIndexFixing($AC$5,AZ1012,TRUE,_xll.ohTrigger(Trigger,Trigger12M))</f>
        <v>2.3301494495087574E-2</v>
      </c>
      <c r="BD1012" s="246">
        <f>_xll.qlIndexFixing($BE$1,AZ1012,TRUE,_xll.ohTrigger(Trigger,Trigger12M))</f>
        <v>2.340199733647725E-2</v>
      </c>
    </row>
    <row r="1013" spans="51:56" ht="11.25" customHeight="1" x14ac:dyDescent="0.25">
      <c r="AY1013" s="102" t="s">
        <v>83</v>
      </c>
      <c r="AZ1013" s="101">
        <f>_xll.qlInterestRateIndexFixingDate(Currency&amp;"ibor"&amp;Tenor,BA1013,Trigger)</f>
        <v>46430</v>
      </c>
      <c r="BA1013" s="101">
        <f>_xll.qlCalendarAdvance(Calendar,BA1012,AY1013,"f",,Trigger)</f>
        <v>46434</v>
      </c>
      <c r="BB1013" s="101">
        <f>_xll.qlInterestRateIndexMaturity(Currency&amp;"ibor"&amp;Tenor,BA1013,Trigger)</f>
        <v>46799</v>
      </c>
      <c r="BC1013" s="246">
        <f>_xll.qlIndexFixing($AC$5,AZ1013,TRUE,_xll.ohTrigger(Trigger,Trigger12M))</f>
        <v>2.3297292026919266E-2</v>
      </c>
      <c r="BD1013" s="246">
        <f>_xll.qlIndexFixing($BE$1,AZ1013,TRUE,_xll.ohTrigger(Trigger,Trigger12M))</f>
        <v>2.3397843382755978E-2</v>
      </c>
    </row>
    <row r="1014" spans="51:56" ht="11.25" customHeight="1" x14ac:dyDescent="0.25">
      <c r="AY1014" s="102" t="s">
        <v>83</v>
      </c>
      <c r="AZ1014" s="101">
        <f>_xll.qlInterestRateIndexFixingDate(Currency&amp;"ibor"&amp;Tenor,BA1014,Trigger)</f>
        <v>46437</v>
      </c>
      <c r="BA1014" s="101">
        <f>_xll.qlCalendarAdvance(Calendar,BA1013,AY1014,"f",,Trigger)</f>
        <v>46441</v>
      </c>
      <c r="BB1014" s="101">
        <f>_xll.qlInterestRateIndexMaturity(Currency&amp;"ibor"&amp;Tenor,BA1014,Trigger)</f>
        <v>46806</v>
      </c>
      <c r="BC1014" s="246">
        <f>_xll.qlIndexFixing($AC$5,AZ1014,TRUE,_xll.ohTrigger(Trigger,Trigger12M))</f>
        <v>2.3292987068064777E-2</v>
      </c>
      <c r="BD1014" s="246">
        <f>_xll.qlIndexFixing($BE$1,AZ1014,TRUE,_xll.ohTrigger(Trigger,Trigger12M))</f>
        <v>2.3393624716302658E-2</v>
      </c>
    </row>
    <row r="1015" spans="51:56" ht="11.25" customHeight="1" x14ac:dyDescent="0.25">
      <c r="AY1015" s="102" t="s">
        <v>83</v>
      </c>
      <c r="AZ1015" s="101">
        <f>_xll.qlInterestRateIndexFixingDate(Currency&amp;"ibor"&amp;Tenor,BA1015,Trigger)</f>
        <v>46444</v>
      </c>
      <c r="BA1015" s="101">
        <f>_xll.qlCalendarAdvance(Calendar,BA1014,AY1015,"f",,Trigger)</f>
        <v>46448</v>
      </c>
      <c r="BB1015" s="101">
        <f>_xll.qlInterestRateIndexMaturity(Currency&amp;"ibor"&amp;Tenor,BA1015,Trigger)</f>
        <v>46814</v>
      </c>
      <c r="BC1015" s="246">
        <f>_xll.qlIndexFixing($AC$5,AZ1015,TRUE,_xll.ohTrigger(Trigger,Trigger12M))</f>
        <v>2.3289687971239686E-2</v>
      </c>
      <c r="BD1015" s="246">
        <f>_xll.qlIndexFixing($BE$1,AZ1015,TRUE,_xll.ohTrigger(Trigger,Trigger12M))</f>
        <v>2.3389766330577065E-2</v>
      </c>
    </row>
    <row r="1016" spans="51:56" ht="11.25" customHeight="1" x14ac:dyDescent="0.25">
      <c r="AY1016" s="102" t="s">
        <v>83</v>
      </c>
      <c r="AZ1016" s="101">
        <f>_xll.qlInterestRateIndexFixingDate(Currency&amp;"ibor"&amp;Tenor,BA1016,Trigger)</f>
        <v>46451</v>
      </c>
      <c r="BA1016" s="101">
        <f>_xll.qlCalendarAdvance(Calendar,BA1015,AY1016,"f",,Trigger)</f>
        <v>46455</v>
      </c>
      <c r="BB1016" s="101">
        <f>_xll.qlInterestRateIndexMaturity(Currency&amp;"ibor"&amp;Tenor,BA1016,Trigger)</f>
        <v>46821</v>
      </c>
      <c r="BC1016" s="246">
        <f>_xll.qlIndexFixing($AC$5,AZ1016,TRUE,_xll.ohTrigger(Trigger,Trigger12M))</f>
        <v>2.3285260732433526E-2</v>
      </c>
      <c r="BD1016" s="246">
        <f>_xll.qlIndexFixing($BE$1,AZ1016,TRUE,_xll.ohTrigger(Trigger,Trigger12M))</f>
        <v>2.3385429752176862E-2</v>
      </c>
    </row>
    <row r="1017" spans="51:56" ht="11.25" customHeight="1" x14ac:dyDescent="0.25">
      <c r="AY1017" s="102" t="s">
        <v>83</v>
      </c>
      <c r="AZ1017" s="101">
        <f>_xll.qlInterestRateIndexFixingDate(Currency&amp;"ibor"&amp;Tenor,BA1017,Trigger)</f>
        <v>46458</v>
      </c>
      <c r="BA1017" s="101">
        <f>_xll.qlCalendarAdvance(Calendar,BA1016,AY1017,"f",,Trigger)</f>
        <v>46462</v>
      </c>
      <c r="BB1017" s="101">
        <f>_xll.qlInterestRateIndexMaturity(Currency&amp;"ibor"&amp;Tenor,BA1017,Trigger)</f>
        <v>46828</v>
      </c>
      <c r="BC1017" s="246">
        <f>_xll.qlIndexFixing($AC$5,AZ1017,TRUE,_xll.ohTrigger(Trigger,Trigger12M))</f>
        <v>2.3280731279774682E-2</v>
      </c>
      <c r="BD1017" s="246">
        <f>_xll.qlIndexFixing($BE$1,AZ1017,TRUE,_xll.ohTrigger(Trigger,Trigger12M))</f>
        <v>2.3381040964998375E-2</v>
      </c>
    </row>
    <row r="1018" spans="51:56" ht="11.25" customHeight="1" x14ac:dyDescent="0.25">
      <c r="AY1018" s="102" t="s">
        <v>83</v>
      </c>
      <c r="AZ1018" s="101">
        <f>_xll.qlInterestRateIndexFixingDate(Currency&amp;"ibor"&amp;Tenor,BA1018,Trigger)</f>
        <v>46465</v>
      </c>
      <c r="BA1018" s="101">
        <f>_xll.qlCalendarAdvance(Calendar,BA1017,AY1018,"f",,Trigger)</f>
        <v>46469</v>
      </c>
      <c r="BB1018" s="101">
        <f>_xll.qlInterestRateIndexMaturity(Currency&amp;"ibor"&amp;Tenor,BA1018,Trigger)</f>
        <v>46835</v>
      </c>
      <c r="BC1018" s="246">
        <f>_xll.qlIndexFixing($AC$5,AZ1018,TRUE,_xll.ohTrigger(Trigger,Trigger12M))</f>
        <v>2.327609961464238E-2</v>
      </c>
      <c r="BD1018" s="246">
        <f>_xll.qlIndexFixing($BE$1,AZ1018,TRUE,_xll.ohTrigger(Trigger,Trigger12M))</f>
        <v>2.3376604065588315E-2</v>
      </c>
    </row>
    <row r="1019" spans="51:56" ht="11.25" customHeight="1" x14ac:dyDescent="0.25">
      <c r="AY1019" s="102" t="s">
        <v>83</v>
      </c>
      <c r="AZ1019" s="101">
        <f>_xll.qlInterestRateIndexFixingDate(Currency&amp;"ibor"&amp;Tenor,BA1019,Trigger)</f>
        <v>46470</v>
      </c>
      <c r="BA1019" s="101">
        <f>_xll.qlCalendarAdvance(Calendar,BA1018,AY1019,"f",,Trigger)</f>
        <v>46476</v>
      </c>
      <c r="BB1019" s="101">
        <f>_xll.qlInterestRateIndexMaturity(Currency&amp;"ibor"&amp;Tenor,BA1019,Trigger)</f>
        <v>46842</v>
      </c>
      <c r="BC1019" s="246">
        <f>_xll.qlIndexFixing($AC$5,AZ1019,TRUE,_xll.ohTrigger(Trigger,Trigger12M))</f>
        <v>2.3271365738447736E-2</v>
      </c>
      <c r="BD1019" s="246">
        <f>_xll.qlIndexFixing($BE$1,AZ1019,TRUE,_xll.ohTrigger(Trigger,Trigger12M))</f>
        <v>2.3372123150429174E-2</v>
      </c>
    </row>
    <row r="1020" spans="51:56" ht="11.25" customHeight="1" x14ac:dyDescent="0.25">
      <c r="AY1020" s="102" t="s">
        <v>83</v>
      </c>
      <c r="AZ1020" s="101">
        <f>_xll.qlInterestRateIndexFixingDate(Currency&amp;"ibor"&amp;Tenor,BA1020,Trigger)</f>
        <v>46479</v>
      </c>
      <c r="BA1020" s="101">
        <f>_xll.qlCalendarAdvance(Calendar,BA1019,AY1020,"f",,Trigger)</f>
        <v>46483</v>
      </c>
      <c r="BB1020" s="101">
        <f>_xll.qlInterestRateIndexMaturity(Currency&amp;"ibor"&amp;Tenor,BA1020,Trigger)</f>
        <v>46849</v>
      </c>
      <c r="BC1020" s="246">
        <f>_xll.qlIndexFixing($AC$5,AZ1020,TRUE,_xll.ohTrigger(Trigger,Trigger12M))</f>
        <v>2.3266529652632428E-2</v>
      </c>
      <c r="BD1020" s="246">
        <f>_xll.qlIndexFixing($BE$1,AZ1020,TRUE,_xll.ohTrigger(Trigger,Trigger12M))</f>
        <v>2.3367602315936403E-2</v>
      </c>
    </row>
    <row r="1021" spans="51:56" ht="11.25" customHeight="1" x14ac:dyDescent="0.25">
      <c r="AY1021" s="102" t="s">
        <v>83</v>
      </c>
      <c r="AZ1021" s="101">
        <f>_xll.qlInterestRateIndexFixingDate(Currency&amp;"ibor"&amp;Tenor,BA1021,Trigger)</f>
        <v>46486</v>
      </c>
      <c r="BA1021" s="101">
        <f>_xll.qlCalendarAdvance(Calendar,BA1020,AY1021,"f",,Trigger)</f>
        <v>46490</v>
      </c>
      <c r="BB1021" s="101">
        <f>_xll.qlInterestRateIndexMaturity(Currency&amp;"ibor"&amp;Tenor,BA1021,Trigger)</f>
        <v>46856</v>
      </c>
      <c r="BC1021" s="246">
        <f>_xll.qlIndexFixing($AC$5,AZ1021,TRUE,_xll.ohTrigger(Trigger,Trigger12M))</f>
        <v>2.3261591358669387E-2</v>
      </c>
      <c r="BD1021" s="246">
        <f>_xll.qlIndexFixing($BE$1,AZ1021,TRUE,_xll.ohTrigger(Trigger,Trigger12M))</f>
        <v>2.3363045658457086E-2</v>
      </c>
    </row>
    <row r="1022" spans="51:56" ht="11.25" customHeight="1" x14ac:dyDescent="0.25">
      <c r="AY1022" s="102" t="s">
        <v>83</v>
      </c>
      <c r="AZ1022" s="101">
        <f>_xll.qlInterestRateIndexFixingDate(Currency&amp;"ibor"&amp;Tenor,BA1022,Trigger)</f>
        <v>46493</v>
      </c>
      <c r="BA1022" s="101">
        <f>_xll.qlCalendarAdvance(Calendar,BA1021,AY1022,"f",,Trigger)</f>
        <v>46497</v>
      </c>
      <c r="BB1022" s="101">
        <f>_xll.qlInterestRateIndexMaturity(Currency&amp;"ibor"&amp;Tenor,BA1022,Trigger)</f>
        <v>46863</v>
      </c>
      <c r="BC1022" s="246">
        <f>_xll.qlIndexFixing($AC$5,AZ1022,TRUE,_xll.ohTrigger(Trigger,Trigger12M))</f>
        <v>2.3256550858062761E-2</v>
      </c>
      <c r="BD1022" s="246">
        <f>_xll.qlIndexFixing($BE$1,AZ1022,TRUE,_xll.ohTrigger(Trigger,Trigger12M))</f>
        <v>2.3358457274268205E-2</v>
      </c>
    </row>
    <row r="1023" spans="51:56" ht="11.25" customHeight="1" x14ac:dyDescent="0.25">
      <c r="AY1023" s="102" t="s">
        <v>83</v>
      </c>
      <c r="AZ1023" s="101">
        <f>_xll.qlInterestRateIndexFixingDate(Currency&amp;"ibor"&amp;Tenor,BA1023,Trigger)</f>
        <v>46500</v>
      </c>
      <c r="BA1023" s="101">
        <f>_xll.qlCalendarAdvance(Calendar,BA1022,AY1023,"f",,Trigger)</f>
        <v>46504</v>
      </c>
      <c r="BB1023" s="101">
        <f>_xll.qlInterestRateIndexMaturity(Currency&amp;"ibor"&amp;Tenor,BA1023,Trigger)</f>
        <v>46870</v>
      </c>
      <c r="BC1023" s="246">
        <f>_xll.qlIndexFixing($AC$5,AZ1023,TRUE,_xll.ohTrigger(Trigger,Trigger12M))</f>
        <v>2.3251408152347712E-2</v>
      </c>
      <c r="BD1023" s="246">
        <f>_xll.qlIndexFixing($BE$1,AZ1023,TRUE,_xll.ohTrigger(Trigger,Trigger12M))</f>
        <v>2.335384125957532E-2</v>
      </c>
    </row>
    <row r="1024" spans="51:56" ht="11.25" customHeight="1" x14ac:dyDescent="0.25">
      <c r="AY1024" s="102" t="s">
        <v>83</v>
      </c>
      <c r="AZ1024" s="101">
        <f>_xll.qlInterestRateIndexFixingDate(Currency&amp;"ibor"&amp;Tenor,BA1024,Trigger)</f>
        <v>46507</v>
      </c>
      <c r="BA1024" s="101">
        <f>_xll.qlCalendarAdvance(Calendar,BA1023,AY1024,"f",,Trigger)</f>
        <v>46511</v>
      </c>
      <c r="BB1024" s="101">
        <f>_xll.qlInterestRateIndexMaturity(Currency&amp;"ibor"&amp;Tenor,BA1024,Trigger)</f>
        <v>46877</v>
      </c>
      <c r="BC1024" s="246">
        <f>_xll.qlIndexFixing($AC$5,AZ1024,TRUE,_xll.ohTrigger(Trigger,Trigger12M))</f>
        <v>2.3246163243090642E-2</v>
      </c>
      <c r="BD1024" s="246">
        <f>_xll.qlIndexFixing($BE$1,AZ1024,TRUE,_xll.ohTrigger(Trigger,Trigger12M))</f>
        <v>2.3349201710511695E-2</v>
      </c>
    </row>
    <row r="1025" spans="51:56" ht="11.25" customHeight="1" x14ac:dyDescent="0.25">
      <c r="AY1025" s="102" t="s">
        <v>83</v>
      </c>
      <c r="AZ1025" s="101">
        <f>_xll.qlInterestRateIndexFixingDate(Currency&amp;"ibor"&amp;Tenor,BA1025,Trigger)</f>
        <v>46514</v>
      </c>
      <c r="BA1025" s="101">
        <f>_xll.qlCalendarAdvance(Calendar,BA1024,AY1025,"f",,Trigger)</f>
        <v>46518</v>
      </c>
      <c r="BB1025" s="101">
        <f>_xll.qlInterestRateIndexMaturity(Currency&amp;"ibor"&amp;Tenor,BA1025,Trigger)</f>
        <v>46884</v>
      </c>
      <c r="BC1025" s="246">
        <f>_xll.qlIndexFixing($AC$5,AZ1025,TRUE,_xll.ohTrigger(Trigger,Trigger12M))</f>
        <v>2.3240816131888737E-2</v>
      </c>
      <c r="BD1025" s="246">
        <f>_xll.qlIndexFixing($BE$1,AZ1025,TRUE,_xll.ohTrigger(Trigger,Trigger12M))</f>
        <v>2.3344542723136786E-2</v>
      </c>
    </row>
    <row r="1026" spans="51:56" ht="11.25" customHeight="1" x14ac:dyDescent="0.25">
      <c r="AY1026" s="102" t="s">
        <v>83</v>
      </c>
      <c r="AZ1026" s="101">
        <f>_xll.qlInterestRateIndexFixingDate(Currency&amp;"ibor"&amp;Tenor,BA1026,Trigger)</f>
        <v>46521</v>
      </c>
      <c r="BA1026" s="101">
        <f>_xll.qlCalendarAdvance(Calendar,BA1025,AY1026,"f",,Trigger)</f>
        <v>46525</v>
      </c>
      <c r="BB1026" s="101">
        <f>_xll.qlInterestRateIndexMaturity(Currency&amp;"ibor"&amp;Tenor,BA1026,Trigger)</f>
        <v>46891</v>
      </c>
      <c r="BC1026" s="246">
        <f>_xll.qlIndexFixing($AC$5,AZ1026,TRUE,_xll.ohTrigger(Trigger,Trigger12M))</f>
        <v>2.3235366820371302E-2</v>
      </c>
      <c r="BD1026" s="246">
        <f>_xll.qlIndexFixing($BE$1,AZ1026,TRUE,_xll.ohTrigger(Trigger,Trigger12M))</f>
        <v>2.3339868393435121E-2</v>
      </c>
    </row>
    <row r="1027" spans="51:56" ht="11.25" customHeight="1" x14ac:dyDescent="0.25">
      <c r="AY1027" s="102" t="s">
        <v>83</v>
      </c>
      <c r="AZ1027" s="101">
        <f>_xll.qlInterestRateIndexFixingDate(Currency&amp;"ibor"&amp;Tenor,BA1027,Trigger)</f>
        <v>46528</v>
      </c>
      <c r="BA1027" s="101">
        <f>_xll.qlCalendarAdvance(Calendar,BA1026,AY1027,"f",,Trigger)</f>
        <v>46532</v>
      </c>
      <c r="BB1027" s="101">
        <f>_xll.qlInterestRateIndexMaturity(Currency&amp;"ibor"&amp;Tenor,BA1027,Trigger)</f>
        <v>46898</v>
      </c>
      <c r="BC1027" s="246">
        <f>_xll.qlIndexFixing($AC$5,AZ1027,TRUE,_xll.ohTrigger(Trigger,Trigger12M))</f>
        <v>2.3229815310197337E-2</v>
      </c>
      <c r="BD1027" s="246">
        <f>_xll.qlIndexFixing($BE$1,AZ1027,TRUE,_xll.ohTrigger(Trigger,Trigger12M))</f>
        <v>2.3335182817316762E-2</v>
      </c>
    </row>
    <row r="1028" spans="51:56" ht="11.25" customHeight="1" x14ac:dyDescent="0.25">
      <c r="AY1028" s="102" t="s">
        <v>83</v>
      </c>
      <c r="AZ1028" s="101">
        <f>_xll.qlInterestRateIndexFixingDate(Currency&amp;"ibor"&amp;Tenor,BA1028,Trigger)</f>
        <v>46535</v>
      </c>
      <c r="BA1028" s="101">
        <f>_xll.qlCalendarAdvance(Calendar,BA1027,AY1028,"f",,Trigger)</f>
        <v>46539</v>
      </c>
      <c r="BB1028" s="101">
        <f>_xll.qlInterestRateIndexMaturity(Currency&amp;"ibor"&amp;Tenor,BA1028,Trigger)</f>
        <v>46905</v>
      </c>
      <c r="BC1028" s="246">
        <f>_xll.qlIndexFixing($AC$5,AZ1028,TRUE,_xll.ohTrigger(Trigger,Trigger12M))</f>
        <v>2.3224161603057944E-2</v>
      </c>
      <c r="BD1028" s="246">
        <f>_xll.qlIndexFixing($BE$1,AZ1028,TRUE,_xll.ohTrigger(Trigger,Trigger12M))</f>
        <v>2.3330490090615545E-2</v>
      </c>
    </row>
    <row r="1029" spans="51:56" ht="11.25" customHeight="1" x14ac:dyDescent="0.25">
      <c r="AY1029" s="102" t="s">
        <v>83</v>
      </c>
      <c r="AZ1029" s="101">
        <f>_xll.qlInterestRateIndexFixingDate(Currency&amp;"ibor"&amp;Tenor,BA1029,Trigger)</f>
        <v>46542</v>
      </c>
      <c r="BA1029" s="101">
        <f>_xll.qlCalendarAdvance(Calendar,BA1028,AY1029,"f",,Trigger)</f>
        <v>46546</v>
      </c>
      <c r="BB1029" s="101">
        <f>_xll.qlInterestRateIndexMaturity(Currency&amp;"ibor"&amp;Tenor,BA1029,Trigger)</f>
        <v>46912</v>
      </c>
      <c r="BC1029" s="246">
        <f>_xll.qlIndexFixing($AC$5,AZ1029,TRUE,_xll.ohTrigger(Trigger,Trigger12M))</f>
        <v>2.3218405700675029E-2</v>
      </c>
      <c r="BD1029" s="246">
        <f>_xll.qlIndexFixing($BE$1,AZ1029,TRUE,_xll.ohTrigger(Trigger,Trigger12M))</f>
        <v>2.332579430908974E-2</v>
      </c>
    </row>
    <row r="1030" spans="51:56" ht="11.25" customHeight="1" x14ac:dyDescent="0.25">
      <c r="AY1030" s="102" t="s">
        <v>83</v>
      </c>
      <c r="AZ1030" s="101">
        <f>_xll.qlInterestRateIndexFixingDate(Currency&amp;"ibor"&amp;Tenor,BA1030,Trigger)</f>
        <v>46549</v>
      </c>
      <c r="BA1030" s="101">
        <f>_xll.qlCalendarAdvance(Calendar,BA1029,AY1030,"f",,Trigger)</f>
        <v>46553</v>
      </c>
      <c r="BB1030" s="101">
        <f>_xll.qlInterestRateIndexMaturity(Currency&amp;"ibor"&amp;Tenor,BA1030,Trigger)</f>
        <v>46919</v>
      </c>
      <c r="BC1030" s="246">
        <f>_xll.qlIndexFixing($AC$5,AZ1030,TRUE,_xll.ohTrigger(Trigger,Trigger12M))</f>
        <v>2.3212547604801719E-2</v>
      </c>
      <c r="BD1030" s="246">
        <f>_xll.qlIndexFixing($BE$1,AZ1030,TRUE,_xll.ohTrigger(Trigger,Trigger12M))</f>
        <v>2.3321099568420295E-2</v>
      </c>
    </row>
    <row r="1031" spans="51:56" ht="11.25" customHeight="1" x14ac:dyDescent="0.25">
      <c r="AY1031" s="102" t="s">
        <v>83</v>
      </c>
      <c r="AZ1031" s="101">
        <f>_xll.qlInterestRateIndexFixingDate(Currency&amp;"ibor"&amp;Tenor,BA1031,Trigger)</f>
        <v>46556</v>
      </c>
      <c r="BA1031" s="101">
        <f>_xll.qlCalendarAdvance(Calendar,BA1030,AY1031,"f",,Trigger)</f>
        <v>46560</v>
      </c>
      <c r="BB1031" s="101">
        <f>_xll.qlInterestRateIndexMaturity(Currency&amp;"ibor"&amp;Tenor,BA1031,Trigger)</f>
        <v>46926</v>
      </c>
      <c r="BC1031" s="246">
        <f>_xll.qlIndexFixing($AC$5,AZ1031,TRUE,_xll.ohTrigger(Trigger,Trigger12M))</f>
        <v>2.3206587317222166E-2</v>
      </c>
      <c r="BD1031" s="246">
        <f>_xll.qlIndexFixing($BE$1,AZ1031,TRUE,_xll.ohTrigger(Trigger,Trigger12M))</f>
        <v>2.3316409964212598E-2</v>
      </c>
    </row>
    <row r="1032" spans="51:56" ht="11.25" customHeight="1" x14ac:dyDescent="0.25">
      <c r="AY1032" s="102" t="s">
        <v>83</v>
      </c>
      <c r="AZ1032" s="101">
        <f>_xll.qlInterestRateIndexFixingDate(Currency&amp;"ibor"&amp;Tenor,BA1032,Trigger)</f>
        <v>46563</v>
      </c>
      <c r="BA1032" s="101">
        <f>_xll.qlCalendarAdvance(Calendar,BA1031,AY1032,"f",,Trigger)</f>
        <v>46567</v>
      </c>
      <c r="BB1032" s="101">
        <f>_xll.qlInterestRateIndexMaturity(Currency&amp;"ibor"&amp;Tenor,BA1032,Trigger)</f>
        <v>46933</v>
      </c>
      <c r="BC1032" s="246">
        <f>_xll.qlIndexFixing($AC$5,AZ1032,TRUE,_xll.ohTrigger(Trigger,Trigger12M))</f>
        <v>2.3200524839751747E-2</v>
      </c>
      <c r="BD1032" s="246">
        <f>_xll.qlIndexFixing($BE$1,AZ1032,TRUE,_xll.ohTrigger(Trigger,Trigger12M))</f>
        <v>2.3311729591995595E-2</v>
      </c>
    </row>
    <row r="1033" spans="51:56" ht="11.25" customHeight="1" x14ac:dyDescent="0.25">
      <c r="AY1033" s="102" t="s">
        <v>83</v>
      </c>
      <c r="AZ1033" s="101">
        <f>_xll.qlInterestRateIndexFixingDate(Currency&amp;"ibor"&amp;Tenor,BA1033,Trigger)</f>
        <v>46570</v>
      </c>
      <c r="BA1033" s="101">
        <f>_xll.qlCalendarAdvance(Calendar,BA1032,AY1033,"f",,Trigger)</f>
        <v>46574</v>
      </c>
      <c r="BB1033" s="101">
        <f>_xll.qlInterestRateIndexMaturity(Currency&amp;"ibor"&amp;Tenor,BA1033,Trigger)</f>
        <v>46940</v>
      </c>
      <c r="BC1033" s="246">
        <f>_xll.qlIndexFixing($AC$5,AZ1033,TRUE,_xll.ohTrigger(Trigger,Trigger12M))</f>
        <v>2.3200592970897937E-2</v>
      </c>
      <c r="BD1033" s="246">
        <f>_xll.qlIndexFixing($BE$1,AZ1033,TRUE,_xll.ohTrigger(Trigger,Trigger12M))</f>
        <v>2.3307062419857215E-2</v>
      </c>
    </row>
    <row r="1034" spans="51:56" ht="11.25" customHeight="1" x14ac:dyDescent="0.25">
      <c r="AY1034" s="102" t="s">
        <v>83</v>
      </c>
      <c r="AZ1034" s="101">
        <f>_xll.qlInterestRateIndexFixingDate(Currency&amp;"ibor"&amp;Tenor,BA1034,Trigger)</f>
        <v>46577</v>
      </c>
      <c r="BA1034" s="101">
        <f>_xll.qlCalendarAdvance(Calendar,BA1033,AY1034,"f",,Trigger)</f>
        <v>46581</v>
      </c>
      <c r="BB1034" s="101">
        <f>_xll.qlInterestRateIndexMaturity(Currency&amp;"ibor"&amp;Tenor,BA1034,Trigger)</f>
        <v>46947</v>
      </c>
      <c r="BC1034" s="246">
        <f>_xll.qlIndexFixing($AC$5,AZ1034,TRUE,_xll.ohTrigger(Trigger,Trigger12M))</f>
        <v>2.3198207811328631E-2</v>
      </c>
      <c r="BD1034" s="246">
        <f>_xll.qlIndexFixing($BE$1,AZ1034,TRUE,_xll.ohTrigger(Trigger,Trigger12M))</f>
        <v>2.3302410276487665E-2</v>
      </c>
    </row>
    <row r="1035" spans="51:56" ht="11.25" customHeight="1" x14ac:dyDescent="0.25">
      <c r="AY1035" s="102" t="s">
        <v>83</v>
      </c>
      <c r="AZ1035" s="101">
        <f>_xll.qlInterestRateIndexFixingDate(Currency&amp;"ibor"&amp;Tenor,BA1035,Trigger)</f>
        <v>46584</v>
      </c>
      <c r="BA1035" s="101">
        <f>_xll.qlCalendarAdvance(Calendar,BA1034,AY1035,"f",,Trigger)</f>
        <v>46588</v>
      </c>
      <c r="BB1035" s="101">
        <f>_xll.qlInterestRateIndexMaturity(Currency&amp;"ibor"&amp;Tenor,BA1035,Trigger)</f>
        <v>46954</v>
      </c>
      <c r="BC1035" s="246">
        <f>_xll.qlIndexFixing($AC$5,AZ1035,TRUE,_xll.ohTrigger(Trigger,Trigger12M))</f>
        <v>2.3195739668024254E-2</v>
      </c>
      <c r="BD1035" s="246">
        <f>_xll.qlIndexFixing($BE$1,AZ1035,TRUE,_xll.ohTrigger(Trigger,Trigger12M))</f>
        <v>2.3297773215410471E-2</v>
      </c>
    </row>
    <row r="1036" spans="51:56" ht="11.25" customHeight="1" x14ac:dyDescent="0.25">
      <c r="AY1036" s="102" t="s">
        <v>83</v>
      </c>
      <c r="AZ1036" s="101">
        <f>_xll.qlInterestRateIndexFixingDate(Currency&amp;"ibor"&amp;Tenor,BA1036,Trigger)</f>
        <v>46591</v>
      </c>
      <c r="BA1036" s="101">
        <f>_xll.qlCalendarAdvance(Calendar,BA1035,AY1036,"f",,Trigger)</f>
        <v>46595</v>
      </c>
      <c r="BB1036" s="101">
        <f>_xll.qlInterestRateIndexMaturity(Currency&amp;"ibor"&amp;Tenor,BA1036,Trigger)</f>
        <v>46961</v>
      </c>
      <c r="BC1036" s="246">
        <f>_xll.qlIndexFixing($AC$5,AZ1036,TRUE,_xll.ohTrigger(Trigger,Trigger12M))</f>
        <v>2.3193188541594582E-2</v>
      </c>
      <c r="BD1036" s="246">
        <f>_xll.qlIndexFixing($BE$1,AZ1036,TRUE,_xll.ohTrigger(Trigger,Trigger12M))</f>
        <v>2.3293151236417713E-2</v>
      </c>
    </row>
    <row r="1037" spans="51:56" ht="11.25" customHeight="1" x14ac:dyDescent="0.25">
      <c r="AY1037" s="102" t="s">
        <v>83</v>
      </c>
      <c r="AZ1037" s="101">
        <f>_xll.qlInterestRateIndexFixingDate(Currency&amp;"ibor"&amp;Tenor,BA1037,Trigger)</f>
        <v>46598</v>
      </c>
      <c r="BA1037" s="101">
        <f>_xll.qlCalendarAdvance(Calendar,BA1036,AY1037,"f",,Trigger)</f>
        <v>46602</v>
      </c>
      <c r="BB1037" s="101">
        <f>_xll.qlInterestRateIndexMaturity(Currency&amp;"ibor"&amp;Tenor,BA1037,Trigger)</f>
        <v>46968</v>
      </c>
      <c r="BC1037" s="246">
        <f>_xll.qlIndexFixing($AC$5,AZ1037,TRUE,_xll.ohTrigger(Trigger,Trigger12M))</f>
        <v>2.3190554432671252E-2</v>
      </c>
      <c r="BD1037" s="246">
        <f>_xll.qlIndexFixing($BE$1,AZ1037,TRUE,_xll.ohTrigger(Trigger,Trigger12M))</f>
        <v>2.3288544339301463E-2</v>
      </c>
    </row>
    <row r="1038" spans="51:56" ht="11.25" customHeight="1" x14ac:dyDescent="0.25">
      <c r="AY1038" s="102" t="s">
        <v>83</v>
      </c>
      <c r="AZ1038" s="101">
        <f>_xll.qlInterestRateIndexFixingDate(Currency&amp;"ibor"&amp;Tenor,BA1038,Trigger)</f>
        <v>46605</v>
      </c>
      <c r="BA1038" s="101">
        <f>_xll.qlCalendarAdvance(Calendar,BA1037,AY1038,"f",,Trigger)</f>
        <v>46609</v>
      </c>
      <c r="BB1038" s="101">
        <f>_xll.qlInterestRateIndexMaturity(Currency&amp;"ibor"&amp;Tenor,BA1038,Trigger)</f>
        <v>46975</v>
      </c>
      <c r="BC1038" s="246">
        <f>_xll.qlIndexFixing($AC$5,AZ1038,TRUE,_xll.ohTrigger(Trigger,Trigger12M))</f>
        <v>2.3187837341905319E-2</v>
      </c>
      <c r="BD1038" s="246">
        <f>_xll.qlIndexFixing($BE$1,AZ1038,TRUE,_xll.ohTrigger(Trigger,Trigger12M))</f>
        <v>2.3283952523855119E-2</v>
      </c>
    </row>
    <row r="1039" spans="51:56" ht="11.25" customHeight="1" x14ac:dyDescent="0.25">
      <c r="AY1039" s="102" t="s">
        <v>83</v>
      </c>
      <c r="AZ1039" s="101">
        <f>_xll.qlInterestRateIndexFixingDate(Currency&amp;"ibor"&amp;Tenor,BA1039,Trigger)</f>
        <v>46612</v>
      </c>
      <c r="BA1039" s="101">
        <f>_xll.qlCalendarAdvance(Calendar,BA1038,AY1039,"f",,Trigger)</f>
        <v>46616</v>
      </c>
      <c r="BB1039" s="101">
        <f>_xll.qlInterestRateIndexMaturity(Currency&amp;"ibor"&amp;Tenor,BA1039,Trigger)</f>
        <v>46982</v>
      </c>
      <c r="BC1039" s="246">
        <f>_xll.qlIndexFixing($AC$5,AZ1039,TRUE,_xll.ohTrigger(Trigger,Trigger12M))</f>
        <v>2.3185037269968161E-2</v>
      </c>
      <c r="BD1039" s="246">
        <f>_xll.qlIndexFixing($BE$1,AZ1039,TRUE,_xll.ohTrigger(Trigger,Trigger12M))</f>
        <v>2.3279375789872721E-2</v>
      </c>
    </row>
    <row r="1040" spans="51:56" ht="11.25" customHeight="1" x14ac:dyDescent="0.25">
      <c r="AY1040" s="102" t="s">
        <v>83</v>
      </c>
      <c r="AZ1040" s="101">
        <f>_xll.qlInterestRateIndexFixingDate(Currency&amp;"ibor"&amp;Tenor,BA1040,Trigger)</f>
        <v>46619</v>
      </c>
      <c r="BA1040" s="101">
        <f>_xll.qlCalendarAdvance(Calendar,BA1039,AY1040,"f",,Trigger)</f>
        <v>46623</v>
      </c>
      <c r="BB1040" s="101">
        <f>_xll.qlInterestRateIndexMaturity(Currency&amp;"ibor"&amp;Tenor,BA1040,Trigger)</f>
        <v>46989</v>
      </c>
      <c r="BC1040" s="246">
        <f>_xll.qlIndexFixing($AC$5,AZ1040,TRUE,_xll.ohTrigger(Trigger,Trigger12M))</f>
        <v>2.3182154217553E-2</v>
      </c>
      <c r="BD1040" s="246">
        <f>_xll.qlIndexFixing($BE$1,AZ1040,TRUE,_xll.ohTrigger(Trigger,Trigger12M))</f>
        <v>2.327481413714853E-2</v>
      </c>
    </row>
    <row r="1041" spans="51:56" ht="11.25" customHeight="1" x14ac:dyDescent="0.25">
      <c r="AY1041" s="102" t="s">
        <v>83</v>
      </c>
      <c r="AZ1041" s="101">
        <f>_xll.qlInterestRateIndexFixingDate(Currency&amp;"ibor"&amp;Tenor,BA1041,Trigger)</f>
        <v>46626</v>
      </c>
      <c r="BA1041" s="101">
        <f>_xll.qlCalendarAdvance(Calendar,BA1040,AY1041,"f",,Trigger)</f>
        <v>46630</v>
      </c>
      <c r="BB1041" s="101">
        <f>_xll.qlInterestRateIndexMaturity(Currency&amp;"ibor"&amp;Tenor,BA1041,Trigger)</f>
        <v>46996</v>
      </c>
      <c r="BC1041" s="246">
        <f>_xll.qlIndexFixing($AC$5,AZ1041,TRUE,_xll.ohTrigger(Trigger,Trigger12M))</f>
        <v>2.3179188185372263E-2</v>
      </c>
      <c r="BD1041" s="246">
        <f>_xll.qlIndexFixing($BE$1,AZ1041,TRUE,_xll.ohTrigger(Trigger,Trigger12M))</f>
        <v>2.3270267565478123E-2</v>
      </c>
    </row>
    <row r="1042" spans="51:56" ht="11.25" customHeight="1" x14ac:dyDescent="0.25">
      <c r="AY1042" s="102" t="s">
        <v>83</v>
      </c>
      <c r="AZ1042" s="101">
        <f>_xll.qlInterestRateIndexFixingDate(Currency&amp;"ibor"&amp;Tenor,BA1042,Trigger)</f>
        <v>46633</v>
      </c>
      <c r="BA1042" s="101">
        <f>_xll.qlCalendarAdvance(Calendar,BA1041,AY1042,"f",,Trigger)</f>
        <v>46637</v>
      </c>
      <c r="BB1042" s="101">
        <f>_xll.qlInterestRateIndexMaturity(Currency&amp;"ibor"&amp;Tenor,BA1042,Trigger)</f>
        <v>47003</v>
      </c>
      <c r="BC1042" s="246">
        <f>_xll.qlIndexFixing($AC$5,AZ1042,TRUE,_xll.ohTrigger(Trigger,Trigger12M))</f>
        <v>2.3176139174159355E-2</v>
      </c>
      <c r="BD1042" s="246">
        <f>_xll.qlIndexFixing($BE$1,AZ1042,TRUE,_xll.ohTrigger(Trigger,Trigger12M))</f>
        <v>2.3265736074656856E-2</v>
      </c>
    </row>
    <row r="1043" spans="51:56" ht="11.25" customHeight="1" x14ac:dyDescent="0.25">
      <c r="AY1043" s="102" t="s">
        <v>83</v>
      </c>
      <c r="AZ1043" s="101">
        <f>_xll.qlInterestRateIndexFixingDate(Currency&amp;"ibor"&amp;Tenor,BA1043,Trigger)</f>
        <v>46640</v>
      </c>
      <c r="BA1043" s="101">
        <f>_xll.qlCalendarAdvance(Calendar,BA1042,AY1043,"f",,Trigger)</f>
        <v>46644</v>
      </c>
      <c r="BB1043" s="101">
        <f>_xll.qlInterestRateIndexMaturity(Currency&amp;"ibor"&amp;Tenor,BA1043,Trigger)</f>
        <v>47010</v>
      </c>
      <c r="BC1043" s="246">
        <f>_xll.qlIndexFixing($AC$5,AZ1043,TRUE,_xll.ohTrigger(Trigger,Trigger12M))</f>
        <v>2.3173007184668647E-2</v>
      </c>
      <c r="BD1043" s="246">
        <f>_xll.qlIndexFixing($BE$1,AZ1043,TRUE,_xll.ohTrigger(Trigger,Trigger12M))</f>
        <v>2.3261219664481827E-2</v>
      </c>
    </row>
    <row r="1044" spans="51:56" ht="11.25" customHeight="1" x14ac:dyDescent="0.25">
      <c r="AY1044" s="102" t="s">
        <v>83</v>
      </c>
      <c r="AZ1044" s="101">
        <f>_xll.qlInterestRateIndexFixingDate(Currency&amp;"ibor"&amp;Tenor,BA1044,Trigger)</f>
        <v>46647</v>
      </c>
      <c r="BA1044" s="101">
        <f>_xll.qlCalendarAdvance(Calendar,BA1043,AY1044,"f",,Trigger)</f>
        <v>46651</v>
      </c>
      <c r="BB1044" s="101">
        <f>_xll.qlInterestRateIndexMaturity(Currency&amp;"ibor"&amp;Tenor,BA1044,Trigger)</f>
        <v>47017</v>
      </c>
      <c r="BC1044" s="246">
        <f>_xll.qlIndexFixing($AC$5,AZ1044,TRUE,_xll.ohTrigger(Trigger,Trigger12M))</f>
        <v>2.3169792217674165E-2</v>
      </c>
      <c r="BD1044" s="246">
        <f>_xll.qlIndexFixing($BE$1,AZ1044,TRUE,_xll.ohTrigger(Trigger,Trigger12M))</f>
        <v>2.3256718334749921E-2</v>
      </c>
    </row>
    <row r="1045" spans="51:56" ht="11.25" customHeight="1" x14ac:dyDescent="0.25">
      <c r="AY1045" s="102" t="s">
        <v>83</v>
      </c>
      <c r="AZ1045" s="101">
        <f>_xll.qlInterestRateIndexFixingDate(Currency&amp;"ibor"&amp;Tenor,BA1045,Trigger)</f>
        <v>46654</v>
      </c>
      <c r="BA1045" s="101">
        <f>_xll.qlCalendarAdvance(Calendar,BA1044,AY1045,"f",,Trigger)</f>
        <v>46658</v>
      </c>
      <c r="BB1045" s="101">
        <f>_xll.qlInterestRateIndexMaturity(Currency&amp;"ibor"&amp;Tenor,BA1045,Trigger)</f>
        <v>47024</v>
      </c>
      <c r="BC1045" s="246">
        <f>_xll.qlIndexFixing($AC$5,AZ1045,TRUE,_xll.ohTrigger(Trigger,Trigger12M))</f>
        <v>2.3166494273970901E-2</v>
      </c>
      <c r="BD1045" s="246">
        <f>_xll.qlIndexFixing($BE$1,AZ1045,TRUE,_xll.ohTrigger(Trigger,Trigger12M))</f>
        <v>2.3252232085259117E-2</v>
      </c>
    </row>
    <row r="1046" spans="51:56" ht="11.25" customHeight="1" x14ac:dyDescent="0.25">
      <c r="AY1046" s="102" t="s">
        <v>83</v>
      </c>
      <c r="AZ1046" s="101">
        <f>_xll.qlInterestRateIndexFixingDate(Currency&amp;"ibor"&amp;Tenor,BA1046,Trigger)</f>
        <v>46661</v>
      </c>
      <c r="BA1046" s="101">
        <f>_xll.qlCalendarAdvance(Calendar,BA1045,AY1046,"f",,Trigger)</f>
        <v>46665</v>
      </c>
      <c r="BB1046" s="101">
        <f>_xll.qlInterestRateIndexMaturity(Currency&amp;"ibor"&amp;Tenor,BA1046,Trigger)</f>
        <v>47031</v>
      </c>
      <c r="BC1046" s="246">
        <f>_xll.qlIndexFixing($AC$5,AZ1046,TRUE,_xll.ohTrigger(Trigger,Trigger12M))</f>
        <v>2.3163113354374591E-2</v>
      </c>
      <c r="BD1046" s="246">
        <f>_xll.qlIndexFixing($BE$1,AZ1046,TRUE,_xll.ohTrigger(Trigger,Trigger12M))</f>
        <v>2.3247760915808043E-2</v>
      </c>
    </row>
    <row r="1047" spans="51:56" ht="11.25" customHeight="1" x14ac:dyDescent="0.25">
      <c r="AY1047" s="102" t="s">
        <v>83</v>
      </c>
      <c r="AZ1047" s="101">
        <f>_xll.qlInterestRateIndexFixingDate(Currency&amp;"ibor"&amp;Tenor,BA1047,Trigger)</f>
        <v>46668</v>
      </c>
      <c r="BA1047" s="101">
        <f>_xll.qlCalendarAdvance(Calendar,BA1046,AY1047,"f",,Trigger)</f>
        <v>46672</v>
      </c>
      <c r="BB1047" s="101">
        <f>_xll.qlInterestRateIndexMaturity(Currency&amp;"ibor"&amp;Tenor,BA1047,Trigger)</f>
        <v>47038</v>
      </c>
      <c r="BC1047" s="246">
        <f>_xll.qlIndexFixing($AC$5,AZ1047,TRUE,_xll.ohTrigger(Trigger,Trigger12M))</f>
        <v>2.3159649459721078E-2</v>
      </c>
      <c r="BD1047" s="246">
        <f>_xll.qlIndexFixing($BE$1,AZ1047,TRUE,_xll.ohTrigger(Trigger,Trigger12M))</f>
        <v>2.3243304826195986E-2</v>
      </c>
    </row>
    <row r="1048" spans="51:56" ht="11.25" customHeight="1" x14ac:dyDescent="0.25">
      <c r="AY1048" s="102" t="s">
        <v>83</v>
      </c>
      <c r="AZ1048" s="101">
        <f>_xll.qlInterestRateIndexFixingDate(Currency&amp;"ibor"&amp;Tenor,BA1048,Trigger)</f>
        <v>46675</v>
      </c>
      <c r="BA1048" s="101">
        <f>_xll.qlCalendarAdvance(Calendar,BA1047,AY1048,"f",,Trigger)</f>
        <v>46679</v>
      </c>
      <c r="BB1048" s="101">
        <f>_xll.qlInterestRateIndexMaturity(Currency&amp;"ibor"&amp;Tenor,BA1048,Trigger)</f>
        <v>47045</v>
      </c>
      <c r="BC1048" s="246">
        <f>_xll.qlIndexFixing($AC$5,AZ1048,TRUE,_xll.ohTrigger(Trigger,Trigger12M))</f>
        <v>2.3156102590867155E-2</v>
      </c>
      <c r="BD1048" s="246">
        <f>_xll.qlIndexFixing($BE$1,AZ1048,TRUE,_xll.ohTrigger(Trigger,Trigger12M))</f>
        <v>2.3238863816222886E-2</v>
      </c>
    </row>
    <row r="1049" spans="51:56" ht="11.25" customHeight="1" x14ac:dyDescent="0.25">
      <c r="AY1049" s="102" t="s">
        <v>83</v>
      </c>
      <c r="AZ1049" s="101">
        <f>_xll.qlInterestRateIndexFixingDate(Currency&amp;"ibor"&amp;Tenor,BA1049,Trigger)</f>
        <v>46682</v>
      </c>
      <c r="BA1049" s="101">
        <f>_xll.qlCalendarAdvance(Calendar,BA1048,AY1049,"f",,Trigger)</f>
        <v>46686</v>
      </c>
      <c r="BB1049" s="101">
        <f>_xll.qlInterestRateIndexMaturity(Currency&amp;"ibor"&amp;Tenor,BA1049,Trigger)</f>
        <v>47052</v>
      </c>
      <c r="BC1049" s="246">
        <f>_xll.qlIndexFixing($AC$5,AZ1049,TRUE,_xll.ohTrigger(Trigger,Trigger12M))</f>
        <v>2.3152472748689503E-2</v>
      </c>
      <c r="BD1049" s="246">
        <f>_xll.qlIndexFixing($BE$1,AZ1049,TRUE,_xll.ohTrigger(Trigger,Trigger12M))</f>
        <v>2.3234437885689779E-2</v>
      </c>
    </row>
    <row r="1050" spans="51:56" ht="11.25" customHeight="1" x14ac:dyDescent="0.25">
      <c r="AY1050" s="102" t="s">
        <v>83</v>
      </c>
      <c r="AZ1050" s="101">
        <f>_xll.qlInterestRateIndexFixingDate(Currency&amp;"ibor"&amp;Tenor,BA1050,Trigger)</f>
        <v>46689</v>
      </c>
      <c r="BA1050" s="101">
        <f>_xll.qlCalendarAdvance(Calendar,BA1049,AY1050,"f",,Trigger)</f>
        <v>46693</v>
      </c>
      <c r="BB1050" s="101">
        <f>_xll.qlInterestRateIndexMaturity(Currency&amp;"ibor"&amp;Tenor,BA1050,Trigger)</f>
        <v>47059</v>
      </c>
      <c r="BC1050" s="246">
        <f>_xll.qlIndexFixing($AC$5,AZ1050,TRUE,_xll.ohTrigger(Trigger,Trigger12M))</f>
        <v>2.314875993408598E-2</v>
      </c>
      <c r="BD1050" s="246">
        <f>_xll.qlIndexFixing($BE$1,AZ1050,TRUE,_xll.ohTrigger(Trigger,Trigger12M))</f>
        <v>2.3230027034397256E-2</v>
      </c>
    </row>
    <row r="1051" spans="51:56" ht="11.25" customHeight="1" x14ac:dyDescent="0.25">
      <c r="AY1051" s="102" t="s">
        <v>83</v>
      </c>
      <c r="AZ1051" s="101">
        <f>_xll.qlInterestRateIndexFixingDate(Currency&amp;"ibor"&amp;Tenor,BA1051,Trigger)</f>
        <v>46696</v>
      </c>
      <c r="BA1051" s="101">
        <f>_xll.qlCalendarAdvance(Calendar,BA1050,AY1051,"f",,Trigger)</f>
        <v>46700</v>
      </c>
      <c r="BB1051" s="101">
        <f>_xll.qlInterestRateIndexMaturity(Currency&amp;"ibor"&amp;Tenor,BA1051,Trigger)</f>
        <v>47066</v>
      </c>
      <c r="BC1051" s="246">
        <f>_xll.qlIndexFixing($AC$5,AZ1051,TRUE,_xll.ohTrigger(Trigger,Trigger12M))</f>
        <v>2.3144964147974543E-2</v>
      </c>
      <c r="BD1051" s="246">
        <f>_xll.qlIndexFixing($BE$1,AZ1051,TRUE,_xll.ohTrigger(Trigger,Trigger12M))</f>
        <v>2.3225631262147672E-2</v>
      </c>
    </row>
    <row r="1052" spans="51:56" ht="11.25" customHeight="1" x14ac:dyDescent="0.25">
      <c r="AY1052" s="102" t="s">
        <v>83</v>
      </c>
      <c r="AZ1052" s="101">
        <f>_xll.qlInterestRateIndexFixingDate(Currency&amp;"ibor"&amp;Tenor,BA1052,Trigger)</f>
        <v>46703</v>
      </c>
      <c r="BA1052" s="101">
        <f>_xll.qlCalendarAdvance(Calendar,BA1051,AY1052,"f",,Trigger)</f>
        <v>46707</v>
      </c>
      <c r="BB1052" s="101">
        <f>_xll.qlInterestRateIndexMaturity(Currency&amp;"ibor"&amp;Tenor,BA1052,Trigger)</f>
        <v>47073</v>
      </c>
      <c r="BC1052" s="246">
        <f>_xll.qlIndexFixing($AC$5,AZ1052,TRUE,_xll.ohTrigger(Trigger,Trigger12M))</f>
        <v>2.3141085391293673E-2</v>
      </c>
      <c r="BD1052" s="246">
        <f>_xll.qlIndexFixing($BE$1,AZ1052,TRUE,_xll.ohTrigger(Trigger,Trigger12M))</f>
        <v>2.3221250568744016E-2</v>
      </c>
    </row>
    <row r="1053" spans="51:56" ht="11.25" customHeight="1" x14ac:dyDescent="0.25">
      <c r="AY1053" s="102" t="s">
        <v>83</v>
      </c>
      <c r="AZ1053" s="101">
        <f>_xll.qlInterestRateIndexFixingDate(Currency&amp;"ibor"&amp;Tenor,BA1053,Trigger)</f>
        <v>46710</v>
      </c>
      <c r="BA1053" s="101">
        <f>_xll.qlCalendarAdvance(Calendar,BA1052,AY1053,"f",,Trigger)</f>
        <v>46714</v>
      </c>
      <c r="BB1053" s="101">
        <f>_xll.qlInterestRateIndexMaturity(Currency&amp;"ibor"&amp;Tenor,BA1053,Trigger)</f>
        <v>47080</v>
      </c>
      <c r="BC1053" s="246">
        <f>_xll.qlIndexFixing($AC$5,AZ1053,TRUE,_xll.ohTrigger(Trigger,Trigger12M))</f>
        <v>2.3137123665002826E-2</v>
      </c>
      <c r="BD1053" s="246">
        <f>_xll.qlIndexFixing($BE$1,AZ1053,TRUE,_xll.ohTrigger(Trigger,Trigger12M))</f>
        <v>2.3216884953988853E-2</v>
      </c>
    </row>
    <row r="1054" spans="51:56" ht="11.25" customHeight="1" x14ac:dyDescent="0.25">
      <c r="AY1054" s="102" t="s">
        <v>83</v>
      </c>
      <c r="AZ1054" s="101">
        <f>_xll.qlInterestRateIndexFixingDate(Currency&amp;"ibor"&amp;Tenor,BA1054,Trigger)</f>
        <v>46717</v>
      </c>
      <c r="BA1054" s="101">
        <f>_xll.qlCalendarAdvance(Calendar,BA1053,AY1054,"f",,Trigger)</f>
        <v>46721</v>
      </c>
      <c r="BB1054" s="101">
        <f>_xll.qlInterestRateIndexMaturity(Currency&amp;"ibor"&amp;Tenor,BA1054,Trigger)</f>
        <v>47087</v>
      </c>
      <c r="BC1054" s="246">
        <f>_xll.qlIndexFixing($AC$5,AZ1054,TRUE,_xll.ohTrigger(Trigger,Trigger12M))</f>
        <v>2.3133078970081104E-2</v>
      </c>
      <c r="BD1054" s="246">
        <f>_xll.qlIndexFixing($BE$1,AZ1054,TRUE,_xll.ohTrigger(Trigger,Trigger12M))</f>
        <v>2.321253441768693E-2</v>
      </c>
    </row>
    <row r="1055" spans="51:56" ht="11.25" customHeight="1" x14ac:dyDescent="0.25">
      <c r="AY1055" s="102" t="s">
        <v>83</v>
      </c>
      <c r="AZ1055" s="101">
        <f>_xll.qlInterestRateIndexFixingDate(Currency&amp;"ibor"&amp;Tenor,BA1055,Trigger)</f>
        <v>46724</v>
      </c>
      <c r="BA1055" s="101">
        <f>_xll.qlCalendarAdvance(Calendar,BA1054,AY1055,"f",,Trigger)</f>
        <v>46728</v>
      </c>
      <c r="BB1055" s="101">
        <f>_xll.qlInterestRateIndexMaturity(Currency&amp;"ibor"&amp;Tenor,BA1055,Trigger)</f>
        <v>47094</v>
      </c>
      <c r="BC1055" s="246">
        <f>_xll.qlIndexFixing($AC$5,AZ1055,TRUE,_xll.ohTrigger(Trigger,Trigger12M))</f>
        <v>2.3128951307529018E-2</v>
      </c>
      <c r="BD1055" s="246">
        <f>_xll.qlIndexFixing($BE$1,AZ1055,TRUE,_xll.ohTrigger(Trigger,Trigger12M))</f>
        <v>2.3208198959642778E-2</v>
      </c>
    </row>
    <row r="1056" spans="51:56" ht="11.25" customHeight="1" x14ac:dyDescent="0.25">
      <c r="AY1056" s="102" t="s">
        <v>83</v>
      </c>
      <c r="AZ1056" s="101">
        <f>_xll.qlInterestRateIndexFixingDate(Currency&amp;"ibor"&amp;Tenor,BA1056,Trigger)</f>
        <v>46731</v>
      </c>
      <c r="BA1056" s="101">
        <f>_xll.qlCalendarAdvance(Calendar,BA1055,AY1056,"f",,Trigger)</f>
        <v>46735</v>
      </c>
      <c r="BB1056" s="101">
        <f>_xll.qlInterestRateIndexMaturity(Currency&amp;"ibor"&amp;Tenor,BA1056,Trigger)</f>
        <v>47101</v>
      </c>
      <c r="BC1056" s="246">
        <f>_xll.qlIndexFixing($AC$5,AZ1056,TRUE,_xll.ohTrigger(Trigger,Trigger12M))</f>
        <v>2.3124740678366961E-2</v>
      </c>
      <c r="BD1056" s="246">
        <f>_xll.qlIndexFixing($BE$1,AZ1056,TRUE,_xll.ohTrigger(Trigger,Trigger12M))</f>
        <v>2.3203878579661358E-2</v>
      </c>
    </row>
    <row r="1057" spans="51:56" ht="11.25" customHeight="1" x14ac:dyDescent="0.25">
      <c r="AY1057" s="102" t="s">
        <v>83</v>
      </c>
      <c r="AZ1057" s="101">
        <f>_xll.qlInterestRateIndexFixingDate(Currency&amp;"ibor"&amp;Tenor,BA1057,Trigger)</f>
        <v>46738</v>
      </c>
      <c r="BA1057" s="101">
        <f>_xll.qlCalendarAdvance(Calendar,BA1056,AY1057,"f",,Trigger)</f>
        <v>46742</v>
      </c>
      <c r="BB1057" s="101">
        <f>_xll.qlInterestRateIndexMaturity(Currency&amp;"ibor"&amp;Tenor,BA1057,Trigger)</f>
        <v>47108</v>
      </c>
      <c r="BC1057" s="246">
        <f>_xll.qlIndexFixing($AC$5,AZ1057,TRUE,_xll.ohTrigger(Trigger,Trigger12M))</f>
        <v>2.3120447083636496E-2</v>
      </c>
      <c r="BD1057" s="246">
        <f>_xll.qlIndexFixing($BE$1,AZ1057,TRUE,_xll.ohTrigger(Trigger,Trigger12M))</f>
        <v>2.3199573277549162E-2</v>
      </c>
    </row>
    <row r="1058" spans="51:56" ht="11.25" customHeight="1" x14ac:dyDescent="0.25">
      <c r="AY1058" s="102" t="s">
        <v>83</v>
      </c>
      <c r="AZ1058" s="101">
        <f>_xll.qlInterestRateIndexFixingDate(Currency&amp;"ibor"&amp;Tenor,BA1058,Trigger)</f>
        <v>46745</v>
      </c>
      <c r="BA1058" s="101">
        <f>_xll.qlCalendarAdvance(Calendar,BA1057,AY1058,"f",,Trigger)</f>
        <v>46749</v>
      </c>
      <c r="BB1058" s="101">
        <f>_xll.qlInterestRateIndexMaturity(Currency&amp;"ibor"&amp;Tenor,BA1058,Trigger)</f>
        <v>47115</v>
      </c>
      <c r="BC1058" s="246">
        <f>_xll.qlIndexFixing($AC$5,AZ1058,TRUE,_xll.ohTrigger(Trigger,Trigger12M))</f>
        <v>2.3116070524398857E-2</v>
      </c>
      <c r="BD1058" s="246">
        <f>_xll.qlIndexFixing($BE$1,AZ1058,TRUE,_xll.ohTrigger(Trigger,Trigger12M))</f>
        <v>2.3195283053112688E-2</v>
      </c>
    </row>
    <row r="1059" spans="51:56" ht="11.25" customHeight="1" x14ac:dyDescent="0.25">
      <c r="AY1059" s="102" t="s">
        <v>83</v>
      </c>
      <c r="AZ1059" s="101">
        <f>_xll.qlInterestRateIndexFixingDate(Currency&amp;"ibor"&amp;Tenor,BA1059,Trigger)</f>
        <v>46752</v>
      </c>
      <c r="BA1059" s="101">
        <f>_xll.qlCalendarAdvance(Calendar,BA1058,AY1059,"f",,Trigger)</f>
        <v>46756</v>
      </c>
      <c r="BB1059" s="101">
        <f>_xll.qlInterestRateIndexMaturity(Currency&amp;"ibor"&amp;Tenor,BA1059,Trigger)</f>
        <v>47122</v>
      </c>
      <c r="BC1059" s="246">
        <f>_xll.qlIndexFixing($AC$5,AZ1059,TRUE,_xll.ohTrigger(Trigger,Trigger12M))</f>
        <v>2.3111611001736452E-2</v>
      </c>
      <c r="BD1059" s="246">
        <f>_xll.qlIndexFixing($BE$1,AZ1059,TRUE,_xll.ohTrigger(Trigger,Trigger12M))</f>
        <v>2.3191007906159737E-2</v>
      </c>
    </row>
    <row r="1060" spans="51:56" ht="11.25" customHeight="1" x14ac:dyDescent="0.25">
      <c r="AY1060" s="102" t="s">
        <v>83</v>
      </c>
      <c r="AZ1060" s="101">
        <f>_xll.qlInterestRateIndexFixingDate(Currency&amp;"ibor"&amp;Tenor,BA1060,Trigger)</f>
        <v>46759</v>
      </c>
      <c r="BA1060" s="101">
        <f>_xll.qlCalendarAdvance(Calendar,BA1059,AY1060,"f",,Trigger)</f>
        <v>46763</v>
      </c>
      <c r="BB1060" s="101">
        <f>_xll.qlInterestRateIndexMaturity(Currency&amp;"ibor"&amp;Tenor,BA1060,Trigger)</f>
        <v>47129</v>
      </c>
      <c r="BC1060" s="246">
        <f>_xll.qlIndexFixing($AC$5,AZ1060,TRUE,_xll.ohTrigger(Trigger,Trigger12M))</f>
        <v>2.3107068516752007E-2</v>
      </c>
      <c r="BD1060" s="246">
        <f>_xll.qlIndexFixing($BE$1,AZ1060,TRUE,_xll.ohTrigger(Trigger,Trigger12M))</f>
        <v>2.3186747836497677E-2</v>
      </c>
    </row>
    <row r="1061" spans="51:56" ht="11.25" customHeight="1" x14ac:dyDescent="0.25">
      <c r="AY1061" s="102" t="s">
        <v>83</v>
      </c>
      <c r="AZ1061" s="101">
        <f>_xll.qlInterestRateIndexFixingDate(Currency&amp;"ibor"&amp;Tenor,BA1061,Trigger)</f>
        <v>46766</v>
      </c>
      <c r="BA1061" s="101">
        <f>_xll.qlCalendarAdvance(Calendar,BA1060,AY1061,"f",,Trigger)</f>
        <v>46770</v>
      </c>
      <c r="BB1061" s="101">
        <f>_xll.qlInterestRateIndexMaturity(Currency&amp;"ibor"&amp;Tenor,BA1061,Trigger)</f>
        <v>47136</v>
      </c>
      <c r="BC1061" s="246">
        <f>_xll.qlIndexFixing($AC$5,AZ1061,TRUE,_xll.ohTrigger(Trigger,Trigger12M))</f>
        <v>2.3102443070568558E-2</v>
      </c>
      <c r="BD1061" s="246">
        <f>_xll.qlIndexFixing($BE$1,AZ1061,TRUE,_xll.ohTrigger(Trigger,Trigger12M))</f>
        <v>2.3182502843936061E-2</v>
      </c>
    </row>
    <row r="1062" spans="51:56" ht="11.25" customHeight="1" x14ac:dyDescent="0.25">
      <c r="AY1062" s="102" t="s">
        <v>83</v>
      </c>
      <c r="AZ1062" s="101">
        <f>_xll.qlInterestRateIndexFixingDate(Currency&amp;"ibor"&amp;Tenor,BA1062,Trigger)</f>
        <v>46773</v>
      </c>
      <c r="BA1062" s="101">
        <f>_xll.qlCalendarAdvance(Calendar,BA1061,AY1062,"f",,Trigger)</f>
        <v>46777</v>
      </c>
      <c r="BB1062" s="101">
        <f>_xll.qlInterestRateIndexMaturity(Currency&amp;"ibor"&amp;Tenor,BA1062,Trigger)</f>
        <v>47143</v>
      </c>
      <c r="BC1062" s="246">
        <f>_xll.qlIndexFixing($AC$5,AZ1062,TRUE,_xll.ohTrigger(Trigger,Trigger12M))</f>
        <v>2.3097734664329891E-2</v>
      </c>
      <c r="BD1062" s="246">
        <f>_xll.qlIndexFixing($BE$1,AZ1062,TRUE,_xll.ohTrigger(Trigger,Trigger12M))</f>
        <v>2.3178272928284002E-2</v>
      </c>
    </row>
    <row r="1063" spans="51:56" ht="11.25" customHeight="1" x14ac:dyDescent="0.25">
      <c r="AY1063" s="102" t="s">
        <v>83</v>
      </c>
      <c r="AZ1063" s="101">
        <f>_xll.qlInterestRateIndexFixingDate(Currency&amp;"ibor"&amp;Tenor,BA1063,Trigger)</f>
        <v>46780</v>
      </c>
      <c r="BA1063" s="101">
        <f>_xll.qlCalendarAdvance(Calendar,BA1062,AY1063,"f",,Trigger)</f>
        <v>46784</v>
      </c>
      <c r="BB1063" s="101">
        <f>_xll.qlInterestRateIndexMaturity(Currency&amp;"ibor"&amp;Tenor,BA1063,Trigger)</f>
        <v>47150</v>
      </c>
      <c r="BC1063" s="246">
        <f>_xll.qlIndexFixing($AC$5,AZ1063,TRUE,_xll.ohTrigger(Trigger,Trigger12M))</f>
        <v>2.3092943299200322E-2</v>
      </c>
      <c r="BD1063" s="246">
        <f>_xll.qlIndexFixing($BE$1,AZ1063,TRUE,_xll.ohTrigger(Trigger,Trigger12M))</f>
        <v>2.3174058089351267E-2</v>
      </c>
    </row>
    <row r="1064" spans="51:56" ht="11.25" customHeight="1" x14ac:dyDescent="0.25">
      <c r="AY1064" s="102" t="s">
        <v>83</v>
      </c>
      <c r="AZ1064" s="101">
        <f>_xll.qlInterestRateIndexFixingDate(Currency&amp;"ibor"&amp;Tenor,BA1064,Trigger)</f>
        <v>46787</v>
      </c>
      <c r="BA1064" s="101">
        <f>_xll.qlCalendarAdvance(Calendar,BA1063,AY1064,"f",,Trigger)</f>
        <v>46791</v>
      </c>
      <c r="BB1064" s="101">
        <f>_xll.qlInterestRateIndexMaturity(Currency&amp;"ibor"&amp;Tenor,BA1064,Trigger)</f>
        <v>47157</v>
      </c>
      <c r="BC1064" s="246">
        <f>_xll.qlIndexFixing($AC$5,AZ1064,TRUE,_xll.ohTrigger(Trigger,Trigger12M))</f>
        <v>2.3088068976364253E-2</v>
      </c>
      <c r="BD1064" s="246">
        <f>_xll.qlIndexFixing($BE$1,AZ1064,TRUE,_xll.ohTrigger(Trigger,Trigger12M))</f>
        <v>2.316985832694916E-2</v>
      </c>
    </row>
    <row r="1065" spans="51:56" ht="11.25" customHeight="1" x14ac:dyDescent="0.25">
      <c r="AY1065" s="102" t="s">
        <v>83</v>
      </c>
      <c r="AZ1065" s="101">
        <f>_xll.qlInterestRateIndexFixingDate(Currency&amp;"ibor"&amp;Tenor,BA1065,Trigger)</f>
        <v>46794</v>
      </c>
      <c r="BA1065" s="101">
        <f>_xll.qlCalendarAdvance(Calendar,BA1064,AY1065,"f",,Trigger)</f>
        <v>46798</v>
      </c>
      <c r="BB1065" s="101">
        <f>_xll.qlInterestRateIndexMaturity(Currency&amp;"ibor"&amp;Tenor,BA1065,Trigger)</f>
        <v>47164</v>
      </c>
      <c r="BC1065" s="246">
        <f>_xll.qlIndexFixing($AC$5,AZ1065,TRUE,_xll.ohTrigger(Trigger,Trigger12M))</f>
        <v>2.3083111697027283E-2</v>
      </c>
      <c r="BD1065" s="246">
        <f>_xll.qlIndexFixing($BE$1,AZ1065,TRUE,_xll.ohTrigger(Trigger,Trigger12M))</f>
        <v>2.3165673640888756E-2</v>
      </c>
    </row>
    <row r="1066" spans="51:56" ht="11.25" customHeight="1" x14ac:dyDescent="0.25">
      <c r="AY1066" s="102" t="s">
        <v>83</v>
      </c>
      <c r="AZ1066" s="101">
        <f>_xll.qlInterestRateIndexFixingDate(Currency&amp;"ibor"&amp;Tenor,BA1066,Trigger)</f>
        <v>46801</v>
      </c>
      <c r="BA1066" s="101">
        <f>_xll.qlCalendarAdvance(Calendar,BA1065,AY1066,"f",,Trigger)</f>
        <v>46805</v>
      </c>
      <c r="BB1066" s="101">
        <f>_xll.qlInterestRateIndexMaturity(Currency&amp;"ibor"&amp;Tenor,BA1066,Trigger)</f>
        <v>47171</v>
      </c>
      <c r="BC1066" s="246">
        <f>_xll.qlIndexFixing($AC$5,AZ1066,TRUE,_xll.ohTrigger(Trigger,Trigger12M))</f>
        <v>2.3078071462415094E-2</v>
      </c>
      <c r="BD1066" s="246">
        <f>_xll.qlIndexFixing($BE$1,AZ1066,TRUE,_xll.ohTrigger(Trigger,Trigger12M))</f>
        <v>2.3161504030982667E-2</v>
      </c>
    </row>
    <row r="1067" spans="51:56" ht="11.25" customHeight="1" x14ac:dyDescent="0.25">
      <c r="AY1067" s="102" t="s">
        <v>83</v>
      </c>
      <c r="AZ1067" s="101">
        <f>_xll.qlInterestRateIndexFixingDate(Currency&amp;"ibor"&amp;Tenor,BA1067,Trigger)</f>
        <v>46808</v>
      </c>
      <c r="BA1067" s="101">
        <f>_xll.qlCalendarAdvance(Calendar,BA1066,AY1067,"f",,Trigger)</f>
        <v>46812</v>
      </c>
      <c r="BB1067" s="101">
        <f>_xll.qlInterestRateIndexMaturity(Currency&amp;"ibor"&amp;Tenor,BA1067,Trigger)</f>
        <v>47177</v>
      </c>
      <c r="BC1067" s="246">
        <f>_xll.qlIndexFixing($AC$5,AZ1067,TRUE,_xll.ohTrigger(Trigger,Trigger12M))</f>
        <v>2.3072019262447195E-2</v>
      </c>
      <c r="BD1067" s="246">
        <f>_xll.qlIndexFixing($BE$1,AZ1067,TRUE,_xll.ohTrigger(Trigger,Trigger12M))</f>
        <v>2.3156897354235758E-2</v>
      </c>
    </row>
    <row r="1068" spans="51:56" ht="11.25" customHeight="1" x14ac:dyDescent="0.25">
      <c r="AY1068" s="102" t="s">
        <v>83</v>
      </c>
      <c r="AZ1068" s="101">
        <f>_xll.qlInterestRateIndexFixingDate(Currency&amp;"ibor"&amp;Tenor,BA1068,Trigger)</f>
        <v>46815</v>
      </c>
      <c r="BA1068" s="101">
        <f>_xll.qlCalendarAdvance(Calendar,BA1067,AY1068,"f",,Trigger)</f>
        <v>46819</v>
      </c>
      <c r="BB1068" s="101">
        <f>_xll.qlInterestRateIndexMaturity(Currency&amp;"ibor"&amp;Tenor,BA1068,Trigger)</f>
        <v>47184</v>
      </c>
      <c r="BC1068" s="246">
        <f>_xll.qlIndexFixing($AC$5,AZ1068,TRUE,_xll.ohTrigger(Trigger,Trigger12M))</f>
        <v>2.3066740236992393E-2</v>
      </c>
      <c r="BD1068" s="246">
        <f>_xll.qlIndexFixing($BE$1,AZ1068,TRUE,_xll.ohTrigger(Trigger,Trigger12M))</f>
        <v>2.3152757082508767E-2</v>
      </c>
    </row>
    <row r="1069" spans="51:56" ht="11.25" customHeight="1" x14ac:dyDescent="0.25">
      <c r="AY1069" s="102" t="s">
        <v>83</v>
      </c>
      <c r="AZ1069" s="101">
        <f>_xll.qlInterestRateIndexFixingDate(Currency&amp;"ibor"&amp;Tenor,BA1069,Trigger)</f>
        <v>46822</v>
      </c>
      <c r="BA1069" s="101">
        <f>_xll.qlCalendarAdvance(Calendar,BA1068,AY1069,"f",,Trigger)</f>
        <v>46826</v>
      </c>
      <c r="BB1069" s="101">
        <f>_xll.qlInterestRateIndexMaturity(Currency&amp;"ibor"&amp;Tenor,BA1069,Trigger)</f>
        <v>47191</v>
      </c>
      <c r="BC1069" s="246">
        <f>_xll.qlIndexFixing($AC$5,AZ1069,TRUE,_xll.ohTrigger(Trigger,Trigger12M))</f>
        <v>2.3061378038706778E-2</v>
      </c>
      <c r="BD1069" s="246">
        <f>_xll.qlIndexFixing($BE$1,AZ1069,TRUE,_xll.ohTrigger(Trigger,Trigger12M))</f>
        <v>2.3148631885384598E-2</v>
      </c>
    </row>
    <row r="1070" spans="51:56" ht="11.25" customHeight="1" x14ac:dyDescent="0.25">
      <c r="AY1070" s="102" t="s">
        <v>83</v>
      </c>
      <c r="AZ1070" s="101">
        <f>_xll.qlInterestRateIndexFixingDate(Currency&amp;"ibor"&amp;Tenor,BA1070,Trigger)</f>
        <v>46829</v>
      </c>
      <c r="BA1070" s="101">
        <f>_xll.qlCalendarAdvance(Calendar,BA1069,AY1070,"f",,Trigger)</f>
        <v>46833</v>
      </c>
      <c r="BB1070" s="101">
        <f>_xll.qlInterestRateIndexMaturity(Currency&amp;"ibor"&amp;Tenor,BA1070,Trigger)</f>
        <v>47198</v>
      </c>
      <c r="BC1070" s="246">
        <f>_xll.qlIndexFixing($AC$5,AZ1070,TRUE,_xll.ohTrigger(Trigger,Trigger12M))</f>
        <v>2.3055932668915969E-2</v>
      </c>
      <c r="BD1070" s="246">
        <f>_xll.qlIndexFixing($BE$1,AZ1070,TRUE,_xll.ohTrigger(Trigger,Trigger12M))</f>
        <v>2.3144521762678855E-2</v>
      </c>
    </row>
    <row r="1071" spans="51:56" ht="11.25" customHeight="1" x14ac:dyDescent="0.25">
      <c r="AY1071" s="102" t="s">
        <v>83</v>
      </c>
      <c r="AZ1071" s="101">
        <f>_xll.qlInterestRateIndexFixingDate(Currency&amp;"ibor"&amp;Tenor,BA1071,Trigger)</f>
        <v>46836</v>
      </c>
      <c r="BA1071" s="101">
        <f>_xll.qlCalendarAdvance(Calendar,BA1070,AY1071,"f",,Trigger)</f>
        <v>46840</v>
      </c>
      <c r="BB1071" s="101">
        <f>_xll.qlInterestRateIndexMaturity(Currency&amp;"ibor"&amp;Tenor,BA1071,Trigger)</f>
        <v>47205</v>
      </c>
      <c r="BC1071" s="246">
        <f>_xll.qlIndexFixing($AC$5,AZ1071,TRUE,_xll.ohTrigger(Trigger,Trigger12M))</f>
        <v>2.3050404128966404E-2</v>
      </c>
      <c r="BD1071" s="246">
        <f>_xll.qlIndexFixing($BE$1,AZ1071,TRUE,_xll.ohTrigger(Trigger,Trigger12M))</f>
        <v>2.3140426714207359E-2</v>
      </c>
    </row>
    <row r="1072" spans="51:56" ht="11.25" customHeight="1" x14ac:dyDescent="0.25">
      <c r="AY1072" s="102" t="s">
        <v>83</v>
      </c>
      <c r="AZ1072" s="101">
        <f>_xll.qlInterestRateIndexFixingDate(Currency&amp;"ibor"&amp;Tenor,BA1072,Trigger)</f>
        <v>46843</v>
      </c>
      <c r="BA1072" s="101">
        <f>_xll.qlCalendarAdvance(Calendar,BA1071,AY1072,"f",,Trigger)</f>
        <v>46847</v>
      </c>
      <c r="BB1072" s="101">
        <f>_xll.qlInterestRateIndexMaturity(Currency&amp;"ibor"&amp;Tenor,BA1072,Trigger)</f>
        <v>47212</v>
      </c>
      <c r="BC1072" s="246">
        <f>_xll.qlIndexFixing($AC$5,AZ1072,TRUE,_xll.ohTrigger(Trigger,Trigger12M))</f>
        <v>2.3044792420225314E-2</v>
      </c>
      <c r="BD1072" s="246">
        <f>_xll.qlIndexFixing($BE$1,AZ1072,TRUE,_xll.ohTrigger(Trigger,Trigger12M))</f>
        <v>2.31363467397868E-2</v>
      </c>
    </row>
    <row r="1073" spans="51:56" ht="11.25" customHeight="1" x14ac:dyDescent="0.25">
      <c r="AY1073" s="102" t="s">
        <v>83</v>
      </c>
      <c r="AZ1073" s="101">
        <f>_xll.qlInterestRateIndexFixingDate(Currency&amp;"ibor"&amp;Tenor,BA1073,Trigger)</f>
        <v>46850</v>
      </c>
      <c r="BA1073" s="101">
        <f>_xll.qlCalendarAdvance(Calendar,BA1072,AY1073,"f",,Trigger)</f>
        <v>46854</v>
      </c>
      <c r="BB1073" s="101">
        <f>_xll.qlInterestRateIndexMaturity(Currency&amp;"ibor"&amp;Tenor,BA1073,Trigger)</f>
        <v>47219</v>
      </c>
      <c r="BC1073" s="246">
        <f>_xll.qlIndexFixing($AC$5,AZ1073,TRUE,_xll.ohTrigger(Trigger,Trigger12M))</f>
        <v>2.3039097544079644E-2</v>
      </c>
      <c r="BD1073" s="246">
        <f>_xll.qlIndexFixing($BE$1,AZ1073,TRUE,_xll.ohTrigger(Trigger,Trigger12M))</f>
        <v>2.3132281839234749E-2</v>
      </c>
    </row>
    <row r="1074" spans="51:56" ht="11.25" customHeight="1" x14ac:dyDescent="0.25">
      <c r="AY1074" s="102" t="s">
        <v>83</v>
      </c>
      <c r="AZ1074" s="101">
        <f>_xll.qlInterestRateIndexFixingDate(Currency&amp;"ibor"&amp;Tenor,BA1074,Trigger)</f>
        <v>46855</v>
      </c>
      <c r="BA1074" s="101">
        <f>_xll.qlCalendarAdvance(Calendar,BA1073,AY1074,"f",,Trigger)</f>
        <v>46861</v>
      </c>
      <c r="BB1074" s="101">
        <f>_xll.qlInterestRateIndexMaturity(Currency&amp;"ibor"&amp;Tenor,BA1074,Trigger)</f>
        <v>47226</v>
      </c>
      <c r="BC1074" s="246">
        <f>_xll.qlIndexFixing($AC$5,AZ1074,TRUE,_xll.ohTrigger(Trigger,Trigger12M))</f>
        <v>2.30333195019378E-2</v>
      </c>
      <c r="BD1074" s="246">
        <f>_xll.qlIndexFixing($BE$1,AZ1074,TRUE,_xll.ohTrigger(Trigger,Trigger12M))</f>
        <v>2.3128232012369E-2</v>
      </c>
    </row>
    <row r="1075" spans="51:56" ht="11.25" customHeight="1" x14ac:dyDescent="0.25">
      <c r="AY1075" s="102" t="s">
        <v>83</v>
      </c>
      <c r="AZ1075" s="101">
        <f>_xll.qlInterestRateIndexFixingDate(Currency&amp;"ibor"&amp;Tenor,BA1075,Trigger)</f>
        <v>46864</v>
      </c>
      <c r="BA1075" s="101">
        <f>_xll.qlCalendarAdvance(Calendar,BA1074,AY1075,"f",,Trigger)</f>
        <v>46868</v>
      </c>
      <c r="BB1075" s="101">
        <f>_xll.qlInterestRateIndexMaturity(Currency&amp;"ibor"&amp;Tenor,BA1075,Trigger)</f>
        <v>47233</v>
      </c>
      <c r="BC1075" s="246">
        <f>_xll.qlIndexFixing($AC$5,AZ1075,TRUE,_xll.ohTrigger(Trigger,Trigger12M))</f>
        <v>2.3027458295228783E-2</v>
      </c>
      <c r="BD1075" s="246">
        <f>_xll.qlIndexFixing($BE$1,AZ1075,TRUE,_xll.ohTrigger(Trigger,Trigger12M))</f>
        <v>2.312419725900865E-2</v>
      </c>
    </row>
    <row r="1076" spans="51:56" ht="11.25" customHeight="1" x14ac:dyDescent="0.25">
      <c r="AY1076" s="102" t="s">
        <v>83</v>
      </c>
      <c r="AZ1076" s="101">
        <f>_xll.qlInterestRateIndexFixingDate(Currency&amp;"ibor"&amp;Tenor,BA1076,Trigger)</f>
        <v>46870</v>
      </c>
      <c r="BA1076" s="101">
        <f>_xll.qlCalendarAdvance(Calendar,BA1075,AY1076,"f",,Trigger)</f>
        <v>46875</v>
      </c>
      <c r="BB1076" s="101">
        <f>_xll.qlInterestRateIndexMaturity(Currency&amp;"ibor"&amp;Tenor,BA1076,Trigger)</f>
        <v>47240</v>
      </c>
      <c r="BC1076" s="246">
        <f>_xll.qlIndexFixing($AC$5,AZ1076,TRUE,_xll.ohTrigger(Trigger,Trigger12M))</f>
        <v>2.3021513925401069E-2</v>
      </c>
      <c r="BD1076" s="246">
        <f>_xll.qlIndexFixing($BE$1,AZ1076,TRUE,_xll.ohTrigger(Trigger,Trigger12M))</f>
        <v>2.3120177578972591E-2</v>
      </c>
    </row>
    <row r="1077" spans="51:56" ht="11.25" customHeight="1" x14ac:dyDescent="0.25">
      <c r="AY1077" s="102" t="s">
        <v>83</v>
      </c>
      <c r="AZ1077" s="101">
        <f>_xll.qlInterestRateIndexFixingDate(Currency&amp;"ibor"&amp;Tenor,BA1077,Trigger)</f>
        <v>46878</v>
      </c>
      <c r="BA1077" s="101">
        <f>_xll.qlCalendarAdvance(Calendar,BA1076,AY1077,"f",,Trigger)</f>
        <v>46882</v>
      </c>
      <c r="BB1077" s="101">
        <f>_xll.qlInterestRateIndexMaturity(Currency&amp;"ibor"&amp;Tenor,BA1077,Trigger)</f>
        <v>47247</v>
      </c>
      <c r="BC1077" s="246">
        <f>_xll.qlIndexFixing($AC$5,AZ1077,TRUE,_xll.ohTrigger(Trigger,Trigger12M))</f>
        <v>2.3015486393925047E-2</v>
      </c>
      <c r="BD1077" s="246">
        <f>_xll.qlIndexFixing($BE$1,AZ1077,TRUE,_xll.ohTrigger(Trigger,Trigger12M))</f>
        <v>2.3116172972081017E-2</v>
      </c>
    </row>
    <row r="1078" spans="51:56" ht="11.25" customHeight="1" x14ac:dyDescent="0.25">
      <c r="AY1078" s="102" t="s">
        <v>83</v>
      </c>
      <c r="AZ1078" s="101">
        <f>_xll.qlInterestRateIndexFixingDate(Currency&amp;"ibor"&amp;Tenor,BA1078,Trigger)</f>
        <v>46885</v>
      </c>
      <c r="BA1078" s="101">
        <f>_xll.qlCalendarAdvance(Calendar,BA1077,AY1078,"f",,Trigger)</f>
        <v>46889</v>
      </c>
      <c r="BB1078" s="101">
        <f>_xll.qlInterestRateIndexMaturity(Currency&amp;"ibor"&amp;Tenor,BA1078,Trigger)</f>
        <v>47254</v>
      </c>
      <c r="BC1078" s="246">
        <f>_xll.qlIndexFixing($AC$5,AZ1078,TRUE,_xll.ohTrigger(Trigger,Trigger12M))</f>
        <v>2.3009375702290596E-2</v>
      </c>
      <c r="BD1078" s="246">
        <f>_xll.qlIndexFixing($BE$1,AZ1078,TRUE,_xll.ohTrigger(Trigger,Trigger12M))</f>
        <v>2.3112183438154566E-2</v>
      </c>
    </row>
    <row r="1079" spans="51:56" ht="11.25" customHeight="1" x14ac:dyDescent="0.25">
      <c r="AY1079" s="102" t="s">
        <v>83</v>
      </c>
      <c r="AZ1079" s="101">
        <f>_xll.qlInterestRateIndexFixingDate(Currency&amp;"ibor"&amp;Tenor,BA1079,Trigger)</f>
        <v>46892</v>
      </c>
      <c r="BA1079" s="101">
        <f>_xll.qlCalendarAdvance(Calendar,BA1078,AY1079,"f",,Trigger)</f>
        <v>46896</v>
      </c>
      <c r="BB1079" s="101">
        <f>_xll.qlInterestRateIndexMaturity(Currency&amp;"ibor"&amp;Tenor,BA1079,Trigger)</f>
        <v>47261</v>
      </c>
      <c r="BC1079" s="246">
        <f>_xll.qlIndexFixing($AC$5,AZ1079,TRUE,_xll.ohTrigger(Trigger,Trigger12M))</f>
        <v>2.3003181852008617E-2</v>
      </c>
      <c r="BD1079" s="246">
        <f>_xll.qlIndexFixing($BE$1,AZ1079,TRUE,_xll.ohTrigger(Trigger,Trigger12M))</f>
        <v>2.3108208977014971E-2</v>
      </c>
    </row>
    <row r="1080" spans="51:56" ht="11.25" customHeight="1" x14ac:dyDescent="0.25">
      <c r="AY1080" s="102" t="s">
        <v>83</v>
      </c>
      <c r="AZ1080" s="101">
        <f>_xll.qlInterestRateIndexFixingDate(Currency&amp;"ibor"&amp;Tenor,BA1080,Trigger)</f>
        <v>46899</v>
      </c>
      <c r="BA1080" s="101">
        <f>_xll.qlCalendarAdvance(Calendar,BA1079,AY1080,"f",,Trigger)</f>
        <v>46903</v>
      </c>
      <c r="BB1080" s="101">
        <f>_xll.qlInterestRateIndexMaturity(Currency&amp;"ibor"&amp;Tenor,BA1080,Trigger)</f>
        <v>47268</v>
      </c>
      <c r="BC1080" s="246">
        <f>_xll.qlIndexFixing($AC$5,AZ1080,TRUE,_xll.ohTrigger(Trigger,Trigger12M))</f>
        <v>2.2996904844611029E-2</v>
      </c>
      <c r="BD1080" s="246">
        <f>_xll.qlIndexFixing($BE$1,AZ1080,TRUE,_xll.ohTrigger(Trigger,Trigger12M))</f>
        <v>2.3104249588484397E-2</v>
      </c>
    </row>
    <row r="1081" spans="51:56" ht="11.25" customHeight="1" x14ac:dyDescent="0.25">
      <c r="AY1081" s="102" t="s">
        <v>83</v>
      </c>
      <c r="AZ1081" s="101">
        <f>_xll.qlInterestRateIndexFixingDate(Currency&amp;"ibor"&amp;Tenor,BA1081,Trigger)</f>
        <v>46906</v>
      </c>
      <c r="BA1081" s="101">
        <f>_xll.qlCalendarAdvance(Calendar,BA1080,AY1081,"f",,Trigger)</f>
        <v>46910</v>
      </c>
      <c r="BB1081" s="101">
        <f>_xll.qlInterestRateIndexMaturity(Currency&amp;"ibor"&amp;Tenor,BA1081,Trigger)</f>
        <v>47275</v>
      </c>
      <c r="BC1081" s="246">
        <f>_xll.qlIndexFixing($AC$5,AZ1081,TRUE,_xll.ohTrigger(Trigger,Trigger12M))</f>
        <v>2.2990544681649037E-2</v>
      </c>
      <c r="BD1081" s="246">
        <f>_xll.qlIndexFixing($BE$1,AZ1081,TRUE,_xll.ohTrigger(Trigger,Trigger12M))</f>
        <v>2.3100305272385019E-2</v>
      </c>
    </row>
    <row r="1082" spans="51:56" ht="11.25" customHeight="1" x14ac:dyDescent="0.25">
      <c r="AY1082" s="102" t="s">
        <v>83</v>
      </c>
      <c r="AZ1082" s="101">
        <f>_xll.qlInterestRateIndexFixingDate(Currency&amp;"ibor"&amp;Tenor,BA1082,Trigger)</f>
        <v>46913</v>
      </c>
      <c r="BA1082" s="101">
        <f>_xll.qlCalendarAdvance(Calendar,BA1081,AY1082,"f",,Trigger)</f>
        <v>46917</v>
      </c>
      <c r="BB1082" s="101">
        <f>_xll.qlInterestRateIndexMaturity(Currency&amp;"ibor"&amp;Tenor,BA1082,Trigger)</f>
        <v>47282</v>
      </c>
      <c r="BC1082" s="246">
        <f>_xll.qlIndexFixing($AC$5,AZ1082,TRUE,_xll.ohTrigger(Trigger,Trigger12M))</f>
        <v>2.2984101364695957E-2</v>
      </c>
      <c r="BD1082" s="246">
        <f>_xll.qlIndexFixing($BE$1,AZ1082,TRUE,_xll.ohTrigger(Trigger,Trigger12M))</f>
        <v>2.3096376028540533E-2</v>
      </c>
    </row>
    <row r="1083" spans="51:56" ht="11.25" customHeight="1" x14ac:dyDescent="0.25">
      <c r="AY1083" s="102" t="s">
        <v>83</v>
      </c>
      <c r="AZ1083" s="101">
        <f>_xll.qlInterestRateIndexFixingDate(Currency&amp;"ibor"&amp;Tenor,BA1083,Trigger)</f>
        <v>46920</v>
      </c>
      <c r="BA1083" s="101">
        <f>_xll.qlCalendarAdvance(Calendar,BA1082,AY1083,"f",,Trigger)</f>
        <v>46924</v>
      </c>
      <c r="BB1083" s="101">
        <f>_xll.qlInterestRateIndexMaturity(Currency&amp;"ibor"&amp;Tenor,BA1083,Trigger)</f>
        <v>47289</v>
      </c>
      <c r="BC1083" s="246">
        <f>_xll.qlIndexFixing($AC$5,AZ1083,TRUE,_xll.ohTrigger(Trigger,Trigger12M))</f>
        <v>2.2977574895344372E-2</v>
      </c>
      <c r="BD1083" s="246">
        <f>_xll.qlIndexFixing($BE$1,AZ1083,TRUE,_xll.ohTrigger(Trigger,Trigger12M))</f>
        <v>2.3092461856775305E-2</v>
      </c>
    </row>
    <row r="1084" spans="51:56" ht="11.25" customHeight="1" x14ac:dyDescent="0.25">
      <c r="AY1084" s="102" t="s">
        <v>83</v>
      </c>
      <c r="AZ1084" s="101">
        <f>_xll.qlInterestRateIndexFixingDate(Currency&amp;"ibor"&amp;Tenor,BA1084,Trigger)</f>
        <v>46927</v>
      </c>
      <c r="BA1084" s="101">
        <f>_xll.qlCalendarAdvance(Calendar,BA1083,AY1084,"f",,Trigger)</f>
        <v>46931</v>
      </c>
      <c r="BB1084" s="101">
        <f>_xll.qlInterestRateIndexMaturity(Currency&amp;"ibor"&amp;Tenor,BA1084,Trigger)</f>
        <v>47296</v>
      </c>
      <c r="BC1084" s="246">
        <f>_xll.qlIndexFixing($AC$5,AZ1084,TRUE,_xll.ohTrigger(Trigger,Trigger12M))</f>
        <v>2.2970965275207682E-2</v>
      </c>
      <c r="BD1084" s="246">
        <f>_xll.qlIndexFixing($BE$1,AZ1084,TRUE,_xll.ohTrigger(Trigger,Trigger12M))</f>
        <v>2.3088562756913695E-2</v>
      </c>
    </row>
    <row r="1085" spans="51:56" ht="11.25" customHeight="1" x14ac:dyDescent="0.25">
      <c r="AY1085" s="102" t="s">
        <v>83</v>
      </c>
      <c r="AZ1085" s="101">
        <f>_xll.qlInterestRateIndexFixingDate(Currency&amp;"ibor"&amp;Tenor,BA1085,Trigger)</f>
        <v>46934</v>
      </c>
      <c r="BA1085" s="101">
        <f>_xll.qlCalendarAdvance(Calendar,BA1084,AY1085,"f",,Trigger)</f>
        <v>46938</v>
      </c>
      <c r="BB1085" s="101">
        <f>_xll.qlInterestRateIndexMaturity(Currency&amp;"ibor"&amp;Tenor,BA1085,Trigger)</f>
        <v>47303</v>
      </c>
      <c r="BC1085" s="246">
        <f>_xll.qlIndexFixing($AC$5,AZ1085,TRUE,_xll.ohTrigger(Trigger,Trigger12M))</f>
        <v>2.2961568483160083E-2</v>
      </c>
      <c r="BD1085" s="246">
        <f>_xll.qlIndexFixing($BE$1,AZ1085,TRUE,_xll.ohTrigger(Trigger,Trigger12M))</f>
        <v>2.3084678728781591E-2</v>
      </c>
    </row>
    <row r="1086" spans="51:56" ht="11.25" customHeight="1" x14ac:dyDescent="0.25">
      <c r="AY1086" s="102" t="s">
        <v>83</v>
      </c>
      <c r="AZ1086" s="101">
        <f>_xll.qlInterestRateIndexFixingDate(Currency&amp;"ibor"&amp;Tenor,BA1086,Trigger)</f>
        <v>46941</v>
      </c>
      <c r="BA1086" s="101">
        <f>_xll.qlCalendarAdvance(Calendar,BA1085,AY1086,"f",,Trigger)</f>
        <v>46945</v>
      </c>
      <c r="BB1086" s="101">
        <f>_xll.qlInterestRateIndexMaturity(Currency&amp;"ibor"&amp;Tenor,BA1086,Trigger)</f>
        <v>47310</v>
      </c>
      <c r="BC1086" s="246">
        <f>_xll.qlIndexFixing($AC$5,AZ1086,TRUE,_xll.ohTrigger(Trigger,Trigger12M))</f>
        <v>2.2959456437144084E-2</v>
      </c>
      <c r="BD1086" s="246">
        <f>_xll.qlIndexFixing($BE$1,AZ1086,TRUE,_xll.ohTrigger(Trigger,Trigger12M))</f>
        <v>2.3080809772204888E-2</v>
      </c>
    </row>
    <row r="1087" spans="51:56" ht="11.25" customHeight="1" x14ac:dyDescent="0.25">
      <c r="AY1087" s="102" t="s">
        <v>83</v>
      </c>
      <c r="AZ1087" s="101">
        <f>_xll.qlInterestRateIndexFixingDate(Currency&amp;"ibor"&amp;Tenor,BA1087,Trigger)</f>
        <v>46948</v>
      </c>
      <c r="BA1087" s="101">
        <f>_xll.qlCalendarAdvance(Calendar,BA1086,AY1087,"f",,Trigger)</f>
        <v>46952</v>
      </c>
      <c r="BB1087" s="101">
        <f>_xll.qlInterestRateIndexMaturity(Currency&amp;"ibor"&amp;Tenor,BA1087,Trigger)</f>
        <v>47317</v>
      </c>
      <c r="BC1087" s="246">
        <f>_xll.qlIndexFixing($AC$5,AZ1087,TRUE,_xll.ohTrigger(Trigger,Trigger12M))</f>
        <v>2.2957279877800149E-2</v>
      </c>
      <c r="BD1087" s="246">
        <f>_xll.qlIndexFixing($BE$1,AZ1087,TRUE,_xll.ohTrigger(Trigger,Trigger12M))</f>
        <v>2.3076955887010354E-2</v>
      </c>
    </row>
    <row r="1088" spans="51:56" ht="11.25" customHeight="1" x14ac:dyDescent="0.25">
      <c r="AY1088" s="102" t="s">
        <v>83</v>
      </c>
      <c r="AZ1088" s="101">
        <f>_xll.qlInterestRateIndexFixingDate(Currency&amp;"ibor"&amp;Tenor,BA1088,Trigger)</f>
        <v>46955</v>
      </c>
      <c r="BA1088" s="101">
        <f>_xll.qlCalendarAdvance(Calendar,BA1087,AY1088,"f",,Trigger)</f>
        <v>46959</v>
      </c>
      <c r="BB1088" s="101">
        <f>_xll.qlInterestRateIndexMaturity(Currency&amp;"ibor"&amp;Tenor,BA1088,Trigger)</f>
        <v>47324</v>
      </c>
      <c r="BC1088" s="246">
        <f>_xll.qlIndexFixing($AC$5,AZ1088,TRUE,_xll.ohTrigger(Trigger,Trigger12M))</f>
        <v>2.295503880554613E-2</v>
      </c>
      <c r="BD1088" s="246">
        <f>_xll.qlIndexFixing($BE$1,AZ1088,TRUE,_xll.ohTrigger(Trigger,Trigger12M))</f>
        <v>2.3073117073025416E-2</v>
      </c>
    </row>
    <row r="1089" spans="51:56" ht="11.25" customHeight="1" x14ac:dyDescent="0.25">
      <c r="AY1089" s="102" t="s">
        <v>83</v>
      </c>
      <c r="AZ1089" s="101">
        <f>_xll.qlInterestRateIndexFixingDate(Currency&amp;"ibor"&amp;Tenor,BA1089,Trigger)</f>
        <v>46962</v>
      </c>
      <c r="BA1089" s="101">
        <f>_xll.qlCalendarAdvance(Calendar,BA1088,AY1089,"f",,Trigger)</f>
        <v>46966</v>
      </c>
      <c r="BB1089" s="101">
        <f>_xll.qlInterestRateIndexMaturity(Currency&amp;"ibor"&amp;Tenor,BA1089,Trigger)</f>
        <v>47331</v>
      </c>
      <c r="BC1089" s="246">
        <f>_xll.qlIndexFixing($AC$5,AZ1089,TRUE,_xll.ohTrigger(Trigger,Trigger12M))</f>
        <v>2.2952733220811712E-2</v>
      </c>
      <c r="BD1089" s="246">
        <f>_xll.qlIndexFixing($BE$1,AZ1089,TRUE,_xll.ohTrigger(Trigger,Trigger12M))</f>
        <v>2.3069293330078379E-2</v>
      </c>
    </row>
    <row r="1090" spans="51:56" ht="11.25" customHeight="1" x14ac:dyDescent="0.25">
      <c r="AY1090" s="102" t="s">
        <v>83</v>
      </c>
      <c r="AZ1090" s="101">
        <f>_xll.qlInterestRateIndexFixingDate(Currency&amp;"ibor"&amp;Tenor,BA1090,Trigger)</f>
        <v>46969</v>
      </c>
      <c r="BA1090" s="101">
        <f>_xll.qlCalendarAdvance(Calendar,BA1089,AY1090,"f",,Trigger)</f>
        <v>46973</v>
      </c>
      <c r="BB1090" s="101">
        <f>_xll.qlInterestRateIndexMaturity(Currency&amp;"ibor"&amp;Tenor,BA1090,Trigger)</f>
        <v>47338</v>
      </c>
      <c r="BC1090" s="246">
        <f>_xll.qlIndexFixing($AC$5,AZ1090,TRUE,_xll.ohTrigger(Trigger,Trigger12M))</f>
        <v>2.2950363124038843E-2</v>
      </c>
      <c r="BD1090" s="246">
        <f>_xll.qlIndexFixing($BE$1,AZ1090,TRUE,_xll.ohTrigger(Trigger,Trigger12M))</f>
        <v>2.3065484657998191E-2</v>
      </c>
    </row>
    <row r="1091" spans="51:56" ht="11.25" customHeight="1" x14ac:dyDescent="0.25">
      <c r="AY1091" s="102" t="s">
        <v>83</v>
      </c>
      <c r="AZ1091" s="101">
        <f>_xll.qlInterestRateIndexFixingDate(Currency&amp;"ibor"&amp;Tenor,BA1091,Trigger)</f>
        <v>46976</v>
      </c>
      <c r="BA1091" s="101">
        <f>_xll.qlCalendarAdvance(Calendar,BA1090,AY1091,"f",,Trigger)</f>
        <v>46980</v>
      </c>
      <c r="BB1091" s="101">
        <f>_xll.qlInterestRateIndexMaturity(Currency&amp;"ibor"&amp;Tenor,BA1091,Trigger)</f>
        <v>47345</v>
      </c>
      <c r="BC1091" s="246">
        <f>_xll.qlIndexFixing($AC$5,AZ1091,TRUE,_xll.ohTrigger(Trigger,Trigger12M))</f>
        <v>2.2947928515681955E-2</v>
      </c>
      <c r="BD1091" s="246">
        <f>_xll.qlIndexFixing($BE$1,AZ1091,TRUE,_xll.ohTrigger(Trigger,Trigger12M))</f>
        <v>2.3061691056614261E-2</v>
      </c>
    </row>
    <row r="1092" spans="51:56" ht="11.25" customHeight="1" x14ac:dyDescent="0.25">
      <c r="AY1092" s="102" t="s">
        <v>83</v>
      </c>
      <c r="AZ1092" s="101">
        <f>_xll.qlInterestRateIndexFixingDate(Currency&amp;"ibor"&amp;Tenor,BA1092,Trigger)</f>
        <v>46983</v>
      </c>
      <c r="BA1092" s="101">
        <f>_xll.qlCalendarAdvance(Calendar,BA1091,AY1092,"f",,Trigger)</f>
        <v>46987</v>
      </c>
      <c r="BB1092" s="101">
        <f>_xll.qlInterestRateIndexMaturity(Currency&amp;"ibor"&amp;Tenor,BA1092,Trigger)</f>
        <v>47352</v>
      </c>
      <c r="BC1092" s="246">
        <f>_xll.qlIndexFixing($AC$5,AZ1092,TRUE,_xll.ohTrigger(Trigger,Trigger12M))</f>
        <v>2.2945429396208181E-2</v>
      </c>
      <c r="BD1092" s="246">
        <f>_xll.qlIndexFixing($BE$1,AZ1092,TRUE,_xll.ohTrigger(Trigger,Trigger12M))</f>
        <v>2.3057912525756417E-2</v>
      </c>
    </row>
    <row r="1093" spans="51:56" ht="11.25" customHeight="1" x14ac:dyDescent="0.25">
      <c r="AY1093" s="102" t="s">
        <v>83</v>
      </c>
      <c r="AZ1093" s="101">
        <f>_xll.qlInterestRateIndexFixingDate(Currency&amp;"ibor"&amp;Tenor,BA1093,Trigger)</f>
        <v>46990</v>
      </c>
      <c r="BA1093" s="101">
        <f>_xll.qlCalendarAdvance(Calendar,BA1092,AY1093,"f",,Trigger)</f>
        <v>46994</v>
      </c>
      <c r="BB1093" s="101">
        <f>_xll.qlInterestRateIndexMaturity(Currency&amp;"ibor"&amp;Tenor,BA1093,Trigger)</f>
        <v>47359</v>
      </c>
      <c r="BC1093" s="246">
        <f>_xll.qlIndexFixing($AC$5,AZ1093,TRUE,_xll.ohTrigger(Trigger,Trigger12M))</f>
        <v>2.2942865766097133E-2</v>
      </c>
      <c r="BD1093" s="246">
        <f>_xll.qlIndexFixing($BE$1,AZ1093,TRUE,_xll.ohTrigger(Trigger,Trigger12M))</f>
        <v>2.3054149065256026E-2</v>
      </c>
    </row>
    <row r="1094" spans="51:56" ht="11.25" customHeight="1" x14ac:dyDescent="0.25">
      <c r="AY1094" s="102" t="s">
        <v>83</v>
      </c>
      <c r="AZ1094" s="101">
        <f>_xll.qlInterestRateIndexFixingDate(Currency&amp;"ibor"&amp;Tenor,BA1094,Trigger)</f>
        <v>46997</v>
      </c>
      <c r="BA1094" s="101">
        <f>_xll.qlCalendarAdvance(Calendar,BA1093,AY1094,"f",,Trigger)</f>
        <v>47001</v>
      </c>
      <c r="BB1094" s="101">
        <f>_xll.qlInterestRateIndexMaturity(Currency&amp;"ibor"&amp;Tenor,BA1094,Trigger)</f>
        <v>47366</v>
      </c>
      <c r="BC1094" s="246">
        <f>_xll.qlIndexFixing($AC$5,AZ1094,TRUE,_xll.ohTrigger(Trigger,Trigger12M))</f>
        <v>2.2940237625839605E-2</v>
      </c>
      <c r="BD1094" s="246">
        <f>_xll.qlIndexFixing($BE$1,AZ1094,TRUE,_xll.ohTrigger(Trigger,Trigger12M))</f>
        <v>2.305040067494446E-2</v>
      </c>
    </row>
    <row r="1095" spans="51:56" ht="11.25" customHeight="1" x14ac:dyDescent="0.25">
      <c r="AY1095" s="102" t="s">
        <v>83</v>
      </c>
      <c r="AZ1095" s="101">
        <f>_xll.qlInterestRateIndexFixingDate(Currency&amp;"ibor"&amp;Tenor,BA1095,Trigger)</f>
        <v>47004</v>
      </c>
      <c r="BA1095" s="101">
        <f>_xll.qlCalendarAdvance(Calendar,BA1094,AY1095,"f",,Trigger)</f>
        <v>47008</v>
      </c>
      <c r="BB1095" s="101">
        <f>_xll.qlInterestRateIndexMaturity(Currency&amp;"ibor"&amp;Tenor,BA1095,Trigger)</f>
        <v>47373</v>
      </c>
      <c r="BC1095" s="246">
        <f>_xll.qlIndexFixing($AC$5,AZ1095,TRUE,_xll.ohTrigger(Trigger,Trigger12M))</f>
        <v>2.293754497594017E-2</v>
      </c>
      <c r="BD1095" s="246">
        <f>_xll.qlIndexFixing($BE$1,AZ1095,TRUE,_xll.ohTrigger(Trigger,Trigger12M))</f>
        <v>2.3046667354653959E-2</v>
      </c>
    </row>
    <row r="1096" spans="51:56" ht="11.25" customHeight="1" x14ac:dyDescent="0.25">
      <c r="AY1096" s="102" t="s">
        <v>83</v>
      </c>
      <c r="AZ1096" s="101">
        <f>_xll.qlInterestRateIndexFixingDate(Currency&amp;"ibor"&amp;Tenor,BA1096,Trigger)</f>
        <v>47011</v>
      </c>
      <c r="BA1096" s="101">
        <f>_xll.qlCalendarAdvance(Calendar,BA1095,AY1096,"f",,Trigger)</f>
        <v>47015</v>
      </c>
      <c r="BB1096" s="101">
        <f>_xll.qlInterestRateIndexMaturity(Currency&amp;"ibor"&amp;Tenor,BA1096,Trigger)</f>
        <v>47380</v>
      </c>
      <c r="BC1096" s="246">
        <f>_xll.qlIndexFixing($AC$5,AZ1096,TRUE,_xll.ohTrigger(Trigger,Trigger12M))</f>
        <v>2.2934787816915242E-2</v>
      </c>
      <c r="BD1096" s="246">
        <f>_xll.qlIndexFixing($BE$1,AZ1096,TRUE,_xll.ohTrigger(Trigger,Trigger12M))</f>
        <v>2.3042949104216989E-2</v>
      </c>
    </row>
    <row r="1097" spans="51:56" ht="11.25" customHeight="1" x14ac:dyDescent="0.25">
      <c r="AY1097" s="102" t="s">
        <v>83</v>
      </c>
      <c r="AZ1097" s="101">
        <f>_xll.qlInterestRateIndexFixingDate(Currency&amp;"ibor"&amp;Tenor,BA1097,Trigger)</f>
        <v>47018</v>
      </c>
      <c r="BA1097" s="101">
        <f>_xll.qlCalendarAdvance(Calendar,BA1096,AY1097,"f",,Trigger)</f>
        <v>47022</v>
      </c>
      <c r="BB1097" s="101">
        <f>_xll.qlInterestRateIndexMaturity(Currency&amp;"ibor"&amp;Tenor,BA1097,Trigger)</f>
        <v>47387</v>
      </c>
      <c r="BC1097" s="246">
        <f>_xll.qlIndexFixing($AC$5,AZ1097,TRUE,_xll.ohTrigger(Trigger,Trigger12M))</f>
        <v>2.2931966149293059E-2</v>
      </c>
      <c r="BD1097" s="246">
        <f>_xll.qlIndexFixing($BE$1,AZ1097,TRUE,_xll.ohTrigger(Trigger,Trigger12M))</f>
        <v>2.3039245923467764E-2</v>
      </c>
    </row>
    <row r="1098" spans="51:56" ht="11.25" customHeight="1" x14ac:dyDescent="0.25">
      <c r="AY1098" s="102" t="s">
        <v>83</v>
      </c>
      <c r="AZ1098" s="101">
        <f>_xll.qlInterestRateIndexFixingDate(Currency&amp;"ibor"&amp;Tenor,BA1098,Trigger)</f>
        <v>47025</v>
      </c>
      <c r="BA1098" s="101">
        <f>_xll.qlCalendarAdvance(Calendar,BA1097,AY1098,"f",,Trigger)</f>
        <v>47029</v>
      </c>
      <c r="BB1098" s="101">
        <f>_xll.qlInterestRateIndexMaturity(Currency&amp;"ibor"&amp;Tenor,BA1098,Trigger)</f>
        <v>47394</v>
      </c>
      <c r="BC1098" s="246">
        <f>_xll.qlIndexFixing($AC$5,AZ1098,TRUE,_xll.ohTrigger(Trigger,Trigger12M))</f>
        <v>2.2929079973615211E-2</v>
      </c>
      <c r="BD1098" s="246">
        <f>_xll.qlIndexFixing($BE$1,AZ1098,TRUE,_xll.ohTrigger(Trigger,Trigger12M))</f>
        <v>2.3035557812240277E-2</v>
      </c>
    </row>
    <row r="1099" spans="51:56" ht="11.25" customHeight="1" x14ac:dyDescent="0.25">
      <c r="AY1099" s="102" t="s">
        <v>83</v>
      </c>
      <c r="AZ1099" s="101">
        <f>_xll.qlInterestRateIndexFixingDate(Currency&amp;"ibor"&amp;Tenor,BA1099,Trigger)</f>
        <v>47032</v>
      </c>
      <c r="BA1099" s="101">
        <f>_xll.qlCalendarAdvance(Calendar,BA1098,AY1099,"f",,Trigger)</f>
        <v>47036</v>
      </c>
      <c r="BB1099" s="101">
        <f>_xll.qlInterestRateIndexMaturity(Currency&amp;"ibor"&amp;Tenor,BA1099,Trigger)</f>
        <v>47401</v>
      </c>
      <c r="BC1099" s="246">
        <f>_xll.qlIndexFixing($AC$5,AZ1099,TRUE,_xll.ohTrigger(Trigger,Trigger12M))</f>
        <v>2.2926129290434898E-2</v>
      </c>
      <c r="BD1099" s="246">
        <f>_xll.qlIndexFixing($BE$1,AZ1099,TRUE,_xll.ohTrigger(Trigger,Trigger12M))</f>
        <v>2.3031884770369184E-2</v>
      </c>
    </row>
    <row r="1100" spans="51:56" ht="11.25" customHeight="1" x14ac:dyDescent="0.25">
      <c r="AY1100" s="102" t="s">
        <v>83</v>
      </c>
      <c r="AZ1100" s="101">
        <f>_xll.qlInterestRateIndexFixingDate(Currency&amp;"ibor"&amp;Tenor,BA1100,Trigger)</f>
        <v>47039</v>
      </c>
      <c r="BA1100" s="101">
        <f>_xll.qlCalendarAdvance(Calendar,BA1099,AY1100,"f",,Trigger)</f>
        <v>47043</v>
      </c>
      <c r="BB1100" s="101">
        <f>_xll.qlInterestRateIndexMaturity(Currency&amp;"ibor"&amp;Tenor,BA1100,Trigger)</f>
        <v>47408</v>
      </c>
      <c r="BC1100" s="246">
        <f>_xll.qlIndexFixing($AC$5,AZ1100,TRUE,_xll.ohTrigger(Trigger,Trigger12M))</f>
        <v>2.2923114100318245E-2</v>
      </c>
      <c r="BD1100" s="246">
        <f>_xll.qlIndexFixing($BE$1,AZ1100,TRUE,_xll.ohTrigger(Trigger,Trigger12M))</f>
        <v>2.3028226797690229E-2</v>
      </c>
    </row>
    <row r="1101" spans="51:56" ht="11.25" customHeight="1" x14ac:dyDescent="0.25">
      <c r="AY1101" s="102" t="s">
        <v>83</v>
      </c>
      <c r="AZ1101" s="101">
        <f>_xll.qlInterestRateIndexFixingDate(Currency&amp;"ibor"&amp;Tenor,BA1101,Trigger)</f>
        <v>47046</v>
      </c>
      <c r="BA1101" s="101">
        <f>_xll.qlCalendarAdvance(Calendar,BA1100,AY1101,"f",,Trigger)</f>
        <v>47050</v>
      </c>
      <c r="BB1101" s="101">
        <f>_xll.qlInterestRateIndexMaturity(Currency&amp;"ibor"&amp;Tenor,BA1101,Trigger)</f>
        <v>47415</v>
      </c>
      <c r="BC1101" s="246">
        <f>_xll.qlIndexFixing($AC$5,AZ1101,TRUE,_xll.ohTrigger(Trigger,Trigger12M))</f>
        <v>2.2920034403843201E-2</v>
      </c>
      <c r="BD1101" s="246">
        <f>_xll.qlIndexFixing($BE$1,AZ1101,TRUE,_xll.ohTrigger(Trigger,Trigger12M))</f>
        <v>2.3024583894039823E-2</v>
      </c>
    </row>
    <row r="1102" spans="51:56" ht="11.25" customHeight="1" x14ac:dyDescent="0.25">
      <c r="AY1102" s="102" t="s">
        <v>83</v>
      </c>
      <c r="AZ1102" s="101">
        <f>_xll.qlInterestRateIndexFixingDate(Currency&amp;"ibor"&amp;Tenor,BA1102,Trigger)</f>
        <v>47053</v>
      </c>
      <c r="BA1102" s="101">
        <f>_xll.qlCalendarAdvance(Calendar,BA1101,AY1102,"f",,Trigger)</f>
        <v>47057</v>
      </c>
      <c r="BB1102" s="101">
        <f>_xll.qlInterestRateIndexMaturity(Currency&amp;"ibor"&amp;Tenor,BA1102,Trigger)</f>
        <v>47422</v>
      </c>
      <c r="BC1102" s="246">
        <f>_xll.qlIndexFixing($AC$5,AZ1102,TRUE,_xll.ohTrigger(Trigger,Trigger12M))</f>
        <v>2.2916890201600416E-2</v>
      </c>
      <c r="BD1102" s="246">
        <f>_xll.qlIndexFixing($BE$1,AZ1102,TRUE,_xll.ohTrigger(Trigger,Trigger12M))</f>
        <v>2.3020956059254586E-2</v>
      </c>
    </row>
    <row r="1103" spans="51:56" ht="11.25" customHeight="1" x14ac:dyDescent="0.25">
      <c r="AY1103" s="102" t="s">
        <v>83</v>
      </c>
      <c r="AZ1103" s="101">
        <f>_xll.qlInterestRateIndexFixingDate(Currency&amp;"ibor"&amp;Tenor,BA1103,Trigger)</f>
        <v>47060</v>
      </c>
      <c r="BA1103" s="101">
        <f>_xll.qlCalendarAdvance(Calendar,BA1102,AY1103,"f",,Trigger)</f>
        <v>47064</v>
      </c>
      <c r="BB1103" s="101">
        <f>_xll.qlInterestRateIndexMaturity(Currency&amp;"ibor"&amp;Tenor,BA1103,Trigger)</f>
        <v>47429</v>
      </c>
      <c r="BC1103" s="246">
        <f>_xll.qlIndexFixing($AC$5,AZ1103,TRUE,_xll.ohTrigger(Trigger,Trigger12M))</f>
        <v>2.2913681494193022E-2</v>
      </c>
      <c r="BD1103" s="246">
        <f>_xll.qlIndexFixing($BE$1,AZ1103,TRUE,_xll.ohTrigger(Trigger,Trigger12M))</f>
        <v>2.3017343293172454E-2</v>
      </c>
    </row>
    <row r="1104" spans="51:56" ht="11.25" customHeight="1" x14ac:dyDescent="0.25">
      <c r="AY1104" s="102" t="s">
        <v>83</v>
      </c>
      <c r="AZ1104" s="101">
        <f>_xll.qlInterestRateIndexFixingDate(Currency&amp;"ibor"&amp;Tenor,BA1104,Trigger)</f>
        <v>47067</v>
      </c>
      <c r="BA1104" s="101">
        <f>_xll.qlCalendarAdvance(Calendar,BA1103,AY1104,"f",,Trigger)</f>
        <v>47071</v>
      </c>
      <c r="BB1104" s="101">
        <f>_xll.qlInterestRateIndexMaturity(Currency&amp;"ibor"&amp;Tenor,BA1104,Trigger)</f>
        <v>47436</v>
      </c>
      <c r="BC1104" s="246">
        <f>_xll.qlIndexFixing($AC$5,AZ1104,TRUE,_xll.ohTrigger(Trigger,Trigger12M))</f>
        <v>2.29104082822362E-2</v>
      </c>
      <c r="BD1104" s="246">
        <f>_xll.qlIndexFixing($BE$1,AZ1104,TRUE,_xll.ohTrigger(Trigger,Trigger12M))</f>
        <v>2.3013745595631588E-2</v>
      </c>
    </row>
    <row r="1105" spans="51:56" ht="11.25" customHeight="1" x14ac:dyDescent="0.25">
      <c r="AY1105" s="102" t="s">
        <v>83</v>
      </c>
      <c r="AZ1105" s="101">
        <f>_xll.qlInterestRateIndexFixingDate(Currency&amp;"ibor"&amp;Tenor,BA1105,Trigger)</f>
        <v>47074</v>
      </c>
      <c r="BA1105" s="101">
        <f>_xll.qlCalendarAdvance(Calendar,BA1104,AY1105,"f",,Trigger)</f>
        <v>47078</v>
      </c>
      <c r="BB1105" s="101">
        <f>_xll.qlInterestRateIndexMaturity(Currency&amp;"ibor"&amp;Tenor,BA1105,Trigger)</f>
        <v>47443</v>
      </c>
      <c r="BC1105" s="246">
        <f>_xll.qlIndexFixing($AC$5,AZ1105,TRUE,_xll.ohTrigger(Trigger,Trigger12M))</f>
        <v>2.2907070566357615E-2</v>
      </c>
      <c r="BD1105" s="246">
        <f>_xll.qlIndexFixing($BE$1,AZ1105,TRUE,_xll.ohTrigger(Trigger,Trigger12M))</f>
        <v>2.30101629664708E-2</v>
      </c>
    </row>
    <row r="1106" spans="51:56" ht="11.25" customHeight="1" x14ac:dyDescent="0.25">
      <c r="AY1106" s="102" t="s">
        <v>83</v>
      </c>
      <c r="AZ1106" s="101">
        <f>_xll.qlInterestRateIndexFixingDate(Currency&amp;"ibor"&amp;Tenor,BA1106,Trigger)</f>
        <v>47081</v>
      </c>
      <c r="BA1106" s="101">
        <f>_xll.qlCalendarAdvance(Calendar,BA1105,AY1106,"f",,Trigger)</f>
        <v>47085</v>
      </c>
      <c r="BB1106" s="101">
        <f>_xll.qlInterestRateIndexMaturity(Currency&amp;"ibor"&amp;Tenor,BA1106,Trigger)</f>
        <v>47450</v>
      </c>
      <c r="BC1106" s="246">
        <f>_xll.qlIndexFixing($AC$5,AZ1106,TRUE,_xll.ohTrigger(Trigger,Trigger12M))</f>
        <v>2.2903668347197408E-2</v>
      </c>
      <c r="BD1106" s="246">
        <f>_xll.qlIndexFixing($BE$1,AZ1106,TRUE,_xll.ohTrigger(Trigger,Trigger12M))</f>
        <v>2.3006595405529996E-2</v>
      </c>
    </row>
    <row r="1107" spans="51:56" ht="11.25" customHeight="1" x14ac:dyDescent="0.25">
      <c r="AY1107" s="102" t="s">
        <v>83</v>
      </c>
      <c r="AZ1107" s="101">
        <f>_xll.qlInterestRateIndexFixingDate(Currency&amp;"ibor"&amp;Tenor,BA1107,Trigger)</f>
        <v>47088</v>
      </c>
      <c r="BA1107" s="101">
        <f>_xll.qlCalendarAdvance(Calendar,BA1106,AY1107,"f",,Trigger)</f>
        <v>47092</v>
      </c>
      <c r="BB1107" s="101">
        <f>_xll.qlInterestRateIndexMaturity(Currency&amp;"ibor"&amp;Tenor,BA1107,Trigger)</f>
        <v>47457</v>
      </c>
      <c r="BC1107" s="246">
        <f>_xll.qlIndexFixing($AC$5,AZ1107,TRUE,_xll.ohTrigger(Trigger,Trigger12M))</f>
        <v>2.2900201625407991E-2</v>
      </c>
      <c r="BD1107" s="246">
        <f>_xll.qlIndexFixing($BE$1,AZ1107,TRUE,_xll.ohTrigger(Trigger,Trigger12M))</f>
        <v>2.3003042912649093E-2</v>
      </c>
    </row>
    <row r="1108" spans="51:56" ht="11.25" customHeight="1" x14ac:dyDescent="0.25">
      <c r="AY1108" s="102" t="s">
        <v>83</v>
      </c>
      <c r="AZ1108" s="101">
        <f>_xll.qlInterestRateIndexFixingDate(Currency&amp;"ibor"&amp;Tenor,BA1108,Trigger)</f>
        <v>47095</v>
      </c>
      <c r="BA1108" s="101">
        <f>_xll.qlCalendarAdvance(Calendar,BA1107,AY1108,"f",,Trigger)</f>
        <v>47099</v>
      </c>
      <c r="BB1108" s="101">
        <f>_xll.qlInterestRateIndexMaturity(Currency&amp;"ibor"&amp;Tenor,BA1108,Trigger)</f>
        <v>47464</v>
      </c>
      <c r="BC1108" s="246">
        <f>_xll.qlIndexFixing($AC$5,AZ1108,TRUE,_xll.ohTrigger(Trigger,Trigger12M))</f>
        <v>2.2896670401654259E-2</v>
      </c>
      <c r="BD1108" s="246">
        <f>_xll.qlIndexFixing($BE$1,AZ1108,TRUE,_xll.ohTrigger(Trigger,Trigger12M))</f>
        <v>2.2999505487669523E-2</v>
      </c>
    </row>
    <row r="1109" spans="51:56" ht="11.25" customHeight="1" x14ac:dyDescent="0.25">
      <c r="AY1109" s="102" t="s">
        <v>83</v>
      </c>
      <c r="AZ1109" s="101">
        <f>_xll.qlInterestRateIndexFixingDate(Currency&amp;"ibor"&amp;Tenor,BA1109,Trigger)</f>
        <v>47102</v>
      </c>
      <c r="BA1109" s="101">
        <f>_xll.qlCalendarAdvance(Calendar,BA1108,AY1109,"f",,Trigger)</f>
        <v>47106</v>
      </c>
      <c r="BB1109" s="101">
        <f>_xll.qlInterestRateIndexMaturity(Currency&amp;"ibor"&amp;Tenor,BA1109,Trigger)</f>
        <v>47471</v>
      </c>
      <c r="BC1109" s="246">
        <f>_xll.qlIndexFixing($AC$5,AZ1109,TRUE,_xll.ohTrigger(Trigger,Trigger12M))</f>
        <v>2.2893074676613143E-2</v>
      </c>
      <c r="BD1109" s="246">
        <f>_xll.qlIndexFixing($BE$1,AZ1109,TRUE,_xll.ohTrigger(Trigger,Trigger12M))</f>
        <v>2.2995983130432517E-2</v>
      </c>
    </row>
    <row r="1110" spans="51:56" ht="11.25" customHeight="1" x14ac:dyDescent="0.25">
      <c r="AY1110" s="102" t="s">
        <v>83</v>
      </c>
      <c r="AZ1110" s="101">
        <f>_xll.qlInterestRateIndexFixingDate(Currency&amp;"ibor"&amp;Tenor,BA1110,Trigger)</f>
        <v>47108</v>
      </c>
      <c r="BA1110" s="101">
        <f>_xll.qlCalendarAdvance(Calendar,BA1109,AY1110,"f",,Trigger)</f>
        <v>47114</v>
      </c>
      <c r="BB1110" s="101">
        <f>_xll.qlInterestRateIndexMaturity(Currency&amp;"ibor"&amp;Tenor,BA1110,Trigger)</f>
        <v>47479</v>
      </c>
      <c r="BC1110" s="246">
        <f>_xll.qlIndexFixing($AC$5,AZ1110,TRUE,_xll.ohTrigger(Trigger,Trigger12M))</f>
        <v>2.2888886296283023E-2</v>
      </c>
      <c r="BD1110" s="246">
        <f>_xll.qlIndexFixing($BE$1,AZ1110,TRUE,_xll.ohTrigger(Trigger,Trigger12M))</f>
        <v>2.299197602939972E-2</v>
      </c>
    </row>
    <row r="1111" spans="51:56" ht="11.25" customHeight="1" x14ac:dyDescent="0.25">
      <c r="AY1111" s="102" t="s">
        <v>83</v>
      </c>
      <c r="AZ1111" s="101">
        <f>_xll.qlInterestRateIndexFixingDate(Currency&amp;"ibor"&amp;Tenor,BA1111,Trigger)</f>
        <v>47116</v>
      </c>
      <c r="BA1111" s="101">
        <f>_xll.qlCalendarAdvance(Calendar,BA1110,AY1111,"f",,Trigger)</f>
        <v>47121</v>
      </c>
      <c r="BB1111" s="101">
        <f>_xll.qlInterestRateIndexMaturity(Currency&amp;"ibor"&amp;Tenor,BA1111,Trigger)</f>
        <v>47486</v>
      </c>
      <c r="BC1111" s="246">
        <f>_xll.qlIndexFixing($AC$5,AZ1111,TRUE,_xll.ohTrigger(Trigger,Trigger12M))</f>
        <v>2.2885152356535817E-2</v>
      </c>
      <c r="BD1111" s="246">
        <f>_xll.qlIndexFixing($BE$1,AZ1111,TRUE,_xll.ohTrigger(Trigger,Trigger12M))</f>
        <v>2.2988485959653093E-2</v>
      </c>
    </row>
    <row r="1112" spans="51:56" ht="11.25" customHeight="1" x14ac:dyDescent="0.25">
      <c r="AY1112" s="102" t="s">
        <v>83</v>
      </c>
      <c r="AZ1112" s="101">
        <f>_xll.qlInterestRateIndexFixingDate(Currency&amp;"ibor"&amp;Tenor,BA1112,Trigger)</f>
        <v>47126</v>
      </c>
      <c r="BA1112" s="101">
        <f>_xll.qlCalendarAdvance(Calendar,BA1111,AY1112,"f",,Trigger)</f>
        <v>47128</v>
      </c>
      <c r="BB1112" s="101">
        <f>_xll.qlInterestRateIndexMaturity(Currency&amp;"ibor"&amp;Tenor,BA1112,Trigger)</f>
        <v>47493</v>
      </c>
      <c r="BC1112" s="246">
        <f>_xll.qlIndexFixing($AC$5,AZ1112,TRUE,_xll.ohTrigger(Trigger,Trigger12M))</f>
        <v>2.2881353917709658E-2</v>
      </c>
      <c r="BD1112" s="246">
        <f>_xll.qlIndexFixing($BE$1,AZ1112,TRUE,_xll.ohTrigger(Trigger,Trigger12M))</f>
        <v>2.298501095715583E-2</v>
      </c>
    </row>
    <row r="1113" spans="51:56" ht="11.25" customHeight="1" x14ac:dyDescent="0.25">
      <c r="AY1113" s="102" t="s">
        <v>83</v>
      </c>
      <c r="AZ1113" s="101">
        <f>_xll.qlInterestRateIndexFixingDate(Currency&amp;"ibor"&amp;Tenor,BA1113,Trigger)</f>
        <v>47133</v>
      </c>
      <c r="BA1113" s="101">
        <f>_xll.qlCalendarAdvance(Calendar,BA1112,AY1113,"f",,Trigger)</f>
        <v>47135</v>
      </c>
      <c r="BB1113" s="101">
        <f>_xll.qlInterestRateIndexMaturity(Currency&amp;"ibor"&amp;Tenor,BA1113,Trigger)</f>
        <v>47500</v>
      </c>
      <c r="BC1113" s="246">
        <f>_xll.qlIndexFixing($AC$5,AZ1113,TRUE,_xll.ohTrigger(Trigger,Trigger12M))</f>
        <v>2.2877490980533821E-2</v>
      </c>
      <c r="BD1113" s="246">
        <f>_xll.qlIndexFixing($BE$1,AZ1113,TRUE,_xll.ohTrigger(Trigger,Trigger12M))</f>
        <v>2.2981551021752658E-2</v>
      </c>
    </row>
    <row r="1114" spans="51:56" ht="11.25" customHeight="1" x14ac:dyDescent="0.25">
      <c r="AY1114" s="102" t="s">
        <v>83</v>
      </c>
      <c r="AZ1114" s="101">
        <f>_xll.qlInterestRateIndexFixingDate(Currency&amp;"ibor"&amp;Tenor,BA1114,Trigger)</f>
        <v>47140</v>
      </c>
      <c r="BA1114" s="101">
        <f>_xll.qlCalendarAdvance(Calendar,BA1113,AY1114,"f",,Trigger)</f>
        <v>47142</v>
      </c>
      <c r="BB1114" s="101">
        <f>_xll.qlInterestRateIndexMaturity(Currency&amp;"ibor"&amp;Tenor,BA1114,Trigger)</f>
        <v>47507</v>
      </c>
      <c r="BC1114" s="246">
        <f>_xll.qlIndexFixing($AC$5,AZ1114,TRUE,_xll.ohTrigger(Trigger,Trigger12M))</f>
        <v>2.2873563545748325E-2</v>
      </c>
      <c r="BD1114" s="246">
        <f>_xll.qlIndexFixing($BE$1,AZ1114,TRUE,_xll.ohTrigger(Trigger,Trigger12M))</f>
        <v>2.2978106153288529E-2</v>
      </c>
    </row>
    <row r="1115" spans="51:56" ht="11.25" customHeight="1" x14ac:dyDescent="0.25">
      <c r="AY1115" s="102" t="s">
        <v>83</v>
      </c>
      <c r="AZ1115" s="101">
        <f>_xll.qlInterestRateIndexFixingDate(Currency&amp;"ibor"&amp;Tenor,BA1115,Trigger)</f>
        <v>47147</v>
      </c>
      <c r="BA1115" s="101">
        <f>_xll.qlCalendarAdvance(Calendar,BA1114,AY1115,"f",,Trigger)</f>
        <v>47149</v>
      </c>
      <c r="BB1115" s="101">
        <f>_xll.qlInterestRateIndexMaturity(Currency&amp;"ibor"&amp;Tenor,BA1115,Trigger)</f>
        <v>47514</v>
      </c>
      <c r="BC1115" s="246">
        <f>_xll.qlIndexFixing($AC$5,AZ1115,TRUE,_xll.ohTrigger(Trigger,Trigger12M))</f>
        <v>2.286957161410675E-2</v>
      </c>
      <c r="BD1115" s="246">
        <f>_xll.qlIndexFixing($BE$1,AZ1115,TRUE,_xll.ohTrigger(Trigger,Trigger12M))</f>
        <v>2.2974676351609481E-2</v>
      </c>
    </row>
    <row r="1116" spans="51:56" ht="11.25" customHeight="1" x14ac:dyDescent="0.25">
      <c r="AY1116" s="102" t="s">
        <v>83</v>
      </c>
      <c r="AZ1116" s="101">
        <f>_xll.qlInterestRateIndexFixingDate(Currency&amp;"ibor"&amp;Tenor,BA1116,Trigger)</f>
        <v>47154</v>
      </c>
      <c r="BA1116" s="101">
        <f>_xll.qlCalendarAdvance(Calendar,BA1115,AY1116,"f",,Trigger)</f>
        <v>47156</v>
      </c>
      <c r="BB1116" s="101">
        <f>_xll.qlInterestRateIndexMaturity(Currency&amp;"ibor"&amp;Tenor,BA1116,Trigger)</f>
        <v>47521</v>
      </c>
      <c r="BC1116" s="246">
        <f>_xll.qlIndexFixing($AC$5,AZ1116,TRUE,_xll.ohTrigger(Trigger,Trigger12M))</f>
        <v>2.2865515186374297E-2</v>
      </c>
      <c r="BD1116" s="246">
        <f>_xll.qlIndexFixing($BE$1,AZ1116,TRUE,_xll.ohTrigger(Trigger,Trigger12M))</f>
        <v>2.297126161656133E-2</v>
      </c>
    </row>
    <row r="1117" spans="51:56" ht="11.25" customHeight="1" x14ac:dyDescent="0.25">
      <c r="AY1117" s="102" t="s">
        <v>83</v>
      </c>
      <c r="AZ1117" s="101">
        <f>_xll.qlInterestRateIndexFixingDate(Currency&amp;"ibor"&amp;Tenor,BA1117,Trigger)</f>
        <v>47161</v>
      </c>
      <c r="BA1117" s="101">
        <f>_xll.qlCalendarAdvance(Calendar,BA1116,AY1117,"f",,Trigger)</f>
        <v>47163</v>
      </c>
      <c r="BB1117" s="101">
        <f>_xll.qlInterestRateIndexMaturity(Currency&amp;"ibor"&amp;Tenor,BA1117,Trigger)</f>
        <v>47528</v>
      </c>
      <c r="BC1117" s="246">
        <f>_xll.qlIndexFixing($AC$5,AZ1117,TRUE,_xll.ohTrigger(Trigger,Trigger12M))</f>
        <v>2.2861394263329303E-2</v>
      </c>
      <c r="BD1117" s="246">
        <f>_xll.qlIndexFixing($BE$1,AZ1117,TRUE,_xll.ohTrigger(Trigger,Trigger12M))</f>
        <v>2.2967861947992097E-2</v>
      </c>
    </row>
    <row r="1118" spans="51:56" ht="11.25" customHeight="1" x14ac:dyDescent="0.25">
      <c r="AY1118" s="102" t="s">
        <v>83</v>
      </c>
      <c r="AZ1118" s="101">
        <f>_xll.qlInterestRateIndexFixingDate(Currency&amp;"ibor"&amp;Tenor,BA1118,Trigger)</f>
        <v>47168</v>
      </c>
      <c r="BA1118" s="101">
        <f>_xll.qlCalendarAdvance(Calendar,BA1117,AY1118,"f",,Trigger)</f>
        <v>47170</v>
      </c>
      <c r="BB1118" s="101">
        <f>_xll.qlInterestRateIndexMaturity(Currency&amp;"ibor"&amp;Tenor,BA1118,Trigger)</f>
        <v>47535</v>
      </c>
      <c r="BC1118" s="246">
        <f>_xll.qlIndexFixing($AC$5,AZ1118,TRUE,_xll.ohTrigger(Trigger,Trigger12M))</f>
        <v>2.2857208845761708E-2</v>
      </c>
      <c r="BD1118" s="246">
        <f>_xll.qlIndexFixing($BE$1,AZ1118,TRUE,_xll.ohTrigger(Trigger,Trigger12M))</f>
        <v>2.2964477345749131E-2</v>
      </c>
    </row>
    <row r="1119" spans="51:56" ht="11.25" customHeight="1" x14ac:dyDescent="0.25">
      <c r="AY1119" s="102" t="s">
        <v>83</v>
      </c>
      <c r="AZ1119" s="101">
        <f>_xll.qlInterestRateIndexFixingDate(Currency&amp;"ibor"&amp;Tenor,BA1119,Trigger)</f>
        <v>47175</v>
      </c>
      <c r="BA1119" s="101">
        <f>_xll.qlCalendarAdvance(Calendar,BA1118,AY1119,"f",,Trigger)</f>
        <v>47177</v>
      </c>
      <c r="BB1119" s="101">
        <f>_xll.qlInterestRateIndexMaturity(Currency&amp;"ibor"&amp;Tenor,BA1119,Trigger)</f>
        <v>47542</v>
      </c>
      <c r="BC1119" s="246">
        <f>_xll.qlIndexFixing($AC$5,AZ1119,TRUE,_xll.ohTrigger(Trigger,Trigger12M))</f>
        <v>2.2852958934474161E-2</v>
      </c>
      <c r="BD1119" s="246">
        <f>_xll.qlIndexFixing($BE$1,AZ1119,TRUE,_xll.ohTrigger(Trigger,Trigger12M))</f>
        <v>2.2961107809681101E-2</v>
      </c>
    </row>
    <row r="1120" spans="51:56" ht="11.25" customHeight="1" x14ac:dyDescent="0.25">
      <c r="AY1120" s="102" t="s">
        <v>83</v>
      </c>
      <c r="AZ1120" s="101">
        <f>_xll.qlInterestRateIndexFixingDate(Currency&amp;"ibor"&amp;Tenor,BA1120,Trigger)</f>
        <v>47182</v>
      </c>
      <c r="BA1120" s="101">
        <f>_xll.qlCalendarAdvance(Calendar,BA1119,AY1120,"f",,Trigger)</f>
        <v>47184</v>
      </c>
      <c r="BB1120" s="101">
        <f>_xll.qlInterestRateIndexMaturity(Currency&amp;"ibor"&amp;Tenor,BA1120,Trigger)</f>
        <v>47549</v>
      </c>
      <c r="BC1120" s="246">
        <f>_xll.qlIndexFixing($AC$5,AZ1120,TRUE,_xll.ohTrigger(Trigger,Trigger12M))</f>
        <v>2.2848644530281129E-2</v>
      </c>
      <c r="BD1120" s="246">
        <f>_xll.qlIndexFixing($BE$1,AZ1120,TRUE,_xll.ohTrigger(Trigger,Trigger12M))</f>
        <v>2.2957753339637118E-2</v>
      </c>
    </row>
    <row r="1121" spans="51:56" ht="11.25" customHeight="1" x14ac:dyDescent="0.25">
      <c r="AY1121" s="102" t="s">
        <v>83</v>
      </c>
      <c r="AZ1121" s="101">
        <f>_xll.qlInterestRateIndexFixingDate(Currency&amp;"ibor"&amp;Tenor,BA1121,Trigger)</f>
        <v>47189</v>
      </c>
      <c r="BA1121" s="101">
        <f>_xll.qlCalendarAdvance(Calendar,BA1120,AY1121,"f",,Trigger)</f>
        <v>47191</v>
      </c>
      <c r="BB1121" s="101">
        <f>_xll.qlInterestRateIndexMaturity(Currency&amp;"ibor"&amp;Tenor,BA1121,Trigger)</f>
        <v>47556</v>
      </c>
      <c r="BC1121" s="246">
        <f>_xll.qlIndexFixing($AC$5,AZ1121,TRUE,_xll.ohTrigger(Trigger,Trigger12M))</f>
        <v>2.2844265634010669E-2</v>
      </c>
      <c r="BD1121" s="246">
        <f>_xll.qlIndexFixing($BE$1,AZ1121,TRUE,_xll.ohTrigger(Trigger,Trigger12M))</f>
        <v>2.2954413935466725E-2</v>
      </c>
    </row>
    <row r="1122" spans="51:56" ht="11.25" customHeight="1" x14ac:dyDescent="0.25">
      <c r="AY1122" s="102" t="s">
        <v>83</v>
      </c>
      <c r="AZ1122" s="101">
        <f>_xll.qlInterestRateIndexFixingDate(Currency&amp;"ibor"&amp;Tenor,BA1122,Trigger)</f>
        <v>47196</v>
      </c>
      <c r="BA1122" s="101">
        <f>_xll.qlCalendarAdvance(Calendar,BA1121,AY1122,"f",,Trigger)</f>
        <v>47198</v>
      </c>
      <c r="BB1122" s="101">
        <f>_xll.qlInterestRateIndexMaturity(Currency&amp;"ibor"&amp;Tenor,BA1122,Trigger)</f>
        <v>47563</v>
      </c>
      <c r="BC1122" s="246">
        <f>_xll.qlIndexFixing($AC$5,AZ1122,TRUE,_xll.ohTrigger(Trigger,Trigger12M))</f>
        <v>2.2839822246502432E-2</v>
      </c>
      <c r="BD1122" s="246">
        <f>_xll.qlIndexFixing($BE$1,AZ1122,TRUE,_xll.ohTrigger(Trigger,Trigger12M))</f>
        <v>2.2951089597021E-2</v>
      </c>
    </row>
    <row r="1123" spans="51:56" ht="11.25" customHeight="1" x14ac:dyDescent="0.25">
      <c r="AY1123" s="102" t="s">
        <v>83</v>
      </c>
      <c r="AZ1123" s="101">
        <f>_xll.qlInterestRateIndexFixingDate(Currency&amp;"ibor"&amp;Tenor,BA1123,Trigger)</f>
        <v>47203</v>
      </c>
      <c r="BA1123" s="101">
        <f>_xll.qlCalendarAdvance(Calendar,BA1122,AY1123,"f",,Trigger)</f>
        <v>47205</v>
      </c>
      <c r="BB1123" s="101">
        <f>_xll.qlInterestRateIndexMaturity(Currency&amp;"ibor"&amp;Tenor,BA1123,Trigger)</f>
        <v>47570</v>
      </c>
      <c r="BC1123" s="246">
        <f>_xll.qlIndexFixing($AC$5,AZ1123,TRUE,_xll.ohTrigger(Trigger,Trigger12M))</f>
        <v>2.2835314368608122E-2</v>
      </c>
      <c r="BD1123" s="246">
        <f>_xll.qlIndexFixing($BE$1,AZ1123,TRUE,_xll.ohTrigger(Trigger,Trigger12M))</f>
        <v>2.2947780324150801E-2</v>
      </c>
    </row>
    <row r="1124" spans="51:56" ht="11.25" customHeight="1" x14ac:dyDescent="0.25">
      <c r="AY1124" s="102" t="s">
        <v>83</v>
      </c>
      <c r="AZ1124" s="101">
        <f>_xll.qlInterestRateIndexFixingDate(Currency&amp;"ibor"&amp;Tenor,BA1124,Trigger)</f>
        <v>47206</v>
      </c>
      <c r="BA1124" s="101">
        <f>_xll.qlCalendarAdvance(Calendar,BA1123,AY1124,"f",,Trigger)</f>
        <v>47212</v>
      </c>
      <c r="BB1124" s="101">
        <f>_xll.qlInterestRateIndexMaturity(Currency&amp;"ibor"&amp;Tenor,BA1124,Trigger)</f>
        <v>47577</v>
      </c>
      <c r="BC1124" s="246">
        <f>_xll.qlIndexFixing($AC$5,AZ1124,TRUE,_xll.ohTrigger(Trigger,Trigger12M))</f>
        <v>2.2830742001191926E-2</v>
      </c>
      <c r="BD1124" s="246">
        <f>_xll.qlIndexFixing($BE$1,AZ1124,TRUE,_xll.ohTrigger(Trigger,Trigger12M))</f>
        <v>2.2944486116708081E-2</v>
      </c>
    </row>
    <row r="1125" spans="51:56" ht="11.25" customHeight="1" x14ac:dyDescent="0.25">
      <c r="AY1125" s="102" t="s">
        <v>83</v>
      </c>
      <c r="AZ1125" s="101">
        <f>_xll.qlInterestRateIndexFixingDate(Currency&amp;"ibor"&amp;Tenor,BA1125,Trigger)</f>
        <v>47217</v>
      </c>
      <c r="BA1125" s="101">
        <f>_xll.qlCalendarAdvance(Calendar,BA1124,AY1125,"f",,Trigger)</f>
        <v>47219</v>
      </c>
      <c r="BB1125" s="101">
        <f>_xll.qlInterestRateIndexMaturity(Currency&amp;"ibor"&amp;Tenor,BA1125,Trigger)</f>
        <v>47584</v>
      </c>
      <c r="BC1125" s="246">
        <f>_xll.qlIndexFixing($AC$5,AZ1125,TRUE,_xll.ohTrigger(Trigger,Trigger12M))</f>
        <v>2.2826105145131389E-2</v>
      </c>
      <c r="BD1125" s="246">
        <f>_xll.qlIndexFixing($BE$1,AZ1125,TRUE,_xll.ohTrigger(Trigger,Trigger12M))</f>
        <v>2.2941206974545453E-2</v>
      </c>
    </row>
    <row r="1126" spans="51:56" ht="11.25" customHeight="1" x14ac:dyDescent="0.25">
      <c r="AY1126" s="102" t="s">
        <v>83</v>
      </c>
      <c r="AZ1126" s="101">
        <f>_xll.qlInterestRateIndexFixingDate(Currency&amp;"ibor"&amp;Tenor,BA1126,Trigger)</f>
        <v>47224</v>
      </c>
      <c r="BA1126" s="101">
        <f>_xll.qlCalendarAdvance(Calendar,BA1125,AY1126,"f",,Trigger)</f>
        <v>47226</v>
      </c>
      <c r="BB1126" s="101">
        <f>_xll.qlInterestRateIndexMaturity(Currency&amp;"ibor"&amp;Tenor,BA1126,Trigger)</f>
        <v>47591</v>
      </c>
      <c r="BC1126" s="246">
        <f>_xll.qlIndexFixing($AC$5,AZ1126,TRUE,_xll.ohTrigger(Trigger,Trigger12M))</f>
        <v>2.2821403801315004E-2</v>
      </c>
      <c r="BD1126" s="246">
        <f>_xll.qlIndexFixing($BE$1,AZ1126,TRUE,_xll.ohTrigger(Trigger,Trigger12M))</f>
        <v>2.2937942897516189E-2</v>
      </c>
    </row>
    <row r="1127" spans="51:56" ht="11.25" customHeight="1" x14ac:dyDescent="0.25">
      <c r="AY1127" s="102" t="s">
        <v>83</v>
      </c>
      <c r="AZ1127" s="101">
        <f>_xll.qlInterestRateIndexFixingDate(Currency&amp;"ibor"&amp;Tenor,BA1127,Trigger)</f>
        <v>47231</v>
      </c>
      <c r="BA1127" s="101">
        <f>_xll.qlCalendarAdvance(Calendar,BA1126,AY1127,"f",,Trigger)</f>
        <v>47233</v>
      </c>
      <c r="BB1127" s="101">
        <f>_xll.qlInterestRateIndexMaturity(Currency&amp;"ibor"&amp;Tenor,BA1127,Trigger)</f>
        <v>47598</v>
      </c>
      <c r="BC1127" s="246">
        <f>_xll.qlIndexFixing($AC$5,AZ1127,TRUE,_xll.ohTrigger(Trigger,Trigger12M))</f>
        <v>2.2816637970644406E-2</v>
      </c>
      <c r="BD1127" s="246">
        <f>_xll.qlIndexFixing($BE$1,AZ1127,TRUE,_xll.ohTrigger(Trigger,Trigger12M))</f>
        <v>2.293469388547377E-2</v>
      </c>
    </row>
    <row r="1128" spans="51:56" ht="11.25" customHeight="1" x14ac:dyDescent="0.25">
      <c r="AY1128" s="102" t="s">
        <v>83</v>
      </c>
      <c r="AZ1128" s="101">
        <f>_xll.qlInterestRateIndexFixingDate(Currency&amp;"ibor"&amp;Tenor,BA1128,Trigger)</f>
        <v>47235</v>
      </c>
      <c r="BA1128" s="101">
        <f>_xll.qlCalendarAdvance(Calendar,BA1127,AY1128,"f",,Trigger)</f>
        <v>47240</v>
      </c>
      <c r="BB1128" s="101">
        <f>_xll.qlInterestRateIndexMaturity(Currency&amp;"ibor"&amp;Tenor,BA1128,Trigger)</f>
        <v>47605</v>
      </c>
      <c r="BC1128" s="246">
        <f>_xll.qlIndexFixing($AC$5,AZ1128,TRUE,_xll.ohTrigger(Trigger,Trigger12M))</f>
        <v>2.2811807654033713E-2</v>
      </c>
      <c r="BD1128" s="246">
        <f>_xll.qlIndexFixing($BE$1,AZ1128,TRUE,_xll.ohTrigger(Trigger,Trigger12M))</f>
        <v>2.2931459938273217E-2</v>
      </c>
    </row>
    <row r="1129" spans="51:56" ht="11.25" customHeight="1" x14ac:dyDescent="0.25">
      <c r="AY1129" s="102" t="s">
        <v>83</v>
      </c>
      <c r="AZ1129" s="101">
        <f>_xll.qlInterestRateIndexFixingDate(Currency&amp;"ibor"&amp;Tenor,BA1129,Trigger)</f>
        <v>47245</v>
      </c>
      <c r="BA1129" s="101">
        <f>_xll.qlCalendarAdvance(Calendar,BA1128,AY1129,"f",,Trigger)</f>
        <v>47247</v>
      </c>
      <c r="BB1129" s="101">
        <f>_xll.qlInterestRateIndexMaturity(Currency&amp;"ibor"&amp;Tenor,BA1129,Trigger)</f>
        <v>47612</v>
      </c>
      <c r="BC1129" s="246">
        <f>_xll.qlIndexFixing($AC$5,AZ1129,TRUE,_xll.ohTrigger(Trigger,Trigger12M))</f>
        <v>2.2806912852409086E-2</v>
      </c>
      <c r="BD1129" s="246">
        <f>_xll.qlIndexFixing($BE$1,AZ1129,TRUE,_xll.ohTrigger(Trigger,Trigger12M))</f>
        <v>2.2928241055769551E-2</v>
      </c>
    </row>
    <row r="1130" spans="51:56" ht="11.25" customHeight="1" x14ac:dyDescent="0.25">
      <c r="AY1130" s="102" t="s">
        <v>83</v>
      </c>
      <c r="AZ1130" s="101">
        <f>_xll.qlInterestRateIndexFixingDate(Currency&amp;"ibor"&amp;Tenor,BA1130,Trigger)</f>
        <v>47252</v>
      </c>
      <c r="BA1130" s="101">
        <f>_xll.qlCalendarAdvance(Calendar,BA1129,AY1130,"f",,Trigger)</f>
        <v>47254</v>
      </c>
      <c r="BB1130" s="101">
        <f>_xll.qlInterestRateIndexMaturity(Currency&amp;"ibor"&amp;Tenor,BA1130,Trigger)</f>
        <v>47619</v>
      </c>
      <c r="BC1130" s="246">
        <f>_xll.qlIndexFixing($AC$5,AZ1130,TRUE,_xll.ohTrigger(Trigger,Trigger12M))</f>
        <v>2.2801953566708957E-2</v>
      </c>
      <c r="BD1130" s="246">
        <f>_xll.qlIndexFixing($BE$1,AZ1130,TRUE,_xll.ohTrigger(Trigger,Trigger12M))</f>
        <v>2.2925037237819107E-2</v>
      </c>
    </row>
    <row r="1131" spans="51:56" ht="11.25" customHeight="1" x14ac:dyDescent="0.25">
      <c r="AY1131" s="102" t="s">
        <v>83</v>
      </c>
      <c r="AZ1131" s="101">
        <f>_xll.qlInterestRateIndexFixingDate(Currency&amp;"ibor"&amp;Tenor,BA1131,Trigger)</f>
        <v>47259</v>
      </c>
      <c r="BA1131" s="101">
        <f>_xll.qlCalendarAdvance(Calendar,BA1130,AY1131,"f",,Trigger)</f>
        <v>47261</v>
      </c>
      <c r="BB1131" s="101">
        <f>_xll.qlInterestRateIndexMaturity(Currency&amp;"ibor"&amp;Tenor,BA1131,Trigger)</f>
        <v>47626</v>
      </c>
      <c r="BC1131" s="246">
        <f>_xll.qlIndexFixing($AC$5,AZ1131,TRUE,_xll.ohTrigger(Trigger,Trigger12M))</f>
        <v>2.2796929797884453E-2</v>
      </c>
      <c r="BD1131" s="246">
        <f>_xll.qlIndexFixing($BE$1,AZ1131,TRUE,_xll.ohTrigger(Trigger,Trigger12M))</f>
        <v>2.2921848484277783E-2</v>
      </c>
    </row>
    <row r="1132" spans="51:56" ht="11.25" customHeight="1" x14ac:dyDescent="0.25">
      <c r="AY1132" s="102" t="s">
        <v>83</v>
      </c>
      <c r="AZ1132" s="101">
        <f>_xll.qlInterestRateIndexFixingDate(Currency&amp;"ibor"&amp;Tenor,BA1132,Trigger)</f>
        <v>47266</v>
      </c>
      <c r="BA1132" s="101">
        <f>_xll.qlCalendarAdvance(Calendar,BA1131,AY1132,"f",,Trigger)</f>
        <v>47268</v>
      </c>
      <c r="BB1132" s="101">
        <f>_xll.qlInterestRateIndexMaturity(Currency&amp;"ibor"&amp;Tenor,BA1132,Trigger)</f>
        <v>47633</v>
      </c>
      <c r="BC1132" s="246">
        <f>_xll.qlIndexFixing($AC$5,AZ1132,TRUE,_xll.ohTrigger(Trigger,Trigger12M))</f>
        <v>2.2791841546898971E-2</v>
      </c>
      <c r="BD1132" s="246">
        <f>_xll.qlIndexFixing($BE$1,AZ1132,TRUE,_xll.ohTrigger(Trigger,Trigger12M))</f>
        <v>2.2918674795003442E-2</v>
      </c>
    </row>
    <row r="1133" spans="51:56" ht="11.25" customHeight="1" x14ac:dyDescent="0.25">
      <c r="AY1133" s="102" t="s">
        <v>83</v>
      </c>
      <c r="AZ1133" s="101">
        <f>_xll.qlInterestRateIndexFixingDate(Currency&amp;"ibor"&amp;Tenor,BA1133,Trigger)</f>
        <v>47273</v>
      </c>
      <c r="BA1133" s="101">
        <f>_xll.qlCalendarAdvance(Calendar,BA1132,AY1133,"f",,Trigger)</f>
        <v>47275</v>
      </c>
      <c r="BB1133" s="101">
        <f>_xll.qlInterestRateIndexMaturity(Currency&amp;"ibor"&amp;Tenor,BA1133,Trigger)</f>
        <v>47640</v>
      </c>
      <c r="BC1133" s="246">
        <f>_xll.qlIndexFixing($AC$5,AZ1133,TRUE,_xll.ohTrigger(Trigger,Trigger12M))</f>
        <v>2.2786688814727944E-2</v>
      </c>
      <c r="BD1133" s="246">
        <f>_xll.qlIndexFixing($BE$1,AZ1133,TRUE,_xll.ohTrigger(Trigger,Trigger12M))</f>
        <v>2.2915516169853732E-2</v>
      </c>
    </row>
    <row r="1134" spans="51:56" ht="11.25" customHeight="1" x14ac:dyDescent="0.25">
      <c r="AY1134" s="102" t="s">
        <v>83</v>
      </c>
      <c r="AZ1134" s="101">
        <f>_xll.qlInterestRateIndexFixingDate(Currency&amp;"ibor"&amp;Tenor,BA1134,Trigger)</f>
        <v>47280</v>
      </c>
      <c r="BA1134" s="101">
        <f>_xll.qlCalendarAdvance(Calendar,BA1133,AY1134,"f",,Trigger)</f>
        <v>47282</v>
      </c>
      <c r="BB1134" s="101">
        <f>_xll.qlInterestRateIndexMaturity(Currency&amp;"ibor"&amp;Tenor,BA1134,Trigger)</f>
        <v>47647</v>
      </c>
      <c r="BC1134" s="246">
        <f>_xll.qlIndexFixing($AC$5,AZ1134,TRUE,_xll.ohTrigger(Trigger,Trigger12M))</f>
        <v>2.2781471602359299E-2</v>
      </c>
      <c r="BD1134" s="246">
        <f>_xll.qlIndexFixing($BE$1,AZ1134,TRUE,_xll.ohTrigger(Trigger,Trigger12M))</f>
        <v>2.2912372608687399E-2</v>
      </c>
    </row>
    <row r="1135" spans="51:56" ht="11.25" customHeight="1" x14ac:dyDescent="0.25">
      <c r="AY1135" s="102" t="s">
        <v>83</v>
      </c>
      <c r="AZ1135" s="101">
        <f>_xll.qlInterestRateIndexFixingDate(Currency&amp;"ibor"&amp;Tenor,BA1135,Trigger)</f>
        <v>47287</v>
      </c>
      <c r="BA1135" s="101">
        <f>_xll.qlCalendarAdvance(Calendar,BA1134,AY1135,"f",,Trigger)</f>
        <v>47289</v>
      </c>
      <c r="BB1135" s="101">
        <f>_xll.qlInterestRateIndexMaturity(Currency&amp;"ibor"&amp;Tenor,BA1135,Trigger)</f>
        <v>47654</v>
      </c>
      <c r="BC1135" s="246">
        <f>_xll.qlIndexFixing($AC$5,AZ1135,TRUE,_xll.ohTrigger(Trigger,Trigger12M))</f>
        <v>2.2776189910794099E-2</v>
      </c>
      <c r="BD1135" s="246">
        <f>_xll.qlIndexFixing($BE$1,AZ1135,TRUE,_xll.ohTrigger(Trigger,Trigger12M))</f>
        <v>2.2909244111363622E-2</v>
      </c>
    </row>
    <row r="1136" spans="51:56" ht="11.25" customHeight="1" x14ac:dyDescent="0.25">
      <c r="AY1136" s="102" t="s">
        <v>83</v>
      </c>
      <c r="AZ1136" s="101">
        <f>_xll.qlInterestRateIndexFixingDate(Currency&amp;"ibor"&amp;Tenor,BA1136,Trigger)</f>
        <v>47294</v>
      </c>
      <c r="BA1136" s="101">
        <f>_xll.qlCalendarAdvance(Calendar,BA1135,AY1136,"f",,Trigger)</f>
        <v>47296</v>
      </c>
      <c r="BB1136" s="101">
        <f>_xll.qlInterestRateIndexMaturity(Currency&amp;"ibor"&amp;Tenor,BA1136,Trigger)</f>
        <v>47661</v>
      </c>
      <c r="BC1136" s="246">
        <f>_xll.qlIndexFixing($AC$5,AZ1136,TRUE,_xll.ohTrigger(Trigger,Trigger12M))</f>
        <v>2.2770843741044568E-2</v>
      </c>
      <c r="BD1136" s="246">
        <f>_xll.qlIndexFixing($BE$1,AZ1136,TRUE,_xll.ohTrigger(Trigger,Trigger12M))</f>
        <v>2.290613067774246E-2</v>
      </c>
    </row>
    <row r="1137" spans="51:56" ht="11.25" customHeight="1" x14ac:dyDescent="0.25">
      <c r="AY1137" s="102" t="s">
        <v>83</v>
      </c>
      <c r="AZ1137" s="101">
        <f>_xll.qlInterestRateIndexFixingDate(Currency&amp;"ibor"&amp;Tenor,BA1137,Trigger)</f>
        <v>47301</v>
      </c>
      <c r="BA1137" s="101">
        <f>_xll.qlCalendarAdvance(Calendar,BA1136,AY1137,"f",,Trigger)</f>
        <v>47303</v>
      </c>
      <c r="BB1137" s="101">
        <f>_xll.qlInterestRateIndexMaturity(Currency&amp;"ibor"&amp;Tenor,BA1137,Trigger)</f>
        <v>47668</v>
      </c>
      <c r="BC1137" s="246">
        <f>_xll.qlIndexFixing($AC$5,AZ1137,TRUE,_xll.ohTrigger(Trigger,Trigger12M))</f>
        <v>2.2766365647886033E-2</v>
      </c>
      <c r="BD1137" s="246">
        <f>_xll.qlIndexFixing($BE$1,AZ1137,TRUE,_xll.ohTrigger(Trigger,Trigger12M))</f>
        <v>2.2903032302239994E-2</v>
      </c>
    </row>
    <row r="1138" spans="51:56" ht="11.25" customHeight="1" x14ac:dyDescent="0.25">
      <c r="AY1138" s="102" t="s">
        <v>83</v>
      </c>
      <c r="AZ1138" s="101">
        <f>_xll.qlInterestRateIndexFixingDate(Currency&amp;"ibor"&amp;Tenor,BA1138,Trigger)</f>
        <v>47308</v>
      </c>
      <c r="BA1138" s="101">
        <f>_xll.qlCalendarAdvance(Calendar,BA1137,AY1138,"f",,Trigger)</f>
        <v>47310</v>
      </c>
      <c r="BB1138" s="101">
        <f>_xll.qlInterestRateIndexMaturity(Currency&amp;"ibor"&amp;Tenor,BA1138,Trigger)</f>
        <v>47675</v>
      </c>
      <c r="BC1138" s="246">
        <f>_xll.qlIndexFixing($AC$5,AZ1138,TRUE,_xll.ohTrigger(Trigger,Trigger12M))</f>
        <v>2.2764162565022717E-2</v>
      </c>
      <c r="BD1138" s="246">
        <f>_xll.qlIndexFixing($BE$1,AZ1138,TRUE,_xll.ohTrigger(Trigger,Trigger12M))</f>
        <v>2.2899948504901957E-2</v>
      </c>
    </row>
    <row r="1139" spans="51:56" ht="11.25" customHeight="1" x14ac:dyDescent="0.25">
      <c r="AY1139" s="102" t="s">
        <v>83</v>
      </c>
      <c r="AZ1139" s="101">
        <f>_xll.qlInterestRateIndexFixingDate(Currency&amp;"ibor"&amp;Tenor,BA1139,Trigger)</f>
        <v>47315</v>
      </c>
      <c r="BA1139" s="101">
        <f>_xll.qlCalendarAdvance(Calendar,BA1138,AY1139,"f",,Trigger)</f>
        <v>47317</v>
      </c>
      <c r="BB1139" s="101">
        <f>_xll.qlInterestRateIndexMaturity(Currency&amp;"ibor"&amp;Tenor,BA1139,Trigger)</f>
        <v>47682</v>
      </c>
      <c r="BC1139" s="246">
        <f>_xll.qlIndexFixing($AC$5,AZ1139,TRUE,_xll.ohTrigger(Trigger,Trigger12M))</f>
        <v>2.2761907609720564E-2</v>
      </c>
      <c r="BD1139" s="246">
        <f>_xll.qlIndexFixing($BE$1,AZ1139,TRUE,_xll.ohTrigger(Trigger,Trigger12M))</f>
        <v>2.2896877970021354E-2</v>
      </c>
    </row>
    <row r="1140" spans="51:56" ht="11.25" customHeight="1" x14ac:dyDescent="0.25">
      <c r="AY1140" s="102" t="s">
        <v>83</v>
      </c>
      <c r="AZ1140" s="101">
        <f>_xll.qlInterestRateIndexFixingDate(Currency&amp;"ibor"&amp;Tenor,BA1140,Trigger)</f>
        <v>47322</v>
      </c>
      <c r="BA1140" s="101">
        <f>_xll.qlCalendarAdvance(Calendar,BA1139,AY1140,"f",,Trigger)</f>
        <v>47324</v>
      </c>
      <c r="BB1140" s="101">
        <f>_xll.qlInterestRateIndexMaturity(Currency&amp;"ibor"&amp;Tenor,BA1140,Trigger)</f>
        <v>47689</v>
      </c>
      <c r="BC1140" s="246">
        <f>_xll.qlIndexFixing($AC$5,AZ1140,TRUE,_xll.ohTrigger(Trigger,Trigger12M))</f>
        <v>2.2759600782327347E-2</v>
      </c>
      <c r="BD1140" s="246">
        <f>_xll.qlIndexFixing($BE$1,AZ1140,TRUE,_xll.ohTrigger(Trigger,Trigger12M))</f>
        <v>2.2893819296833533E-2</v>
      </c>
    </row>
    <row r="1141" spans="51:56" ht="11.25" customHeight="1" x14ac:dyDescent="0.25">
      <c r="AY1141" s="102" t="s">
        <v>83</v>
      </c>
      <c r="AZ1141" s="101">
        <f>_xll.qlInterestRateIndexFixingDate(Currency&amp;"ibor"&amp;Tenor,BA1141,Trigger)</f>
        <v>47329</v>
      </c>
      <c r="BA1141" s="101">
        <f>_xll.qlCalendarAdvance(Calendar,BA1140,AY1141,"f",,Trigger)</f>
        <v>47331</v>
      </c>
      <c r="BB1141" s="101">
        <f>_xll.qlInterestRateIndexMaturity(Currency&amp;"ibor"&amp;Tenor,BA1141,Trigger)</f>
        <v>47696</v>
      </c>
      <c r="BC1141" s="246">
        <f>_xll.qlIndexFixing($AC$5,AZ1141,TRUE,_xll.ohTrigger(Trigger,Trigger12M))</f>
        <v>2.2757242083198952E-2</v>
      </c>
      <c r="BD1141" s="246">
        <f>_xll.qlIndexFixing($BE$1,AZ1141,TRUE,_xll.ohTrigger(Trigger,Trigger12M))</f>
        <v>2.2890771084592008E-2</v>
      </c>
    </row>
    <row r="1142" spans="51:56" ht="11.25" customHeight="1" x14ac:dyDescent="0.25">
      <c r="AY1142" s="102" t="s">
        <v>83</v>
      </c>
      <c r="AZ1142" s="101">
        <f>_xll.qlInterestRateIndexFixingDate(Currency&amp;"ibor"&amp;Tenor,BA1142,Trigger)</f>
        <v>47336</v>
      </c>
      <c r="BA1142" s="101">
        <f>_xll.qlCalendarAdvance(Calendar,BA1141,AY1142,"f",,Trigger)</f>
        <v>47338</v>
      </c>
      <c r="BB1142" s="101">
        <f>_xll.qlInterestRateIndexMaturity(Currency&amp;"ibor"&amp;Tenor,BA1142,Trigger)</f>
        <v>47703</v>
      </c>
      <c r="BC1142" s="246">
        <f>_xll.qlIndexFixing($AC$5,AZ1142,TRUE,_xll.ohTrigger(Trigger,Trigger12M))</f>
        <v>2.2754831512698918E-2</v>
      </c>
      <c r="BD1142" s="246">
        <f>_xll.qlIndexFixing($BE$1,AZ1142,TRUE,_xll.ohTrigger(Trigger,Trigger12M))</f>
        <v>2.2887731932567393E-2</v>
      </c>
    </row>
    <row r="1143" spans="51:56" ht="11.25" customHeight="1" x14ac:dyDescent="0.25">
      <c r="AY1143" s="102" t="s">
        <v>83</v>
      </c>
      <c r="AZ1143" s="101">
        <f>_xll.qlInterestRateIndexFixingDate(Currency&amp;"ibor"&amp;Tenor,BA1143,Trigger)</f>
        <v>47343</v>
      </c>
      <c r="BA1143" s="101">
        <f>_xll.qlCalendarAdvance(Calendar,BA1142,AY1143,"f",,Trigger)</f>
        <v>47345</v>
      </c>
      <c r="BB1143" s="101">
        <f>_xll.qlInterestRateIndexMaturity(Currency&amp;"ibor"&amp;Tenor,BA1143,Trigger)</f>
        <v>47710</v>
      </c>
      <c r="BC1143" s="246">
        <f>_xll.qlIndexFixing($AC$5,AZ1143,TRUE,_xll.ohTrigger(Trigger,Trigger12M))</f>
        <v>2.2752369071199555E-2</v>
      </c>
      <c r="BD1143" s="246">
        <f>_xll.qlIndexFixing($BE$1,AZ1143,TRUE,_xll.ohTrigger(Trigger,Trigger12M))</f>
        <v>2.2884700440046927E-2</v>
      </c>
    </row>
    <row r="1144" spans="51:56" ht="11.25" customHeight="1" x14ac:dyDescent="0.25">
      <c r="AY1144" s="102" t="s">
        <v>83</v>
      </c>
      <c r="AZ1144" s="101">
        <f>_xll.qlInterestRateIndexFixingDate(Currency&amp;"ibor"&amp;Tenor,BA1144,Trigger)</f>
        <v>47350</v>
      </c>
      <c r="BA1144" s="101">
        <f>_xll.qlCalendarAdvance(Calendar,BA1143,AY1144,"f",,Trigger)</f>
        <v>47352</v>
      </c>
      <c r="BB1144" s="101">
        <f>_xll.qlInterestRateIndexMaturity(Currency&amp;"ibor"&amp;Tenor,BA1144,Trigger)</f>
        <v>47717</v>
      </c>
      <c r="BC1144" s="246">
        <f>_xll.qlIndexFixing($AC$5,AZ1144,TRUE,_xll.ohTrigger(Trigger,Trigger12M))</f>
        <v>2.274985475908017E-2</v>
      </c>
      <c r="BD1144" s="246">
        <f>_xll.qlIndexFixing($BE$1,AZ1144,TRUE,_xll.ohTrigger(Trigger,Trigger12M))</f>
        <v>2.2881675206336046E-2</v>
      </c>
    </row>
    <row r="1145" spans="51:56" ht="11.25" customHeight="1" x14ac:dyDescent="0.25">
      <c r="AY1145" s="102" t="s">
        <v>83</v>
      </c>
      <c r="AZ1145" s="101">
        <f>_xll.qlInterestRateIndexFixingDate(Currency&amp;"ibor"&amp;Tenor,BA1145,Trigger)</f>
        <v>47357</v>
      </c>
      <c r="BA1145" s="101">
        <f>_xll.qlCalendarAdvance(Calendar,BA1144,AY1145,"f",,Trigger)</f>
        <v>47359</v>
      </c>
      <c r="BB1145" s="101">
        <f>_xll.qlInterestRateIndexMaturity(Currency&amp;"ibor"&amp;Tenor,BA1145,Trigger)</f>
        <v>47724</v>
      </c>
      <c r="BC1145" s="246">
        <f>_xll.qlIndexFixing($AC$5,AZ1145,TRUE,_xll.ohTrigger(Trigger,Trigger12M))</f>
        <v>2.2747288576728406E-2</v>
      </c>
      <c r="BD1145" s="246">
        <f>_xll.qlIndexFixing($BE$1,AZ1145,TRUE,_xll.ohTrigger(Trigger,Trigger12M))</f>
        <v>2.2878654830755497E-2</v>
      </c>
    </row>
    <row r="1146" spans="51:56" ht="11.25" customHeight="1" x14ac:dyDescent="0.25">
      <c r="AY1146" s="102" t="s">
        <v>83</v>
      </c>
      <c r="AZ1146" s="101">
        <f>_xll.qlInterestRateIndexFixingDate(Currency&amp;"ibor"&amp;Tenor,BA1146,Trigger)</f>
        <v>47364</v>
      </c>
      <c r="BA1146" s="101">
        <f>_xll.qlCalendarAdvance(Calendar,BA1145,AY1146,"f",,Trigger)</f>
        <v>47366</v>
      </c>
      <c r="BB1146" s="101">
        <f>_xll.qlInterestRateIndexMaturity(Currency&amp;"ibor"&amp;Tenor,BA1146,Trigger)</f>
        <v>47731</v>
      </c>
      <c r="BC1146" s="246">
        <f>_xll.qlIndexFixing($AC$5,AZ1146,TRUE,_xll.ohTrigger(Trigger,Trigger12M))</f>
        <v>2.2744670524540652E-2</v>
      </c>
      <c r="BD1146" s="246">
        <f>_xll.qlIndexFixing($BE$1,AZ1146,TRUE,_xll.ohTrigger(Trigger,Trigger12M))</f>
        <v>2.287563791264444E-2</v>
      </c>
    </row>
    <row r="1147" spans="51:56" ht="11.25" customHeight="1" x14ac:dyDescent="0.25">
      <c r="AY1147" s="102" t="s">
        <v>83</v>
      </c>
      <c r="AZ1147" s="101">
        <f>_xll.qlInterestRateIndexFixingDate(Currency&amp;"ibor"&amp;Tenor,BA1147,Trigger)</f>
        <v>47371</v>
      </c>
      <c r="BA1147" s="101">
        <f>_xll.qlCalendarAdvance(Calendar,BA1146,AY1147,"f",,Trigger)</f>
        <v>47373</v>
      </c>
      <c r="BB1147" s="101">
        <f>_xll.qlInterestRateIndexMaturity(Currency&amp;"ibor"&amp;Tenor,BA1147,Trigger)</f>
        <v>47738</v>
      </c>
      <c r="BC1147" s="246">
        <f>_xll.qlIndexFixing($AC$5,AZ1147,TRUE,_xll.ohTrigger(Trigger,Trigger12M))</f>
        <v>2.2742000602920094E-2</v>
      </c>
      <c r="BD1147" s="246">
        <f>_xll.qlIndexFixing($BE$1,AZ1147,TRUE,_xll.ohTrigger(Trigger,Trigger12M))</f>
        <v>2.2872623051357791E-2</v>
      </c>
    </row>
    <row r="1148" spans="51:56" ht="11.25" customHeight="1" x14ac:dyDescent="0.25">
      <c r="AY1148" s="102" t="s">
        <v>83</v>
      </c>
      <c r="AZ1148" s="101">
        <f>_xll.qlInterestRateIndexFixingDate(Currency&amp;"ibor"&amp;Tenor,BA1148,Trigger)</f>
        <v>47378</v>
      </c>
      <c r="BA1148" s="101">
        <f>_xll.qlCalendarAdvance(Calendar,BA1147,AY1148,"f",,Trigger)</f>
        <v>47380</v>
      </c>
      <c r="BB1148" s="101">
        <f>_xll.qlInterestRateIndexMaturity(Currency&amp;"ibor"&amp;Tenor,BA1148,Trigger)</f>
        <v>47745</v>
      </c>
      <c r="BC1148" s="246">
        <f>_xll.qlIndexFixing($AC$5,AZ1148,TRUE,_xll.ohTrigger(Trigger,Trigger12M))</f>
        <v>2.2739278812278677E-2</v>
      </c>
      <c r="BD1148" s="246">
        <f>_xll.qlIndexFixing($BE$1,AZ1148,TRUE,_xll.ohTrigger(Trigger,Trigger12M))</f>
        <v>2.2869608846267996E-2</v>
      </c>
    </row>
    <row r="1149" spans="51:56" ht="11.25" customHeight="1" x14ac:dyDescent="0.25">
      <c r="AY1149" s="102" t="s">
        <v>83</v>
      </c>
      <c r="AZ1149" s="101">
        <f>_xll.qlInterestRateIndexFixingDate(Currency&amp;"ibor"&amp;Tenor,BA1149,Trigger)</f>
        <v>47385</v>
      </c>
      <c r="BA1149" s="101">
        <f>_xll.qlCalendarAdvance(Calendar,BA1148,AY1149,"f",,Trigger)</f>
        <v>47387</v>
      </c>
      <c r="BB1149" s="101">
        <f>_xll.qlInterestRateIndexMaturity(Currency&amp;"ibor"&amp;Tenor,BA1149,Trigger)</f>
        <v>47752</v>
      </c>
      <c r="BC1149" s="246">
        <f>_xll.qlIndexFixing($AC$5,AZ1149,TRUE,_xll.ohTrigger(Trigger,Trigger12M))</f>
        <v>2.2736505153036449E-2</v>
      </c>
      <c r="BD1149" s="246">
        <f>_xll.qlIndexFixing($BE$1,AZ1149,TRUE,_xll.ohTrigger(Trigger,Trigger12M))</f>
        <v>2.2866593896763474E-2</v>
      </c>
    </row>
    <row r="1150" spans="51:56" ht="11.25" customHeight="1" x14ac:dyDescent="0.25">
      <c r="AY1150" s="102" t="s">
        <v>83</v>
      </c>
      <c r="AZ1150" s="101">
        <f>_xll.qlInterestRateIndexFixingDate(Currency&amp;"ibor"&amp;Tenor,BA1150,Trigger)</f>
        <v>47392</v>
      </c>
      <c r="BA1150" s="101">
        <f>_xll.qlCalendarAdvance(Calendar,BA1149,AY1150,"f",,Trigger)</f>
        <v>47394</v>
      </c>
      <c r="BB1150" s="101">
        <f>_xll.qlInterestRateIndexMaturity(Currency&amp;"ibor"&amp;Tenor,BA1150,Trigger)</f>
        <v>47759</v>
      </c>
      <c r="BC1150" s="246">
        <f>_xll.qlIndexFixing($AC$5,AZ1150,TRUE,_xll.ohTrigger(Trigger,Trigger12M))</f>
        <v>2.2733679625621121E-2</v>
      </c>
      <c r="BD1150" s="246">
        <f>_xll.qlIndexFixing($BE$1,AZ1150,TRUE,_xll.ohTrigger(Trigger,Trigger12M))</f>
        <v>2.2863576802249742E-2</v>
      </c>
    </row>
    <row r="1151" spans="51:56" ht="11.25" customHeight="1" x14ac:dyDescent="0.25">
      <c r="AY1151" s="102" t="s">
        <v>83</v>
      </c>
      <c r="AZ1151" s="101">
        <f>_xll.qlInterestRateIndexFixingDate(Currency&amp;"ibor"&amp;Tenor,BA1151,Trigger)</f>
        <v>47399</v>
      </c>
      <c r="BA1151" s="101">
        <f>_xll.qlCalendarAdvance(Calendar,BA1150,AY1151,"f",,Trigger)</f>
        <v>47401</v>
      </c>
      <c r="BB1151" s="101">
        <f>_xll.qlInterestRateIndexMaturity(Currency&amp;"ibor"&amp;Tenor,BA1151,Trigger)</f>
        <v>47766</v>
      </c>
      <c r="BC1151" s="246">
        <f>_xll.qlIndexFixing($AC$5,AZ1151,TRUE,_xll.ohTrigger(Trigger,Trigger12M))</f>
        <v>2.273080223046807E-2</v>
      </c>
      <c r="BD1151" s="246">
        <f>_xll.qlIndexFixing($BE$1,AZ1151,TRUE,_xll.ohTrigger(Trigger,Trigger12M))</f>
        <v>2.2860556162149395E-2</v>
      </c>
    </row>
    <row r="1152" spans="51:56" ht="11.25" customHeight="1" x14ac:dyDescent="0.25">
      <c r="AY1152" s="102" t="s">
        <v>83</v>
      </c>
      <c r="AZ1152" s="101">
        <f>_xll.qlInterestRateIndexFixingDate(Currency&amp;"ibor"&amp;Tenor,BA1152,Trigger)</f>
        <v>47406</v>
      </c>
      <c r="BA1152" s="101">
        <f>_xll.qlCalendarAdvance(Calendar,BA1151,AY1152,"f",,Trigger)</f>
        <v>47408</v>
      </c>
      <c r="BB1152" s="101">
        <f>_xll.qlInterestRateIndexMaturity(Currency&amp;"ibor"&amp;Tenor,BA1152,Trigger)</f>
        <v>47773</v>
      </c>
      <c r="BC1152" s="246">
        <f>_xll.qlIndexFixing($AC$5,AZ1152,TRUE,_xll.ohTrigger(Trigger,Trigger12M))</f>
        <v>2.2727872968021218E-2</v>
      </c>
      <c r="BD1152" s="246">
        <f>_xll.qlIndexFixing($BE$1,AZ1152,TRUE,_xll.ohTrigger(Trigger,Trigger12M))</f>
        <v>2.2857530575901223E-2</v>
      </c>
    </row>
    <row r="1153" spans="51:56" ht="11.25" customHeight="1" x14ac:dyDescent="0.25">
      <c r="AY1153" s="102" t="s">
        <v>83</v>
      </c>
      <c r="AZ1153" s="101">
        <f>_xll.qlInterestRateIndexFixingDate(Currency&amp;"ibor"&amp;Tenor,BA1153,Trigger)</f>
        <v>47413</v>
      </c>
      <c r="BA1153" s="101">
        <f>_xll.qlCalendarAdvance(Calendar,BA1152,AY1153,"f",,Trigger)</f>
        <v>47415</v>
      </c>
      <c r="BB1153" s="101">
        <f>_xll.qlInterestRateIndexMaturity(Currency&amp;"ibor"&amp;Tenor,BA1153,Trigger)</f>
        <v>47780</v>
      </c>
      <c r="BC1153" s="246">
        <f>_xll.qlIndexFixing($AC$5,AZ1153,TRUE,_xll.ohTrigger(Trigger,Trigger12M))</f>
        <v>2.2724891838732587E-2</v>
      </c>
      <c r="BD1153" s="246">
        <f>_xll.qlIndexFixing($BE$1,AZ1153,TRUE,_xll.ohTrigger(Trigger,Trigger12M))</f>
        <v>2.2854498642961116E-2</v>
      </c>
    </row>
    <row r="1154" spans="51:56" ht="11.25" customHeight="1" x14ac:dyDescent="0.25">
      <c r="AY1154" s="102" t="s">
        <v>83</v>
      </c>
      <c r="AZ1154" s="101">
        <f>_xll.qlInterestRateIndexFixingDate(Currency&amp;"ibor"&amp;Tenor,BA1154,Trigger)</f>
        <v>47420</v>
      </c>
      <c r="BA1154" s="101">
        <f>_xll.qlCalendarAdvance(Calendar,BA1153,AY1154,"f",,Trigger)</f>
        <v>47422</v>
      </c>
      <c r="BB1154" s="101">
        <f>_xll.qlInterestRateIndexMaturity(Currency&amp;"ibor"&amp;Tenor,BA1154,Trigger)</f>
        <v>47787</v>
      </c>
      <c r="BC1154" s="246">
        <f>_xll.qlIndexFixing($AC$5,AZ1154,TRUE,_xll.ohTrigger(Trigger,Trigger12M))</f>
        <v>2.2721858843061424E-2</v>
      </c>
      <c r="BD1154" s="246">
        <f>_xll.qlIndexFixing($BE$1,AZ1154,TRUE,_xll.ohTrigger(Trigger,Trigger12M))</f>
        <v>2.2851458962802249E-2</v>
      </c>
    </row>
    <row r="1155" spans="51:56" ht="11.25" customHeight="1" x14ac:dyDescent="0.25">
      <c r="AY1155" s="102" t="s">
        <v>83</v>
      </c>
      <c r="AZ1155" s="101">
        <f>_xll.qlInterestRateIndexFixingDate(Currency&amp;"ibor"&amp;Tenor,BA1155,Trigger)</f>
        <v>47427</v>
      </c>
      <c r="BA1155" s="101">
        <f>_xll.qlCalendarAdvance(Calendar,BA1154,AY1155,"f",,Trigger)</f>
        <v>47429</v>
      </c>
      <c r="BB1155" s="101">
        <f>_xll.qlInterestRateIndexMaturity(Currency&amp;"ibor"&amp;Tenor,BA1155,Trigger)</f>
        <v>47794</v>
      </c>
      <c r="BC1155" s="246">
        <f>_xll.qlIndexFixing($AC$5,AZ1155,TRUE,_xll.ohTrigger(Trigger,Trigger12M))</f>
        <v>2.2718773981476398E-2</v>
      </c>
      <c r="BD1155" s="246">
        <f>_xll.qlIndexFixing($BE$1,AZ1155,TRUE,_xll.ohTrigger(Trigger,Trigger12M))</f>
        <v>2.2848410134914451E-2</v>
      </c>
    </row>
    <row r="1156" spans="51:56" ht="11.25" customHeight="1" x14ac:dyDescent="0.25">
      <c r="AY1156" s="102" t="s">
        <v>83</v>
      </c>
      <c r="AZ1156" s="101">
        <f>_xll.qlInterestRateIndexFixingDate(Currency&amp;"ibor"&amp;Tenor,BA1156,Trigger)</f>
        <v>47434</v>
      </c>
      <c r="BA1156" s="101">
        <f>_xll.qlCalendarAdvance(Calendar,BA1155,AY1156,"f",,Trigger)</f>
        <v>47436</v>
      </c>
      <c r="BB1156" s="101">
        <f>_xll.qlInterestRateIndexMaturity(Currency&amp;"ibor"&amp;Tenor,BA1156,Trigger)</f>
        <v>47801</v>
      </c>
      <c r="BC1156" s="246">
        <f>_xll.qlIndexFixing($AC$5,AZ1156,TRUE,_xll.ohTrigger(Trigger,Trigger12M))</f>
        <v>2.2715637254452303E-2</v>
      </c>
      <c r="BD1156" s="246">
        <f>_xll.qlIndexFixing($BE$1,AZ1156,TRUE,_xll.ohTrigger(Trigger,Trigger12M))</f>
        <v>2.2845350758804634E-2</v>
      </c>
    </row>
    <row r="1157" spans="51:56" ht="11.25" customHeight="1" x14ac:dyDescent="0.25">
      <c r="AY1157" s="102" t="s">
        <v>83</v>
      </c>
      <c r="AZ1157" s="101">
        <f>_xll.qlInterestRateIndexFixingDate(Currency&amp;"ibor"&amp;Tenor,BA1157,Trigger)</f>
        <v>47441</v>
      </c>
      <c r="BA1157" s="101">
        <f>_xll.qlCalendarAdvance(Calendar,BA1156,AY1157,"f",,Trigger)</f>
        <v>47443</v>
      </c>
      <c r="BB1157" s="101">
        <f>_xll.qlInterestRateIndexMaturity(Currency&amp;"ibor"&amp;Tenor,BA1157,Trigger)</f>
        <v>47808</v>
      </c>
      <c r="BC1157" s="246">
        <f>_xll.qlIndexFixing($AC$5,AZ1157,TRUE,_xll.ohTrigger(Trigger,Trigger12M))</f>
        <v>2.2712448662473357E-2</v>
      </c>
      <c r="BD1157" s="246">
        <f>_xll.qlIndexFixing($BE$1,AZ1157,TRUE,_xll.ohTrigger(Trigger,Trigger12M))</f>
        <v>2.2842279433997224E-2</v>
      </c>
    </row>
    <row r="1158" spans="51:56" ht="11.25" customHeight="1" x14ac:dyDescent="0.25">
      <c r="AY1158" s="102" t="s">
        <v>83</v>
      </c>
      <c r="AZ1158" s="101">
        <f>_xll.qlInterestRateIndexFixingDate(Currency&amp;"ibor"&amp;Tenor,BA1158,Trigger)</f>
        <v>47448</v>
      </c>
      <c r="BA1158" s="101">
        <f>_xll.qlCalendarAdvance(Calendar,BA1157,AY1158,"f",,Trigger)</f>
        <v>47450</v>
      </c>
      <c r="BB1158" s="101">
        <f>_xll.qlInterestRateIndexMaturity(Currency&amp;"ibor"&amp;Tenor,BA1158,Trigger)</f>
        <v>47815</v>
      </c>
      <c r="BC1158" s="246">
        <f>_xll.qlIndexFixing($AC$5,AZ1158,TRUE,_xll.ohTrigger(Trigger,Trigger12M))</f>
        <v>2.2709208206031659E-2</v>
      </c>
      <c r="BD1158" s="246">
        <f>_xll.qlIndexFixing($BE$1,AZ1158,TRUE,_xll.ohTrigger(Trigger,Trigger12M))</f>
        <v>2.2839194760033949E-2</v>
      </c>
    </row>
    <row r="1159" spans="51:56" ht="11.25" customHeight="1" x14ac:dyDescent="0.25">
      <c r="AY1159" s="102" t="s">
        <v>83</v>
      </c>
      <c r="AZ1159" s="101">
        <f>_xll.qlInterestRateIndexFixingDate(Currency&amp;"ibor"&amp;Tenor,BA1159,Trigger)</f>
        <v>47455</v>
      </c>
      <c r="BA1159" s="101">
        <f>_xll.qlCalendarAdvance(Calendar,BA1158,AY1159,"f",,Trigger)</f>
        <v>47457</v>
      </c>
      <c r="BB1159" s="101">
        <f>_xll.qlInterestRateIndexMaturity(Currency&amp;"ibor"&amp;Tenor,BA1159,Trigger)</f>
        <v>47822</v>
      </c>
      <c r="BC1159" s="246">
        <f>_xll.qlIndexFixing($AC$5,AZ1159,TRUE,_xll.ohTrigger(Trigger,Trigger12M))</f>
        <v>2.2705915885626315E-2</v>
      </c>
      <c r="BD1159" s="246">
        <f>_xll.qlIndexFixing($BE$1,AZ1159,TRUE,_xll.ohTrigger(Trigger,Trigger12M))</f>
        <v>2.283609533647428E-2</v>
      </c>
    </row>
    <row r="1160" spans="51:56" ht="11.25" customHeight="1" x14ac:dyDescent="0.25">
      <c r="AY1160" s="102" t="s">
        <v>83</v>
      </c>
      <c r="AZ1160" s="101">
        <f>_xll.qlInterestRateIndexFixingDate(Currency&amp;"ibor"&amp;Tenor,BA1160,Trigger)</f>
        <v>47462</v>
      </c>
      <c r="BA1160" s="101">
        <f>_xll.qlCalendarAdvance(Calendar,BA1159,AY1160,"f",,Trigger)</f>
        <v>47464</v>
      </c>
      <c r="BB1160" s="101">
        <f>_xll.qlInterestRateIndexMaturity(Currency&amp;"ibor"&amp;Tenor,BA1160,Trigger)</f>
        <v>47829</v>
      </c>
      <c r="BC1160" s="246">
        <f>_xll.qlIndexFixing($AC$5,AZ1160,TRUE,_xll.ohTrigger(Trigger,Trigger12M))</f>
        <v>2.2702571701765196E-2</v>
      </c>
      <c r="BD1160" s="246">
        <f>_xll.qlIndexFixing($BE$1,AZ1160,TRUE,_xll.ohTrigger(Trigger,Trigger12M))</f>
        <v>2.2832979762895427E-2</v>
      </c>
    </row>
    <row r="1161" spans="51:56" ht="11.25" customHeight="1" x14ac:dyDescent="0.25">
      <c r="AY1161" s="102" t="s">
        <v>83</v>
      </c>
      <c r="AZ1161" s="101">
        <f>_xll.qlInterestRateIndexFixingDate(Currency&amp;"ibor"&amp;Tenor,BA1161,Trigger)</f>
        <v>47469</v>
      </c>
      <c r="BA1161" s="101">
        <f>_xll.qlCalendarAdvance(Calendar,BA1160,AY1161,"f",,Trigger)</f>
        <v>47471</v>
      </c>
      <c r="BB1161" s="101">
        <f>_xll.qlInterestRateIndexMaturity(Currency&amp;"ibor"&amp;Tenor,BA1161,Trigger)</f>
        <v>47836</v>
      </c>
      <c r="BC1161" s="246">
        <f>_xll.qlIndexFixing($AC$5,AZ1161,TRUE,_xll.ohTrigger(Trigger,Trigger12M))</f>
        <v>2.2699175654964272E-2</v>
      </c>
      <c r="BD1161" s="246">
        <f>_xll.qlIndexFixing($BE$1,AZ1161,TRUE,_xll.ohTrigger(Trigger,Trigger12M))</f>
        <v>2.2829846638892776E-2</v>
      </c>
    </row>
    <row r="1162" spans="51:56" ht="11.25" customHeight="1" x14ac:dyDescent="0.25">
      <c r="AY1162" s="102" t="s">
        <v>83</v>
      </c>
      <c r="AZ1162" s="101">
        <f>_xll.qlInterestRateIndexFixingDate(Currency&amp;"ibor"&amp;Tenor,BA1162,Trigger)</f>
        <v>47473</v>
      </c>
      <c r="BA1162" s="101">
        <f>_xll.qlCalendarAdvance(Calendar,BA1161,AY1162,"f",,Trigger)</f>
        <v>47479</v>
      </c>
      <c r="BB1162" s="101">
        <f>_xll.qlInterestRateIndexMaturity(Currency&amp;"ibor"&amp;Tenor,BA1162,Trigger)</f>
        <v>47844</v>
      </c>
      <c r="BC1162" s="246">
        <f>_xll.qlIndexFixing($AC$5,AZ1162,TRUE,_xll.ohTrigger(Trigger,Trigger12M))</f>
        <v>2.2695230953651935E-2</v>
      </c>
      <c r="BD1162" s="246">
        <f>_xll.qlIndexFixing($BE$1,AZ1162,TRUE,_xll.ohTrigger(Trigger,Trigger12M))</f>
        <v>2.2826242639018349E-2</v>
      </c>
    </row>
    <row r="1163" spans="51:56" ht="11.25" customHeight="1" x14ac:dyDescent="0.25">
      <c r="AY1163" s="102" t="s">
        <v>83</v>
      </c>
      <c r="AZ1163" s="101">
        <f>_xll.qlInterestRateIndexFixingDate(Currency&amp;"ibor"&amp;Tenor,BA1163,Trigger)</f>
        <v>47483</v>
      </c>
      <c r="BA1163" s="101">
        <f>_xll.qlCalendarAdvance(Calendar,BA1162,AY1163,"f",,Trigger)</f>
        <v>47486</v>
      </c>
      <c r="BB1163" s="101">
        <f>_xll.qlInterestRateIndexMaturity(Currency&amp;"ibor"&amp;Tenor,BA1163,Trigger)</f>
        <v>47851</v>
      </c>
      <c r="BC1163" s="246">
        <f>_xll.qlIndexFixing($AC$5,AZ1163,TRUE,_xll.ohTrigger(Trigger,Trigger12M))</f>
        <v>2.2691723773753763E-2</v>
      </c>
      <c r="BD1163" s="246">
        <f>_xll.qlIndexFixing($BE$1,AZ1163,TRUE,_xll.ohTrigger(Trigger,Trigger12M))</f>
        <v>2.2823067191400839E-2</v>
      </c>
    </row>
    <row r="1164" spans="51:56" ht="11.25" customHeight="1" x14ac:dyDescent="0.25">
      <c r="AY1164" s="102" t="s">
        <v>83</v>
      </c>
      <c r="AZ1164" s="101">
        <f>_xll.qlInterestRateIndexFixingDate(Currency&amp;"ibor"&amp;Tenor,BA1164,Trigger)</f>
        <v>47491</v>
      </c>
      <c r="BA1164" s="101">
        <f>_xll.qlCalendarAdvance(Calendar,BA1163,AY1164,"f",,Trigger)</f>
        <v>47493</v>
      </c>
      <c r="BB1164" s="101">
        <f>_xll.qlInterestRateIndexMaturity(Currency&amp;"ibor"&amp;Tenor,BA1164,Trigger)</f>
        <v>47858</v>
      </c>
      <c r="BC1164" s="246">
        <f>_xll.qlIndexFixing($AC$5,AZ1164,TRUE,_xll.ohTrigger(Trigger,Trigger12M))</f>
        <v>2.268816473258875E-2</v>
      </c>
      <c r="BD1164" s="246">
        <f>_xll.qlIndexFixing($BE$1,AZ1164,TRUE,_xll.ohTrigger(Trigger,Trigger12M))</f>
        <v>2.2819869792207646E-2</v>
      </c>
    </row>
    <row r="1165" spans="51:56" ht="11.25" customHeight="1" x14ac:dyDescent="0.25">
      <c r="AY1165" s="102" t="s">
        <v>83</v>
      </c>
      <c r="AZ1165" s="101">
        <f>_xll.qlInterestRateIndexFixingDate(Currency&amp;"ibor"&amp;Tenor,BA1165,Trigger)</f>
        <v>47498</v>
      </c>
      <c r="BA1165" s="101">
        <f>_xll.qlCalendarAdvance(Calendar,BA1164,AY1165,"f",,Trigger)</f>
        <v>47500</v>
      </c>
      <c r="BB1165" s="101">
        <f>_xll.qlInterestRateIndexMaturity(Currency&amp;"ibor"&amp;Tenor,BA1165,Trigger)</f>
        <v>47865</v>
      </c>
      <c r="BC1165" s="246">
        <f>_xll.qlIndexFixing($AC$5,AZ1165,TRUE,_xll.ohTrigger(Trigger,Trigger12M))</f>
        <v>2.2684553830705716E-2</v>
      </c>
      <c r="BD1165" s="246">
        <f>_xll.qlIndexFixing($BE$1,AZ1165,TRUE,_xll.ohTrigger(Trigger,Trigger12M))</f>
        <v>2.2816649041110811E-2</v>
      </c>
    </row>
    <row r="1166" spans="51:56" ht="11.25" customHeight="1" x14ac:dyDescent="0.25">
      <c r="AY1166" s="102" t="s">
        <v>83</v>
      </c>
      <c r="AZ1166" s="101">
        <f>_xll.qlInterestRateIndexFixingDate(Currency&amp;"ibor"&amp;Tenor,BA1166,Trigger)</f>
        <v>47505</v>
      </c>
      <c r="BA1166" s="101">
        <f>_xll.qlCalendarAdvance(Calendar,BA1165,AY1166,"f",,Trigger)</f>
        <v>47507</v>
      </c>
      <c r="BB1166" s="101">
        <f>_xll.qlInterestRateIndexMaturity(Currency&amp;"ibor"&amp;Tenor,BA1166,Trigger)</f>
        <v>47872</v>
      </c>
      <c r="BC1166" s="246">
        <f>_xll.qlIndexFixing($AC$5,AZ1166,TRUE,_xll.ohTrigger(Trigger,Trigger12M))</f>
        <v>2.2680891068661366E-2</v>
      </c>
      <c r="BD1166" s="246">
        <f>_xll.qlIndexFixing($BE$1,AZ1166,TRUE,_xll.ohTrigger(Trigger,Trigger12M))</f>
        <v>2.2813403537802954E-2</v>
      </c>
    </row>
    <row r="1167" spans="51:56" ht="11.25" customHeight="1" x14ac:dyDescent="0.25">
      <c r="AY1167" s="102" t="s">
        <v>83</v>
      </c>
      <c r="AZ1167" s="101">
        <f>_xll.qlInterestRateIndexFixingDate(Currency&amp;"ibor"&amp;Tenor,BA1167,Trigger)</f>
        <v>47512</v>
      </c>
      <c r="BA1167" s="101">
        <f>_xll.qlCalendarAdvance(Calendar,BA1166,AY1167,"f",,Trigger)</f>
        <v>47514</v>
      </c>
      <c r="BB1167" s="101">
        <f>_xll.qlInterestRateIndexMaturity(Currency&amp;"ibor"&amp;Tenor,BA1167,Trigger)</f>
        <v>47879</v>
      </c>
      <c r="BC1167" s="246">
        <f>_xll.qlIndexFixing($AC$5,AZ1167,TRUE,_xll.ohTrigger(Trigger,Trigger12M))</f>
        <v>2.2677176447020948E-2</v>
      </c>
      <c r="BD1167" s="246">
        <f>_xll.qlIndexFixing($BE$1,AZ1167,TRUE,_xll.ohTrigger(Trigger,Trigger12M))</f>
        <v>2.2810131881995974E-2</v>
      </c>
    </row>
    <row r="1168" spans="51:56" ht="11.25" customHeight="1" x14ac:dyDescent="0.25">
      <c r="AY1168" s="102" t="s">
        <v>83</v>
      </c>
      <c r="AZ1168" s="101">
        <f>_xll.qlInterestRateIndexFixingDate(Currency&amp;"ibor"&amp;Tenor,BA1168,Trigger)</f>
        <v>47519</v>
      </c>
      <c r="BA1168" s="101">
        <f>_xll.qlCalendarAdvance(Calendar,BA1167,AY1168,"f",,Trigger)</f>
        <v>47521</v>
      </c>
      <c r="BB1168" s="101">
        <f>_xll.qlInterestRateIndexMaturity(Currency&amp;"ibor"&amp;Tenor,BA1168,Trigger)</f>
        <v>47886</v>
      </c>
      <c r="BC1168" s="246">
        <f>_xll.qlIndexFixing($AC$5,AZ1168,TRUE,_xll.ohTrigger(Trigger,Trigger12M))</f>
        <v>2.2673409966357149E-2</v>
      </c>
      <c r="BD1168" s="246">
        <f>_xll.qlIndexFixing($BE$1,AZ1168,TRUE,_xll.ohTrigger(Trigger,Trigger12M))</f>
        <v>2.2806832673421693E-2</v>
      </c>
    </row>
    <row r="1169" spans="51:56" ht="11.25" customHeight="1" x14ac:dyDescent="0.25">
      <c r="AY1169" s="102" t="s">
        <v>83</v>
      </c>
      <c r="AZ1169" s="101">
        <f>_xll.qlInterestRateIndexFixingDate(Currency&amp;"ibor"&amp;Tenor,BA1169,Trigger)</f>
        <v>47526</v>
      </c>
      <c r="BA1169" s="101">
        <f>_xll.qlCalendarAdvance(Calendar,BA1168,AY1169,"f",,Trigger)</f>
        <v>47528</v>
      </c>
      <c r="BB1169" s="101">
        <f>_xll.qlInterestRateIndexMaturity(Currency&amp;"ibor"&amp;Tenor,BA1169,Trigger)</f>
        <v>47893</v>
      </c>
      <c r="BC1169" s="246">
        <f>_xll.qlIndexFixing($AC$5,AZ1169,TRUE,_xll.ohTrigger(Trigger,Trigger12M))</f>
        <v>2.2669591627250772E-2</v>
      </c>
      <c r="BD1169" s="246">
        <f>_xll.qlIndexFixing($BE$1,AZ1169,TRUE,_xll.ohTrigger(Trigger,Trigger12M))</f>
        <v>2.2803504511832301E-2</v>
      </c>
    </row>
    <row r="1170" spans="51:56" ht="11.25" customHeight="1" x14ac:dyDescent="0.25">
      <c r="AY1170" s="102" t="s">
        <v>83</v>
      </c>
      <c r="AZ1170" s="101">
        <f>_xll.qlInterestRateIndexFixingDate(Currency&amp;"ibor"&amp;Tenor,BA1170,Trigger)</f>
        <v>47533</v>
      </c>
      <c r="BA1170" s="101">
        <f>_xll.qlCalendarAdvance(Calendar,BA1169,AY1170,"f",,Trigger)</f>
        <v>47535</v>
      </c>
      <c r="BB1170" s="101">
        <f>_xll.qlInterestRateIndexMaturity(Currency&amp;"ibor"&amp;Tenor,BA1170,Trigger)</f>
        <v>47900</v>
      </c>
      <c r="BC1170" s="246">
        <f>_xll.qlIndexFixing($AC$5,AZ1170,TRUE,_xll.ohTrigger(Trigger,Trigger12M))</f>
        <v>2.2665721430290494E-2</v>
      </c>
      <c r="BD1170" s="246">
        <f>_xll.qlIndexFixing($BE$1,AZ1170,TRUE,_xll.ohTrigger(Trigger,Trigger12M))</f>
        <v>2.2800145997001676E-2</v>
      </c>
    </row>
    <row r="1171" spans="51:56" ht="11.25" customHeight="1" x14ac:dyDescent="0.25">
      <c r="AY1171" s="102" t="s">
        <v>83</v>
      </c>
      <c r="AZ1171" s="101">
        <f>_xll.qlInterestRateIndexFixingDate(Currency&amp;"ibor"&amp;Tenor,BA1171,Trigger)</f>
        <v>47540</v>
      </c>
      <c r="BA1171" s="101">
        <f>_xll.qlCalendarAdvance(Calendar,BA1170,AY1171,"f",,Trigger)</f>
        <v>47542</v>
      </c>
      <c r="BB1171" s="101">
        <f>_xll.qlInterestRateIndexMaturity(Currency&amp;"ibor"&amp;Tenor,BA1171,Trigger)</f>
        <v>47907</v>
      </c>
      <c r="BC1171" s="246">
        <f>_xll.qlIndexFixing($AC$5,AZ1171,TRUE,_xll.ohTrigger(Trigger,Trigger12M))</f>
        <v>2.2661799376073752E-2</v>
      </c>
      <c r="BD1171" s="246">
        <f>_xll.qlIndexFixing($BE$1,AZ1171,TRUE,_xll.ohTrigger(Trigger,Trigger12M))</f>
        <v>2.2796755728724055E-2</v>
      </c>
    </row>
    <row r="1172" spans="51:56" ht="11.25" customHeight="1" x14ac:dyDescent="0.25">
      <c r="AY1172" s="102" t="s">
        <v>83</v>
      </c>
      <c r="AZ1172" s="101">
        <f>_xll.qlInterestRateIndexFixingDate(Currency&amp;"ibor"&amp;Tenor,BA1172,Trigger)</f>
        <v>47547</v>
      </c>
      <c r="BA1172" s="101">
        <f>_xll.qlCalendarAdvance(Calendar,BA1171,AY1172,"f",,Trigger)</f>
        <v>47549</v>
      </c>
      <c r="BB1172" s="101">
        <f>_xll.qlInterestRateIndexMaturity(Currency&amp;"ibor"&amp;Tenor,BA1172,Trigger)</f>
        <v>47914</v>
      </c>
      <c r="BC1172" s="246">
        <f>_xll.qlIndexFixing($AC$5,AZ1172,TRUE,_xll.ohTrigger(Trigger,Trigger12M))</f>
        <v>2.2657825465204999E-2</v>
      </c>
      <c r="BD1172" s="246">
        <f>_xll.qlIndexFixing($BE$1,AZ1172,TRUE,_xll.ohTrigger(Trigger,Trigger12M))</f>
        <v>2.2793332306816235E-2</v>
      </c>
    </row>
    <row r="1173" spans="51:56" ht="11.25" customHeight="1" x14ac:dyDescent="0.25">
      <c r="AY1173" s="102" t="s">
        <v>83</v>
      </c>
      <c r="AZ1173" s="101">
        <f>_xll.qlInterestRateIndexFixingDate(Currency&amp;"ibor"&amp;Tenor,BA1173,Trigger)</f>
        <v>47554</v>
      </c>
      <c r="BA1173" s="101">
        <f>_xll.qlCalendarAdvance(Calendar,BA1172,AY1173,"f",,Trigger)</f>
        <v>47556</v>
      </c>
      <c r="BB1173" s="101">
        <f>_xll.qlInterestRateIndexMaturity(Currency&amp;"ibor"&amp;Tenor,BA1173,Trigger)</f>
        <v>47921</v>
      </c>
      <c r="BC1173" s="246">
        <f>_xll.qlIndexFixing($AC$5,AZ1173,TRUE,_xll.ohTrigger(Trigger,Trigger12M))</f>
        <v>2.2653799698296999E-2</v>
      </c>
      <c r="BD1173" s="246">
        <f>_xll.qlIndexFixing($BE$1,AZ1173,TRUE,_xll.ohTrigger(Trigger,Trigger12M))</f>
        <v>2.2789874331116698E-2</v>
      </c>
    </row>
    <row r="1174" spans="51:56" ht="11.25" customHeight="1" x14ac:dyDescent="0.25">
      <c r="AY1174" s="102" t="s">
        <v>83</v>
      </c>
      <c r="AZ1174" s="101">
        <f>_xll.qlInterestRateIndexFixingDate(Currency&amp;"ibor"&amp;Tenor,BA1174,Trigger)</f>
        <v>47561</v>
      </c>
      <c r="BA1174" s="101">
        <f>_xll.qlCalendarAdvance(Calendar,BA1173,AY1174,"f",,Trigger)</f>
        <v>47563</v>
      </c>
      <c r="BB1174" s="101">
        <f>_xll.qlInterestRateIndexMaturity(Currency&amp;"ibor"&amp;Tenor,BA1174,Trigger)</f>
        <v>47928</v>
      </c>
      <c r="BC1174" s="246">
        <f>_xll.qlIndexFixing($AC$5,AZ1174,TRUE,_xll.ohTrigger(Trigger,Trigger12M))</f>
        <v>2.2649722075970633E-2</v>
      </c>
      <c r="BD1174" s="246">
        <f>_xll.qlIndexFixing($BE$1,AZ1174,TRUE,_xll.ohTrigger(Trigger,Trigger12M))</f>
        <v>2.2786380401486478E-2</v>
      </c>
    </row>
    <row r="1175" spans="51:56" ht="11.25" customHeight="1" x14ac:dyDescent="0.25">
      <c r="AY1175" s="102" t="s">
        <v>83</v>
      </c>
      <c r="AZ1175" s="101">
        <f>_xll.qlInterestRateIndexFixingDate(Currency&amp;"ibor"&amp;Tenor,BA1175,Trigger)</f>
        <v>47568</v>
      </c>
      <c r="BA1175" s="101">
        <f>_xll.qlCalendarAdvance(Calendar,BA1174,AY1175,"f",,Trigger)</f>
        <v>47570</v>
      </c>
      <c r="BB1175" s="101">
        <f>_xll.qlInterestRateIndexMaturity(Currency&amp;"ibor"&amp;Tenor,BA1175,Trigger)</f>
        <v>47935</v>
      </c>
      <c r="BC1175" s="246">
        <f>_xll.qlIndexFixing($AC$5,AZ1175,TRUE,_xll.ohTrigger(Trigger,Trigger12M))</f>
        <v>2.264559259885509E-2</v>
      </c>
      <c r="BD1175" s="246">
        <f>_xll.qlIndexFixing($BE$1,AZ1175,TRUE,_xll.ohTrigger(Trigger,Trigger12M))</f>
        <v>2.2782849117810047E-2</v>
      </c>
    </row>
    <row r="1176" spans="51:56" ht="11.25" customHeight="1" x14ac:dyDescent="0.25">
      <c r="AY1176" s="102" t="s">
        <v>83</v>
      </c>
      <c r="AZ1176" s="101">
        <f>_xll.qlInterestRateIndexFixingDate(Currency&amp;"ibor"&amp;Tenor,BA1176,Trigger)</f>
        <v>47575</v>
      </c>
      <c r="BA1176" s="101">
        <f>_xll.qlCalendarAdvance(Calendar,BA1175,AY1176,"f",,Trigger)</f>
        <v>47577</v>
      </c>
      <c r="BB1176" s="101">
        <f>_xll.qlInterestRateIndexMaturity(Currency&amp;"ibor"&amp;Tenor,BA1176,Trigger)</f>
        <v>47942</v>
      </c>
      <c r="BC1176" s="246">
        <f>_xll.qlIndexFixing($AC$5,AZ1176,TRUE,_xll.ohTrigger(Trigger,Trigger12M))</f>
        <v>2.2641411267587012E-2</v>
      </c>
      <c r="BD1176" s="246">
        <f>_xll.qlIndexFixing($BE$1,AZ1176,TRUE,_xll.ohTrigger(Trigger,Trigger12M))</f>
        <v>2.2779279079995527E-2</v>
      </c>
    </row>
    <row r="1177" spans="51:56" ht="11.25" customHeight="1" x14ac:dyDescent="0.25">
      <c r="AY1177" s="102" t="s">
        <v>83</v>
      </c>
      <c r="AZ1177" s="101">
        <f>_xll.qlInterestRateIndexFixingDate(Currency&amp;"ibor"&amp;Tenor,BA1177,Trigger)</f>
        <v>47582</v>
      </c>
      <c r="BA1177" s="101">
        <f>_xll.qlCalendarAdvance(Calendar,BA1176,AY1177,"f",,Trigger)</f>
        <v>47584</v>
      </c>
      <c r="BB1177" s="101">
        <f>_xll.qlInterestRateIndexMaturity(Currency&amp;"ibor"&amp;Tenor,BA1177,Trigger)</f>
        <v>47953</v>
      </c>
      <c r="BC1177" s="246">
        <f>_xll.qlIndexFixing($AC$5,AZ1177,TRUE,_xll.ohTrigger(Trigger,Trigger12M))</f>
        <v>2.2641875634125473E-2</v>
      </c>
      <c r="BD1177" s="246">
        <f>_xll.qlIndexFixing($BE$1,AZ1177,TRUE,_xll.ohTrigger(Trigger,Trigger12M))</f>
        <v>2.2777367679183744E-2</v>
      </c>
    </row>
    <row r="1178" spans="51:56" ht="11.25" customHeight="1" x14ac:dyDescent="0.25">
      <c r="AY1178" s="102" t="s">
        <v>83</v>
      </c>
      <c r="AZ1178" s="101">
        <f>_xll.qlInterestRateIndexFixingDate(Currency&amp;"ibor"&amp;Tenor,BA1178,Trigger)</f>
        <v>47589</v>
      </c>
      <c r="BA1178" s="101">
        <f>_xll.qlCalendarAdvance(Calendar,BA1177,AY1178,"f",,Trigger)</f>
        <v>47591</v>
      </c>
      <c r="BB1178" s="101">
        <f>_xll.qlInterestRateIndexMaturity(Currency&amp;"ibor"&amp;Tenor,BA1178,Trigger)</f>
        <v>47956</v>
      </c>
      <c r="BC1178" s="246">
        <f>_xll.qlIndexFixing($AC$5,AZ1178,TRUE,_xll.ohTrigger(Trigger,Trigger12M))</f>
        <v>2.263289304518034E-2</v>
      </c>
      <c r="BD1178" s="246">
        <f>_xll.qlIndexFixing($BE$1,AZ1178,TRUE,_xll.ohTrigger(Trigger,Trigger12M))</f>
        <v>2.2772017141705809E-2</v>
      </c>
    </row>
    <row r="1179" spans="51:56" ht="11.25" customHeight="1" x14ac:dyDescent="0.25">
      <c r="AY1179" s="102" t="s">
        <v>83</v>
      </c>
      <c r="AZ1179" s="101">
        <f>_xll.qlInterestRateIndexFixingDate(Currency&amp;"ibor"&amp;Tenor,BA1179,Trigger)</f>
        <v>47596</v>
      </c>
      <c r="BA1179" s="101">
        <f>_xll.qlCalendarAdvance(Calendar,BA1178,AY1179,"f",,Trigger)</f>
        <v>47598</v>
      </c>
      <c r="BB1179" s="101">
        <f>_xll.qlInterestRateIndexMaturity(Currency&amp;"ibor"&amp;Tenor,BA1179,Trigger)</f>
        <v>47963</v>
      </c>
      <c r="BC1179" s="246">
        <f>_xll.qlIndexFixing($AC$5,AZ1179,TRUE,_xll.ohTrigger(Trigger,Trigger12M))</f>
        <v>2.2628556155355323E-2</v>
      </c>
      <c r="BD1179" s="246">
        <f>_xll.qlIndexFixing($BE$1,AZ1179,TRUE,_xll.ohTrigger(Trigger,Trigger12M))</f>
        <v>2.2768322441169497E-2</v>
      </c>
    </row>
    <row r="1180" spans="51:56" ht="11.25" customHeight="1" x14ac:dyDescent="0.25">
      <c r="AY1180" s="102" t="s">
        <v>83</v>
      </c>
      <c r="AZ1180" s="101">
        <f>_xll.qlInterestRateIndexFixingDate(Currency&amp;"ibor"&amp;Tenor,BA1180,Trigger)</f>
        <v>47602</v>
      </c>
      <c r="BA1180" s="101">
        <f>_xll.qlCalendarAdvance(Calendar,BA1179,AY1180,"f",,Trigger)</f>
        <v>47605</v>
      </c>
      <c r="BB1180" s="101">
        <f>_xll.qlInterestRateIndexMaturity(Currency&amp;"ibor"&amp;Tenor,BA1180,Trigger)</f>
        <v>47970</v>
      </c>
      <c r="BC1180" s="246">
        <f>_xll.qlIndexFixing($AC$5,AZ1180,TRUE,_xll.ohTrigger(Trigger,Trigger12M))</f>
        <v>2.262416741400515E-2</v>
      </c>
      <c r="BD1180" s="246">
        <f>_xll.qlIndexFixing($BE$1,AZ1180,TRUE,_xll.ohTrigger(Trigger,Trigger12M))</f>
        <v>2.276458338637484E-2</v>
      </c>
    </row>
    <row r="1181" spans="51:56" ht="11.25" customHeight="1" x14ac:dyDescent="0.25">
      <c r="AY1181" s="102" t="s">
        <v>83</v>
      </c>
      <c r="AZ1181" s="101">
        <f>_xll.qlInterestRateIndexFixingDate(Currency&amp;"ibor"&amp;Tenor,BA1181,Trigger)</f>
        <v>47610</v>
      </c>
      <c r="BA1181" s="101">
        <f>_xll.qlCalendarAdvance(Calendar,BA1180,AY1181,"f",,Trigger)</f>
        <v>47612</v>
      </c>
      <c r="BB1181" s="101">
        <f>_xll.qlInterestRateIndexMaturity(Currency&amp;"ibor"&amp;Tenor,BA1181,Trigger)</f>
        <v>47977</v>
      </c>
      <c r="BC1181" s="246">
        <f>_xll.qlIndexFixing($AC$5,AZ1181,TRUE,_xll.ohTrigger(Trigger,Trigger12M))</f>
        <v>2.2619726821806543E-2</v>
      </c>
      <c r="BD1181" s="246">
        <f>_xll.qlIndexFixing($BE$1,AZ1181,TRUE,_xll.ohTrigger(Trigger,Trigger12M))</f>
        <v>2.2760798577356099E-2</v>
      </c>
    </row>
    <row r="1182" spans="51:56" ht="11.25" customHeight="1" x14ac:dyDescent="0.25">
      <c r="AY1182" s="102" t="s">
        <v>83</v>
      </c>
      <c r="AZ1182" s="101">
        <f>_xll.qlInterestRateIndexFixingDate(Currency&amp;"ibor"&amp;Tenor,BA1182,Trigger)</f>
        <v>47617</v>
      </c>
      <c r="BA1182" s="101">
        <f>_xll.qlCalendarAdvance(Calendar,BA1181,AY1182,"f",,Trigger)</f>
        <v>47619</v>
      </c>
      <c r="BB1182" s="101">
        <f>_xll.qlInterestRateIndexMaturity(Currency&amp;"ibor"&amp;Tenor,BA1182,Trigger)</f>
        <v>47984</v>
      </c>
      <c r="BC1182" s="246">
        <f>_xll.qlIndexFixing($AC$5,AZ1182,TRUE,_xll.ohTrigger(Trigger,Trigger12M))</f>
        <v>2.2615234379444099E-2</v>
      </c>
      <c r="BD1182" s="246">
        <f>_xll.qlIndexFixing($BE$1,AZ1182,TRUE,_xll.ohTrigger(Trigger,Trigger12M))</f>
        <v>2.2756966614174919E-2</v>
      </c>
    </row>
    <row r="1183" spans="51:56" ht="11.25" customHeight="1" x14ac:dyDescent="0.25">
      <c r="AY1183" s="102" t="s">
        <v>83</v>
      </c>
      <c r="AZ1183" s="101">
        <f>_xll.qlInterestRateIndexFixingDate(Currency&amp;"ibor"&amp;Tenor,BA1183,Trigger)</f>
        <v>47624</v>
      </c>
      <c r="BA1183" s="101">
        <f>_xll.qlCalendarAdvance(Calendar,BA1182,AY1183,"f",,Trigger)</f>
        <v>47626</v>
      </c>
      <c r="BB1183" s="101">
        <f>_xll.qlInterestRateIndexMaturity(Currency&amp;"ibor"&amp;Tenor,BA1183,Trigger)</f>
        <v>47991</v>
      </c>
      <c r="BC1183" s="246">
        <f>_xll.qlIndexFixing($AC$5,AZ1183,TRUE,_xll.ohTrigger(Trigger,Trigger12M))</f>
        <v>2.261069008761097E-2</v>
      </c>
      <c r="BD1183" s="246">
        <f>_xll.qlIndexFixing($BE$1,AZ1183,TRUE,_xll.ohTrigger(Trigger,Trigger12M))</f>
        <v>2.275308609692098E-2</v>
      </c>
    </row>
    <row r="1184" spans="51:56" ht="11.25" customHeight="1" x14ac:dyDescent="0.25">
      <c r="AY1184" s="102" t="s">
        <v>83</v>
      </c>
      <c r="AZ1184" s="101">
        <f>_xll.qlInterestRateIndexFixingDate(Currency&amp;"ibor"&amp;Tenor,BA1184,Trigger)</f>
        <v>47631</v>
      </c>
      <c r="BA1184" s="101">
        <f>_xll.qlCalendarAdvance(Calendar,BA1183,AY1184,"f",,Trigger)</f>
        <v>47633</v>
      </c>
      <c r="BB1184" s="101">
        <f>_xll.qlInterestRateIndexMaturity(Currency&amp;"ibor"&amp;Tenor,BA1184,Trigger)</f>
        <v>47998</v>
      </c>
      <c r="BC1184" s="246">
        <f>_xll.qlIndexFixing($AC$5,AZ1184,TRUE,_xll.ohTrigger(Trigger,Trigger12M))</f>
        <v>2.2606093947007518E-2</v>
      </c>
      <c r="BD1184" s="246">
        <f>_xll.qlIndexFixing($BE$1,AZ1184,TRUE,_xll.ohTrigger(Trigger,Trigger12M))</f>
        <v>2.2749155625711986E-2</v>
      </c>
    </row>
    <row r="1185" spans="51:56" ht="11.25" customHeight="1" x14ac:dyDescent="0.25">
      <c r="AY1185" s="102" t="s">
        <v>83</v>
      </c>
      <c r="AZ1185" s="101">
        <f>_xll.qlInterestRateIndexFixingDate(Currency&amp;"ibor"&amp;Tenor,BA1185,Trigger)</f>
        <v>47638</v>
      </c>
      <c r="BA1185" s="101">
        <f>_xll.qlCalendarAdvance(Calendar,BA1184,AY1185,"f",,Trigger)</f>
        <v>47640</v>
      </c>
      <c r="BB1185" s="101">
        <f>_xll.qlInterestRateIndexMaturity(Currency&amp;"ibor"&amp;Tenor,BA1185,Trigger)</f>
        <v>48005</v>
      </c>
      <c r="BC1185" s="246">
        <f>_xll.qlIndexFixing($AC$5,AZ1185,TRUE,_xll.ohTrigger(Trigger,Trigger12M))</f>
        <v>2.2601445958343101E-2</v>
      </c>
      <c r="BD1185" s="246">
        <f>_xll.qlIndexFixing($BE$1,AZ1185,TRUE,_xll.ohTrigger(Trigger,Trigger12M))</f>
        <v>2.274517380069499E-2</v>
      </c>
    </row>
    <row r="1186" spans="51:56" ht="11.25" customHeight="1" x14ac:dyDescent="0.25">
      <c r="AY1186" s="102" t="s">
        <v>83</v>
      </c>
      <c r="AZ1186" s="101">
        <f>_xll.qlInterestRateIndexFixingDate(Currency&amp;"ibor"&amp;Tenor,BA1186,Trigger)</f>
        <v>47645</v>
      </c>
      <c r="BA1186" s="101">
        <f>_xll.qlCalendarAdvance(Calendar,BA1185,AY1186,"f",,Trigger)</f>
        <v>47647</v>
      </c>
      <c r="BB1186" s="101">
        <f>_xll.qlInterestRateIndexMaturity(Currency&amp;"ibor"&amp;Tenor,BA1186,Trigger)</f>
        <v>48012</v>
      </c>
      <c r="BC1186" s="246">
        <f>_xll.qlIndexFixing($AC$5,AZ1186,TRUE,_xll.ohTrigger(Trigger,Trigger12M))</f>
        <v>2.2596746122333852E-2</v>
      </c>
      <c r="BD1186" s="246">
        <f>_xll.qlIndexFixing($BE$1,AZ1186,TRUE,_xll.ohTrigger(Trigger,Trigger12M))</f>
        <v>2.2741139222046833E-2</v>
      </c>
    </row>
    <row r="1187" spans="51:56" ht="11.25" customHeight="1" x14ac:dyDescent="0.25">
      <c r="AY1187" s="102" t="s">
        <v>83</v>
      </c>
      <c r="AZ1187" s="101">
        <f>_xll.qlInterestRateIndexFixingDate(Currency&amp;"ibor"&amp;Tenor,BA1187,Trigger)</f>
        <v>47652</v>
      </c>
      <c r="BA1187" s="101">
        <f>_xll.qlCalendarAdvance(Calendar,BA1186,AY1187,"f",,Trigger)</f>
        <v>47654</v>
      </c>
      <c r="BB1187" s="101">
        <f>_xll.qlInterestRateIndexMaturity(Currency&amp;"ibor"&amp;Tenor,BA1187,Trigger)</f>
        <v>48019</v>
      </c>
      <c r="BC1187" s="246">
        <f>_xll.qlIndexFixing($AC$5,AZ1187,TRUE,_xll.ohTrigger(Trigger,Trigger12M))</f>
        <v>2.2591994439704898E-2</v>
      </c>
      <c r="BD1187" s="246">
        <f>_xll.qlIndexFixing($BE$1,AZ1187,TRUE,_xll.ohTrigger(Trigger,Trigger12M))</f>
        <v>2.2737050489975014E-2</v>
      </c>
    </row>
    <row r="1188" spans="51:56" ht="11.25" customHeight="1" x14ac:dyDescent="0.25">
      <c r="AY1188" s="102" t="s">
        <v>83</v>
      </c>
      <c r="AZ1188" s="101">
        <f>_xll.qlInterestRateIndexFixingDate(Currency&amp;"ibor"&amp;Tenor,BA1188,Trigger)</f>
        <v>47659</v>
      </c>
      <c r="BA1188" s="101">
        <f>_xll.qlCalendarAdvance(Calendar,BA1187,AY1188,"f",,Trigger)</f>
        <v>47661</v>
      </c>
      <c r="BB1188" s="101">
        <f>_xll.qlInterestRateIndexMaturity(Currency&amp;"ibor"&amp;Tenor,BA1188,Trigger)</f>
        <v>48026</v>
      </c>
      <c r="BC1188" s="246">
        <f>_xll.qlIndexFixing($AC$5,AZ1188,TRUE,_xll.ohTrigger(Trigger,Trigger12M))</f>
        <v>2.2587190911189013E-2</v>
      </c>
      <c r="BD1188" s="246">
        <f>_xll.qlIndexFixing($BE$1,AZ1188,TRUE,_xll.ohTrigger(Trigger,Trigger12M))</f>
        <v>2.2732906204717906E-2</v>
      </c>
    </row>
    <row r="1189" spans="51:56" ht="11.25" customHeight="1" x14ac:dyDescent="0.25">
      <c r="AY1189" s="102" t="s">
        <v>83</v>
      </c>
      <c r="AZ1189" s="101">
        <f>_xll.qlInterestRateIndexFixingDate(Currency&amp;"ibor"&amp;Tenor,BA1189,Trigger)</f>
        <v>47666</v>
      </c>
      <c r="BA1189" s="101">
        <f>_xll.qlCalendarAdvance(Calendar,BA1188,AY1189,"f",,Trigger)</f>
        <v>47668</v>
      </c>
      <c r="BB1189" s="101">
        <f>_xll.qlInterestRateIndexMaturity(Currency&amp;"ibor"&amp;Tenor,BA1189,Trigger)</f>
        <v>48033</v>
      </c>
      <c r="BC1189" s="246">
        <f>_xll.qlIndexFixing($AC$5,AZ1189,TRUE,_xll.ohTrigger(Trigger,Trigger12M))</f>
        <v>2.2582378098764039E-2</v>
      </c>
      <c r="BD1189" s="246">
        <f>_xll.qlIndexFixing($BE$1,AZ1189,TRUE,_xll.ohTrigger(Trigger,Trigger12M))</f>
        <v>2.2728704971989627E-2</v>
      </c>
    </row>
    <row r="1190" spans="51:56" ht="11.25" customHeight="1" x14ac:dyDescent="0.25">
      <c r="AY1190" s="102" t="s">
        <v>83</v>
      </c>
      <c r="AZ1190" s="101">
        <f>_xll.qlInterestRateIndexFixingDate(Currency&amp;"ibor"&amp;Tenor,BA1190,Trigger)</f>
        <v>47673</v>
      </c>
      <c r="BA1190" s="101">
        <f>_xll.qlCalendarAdvance(Calendar,BA1189,AY1190,"f",,Trigger)</f>
        <v>47675</v>
      </c>
      <c r="BB1190" s="101">
        <f>_xll.qlInterestRateIndexMaturity(Currency&amp;"ibor"&amp;Tenor,BA1190,Trigger)</f>
        <v>48040</v>
      </c>
      <c r="BC1190" s="246">
        <f>_xll.qlIndexFixing($AC$5,AZ1190,TRUE,_xll.ohTrigger(Trigger,Trigger12M))</f>
        <v>2.2577622154491769E-2</v>
      </c>
      <c r="BD1190" s="246">
        <f>_xll.qlIndexFixing($BE$1,AZ1190,TRUE,_xll.ohTrigger(Trigger,Trigger12M))</f>
        <v>2.2724445871825351E-2</v>
      </c>
    </row>
    <row r="1191" spans="51:56" ht="11.25" customHeight="1" x14ac:dyDescent="0.25">
      <c r="AY1191" s="102" t="s">
        <v>83</v>
      </c>
      <c r="AZ1191" s="101">
        <f>_xll.qlInterestRateIndexFixingDate(Currency&amp;"ibor"&amp;Tenor,BA1191,Trigger)</f>
        <v>47680</v>
      </c>
      <c r="BA1191" s="101">
        <f>_xll.qlCalendarAdvance(Calendar,BA1190,AY1191,"f",,Trigger)</f>
        <v>47682</v>
      </c>
      <c r="BB1191" s="101">
        <f>_xll.qlInterestRateIndexMaturity(Currency&amp;"ibor"&amp;Tenor,BA1191,Trigger)</f>
        <v>48047</v>
      </c>
      <c r="BC1191" s="246">
        <f>_xll.qlIndexFixing($AC$5,AZ1191,TRUE,_xll.ohTrigger(Trigger,Trigger12M))</f>
        <v>2.2572817959012635E-2</v>
      </c>
      <c r="BD1191" s="246">
        <f>_xll.qlIndexFixing($BE$1,AZ1191,TRUE,_xll.ohTrigger(Trigger,Trigger12M))</f>
        <v>2.2720128819899984E-2</v>
      </c>
    </row>
    <row r="1192" spans="51:56" ht="11.25" customHeight="1" x14ac:dyDescent="0.25">
      <c r="AY1192" s="102" t="s">
        <v>83</v>
      </c>
      <c r="AZ1192" s="101">
        <f>_xll.qlInterestRateIndexFixingDate(Currency&amp;"ibor"&amp;Tenor,BA1192,Trigger)</f>
        <v>47687</v>
      </c>
      <c r="BA1192" s="101">
        <f>_xll.qlCalendarAdvance(Calendar,BA1191,AY1192,"f",,Trigger)</f>
        <v>47689</v>
      </c>
      <c r="BB1192" s="101">
        <f>_xll.qlInterestRateIndexMaturity(Currency&amp;"ibor"&amp;Tenor,BA1192,Trigger)</f>
        <v>48054</v>
      </c>
      <c r="BC1192" s="246">
        <f>_xll.qlIndexFixing($AC$5,AZ1192,TRUE,_xll.ohTrigger(Trigger,Trigger12M))</f>
        <v>2.25679655130154E-2</v>
      </c>
      <c r="BD1192" s="246">
        <f>_xll.qlIndexFixing($BE$1,AZ1192,TRUE,_xll.ohTrigger(Trigger,Trigger12M))</f>
        <v>2.2715753816957045E-2</v>
      </c>
    </row>
    <row r="1193" spans="51:56" ht="11.25" customHeight="1" x14ac:dyDescent="0.25">
      <c r="AY1193" s="102" t="s">
        <v>83</v>
      </c>
      <c r="AZ1193" s="101">
        <f>_xll.qlInterestRateIndexFixingDate(Currency&amp;"ibor"&amp;Tenor,BA1193,Trigger)</f>
        <v>47694</v>
      </c>
      <c r="BA1193" s="101">
        <f>_xll.qlCalendarAdvance(Calendar,BA1192,AY1193,"f",,Trigger)</f>
        <v>47696</v>
      </c>
      <c r="BB1193" s="101">
        <f>_xll.qlInterestRateIndexMaturity(Currency&amp;"ibor"&amp;Tenor,BA1193,Trigger)</f>
        <v>48061</v>
      </c>
      <c r="BC1193" s="246">
        <f>_xll.qlIndexFixing($AC$5,AZ1193,TRUE,_xll.ohTrigger(Trigger,Trigger12M))</f>
        <v>2.2563064817196929E-2</v>
      </c>
      <c r="BD1193" s="246">
        <f>_xll.qlIndexFixing($BE$1,AZ1193,TRUE,_xll.ohTrigger(Trigger,Trigger12M))</f>
        <v>2.2711320863750998E-2</v>
      </c>
    </row>
    <row r="1194" spans="51:56" ht="11.25" customHeight="1" x14ac:dyDescent="0.25">
      <c r="AY1194" s="102" t="s">
        <v>83</v>
      </c>
      <c r="AZ1194" s="101">
        <f>_xll.qlInterestRateIndexFixingDate(Currency&amp;"ibor"&amp;Tenor,BA1194,Trigger)</f>
        <v>47701</v>
      </c>
      <c r="BA1194" s="101">
        <f>_xll.qlCalendarAdvance(Calendar,BA1193,AY1194,"f",,Trigger)</f>
        <v>47703</v>
      </c>
      <c r="BB1194" s="101">
        <f>_xll.qlInterestRateIndexMaturity(Currency&amp;"ibor"&amp;Tenor,BA1194,Trigger)</f>
        <v>48068</v>
      </c>
      <c r="BC1194" s="246">
        <f>_xll.qlIndexFixing($AC$5,AZ1194,TRUE,_xll.ohTrigger(Trigger,Trigger12M))</f>
        <v>2.2558115872260882E-2</v>
      </c>
      <c r="BD1194" s="246">
        <f>_xll.qlIndexFixing($BE$1,AZ1194,TRUE,_xll.ohTrigger(Trigger,Trigger12M))</f>
        <v>2.2706829961044849E-2</v>
      </c>
    </row>
    <row r="1195" spans="51:56" ht="11.25" customHeight="1" x14ac:dyDescent="0.25">
      <c r="AY1195" s="102" t="s">
        <v>83</v>
      </c>
      <c r="AZ1195" s="101">
        <f>_xll.qlInterestRateIndexFixingDate(Currency&amp;"ibor"&amp;Tenor,BA1195,Trigger)</f>
        <v>47708</v>
      </c>
      <c r="BA1195" s="101">
        <f>_xll.qlCalendarAdvance(Calendar,BA1194,AY1195,"f",,Trigger)</f>
        <v>47710</v>
      </c>
      <c r="BB1195" s="101">
        <f>_xll.qlInterestRateIndexMaturity(Currency&amp;"ibor"&amp;Tenor,BA1195,Trigger)</f>
        <v>48075</v>
      </c>
      <c r="BC1195" s="246">
        <f>_xll.qlIndexFixing($AC$5,AZ1195,TRUE,_xll.ohTrigger(Trigger,Trigger12M))</f>
        <v>2.2553118678916607E-2</v>
      </c>
      <c r="BD1195" s="246">
        <f>_xll.qlIndexFixing($BE$1,AZ1195,TRUE,_xll.ohTrigger(Trigger,Trigger12M))</f>
        <v>2.2702281109613431E-2</v>
      </c>
    </row>
    <row r="1196" spans="51:56" ht="11.25" customHeight="1" x14ac:dyDescent="0.25">
      <c r="AY1196" s="102" t="s">
        <v>83</v>
      </c>
      <c r="AZ1196" s="101">
        <f>_xll.qlInterestRateIndexFixingDate(Currency&amp;"ibor"&amp;Tenor,BA1196,Trigger)</f>
        <v>47715</v>
      </c>
      <c r="BA1196" s="101">
        <f>_xll.qlCalendarAdvance(Calendar,BA1195,AY1196,"f",,Trigger)</f>
        <v>47717</v>
      </c>
      <c r="BB1196" s="101">
        <f>_xll.qlInterestRateIndexMaturity(Currency&amp;"ibor"&amp;Tenor,BA1196,Trigger)</f>
        <v>48082</v>
      </c>
      <c r="BC1196" s="246">
        <f>_xll.qlIndexFixing($AC$5,AZ1196,TRUE,_xll.ohTrigger(Trigger,Trigger12M))</f>
        <v>2.2548073237882212E-2</v>
      </c>
      <c r="BD1196" s="246">
        <f>_xll.qlIndexFixing($BE$1,AZ1196,TRUE,_xll.ohTrigger(Trigger,Trigger12M))</f>
        <v>2.269767431024055E-2</v>
      </c>
    </row>
    <row r="1197" spans="51:56" ht="11.25" customHeight="1" x14ac:dyDescent="0.25">
      <c r="AY1197" s="102" t="s">
        <v>83</v>
      </c>
      <c r="AZ1197" s="101">
        <f>_xll.qlInterestRateIndexFixingDate(Currency&amp;"ibor"&amp;Tenor,BA1197,Trigger)</f>
        <v>47722</v>
      </c>
      <c r="BA1197" s="101">
        <f>_xll.qlCalendarAdvance(Calendar,BA1196,AY1197,"f",,Trigger)</f>
        <v>47724</v>
      </c>
      <c r="BB1197" s="101">
        <f>_xll.qlInterestRateIndexMaturity(Currency&amp;"ibor"&amp;Tenor,BA1197,Trigger)</f>
        <v>48089</v>
      </c>
      <c r="BC1197" s="246">
        <f>_xll.qlIndexFixing($AC$5,AZ1197,TRUE,_xll.ohTrigger(Trigger,Trigger12M))</f>
        <v>2.254297954988151E-2</v>
      </c>
      <c r="BD1197" s="246">
        <f>_xll.qlIndexFixing($BE$1,AZ1197,TRUE,_xll.ohTrigger(Trigger,Trigger12M))</f>
        <v>2.2693009563719443E-2</v>
      </c>
    </row>
    <row r="1198" spans="51:56" ht="11.25" customHeight="1" x14ac:dyDescent="0.25">
      <c r="AY1198" s="102" t="s">
        <v>83</v>
      </c>
      <c r="AZ1198" s="101">
        <f>_xll.qlInterestRateIndexFixingDate(Currency&amp;"ibor"&amp;Tenor,BA1198,Trigger)</f>
        <v>47729</v>
      </c>
      <c r="BA1198" s="101">
        <f>_xll.qlCalendarAdvance(Calendar,BA1197,AY1198,"f",,Trigger)</f>
        <v>47731</v>
      </c>
      <c r="BB1198" s="101">
        <f>_xll.qlInterestRateIndexMaturity(Currency&amp;"ibor"&amp;Tenor,BA1198,Trigger)</f>
        <v>48096</v>
      </c>
      <c r="BC1198" s="246">
        <f>_xll.qlIndexFixing($AC$5,AZ1198,TRUE,_xll.ohTrigger(Trigger,Trigger12M))</f>
        <v>2.2537837615645522E-2</v>
      </c>
      <c r="BD1198" s="246">
        <f>_xll.qlIndexFixing($BE$1,AZ1198,TRUE,_xll.ohTrigger(Trigger,Trigger12M))</f>
        <v>2.2688286870854935E-2</v>
      </c>
    </row>
    <row r="1199" spans="51:56" ht="11.25" customHeight="1" x14ac:dyDescent="0.25">
      <c r="AY1199" s="102" t="s">
        <v>83</v>
      </c>
      <c r="AZ1199" s="101">
        <f>_xll.qlInterestRateIndexFixingDate(Currency&amp;"ibor"&amp;Tenor,BA1199,Trigger)</f>
        <v>47736</v>
      </c>
      <c r="BA1199" s="101">
        <f>_xll.qlCalendarAdvance(Calendar,BA1198,AY1199,"f",,Trigger)</f>
        <v>47738</v>
      </c>
      <c r="BB1199" s="101">
        <f>_xll.qlInterestRateIndexMaturity(Currency&amp;"ibor"&amp;Tenor,BA1199,Trigger)</f>
        <v>48103</v>
      </c>
      <c r="BC1199" s="246">
        <f>_xll.qlIndexFixing($AC$5,AZ1199,TRUE,_xll.ohTrigger(Trigger,Trigger12M))</f>
        <v>2.2532647435912077E-2</v>
      </c>
      <c r="BD1199" s="246">
        <f>_xll.qlIndexFixing($BE$1,AZ1199,TRUE,_xll.ohTrigger(Trigger,Trigger12M))</f>
        <v>2.2683506232460415E-2</v>
      </c>
    </row>
    <row r="1200" spans="51:56" ht="11.25" customHeight="1" x14ac:dyDescent="0.25">
      <c r="AY1200" s="102" t="s">
        <v>83</v>
      </c>
      <c r="AZ1200" s="101">
        <f>_xll.qlInterestRateIndexFixingDate(Currency&amp;"ibor"&amp;Tenor,BA1200,Trigger)</f>
        <v>47743</v>
      </c>
      <c r="BA1200" s="101">
        <f>_xll.qlCalendarAdvance(Calendar,BA1199,AY1200,"f",,Trigger)</f>
        <v>47745</v>
      </c>
      <c r="BB1200" s="101">
        <f>_xll.qlInterestRateIndexMaturity(Currency&amp;"ibor"&amp;Tenor,BA1200,Trigger)</f>
        <v>48110</v>
      </c>
      <c r="BC1200" s="246">
        <f>_xll.qlIndexFixing($AC$5,AZ1200,TRUE,_xll.ohTrigger(Trigger,Trigger12M))</f>
        <v>2.2527409011426438E-2</v>
      </c>
      <c r="BD1200" s="246">
        <f>_xll.qlIndexFixing($BE$1,AZ1200,TRUE,_xll.ohTrigger(Trigger,Trigger12M))</f>
        <v>2.2678667649359545E-2</v>
      </c>
    </row>
    <row r="1201" spans="51:56" ht="11.25" customHeight="1" x14ac:dyDescent="0.25">
      <c r="AY1201" s="102" t="s">
        <v>83</v>
      </c>
      <c r="AZ1201" s="101">
        <f>_xll.qlInterestRateIndexFixingDate(Currency&amp;"ibor"&amp;Tenor,BA1201,Trigger)</f>
        <v>47750</v>
      </c>
      <c r="BA1201" s="101">
        <f>_xll.qlCalendarAdvance(Calendar,BA1200,AY1201,"f",,Trigger)</f>
        <v>47752</v>
      </c>
      <c r="BB1201" s="101">
        <f>_xll.qlInterestRateIndexMaturity(Currency&amp;"ibor"&amp;Tenor,BA1201,Trigger)</f>
        <v>48117</v>
      </c>
      <c r="BC1201" s="246">
        <f>_xll.qlIndexFixing($AC$5,AZ1201,TRUE,_xll.ohTrigger(Trigger,Trigger12M))</f>
        <v>2.2522122342940001E-2</v>
      </c>
      <c r="BD1201" s="246">
        <f>_xll.qlIndexFixing($BE$1,AZ1201,TRUE,_xll.ohTrigger(Trigger,Trigger12M))</f>
        <v>2.2673771122386506E-2</v>
      </c>
    </row>
    <row r="1202" spans="51:56" ht="11.25" customHeight="1" x14ac:dyDescent="0.25">
      <c r="AY1202" s="102" t="s">
        <v>83</v>
      </c>
      <c r="AZ1202" s="101">
        <f>_xll.qlInterestRateIndexFixingDate(Currency&amp;"ibor"&amp;Tenor,BA1202,Trigger)</f>
        <v>47757</v>
      </c>
      <c r="BA1202" s="101">
        <f>_xll.qlCalendarAdvance(Calendar,BA1201,AY1202,"f",,Trigger)</f>
        <v>47759</v>
      </c>
      <c r="BB1202" s="101">
        <f>_xll.qlInterestRateIndexMaturity(Currency&amp;"ibor"&amp;Tenor,BA1202,Trigger)</f>
        <v>48124</v>
      </c>
      <c r="BC1202" s="246">
        <f>_xll.qlIndexFixing($AC$5,AZ1202,TRUE,_xll.ohTrigger(Trigger,Trigger12M))</f>
        <v>2.251678743121184E-2</v>
      </c>
      <c r="BD1202" s="246">
        <f>_xll.qlIndexFixing($BE$1,AZ1202,TRUE,_xll.ohTrigger(Trigger,Trigger12M))</f>
        <v>2.2668816652385342E-2</v>
      </c>
    </row>
    <row r="1203" spans="51:56" ht="11.25" customHeight="1" x14ac:dyDescent="0.25">
      <c r="AY1203" s="102" t="s">
        <v>83</v>
      </c>
      <c r="AZ1203" s="101">
        <f>_xll.qlInterestRateIndexFixingDate(Currency&amp;"ibor"&amp;Tenor,BA1203,Trigger)</f>
        <v>47764</v>
      </c>
      <c r="BA1203" s="101">
        <f>_xll.qlCalendarAdvance(Calendar,BA1202,AY1203,"f",,Trigger)</f>
        <v>47766</v>
      </c>
      <c r="BB1203" s="101">
        <f>_xll.qlInterestRateIndexMaturity(Currency&amp;"ibor"&amp;Tenor,BA1203,Trigger)</f>
        <v>48131</v>
      </c>
      <c r="BC1203" s="246">
        <f>_xll.qlIndexFixing($AC$5,AZ1203,TRUE,_xll.ohTrigger(Trigger,Trigger12M))</f>
        <v>2.2511404277007797E-2</v>
      </c>
      <c r="BD1203" s="246">
        <f>_xll.qlIndexFixing($BE$1,AZ1203,TRUE,_xll.ohTrigger(Trigger,Trigger12M))</f>
        <v>2.2663804240209064E-2</v>
      </c>
    </row>
    <row r="1204" spans="51:56" ht="11.25" customHeight="1" x14ac:dyDescent="0.25">
      <c r="AY1204" s="102" t="s">
        <v>83</v>
      </c>
      <c r="AZ1204" s="101">
        <f>_xll.qlInterestRateIndexFixingDate(Currency&amp;"ibor"&amp;Tenor,BA1204,Trigger)</f>
        <v>47771</v>
      </c>
      <c r="BA1204" s="101">
        <f>_xll.qlCalendarAdvance(Calendar,BA1203,AY1204,"f",,Trigger)</f>
        <v>47773</v>
      </c>
      <c r="BB1204" s="101">
        <f>_xll.qlInterestRateIndexMaturity(Currency&amp;"ibor"&amp;Tenor,BA1204,Trigger)</f>
        <v>48138</v>
      </c>
      <c r="BC1204" s="246">
        <f>_xll.qlIndexFixing($AC$5,AZ1204,TRUE,_xll.ohTrigger(Trigger,Trigger12M))</f>
        <v>2.2505972881099866E-2</v>
      </c>
      <c r="BD1204" s="246">
        <f>_xll.qlIndexFixing($BE$1,AZ1204,TRUE,_xll.ohTrigger(Trigger,Trigger12M))</f>
        <v>2.2658733886721856E-2</v>
      </c>
    </row>
    <row r="1205" spans="51:56" ht="11.25" customHeight="1" x14ac:dyDescent="0.25">
      <c r="AY1205" s="102" t="s">
        <v>83</v>
      </c>
      <c r="AZ1205" s="101">
        <f>_xll.qlInterestRateIndexFixingDate(Currency&amp;"ibor"&amp;Tenor,BA1205,Trigger)</f>
        <v>47778</v>
      </c>
      <c r="BA1205" s="101">
        <f>_xll.qlCalendarAdvance(Calendar,BA1204,AY1205,"f",,Trigger)</f>
        <v>47780</v>
      </c>
      <c r="BB1205" s="101">
        <f>_xll.qlInterestRateIndexMaturity(Currency&amp;"ibor"&amp;Tenor,BA1205,Trigger)</f>
        <v>48145</v>
      </c>
      <c r="BC1205" s="246">
        <f>_xll.qlIndexFixing($AC$5,AZ1205,TRUE,_xll.ohTrigger(Trigger,Trigger12M))</f>
        <v>2.250049324426813E-2</v>
      </c>
      <c r="BD1205" s="246">
        <f>_xll.qlIndexFixing($BE$1,AZ1205,TRUE,_xll.ohTrigger(Trigger,Trigger12M))</f>
        <v>2.2653605592797766E-2</v>
      </c>
    </row>
    <row r="1206" spans="51:56" ht="11.25" customHeight="1" x14ac:dyDescent="0.25">
      <c r="AY1206" s="102" t="s">
        <v>83</v>
      </c>
      <c r="AZ1206" s="101">
        <f>_xll.qlInterestRateIndexFixingDate(Currency&amp;"ibor"&amp;Tenor,BA1206,Trigger)</f>
        <v>47785</v>
      </c>
      <c r="BA1206" s="101">
        <f>_xll.qlCalendarAdvance(Calendar,BA1205,AY1206,"f",,Trigger)</f>
        <v>47787</v>
      </c>
      <c r="BB1206" s="101">
        <f>_xll.qlInterestRateIndexMaturity(Currency&amp;"ibor"&amp;Tenor,BA1206,Trigger)</f>
        <v>48152</v>
      </c>
      <c r="BC1206" s="246">
        <f>_xll.qlIndexFixing($AC$5,AZ1206,TRUE,_xll.ohTrigger(Trigger,Trigger12M))</f>
        <v>2.2494965367298371E-2</v>
      </c>
      <c r="BD1206" s="246">
        <f>_xll.qlIndexFixing($BE$1,AZ1206,TRUE,_xll.ohTrigger(Trigger,Trigger12M))</f>
        <v>2.2648419359320462E-2</v>
      </c>
    </row>
    <row r="1207" spans="51:56" ht="11.25" customHeight="1" x14ac:dyDescent="0.25">
      <c r="AY1207" s="102" t="s">
        <v>83</v>
      </c>
      <c r="AZ1207" s="101">
        <f>_xll.qlInterestRateIndexFixingDate(Currency&amp;"ibor"&amp;Tenor,BA1207,Trigger)</f>
        <v>47792</v>
      </c>
      <c r="BA1207" s="101">
        <f>_xll.qlCalendarAdvance(Calendar,BA1206,AY1207,"f",,Trigger)</f>
        <v>47794</v>
      </c>
      <c r="BB1207" s="101">
        <f>_xll.qlInterestRateIndexMaturity(Currency&amp;"ibor"&amp;Tenor,BA1207,Trigger)</f>
        <v>48159</v>
      </c>
      <c r="BC1207" s="246">
        <f>_xll.qlIndexFixing($AC$5,AZ1207,TRUE,_xll.ohTrigger(Trigger,Trigger12M))</f>
        <v>2.2489389250984478E-2</v>
      </c>
      <c r="BD1207" s="246">
        <f>_xll.qlIndexFixing($BE$1,AZ1207,TRUE,_xll.ohTrigger(Trigger,Trigger12M))</f>
        <v>2.2643175187183482E-2</v>
      </c>
    </row>
    <row r="1208" spans="51:56" ht="11.25" customHeight="1" x14ac:dyDescent="0.25">
      <c r="AY1208" s="102" t="s">
        <v>83</v>
      </c>
      <c r="AZ1208" s="101">
        <f>_xll.qlInterestRateIndexFixingDate(Currency&amp;"ibor"&amp;Tenor,BA1208,Trigger)</f>
        <v>47799</v>
      </c>
      <c r="BA1208" s="101">
        <f>_xll.qlCalendarAdvance(Calendar,BA1207,AY1208,"f",,Trigger)</f>
        <v>47801</v>
      </c>
      <c r="BB1208" s="101">
        <f>_xll.qlInterestRateIndexMaturity(Currency&amp;"ibor"&amp;Tenor,BA1208,Trigger)</f>
        <v>48166</v>
      </c>
      <c r="BC1208" s="246">
        <f>_xll.qlIndexFixing($AC$5,AZ1208,TRUE,_xll.ohTrigger(Trigger,Trigger12M))</f>
        <v>2.2483764896126465E-2</v>
      </c>
      <c r="BD1208" s="246">
        <f>_xll.qlIndexFixing($BE$1,AZ1208,TRUE,_xll.ohTrigger(Trigger,Trigger12M))</f>
        <v>2.263787307729043E-2</v>
      </c>
    </row>
    <row r="1209" spans="51:56" ht="11.25" customHeight="1" x14ac:dyDescent="0.25">
      <c r="AY1209" s="102" t="s">
        <v>83</v>
      </c>
      <c r="AZ1209" s="101">
        <f>_xll.qlInterestRateIndexFixingDate(Currency&amp;"ibor"&amp;Tenor,BA1209,Trigger)</f>
        <v>47806</v>
      </c>
      <c r="BA1209" s="101">
        <f>_xll.qlCalendarAdvance(Calendar,BA1208,AY1209,"f",,Trigger)</f>
        <v>47808</v>
      </c>
      <c r="BB1209" s="101">
        <f>_xll.qlInterestRateIndexMaturity(Currency&amp;"ibor"&amp;Tenor,BA1209,Trigger)</f>
        <v>48173</v>
      </c>
      <c r="BC1209" s="246">
        <f>_xll.qlIndexFixing($AC$5,AZ1209,TRUE,_xll.ohTrigger(Trigger,Trigger12M))</f>
        <v>2.247809230353158E-2</v>
      </c>
      <c r="BD1209" s="246">
        <f>_xll.qlIndexFixing($BE$1,AZ1209,TRUE,_xll.ohTrigger(Trigger,Trigger12M))</f>
        <v>2.2632513030555204E-2</v>
      </c>
    </row>
    <row r="1210" spans="51:56" ht="11.25" customHeight="1" x14ac:dyDescent="0.25">
      <c r="AY1210" s="102" t="s">
        <v>83</v>
      </c>
      <c r="AZ1210" s="101">
        <f>_xll.qlInterestRateIndexFixingDate(Currency&amp;"ibor"&amp;Tenor,BA1210,Trigger)</f>
        <v>47813</v>
      </c>
      <c r="BA1210" s="101">
        <f>_xll.qlCalendarAdvance(Calendar,BA1209,AY1210,"f",,Trigger)</f>
        <v>47815</v>
      </c>
      <c r="BB1210" s="101">
        <f>_xll.qlInterestRateIndexMaturity(Currency&amp;"ibor"&amp;Tenor,BA1210,Trigger)</f>
        <v>48180</v>
      </c>
      <c r="BC1210" s="246">
        <f>_xll.qlIndexFixing($AC$5,AZ1210,TRUE,_xll.ohTrigger(Trigger,Trigger12M))</f>
        <v>2.2472371474013857E-2</v>
      </c>
      <c r="BD1210" s="246">
        <f>_xll.qlIndexFixing($BE$1,AZ1210,TRUE,_xll.ohTrigger(Trigger,Trigger12M))</f>
        <v>2.2627095047901558E-2</v>
      </c>
    </row>
    <row r="1211" spans="51:56" ht="11.25" customHeight="1" x14ac:dyDescent="0.25">
      <c r="AY1211" s="102" t="s">
        <v>83</v>
      </c>
      <c r="AZ1211" s="101">
        <f>_xll.qlInterestRateIndexFixingDate(Currency&amp;"ibor"&amp;Tenor,BA1211,Trigger)</f>
        <v>47820</v>
      </c>
      <c r="BA1211" s="101">
        <f>_xll.qlCalendarAdvance(Calendar,BA1210,AY1211,"f",,Trigger)</f>
        <v>47822</v>
      </c>
      <c r="BB1211" s="101">
        <f>_xll.qlInterestRateIndexMaturity(Currency&amp;"ibor"&amp;Tenor,BA1211,Trigger)</f>
        <v>48187</v>
      </c>
      <c r="BC1211" s="246">
        <f>_xll.qlIndexFixing($AC$5,AZ1211,TRUE,_xll.ohTrigger(Trigger,Trigger12M))</f>
        <v>2.2466602408394553E-2</v>
      </c>
      <c r="BD1211" s="246">
        <f>_xll.qlIndexFixing($BE$1,AZ1211,TRUE,_xll.ohTrigger(Trigger,Trigger12M))</f>
        <v>2.2621619130262883E-2</v>
      </c>
    </row>
    <row r="1212" spans="51:56" ht="11.25" customHeight="1" x14ac:dyDescent="0.25">
      <c r="AY1212" s="102" t="s">
        <v>83</v>
      </c>
      <c r="AZ1212" s="101">
        <f>_xll.qlInterestRateIndexFixingDate(Currency&amp;"ibor"&amp;Tenor,BA1212,Trigger)</f>
        <v>47827</v>
      </c>
      <c r="BA1212" s="101">
        <f>_xll.qlCalendarAdvance(Calendar,BA1211,AY1212,"f",,Trigger)</f>
        <v>47829</v>
      </c>
      <c r="BB1212" s="101">
        <f>_xll.qlInterestRateIndexMaturity(Currency&amp;"ibor"&amp;Tenor,BA1212,Trigger)</f>
        <v>48194</v>
      </c>
      <c r="BC1212" s="246">
        <f>_xll.qlIndexFixing($AC$5,AZ1212,TRUE,_xll.ohTrigger(Trigger,Trigger12M))</f>
        <v>2.2460785107501723E-2</v>
      </c>
      <c r="BD1212" s="246">
        <f>_xll.qlIndexFixing($BE$1,AZ1212,TRUE,_xll.ohTrigger(Trigger,Trigger12M))</f>
        <v>2.2616085278583303E-2</v>
      </c>
    </row>
    <row r="1213" spans="51:56" ht="11.25" customHeight="1" x14ac:dyDescent="0.25">
      <c r="AY1213" s="102" t="s">
        <v>83</v>
      </c>
      <c r="AZ1213" s="101">
        <f>_xll.qlInterestRateIndexFixingDate(Currency&amp;"ibor"&amp;Tenor,BA1213,Trigger)</f>
        <v>47834</v>
      </c>
      <c r="BA1213" s="101">
        <f>_xll.qlCalendarAdvance(Calendar,BA1212,AY1213,"f",,Trigger)</f>
        <v>47836</v>
      </c>
      <c r="BB1213" s="101">
        <f>_xll.qlInterestRateIndexMaturity(Currency&amp;"ibor"&amp;Tenor,BA1213,Trigger)</f>
        <v>48201</v>
      </c>
      <c r="BC1213" s="246">
        <f>_xll.qlIndexFixing($AC$5,AZ1213,TRUE,_xll.ohTrigger(Trigger,Trigger12M))</f>
        <v>2.2454919572169541E-2</v>
      </c>
      <c r="BD1213" s="246">
        <f>_xll.qlIndexFixing($BE$1,AZ1213,TRUE,_xll.ohTrigger(Trigger,Trigger12M))</f>
        <v>2.2610493493815918E-2</v>
      </c>
    </row>
    <row r="1214" spans="51:56" ht="11.25" customHeight="1" x14ac:dyDescent="0.25">
      <c r="AY1214" s="102" t="s">
        <v>83</v>
      </c>
      <c r="AZ1214" s="101">
        <f>_xll.qlInterestRateIndexFixingDate(Currency&amp;"ibor"&amp;Tenor,BA1214,Trigger)</f>
        <v>47840</v>
      </c>
      <c r="BA1214" s="101">
        <f>_xll.qlCalendarAdvance(Calendar,BA1213,AY1214,"f",,Trigger)</f>
        <v>47844</v>
      </c>
      <c r="BB1214" s="101">
        <f>_xll.qlInterestRateIndexMaturity(Currency&amp;"ibor"&amp;Tenor,BA1214,Trigger)</f>
        <v>48211</v>
      </c>
      <c r="BC1214" s="246">
        <f>_xll.qlIndexFixing($AC$5,AZ1214,TRUE,_xll.ohTrigger(Trigger,Trigger12M))</f>
        <v>2.2448551735157345E-2</v>
      </c>
      <c r="BD1214" s="246">
        <f>_xll.qlIndexFixing($BE$1,AZ1214,TRUE,_xll.ohTrigger(Trigger,Trigger12M))</f>
        <v>2.2604555286339038E-2</v>
      </c>
    </row>
    <row r="1215" spans="51:56" ht="11.25" customHeight="1" x14ac:dyDescent="0.25">
      <c r="AY1215" s="102" t="s">
        <v>83</v>
      </c>
      <c r="AZ1215" s="101">
        <f>_xll.qlInterestRateIndexFixingDate(Currency&amp;"ibor"&amp;Tenor,BA1215,Trigger)</f>
        <v>47848</v>
      </c>
      <c r="BA1215" s="101">
        <f>_xll.qlCalendarAdvance(Calendar,BA1214,AY1215,"f",,Trigger)</f>
        <v>47851</v>
      </c>
      <c r="BB1215" s="101">
        <f>_xll.qlInterestRateIndexMaturity(Currency&amp;"ibor"&amp;Tenor,BA1215,Trigger)</f>
        <v>48218</v>
      </c>
      <c r="BC1215" s="246">
        <f>_xll.qlIndexFixing($AC$5,AZ1215,TRUE,_xll.ohTrigger(Trigger,Trigger12M))</f>
        <v>2.2442685067265149E-2</v>
      </c>
      <c r="BD1215" s="246">
        <f>_xll.qlIndexFixing($BE$1,AZ1215,TRUE,_xll.ohTrigger(Trigger,Trigger12M))</f>
        <v>2.2598830376482127E-2</v>
      </c>
    </row>
    <row r="1216" spans="51:56" ht="11.25" customHeight="1" x14ac:dyDescent="0.25">
      <c r="AY1216" s="102" t="s">
        <v>83</v>
      </c>
      <c r="AZ1216" s="101">
        <f>_xll.qlInterestRateIndexFixingDate(Currency&amp;"ibor"&amp;Tenor,BA1216,Trigger)</f>
        <v>47856</v>
      </c>
      <c r="BA1216" s="101">
        <f>_xll.qlCalendarAdvance(Calendar,BA1215,AY1216,"f",,Trigger)</f>
        <v>47858</v>
      </c>
      <c r="BB1216" s="101">
        <f>_xll.qlInterestRateIndexMaturity(Currency&amp;"ibor"&amp;Tenor,BA1216,Trigger)</f>
        <v>48225</v>
      </c>
      <c r="BC1216" s="246">
        <f>_xll.qlIndexFixing($AC$5,AZ1216,TRUE,_xll.ohTrigger(Trigger,Trigger12M))</f>
        <v>2.2436770423742949E-2</v>
      </c>
      <c r="BD1216" s="246">
        <f>_xll.qlIndexFixing($BE$1,AZ1216,TRUE,_xll.ohTrigger(Trigger,Trigger12M))</f>
        <v>2.2593047529733967E-2</v>
      </c>
    </row>
    <row r="1217" spans="51:56" ht="11.25" customHeight="1" x14ac:dyDescent="0.25">
      <c r="AY1217" s="102" t="s">
        <v>83</v>
      </c>
      <c r="AZ1217" s="101">
        <f>_xll.qlInterestRateIndexFixingDate(Currency&amp;"ibor"&amp;Tenor,BA1217,Trigger)</f>
        <v>47863</v>
      </c>
      <c r="BA1217" s="101">
        <f>_xll.qlCalendarAdvance(Calendar,BA1216,AY1217,"f",,Trigger)</f>
        <v>47865</v>
      </c>
      <c r="BB1217" s="101">
        <f>_xll.qlInterestRateIndexMaturity(Currency&amp;"ibor"&amp;Tenor,BA1217,Trigger)</f>
        <v>48232</v>
      </c>
      <c r="BC1217" s="246">
        <f>_xll.qlIndexFixing($AC$5,AZ1217,TRUE,_xll.ohTrigger(Trigger,Trigger12M))</f>
        <v>2.2430807805439979E-2</v>
      </c>
      <c r="BD1217" s="246">
        <f>_xll.qlIndexFixing($BE$1,AZ1217,TRUE,_xll.ohTrigger(Trigger,Trigger12M))</f>
        <v>2.2587206747096692E-2</v>
      </c>
    </row>
    <row r="1218" spans="51:56" ht="11.25" customHeight="1" x14ac:dyDescent="0.25">
      <c r="AY1218" s="102" t="s">
        <v>83</v>
      </c>
      <c r="AZ1218" s="101">
        <f>_xll.qlInterestRateIndexFixingDate(Currency&amp;"ibor"&amp;Tenor,BA1218,Trigger)</f>
        <v>47870</v>
      </c>
      <c r="BA1218" s="101">
        <f>_xll.qlCalendarAdvance(Calendar,BA1217,AY1218,"f",,Trigger)</f>
        <v>47872</v>
      </c>
      <c r="BB1218" s="101">
        <f>_xll.qlInterestRateIndexMaturity(Currency&amp;"ibor"&amp;Tenor,BA1218,Trigger)</f>
        <v>48239</v>
      </c>
      <c r="BC1218" s="246">
        <f>_xll.qlIndexFixing($AC$5,AZ1218,TRUE,_xll.ohTrigger(Trigger,Trigger12M))</f>
        <v>2.2424797213211358E-2</v>
      </c>
      <c r="BD1218" s="246">
        <f>_xll.qlIndexFixing($BE$1,AZ1218,TRUE,_xll.ohTrigger(Trigger,Trigger12M))</f>
        <v>2.258130802958247E-2</v>
      </c>
    </row>
    <row r="1219" spans="51:56" ht="11.25" customHeight="1" x14ac:dyDescent="0.25">
      <c r="AY1219" s="102" t="s">
        <v>83</v>
      </c>
      <c r="AZ1219" s="101">
        <f>_xll.qlInterestRateIndexFixingDate(Currency&amp;"ibor"&amp;Tenor,BA1219,Trigger)</f>
        <v>47877</v>
      </c>
      <c r="BA1219" s="101">
        <f>_xll.qlCalendarAdvance(Calendar,BA1218,AY1219,"f",,Trigger)</f>
        <v>47879</v>
      </c>
      <c r="BB1219" s="101">
        <f>_xll.qlInterestRateIndexMaturity(Currency&amp;"ibor"&amp;Tenor,BA1219,Trigger)</f>
        <v>48243</v>
      </c>
      <c r="BC1219" s="246">
        <f>_xll.qlIndexFixing($AC$5,AZ1219,TRUE,_xll.ohTrigger(Trigger,Trigger12M))</f>
        <v>2.2417385655878072E-2</v>
      </c>
      <c r="BD1219" s="246">
        <f>_xll.qlIndexFixing($BE$1,AZ1219,TRUE,_xll.ohTrigger(Trigger,Trigger12M))</f>
        <v>2.2574633231205534E-2</v>
      </c>
    </row>
    <row r="1220" spans="51:56" ht="11.25" customHeight="1" x14ac:dyDescent="0.25">
      <c r="AY1220" s="102" t="s">
        <v>83</v>
      </c>
      <c r="AZ1220" s="101">
        <f>_xll.qlInterestRateIndexFixingDate(Currency&amp;"ibor"&amp;Tenor,BA1220,Trigger)</f>
        <v>47884</v>
      </c>
      <c r="BA1220" s="101">
        <f>_xll.qlCalendarAdvance(Calendar,BA1219,AY1220,"f",,Trigger)</f>
        <v>47886</v>
      </c>
      <c r="BB1220" s="101">
        <f>_xll.qlInterestRateIndexMaturity(Currency&amp;"ibor"&amp;Tenor,BA1220,Trigger)</f>
        <v>48253</v>
      </c>
      <c r="BC1220" s="246">
        <f>_xll.qlIndexFixing($AC$5,AZ1220,TRUE,_xll.ohTrigger(Trigger,Trigger12M))</f>
        <v>2.2412632110435766E-2</v>
      </c>
      <c r="BD1220" s="246">
        <f>_xll.qlIndexFixing($BE$1,AZ1220,TRUE,_xll.ohTrigger(Trigger,Trigger12M))</f>
        <v>2.2569336794020605E-2</v>
      </c>
    </row>
    <row r="1221" spans="51:56" ht="11.25" customHeight="1" x14ac:dyDescent="0.25">
      <c r="AY1221" s="102" t="s">
        <v>83</v>
      </c>
      <c r="AZ1221" s="101">
        <f>_xll.qlInterestRateIndexFixingDate(Currency&amp;"ibor"&amp;Tenor,BA1221,Trigger)</f>
        <v>47891</v>
      </c>
      <c r="BA1221" s="101">
        <f>_xll.qlCalendarAdvance(Calendar,BA1220,AY1221,"f",,Trigger)</f>
        <v>47893</v>
      </c>
      <c r="BB1221" s="101">
        <f>_xll.qlInterestRateIndexMaturity(Currency&amp;"ibor"&amp;Tenor,BA1221,Trigger)</f>
        <v>48260</v>
      </c>
      <c r="BC1221" s="246">
        <f>_xll.qlIndexFixing($AC$5,AZ1221,TRUE,_xll.ohTrigger(Trigger,Trigger12M))</f>
        <v>2.2406477601634535E-2</v>
      </c>
      <c r="BD1221" s="246">
        <f>_xll.qlIndexFixing($BE$1,AZ1221,TRUE,_xll.ohTrigger(Trigger,Trigger12M))</f>
        <v>2.2563264278047376E-2</v>
      </c>
    </row>
    <row r="1222" spans="51:56" ht="11.25" customHeight="1" x14ac:dyDescent="0.25">
      <c r="AY1222" s="102" t="s">
        <v>83</v>
      </c>
      <c r="AZ1222" s="101">
        <f>_xll.qlInterestRateIndexFixingDate(Currency&amp;"ibor"&amp;Tenor,BA1222,Trigger)</f>
        <v>47898</v>
      </c>
      <c r="BA1222" s="101">
        <f>_xll.qlCalendarAdvance(Calendar,BA1221,AY1222,"f",,Trigger)</f>
        <v>47900</v>
      </c>
      <c r="BB1222" s="101">
        <f>_xll.qlInterestRateIndexMaturity(Currency&amp;"ibor"&amp;Tenor,BA1222,Trigger)</f>
        <v>48267</v>
      </c>
      <c r="BC1222" s="246">
        <f>_xll.qlIndexFixing($AC$5,AZ1222,TRUE,_xll.ohTrigger(Trigger,Trigger12M))</f>
        <v>2.2400275122399792E-2</v>
      </c>
      <c r="BD1222" s="246">
        <f>_xll.qlIndexFixing($BE$1,AZ1222,TRUE,_xll.ohTrigger(Trigger,Trigger12M))</f>
        <v>2.2557133831345381E-2</v>
      </c>
    </row>
    <row r="1223" spans="51:56" ht="11.25" customHeight="1" x14ac:dyDescent="0.25">
      <c r="AY1223" s="102" t="s">
        <v>83</v>
      </c>
      <c r="AZ1223" s="101">
        <f>_xll.qlInterestRateIndexFixingDate(Currency&amp;"ibor"&amp;Tenor,BA1223,Trigger)</f>
        <v>47905</v>
      </c>
      <c r="BA1223" s="101">
        <f>_xll.qlCalendarAdvance(Calendar,BA1222,AY1223,"f",,Trigger)</f>
        <v>47907</v>
      </c>
      <c r="BB1223" s="101">
        <f>_xll.qlInterestRateIndexMaturity(Currency&amp;"ibor"&amp;Tenor,BA1223,Trigger)</f>
        <v>48271</v>
      </c>
      <c r="BC1223" s="246">
        <f>_xll.qlIndexFixing($AC$5,AZ1223,TRUE,_xll.ohTrigger(Trigger,Trigger12M))</f>
        <v>2.2392046662471927E-2</v>
      </c>
      <c r="BD1223" s="246">
        <f>_xll.qlIndexFixing($BE$1,AZ1223,TRUE,_xll.ohTrigger(Trigger,Trigger12M))</f>
        <v>2.2550281487949589E-2</v>
      </c>
    </row>
    <row r="1224" spans="51:56" ht="11.25" customHeight="1" x14ac:dyDescent="0.25">
      <c r="AY1224" s="102" t="s">
        <v>83</v>
      </c>
      <c r="AZ1224" s="101">
        <f>_xll.qlInterestRateIndexFixingDate(Currency&amp;"ibor"&amp;Tenor,BA1224,Trigger)</f>
        <v>47912</v>
      </c>
      <c r="BA1224" s="101">
        <f>_xll.qlCalendarAdvance(Calendar,BA1223,AY1224,"f",,Trigger)</f>
        <v>47914</v>
      </c>
      <c r="BB1224" s="101">
        <f>_xll.qlInterestRateIndexMaturity(Currency&amp;"ibor"&amp;Tenor,BA1224,Trigger)</f>
        <v>48281</v>
      </c>
      <c r="BC1224" s="246">
        <f>_xll.qlIndexFixing($AC$5,AZ1224,TRUE,_xll.ohTrigger(Trigger,Trigger12M))</f>
        <v>2.2387726256196189E-2</v>
      </c>
      <c r="BD1224" s="246">
        <f>_xll.qlIndexFixing($BE$1,AZ1224,TRUE,_xll.ohTrigger(Trigger,Trigger12M))</f>
        <v>2.2544699150013905E-2</v>
      </c>
    </row>
    <row r="1225" spans="51:56" ht="11.25" customHeight="1" x14ac:dyDescent="0.25">
      <c r="AY1225" s="102" t="s">
        <v>83</v>
      </c>
      <c r="AZ1225" s="101">
        <f>_xll.qlInterestRateIndexFixingDate(Currency&amp;"ibor"&amp;Tenor,BA1225,Trigger)</f>
        <v>47919</v>
      </c>
      <c r="BA1225" s="101">
        <f>_xll.qlCalendarAdvance(Calendar,BA1224,AY1225,"f",,Trigger)</f>
        <v>47921</v>
      </c>
      <c r="BB1225" s="101">
        <f>_xll.qlInterestRateIndexMaturity(Currency&amp;"ibor"&amp;Tenor,BA1225,Trigger)</f>
        <v>48288</v>
      </c>
      <c r="BC1225" s="246">
        <f>_xll.qlIndexFixing($AC$5,AZ1225,TRUE,_xll.ohTrigger(Trigger,Trigger12M))</f>
        <v>2.2381379871028392E-2</v>
      </c>
      <c r="BD1225" s="246">
        <f>_xll.qlIndexFixing($BE$1,AZ1225,TRUE,_xll.ohTrigger(Trigger,Trigger12M))</f>
        <v>2.2538394917538562E-2</v>
      </c>
    </row>
    <row r="1226" spans="51:56" ht="11.25" customHeight="1" x14ac:dyDescent="0.25">
      <c r="AY1226" s="102" t="s">
        <v>83</v>
      </c>
      <c r="AZ1226" s="101">
        <f>_xll.qlInterestRateIndexFixingDate(Currency&amp;"ibor"&amp;Tenor,BA1226,Trigger)</f>
        <v>47926</v>
      </c>
      <c r="BA1226" s="101">
        <f>_xll.qlCalendarAdvance(Calendar,BA1225,AY1226,"f",,Trigger)</f>
        <v>47928</v>
      </c>
      <c r="BB1226" s="101">
        <f>_xll.qlInterestRateIndexMaturity(Currency&amp;"ibor"&amp;Tenor,BA1226,Trigger)</f>
        <v>48295</v>
      </c>
      <c r="BC1226" s="246">
        <f>_xll.qlIndexFixing($AC$5,AZ1226,TRUE,_xll.ohTrigger(Trigger,Trigger12M))</f>
        <v>2.2374985519028782E-2</v>
      </c>
      <c r="BD1226" s="246">
        <f>_xll.qlIndexFixing($BE$1,AZ1226,TRUE,_xll.ohTrigger(Trigger,Trigger12M))</f>
        <v>2.2532032758643374E-2</v>
      </c>
    </row>
    <row r="1227" spans="51:56" ht="11.25" customHeight="1" x14ac:dyDescent="0.25">
      <c r="AY1227" s="102" t="s">
        <v>83</v>
      </c>
      <c r="AZ1227" s="101">
        <f>_xll.qlInterestRateIndexFixingDate(Currency&amp;"ibor"&amp;Tenor,BA1227,Trigger)</f>
        <v>47933</v>
      </c>
      <c r="BA1227" s="101">
        <f>_xll.qlCalendarAdvance(Calendar,BA1226,AY1227,"f",,Trigger)</f>
        <v>47935</v>
      </c>
      <c r="BB1227" s="101">
        <f>_xll.qlInterestRateIndexMaturity(Currency&amp;"ibor"&amp;Tenor,BA1227,Trigger)</f>
        <v>48303</v>
      </c>
      <c r="BC1227" s="246">
        <f>_xll.qlIndexFixing($AC$5,AZ1227,TRUE,_xll.ohTrigger(Trigger,Trigger12M))</f>
        <v>2.2369421107749837E-2</v>
      </c>
      <c r="BD1227" s="246">
        <f>_xll.qlIndexFixing($BE$1,AZ1227,TRUE,_xll.ohTrigger(Trigger,Trigger12M))</f>
        <v>2.2525815029115145E-2</v>
      </c>
    </row>
    <row r="1228" spans="51:56" ht="11.25" customHeight="1" x14ac:dyDescent="0.25">
      <c r="AY1228" s="102" t="s">
        <v>83</v>
      </c>
      <c r="AZ1228" s="101">
        <f>_xll.qlInterestRateIndexFixingDate(Currency&amp;"ibor"&amp;Tenor,BA1228,Trigger)</f>
        <v>47940</v>
      </c>
      <c r="BA1228" s="101">
        <f>_xll.qlCalendarAdvance(Calendar,BA1227,AY1228,"f",,Trigger)</f>
        <v>47942</v>
      </c>
      <c r="BB1228" s="101">
        <f>_xll.qlInterestRateIndexMaturity(Currency&amp;"ibor"&amp;Tenor,BA1228,Trigger)</f>
        <v>48309</v>
      </c>
      <c r="BC1228" s="246">
        <f>_xll.qlIndexFixing($AC$5,AZ1228,TRUE,_xll.ohTrigger(Trigger,Trigger12M))</f>
        <v>2.2362052918210737E-2</v>
      </c>
      <c r="BD1228" s="246">
        <f>_xll.qlIndexFixing($BE$1,AZ1228,TRUE,_xll.ohTrigger(Trigger,Trigger12M))</f>
        <v>2.2519134666012811E-2</v>
      </c>
    </row>
    <row r="1229" spans="51:56" ht="11.25" customHeight="1" x14ac:dyDescent="0.25">
      <c r="AY1229" s="102" t="s">
        <v>83</v>
      </c>
      <c r="AZ1229" s="101">
        <f>_xll.qlInterestRateIndexFixingDate(Currency&amp;"ibor"&amp;Tenor,BA1229,Trigger)</f>
        <v>47947</v>
      </c>
      <c r="BA1229" s="101">
        <f>_xll.qlCalendarAdvance(Calendar,BA1228,AY1229,"f",,Trigger)</f>
        <v>47953</v>
      </c>
      <c r="BB1229" s="101">
        <f>_xll.qlInterestRateIndexMaturity(Currency&amp;"ibor"&amp;Tenor,BA1229,Trigger)</f>
        <v>48319</v>
      </c>
      <c r="BC1229" s="246">
        <f>_xll.qlIndexFixing($AC$5,AZ1229,TRUE,_xll.ohTrigger(Trigger,Trigger12M))</f>
        <v>2.2350747552172496E-2</v>
      </c>
      <c r="BD1229" s="246">
        <f>_xll.qlIndexFixing($BE$1,AZ1229,TRUE,_xll.ohTrigger(Trigger,Trigger12M))</f>
        <v>2.2508646804305334E-2</v>
      </c>
    </row>
    <row r="1230" spans="51:56" ht="11.25" customHeight="1" x14ac:dyDescent="0.25">
      <c r="AY1230" s="102" t="s">
        <v>83</v>
      </c>
      <c r="AZ1230" s="101">
        <f>_xll.qlInterestRateIndexFixingDate(Currency&amp;"ibor"&amp;Tenor,BA1230,Trigger)</f>
        <v>47956</v>
      </c>
      <c r="BA1230" s="101">
        <f>_xll.qlCalendarAdvance(Calendar,BA1229,AY1230,"f",,Trigger)</f>
        <v>47960</v>
      </c>
      <c r="BB1230" s="101">
        <f>_xll.qlInterestRateIndexMaturity(Currency&amp;"ibor"&amp;Tenor,BA1230,Trigger)</f>
        <v>48326</v>
      </c>
      <c r="BC1230" s="246">
        <f>_xll.qlIndexFixing($AC$5,AZ1230,TRUE,_xll.ohTrigger(Trigger,Trigger12M))</f>
        <v>2.2344080972518936E-2</v>
      </c>
      <c r="BD1230" s="246">
        <f>_xll.qlIndexFixing($BE$1,AZ1230,TRUE,_xll.ohTrigger(Trigger,Trigger12M))</f>
        <v>2.2502024399414202E-2</v>
      </c>
    </row>
    <row r="1231" spans="51:56" ht="11.25" customHeight="1" x14ac:dyDescent="0.25">
      <c r="AY1231" s="102" t="s">
        <v>83</v>
      </c>
      <c r="AZ1231" s="101">
        <f>_xll.qlInterestRateIndexFixingDate(Currency&amp;"ibor"&amp;Tenor,BA1231,Trigger)</f>
        <v>47963</v>
      </c>
      <c r="BA1231" s="101">
        <f>_xll.qlCalendarAdvance(Calendar,BA1230,AY1231,"f",,Trigger)</f>
        <v>47967</v>
      </c>
      <c r="BB1231" s="101">
        <f>_xll.qlInterestRateIndexMaturity(Currency&amp;"ibor"&amp;Tenor,BA1231,Trigger)</f>
        <v>48333</v>
      </c>
      <c r="BC1231" s="246">
        <f>_xll.qlIndexFixing($AC$5,AZ1231,TRUE,_xll.ohTrigger(Trigger,Trigger12M))</f>
        <v>2.23373663036283E-2</v>
      </c>
      <c r="BD1231" s="246">
        <f>_xll.qlIndexFixing($BE$1,AZ1231,TRUE,_xll.ohTrigger(Trigger,Trigger12M))</f>
        <v>2.2495344077746778E-2</v>
      </c>
    </row>
    <row r="1232" spans="51:56" ht="11.25" customHeight="1" x14ac:dyDescent="0.25">
      <c r="AY1232" s="102" t="s">
        <v>83</v>
      </c>
      <c r="AZ1232" s="101">
        <f>_xll.qlInterestRateIndexFixingDate(Currency&amp;"ibor"&amp;Tenor,BA1232,Trigger)</f>
        <v>47970</v>
      </c>
      <c r="BA1232" s="101">
        <f>_xll.qlCalendarAdvance(Calendar,BA1231,AY1232,"f",,Trigger)</f>
        <v>47974</v>
      </c>
      <c r="BB1232" s="101">
        <f>_xll.qlInterestRateIndexMaturity(Currency&amp;"ibor"&amp;Tenor,BA1232,Trigger)</f>
        <v>48340</v>
      </c>
      <c r="BC1232" s="246">
        <f>_xll.qlIndexFixing($AC$5,AZ1232,TRUE,_xll.ohTrigger(Trigger,Trigger12M))</f>
        <v>2.2330603546464635E-2</v>
      </c>
      <c r="BD1232" s="246">
        <f>_xll.qlIndexFixing($BE$1,AZ1232,TRUE,_xll.ohTrigger(Trigger,Trigger12M))</f>
        <v>2.2488605840457764E-2</v>
      </c>
    </row>
    <row r="1233" spans="51:56" ht="11.25" customHeight="1" x14ac:dyDescent="0.25">
      <c r="AY1233" s="102" t="s">
        <v>83</v>
      </c>
      <c r="AZ1233" s="101">
        <f>_xll.qlInterestRateIndexFixingDate(Currency&amp;"ibor"&amp;Tenor,BA1233,Trigger)</f>
        <v>47977</v>
      </c>
      <c r="BA1233" s="101">
        <f>_xll.qlCalendarAdvance(Calendar,BA1232,AY1233,"f",,Trigger)</f>
        <v>47981</v>
      </c>
      <c r="BB1233" s="101">
        <f>_xll.qlInterestRateIndexMaturity(Currency&amp;"ibor"&amp;Tenor,BA1233,Trigger)</f>
        <v>48347</v>
      </c>
      <c r="BC1233" s="246">
        <f>_xll.qlIndexFixing($AC$5,AZ1233,TRUE,_xll.ohTrigger(Trigger,Trigger12M))</f>
        <v>2.2323792701998083E-2</v>
      </c>
      <c r="BD1233" s="246">
        <f>_xll.qlIndexFixing($BE$1,AZ1233,TRUE,_xll.ohTrigger(Trigger,Trigger12M))</f>
        <v>2.2481809688711479E-2</v>
      </c>
    </row>
    <row r="1234" spans="51:56" ht="11.25" customHeight="1" x14ac:dyDescent="0.25">
      <c r="AY1234" s="102" t="s">
        <v>83</v>
      </c>
      <c r="AZ1234" s="101">
        <f>_xll.qlInterestRateIndexFixingDate(Currency&amp;"ibor"&amp;Tenor,BA1234,Trigger)</f>
        <v>47984</v>
      </c>
      <c r="BA1234" s="101">
        <f>_xll.qlCalendarAdvance(Calendar,BA1233,AY1234,"f",,Trigger)</f>
        <v>47988</v>
      </c>
      <c r="BB1234" s="101">
        <f>_xll.qlInterestRateIndexMaturity(Currency&amp;"ibor"&amp;Tenor,BA1234,Trigger)</f>
        <v>48354</v>
      </c>
      <c r="BC1234" s="246">
        <f>_xll.qlIndexFixing($AC$5,AZ1234,TRUE,_xll.ohTrigger(Trigger,Trigger12M))</f>
        <v>2.2316933771206228E-2</v>
      </c>
      <c r="BD1234" s="246">
        <f>_xll.qlIndexFixing($BE$1,AZ1234,TRUE,_xll.ohTrigger(Trigger,Trigger12M))</f>
        <v>2.247495562368184E-2</v>
      </c>
    </row>
    <row r="1235" spans="51:56" ht="11.25" customHeight="1" x14ac:dyDescent="0.25">
      <c r="AY1235" s="102" t="s">
        <v>83</v>
      </c>
      <c r="AZ1235" s="101">
        <f>_xll.qlInterestRateIndexFixingDate(Currency&amp;"ibor"&amp;Tenor,BA1235,Trigger)</f>
        <v>47991</v>
      </c>
      <c r="BA1235" s="101">
        <f>_xll.qlCalendarAdvance(Calendar,BA1234,AY1235,"f",,Trigger)</f>
        <v>47995</v>
      </c>
      <c r="BB1235" s="101">
        <f>_xll.qlInterestRateIndexMaturity(Currency&amp;"ibor"&amp;Tenor,BA1235,Trigger)</f>
        <v>48361</v>
      </c>
      <c r="BC1235" s="246">
        <f>_xll.qlIndexFixing($AC$5,AZ1235,TRUE,_xll.ohTrigger(Trigger,Trigger12M))</f>
        <v>2.2310026755073199E-2</v>
      </c>
      <c r="BD1235" s="246">
        <f>_xll.qlIndexFixing($BE$1,AZ1235,TRUE,_xll.ohTrigger(Trigger,Trigger12M))</f>
        <v>2.2468043646553481E-2</v>
      </c>
    </row>
    <row r="1236" spans="51:56" ht="11.25" customHeight="1" x14ac:dyDescent="0.25">
      <c r="AY1236" s="102" t="s">
        <v>83</v>
      </c>
      <c r="AZ1236" s="101">
        <f>_xll.qlInterestRateIndexFixingDate(Currency&amp;"ibor"&amp;Tenor,BA1236,Trigger)</f>
        <v>47998</v>
      </c>
      <c r="BA1236" s="101">
        <f>_xll.qlCalendarAdvance(Calendar,BA1235,AY1236,"f",,Trigger)</f>
        <v>48002</v>
      </c>
      <c r="BB1236" s="101">
        <f>_xll.qlInterestRateIndexMaturity(Currency&amp;"ibor"&amp;Tenor,BA1236,Trigger)</f>
        <v>48368</v>
      </c>
      <c r="BC1236" s="246">
        <f>_xll.qlIndexFixing($AC$5,AZ1236,TRUE,_xll.ohTrigger(Trigger,Trigger12M))</f>
        <v>2.2303071654590115E-2</v>
      </c>
      <c r="BD1236" s="246">
        <f>_xll.qlIndexFixing($BE$1,AZ1236,TRUE,_xll.ohTrigger(Trigger,Trigger12M))</f>
        <v>2.24610737585202E-2</v>
      </c>
    </row>
    <row r="1237" spans="51:56" ht="11.25" customHeight="1" x14ac:dyDescent="0.25">
      <c r="AY1237" s="102" t="s">
        <v>83</v>
      </c>
      <c r="AZ1237" s="101">
        <f>_xll.qlInterestRateIndexFixingDate(Currency&amp;"ibor"&amp;Tenor,BA1237,Trigger)</f>
        <v>48005</v>
      </c>
      <c r="BA1237" s="101">
        <f>_xll.qlCalendarAdvance(Calendar,BA1236,AY1237,"f",,Trigger)</f>
        <v>48009</v>
      </c>
      <c r="BB1237" s="101">
        <f>_xll.qlInterestRateIndexMaturity(Currency&amp;"ibor"&amp;Tenor,BA1237,Trigger)</f>
        <v>48375</v>
      </c>
      <c r="BC1237" s="246">
        <f>_xll.qlIndexFixing($AC$5,AZ1237,TRUE,_xll.ohTrigger(Trigger,Trigger12M))</f>
        <v>2.2296068470755305E-2</v>
      </c>
      <c r="BD1237" s="246">
        <f>_xll.qlIndexFixing($BE$1,AZ1237,TRUE,_xll.ohTrigger(Trigger,Trigger12M))</f>
        <v>2.2454045960786709E-2</v>
      </c>
    </row>
    <row r="1238" spans="51:56" ht="11.25" customHeight="1" x14ac:dyDescent="0.25">
      <c r="AY1238" s="102" t="s">
        <v>83</v>
      </c>
      <c r="AZ1238" s="101">
        <f>_xll.qlInterestRateIndexFixingDate(Currency&amp;"ibor"&amp;Tenor,BA1238,Trigger)</f>
        <v>48012</v>
      </c>
      <c r="BA1238" s="101">
        <f>_xll.qlCalendarAdvance(Calendar,BA1237,AY1238,"f",,Trigger)</f>
        <v>48016</v>
      </c>
      <c r="BB1238" s="101">
        <f>_xll.qlInterestRateIndexMaturity(Currency&amp;"ibor"&amp;Tenor,BA1238,Trigger)</f>
        <v>48382</v>
      </c>
      <c r="BC1238" s="246">
        <f>_xll.qlIndexFixing($AC$5,AZ1238,TRUE,_xll.ohTrigger(Trigger,Trigger12M))</f>
        <v>2.2289017204573651E-2</v>
      </c>
      <c r="BD1238" s="246">
        <f>_xll.qlIndexFixing($BE$1,AZ1238,TRUE,_xll.ohTrigger(Trigger,Trigger12M))</f>
        <v>2.2446960254566693E-2</v>
      </c>
    </row>
    <row r="1239" spans="51:56" ht="11.25" customHeight="1" x14ac:dyDescent="0.25">
      <c r="AY1239" s="102" t="s">
        <v>83</v>
      </c>
      <c r="AZ1239" s="101">
        <f>_xll.qlInterestRateIndexFixingDate(Currency&amp;"ibor"&amp;Tenor,BA1239,Trigger)</f>
        <v>48019</v>
      </c>
      <c r="BA1239" s="101">
        <f>_xll.qlCalendarAdvance(Calendar,BA1238,AY1239,"f",,Trigger)</f>
        <v>48023</v>
      </c>
      <c r="BB1239" s="101">
        <f>_xll.qlInterestRateIndexMaturity(Currency&amp;"ibor"&amp;Tenor,BA1239,Trigger)</f>
        <v>48389</v>
      </c>
      <c r="BC1239" s="246">
        <f>_xll.qlIndexFixing($AC$5,AZ1239,TRUE,_xll.ohTrigger(Trigger,Trigger12M))</f>
        <v>2.2281917857056795E-2</v>
      </c>
      <c r="BD1239" s="246">
        <f>_xll.qlIndexFixing($BE$1,AZ1239,TRUE,_xll.ohTrigger(Trigger,Trigger12M))</f>
        <v>2.2439816641084957E-2</v>
      </c>
    </row>
    <row r="1240" spans="51:56" ht="11.25" customHeight="1" x14ac:dyDescent="0.25">
      <c r="AY1240" s="102" t="s">
        <v>83</v>
      </c>
      <c r="AZ1240" s="101">
        <f>_xll.qlInterestRateIndexFixingDate(Currency&amp;"ibor"&amp;Tenor,BA1240,Trigger)</f>
        <v>48026</v>
      </c>
      <c r="BA1240" s="101">
        <f>_xll.qlCalendarAdvance(Calendar,BA1239,AY1240,"f",,Trigger)</f>
        <v>48030</v>
      </c>
      <c r="BB1240" s="101">
        <f>_xll.qlInterestRateIndexMaturity(Currency&amp;"ibor"&amp;Tenor,BA1240,Trigger)</f>
        <v>48396</v>
      </c>
      <c r="BC1240" s="246">
        <f>_xll.qlIndexFixing($AC$5,AZ1240,TRUE,_xll.ohTrigger(Trigger,Trigger12M))</f>
        <v>2.2274770429223385E-2</v>
      </c>
      <c r="BD1240" s="246">
        <f>_xll.qlIndexFixing($BE$1,AZ1240,TRUE,_xll.ohTrigger(Trigger,Trigger12M))</f>
        <v>2.2432615121575707E-2</v>
      </c>
    </row>
    <row r="1241" spans="51:56" ht="11.25" customHeight="1" x14ac:dyDescent="0.25">
      <c r="AY1241" s="102" t="s">
        <v>83</v>
      </c>
      <c r="AZ1241" s="101">
        <f>_xll.qlInterestRateIndexFixingDate(Currency&amp;"ibor"&amp;Tenor,BA1241,Trigger)</f>
        <v>48033</v>
      </c>
      <c r="BA1241" s="101">
        <f>_xll.qlCalendarAdvance(Calendar,BA1240,AY1241,"f",,Trigger)</f>
        <v>48037</v>
      </c>
      <c r="BB1241" s="101">
        <f>_xll.qlInterestRateIndexMaturity(Currency&amp;"ibor"&amp;Tenor,BA1241,Trigger)</f>
        <v>48403</v>
      </c>
      <c r="BC1241" s="246">
        <f>_xll.qlIndexFixing($AC$5,AZ1241,TRUE,_xll.ohTrigger(Trigger,Trigger12M))</f>
        <v>2.2267264478092581E-2</v>
      </c>
      <c r="BD1241" s="246">
        <f>_xll.qlIndexFixing($BE$1,AZ1241,TRUE,_xll.ohTrigger(Trigger,Trigger12M))</f>
        <v>2.2425355697282975E-2</v>
      </c>
    </row>
    <row r="1242" spans="51:56" ht="11.25" customHeight="1" x14ac:dyDescent="0.25">
      <c r="AY1242" s="102" t="s">
        <v>83</v>
      </c>
      <c r="AZ1242" s="101">
        <f>_xll.qlInterestRateIndexFixingDate(Currency&amp;"ibor"&amp;Tenor,BA1242,Trigger)</f>
        <v>48040</v>
      </c>
      <c r="BA1242" s="101">
        <f>_xll.qlCalendarAdvance(Calendar,BA1241,AY1242,"f",,Trigger)</f>
        <v>48044</v>
      </c>
      <c r="BB1242" s="101">
        <f>_xll.qlInterestRateIndexMaturity(Currency&amp;"ibor"&amp;Tenor,BA1242,Trigger)</f>
        <v>48410</v>
      </c>
      <c r="BC1242" s="246">
        <f>_xll.qlIndexFixing($AC$5,AZ1242,TRUE,_xll.ohTrigger(Trigger,Trigger12M))</f>
        <v>2.225966058640972E-2</v>
      </c>
      <c r="BD1242" s="246">
        <f>_xll.qlIndexFixing($BE$1,AZ1242,TRUE,_xll.ohTrigger(Trigger,Trigger12M))</f>
        <v>2.2418038369460838E-2</v>
      </c>
    </row>
    <row r="1243" spans="51:56" ht="11.25" customHeight="1" x14ac:dyDescent="0.25">
      <c r="AY1243" s="102" t="s">
        <v>83</v>
      </c>
      <c r="AZ1243" s="101">
        <f>_xll.qlInterestRateIndexFixingDate(Currency&amp;"ibor"&amp;Tenor,BA1243,Trigger)</f>
        <v>48047</v>
      </c>
      <c r="BA1243" s="101">
        <f>_xll.qlCalendarAdvance(Calendar,BA1242,AY1243,"f",,Trigger)</f>
        <v>48051</v>
      </c>
      <c r="BB1243" s="101">
        <f>_xll.qlInterestRateIndexMaturity(Currency&amp;"ibor"&amp;Tenor,BA1243,Trigger)</f>
        <v>48417</v>
      </c>
      <c r="BC1243" s="246">
        <f>_xll.qlIndexFixing($AC$5,AZ1243,TRUE,_xll.ohTrigger(Trigger,Trigger12M))</f>
        <v>2.225201064037767E-2</v>
      </c>
      <c r="BD1243" s="246">
        <f>_xll.qlIndexFixing($BE$1,AZ1243,TRUE,_xll.ohTrigger(Trigger,Trigger12M))</f>
        <v>2.2410663139373864E-2</v>
      </c>
    </row>
    <row r="1244" spans="51:56" ht="11.25" customHeight="1" x14ac:dyDescent="0.25">
      <c r="AY1244" s="102" t="s">
        <v>83</v>
      </c>
      <c r="AZ1244" s="101">
        <f>_xll.qlInterestRateIndexFixingDate(Currency&amp;"ibor"&amp;Tenor,BA1244,Trigger)</f>
        <v>48054</v>
      </c>
      <c r="BA1244" s="101">
        <f>_xll.qlCalendarAdvance(Calendar,BA1243,AY1244,"f",,Trigger)</f>
        <v>48058</v>
      </c>
      <c r="BB1244" s="101">
        <f>_xll.qlInterestRateIndexMaturity(Currency&amp;"ibor"&amp;Tenor,BA1244,Trigger)</f>
        <v>48424</v>
      </c>
      <c r="BC1244" s="246">
        <f>_xll.qlIndexFixing($AC$5,AZ1244,TRUE,_xll.ohTrigger(Trigger,Trigger12M))</f>
        <v>2.2244314641048271E-2</v>
      </c>
      <c r="BD1244" s="246">
        <f>_xll.qlIndexFixing($BE$1,AZ1244,TRUE,_xll.ohTrigger(Trigger,Trigger12M))</f>
        <v>2.2403230008296002E-2</v>
      </c>
    </row>
    <row r="1245" spans="51:56" ht="11.25" customHeight="1" x14ac:dyDescent="0.25">
      <c r="AY1245" s="102" t="s">
        <v>83</v>
      </c>
      <c r="AZ1245" s="101">
        <f>_xll.qlInterestRateIndexFixingDate(Currency&amp;"ibor"&amp;Tenor,BA1245,Trigger)</f>
        <v>48061</v>
      </c>
      <c r="BA1245" s="101">
        <f>_xll.qlCalendarAdvance(Calendar,BA1244,AY1245,"f",,Trigger)</f>
        <v>48065</v>
      </c>
      <c r="BB1245" s="101">
        <f>_xll.qlInterestRateIndexMaturity(Currency&amp;"ibor"&amp;Tenor,BA1245,Trigger)</f>
        <v>48431</v>
      </c>
      <c r="BC1245" s="246">
        <f>_xll.qlIndexFixing($AC$5,AZ1245,TRUE,_xll.ohTrigger(Trigger,Trigger12M))</f>
        <v>2.2236572589479472E-2</v>
      </c>
      <c r="BD1245" s="246">
        <f>_xll.qlIndexFixing($BE$1,AZ1245,TRUE,_xll.ohTrigger(Trigger,Trigger12M))</f>
        <v>2.2395738977511469E-2</v>
      </c>
    </row>
    <row r="1246" spans="51:56" ht="11.25" customHeight="1" x14ac:dyDescent="0.25">
      <c r="AY1246" s="102" t="s">
        <v>83</v>
      </c>
      <c r="AZ1246" s="101">
        <f>_xll.qlInterestRateIndexFixingDate(Currency&amp;"ibor"&amp;Tenor,BA1246,Trigger)</f>
        <v>48068</v>
      </c>
      <c r="BA1246" s="101">
        <f>_xll.qlCalendarAdvance(Calendar,BA1245,AY1246,"f",,Trigger)</f>
        <v>48072</v>
      </c>
      <c r="BB1246" s="101">
        <f>_xll.qlInterestRateIndexMaturity(Currency&amp;"ibor"&amp;Tenor,BA1246,Trigger)</f>
        <v>48438</v>
      </c>
      <c r="BC1246" s="246">
        <f>_xll.qlIndexFixing($AC$5,AZ1246,TRUE,_xll.ohTrigger(Trigger,Trigger12M))</f>
        <v>2.2228784486735775E-2</v>
      </c>
      <c r="BD1246" s="246">
        <f>_xll.qlIndexFixing($BE$1,AZ1246,TRUE,_xll.ohTrigger(Trigger,Trigger12M))</f>
        <v>2.2388190048315191E-2</v>
      </c>
    </row>
    <row r="1247" spans="51:56" ht="11.25" customHeight="1" x14ac:dyDescent="0.25">
      <c r="AY1247" s="102" t="s">
        <v>83</v>
      </c>
      <c r="AZ1247" s="101">
        <f>_xll.qlInterestRateIndexFixingDate(Currency&amp;"ibor"&amp;Tenor,BA1247,Trigger)</f>
        <v>48075</v>
      </c>
      <c r="BA1247" s="101">
        <f>_xll.qlCalendarAdvance(Calendar,BA1246,AY1247,"f",,Trigger)</f>
        <v>48079</v>
      </c>
      <c r="BB1247" s="101">
        <f>_xll.qlInterestRateIndexMaturity(Currency&amp;"ibor"&amp;Tenor,BA1247,Trigger)</f>
        <v>48445</v>
      </c>
      <c r="BC1247" s="246">
        <f>_xll.qlIndexFixing($AC$5,AZ1247,TRUE,_xll.ohTrigger(Trigger,Trigger12M))</f>
        <v>2.222095033388715E-2</v>
      </c>
      <c r="BD1247" s="246">
        <f>_xll.qlIndexFixing($BE$1,AZ1247,TRUE,_xll.ohTrigger(Trigger,Trigger12M))</f>
        <v>2.23805832220106E-2</v>
      </c>
    </row>
    <row r="1248" spans="51:56" ht="11.25" customHeight="1" x14ac:dyDescent="0.25">
      <c r="AY1248" s="102" t="s">
        <v>83</v>
      </c>
      <c r="AZ1248" s="101">
        <f>_xll.qlInterestRateIndexFixingDate(Currency&amp;"ibor"&amp;Tenor,BA1248,Trigger)</f>
        <v>48082</v>
      </c>
      <c r="BA1248" s="101">
        <f>_xll.qlCalendarAdvance(Calendar,BA1247,AY1248,"f",,Trigger)</f>
        <v>48086</v>
      </c>
      <c r="BB1248" s="101">
        <f>_xll.qlInterestRateIndexMaturity(Currency&amp;"ibor"&amp;Tenor,BA1248,Trigger)</f>
        <v>48452</v>
      </c>
      <c r="BC1248" s="246">
        <f>_xll.qlIndexFixing($AC$5,AZ1248,TRUE,_xll.ohTrigger(Trigger,Trigger12M))</f>
        <v>2.2213070132011417E-2</v>
      </c>
      <c r="BD1248" s="246">
        <f>_xll.qlIndexFixing($BE$1,AZ1248,TRUE,_xll.ohTrigger(Trigger,Trigger12M))</f>
        <v>2.2372918499912062E-2</v>
      </c>
    </row>
    <row r="1249" spans="51:56" ht="11.25" customHeight="1" x14ac:dyDescent="0.25">
      <c r="AY1249" s="102" t="s">
        <v>83</v>
      </c>
      <c r="AZ1249" s="101">
        <f>_xll.qlInterestRateIndexFixingDate(Currency&amp;"ibor"&amp;Tenor,BA1249,Trigger)</f>
        <v>48089</v>
      </c>
      <c r="BA1249" s="101">
        <f>_xll.qlCalendarAdvance(Calendar,BA1248,AY1249,"f",,Trigger)</f>
        <v>48093</v>
      </c>
      <c r="BB1249" s="101">
        <f>_xll.qlInterestRateIndexMaturity(Currency&amp;"ibor"&amp;Tenor,BA1249,Trigger)</f>
        <v>48459</v>
      </c>
      <c r="BC1249" s="246">
        <f>_xll.qlIndexFixing($AC$5,AZ1249,TRUE,_xll.ohTrigger(Trigger,Trigger12M))</f>
        <v>2.2205143882191431E-2</v>
      </c>
      <c r="BD1249" s="246">
        <f>_xll.qlIndexFixing($BE$1,AZ1249,TRUE,_xll.ohTrigger(Trigger,Trigger12M))</f>
        <v>2.2365195883343975E-2</v>
      </c>
    </row>
    <row r="1250" spans="51:56" ht="11.25" customHeight="1" x14ac:dyDescent="0.25">
      <c r="AY1250" s="102" t="s">
        <v>83</v>
      </c>
      <c r="AZ1250" s="101">
        <f>_xll.qlInterestRateIndexFixingDate(Currency&amp;"ibor"&amp;Tenor,BA1250,Trigger)</f>
        <v>48096</v>
      </c>
      <c r="BA1250" s="101">
        <f>_xll.qlCalendarAdvance(Calendar,BA1249,AY1250,"f",,Trigger)</f>
        <v>48100</v>
      </c>
      <c r="BB1250" s="101">
        <f>_xll.qlInterestRateIndexMaturity(Currency&amp;"ibor"&amp;Tenor,BA1250,Trigger)</f>
        <v>48466</v>
      </c>
      <c r="BC1250" s="246">
        <f>_xll.qlIndexFixing($AC$5,AZ1250,TRUE,_xll.ohTrigger(Trigger,Trigger12M))</f>
        <v>2.2197171585516592E-2</v>
      </c>
      <c r="BD1250" s="246">
        <f>_xll.qlIndexFixing($BE$1,AZ1250,TRUE,_xll.ohTrigger(Trigger,Trigger12M))</f>
        <v>2.2357415373641013E-2</v>
      </c>
    </row>
    <row r="1251" spans="51:56" ht="11.25" customHeight="1" x14ac:dyDescent="0.25">
      <c r="AY1251" s="102" t="s">
        <v>83</v>
      </c>
      <c r="AZ1251" s="101">
        <f>_xll.qlInterestRateIndexFixingDate(Currency&amp;"ibor"&amp;Tenor,BA1251,Trigger)</f>
        <v>48103</v>
      </c>
      <c r="BA1251" s="101">
        <f>_xll.qlCalendarAdvance(Calendar,BA1250,AY1251,"f",,Trigger)</f>
        <v>48107</v>
      </c>
      <c r="BB1251" s="101">
        <f>_xll.qlInterestRateIndexMaturity(Currency&amp;"ibor"&amp;Tenor,BA1251,Trigger)</f>
        <v>48473</v>
      </c>
      <c r="BC1251" s="246">
        <f>_xll.qlIndexFixing($AC$5,AZ1251,TRUE,_xll.ohTrigger(Trigger,Trigger12M))</f>
        <v>2.2189153243082852E-2</v>
      </c>
      <c r="BD1251" s="246">
        <f>_xll.qlIndexFixing($BE$1,AZ1251,TRUE,_xll.ohTrigger(Trigger,Trigger12M))</f>
        <v>2.2349576972146359E-2</v>
      </c>
    </row>
    <row r="1252" spans="51:56" ht="11.25" customHeight="1" x14ac:dyDescent="0.25">
      <c r="AY1252" s="102" t="s">
        <v>83</v>
      </c>
      <c r="AZ1252" s="101">
        <f>_xll.qlInterestRateIndexFixingDate(Currency&amp;"ibor"&amp;Tenor,BA1252,Trigger)</f>
        <v>48110</v>
      </c>
      <c r="BA1252" s="101">
        <f>_xll.qlCalendarAdvance(Calendar,BA1251,AY1252,"f",,Trigger)</f>
        <v>48114</v>
      </c>
      <c r="BB1252" s="101">
        <f>_xll.qlInterestRateIndexMaturity(Currency&amp;"ibor"&amp;Tenor,BA1252,Trigger)</f>
        <v>48480</v>
      </c>
      <c r="BC1252" s="246">
        <f>_xll.qlIndexFixing($AC$5,AZ1252,TRUE,_xll.ohTrigger(Trigger,Trigger12M))</f>
        <v>2.2181088855993153E-2</v>
      </c>
      <c r="BD1252" s="246">
        <f>_xll.qlIndexFixing($BE$1,AZ1252,TRUE,_xll.ohTrigger(Trigger,Trigger12M))</f>
        <v>2.2341680680215002E-2</v>
      </c>
    </row>
    <row r="1253" spans="51:56" ht="11.25" customHeight="1" x14ac:dyDescent="0.25">
      <c r="AY1253" s="102" t="s">
        <v>83</v>
      </c>
      <c r="AZ1253" s="101">
        <f>_xll.qlInterestRateIndexFixingDate(Currency&amp;"ibor"&amp;Tenor,BA1253,Trigger)</f>
        <v>48117</v>
      </c>
      <c r="BA1253" s="101">
        <f>_xll.qlCalendarAdvance(Calendar,BA1252,AY1253,"f",,Trigger)</f>
        <v>48121</v>
      </c>
      <c r="BB1253" s="101">
        <f>_xll.qlInterestRateIndexMaturity(Currency&amp;"ibor"&amp;Tenor,BA1253,Trigger)</f>
        <v>48487</v>
      </c>
      <c r="BC1253" s="246">
        <f>_xll.qlIndexFixing($AC$5,AZ1253,TRUE,_xll.ohTrigger(Trigger,Trigger12M))</f>
        <v>2.2172978425355247E-2</v>
      </c>
      <c r="BD1253" s="246">
        <f>_xll.qlIndexFixing($BE$1,AZ1253,TRUE,_xll.ohTrigger(Trigger,Trigger12M))</f>
        <v>2.2333726499210654E-2</v>
      </c>
    </row>
    <row r="1254" spans="51:56" ht="11.25" customHeight="1" x14ac:dyDescent="0.25">
      <c r="AY1254" s="102" t="s">
        <v>83</v>
      </c>
      <c r="AZ1254" s="101">
        <f>_xll.qlInterestRateIndexFixingDate(Currency&amp;"ibor"&amp;Tenor,BA1254,Trigger)</f>
        <v>48124</v>
      </c>
      <c r="BA1254" s="101">
        <f>_xll.qlCalendarAdvance(Calendar,BA1253,AY1254,"f",,Trigger)</f>
        <v>48128</v>
      </c>
      <c r="BB1254" s="101">
        <f>_xll.qlInterestRateIndexMaturity(Currency&amp;"ibor"&amp;Tenor,BA1254,Trigger)</f>
        <v>48494</v>
      </c>
      <c r="BC1254" s="246">
        <f>_xll.qlIndexFixing($AC$5,AZ1254,TRUE,_xll.ohTrigger(Trigger,Trigger12M))</f>
        <v>2.2164821952284523E-2</v>
      </c>
      <c r="BD1254" s="246">
        <f>_xll.qlIndexFixing($BE$1,AZ1254,TRUE,_xll.ohTrigger(Trigger,Trigger12M))</f>
        <v>2.2325714430508178E-2</v>
      </c>
    </row>
    <row r="1255" spans="51:56" ht="11.25" customHeight="1" x14ac:dyDescent="0.25">
      <c r="AY1255" s="102" t="s">
        <v>83</v>
      </c>
      <c r="AZ1255" s="101">
        <f>_xll.qlInterestRateIndexFixingDate(Currency&amp;"ibor"&amp;Tenor,BA1255,Trigger)</f>
        <v>48131</v>
      </c>
      <c r="BA1255" s="101">
        <f>_xll.qlCalendarAdvance(Calendar,BA1254,AY1255,"f",,Trigger)</f>
        <v>48135</v>
      </c>
      <c r="BB1255" s="101">
        <f>_xll.qlInterestRateIndexMaturity(Currency&amp;"ibor"&amp;Tenor,BA1255,Trigger)</f>
        <v>48501</v>
      </c>
      <c r="BC1255" s="246">
        <f>_xll.qlIndexFixing($AC$5,AZ1255,TRUE,_xll.ohTrigger(Trigger,Trigger12M))</f>
        <v>2.2156619437901617E-2</v>
      </c>
      <c r="BD1255" s="246">
        <f>_xll.qlIndexFixing($BE$1,AZ1255,TRUE,_xll.ohTrigger(Trigger,Trigger12M))</f>
        <v>2.2317644475490939E-2</v>
      </c>
    </row>
    <row r="1256" spans="51:56" ht="11.25" customHeight="1" x14ac:dyDescent="0.25">
      <c r="AY1256" s="102" t="s">
        <v>83</v>
      </c>
      <c r="AZ1256" s="101">
        <f>_xll.qlInterestRateIndexFixingDate(Currency&amp;"ibor"&amp;Tenor,BA1256,Trigger)</f>
        <v>48138</v>
      </c>
      <c r="BA1256" s="101">
        <f>_xll.qlCalendarAdvance(Calendar,BA1255,AY1256,"f",,Trigger)</f>
        <v>48142</v>
      </c>
      <c r="BB1256" s="101">
        <f>_xll.qlInterestRateIndexMaturity(Currency&amp;"ibor"&amp;Tenor,BA1256,Trigger)</f>
        <v>48508</v>
      </c>
      <c r="BC1256" s="246">
        <f>_xll.qlIndexFixing($AC$5,AZ1256,TRUE,_xll.ohTrigger(Trigger,Trigger12M))</f>
        <v>2.2148370883335024E-2</v>
      </c>
      <c r="BD1256" s="246">
        <f>_xll.qlIndexFixing($BE$1,AZ1256,TRUE,_xll.ohTrigger(Trigger,Trigger12M))</f>
        <v>2.2309516635553896E-2</v>
      </c>
    </row>
    <row r="1257" spans="51:56" ht="11.25" customHeight="1" x14ac:dyDescent="0.25">
      <c r="AY1257" s="102" t="s">
        <v>83</v>
      </c>
      <c r="AZ1257" s="101">
        <f>_xll.qlInterestRateIndexFixingDate(Currency&amp;"ibor"&amp;Tenor,BA1257,Trigger)</f>
        <v>48145</v>
      </c>
      <c r="BA1257" s="101">
        <f>_xll.qlCalendarAdvance(Calendar,BA1256,AY1257,"f",,Trigger)</f>
        <v>48149</v>
      </c>
      <c r="BB1257" s="101">
        <f>_xll.qlInterestRateIndexMaturity(Currency&amp;"ibor"&amp;Tenor,BA1257,Trigger)</f>
        <v>48515</v>
      </c>
      <c r="BC1257" s="246">
        <f>_xll.qlIndexFixing($AC$5,AZ1257,TRUE,_xll.ohTrigger(Trigger,Trigger12M))</f>
        <v>2.2140076289717824E-2</v>
      </c>
      <c r="BD1257" s="246">
        <f>_xll.qlIndexFixing($BE$1,AZ1257,TRUE,_xll.ohTrigger(Trigger,Trigger12M))</f>
        <v>2.2301330912100726E-2</v>
      </c>
    </row>
    <row r="1258" spans="51:56" ht="11.25" customHeight="1" x14ac:dyDescent="0.25">
      <c r="AY1258" s="102" t="s">
        <v>83</v>
      </c>
      <c r="AZ1258" s="101">
        <f>_xll.qlInterestRateIndexFixingDate(Currency&amp;"ibor"&amp;Tenor,BA1258,Trigger)</f>
        <v>48152</v>
      </c>
      <c r="BA1258" s="101">
        <f>_xll.qlCalendarAdvance(Calendar,BA1257,AY1258,"f",,Trigger)</f>
        <v>48156</v>
      </c>
      <c r="BB1258" s="101">
        <f>_xll.qlInterestRateIndexMaturity(Currency&amp;"ibor"&amp;Tenor,BA1258,Trigger)</f>
        <v>48522</v>
      </c>
      <c r="BC1258" s="246">
        <f>_xll.qlIndexFixing($AC$5,AZ1258,TRUE,_xll.ohTrigger(Trigger,Trigger12M))</f>
        <v>2.2131735658190311E-2</v>
      </c>
      <c r="BD1258" s="246">
        <f>_xll.qlIndexFixing($BE$1,AZ1258,TRUE,_xll.ohTrigger(Trigger,Trigger12M))</f>
        <v>2.2293087306545389E-2</v>
      </c>
    </row>
    <row r="1259" spans="51:56" ht="11.25" customHeight="1" x14ac:dyDescent="0.25">
      <c r="AY1259" s="102" t="s">
        <v>83</v>
      </c>
      <c r="AZ1259" s="101">
        <f>_xll.qlInterestRateIndexFixingDate(Currency&amp;"ibor"&amp;Tenor,BA1259,Trigger)</f>
        <v>48159</v>
      </c>
      <c r="BA1259" s="101">
        <f>_xll.qlCalendarAdvance(Calendar,BA1258,AY1259,"f",,Trigger)</f>
        <v>48163</v>
      </c>
      <c r="BB1259" s="101">
        <f>_xll.qlInterestRateIndexMaturity(Currency&amp;"ibor"&amp;Tenor,BA1259,Trigger)</f>
        <v>48529</v>
      </c>
      <c r="BC1259" s="246">
        <f>_xll.qlIndexFixing($AC$5,AZ1259,TRUE,_xll.ohTrigger(Trigger,Trigger12M))</f>
        <v>2.2123348989899323E-2</v>
      </c>
      <c r="BD1259" s="246">
        <f>_xll.qlIndexFixing($BE$1,AZ1259,TRUE,_xll.ohTrigger(Trigger,Trigger12M))</f>
        <v>2.228478582031275E-2</v>
      </c>
    </row>
    <row r="1260" spans="51:56" ht="11.25" customHeight="1" x14ac:dyDescent="0.25">
      <c r="AY1260" s="102" t="s">
        <v>83</v>
      </c>
      <c r="AZ1260" s="101">
        <f>_xll.qlInterestRateIndexFixingDate(Currency&amp;"ibor"&amp;Tenor,BA1260,Trigger)</f>
        <v>48166</v>
      </c>
      <c r="BA1260" s="101">
        <f>_xll.qlCalendarAdvance(Calendar,BA1259,AY1260,"f",,Trigger)</f>
        <v>48170</v>
      </c>
      <c r="BB1260" s="101">
        <f>_xll.qlInterestRateIndexMaturity(Currency&amp;"ibor"&amp;Tenor,BA1260,Trigger)</f>
        <v>48536</v>
      </c>
      <c r="BC1260" s="246">
        <f>_xll.qlIndexFixing($AC$5,AZ1260,TRUE,_xll.ohTrigger(Trigger,Trigger12M))</f>
        <v>2.2114916285997387E-2</v>
      </c>
      <c r="BD1260" s="246">
        <f>_xll.qlIndexFixing($BE$1,AZ1260,TRUE,_xll.ohTrigger(Trigger,Trigger12M))</f>
        <v>2.2276426454836417E-2</v>
      </c>
    </row>
    <row r="1261" spans="51:56" ht="11.25" customHeight="1" x14ac:dyDescent="0.25">
      <c r="AY1261" s="102" t="s">
        <v>83</v>
      </c>
      <c r="AZ1261" s="101">
        <f>_xll.qlInterestRateIndexFixingDate(Currency&amp;"ibor"&amp;Tenor,BA1261,Trigger)</f>
        <v>48173</v>
      </c>
      <c r="BA1261" s="101">
        <f>_xll.qlCalendarAdvance(Calendar,BA1260,AY1261,"f",,Trigger)</f>
        <v>48177</v>
      </c>
      <c r="BB1261" s="101">
        <f>_xll.qlInterestRateIndexMaturity(Currency&amp;"ibor"&amp;Tenor,BA1261,Trigger)</f>
        <v>48543</v>
      </c>
      <c r="BC1261" s="246">
        <f>_xll.qlIndexFixing($AC$5,AZ1261,TRUE,_xll.ohTrigger(Trigger,Trigger12M))</f>
        <v>2.2106437547644006E-2</v>
      </c>
      <c r="BD1261" s="246">
        <f>_xll.qlIndexFixing($BE$1,AZ1261,TRUE,_xll.ohTrigger(Trigger,Trigger12M))</f>
        <v>2.226800921156092E-2</v>
      </c>
    </row>
    <row r="1262" spans="51:56" ht="11.25" customHeight="1" x14ac:dyDescent="0.25">
      <c r="AY1262" s="102" t="s">
        <v>83</v>
      </c>
      <c r="AZ1262" s="101">
        <f>_xll.qlInterestRateIndexFixingDate(Currency&amp;"ibor"&amp;Tenor,BA1262,Trigger)</f>
        <v>48180</v>
      </c>
      <c r="BA1262" s="101">
        <f>_xll.qlCalendarAdvance(Calendar,BA1261,AY1262,"f",,Trigger)</f>
        <v>48184</v>
      </c>
      <c r="BB1262" s="101">
        <f>_xll.qlInterestRateIndexMaturity(Currency&amp;"ibor"&amp;Tenor,BA1262,Trigger)</f>
        <v>48550</v>
      </c>
      <c r="BC1262" s="246">
        <f>_xll.qlIndexFixing($AC$5,AZ1262,TRUE,_xll.ohTrigger(Trigger,Trigger12M))</f>
        <v>2.2097912776004373E-2</v>
      </c>
      <c r="BD1262" s="246">
        <f>_xll.qlIndexFixing($BE$1,AZ1262,TRUE,_xll.ohTrigger(Trigger,Trigger12M))</f>
        <v>2.2259534091939957E-2</v>
      </c>
    </row>
    <row r="1263" spans="51:56" ht="11.25" customHeight="1" x14ac:dyDescent="0.25">
      <c r="AY1263" s="102" t="s">
        <v>83</v>
      </c>
      <c r="AZ1263" s="101">
        <f>_xll.qlInterestRateIndexFixingDate(Currency&amp;"ibor"&amp;Tenor,BA1263,Trigger)</f>
        <v>48187</v>
      </c>
      <c r="BA1263" s="101">
        <f>_xll.qlCalendarAdvance(Calendar,BA1262,AY1263,"f",,Trigger)</f>
        <v>48191</v>
      </c>
      <c r="BB1263" s="101">
        <f>_xll.qlInterestRateIndexMaturity(Currency&amp;"ibor"&amp;Tenor,BA1263,Trigger)</f>
        <v>48557</v>
      </c>
      <c r="BC1263" s="246">
        <f>_xll.qlIndexFixing($AC$5,AZ1263,TRUE,_xll.ohTrigger(Trigger,Trigger12M))</f>
        <v>2.2089341972250008E-2</v>
      </c>
      <c r="BD1263" s="246">
        <f>_xll.qlIndexFixing($BE$1,AZ1263,TRUE,_xll.ohTrigger(Trigger,Trigger12M))</f>
        <v>2.2251001097438151E-2</v>
      </c>
    </row>
    <row r="1264" spans="51:56" ht="11.25" customHeight="1" x14ac:dyDescent="0.25">
      <c r="AY1264" s="102" t="s">
        <v>83</v>
      </c>
      <c r="AZ1264" s="101">
        <f>_xll.qlInterestRateIndexFixingDate(Currency&amp;"ibor"&amp;Tenor,BA1264,Trigger)</f>
        <v>48194</v>
      </c>
      <c r="BA1264" s="101">
        <f>_xll.qlCalendarAdvance(Calendar,BA1263,AY1264,"f",,Trigger)</f>
        <v>48198</v>
      </c>
      <c r="BB1264" s="101">
        <f>_xll.qlInterestRateIndexMaturity(Currency&amp;"ibor"&amp;Tenor,BA1264,Trigger)</f>
        <v>48564</v>
      </c>
      <c r="BC1264" s="246">
        <f>_xll.qlIndexFixing($AC$5,AZ1264,TRUE,_xll.ohTrigger(Trigger,Trigger12M))</f>
        <v>2.208072513755964E-2</v>
      </c>
      <c r="BD1264" s="246">
        <f>_xll.qlIndexFixing($BE$1,AZ1264,TRUE,_xll.ohTrigger(Trigger,Trigger12M))</f>
        <v>2.2242410229529077E-2</v>
      </c>
    </row>
    <row r="1265" spans="51:56" ht="11.25" customHeight="1" x14ac:dyDescent="0.25">
      <c r="AY1265" s="102" t="s">
        <v>83</v>
      </c>
      <c r="AZ1265" s="101">
        <f>_xll.qlInterestRateIndexFixingDate(Currency&amp;"ibor"&amp;Tenor,BA1265,Trigger)</f>
        <v>48201</v>
      </c>
      <c r="BA1265" s="101">
        <f>_xll.qlCalendarAdvance(Calendar,BA1264,AY1265,"f",,Trigger)</f>
        <v>48205</v>
      </c>
      <c r="BB1265" s="101">
        <f>_xll.qlInterestRateIndexMaturity(Currency&amp;"ibor"&amp;Tenor,BA1265,Trigger)</f>
        <v>48571</v>
      </c>
      <c r="BC1265" s="246">
        <f>_xll.qlIndexFixing($AC$5,AZ1265,TRUE,_xll.ohTrigger(Trigger,Trigger12M))</f>
        <v>2.2072062273117459E-2</v>
      </c>
      <c r="BD1265" s="246">
        <f>_xll.qlIndexFixing($BE$1,AZ1265,TRUE,_xll.ohTrigger(Trigger,Trigger12M))</f>
        <v>2.2233761489697228E-2</v>
      </c>
    </row>
    <row r="1266" spans="51:56" ht="11.25" customHeight="1" x14ac:dyDescent="0.25">
      <c r="AY1266" s="102" t="s">
        <v>83</v>
      </c>
      <c r="AZ1266" s="101">
        <f>_xll.qlInterestRateIndexFixingDate(Currency&amp;"ibor"&amp;Tenor,BA1266,Trigger)</f>
        <v>48206</v>
      </c>
      <c r="BA1266" s="101">
        <f>_xll.qlCalendarAdvance(Calendar,BA1265,AY1266,"f",,Trigger)</f>
        <v>48212</v>
      </c>
      <c r="BB1266" s="101">
        <f>_xll.qlInterestRateIndexMaturity(Currency&amp;"ibor"&amp;Tenor,BA1266,Trigger)</f>
        <v>48578</v>
      </c>
      <c r="BC1266" s="246">
        <f>_xll.qlIndexFixing($AC$5,AZ1266,TRUE,_xll.ohTrigger(Trigger,Trigger12M))</f>
        <v>2.2063353380114423E-2</v>
      </c>
      <c r="BD1266" s="246">
        <f>_xll.qlIndexFixing($BE$1,AZ1266,TRUE,_xll.ohTrigger(Trigger,Trigger12M))</f>
        <v>2.2225054879436493E-2</v>
      </c>
    </row>
    <row r="1267" spans="51:56" ht="11.25" customHeight="1" x14ac:dyDescent="0.25">
      <c r="AY1267" s="102" t="s">
        <v>83</v>
      </c>
      <c r="AZ1267" s="101">
        <f>_xll.qlInterestRateIndexFixingDate(Currency&amp;"ibor"&amp;Tenor,BA1267,Trigger)</f>
        <v>48215</v>
      </c>
      <c r="BA1267" s="101">
        <f>_xll.qlCalendarAdvance(Calendar,BA1266,AY1267,"f",,Trigger)</f>
        <v>48219</v>
      </c>
      <c r="BB1267" s="101">
        <f>_xll.qlInterestRateIndexMaturity(Currency&amp;"ibor"&amp;Tenor,BA1267,Trigger)</f>
        <v>48585</v>
      </c>
      <c r="BC1267" s="246">
        <f>_xll.qlIndexFixing($AC$5,AZ1267,TRUE,_xll.ohTrigger(Trigger,Trigger12M))</f>
        <v>2.2054598459746954E-2</v>
      </c>
      <c r="BD1267" s="246">
        <f>_xll.qlIndexFixing($BE$1,AZ1267,TRUE,_xll.ohTrigger(Trigger,Trigger12M))</f>
        <v>2.2216290400251026E-2</v>
      </c>
    </row>
    <row r="1268" spans="51:56" ht="11.25" customHeight="1" x14ac:dyDescent="0.25">
      <c r="AY1268" s="102" t="s">
        <v>83</v>
      </c>
      <c r="AZ1268" s="101">
        <f>_xll.qlInterestRateIndexFixingDate(Currency&amp;"ibor"&amp;Tenor,BA1268,Trigger)</f>
        <v>48222</v>
      </c>
      <c r="BA1268" s="101">
        <f>_xll.qlCalendarAdvance(Calendar,BA1267,AY1268,"f",,Trigger)</f>
        <v>48226</v>
      </c>
      <c r="BB1268" s="101">
        <f>_xll.qlInterestRateIndexMaturity(Currency&amp;"ibor"&amp;Tenor,BA1268,Trigger)</f>
        <v>48592</v>
      </c>
      <c r="BC1268" s="246">
        <f>_xll.qlIndexFixing($AC$5,AZ1268,TRUE,_xll.ohTrigger(Trigger,Trigger12M))</f>
        <v>2.2045797513218897E-2</v>
      </c>
      <c r="BD1268" s="246">
        <f>_xll.qlIndexFixing($BE$1,AZ1268,TRUE,_xll.ohTrigger(Trigger,Trigger12M))</f>
        <v>2.2207468053655022E-2</v>
      </c>
    </row>
    <row r="1269" spans="51:56" ht="11.25" customHeight="1" x14ac:dyDescent="0.25">
      <c r="AY1269" s="102" t="s">
        <v>83</v>
      </c>
      <c r="AZ1269" s="101">
        <f>_xll.qlInterestRateIndexFixingDate(Currency&amp;"ibor"&amp;Tenor,BA1269,Trigger)</f>
        <v>48229</v>
      </c>
      <c r="BA1269" s="101">
        <f>_xll.qlCalendarAdvance(Calendar,BA1268,AY1269,"f",,Trigger)</f>
        <v>48233</v>
      </c>
      <c r="BB1269" s="101">
        <f>_xll.qlInterestRateIndexMaturity(Currency&amp;"ibor"&amp;Tenor,BA1269,Trigger)</f>
        <v>48599</v>
      </c>
      <c r="BC1269" s="246">
        <f>_xll.qlIndexFixing($AC$5,AZ1269,TRUE,_xll.ohTrigger(Trigger,Trigger12M))</f>
        <v>2.2036950541740215E-2</v>
      </c>
      <c r="BD1269" s="246">
        <f>_xll.qlIndexFixing($BE$1,AZ1269,TRUE,_xll.ohTrigger(Trigger,Trigger12M))</f>
        <v>2.2198587841172294E-2</v>
      </c>
    </row>
    <row r="1270" spans="51:56" ht="11.25" customHeight="1" x14ac:dyDescent="0.25">
      <c r="AY1270" s="102" t="s">
        <v>83</v>
      </c>
      <c r="AZ1270" s="101">
        <f>_xll.qlInterestRateIndexFixingDate(Currency&amp;"ibor"&amp;Tenor,BA1270,Trigger)</f>
        <v>48236</v>
      </c>
      <c r="BA1270" s="101">
        <f>_xll.qlCalendarAdvance(Calendar,BA1269,AY1270,"f",,Trigger)</f>
        <v>48240</v>
      </c>
      <c r="BB1270" s="101">
        <f>_xll.qlInterestRateIndexMaturity(Currency&amp;"ibor"&amp;Tenor,BA1270,Trigger)</f>
        <v>48606</v>
      </c>
      <c r="BC1270" s="246">
        <f>_xll.qlIndexFixing($AC$5,AZ1270,TRUE,_xll.ohTrigger(Trigger,Trigger12M))</f>
        <v>2.2028057546526328E-2</v>
      </c>
      <c r="BD1270" s="246">
        <f>_xll.qlIndexFixing($BE$1,AZ1270,TRUE,_xll.ohTrigger(Trigger,Trigger12M))</f>
        <v>2.2189649764337127E-2</v>
      </c>
    </row>
    <row r="1271" spans="51:56" ht="11.25" customHeight="1" x14ac:dyDescent="0.25">
      <c r="AY1271" s="102" t="s">
        <v>83</v>
      </c>
      <c r="AZ1271" s="101">
        <f>_xll.qlInterestRateIndexFixingDate(Currency&amp;"ibor"&amp;Tenor,BA1271,Trigger)</f>
        <v>48243</v>
      </c>
      <c r="BA1271" s="101">
        <f>_xll.qlCalendarAdvance(Calendar,BA1270,AY1271,"f",,Trigger)</f>
        <v>48247</v>
      </c>
      <c r="BB1271" s="101">
        <f>_xll.qlInterestRateIndexMaturity(Currency&amp;"ibor"&amp;Tenor,BA1271,Trigger)</f>
        <v>48613</v>
      </c>
      <c r="BC1271" s="246">
        <f>_xll.qlIndexFixing($AC$5,AZ1271,TRUE,_xll.ohTrigger(Trigger,Trigger12M))</f>
        <v>2.2019118528800299E-2</v>
      </c>
      <c r="BD1271" s="246">
        <f>_xll.qlIndexFixing($BE$1,AZ1271,TRUE,_xll.ohTrigger(Trigger,Trigger12M))</f>
        <v>2.2180653824693426E-2</v>
      </c>
    </row>
    <row r="1272" spans="51:56" ht="11.25" customHeight="1" x14ac:dyDescent="0.25">
      <c r="AY1272" s="102" t="s">
        <v>83</v>
      </c>
      <c r="AZ1272" s="101">
        <f>_xll.qlInterestRateIndexFixingDate(Currency&amp;"ibor"&amp;Tenor,BA1272,Trigger)</f>
        <v>48250</v>
      </c>
      <c r="BA1272" s="101">
        <f>_xll.qlCalendarAdvance(Calendar,BA1271,AY1272,"f",,Trigger)</f>
        <v>48254</v>
      </c>
      <c r="BB1272" s="101">
        <f>_xll.qlInterestRateIndexMaturity(Currency&amp;"ibor"&amp;Tenor,BA1272,Trigger)</f>
        <v>48620</v>
      </c>
      <c r="BC1272" s="246">
        <f>_xll.qlIndexFixing($AC$5,AZ1272,TRUE,_xll.ohTrigger(Trigger,Trigger12M))</f>
        <v>2.201013348979022E-2</v>
      </c>
      <c r="BD1272" s="246">
        <f>_xll.qlIndexFixing($BE$1,AZ1272,TRUE,_xll.ohTrigger(Trigger,Trigger12M))</f>
        <v>2.2171600023795143E-2</v>
      </c>
    </row>
    <row r="1273" spans="51:56" ht="11.25" customHeight="1" x14ac:dyDescent="0.25">
      <c r="AY1273" s="102" t="s">
        <v>83</v>
      </c>
      <c r="AZ1273" s="101">
        <f>_xll.qlInterestRateIndexFixingDate(Currency&amp;"ibor"&amp;Tenor,BA1273,Trigger)</f>
        <v>48257</v>
      </c>
      <c r="BA1273" s="101">
        <f>_xll.qlCalendarAdvance(Calendar,BA1272,AY1273,"f",,Trigger)</f>
        <v>48261</v>
      </c>
      <c r="BB1273" s="101">
        <f>_xll.qlInterestRateIndexMaturity(Currency&amp;"ibor"&amp;Tenor,BA1273,Trigger)</f>
        <v>48627</v>
      </c>
      <c r="BC1273" s="246">
        <f>_xll.qlIndexFixing($AC$5,AZ1273,TRUE,_xll.ohTrigger(Trigger,Trigger12M))</f>
        <v>2.2001102430731383E-2</v>
      </c>
      <c r="BD1273" s="246">
        <f>_xll.qlIndexFixing($BE$1,AZ1273,TRUE,_xll.ohTrigger(Trigger,Trigger12M))</f>
        <v>2.2162488363206265E-2</v>
      </c>
    </row>
    <row r="1274" spans="51:56" ht="11.25" customHeight="1" x14ac:dyDescent="0.25">
      <c r="AY1274" s="102" t="s">
        <v>83</v>
      </c>
      <c r="AZ1274" s="101">
        <f>_xll.qlInterestRateIndexFixingDate(Currency&amp;"ibor"&amp;Tenor,BA1274,Trigger)</f>
        <v>48264</v>
      </c>
      <c r="BA1274" s="101">
        <f>_xll.qlCalendarAdvance(Calendar,BA1273,AY1274,"f",,Trigger)</f>
        <v>48268</v>
      </c>
      <c r="BB1274" s="101">
        <f>_xll.qlInterestRateIndexMaturity(Currency&amp;"ibor"&amp;Tenor,BA1274,Trigger)</f>
        <v>48634</v>
      </c>
      <c r="BC1274" s="246">
        <f>_xll.qlIndexFixing($AC$5,AZ1274,TRUE,_xll.ohTrigger(Trigger,Trigger12M))</f>
        <v>2.1992025352865204E-2</v>
      </c>
      <c r="BD1274" s="246">
        <f>_xll.qlIndexFixing($BE$1,AZ1274,TRUE,_xll.ohTrigger(Trigger,Trigger12M))</f>
        <v>2.2153318844501061E-2</v>
      </c>
    </row>
    <row r="1275" spans="51:56" ht="11.25" customHeight="1" x14ac:dyDescent="0.25">
      <c r="AY1275" s="102" t="s">
        <v>83</v>
      </c>
      <c r="AZ1275" s="101">
        <f>_xll.qlInterestRateIndexFixingDate(Currency&amp;"ibor"&amp;Tenor,BA1275,Trigger)</f>
        <v>48271</v>
      </c>
      <c r="BA1275" s="101">
        <f>_xll.qlCalendarAdvance(Calendar,BA1274,AY1275,"f",,Trigger)</f>
        <v>48275</v>
      </c>
      <c r="BB1275" s="101">
        <f>_xll.qlInterestRateIndexMaturity(Currency&amp;"ibor"&amp;Tenor,BA1275,Trigger)</f>
        <v>48640</v>
      </c>
      <c r="BC1275" s="246">
        <f>_xll.qlIndexFixing($AC$5,AZ1275,TRUE,_xll.ohTrigger(Trigger,Trigger12M))</f>
        <v>2.1982443170490688E-2</v>
      </c>
      <c r="BD1275" s="246">
        <f>_xll.qlIndexFixing($BE$1,AZ1275,TRUE,_xll.ohTrigger(Trigger,Trigger12M))</f>
        <v>2.2144112470532398E-2</v>
      </c>
    </row>
    <row r="1276" spans="51:56" ht="11.25" customHeight="1" x14ac:dyDescent="0.25">
      <c r="AY1276" s="102" t="s">
        <v>83</v>
      </c>
      <c r="AZ1276" s="101">
        <f>_xll.qlInterestRateIndexFixingDate(Currency&amp;"ibor"&amp;Tenor,BA1276,Trigger)</f>
        <v>48278</v>
      </c>
      <c r="BA1276" s="101">
        <f>_xll.qlCalendarAdvance(Calendar,BA1275,AY1276,"f",,Trigger)</f>
        <v>48282</v>
      </c>
      <c r="BB1276" s="101">
        <f>_xll.qlInterestRateIndexMaturity(Currency&amp;"ibor"&amp;Tenor,BA1276,Trigger)</f>
        <v>48647</v>
      </c>
      <c r="BC1276" s="246">
        <f>_xll.qlIndexFixing($AC$5,AZ1276,TRUE,_xll.ohTrigger(Trigger,Trigger12M))</f>
        <v>2.1973220711186833E-2</v>
      </c>
      <c r="BD1276" s="246">
        <f>_xll.qlIndexFixing($BE$1,AZ1276,TRUE,_xll.ohTrigger(Trigger,Trigger12M))</f>
        <v>2.2134831936911025E-2</v>
      </c>
    </row>
    <row r="1277" spans="51:56" ht="11.25" customHeight="1" x14ac:dyDescent="0.25">
      <c r="AY1277" s="102" t="s">
        <v>83</v>
      </c>
      <c r="AZ1277" s="101">
        <f>_xll.qlInterestRateIndexFixingDate(Currency&amp;"ibor"&amp;Tenor,BA1277,Trigger)</f>
        <v>48285</v>
      </c>
      <c r="BA1277" s="101">
        <f>_xll.qlCalendarAdvance(Calendar,BA1276,AY1277,"f",,Trigger)</f>
        <v>48289</v>
      </c>
      <c r="BB1277" s="101">
        <f>_xll.qlInterestRateIndexMaturity(Currency&amp;"ibor"&amp;Tenor,BA1277,Trigger)</f>
        <v>48654</v>
      </c>
      <c r="BC1277" s="246">
        <f>_xll.qlIndexFixing($AC$5,AZ1277,TRUE,_xll.ohTrigger(Trigger,Trigger12M))</f>
        <v>2.196395211407379E-2</v>
      </c>
      <c r="BD1277" s="246">
        <f>_xll.qlIndexFixing($BE$1,AZ1277,TRUE,_xll.ohTrigger(Trigger,Trigger12M))</f>
        <v>2.2125493553120285E-2</v>
      </c>
    </row>
    <row r="1278" spans="51:56" ht="11.25" customHeight="1" x14ac:dyDescent="0.25">
      <c r="AY1278" s="102" t="s">
        <v>83</v>
      </c>
      <c r="AZ1278" s="101">
        <f>_xll.qlInterestRateIndexFixingDate(Currency&amp;"ibor"&amp;Tenor,BA1278,Trigger)</f>
        <v>48292</v>
      </c>
      <c r="BA1278" s="101">
        <f>_xll.qlCalendarAdvance(Calendar,BA1277,AY1278,"f",,Trigger)</f>
        <v>48296</v>
      </c>
      <c r="BB1278" s="101">
        <f>_xll.qlInterestRateIndexMaturity(Currency&amp;"ibor"&amp;Tenor,BA1278,Trigger)</f>
        <v>48661</v>
      </c>
      <c r="BC1278" s="246">
        <f>_xll.qlIndexFixing($AC$5,AZ1278,TRUE,_xll.ohTrigger(Trigger,Trigger12M))</f>
        <v>2.1954637380425718E-2</v>
      </c>
      <c r="BD1278" s="246">
        <f>_xll.qlIndexFixing($BE$1,AZ1278,TRUE,_xll.ohTrigger(Trigger,Trigger12M))</f>
        <v>2.2116097320769194E-2</v>
      </c>
    </row>
    <row r="1279" spans="51:56" ht="11.25" customHeight="1" x14ac:dyDescent="0.25">
      <c r="AY1279" s="102" t="s">
        <v>83</v>
      </c>
      <c r="AZ1279" s="101">
        <f>_xll.qlInterestRateIndexFixingDate(Currency&amp;"ibor"&amp;Tenor,BA1279,Trigger)</f>
        <v>48297</v>
      </c>
      <c r="BA1279" s="101">
        <f>_xll.qlCalendarAdvance(Calendar,BA1278,AY1279,"f",,Trigger)</f>
        <v>48303</v>
      </c>
      <c r="BB1279" s="101">
        <f>_xll.qlInterestRateIndexMaturity(Currency&amp;"ibor"&amp;Tenor,BA1279,Trigger)</f>
        <v>48668</v>
      </c>
      <c r="BC1279" s="246">
        <f>_xll.qlIndexFixing($AC$5,AZ1279,TRUE,_xll.ohTrigger(Trigger,Trigger12M))</f>
        <v>2.1945276511522685E-2</v>
      </c>
      <c r="BD1279" s="246">
        <f>_xll.qlIndexFixing($BE$1,AZ1279,TRUE,_xll.ohTrigger(Trigger,Trigger12M))</f>
        <v>2.2106643241475741E-2</v>
      </c>
    </row>
    <row r="1280" spans="51:56" ht="11.25" customHeight="1" x14ac:dyDescent="0.25">
      <c r="AY1280" s="102" t="s">
        <v>83</v>
      </c>
      <c r="AZ1280" s="101">
        <f>_xll.qlInterestRateIndexFixingDate(Currency&amp;"ibor"&amp;Tenor,BA1280,Trigger)</f>
        <v>48306</v>
      </c>
      <c r="BA1280" s="101">
        <f>_xll.qlCalendarAdvance(Calendar,BA1279,AY1280,"f",,Trigger)</f>
        <v>48310</v>
      </c>
      <c r="BB1280" s="101">
        <f>_xll.qlInterestRateIndexMaturity(Currency&amp;"ibor"&amp;Tenor,BA1280,Trigger)</f>
        <v>48675</v>
      </c>
      <c r="BC1280" s="246">
        <f>_xll.qlIndexFixing($AC$5,AZ1280,TRUE,_xll.ohTrigger(Trigger,Trigger12M))</f>
        <v>2.1935869508651555E-2</v>
      </c>
      <c r="BD1280" s="246">
        <f>_xll.qlIndexFixing($BE$1,AZ1280,TRUE,_xll.ohTrigger(Trigger,Trigger12M))</f>
        <v>2.2097131316869089E-2</v>
      </c>
    </row>
    <row r="1281" spans="51:56" ht="11.25" customHeight="1" x14ac:dyDescent="0.25">
      <c r="AY1281" s="102" t="s">
        <v>83</v>
      </c>
      <c r="AZ1281" s="101">
        <f>_xll.qlInterestRateIndexFixingDate(Currency&amp;"ibor"&amp;Tenor,BA1281,Trigger)</f>
        <v>48313</v>
      </c>
      <c r="BA1281" s="101">
        <f>_xll.qlCalendarAdvance(Calendar,BA1280,AY1281,"f",,Trigger)</f>
        <v>48317</v>
      </c>
      <c r="BB1281" s="101">
        <f>_xll.qlInterestRateIndexMaturity(Currency&amp;"ibor"&amp;Tenor,BA1281,Trigger)</f>
        <v>48682</v>
      </c>
      <c r="BC1281" s="246">
        <f>_xll.qlIndexFixing($AC$5,AZ1281,TRUE,_xll.ohTrigger(Trigger,Trigger12M))</f>
        <v>2.19264163731051E-2</v>
      </c>
      <c r="BD1281" s="246">
        <f>_xll.qlIndexFixing($BE$1,AZ1281,TRUE,_xll.ohTrigger(Trigger,Trigger12M))</f>
        <v>2.2087561548587823E-2</v>
      </c>
    </row>
    <row r="1282" spans="51:56" ht="11.25" customHeight="1" x14ac:dyDescent="0.25">
      <c r="AY1282" s="102" t="s">
        <v>83</v>
      </c>
      <c r="AZ1282" s="101">
        <f>_xll.qlInterestRateIndexFixingDate(Currency&amp;"ibor"&amp;Tenor,BA1282,Trigger)</f>
        <v>48320</v>
      </c>
      <c r="BA1282" s="101">
        <f>_xll.qlCalendarAdvance(Calendar,BA1281,AY1282,"f",,Trigger)</f>
        <v>48324</v>
      </c>
      <c r="BB1282" s="101">
        <f>_xll.qlInterestRateIndexMaturity(Currency&amp;"ibor"&amp;Tenor,BA1282,Trigger)</f>
        <v>48689</v>
      </c>
      <c r="BC1282" s="246">
        <f>_xll.qlIndexFixing($AC$5,AZ1282,TRUE,_xll.ohTrigger(Trigger,Trigger12M))</f>
        <v>2.1916917106182446E-2</v>
      </c>
      <c r="BD1282" s="246">
        <f>_xll.qlIndexFixing($BE$1,AZ1282,TRUE,_xll.ohTrigger(Trigger,Trigger12M))</f>
        <v>2.2077933938280156E-2</v>
      </c>
    </row>
    <row r="1283" spans="51:56" ht="11.25" customHeight="1" x14ac:dyDescent="0.25">
      <c r="AY1283" s="102" t="s">
        <v>83</v>
      </c>
      <c r="AZ1283" s="101">
        <f>_xll.qlInterestRateIndexFixingDate(Currency&amp;"ibor"&amp;Tenor,BA1283,Trigger)</f>
        <v>48327</v>
      </c>
      <c r="BA1283" s="101">
        <f>_xll.qlCalendarAdvance(Calendar,BA1282,AY1283,"f",,Trigger)</f>
        <v>48331</v>
      </c>
      <c r="BB1283" s="101">
        <f>_xll.qlInterestRateIndexMaturity(Currency&amp;"ibor"&amp;Tenor,BA1283,Trigger)</f>
        <v>48696</v>
      </c>
      <c r="BC1283" s="246">
        <f>_xll.qlIndexFixing($AC$5,AZ1283,TRUE,_xll.ohTrigger(Trigger,Trigger12M))</f>
        <v>2.1907371709189292E-2</v>
      </c>
      <c r="BD1283" s="246">
        <f>_xll.qlIndexFixing($BE$1,AZ1283,TRUE,_xll.ohTrigger(Trigger,Trigger12M))</f>
        <v>2.2068248487605035E-2</v>
      </c>
    </row>
    <row r="1284" spans="51:56" ht="11.25" customHeight="1" x14ac:dyDescent="0.25">
      <c r="AY1284" s="102" t="s">
        <v>83</v>
      </c>
      <c r="AZ1284" s="101">
        <f>_xll.qlInterestRateIndexFixingDate(Currency&amp;"ibor"&amp;Tenor,BA1284,Trigger)</f>
        <v>48334</v>
      </c>
      <c r="BA1284" s="101">
        <f>_xll.qlCalendarAdvance(Calendar,BA1283,AY1284,"f",,Trigger)</f>
        <v>48338</v>
      </c>
      <c r="BB1284" s="101">
        <f>_xll.qlInterestRateIndexMaturity(Currency&amp;"ibor"&amp;Tenor,BA1284,Trigger)</f>
        <v>48703</v>
      </c>
      <c r="BC1284" s="246">
        <f>_xll.qlIndexFixing($AC$5,AZ1284,TRUE,_xll.ohTrigger(Trigger,Trigger12M))</f>
        <v>2.1897780183437462E-2</v>
      </c>
      <c r="BD1284" s="246">
        <f>_xll.qlIndexFixing($BE$1,AZ1284,TRUE,_xll.ohTrigger(Trigger,Trigger12M))</f>
        <v>2.2058505198230164E-2</v>
      </c>
    </row>
    <row r="1285" spans="51:56" ht="11.25" customHeight="1" x14ac:dyDescent="0.25">
      <c r="AY1285" s="102" t="s">
        <v>83</v>
      </c>
      <c r="AZ1285" s="101">
        <f>_xll.qlInterestRateIndexFixingDate(Currency&amp;"ibor"&amp;Tenor,BA1285,Trigger)</f>
        <v>48341</v>
      </c>
      <c r="BA1285" s="101">
        <f>_xll.qlCalendarAdvance(Calendar,BA1284,AY1285,"f",,Trigger)</f>
        <v>48345</v>
      </c>
      <c r="BB1285" s="101">
        <f>_xll.qlInterestRateIndexMaturity(Currency&amp;"ibor"&amp;Tenor,BA1285,Trigger)</f>
        <v>48710</v>
      </c>
      <c r="BC1285" s="246">
        <f>_xll.qlIndexFixing($AC$5,AZ1285,TRUE,_xll.ohTrigger(Trigger,Trigger12M))</f>
        <v>2.188814253024535E-2</v>
      </c>
      <c r="BD1285" s="246">
        <f>_xll.qlIndexFixing($BE$1,AZ1285,TRUE,_xll.ohTrigger(Trigger,Trigger12M))</f>
        <v>2.2048704071834641E-2</v>
      </c>
    </row>
    <row r="1286" spans="51:56" ht="11.25" customHeight="1" x14ac:dyDescent="0.25">
      <c r="AY1286" s="102" t="s">
        <v>83</v>
      </c>
      <c r="AZ1286" s="101">
        <f>_xll.qlInterestRateIndexFixingDate(Currency&amp;"ibor"&amp;Tenor,BA1286,Trigger)</f>
        <v>48348</v>
      </c>
      <c r="BA1286" s="101">
        <f>_xll.qlCalendarAdvance(Calendar,BA1285,AY1286,"f",,Trigger)</f>
        <v>48352</v>
      </c>
      <c r="BB1286" s="101">
        <f>_xll.qlInterestRateIndexMaturity(Currency&amp;"ibor"&amp;Tenor,BA1286,Trigger)</f>
        <v>48717</v>
      </c>
      <c r="BC1286" s="246">
        <f>_xll.qlIndexFixing($AC$5,AZ1286,TRUE,_xll.ohTrigger(Trigger,Trigger12M))</f>
        <v>2.1878458750937711E-2</v>
      </c>
      <c r="BD1286" s="246">
        <f>_xll.qlIndexFixing($BE$1,AZ1286,TRUE,_xll.ohTrigger(Trigger,Trigger12M))</f>
        <v>2.2038845110106103E-2</v>
      </c>
    </row>
    <row r="1287" spans="51:56" ht="11.25" customHeight="1" x14ac:dyDescent="0.25">
      <c r="AY1287" s="102" t="s">
        <v>83</v>
      </c>
      <c r="AZ1287" s="101">
        <f>_xll.qlInterestRateIndexFixingDate(Currency&amp;"ibor"&amp;Tenor,BA1287,Trigger)</f>
        <v>48355</v>
      </c>
      <c r="BA1287" s="101">
        <f>_xll.qlCalendarAdvance(Calendar,BA1286,AY1287,"f",,Trigger)</f>
        <v>48359</v>
      </c>
      <c r="BB1287" s="101">
        <f>_xll.qlInterestRateIndexMaturity(Currency&amp;"ibor"&amp;Tenor,BA1287,Trigger)</f>
        <v>48724</v>
      </c>
      <c r="BC1287" s="246">
        <f>_xll.qlIndexFixing($AC$5,AZ1287,TRUE,_xll.ohTrigger(Trigger,Trigger12M))</f>
        <v>2.1868728846845202E-2</v>
      </c>
      <c r="BD1287" s="246">
        <f>_xll.qlIndexFixing($BE$1,AZ1287,TRUE,_xll.ohTrigger(Trigger,Trigger12M))</f>
        <v>2.2028928314743575E-2</v>
      </c>
    </row>
    <row r="1288" spans="51:56" ht="11.25" customHeight="1" x14ac:dyDescent="0.25">
      <c r="AY1288" s="102" t="s">
        <v>83</v>
      </c>
      <c r="AZ1288" s="101">
        <f>_xll.qlInterestRateIndexFixingDate(Currency&amp;"ibor"&amp;Tenor,BA1288,Trigger)</f>
        <v>48362</v>
      </c>
      <c r="BA1288" s="101">
        <f>_xll.qlCalendarAdvance(Calendar,BA1287,AY1288,"f",,Trigger)</f>
        <v>48366</v>
      </c>
      <c r="BB1288" s="101">
        <f>_xll.qlInterestRateIndexMaturity(Currency&amp;"ibor"&amp;Tenor,BA1288,Trigger)</f>
        <v>48731</v>
      </c>
      <c r="BC1288" s="246">
        <f>_xll.qlIndexFixing($AC$5,AZ1288,TRUE,_xll.ohTrigger(Trigger,Trigger12M))</f>
        <v>2.1858952819305059E-2</v>
      </c>
      <c r="BD1288" s="246">
        <f>_xll.qlIndexFixing($BE$1,AZ1288,TRUE,_xll.ohTrigger(Trigger,Trigger12M))</f>
        <v>2.2018953687454837E-2</v>
      </c>
    </row>
    <row r="1289" spans="51:56" ht="11.25" customHeight="1" x14ac:dyDescent="0.25">
      <c r="AY1289" s="102" t="s">
        <v>83</v>
      </c>
      <c r="AZ1289" s="101">
        <f>_xll.qlInterestRateIndexFixingDate(Currency&amp;"ibor"&amp;Tenor,BA1289,Trigger)</f>
        <v>48369</v>
      </c>
      <c r="BA1289" s="101">
        <f>_xll.qlCalendarAdvance(Calendar,BA1288,AY1289,"f",,Trigger)</f>
        <v>48373</v>
      </c>
      <c r="BB1289" s="101">
        <f>_xll.qlInterestRateIndexMaturity(Currency&amp;"ibor"&amp;Tenor,BA1289,Trigger)</f>
        <v>48738</v>
      </c>
      <c r="BC1289" s="246">
        <f>_xll.qlIndexFixing($AC$5,AZ1289,TRUE,_xll.ohTrigger(Trigger,Trigger12M))</f>
        <v>2.1849130669660859E-2</v>
      </c>
      <c r="BD1289" s="246">
        <f>_xll.qlIndexFixing($BE$1,AZ1289,TRUE,_xll.ohTrigger(Trigger,Trigger12M))</f>
        <v>2.2008921229958411E-2</v>
      </c>
    </row>
    <row r="1290" spans="51:56" ht="11.25" customHeight="1" x14ac:dyDescent="0.25">
      <c r="AY1290" s="102" t="s">
        <v>83</v>
      </c>
      <c r="AZ1290" s="101">
        <f>_xll.qlInterestRateIndexFixingDate(Currency&amp;"ibor"&amp;Tenor,BA1290,Trigger)</f>
        <v>48376</v>
      </c>
      <c r="BA1290" s="101">
        <f>_xll.qlCalendarAdvance(Calendar,BA1289,AY1290,"f",,Trigger)</f>
        <v>48380</v>
      </c>
      <c r="BB1290" s="101">
        <f>_xll.qlInterestRateIndexMaturity(Currency&amp;"ibor"&amp;Tenor,BA1290,Trigger)</f>
        <v>48745</v>
      </c>
      <c r="BC1290" s="246">
        <f>_xll.qlIndexFixing($AC$5,AZ1290,TRUE,_xll.ohTrigger(Trigger,Trigger12M))</f>
        <v>2.1839262399262541E-2</v>
      </c>
      <c r="BD1290" s="246">
        <f>_xll.qlIndexFixing($BE$1,AZ1290,TRUE,_xll.ohTrigger(Trigger,Trigger12M))</f>
        <v>2.1998830943982223E-2</v>
      </c>
    </row>
    <row r="1291" spans="51:56" ht="11.25" customHeight="1" x14ac:dyDescent="0.25">
      <c r="AY1291" s="102" t="s">
        <v>83</v>
      </c>
      <c r="AZ1291" s="101">
        <f>_xll.qlInterestRateIndexFixingDate(Currency&amp;"ibor"&amp;Tenor,BA1291,Trigger)</f>
        <v>48383</v>
      </c>
      <c r="BA1291" s="101">
        <f>_xll.qlCalendarAdvance(Calendar,BA1290,AY1291,"f",,Trigger)</f>
        <v>48387</v>
      </c>
      <c r="BB1291" s="101">
        <f>_xll.qlInterestRateIndexMaturity(Currency&amp;"ibor"&amp;Tenor,BA1291,Trigger)</f>
        <v>48752</v>
      </c>
      <c r="BC1291" s="246">
        <f>_xll.qlIndexFixing($AC$5,AZ1291,TRUE,_xll.ohTrigger(Trigger,Trigger12M))</f>
        <v>2.1829348009466388E-2</v>
      </c>
      <c r="BD1291" s="246">
        <f>_xll.qlIndexFixing($BE$1,AZ1291,TRUE,_xll.ohTrigger(Trigger,Trigger12M))</f>
        <v>2.1988682831264289E-2</v>
      </c>
    </row>
    <row r="1292" spans="51:56" ht="11.25" customHeight="1" x14ac:dyDescent="0.25">
      <c r="AY1292" s="102" t="s">
        <v>83</v>
      </c>
      <c r="AZ1292" s="101">
        <f>_xll.qlInterestRateIndexFixingDate(Currency&amp;"ibor"&amp;Tenor,BA1292,Trigger)</f>
        <v>48390</v>
      </c>
      <c r="BA1292" s="101">
        <f>_xll.qlCalendarAdvance(Calendar,BA1291,AY1292,"f",,Trigger)</f>
        <v>48394</v>
      </c>
      <c r="BB1292" s="101">
        <f>_xll.qlInterestRateIndexMaturity(Currency&amp;"ibor"&amp;Tenor,BA1292,Trigger)</f>
        <v>48759</v>
      </c>
      <c r="BC1292" s="246">
        <f>_xll.qlIndexFixing($AC$5,AZ1292,TRUE,_xll.ohTrigger(Trigger,Trigger12M))</f>
        <v>2.1819387501635035E-2</v>
      </c>
      <c r="BD1292" s="246">
        <f>_xll.qlIndexFixing($BE$1,AZ1292,TRUE,_xll.ohTrigger(Trigger,Trigger12M))</f>
        <v>2.1978476893552899E-2</v>
      </c>
    </row>
    <row r="1293" spans="51:56" ht="11.25" customHeight="1" x14ac:dyDescent="0.25">
      <c r="AY1293" s="102" t="s">
        <v>83</v>
      </c>
      <c r="AZ1293" s="101">
        <f>_xll.qlInterestRateIndexFixingDate(Currency&amp;"ibor"&amp;Tenor,BA1293,Trigger)</f>
        <v>48397</v>
      </c>
      <c r="BA1293" s="101">
        <f>_xll.qlCalendarAdvance(Calendar,BA1292,AY1293,"f",,Trigger)</f>
        <v>48401</v>
      </c>
      <c r="BB1293" s="101">
        <f>_xll.qlInterestRateIndexMaturity(Currency&amp;"ibor"&amp;Tenor,BA1293,Trigger)</f>
        <v>48766</v>
      </c>
      <c r="BC1293" s="246">
        <f>_xll.qlIndexFixing($AC$5,AZ1293,TRUE,_xll.ohTrigger(Trigger,Trigger12M))</f>
        <v>2.1815112238453095E-2</v>
      </c>
      <c r="BD1293" s="246">
        <f>_xll.qlIndexFixing($BE$1,AZ1293,TRUE,_xll.ohTrigger(Trigger,Trigger12M))</f>
        <v>2.1968213132605996E-2</v>
      </c>
    </row>
    <row r="1294" spans="51:56" ht="11.25" customHeight="1" x14ac:dyDescent="0.25">
      <c r="AY1294" s="102" t="s">
        <v>83</v>
      </c>
      <c r="AZ1294" s="101">
        <f>_xll.qlInterestRateIndexFixingDate(Currency&amp;"ibor"&amp;Tenor,BA1294,Trigger)</f>
        <v>48404</v>
      </c>
      <c r="BA1294" s="101">
        <f>_xll.qlCalendarAdvance(Calendar,BA1293,AY1294,"f",,Trigger)</f>
        <v>48408</v>
      </c>
      <c r="BB1294" s="101">
        <f>_xll.qlInterestRateIndexMaturity(Currency&amp;"ibor"&amp;Tenor,BA1294,Trigger)</f>
        <v>48773</v>
      </c>
      <c r="BC1294" s="246">
        <f>_xll.qlIndexFixing($AC$5,AZ1294,TRUE,_xll.ohTrigger(Trigger,Trigger12M))</f>
        <v>2.1804607278131639E-2</v>
      </c>
      <c r="BD1294" s="246">
        <f>_xll.qlIndexFixing($BE$1,AZ1294,TRUE,_xll.ohTrigger(Trigger,Trigger12M))</f>
        <v>2.1957891550191153E-2</v>
      </c>
    </row>
    <row r="1295" spans="51:56" ht="11.25" customHeight="1" x14ac:dyDescent="0.25">
      <c r="AY1295" s="102" t="s">
        <v>83</v>
      </c>
      <c r="AZ1295" s="101">
        <f>_xll.qlInterestRateIndexFixingDate(Currency&amp;"ibor"&amp;Tenor,BA1295,Trigger)</f>
        <v>48411</v>
      </c>
      <c r="BA1295" s="101">
        <f>_xll.qlCalendarAdvance(Calendar,BA1294,AY1295,"f",,Trigger)</f>
        <v>48415</v>
      </c>
      <c r="BB1295" s="101">
        <f>_xll.qlInterestRateIndexMaturity(Currency&amp;"ibor"&amp;Tenor,BA1295,Trigger)</f>
        <v>48780</v>
      </c>
      <c r="BC1295" s="246">
        <f>_xll.qlIndexFixing($AC$5,AZ1295,TRUE,_xll.ohTrigger(Trigger,Trigger12M))</f>
        <v>2.1794057797968339E-2</v>
      </c>
      <c r="BD1295" s="246">
        <f>_xll.qlIndexFixing($BE$1,AZ1295,TRUE,_xll.ohTrigger(Trigger,Trigger12M))</f>
        <v>2.1947512148086667E-2</v>
      </c>
    </row>
    <row r="1296" spans="51:56" ht="11.25" customHeight="1" x14ac:dyDescent="0.25">
      <c r="AY1296" s="102" t="s">
        <v>83</v>
      </c>
      <c r="AZ1296" s="101">
        <f>_xll.qlInterestRateIndexFixingDate(Currency&amp;"ibor"&amp;Tenor,BA1296,Trigger)</f>
        <v>48418</v>
      </c>
      <c r="BA1296" s="101">
        <f>_xll.qlCalendarAdvance(Calendar,BA1295,AY1296,"f",,Trigger)</f>
        <v>48422</v>
      </c>
      <c r="BB1296" s="101">
        <f>_xll.qlInterestRateIndexMaturity(Currency&amp;"ibor"&amp;Tenor,BA1296,Trigger)</f>
        <v>48787</v>
      </c>
      <c r="BC1296" s="246">
        <f>_xll.qlIndexFixing($AC$5,AZ1296,TRUE,_xll.ohTrigger(Trigger,Trigger12M))</f>
        <v>2.1783463799363505E-2</v>
      </c>
      <c r="BD1296" s="246">
        <f>_xll.qlIndexFixing($BE$1,AZ1296,TRUE,_xll.ohTrigger(Trigger,Trigger12M))</f>
        <v>2.1937074928080048E-2</v>
      </c>
    </row>
    <row r="1297" spans="51:56" ht="11.25" customHeight="1" x14ac:dyDescent="0.25">
      <c r="AY1297" s="102" t="s">
        <v>83</v>
      </c>
      <c r="AZ1297" s="101">
        <f>_xll.qlInterestRateIndexFixingDate(Currency&amp;"ibor"&amp;Tenor,BA1297,Trigger)</f>
        <v>48425</v>
      </c>
      <c r="BA1297" s="101">
        <f>_xll.qlCalendarAdvance(Calendar,BA1296,AY1297,"f",,Trigger)</f>
        <v>48429</v>
      </c>
      <c r="BB1297" s="101">
        <f>_xll.qlInterestRateIndexMaturity(Currency&amp;"ibor"&amp;Tenor,BA1297,Trigger)</f>
        <v>48794</v>
      </c>
      <c r="BC1297" s="246">
        <f>_xll.qlIndexFixing($AC$5,AZ1297,TRUE,_xll.ohTrigger(Trigger,Trigger12M))</f>
        <v>2.1772825283722475E-2</v>
      </c>
      <c r="BD1297" s="246">
        <f>_xll.qlIndexFixing($BE$1,AZ1297,TRUE,_xll.ohTrigger(Trigger,Trigger12M))</f>
        <v>2.1926579891969521E-2</v>
      </c>
    </row>
    <row r="1298" spans="51:56" ht="11.25" customHeight="1" x14ac:dyDescent="0.25">
      <c r="AY1298" s="102" t="s">
        <v>83</v>
      </c>
      <c r="AZ1298" s="101">
        <f>_xll.qlInterestRateIndexFixingDate(Currency&amp;"ibor"&amp;Tenor,BA1298,Trigger)</f>
        <v>48432</v>
      </c>
      <c r="BA1298" s="101">
        <f>_xll.qlCalendarAdvance(Calendar,BA1297,AY1298,"f",,Trigger)</f>
        <v>48436</v>
      </c>
      <c r="BB1298" s="101">
        <f>_xll.qlInterestRateIndexMaturity(Currency&amp;"ibor"&amp;Tenor,BA1298,Trigger)</f>
        <v>48801</v>
      </c>
      <c r="BC1298" s="246">
        <f>_xll.qlIndexFixing($AC$5,AZ1298,TRUE,_xll.ohTrigger(Trigger,Trigger12M))</f>
        <v>2.176214225245782E-2</v>
      </c>
      <c r="BD1298" s="246">
        <f>_xll.qlIndexFixing($BE$1,AZ1298,TRUE,_xll.ohTrigger(Trigger,Trigger12M))</f>
        <v>2.1916027041562522E-2</v>
      </c>
    </row>
    <row r="1299" spans="51:56" ht="11.25" customHeight="1" x14ac:dyDescent="0.25">
      <c r="AY1299" s="102" t="s">
        <v>83</v>
      </c>
      <c r="AZ1299" s="101">
        <f>_xll.qlInterestRateIndexFixingDate(Currency&amp;"ibor"&amp;Tenor,BA1299,Trigger)</f>
        <v>48439</v>
      </c>
      <c r="BA1299" s="101">
        <f>_xll.qlCalendarAdvance(Calendar,BA1298,AY1299,"f",,Trigger)</f>
        <v>48443</v>
      </c>
      <c r="BB1299" s="101">
        <f>_xll.qlInterestRateIndexMaturity(Currency&amp;"ibor"&amp;Tenor,BA1299,Trigger)</f>
        <v>48808</v>
      </c>
      <c r="BC1299" s="246">
        <f>_xll.qlIndexFixing($AC$5,AZ1299,TRUE,_xll.ohTrigger(Trigger,Trigger12M))</f>
        <v>2.1751414706986053E-2</v>
      </c>
      <c r="BD1299" s="246">
        <f>_xll.qlIndexFixing($BE$1,AZ1299,TRUE,_xll.ohTrigger(Trigger,Trigger12M))</f>
        <v>2.1905416378676774E-2</v>
      </c>
    </row>
    <row r="1300" spans="51:56" ht="11.25" customHeight="1" x14ac:dyDescent="0.25">
      <c r="AY1300" s="102" t="s">
        <v>83</v>
      </c>
      <c r="AZ1300" s="101">
        <f>_xll.qlInterestRateIndexFixingDate(Currency&amp;"ibor"&amp;Tenor,BA1300,Trigger)</f>
        <v>48446</v>
      </c>
      <c r="BA1300" s="101">
        <f>_xll.qlCalendarAdvance(Calendar,BA1299,AY1300,"f",,Trigger)</f>
        <v>48450</v>
      </c>
      <c r="BB1300" s="101">
        <f>_xll.qlInterestRateIndexMaturity(Currency&amp;"ibor"&amp;Tenor,BA1300,Trigger)</f>
        <v>48815</v>
      </c>
      <c r="BC1300" s="246">
        <f>_xll.qlIndexFixing($AC$5,AZ1300,TRUE,_xll.ohTrigger(Trigger,Trigger12M))</f>
        <v>2.1740642648731781E-2</v>
      </c>
      <c r="BD1300" s="246">
        <f>_xll.qlIndexFixing($BE$1,AZ1300,TRUE,_xll.ohTrigger(Trigger,Trigger12M))</f>
        <v>2.1894747905139855E-2</v>
      </c>
    </row>
    <row r="1301" spans="51:56" ht="11.25" customHeight="1" x14ac:dyDescent="0.25">
      <c r="AY1301" s="102" t="s">
        <v>83</v>
      </c>
      <c r="AZ1301" s="101">
        <f>_xll.qlInterestRateIndexFixingDate(Currency&amp;"ibor"&amp;Tenor,BA1301,Trigger)</f>
        <v>48453</v>
      </c>
      <c r="BA1301" s="101">
        <f>_xll.qlCalendarAdvance(Calendar,BA1300,AY1301,"f",,Trigger)</f>
        <v>48457</v>
      </c>
      <c r="BB1301" s="101">
        <f>_xll.qlInterestRateIndexMaturity(Currency&amp;"ibor"&amp;Tenor,BA1301,Trigger)</f>
        <v>48822</v>
      </c>
      <c r="BC1301" s="246">
        <f>_xll.qlIndexFixing($AC$5,AZ1301,TRUE,_xll.ohTrigger(Trigger,Trigger12M))</f>
        <v>2.1729826079123785E-2</v>
      </c>
      <c r="BD1301" s="246">
        <f>_xll.qlIndexFixing($BE$1,AZ1301,TRUE,_xll.ohTrigger(Trigger,Trigger12M))</f>
        <v>2.1884021622789199E-2</v>
      </c>
    </row>
    <row r="1302" spans="51:56" ht="11.25" customHeight="1" x14ac:dyDescent="0.25">
      <c r="AY1302" s="102" t="s">
        <v>83</v>
      </c>
      <c r="AZ1302" s="101">
        <f>_xll.qlInterestRateIndexFixingDate(Currency&amp;"ibor"&amp;Tenor,BA1302,Trigger)</f>
        <v>48460</v>
      </c>
      <c r="BA1302" s="101">
        <f>_xll.qlCalendarAdvance(Calendar,BA1301,AY1302,"f",,Trigger)</f>
        <v>48464</v>
      </c>
      <c r="BB1302" s="101">
        <f>_xll.qlInterestRateIndexMaturity(Currency&amp;"ibor"&amp;Tenor,BA1302,Trigger)</f>
        <v>48829</v>
      </c>
      <c r="BC1302" s="246">
        <f>_xll.qlIndexFixing($AC$5,AZ1302,TRUE,_xll.ohTrigger(Trigger,Trigger12M))</f>
        <v>2.1718964999597409E-2</v>
      </c>
      <c r="BD1302" s="246">
        <f>_xll.qlIndexFixing($BE$1,AZ1302,TRUE,_xll.ohTrigger(Trigger,Trigger12M))</f>
        <v>2.1873237533472756E-2</v>
      </c>
    </row>
    <row r="1303" spans="51:56" ht="11.25" customHeight="1" x14ac:dyDescent="0.25">
      <c r="AY1303" s="102" t="s">
        <v>83</v>
      </c>
      <c r="AZ1303" s="101">
        <f>_xll.qlInterestRateIndexFixingDate(Currency&amp;"ibor"&amp;Tenor,BA1303,Trigger)</f>
        <v>48467</v>
      </c>
      <c r="BA1303" s="101">
        <f>_xll.qlCalendarAdvance(Calendar,BA1302,AY1303,"f",,Trigger)</f>
        <v>48471</v>
      </c>
      <c r="BB1303" s="101">
        <f>_xll.qlInterestRateIndexMaturity(Currency&amp;"ibor"&amp;Tenor,BA1303,Trigger)</f>
        <v>48836</v>
      </c>
      <c r="BC1303" s="246">
        <f>_xll.qlIndexFixing($AC$5,AZ1303,TRUE,_xll.ohTrigger(Trigger,Trigger12M))</f>
        <v>2.1708059411594566E-2</v>
      </c>
      <c r="BD1303" s="246">
        <f>_xll.qlIndexFixing($BE$1,AZ1303,TRUE,_xll.ohTrigger(Trigger,Trigger12M))</f>
        <v>2.1862395639047665E-2</v>
      </c>
    </row>
    <row r="1304" spans="51:56" ht="11.25" customHeight="1" x14ac:dyDescent="0.25">
      <c r="AY1304" s="102" t="s">
        <v>83</v>
      </c>
      <c r="AZ1304" s="101">
        <f>_xll.qlInterestRateIndexFixingDate(Currency&amp;"ibor"&amp;Tenor,BA1304,Trigger)</f>
        <v>48474</v>
      </c>
      <c r="BA1304" s="101">
        <f>_xll.qlCalendarAdvance(Calendar,BA1303,AY1304,"f",,Trigger)</f>
        <v>48478</v>
      </c>
      <c r="BB1304" s="101">
        <f>_xll.qlInterestRateIndexMaturity(Currency&amp;"ibor"&amp;Tenor,BA1304,Trigger)</f>
        <v>48843</v>
      </c>
      <c r="BC1304" s="246">
        <f>_xll.qlIndexFixing($AC$5,AZ1304,TRUE,_xll.ohTrigger(Trigger,Trigger12M))</f>
        <v>2.169710931656155E-2</v>
      </c>
      <c r="BD1304" s="246">
        <f>_xll.qlIndexFixing($BE$1,AZ1304,TRUE,_xll.ohTrigger(Trigger,Trigger12M))</f>
        <v>2.1851495941381152E-2</v>
      </c>
    </row>
    <row r="1305" spans="51:56" ht="11.25" customHeight="1" x14ac:dyDescent="0.25">
      <c r="AY1305" s="102" t="s">
        <v>83</v>
      </c>
      <c r="AZ1305" s="101">
        <f>_xll.qlInterestRateIndexFixingDate(Currency&amp;"ibor"&amp;Tenor,BA1305,Trigger)</f>
        <v>48481</v>
      </c>
      <c r="BA1305" s="101">
        <f>_xll.qlCalendarAdvance(Calendar,BA1304,AY1305,"f",,Trigger)</f>
        <v>48485</v>
      </c>
      <c r="BB1305" s="101">
        <f>_xll.qlInterestRateIndexMaturity(Currency&amp;"ibor"&amp;Tenor,BA1305,Trigger)</f>
        <v>48850</v>
      </c>
      <c r="BC1305" s="246">
        <f>_xll.qlIndexFixing($AC$5,AZ1305,TRUE,_xll.ohTrigger(Trigger,Trigger12M))</f>
        <v>2.1686114715951669E-2</v>
      </c>
      <c r="BD1305" s="246">
        <f>_xll.qlIndexFixing($BE$1,AZ1305,TRUE,_xll.ohTrigger(Trigger,Trigger12M))</f>
        <v>2.1840538442350722E-2</v>
      </c>
    </row>
    <row r="1306" spans="51:56" ht="11.25" customHeight="1" x14ac:dyDescent="0.25">
      <c r="AY1306" s="102" t="s">
        <v>83</v>
      </c>
      <c r="AZ1306" s="101">
        <f>_xll.qlInterestRateIndexFixingDate(Currency&amp;"ibor"&amp;Tenor,BA1306,Trigger)</f>
        <v>48488</v>
      </c>
      <c r="BA1306" s="101">
        <f>_xll.qlCalendarAdvance(Calendar,BA1305,AY1306,"f",,Trigger)</f>
        <v>48492</v>
      </c>
      <c r="BB1306" s="101">
        <f>_xll.qlInterestRateIndexMaturity(Currency&amp;"ibor"&amp;Tenor,BA1306,Trigger)</f>
        <v>48857</v>
      </c>
      <c r="BC1306" s="246">
        <f>_xll.qlIndexFixing($AC$5,AZ1306,TRUE,_xll.ohTrigger(Trigger,Trigger12M))</f>
        <v>2.1675075611223914E-2</v>
      </c>
      <c r="BD1306" s="246">
        <f>_xll.qlIndexFixing($BE$1,AZ1306,TRUE,_xll.ohTrigger(Trigger,Trigger12M))</f>
        <v>2.1829523143843964E-2</v>
      </c>
    </row>
    <row r="1307" spans="51:56" ht="11.25" customHeight="1" x14ac:dyDescent="0.25">
      <c r="AY1307" s="102" t="s">
        <v>83</v>
      </c>
      <c r="AZ1307" s="101">
        <f>_xll.qlInterestRateIndexFixingDate(Currency&amp;"ibor"&amp;Tenor,BA1307,Trigger)</f>
        <v>48495</v>
      </c>
      <c r="BA1307" s="101">
        <f>_xll.qlCalendarAdvance(Calendar,BA1306,AY1307,"f",,Trigger)</f>
        <v>48499</v>
      </c>
      <c r="BB1307" s="101">
        <f>_xll.qlInterestRateIndexMaturity(Currency&amp;"ibor"&amp;Tenor,BA1307,Trigger)</f>
        <v>48864</v>
      </c>
      <c r="BC1307" s="246">
        <f>_xll.qlIndexFixing($AC$5,AZ1307,TRUE,_xll.ohTrigger(Trigger,Trigger12M))</f>
        <v>2.1663992003843204E-2</v>
      </c>
      <c r="BD1307" s="246">
        <f>_xll.qlIndexFixing($BE$1,AZ1307,TRUE,_xll.ohTrigger(Trigger,Trigger12M))</f>
        <v>2.1818450047757443E-2</v>
      </c>
    </row>
    <row r="1308" spans="51:56" ht="11.25" customHeight="1" x14ac:dyDescent="0.25">
      <c r="AY1308" s="102" t="s">
        <v>83</v>
      </c>
      <c r="AZ1308" s="101">
        <f>_xll.qlInterestRateIndexFixingDate(Currency&amp;"ibor"&amp;Tenor,BA1308,Trigger)</f>
        <v>48502</v>
      </c>
      <c r="BA1308" s="101">
        <f>_xll.qlCalendarAdvance(Calendar,BA1307,AY1308,"f",,Trigger)</f>
        <v>48506</v>
      </c>
      <c r="BB1308" s="101">
        <f>_xll.qlInterestRateIndexMaturity(Currency&amp;"ibor"&amp;Tenor,BA1308,Trigger)</f>
        <v>48871</v>
      </c>
      <c r="BC1308" s="246">
        <f>_xll.qlIndexFixing($AC$5,AZ1308,TRUE,_xll.ohTrigger(Trigger,Trigger12M))</f>
        <v>2.1652863895279914E-2</v>
      </c>
      <c r="BD1308" s="246">
        <f>_xll.qlIndexFixing($BE$1,AZ1308,TRUE,_xll.ohTrigger(Trigger,Trigger12M))</f>
        <v>2.1807319155999112E-2</v>
      </c>
    </row>
    <row r="1309" spans="51:56" ht="11.25" customHeight="1" x14ac:dyDescent="0.25">
      <c r="AY1309" s="102" t="s">
        <v>83</v>
      </c>
      <c r="AZ1309" s="101">
        <f>_xll.qlInterestRateIndexFixingDate(Currency&amp;"ibor"&amp;Tenor,BA1309,Trigger)</f>
        <v>48509</v>
      </c>
      <c r="BA1309" s="101">
        <f>_xll.qlCalendarAdvance(Calendar,BA1308,AY1309,"f",,Trigger)</f>
        <v>48513</v>
      </c>
      <c r="BB1309" s="101">
        <f>_xll.qlInterestRateIndexMaturity(Currency&amp;"ibor"&amp;Tenor,BA1309,Trigger)</f>
        <v>48878</v>
      </c>
      <c r="BC1309" s="246">
        <f>_xll.qlIndexFixing($AC$5,AZ1309,TRUE,_xll.ohTrigger(Trigger,Trigger12M))</f>
        <v>2.164169128701101E-2</v>
      </c>
      <c r="BD1309" s="246">
        <f>_xll.qlIndexFixing($BE$1,AZ1309,TRUE,_xll.ohTrigger(Trigger,Trigger12M))</f>
        <v>2.1796130470485463E-2</v>
      </c>
    </row>
    <row r="1310" spans="51:56" ht="11.25" customHeight="1" x14ac:dyDescent="0.25">
      <c r="AY1310" s="102" t="s">
        <v>83</v>
      </c>
      <c r="AZ1310" s="101">
        <f>_xll.qlInterestRateIndexFixingDate(Currency&amp;"ibor"&amp;Tenor,BA1310,Trigger)</f>
        <v>48516</v>
      </c>
      <c r="BA1310" s="101">
        <f>_xll.qlCalendarAdvance(Calendar,BA1309,AY1310,"f",,Trigger)</f>
        <v>48520</v>
      </c>
      <c r="BB1310" s="101">
        <f>_xll.qlInterestRateIndexMaturity(Currency&amp;"ibor"&amp;Tenor,BA1310,Trigger)</f>
        <v>48885</v>
      </c>
      <c r="BC1310" s="246">
        <f>_xll.qlIndexFixing($AC$5,AZ1310,TRUE,_xll.ohTrigger(Trigger,Trigger12M))</f>
        <v>2.1630474180518694E-2</v>
      </c>
      <c r="BD1310" s="246">
        <f>_xll.qlIndexFixing($BE$1,AZ1310,TRUE,_xll.ohTrigger(Trigger,Trigger12M))</f>
        <v>2.1784883993143725E-2</v>
      </c>
    </row>
    <row r="1311" spans="51:56" ht="11.25" customHeight="1" x14ac:dyDescent="0.25">
      <c r="AY1311" s="102" t="s">
        <v>83</v>
      </c>
      <c r="AZ1311" s="101">
        <f>_xll.qlInterestRateIndexFixingDate(Currency&amp;"ibor"&amp;Tenor,BA1311,Trigger)</f>
        <v>48523</v>
      </c>
      <c r="BA1311" s="101">
        <f>_xll.qlCalendarAdvance(Calendar,BA1310,AY1311,"f",,Trigger)</f>
        <v>48527</v>
      </c>
      <c r="BB1311" s="101">
        <f>_xll.qlInterestRateIndexMaturity(Currency&amp;"ibor"&amp;Tenor,BA1311,Trigger)</f>
        <v>48892</v>
      </c>
      <c r="BC1311" s="246">
        <f>_xll.qlIndexFixing($AC$5,AZ1311,TRUE,_xll.ohTrigger(Trigger,Trigger12M))</f>
        <v>2.1619212577291318E-2</v>
      </c>
      <c r="BD1311" s="246">
        <f>_xll.qlIndexFixing($BE$1,AZ1311,TRUE,_xll.ohTrigger(Trigger,Trigger12M))</f>
        <v>2.1773579725910978E-2</v>
      </c>
    </row>
    <row r="1312" spans="51:56" ht="11.25" customHeight="1" x14ac:dyDescent="0.25">
      <c r="AY1312" s="102" t="s">
        <v>83</v>
      </c>
      <c r="AZ1312" s="101">
        <f>_xll.qlInterestRateIndexFixingDate(Currency&amp;"ibor"&amp;Tenor,BA1312,Trigger)</f>
        <v>48530</v>
      </c>
      <c r="BA1312" s="101">
        <f>_xll.qlCalendarAdvance(Calendar,BA1311,AY1312,"f",,Trigger)</f>
        <v>48534</v>
      </c>
      <c r="BB1312" s="101">
        <f>_xll.qlInterestRateIndexMaturity(Currency&amp;"ibor"&amp;Tenor,BA1312,Trigger)</f>
        <v>48899</v>
      </c>
      <c r="BC1312" s="246">
        <f>_xll.qlIndexFixing($AC$5,AZ1312,TRUE,_xll.ohTrigger(Trigger,Trigger12M))</f>
        <v>2.1607906478823352E-2</v>
      </c>
      <c r="BD1312" s="246">
        <f>_xll.qlIndexFixing($BE$1,AZ1312,TRUE,_xll.ohTrigger(Trigger,Trigger12M))</f>
        <v>2.1762217670733938E-2</v>
      </c>
    </row>
    <row r="1313" spans="51:56" ht="11.25" customHeight="1" x14ac:dyDescent="0.25">
      <c r="AY1313" s="102" t="s">
        <v>83</v>
      </c>
      <c r="AZ1313" s="101">
        <f>_xll.qlInterestRateIndexFixingDate(Currency&amp;"ibor"&amp;Tenor,BA1313,Trigger)</f>
        <v>48537</v>
      </c>
      <c r="BA1313" s="101">
        <f>_xll.qlCalendarAdvance(Calendar,BA1312,AY1313,"f",,Trigger)</f>
        <v>48541</v>
      </c>
      <c r="BB1313" s="101">
        <f>_xll.qlInterestRateIndexMaturity(Currency&amp;"ibor"&amp;Tenor,BA1313,Trigger)</f>
        <v>48906</v>
      </c>
      <c r="BC1313" s="246">
        <f>_xll.qlIndexFixing($AC$5,AZ1313,TRUE,_xll.ohTrigger(Trigger,Trigger12M))</f>
        <v>2.1596555886614969E-2</v>
      </c>
      <c r="BD1313" s="246">
        <f>_xll.qlIndexFixing($BE$1,AZ1313,TRUE,_xll.ohTrigger(Trigger,Trigger12M))</f>
        <v>2.1750797829569398E-2</v>
      </c>
    </row>
    <row r="1314" spans="51:56" ht="11.25" customHeight="1" x14ac:dyDescent="0.25">
      <c r="AY1314" s="102" t="s">
        <v>83</v>
      </c>
      <c r="AZ1314" s="101">
        <f>_xll.qlInterestRateIndexFixingDate(Currency&amp;"ibor"&amp;Tenor,BA1314,Trigger)</f>
        <v>48544</v>
      </c>
      <c r="BA1314" s="101">
        <f>_xll.qlCalendarAdvance(Calendar,BA1313,AY1314,"f",,Trigger)</f>
        <v>48548</v>
      </c>
      <c r="BB1314" s="101">
        <f>_xll.qlInterestRateIndexMaturity(Currency&amp;"ibor"&amp;Tenor,BA1314,Trigger)</f>
        <v>48913</v>
      </c>
      <c r="BC1314" s="246">
        <f>_xll.qlIndexFixing($AC$5,AZ1314,TRUE,_xll.ohTrigger(Trigger,Trigger12M))</f>
        <v>2.158516080217247E-2</v>
      </c>
      <c r="BD1314" s="246">
        <f>_xll.qlIndexFixing($BE$1,AZ1314,TRUE,_xll.ohTrigger(Trigger,Trigger12M))</f>
        <v>2.1739320204384439E-2</v>
      </c>
    </row>
    <row r="1315" spans="51:56" ht="11.25" customHeight="1" x14ac:dyDescent="0.25">
      <c r="AY1315" s="102" t="s">
        <v>83</v>
      </c>
      <c r="AZ1315" s="101">
        <f>_xll.qlInterestRateIndexFixingDate(Currency&amp;"ibor"&amp;Tenor,BA1315,Trigger)</f>
        <v>48551</v>
      </c>
      <c r="BA1315" s="101">
        <f>_xll.qlCalendarAdvance(Calendar,BA1314,AY1315,"f",,Trigger)</f>
        <v>48555</v>
      </c>
      <c r="BB1315" s="101">
        <f>_xll.qlInterestRateIndexMaturity(Currency&amp;"ibor"&amp;Tenor,BA1315,Trigger)</f>
        <v>48920</v>
      </c>
      <c r="BC1315" s="246">
        <f>_xll.qlIndexFixing($AC$5,AZ1315,TRUE,_xll.ohTrigger(Trigger,Trigger12M))</f>
        <v>2.1573721227007191E-2</v>
      </c>
      <c r="BD1315" s="246">
        <f>_xll.qlIndexFixing($BE$1,AZ1315,TRUE,_xll.ohTrigger(Trigger,Trigger12M))</f>
        <v>2.1727784797155779E-2</v>
      </c>
    </row>
    <row r="1316" spans="51:56" ht="11.25" customHeight="1" x14ac:dyDescent="0.25">
      <c r="AY1316" s="102" t="s">
        <v>83</v>
      </c>
      <c r="AZ1316" s="101">
        <f>_xll.qlInterestRateIndexFixingDate(Currency&amp;"ibor"&amp;Tenor,BA1316,Trigger)</f>
        <v>48558</v>
      </c>
      <c r="BA1316" s="101">
        <f>_xll.qlCalendarAdvance(Calendar,BA1315,AY1316,"f",,Trigger)</f>
        <v>48562</v>
      </c>
      <c r="BB1316" s="101">
        <f>_xll.qlInterestRateIndexMaturity(Currency&amp;"ibor"&amp;Tenor,BA1316,Trigger)</f>
        <v>48927</v>
      </c>
      <c r="BC1316" s="246">
        <f>_xll.qlIndexFixing($AC$5,AZ1316,TRUE,_xll.ohTrigger(Trigger,Trigger12M))</f>
        <v>2.1562237162637266E-2</v>
      </c>
      <c r="BD1316" s="246">
        <f>_xll.qlIndexFixing($BE$1,AZ1316,TRUE,_xll.ohTrigger(Trigger,Trigger12M))</f>
        <v>2.1716191609869782E-2</v>
      </c>
    </row>
    <row r="1317" spans="51:56" ht="11.25" customHeight="1" x14ac:dyDescent="0.25">
      <c r="AY1317" s="102" t="s">
        <v>83</v>
      </c>
      <c r="AZ1317" s="101">
        <f>_xll.qlInterestRateIndexFixingDate(Currency&amp;"ibor"&amp;Tenor,BA1317,Trigger)</f>
        <v>48565</v>
      </c>
      <c r="BA1317" s="101">
        <f>_xll.qlCalendarAdvance(Calendar,BA1316,AY1317,"f",,Trigger)</f>
        <v>48569</v>
      </c>
      <c r="BB1317" s="101">
        <f>_xll.qlInterestRateIndexMaturity(Currency&amp;"ibor"&amp;Tenor,BA1317,Trigger)</f>
        <v>48934</v>
      </c>
      <c r="BC1317" s="246">
        <f>_xll.qlIndexFixing($AC$5,AZ1317,TRUE,_xll.ohTrigger(Trigger,Trigger12M))</f>
        <v>2.1550708610586732E-2</v>
      </c>
      <c r="BD1317" s="246">
        <f>_xll.qlIndexFixing($BE$1,AZ1317,TRUE,_xll.ohTrigger(Trigger,Trigger12M))</f>
        <v>2.1704540644523311E-2</v>
      </c>
    </row>
    <row r="1318" spans="51:56" ht="11.25" customHeight="1" x14ac:dyDescent="0.25">
      <c r="AY1318" s="102" t="s">
        <v>83</v>
      </c>
      <c r="AZ1318" s="101">
        <f>_xll.qlInterestRateIndexFixingDate(Currency&amp;"ibor"&amp;Tenor,BA1318,Trigger)</f>
        <v>48572</v>
      </c>
      <c r="BA1318" s="101">
        <f>_xll.qlCalendarAdvance(Calendar,BA1317,AY1318,"f",,Trigger)</f>
        <v>48576</v>
      </c>
      <c r="BB1318" s="101">
        <f>_xll.qlInterestRateIndexMaturity(Currency&amp;"ibor"&amp;Tenor,BA1318,Trigger)</f>
        <v>48941</v>
      </c>
      <c r="BC1318" s="246">
        <f>_xll.qlIndexFixing($AC$5,AZ1318,TRUE,_xll.ohTrigger(Trigger,Trigger12M))</f>
        <v>2.1539135572384672E-2</v>
      </c>
      <c r="BD1318" s="246">
        <f>_xll.qlIndexFixing($BE$1,AZ1318,TRUE,_xll.ohTrigger(Trigger,Trigger12M))</f>
        <v>2.1692831903122871E-2</v>
      </c>
    </row>
    <row r="1319" spans="51:56" ht="11.25" customHeight="1" x14ac:dyDescent="0.25">
      <c r="AY1319" s="102" t="s">
        <v>83</v>
      </c>
      <c r="AZ1319" s="101">
        <f>_xll.qlInterestRateIndexFixingDate(Currency&amp;"ibor"&amp;Tenor,BA1319,Trigger)</f>
        <v>48579</v>
      </c>
      <c r="BA1319" s="101">
        <f>_xll.qlCalendarAdvance(Calendar,BA1318,AY1319,"f",,Trigger)</f>
        <v>48583</v>
      </c>
      <c r="BB1319" s="101">
        <f>_xll.qlInterestRateIndexMaturity(Currency&amp;"ibor"&amp;Tenor,BA1319,Trigger)</f>
        <v>48948</v>
      </c>
      <c r="BC1319" s="246">
        <f>_xll.qlIndexFixing($AC$5,AZ1319,TRUE,_xll.ohTrigger(Trigger,Trigger12M))</f>
        <v>2.1527518049567165E-2</v>
      </c>
      <c r="BD1319" s="246">
        <f>_xll.qlIndexFixing($BE$1,AZ1319,TRUE,_xll.ohTrigger(Trigger,Trigger12M))</f>
        <v>2.1681065387684821E-2</v>
      </c>
    </row>
    <row r="1320" spans="51:56" ht="11.25" customHeight="1" x14ac:dyDescent="0.25">
      <c r="AY1320" s="102" t="s">
        <v>83</v>
      </c>
      <c r="AZ1320" s="101">
        <f>_xll.qlInterestRateIndexFixingDate(Currency&amp;"ibor"&amp;Tenor,BA1320,Trigger)</f>
        <v>48586</v>
      </c>
      <c r="BA1320" s="101">
        <f>_xll.qlCalendarAdvance(Calendar,BA1319,AY1320,"f",,Trigger)</f>
        <v>48590</v>
      </c>
      <c r="BB1320" s="101">
        <f>_xll.qlInterestRateIndexMaturity(Currency&amp;"ibor"&amp;Tenor,BA1320,Trigger)</f>
        <v>48955</v>
      </c>
      <c r="BC1320" s="246">
        <f>_xll.qlIndexFixing($AC$5,AZ1320,TRUE,_xll.ohTrigger(Trigger,Trigger12M))</f>
        <v>2.1515856043675119E-2</v>
      </c>
      <c r="BD1320" s="246">
        <f>_xll.qlIndexFixing($BE$1,AZ1320,TRUE,_xll.ohTrigger(Trigger,Trigger12M))</f>
        <v>2.1669241100235596E-2</v>
      </c>
    </row>
    <row r="1321" spans="51:56" ht="11.25" customHeight="1" x14ac:dyDescent="0.25">
      <c r="AY1321" s="102" t="s">
        <v>83</v>
      </c>
      <c r="AZ1321" s="101">
        <f>_xll.qlInterestRateIndexFixingDate(Currency&amp;"ibor"&amp;Tenor,BA1321,Trigger)</f>
        <v>48593</v>
      </c>
      <c r="BA1321" s="101">
        <f>_xll.qlCalendarAdvance(Calendar,BA1320,AY1321,"f",,Trigger)</f>
        <v>48597</v>
      </c>
      <c r="BB1321" s="101">
        <f>_xll.qlInterestRateIndexMaturity(Currency&amp;"ibor"&amp;Tenor,BA1321,Trigger)</f>
        <v>48962</v>
      </c>
      <c r="BC1321" s="246">
        <f>_xll.qlIndexFixing($AC$5,AZ1321,TRUE,_xll.ohTrigger(Trigger,Trigger12M))</f>
        <v>2.1504149556256229E-2</v>
      </c>
      <c r="BD1321" s="246">
        <f>_xll.qlIndexFixing($BE$1,AZ1321,TRUE,_xll.ohTrigger(Trigger,Trigger12M))</f>
        <v>2.1657359042811925E-2</v>
      </c>
    </row>
    <row r="1322" spans="51:56" ht="11.25" customHeight="1" x14ac:dyDescent="0.25">
      <c r="AY1322" s="102" t="s">
        <v>83</v>
      </c>
      <c r="AZ1322" s="101">
        <f>_xll.qlInterestRateIndexFixingDate(Currency&amp;"ibor"&amp;Tenor,BA1322,Trigger)</f>
        <v>48600</v>
      </c>
      <c r="BA1322" s="101">
        <f>_xll.qlCalendarAdvance(Calendar,BA1321,AY1322,"f",,Trigger)</f>
        <v>48604</v>
      </c>
      <c r="BB1322" s="101">
        <f>_xll.qlInterestRateIndexMaturity(Currency&amp;"ibor"&amp;Tenor,BA1322,Trigger)</f>
        <v>48969</v>
      </c>
      <c r="BC1322" s="246">
        <f>_xll.qlIndexFixing($AC$5,AZ1322,TRUE,_xll.ohTrigger(Trigger,Trigger12M))</f>
        <v>2.149239858886344E-2</v>
      </c>
      <c r="BD1322" s="246">
        <f>_xll.qlIndexFixing($BE$1,AZ1322,TRUE,_xll.ohTrigger(Trigger,Trigger12M))</f>
        <v>2.1645419217459511E-2</v>
      </c>
    </row>
    <row r="1323" spans="51:56" ht="11.25" customHeight="1" x14ac:dyDescent="0.25">
      <c r="AY1323" s="102" t="s">
        <v>83</v>
      </c>
      <c r="AZ1323" s="101">
        <f>_xll.qlInterestRateIndexFixingDate(Currency&amp;"ibor"&amp;Tenor,BA1323,Trigger)</f>
        <v>48607</v>
      </c>
      <c r="BA1323" s="101">
        <f>_xll.qlCalendarAdvance(Calendar,BA1322,AY1323,"f",,Trigger)</f>
        <v>48611</v>
      </c>
      <c r="BB1323" s="101">
        <f>_xll.qlInterestRateIndexMaturity(Currency&amp;"ibor"&amp;Tenor,BA1323,Trigger)</f>
        <v>48976</v>
      </c>
      <c r="BC1323" s="246">
        <f>_xll.qlIndexFixing($AC$5,AZ1323,TRUE,_xll.ohTrigger(Trigger,Trigger12M))</f>
        <v>2.1480603143056057E-2</v>
      </c>
      <c r="BD1323" s="246">
        <f>_xll.qlIndexFixing($BE$1,AZ1323,TRUE,_xll.ohTrigger(Trigger,Trigger12M))</f>
        <v>2.1633421626234793E-2</v>
      </c>
    </row>
    <row r="1324" spans="51:56" ht="11.25" customHeight="1" x14ac:dyDescent="0.25">
      <c r="AY1324" s="102" t="s">
        <v>83</v>
      </c>
      <c r="AZ1324" s="101">
        <f>_xll.qlInterestRateIndexFixingDate(Currency&amp;"ibor"&amp;Tenor,BA1324,Trigger)</f>
        <v>48614</v>
      </c>
      <c r="BA1324" s="101">
        <f>_xll.qlCalendarAdvance(Calendar,BA1323,AY1324,"f",,Trigger)</f>
        <v>48618</v>
      </c>
      <c r="BB1324" s="101">
        <f>_xll.qlInterestRateIndexMaturity(Currency&amp;"ibor"&amp;Tenor,BA1324,Trigger)</f>
        <v>48983</v>
      </c>
      <c r="BC1324" s="246">
        <f>_xll.qlIndexFixing($AC$5,AZ1324,TRUE,_xll.ohTrigger(Trigger,Trigger12M))</f>
        <v>2.1468763220398857E-2</v>
      </c>
      <c r="BD1324" s="246">
        <f>_xll.qlIndexFixing($BE$1,AZ1324,TRUE,_xll.ohTrigger(Trigger,Trigger12M))</f>
        <v>2.1621366271203844E-2</v>
      </c>
    </row>
    <row r="1325" spans="51:56" ht="11.25" customHeight="1" x14ac:dyDescent="0.25">
      <c r="AY1325" s="102" t="s">
        <v>83</v>
      </c>
      <c r="AZ1325" s="101">
        <f>_xll.qlInterestRateIndexFixingDate(Currency&amp;"ibor"&amp;Tenor,BA1325,Trigger)</f>
        <v>48621</v>
      </c>
      <c r="BA1325" s="101">
        <f>_xll.qlCalendarAdvance(Calendar,BA1324,AY1325,"f",,Trigger)</f>
        <v>48625</v>
      </c>
      <c r="BB1325" s="101">
        <f>_xll.qlInterestRateIndexMaturity(Currency&amp;"ibor"&amp;Tenor,BA1325,Trigger)</f>
        <v>48990</v>
      </c>
      <c r="BC1325" s="246">
        <f>_xll.qlIndexFixing($AC$5,AZ1325,TRUE,_xll.ohTrigger(Trigger,Trigger12M))</f>
        <v>2.1456878822462742E-2</v>
      </c>
      <c r="BD1325" s="246">
        <f>_xll.qlIndexFixing($BE$1,AZ1325,TRUE,_xll.ohTrigger(Trigger,Trigger12M))</f>
        <v>2.1609253154442589E-2</v>
      </c>
    </row>
    <row r="1326" spans="51:56" ht="11.25" customHeight="1" x14ac:dyDescent="0.25">
      <c r="AY1326" s="102" t="s">
        <v>83</v>
      </c>
      <c r="AZ1326" s="101">
        <f>_xll.qlInterestRateIndexFixingDate(Currency&amp;"ibor"&amp;Tenor,BA1326,Trigger)</f>
        <v>48628</v>
      </c>
      <c r="BA1326" s="101">
        <f>_xll.qlCalendarAdvance(Calendar,BA1325,AY1326,"f",,Trigger)</f>
        <v>48632</v>
      </c>
      <c r="BB1326" s="101">
        <f>_xll.qlInterestRateIndexMaturity(Currency&amp;"ibor"&amp;Tenor,BA1326,Trigger)</f>
        <v>48997</v>
      </c>
      <c r="BC1326" s="246">
        <f>_xll.qlIndexFixing($AC$5,AZ1326,TRUE,_xll.ohTrigger(Trigger,Trigger12M))</f>
        <v>2.1444949950824539E-2</v>
      </c>
      <c r="BD1326" s="246">
        <f>_xll.qlIndexFixing($BE$1,AZ1326,TRUE,_xll.ohTrigger(Trigger,Trigger12M))</f>
        <v>2.1597082278037694E-2</v>
      </c>
    </row>
    <row r="1327" spans="51:56" ht="11.25" customHeight="1" x14ac:dyDescent="0.25">
      <c r="AY1327" s="102" t="s">
        <v>83</v>
      </c>
      <c r="AZ1327" s="101">
        <f>_xll.qlInterestRateIndexFixingDate(Currency&amp;"ibor"&amp;Tenor,BA1327,Trigger)</f>
        <v>48635</v>
      </c>
      <c r="BA1327" s="101">
        <f>_xll.qlCalendarAdvance(Calendar,BA1326,AY1327,"f",,Trigger)</f>
        <v>48639</v>
      </c>
      <c r="BB1327" s="101">
        <f>_xll.qlInterestRateIndexMaturity(Currency&amp;"ibor"&amp;Tenor,BA1327,Trigger)</f>
        <v>49004</v>
      </c>
      <c r="BC1327" s="246">
        <f>_xll.qlIndexFixing($AC$5,AZ1327,TRUE,_xll.ohTrigger(Trigger,Trigger12M))</f>
        <v>2.1432976607066539E-2</v>
      </c>
      <c r="BD1327" s="246">
        <f>_xll.qlIndexFixing($BE$1,AZ1327,TRUE,_xll.ohTrigger(Trigger,Trigger12M))</f>
        <v>2.1584853644084134E-2</v>
      </c>
    </row>
    <row r="1328" spans="51:56" ht="11.25" customHeight="1" x14ac:dyDescent="0.25">
      <c r="AY1328" s="102" t="s">
        <v>83</v>
      </c>
      <c r="AZ1328" s="101">
        <f>_xll.qlInterestRateIndexFixingDate(Currency&amp;"ibor"&amp;Tenor,BA1328,Trigger)</f>
        <v>48642</v>
      </c>
      <c r="BA1328" s="101">
        <f>_xll.qlCalendarAdvance(Calendar,BA1327,AY1328,"f",,Trigger)</f>
        <v>48646</v>
      </c>
      <c r="BB1328" s="101">
        <f>_xll.qlInterestRateIndexMaturity(Currency&amp;"ibor"&amp;Tenor,BA1328,Trigger)</f>
        <v>49011</v>
      </c>
      <c r="BC1328" s="246">
        <f>_xll.qlIndexFixing($AC$5,AZ1328,TRUE,_xll.ohTrigger(Trigger,Trigger12M))</f>
        <v>2.142095879277783E-2</v>
      </c>
      <c r="BD1328" s="246">
        <f>_xll.qlIndexFixing($BE$1,AZ1328,TRUE,_xll.ohTrigger(Trigger,Trigger12M))</f>
        <v>2.1572567254688504E-2</v>
      </c>
    </row>
    <row r="1329" spans="51:56" ht="11.25" customHeight="1" x14ac:dyDescent="0.25">
      <c r="AY1329" s="102" t="s">
        <v>83</v>
      </c>
      <c r="AZ1329" s="101">
        <f>_xll.qlInterestRateIndexFixingDate(Currency&amp;"ibor"&amp;Tenor,BA1329,Trigger)</f>
        <v>48649</v>
      </c>
      <c r="BA1329" s="101">
        <f>_xll.qlCalendarAdvance(Calendar,BA1328,AY1329,"f",,Trigger)</f>
        <v>48653</v>
      </c>
      <c r="BB1329" s="101">
        <f>_xll.qlInterestRateIndexMaturity(Currency&amp;"ibor"&amp;Tenor,BA1329,Trigger)</f>
        <v>49018</v>
      </c>
      <c r="BC1329" s="246">
        <f>_xll.qlIndexFixing($AC$5,AZ1329,TRUE,_xll.ohTrigger(Trigger,Trigger12M))</f>
        <v>2.1408896509552536E-2</v>
      </c>
      <c r="BD1329" s="246">
        <f>_xll.qlIndexFixing($BE$1,AZ1329,TRUE,_xll.ohTrigger(Trigger,Trigger12M))</f>
        <v>2.156022311196637E-2</v>
      </c>
    </row>
    <row r="1330" spans="51:56" ht="11.25" customHeight="1" x14ac:dyDescent="0.25">
      <c r="AY1330" s="102" t="s">
        <v>83</v>
      </c>
      <c r="AZ1330" s="101">
        <f>_xll.qlInterestRateIndexFixingDate(Currency&amp;"ibor"&amp;Tenor,BA1330,Trigger)</f>
        <v>48656</v>
      </c>
      <c r="BA1330" s="101">
        <f>_xll.qlCalendarAdvance(Calendar,BA1329,AY1330,"f",,Trigger)</f>
        <v>48660</v>
      </c>
      <c r="BB1330" s="101">
        <f>_xll.qlInterestRateIndexMaturity(Currency&amp;"ibor"&amp;Tenor,BA1330,Trigger)</f>
        <v>49025</v>
      </c>
      <c r="BC1330" s="246">
        <f>_xll.qlIndexFixing($AC$5,AZ1330,TRUE,_xll.ohTrigger(Trigger,Trigger12M))</f>
        <v>2.1396789758990904E-2</v>
      </c>
      <c r="BD1330" s="246">
        <f>_xll.qlIndexFixing($BE$1,AZ1330,TRUE,_xll.ohTrigger(Trigger,Trigger12M))</f>
        <v>2.1547821218043373E-2</v>
      </c>
    </row>
    <row r="1331" spans="51:56" ht="11.25" customHeight="1" x14ac:dyDescent="0.25">
      <c r="AY1331" s="102" t="s">
        <v>83</v>
      </c>
      <c r="AZ1331" s="101">
        <f>_xll.qlInterestRateIndexFixingDate(Currency&amp;"ibor"&amp;Tenor,BA1331,Trigger)</f>
        <v>48663</v>
      </c>
      <c r="BA1331" s="101">
        <f>_xll.qlCalendarAdvance(Calendar,BA1330,AY1331,"f",,Trigger)</f>
        <v>48667</v>
      </c>
      <c r="BB1331" s="101">
        <f>_xll.qlInterestRateIndexMaturity(Currency&amp;"ibor"&amp;Tenor,BA1331,Trigger)</f>
        <v>49032</v>
      </c>
      <c r="BC1331" s="246">
        <f>_xll.qlIndexFixing($AC$5,AZ1331,TRUE,_xll.ohTrigger(Trigger,Trigger12M))</f>
        <v>2.1384638542699105E-2</v>
      </c>
      <c r="BD1331" s="246">
        <f>_xll.qlIndexFixing($BE$1,AZ1331,TRUE,_xll.ohTrigger(Trigger,Trigger12M))</f>
        <v>2.1535361575055229E-2</v>
      </c>
    </row>
    <row r="1332" spans="51:56" ht="11.25" customHeight="1" x14ac:dyDescent="0.25">
      <c r="AY1332" s="102" t="s">
        <v>83</v>
      </c>
      <c r="AZ1332" s="101">
        <f>_xll.qlInterestRateIndexFixingDate(Currency&amp;"ibor"&amp;Tenor,BA1332,Trigger)</f>
        <v>48670</v>
      </c>
      <c r="BA1332" s="101">
        <f>_xll.qlCalendarAdvance(Calendar,BA1331,AY1332,"f",,Trigger)</f>
        <v>48674</v>
      </c>
      <c r="BB1332" s="101">
        <f>_xll.qlInterestRateIndexMaturity(Currency&amp;"ibor"&amp;Tenor,BA1332,Trigger)</f>
        <v>49039</v>
      </c>
      <c r="BC1332" s="246">
        <f>_xll.qlIndexFixing($AC$5,AZ1332,TRUE,_xll.ohTrigger(Trigger,Trigger12M))</f>
        <v>2.1372442862289443E-2</v>
      </c>
      <c r="BD1332" s="246">
        <f>_xll.qlIndexFixing($BE$1,AZ1332,TRUE,_xll.ohTrigger(Trigger,Trigger12M))</f>
        <v>2.1522844185147289E-2</v>
      </c>
    </row>
    <row r="1333" spans="51:56" ht="11.25" customHeight="1" x14ac:dyDescent="0.25">
      <c r="AY1333" s="102" t="s">
        <v>83</v>
      </c>
      <c r="AZ1333" s="101">
        <f>_xll.qlInterestRateIndexFixingDate(Currency&amp;"ibor"&amp;Tenor,BA1333,Trigger)</f>
        <v>48677</v>
      </c>
      <c r="BA1333" s="101">
        <f>_xll.qlCalendarAdvance(Calendar,BA1332,AY1333,"f",,Trigger)</f>
        <v>48681</v>
      </c>
      <c r="BB1333" s="101">
        <f>_xll.qlInterestRateIndexMaturity(Currency&amp;"ibor"&amp;Tenor,BA1333,Trigger)</f>
        <v>49046</v>
      </c>
      <c r="BC1333" s="246">
        <f>_xll.qlIndexFixing($AC$5,AZ1333,TRUE,_xll.ohTrigger(Trigger,Trigger12M))</f>
        <v>2.1360202719379467E-2</v>
      </c>
      <c r="BD1333" s="246">
        <f>_xll.qlIndexFixing($BE$1,AZ1333,TRUE,_xll.ohTrigger(Trigger,Trigger12M))</f>
        <v>2.1510269050475421E-2</v>
      </c>
    </row>
    <row r="1334" spans="51:56" ht="11.25" customHeight="1" x14ac:dyDescent="0.25">
      <c r="AY1334" s="102" t="s">
        <v>83</v>
      </c>
      <c r="AZ1334" s="101">
        <f>_xll.qlInterestRateIndexFixingDate(Currency&amp;"ibor"&amp;Tenor,BA1334,Trigger)</f>
        <v>48682</v>
      </c>
      <c r="BA1334" s="101">
        <f>_xll.qlCalendarAdvance(Calendar,BA1333,AY1334,"f",,Trigger)</f>
        <v>48688</v>
      </c>
      <c r="BB1334" s="101">
        <f>_xll.qlInterestRateIndexMaturity(Currency&amp;"ibor"&amp;Tenor,BA1334,Trigger)</f>
        <v>49053</v>
      </c>
      <c r="BC1334" s="246">
        <f>_xll.qlIndexFixing($AC$5,AZ1334,TRUE,_xll.ohTrigger(Trigger,Trigger12M))</f>
        <v>2.1347918115593084E-2</v>
      </c>
      <c r="BD1334" s="246">
        <f>_xll.qlIndexFixing($BE$1,AZ1334,TRUE,_xll.ohTrigger(Trigger,Trigger12M))</f>
        <v>2.1497636173204906E-2</v>
      </c>
    </row>
    <row r="1335" spans="51:56" ht="11.25" customHeight="1" x14ac:dyDescent="0.25">
      <c r="AY1335" s="102" t="s">
        <v>83</v>
      </c>
      <c r="AZ1335" s="101">
        <f>_xll.qlInterestRateIndexFixingDate(Currency&amp;"ibor"&amp;Tenor,BA1335,Trigger)</f>
        <v>48691</v>
      </c>
      <c r="BA1335" s="101">
        <f>_xll.qlCalendarAdvance(Calendar,BA1334,AY1335,"f",,Trigger)</f>
        <v>48695</v>
      </c>
      <c r="BB1335" s="101">
        <f>_xll.qlInterestRateIndexMaturity(Currency&amp;"ibor"&amp;Tenor,BA1335,Trigger)</f>
        <v>49060</v>
      </c>
      <c r="BC1335" s="246">
        <f>_xll.qlIndexFixing($AC$5,AZ1335,TRUE,_xll.ohTrigger(Trigger,Trigger12M))</f>
        <v>2.1335589052560559E-2</v>
      </c>
      <c r="BD1335" s="246">
        <f>_xll.qlIndexFixing($BE$1,AZ1335,TRUE,_xll.ohTrigger(Trigger,Trigger12M))</f>
        <v>2.1484945555511101E-2</v>
      </c>
    </row>
    <row r="1336" spans="51:56" ht="11.25" customHeight="1" x14ac:dyDescent="0.25">
      <c r="AY1336" s="102" t="s">
        <v>83</v>
      </c>
      <c r="AZ1336" s="101">
        <f>_xll.qlInterestRateIndexFixingDate(Currency&amp;"ibor"&amp;Tenor,BA1336,Trigger)</f>
        <v>48698</v>
      </c>
      <c r="BA1336" s="101">
        <f>_xll.qlCalendarAdvance(Calendar,BA1335,AY1336,"f",,Trigger)</f>
        <v>48702</v>
      </c>
      <c r="BB1336" s="101">
        <f>_xll.qlInterestRateIndexMaturity(Currency&amp;"ibor"&amp;Tenor,BA1336,Trigger)</f>
        <v>49067</v>
      </c>
      <c r="BC1336" s="246">
        <f>_xll.qlIndexFixing($AC$5,AZ1336,TRUE,_xll.ohTrigger(Trigger,Trigger12M))</f>
        <v>2.1323215531916958E-2</v>
      </c>
      <c r="BD1336" s="246">
        <f>_xll.qlIndexFixing($BE$1,AZ1336,TRUE,_xll.ohTrigger(Trigger,Trigger12M))</f>
        <v>2.1472197199578994E-2</v>
      </c>
    </row>
    <row r="1337" spans="51:56" ht="11.25" customHeight="1" x14ac:dyDescent="0.25">
      <c r="AY1337" s="102" t="s">
        <v>83</v>
      </c>
      <c r="AZ1337" s="101">
        <f>_xll.qlInterestRateIndexFixingDate(Currency&amp;"ibor"&amp;Tenor,BA1337,Trigger)</f>
        <v>48705</v>
      </c>
      <c r="BA1337" s="101">
        <f>_xll.qlCalendarAdvance(Calendar,BA1336,AY1337,"f",,Trigger)</f>
        <v>48709</v>
      </c>
      <c r="BB1337" s="101">
        <f>_xll.qlInterestRateIndexMaturity(Currency&amp;"ibor"&amp;Tenor,BA1337,Trigger)</f>
        <v>49074</v>
      </c>
      <c r="BC1337" s="246">
        <f>_xll.qlIndexFixing($AC$5,AZ1337,TRUE,_xll.ohTrigger(Trigger,Trigger12M))</f>
        <v>2.1310797555303931E-2</v>
      </c>
      <c r="BD1337" s="246">
        <f>_xll.qlIndexFixing($BE$1,AZ1337,TRUE,_xll.ohTrigger(Trigger,Trigger12M))</f>
        <v>2.1459391107603872E-2</v>
      </c>
    </row>
    <row r="1338" spans="51:56" ht="11.25" customHeight="1" x14ac:dyDescent="0.25">
      <c r="AY1338" s="102" t="s">
        <v>83</v>
      </c>
      <c r="AZ1338" s="101">
        <f>_xll.qlInterestRateIndexFixingDate(Currency&amp;"ibor"&amp;Tenor,BA1338,Trigger)</f>
        <v>48712</v>
      </c>
      <c r="BA1338" s="101">
        <f>_xll.qlCalendarAdvance(Calendar,BA1337,AY1338,"f",,Trigger)</f>
        <v>48716</v>
      </c>
      <c r="BB1338" s="101">
        <f>_xll.qlInterestRateIndexMaturity(Currency&amp;"ibor"&amp;Tenor,BA1338,Trigger)</f>
        <v>49081</v>
      </c>
      <c r="BC1338" s="246">
        <f>_xll.qlIndexFixing($AC$5,AZ1338,TRUE,_xll.ohTrigger(Trigger,Trigger12M))</f>
        <v>2.1298335124369034E-2</v>
      </c>
      <c r="BD1338" s="246">
        <f>_xll.qlIndexFixing($BE$1,AZ1338,TRUE,_xll.ohTrigger(Trigger,Trigger12M))</f>
        <v>2.144652728179109E-2</v>
      </c>
    </row>
    <row r="1339" spans="51:56" ht="11.25" customHeight="1" x14ac:dyDescent="0.25">
      <c r="AY1339" s="102" t="s">
        <v>83</v>
      </c>
      <c r="AZ1339" s="101">
        <f>_xll.qlInterestRateIndexFixingDate(Currency&amp;"ibor"&amp;Tenor,BA1339,Trigger)</f>
        <v>48719</v>
      </c>
      <c r="BA1339" s="101">
        <f>_xll.qlCalendarAdvance(Calendar,BA1338,AY1339,"f",,Trigger)</f>
        <v>48723</v>
      </c>
      <c r="BB1339" s="101">
        <f>_xll.qlInterestRateIndexMaturity(Currency&amp;"ibor"&amp;Tenor,BA1339,Trigger)</f>
        <v>49088</v>
      </c>
      <c r="BC1339" s="246">
        <f>_xll.qlIndexFixing($AC$5,AZ1339,TRUE,_xll.ohTrigger(Trigger,Trigger12M))</f>
        <v>2.1285828240765307E-2</v>
      </c>
      <c r="BD1339" s="246">
        <f>_xll.qlIndexFixing($BE$1,AZ1339,TRUE,_xll.ohTrigger(Trigger,Trigger12M))</f>
        <v>2.1433605724355653E-2</v>
      </c>
    </row>
    <row r="1340" spans="51:56" ht="11.25" customHeight="1" x14ac:dyDescent="0.25">
      <c r="AY1340" s="102" t="s">
        <v>83</v>
      </c>
      <c r="AZ1340" s="101">
        <f>_xll.qlInterestRateIndexFixingDate(Currency&amp;"ibor"&amp;Tenor,BA1340,Trigger)</f>
        <v>48726</v>
      </c>
      <c r="BA1340" s="101">
        <f>_xll.qlCalendarAdvance(Calendar,BA1339,AY1340,"f",,Trigger)</f>
        <v>48730</v>
      </c>
      <c r="BB1340" s="101">
        <f>_xll.qlInterestRateIndexMaturity(Currency&amp;"ibor"&amp;Tenor,BA1340,Trigger)</f>
        <v>49095</v>
      </c>
      <c r="BC1340" s="246">
        <f>_xll.qlIndexFixing($AC$5,AZ1340,TRUE,_xll.ohTrigger(Trigger,Trigger12M))</f>
        <v>2.1273276906151911E-2</v>
      </c>
      <c r="BD1340" s="246">
        <f>_xll.qlIndexFixing($BE$1,AZ1340,TRUE,_xll.ohTrigger(Trigger,Trigger12M))</f>
        <v>2.1420626437522624E-2</v>
      </c>
    </row>
    <row r="1341" spans="51:56" ht="11.25" customHeight="1" x14ac:dyDescent="0.25">
      <c r="AY1341" s="102" t="s">
        <v>83</v>
      </c>
      <c r="AZ1341" s="101">
        <f>_xll.qlInterestRateIndexFixingDate(Currency&amp;"ibor"&amp;Tenor,BA1341,Trigger)</f>
        <v>48733</v>
      </c>
      <c r="BA1341" s="101">
        <f>_xll.qlCalendarAdvance(Calendar,BA1340,AY1341,"f",,Trigger)</f>
        <v>48737</v>
      </c>
      <c r="BB1341" s="101">
        <f>_xll.qlInterestRateIndexMaturity(Currency&amp;"ibor"&amp;Tenor,BA1341,Trigger)</f>
        <v>49102</v>
      </c>
      <c r="BC1341" s="246">
        <f>_xll.qlIndexFixing($AC$5,AZ1341,TRUE,_xll.ohTrigger(Trigger,Trigger12M))</f>
        <v>2.1260681122193929E-2</v>
      </c>
      <c r="BD1341" s="246">
        <f>_xll.qlIndexFixing($BE$1,AZ1341,TRUE,_xll.ohTrigger(Trigger,Trigger12M))</f>
        <v>2.1407589423526489E-2</v>
      </c>
    </row>
    <row r="1342" spans="51:56" ht="11.25" customHeight="1" x14ac:dyDescent="0.25">
      <c r="AY1342" s="102" t="s">
        <v>83</v>
      </c>
      <c r="AZ1342" s="101">
        <f>_xll.qlInterestRateIndexFixingDate(Currency&amp;"ibor"&amp;Tenor,BA1342,Trigger)</f>
        <v>48740</v>
      </c>
      <c r="BA1342" s="101">
        <f>_xll.qlCalendarAdvance(Calendar,BA1341,AY1342,"f",,Trigger)</f>
        <v>48744</v>
      </c>
      <c r="BB1342" s="101">
        <f>_xll.qlInterestRateIndexMaturity(Currency&amp;"ibor"&amp;Tenor,BA1342,Trigger)</f>
        <v>49109</v>
      </c>
      <c r="BC1342" s="246">
        <f>_xll.qlIndexFixing($AC$5,AZ1342,TRUE,_xll.ohTrigger(Trigger,Trigger12M))</f>
        <v>2.1248040890562127E-2</v>
      </c>
      <c r="BD1342" s="246">
        <f>_xll.qlIndexFixing($BE$1,AZ1342,TRUE,_xll.ohTrigger(Trigger,Trigger12M))</f>
        <v>2.1394494684612467E-2</v>
      </c>
    </row>
    <row r="1343" spans="51:56" ht="11.25" customHeight="1" x14ac:dyDescent="0.25">
      <c r="AY1343" s="102" t="s">
        <v>83</v>
      </c>
      <c r="AZ1343" s="101">
        <f>_xll.qlInterestRateIndexFixingDate(Currency&amp;"ibor"&amp;Tenor,BA1343,Trigger)</f>
        <v>48747</v>
      </c>
      <c r="BA1343" s="101">
        <f>_xll.qlCalendarAdvance(Calendar,BA1342,AY1343,"f",,Trigger)</f>
        <v>48751</v>
      </c>
      <c r="BB1343" s="101">
        <f>_xll.qlInterestRateIndexMaturity(Currency&amp;"ibor"&amp;Tenor,BA1343,Trigger)</f>
        <v>49116</v>
      </c>
      <c r="BC1343" s="246">
        <f>_xll.qlIndexFixing($AC$5,AZ1343,TRUE,_xll.ohTrigger(Trigger,Trigger12M))</f>
        <v>2.1235356212933636E-2</v>
      </c>
      <c r="BD1343" s="246">
        <f>_xll.qlIndexFixing($BE$1,AZ1343,TRUE,_xll.ohTrigger(Trigger,Trigger12M))</f>
        <v>2.1381342223034977E-2</v>
      </c>
    </row>
    <row r="1344" spans="51:56" ht="11.25" customHeight="1" x14ac:dyDescent="0.25">
      <c r="AY1344" s="102" t="s">
        <v>83</v>
      </c>
      <c r="AZ1344" s="101">
        <f>_xll.qlInterestRateIndexFixingDate(Currency&amp;"ibor"&amp;Tenor,BA1344,Trigger)</f>
        <v>48754</v>
      </c>
      <c r="BA1344" s="101">
        <f>_xll.qlCalendarAdvance(Calendar,BA1343,AY1344,"f",,Trigger)</f>
        <v>48758</v>
      </c>
      <c r="BB1344" s="101">
        <f>_xll.qlInterestRateIndexMaturity(Currency&amp;"ibor"&amp;Tenor,BA1344,Trigger)</f>
        <v>49123</v>
      </c>
      <c r="BC1344" s="246">
        <f>_xll.qlIndexFixing($AC$5,AZ1344,TRUE,_xll.ohTrigger(Trigger,Trigger12M))</f>
        <v>2.1222627090990834E-2</v>
      </c>
      <c r="BD1344" s="246">
        <f>_xll.qlIndexFixing($BE$1,AZ1344,TRUE,_xll.ohTrigger(Trigger,Trigger12M))</f>
        <v>2.1368132041058505E-2</v>
      </c>
    </row>
    <row r="1345" spans="51:56" ht="11.25" customHeight="1" x14ac:dyDescent="0.25">
      <c r="AY1345" s="102" t="s">
        <v>83</v>
      </c>
      <c r="AZ1345" s="101">
        <f>_xll.qlInterestRateIndexFixingDate(Currency&amp;"ibor"&amp;Tenor,BA1345,Trigger)</f>
        <v>48761</v>
      </c>
      <c r="BA1345" s="101">
        <f>_xll.qlCalendarAdvance(Calendar,BA1344,AY1345,"f",,Trigger)</f>
        <v>48765</v>
      </c>
      <c r="BB1345" s="101">
        <f>_xll.qlInterestRateIndexMaturity(Currency&amp;"ibor"&amp;Tenor,BA1345,Trigger)</f>
        <v>49130</v>
      </c>
      <c r="BC1345" s="246">
        <f>_xll.qlIndexFixing($AC$5,AZ1345,TRUE,_xll.ohTrigger(Trigger,Trigger12M))</f>
        <v>2.1206702288099677E-2</v>
      </c>
      <c r="BD1345" s="246">
        <f>_xll.qlIndexFixing($BE$1,AZ1345,TRUE,_xll.ohTrigger(Trigger,Trigger12M))</f>
        <v>2.1354864140958271E-2</v>
      </c>
    </row>
    <row r="1346" spans="51:56" ht="11.25" customHeight="1" x14ac:dyDescent="0.25">
      <c r="AY1346" s="102" t="s">
        <v>83</v>
      </c>
      <c r="AZ1346" s="101">
        <f>_xll.qlInterestRateIndexFixingDate(Currency&amp;"ibor"&amp;Tenor,BA1346,Trigger)</f>
        <v>48768</v>
      </c>
      <c r="BA1346" s="101">
        <f>_xll.qlCalendarAdvance(Calendar,BA1345,AY1346,"f",,Trigger)</f>
        <v>48772</v>
      </c>
      <c r="BB1346" s="101">
        <f>_xll.qlInterestRateIndexMaturity(Currency&amp;"ibor"&amp;Tenor,BA1346,Trigger)</f>
        <v>49137</v>
      </c>
      <c r="BC1346" s="246">
        <f>_xll.qlIndexFixing($AC$5,AZ1346,TRUE,_xll.ohTrigger(Trigger,Trigger12M))</f>
        <v>2.1193334400771084E-2</v>
      </c>
      <c r="BD1346" s="246">
        <f>_xll.qlIndexFixing($BE$1,AZ1346,TRUE,_xll.ohTrigger(Trigger,Trigger12M))</f>
        <v>2.1341538525018258E-2</v>
      </c>
    </row>
    <row r="1347" spans="51:56" ht="11.25" customHeight="1" x14ac:dyDescent="0.25">
      <c r="AY1347" s="102" t="s">
        <v>83</v>
      </c>
      <c r="AZ1347" s="101">
        <f>_xll.qlInterestRateIndexFixingDate(Currency&amp;"ibor"&amp;Tenor,BA1347,Trigger)</f>
        <v>48775</v>
      </c>
      <c r="BA1347" s="101">
        <f>_xll.qlCalendarAdvance(Calendar,BA1346,AY1347,"f",,Trigger)</f>
        <v>48779</v>
      </c>
      <c r="BB1347" s="101">
        <f>_xll.qlInterestRateIndexMaturity(Currency&amp;"ibor"&amp;Tenor,BA1347,Trigger)</f>
        <v>49144</v>
      </c>
      <c r="BC1347" s="246">
        <f>_xll.qlIndexFixing($AC$5,AZ1347,TRUE,_xll.ohTrigger(Trigger,Trigger12M))</f>
        <v>2.1179923329068057E-2</v>
      </c>
      <c r="BD1347" s="246">
        <f>_xll.qlIndexFixing($BE$1,AZ1347,TRUE,_xll.ohTrigger(Trigger,Trigger12M))</f>
        <v>2.1328155195533181E-2</v>
      </c>
    </row>
    <row r="1348" spans="51:56" ht="11.25" customHeight="1" x14ac:dyDescent="0.25">
      <c r="AY1348" s="102" t="s">
        <v>83</v>
      </c>
      <c r="AZ1348" s="101">
        <f>_xll.qlInterestRateIndexFixingDate(Currency&amp;"ibor"&amp;Tenor,BA1348,Trigger)</f>
        <v>48782</v>
      </c>
      <c r="BA1348" s="101">
        <f>_xll.qlCalendarAdvance(Calendar,BA1347,AY1348,"f",,Trigger)</f>
        <v>48786</v>
      </c>
      <c r="BB1348" s="101">
        <f>_xll.qlInterestRateIndexMaturity(Currency&amp;"ibor"&amp;Tenor,BA1348,Trigger)</f>
        <v>49151</v>
      </c>
      <c r="BC1348" s="246">
        <f>_xll.qlIndexFixing($AC$5,AZ1348,TRUE,_xll.ohTrigger(Trigger,Trigger12M))</f>
        <v>2.1166469074719408E-2</v>
      </c>
      <c r="BD1348" s="246">
        <f>_xll.qlIndexFixing($BE$1,AZ1348,TRUE,_xll.ohTrigger(Trigger,Trigger12M))</f>
        <v>2.1314714154806728E-2</v>
      </c>
    </row>
    <row r="1349" spans="51:56" ht="11.25" customHeight="1" x14ac:dyDescent="0.25">
      <c r="AY1349" s="102" t="s">
        <v>83</v>
      </c>
      <c r="AZ1349" s="101">
        <f>_xll.qlInterestRateIndexFixingDate(Currency&amp;"ibor"&amp;Tenor,BA1349,Trigger)</f>
        <v>48789</v>
      </c>
      <c r="BA1349" s="101">
        <f>_xll.qlCalendarAdvance(Calendar,BA1348,AY1349,"f",,Trigger)</f>
        <v>48793</v>
      </c>
      <c r="BB1349" s="101">
        <f>_xll.qlInterestRateIndexMaturity(Currency&amp;"ibor"&amp;Tenor,BA1349,Trigger)</f>
        <v>49158</v>
      </c>
      <c r="BC1349" s="246">
        <f>_xll.qlIndexFixing($AC$5,AZ1349,TRUE,_xll.ohTrigger(Trigger,Trigger12M))</f>
        <v>2.1152971639460297E-2</v>
      </c>
      <c r="BD1349" s="246">
        <f>_xll.qlIndexFixing($BE$1,AZ1349,TRUE,_xll.ohTrigger(Trigger,Trigger12M))</f>
        <v>2.1301215405153544E-2</v>
      </c>
    </row>
    <row r="1350" spans="51:56" ht="11.25" customHeight="1" x14ac:dyDescent="0.25">
      <c r="AY1350" s="102" t="s">
        <v>83</v>
      </c>
      <c r="AZ1350" s="101">
        <f>_xll.qlInterestRateIndexFixingDate(Currency&amp;"ibor"&amp;Tenor,BA1350,Trigger)</f>
        <v>48796</v>
      </c>
      <c r="BA1350" s="101">
        <f>_xll.qlCalendarAdvance(Calendar,BA1349,AY1350,"f",,Trigger)</f>
        <v>48800</v>
      </c>
      <c r="BB1350" s="101">
        <f>_xll.qlInterestRateIndexMaturity(Currency&amp;"ibor"&amp;Tenor,BA1350,Trigger)</f>
        <v>49165</v>
      </c>
      <c r="BC1350" s="246">
        <f>_xll.qlIndexFixing($AC$5,AZ1350,TRUE,_xll.ohTrigger(Trigger,Trigger12M))</f>
        <v>2.1139431025030915E-2</v>
      </c>
      <c r="BD1350" s="246">
        <f>_xll.qlIndexFixing($BE$1,AZ1350,TRUE,_xll.ohTrigger(Trigger,Trigger12M))</f>
        <v>2.1287658948898121E-2</v>
      </c>
    </row>
    <row r="1351" spans="51:56" ht="11.25" customHeight="1" x14ac:dyDescent="0.25">
      <c r="AY1351" s="102" t="s">
        <v>83</v>
      </c>
      <c r="AZ1351" s="101">
        <f>_xll.qlInterestRateIndexFixingDate(Currency&amp;"ibor"&amp;Tenor,BA1351,Trigger)</f>
        <v>48803</v>
      </c>
      <c r="BA1351" s="101">
        <f>_xll.qlCalendarAdvance(Calendar,BA1350,AY1351,"f",,Trigger)</f>
        <v>48807</v>
      </c>
      <c r="BB1351" s="101">
        <f>_xll.qlInterestRateIndexMaturity(Currency&amp;"ibor"&amp;Tenor,BA1351,Trigger)</f>
        <v>49172</v>
      </c>
      <c r="BC1351" s="246">
        <f>_xll.qlIndexFixing($AC$5,AZ1351,TRUE,_xll.ohTrigger(Trigger,Trigger12M))</f>
        <v>2.1125847233177161E-2</v>
      </c>
      <c r="BD1351" s="246">
        <f>_xll.qlIndexFixing($BE$1,AZ1351,TRUE,_xll.ohTrigger(Trigger,Trigger12M))</f>
        <v>2.1274044788373938E-2</v>
      </c>
    </row>
    <row r="1352" spans="51:56" ht="11.25" customHeight="1" x14ac:dyDescent="0.25">
      <c r="AY1352" s="102" t="s">
        <v>83</v>
      </c>
      <c r="AZ1352" s="101">
        <f>_xll.qlInterestRateIndexFixingDate(Currency&amp;"ibor"&amp;Tenor,BA1352,Trigger)</f>
        <v>48810</v>
      </c>
      <c r="BA1352" s="101">
        <f>_xll.qlCalendarAdvance(Calendar,BA1351,AY1352,"f",,Trigger)</f>
        <v>48814</v>
      </c>
      <c r="BB1352" s="101">
        <f>_xll.qlInterestRateIndexMaturity(Currency&amp;"ibor"&amp;Tenor,BA1352,Trigger)</f>
        <v>49179</v>
      </c>
      <c r="BC1352" s="246">
        <f>_xll.qlIndexFixing($AC$5,AZ1352,TRUE,_xll.ohTrigger(Trigger,Trigger12M))</f>
        <v>2.1112220265651054E-2</v>
      </c>
      <c r="BD1352" s="246">
        <f>_xll.qlIndexFixing($BE$1,AZ1352,TRUE,_xll.ohTrigger(Trigger,Trigger12M))</f>
        <v>2.1260372925925204E-2</v>
      </c>
    </row>
    <row r="1353" spans="51:56" ht="11.25" customHeight="1" x14ac:dyDescent="0.25">
      <c r="AY1353" s="102" t="s">
        <v>83</v>
      </c>
      <c r="AZ1353" s="101">
        <f>_xll.qlInterestRateIndexFixingDate(Currency&amp;"ibor"&amp;Tenor,BA1353,Trigger)</f>
        <v>48817</v>
      </c>
      <c r="BA1353" s="101">
        <f>_xll.qlCalendarAdvance(Calendar,BA1352,AY1353,"f",,Trigger)</f>
        <v>48821</v>
      </c>
      <c r="BB1353" s="101">
        <f>_xll.qlInterestRateIndexMaturity(Currency&amp;"ibor"&amp;Tenor,BA1353,Trigger)</f>
        <v>49186</v>
      </c>
      <c r="BC1353" s="246">
        <f>_xll.qlIndexFixing($AC$5,AZ1353,TRUE,_xll.ohTrigger(Trigger,Trigger12M))</f>
        <v>2.1098550124208779E-2</v>
      </c>
      <c r="BD1353" s="246">
        <f>_xll.qlIndexFixing($BE$1,AZ1353,TRUE,_xll.ohTrigger(Trigger,Trigger12M))</f>
        <v>2.1246643363905974E-2</v>
      </c>
    </row>
    <row r="1354" spans="51:56" ht="11.25" customHeight="1" x14ac:dyDescent="0.25">
      <c r="AY1354" s="102" t="s">
        <v>83</v>
      </c>
      <c r="AZ1354" s="101">
        <f>_xll.qlInterestRateIndexFixingDate(Currency&amp;"ibor"&amp;Tenor,BA1354,Trigger)</f>
        <v>48824</v>
      </c>
      <c r="BA1354" s="101">
        <f>_xll.qlCalendarAdvance(Calendar,BA1353,AY1354,"f",,Trigger)</f>
        <v>48828</v>
      </c>
      <c r="BB1354" s="101">
        <f>_xll.qlInterestRateIndexMaturity(Currency&amp;"ibor"&amp;Tenor,BA1354,Trigger)</f>
        <v>49193</v>
      </c>
      <c r="BC1354" s="246">
        <f>_xll.qlIndexFixing($AC$5,AZ1354,TRUE,_xll.ohTrigger(Trigger,Trigger12M))</f>
        <v>2.1084836810613308E-2</v>
      </c>
      <c r="BD1354" s="246">
        <f>_xll.qlIndexFixing($BE$1,AZ1354,TRUE,_xll.ohTrigger(Trigger,Trigger12M))</f>
        <v>2.1232856104679735E-2</v>
      </c>
    </row>
    <row r="1355" spans="51:56" ht="11.25" customHeight="1" x14ac:dyDescent="0.25">
      <c r="AY1355" s="102" t="s">
        <v>83</v>
      </c>
      <c r="AZ1355" s="101">
        <f>_xll.qlInterestRateIndexFixingDate(Currency&amp;"ibor"&amp;Tenor,BA1355,Trigger)</f>
        <v>48831</v>
      </c>
      <c r="BA1355" s="101">
        <f>_xll.qlCalendarAdvance(Calendar,BA1354,AY1355,"f",,Trigger)</f>
        <v>48835</v>
      </c>
      <c r="BB1355" s="101">
        <f>_xll.qlInterestRateIndexMaturity(Currency&amp;"ibor"&amp;Tenor,BA1355,Trigger)</f>
        <v>49200</v>
      </c>
      <c r="BC1355" s="246">
        <f>_xll.qlIndexFixing($AC$5,AZ1355,TRUE,_xll.ohTrigger(Trigger,Trigger12M))</f>
        <v>2.1071080326632654E-2</v>
      </c>
      <c r="BD1355" s="246">
        <f>_xll.qlIndexFixing($BE$1,AZ1355,TRUE,_xll.ohTrigger(Trigger,Trigger12M))</f>
        <v>2.1219011150620255E-2</v>
      </c>
    </row>
    <row r="1356" spans="51:56" ht="11.25" customHeight="1" x14ac:dyDescent="0.25">
      <c r="AY1356" s="102" t="s">
        <v>83</v>
      </c>
      <c r="AZ1356" s="101">
        <f>_xll.qlInterestRateIndexFixingDate(Currency&amp;"ibor"&amp;Tenor,BA1356,Trigger)</f>
        <v>48838</v>
      </c>
      <c r="BA1356" s="101">
        <f>_xll.qlCalendarAdvance(Calendar,BA1355,AY1356,"f",,Trigger)</f>
        <v>48842</v>
      </c>
      <c r="BB1356" s="101">
        <f>_xll.qlInterestRateIndexMaturity(Currency&amp;"ibor"&amp;Tenor,BA1356,Trigger)</f>
        <v>49207</v>
      </c>
      <c r="BC1356" s="246">
        <f>_xll.qlIndexFixing($AC$5,AZ1356,TRUE,_xll.ohTrigger(Trigger,Trigger12M))</f>
        <v>2.1057280674040738E-2</v>
      </c>
      <c r="BD1356" s="246">
        <f>_xll.qlIndexFixing($BE$1,AZ1356,TRUE,_xll.ohTrigger(Trigger,Trigger12M))</f>
        <v>2.1205108504111385E-2</v>
      </c>
    </row>
    <row r="1357" spans="51:56" ht="11.25" customHeight="1" x14ac:dyDescent="0.25">
      <c r="AY1357" s="102" t="s">
        <v>83</v>
      </c>
      <c r="AZ1357" s="101">
        <f>_xll.qlInterestRateIndexFixingDate(Currency&amp;"ibor"&amp;Tenor,BA1357,Trigger)</f>
        <v>48845</v>
      </c>
      <c r="BA1357" s="101">
        <f>_xll.qlCalendarAdvance(Calendar,BA1356,AY1357,"f",,Trigger)</f>
        <v>48849</v>
      </c>
      <c r="BB1357" s="101">
        <f>_xll.qlInterestRateIndexMaturity(Currency&amp;"ibor"&amp;Tenor,BA1357,Trigger)</f>
        <v>49214</v>
      </c>
      <c r="BC1357" s="246">
        <f>_xll.qlIndexFixing($AC$5,AZ1357,TRUE,_xll.ohTrigger(Trigger,Trigger12M))</f>
        <v>2.1043437854616303E-2</v>
      </c>
      <c r="BD1357" s="246">
        <f>_xll.qlIndexFixing($BE$1,AZ1357,TRUE,_xll.ohTrigger(Trigger,Trigger12M))</f>
        <v>2.1191148167546602E-2</v>
      </c>
    </row>
    <row r="1358" spans="51:56" ht="11.25" customHeight="1" x14ac:dyDescent="0.25">
      <c r="AY1358" s="102" t="s">
        <v>83</v>
      </c>
      <c r="AZ1358" s="101">
        <f>_xll.qlInterestRateIndexFixingDate(Currency&amp;"ibor"&amp;Tenor,BA1358,Trigger)</f>
        <v>48852</v>
      </c>
      <c r="BA1358" s="101">
        <f>_xll.qlCalendarAdvance(Calendar,BA1357,AY1358,"f",,Trigger)</f>
        <v>48856</v>
      </c>
      <c r="BB1358" s="101">
        <f>_xll.qlInterestRateIndexMaturity(Currency&amp;"ibor"&amp;Tenor,BA1358,Trigger)</f>
        <v>49221</v>
      </c>
      <c r="BC1358" s="246">
        <f>_xll.qlIndexFixing($AC$5,AZ1358,TRUE,_xll.ohTrigger(Trigger,Trigger12M))</f>
        <v>2.102955187014444E-2</v>
      </c>
      <c r="BD1358" s="246">
        <f>_xll.qlIndexFixing($BE$1,AZ1358,TRUE,_xll.ohTrigger(Trigger,Trigger12M))</f>
        <v>2.1177130143329025E-2</v>
      </c>
    </row>
    <row r="1359" spans="51:56" ht="11.25" customHeight="1" x14ac:dyDescent="0.25">
      <c r="AY1359" s="102" t="s">
        <v>83</v>
      </c>
      <c r="AZ1359" s="101">
        <f>_xll.qlInterestRateIndexFixingDate(Currency&amp;"ibor"&amp;Tenor,BA1359,Trigger)</f>
        <v>48859</v>
      </c>
      <c r="BA1359" s="101">
        <f>_xll.qlCalendarAdvance(Calendar,BA1358,AY1359,"f",,Trigger)</f>
        <v>48863</v>
      </c>
      <c r="BB1359" s="101">
        <f>_xll.qlInterestRateIndexMaturity(Currency&amp;"ibor"&amp;Tenor,BA1359,Trigger)</f>
        <v>49228</v>
      </c>
      <c r="BC1359" s="246">
        <f>_xll.qlIndexFixing($AC$5,AZ1359,TRUE,_xll.ohTrigger(Trigger,Trigger12M))</f>
        <v>2.1015622722415282E-2</v>
      </c>
      <c r="BD1359" s="246">
        <f>_xll.qlIndexFixing($BE$1,AZ1359,TRUE,_xll.ohTrigger(Trigger,Trigger12M))</f>
        <v>2.1163054433872511E-2</v>
      </c>
    </row>
    <row r="1360" spans="51:56" ht="11.25" customHeight="1" x14ac:dyDescent="0.25">
      <c r="AY1360" s="102" t="s">
        <v>83</v>
      </c>
      <c r="AZ1360" s="101">
        <f>_xll.qlInterestRateIndexFixingDate(Currency&amp;"ibor"&amp;Tenor,BA1360,Trigger)</f>
        <v>48866</v>
      </c>
      <c r="BA1360" s="101">
        <f>_xll.qlCalendarAdvance(Calendar,BA1359,AY1360,"f",,Trigger)</f>
        <v>48870</v>
      </c>
      <c r="BB1360" s="101">
        <f>_xll.qlInterestRateIndexMaturity(Currency&amp;"ibor"&amp;Tenor,BA1360,Trigger)</f>
        <v>49235</v>
      </c>
      <c r="BC1360" s="246">
        <f>_xll.qlIndexFixing($AC$5,AZ1360,TRUE,_xll.ohTrigger(Trigger,Trigger12M))</f>
        <v>2.1001650413225086E-2</v>
      </c>
      <c r="BD1360" s="246">
        <f>_xll.qlIndexFixing($BE$1,AZ1360,TRUE,_xll.ohTrigger(Trigger,Trigger12M))</f>
        <v>2.1148921041599881E-2</v>
      </c>
    </row>
    <row r="1361" spans="51:56" ht="11.25" customHeight="1" x14ac:dyDescent="0.25">
      <c r="AY1361" s="102" t="s">
        <v>83</v>
      </c>
      <c r="AZ1361" s="101">
        <f>_xll.qlInterestRateIndexFixingDate(Currency&amp;"ibor"&amp;Tenor,BA1361,Trigger)</f>
        <v>48873</v>
      </c>
      <c r="BA1361" s="101">
        <f>_xll.qlCalendarAdvance(Calendar,BA1360,AY1361,"f",,Trigger)</f>
        <v>48877</v>
      </c>
      <c r="BB1361" s="101">
        <f>_xll.qlInterestRateIndexMaturity(Currency&amp;"ibor"&amp;Tenor,BA1361,Trigger)</f>
        <v>49242</v>
      </c>
      <c r="BC1361" s="246">
        <f>_xll.qlIndexFixing($AC$5,AZ1361,TRUE,_xll.ohTrigger(Trigger,Trigger12M))</f>
        <v>2.0987634944374719E-2</v>
      </c>
      <c r="BD1361" s="246">
        <f>_xll.qlIndexFixing($BE$1,AZ1361,TRUE,_xll.ohTrigger(Trigger,Trigger12M))</f>
        <v>2.1134729968944482E-2</v>
      </c>
    </row>
    <row r="1362" spans="51:56" ht="11.25" customHeight="1" x14ac:dyDescent="0.25">
      <c r="AY1362" s="102" t="s">
        <v>83</v>
      </c>
      <c r="AZ1362" s="101">
        <f>_xll.qlInterestRateIndexFixingDate(Currency&amp;"ibor"&amp;Tenor,BA1362,Trigger)</f>
        <v>48880</v>
      </c>
      <c r="BA1362" s="101">
        <f>_xll.qlCalendarAdvance(Calendar,BA1361,AY1362,"f",,Trigger)</f>
        <v>48884</v>
      </c>
      <c r="BB1362" s="101">
        <f>_xll.qlInterestRateIndexMaturity(Currency&amp;"ibor"&amp;Tenor,BA1362,Trigger)</f>
        <v>49249</v>
      </c>
      <c r="BC1362" s="246">
        <f>_xll.qlIndexFixing($AC$5,AZ1362,TRUE,_xll.ohTrigger(Trigger,Trigger12M))</f>
        <v>2.0973576317671168E-2</v>
      </c>
      <c r="BD1362" s="246">
        <f>_xll.qlIndexFixing($BE$1,AZ1362,TRUE,_xll.ohTrigger(Trigger,Trigger12M))</f>
        <v>2.1120481218349505E-2</v>
      </c>
    </row>
    <row r="1363" spans="51:56" ht="11.25" customHeight="1" x14ac:dyDescent="0.25">
      <c r="AY1363" s="102" t="s">
        <v>83</v>
      </c>
      <c r="AZ1363" s="101">
        <f>_xll.qlInterestRateIndexFixingDate(Currency&amp;"ibor"&amp;Tenor,BA1363,Trigger)</f>
        <v>48887</v>
      </c>
      <c r="BA1363" s="101">
        <f>_xll.qlCalendarAdvance(Calendar,BA1362,AY1363,"f",,Trigger)</f>
        <v>48891</v>
      </c>
      <c r="BB1363" s="101">
        <f>_xll.qlInterestRateIndexMaturity(Currency&amp;"ibor"&amp;Tenor,BA1363,Trigger)</f>
        <v>49256</v>
      </c>
      <c r="BC1363" s="246">
        <f>_xll.qlIndexFixing($AC$5,AZ1363,TRUE,_xll.ohTrigger(Trigger,Trigger12M))</f>
        <v>2.0959474534927341E-2</v>
      </c>
      <c r="BD1363" s="246">
        <f>_xll.qlIndexFixing($BE$1,AZ1363,TRUE,_xll.ohTrigger(Trigger,Trigger12M))</f>
        <v>2.1106174792267566E-2</v>
      </c>
    </row>
    <row r="1364" spans="51:56" ht="11.25" customHeight="1" x14ac:dyDescent="0.25">
      <c r="AY1364" s="102" t="s">
        <v>83</v>
      </c>
      <c r="AZ1364" s="101">
        <f>_xll.qlInterestRateIndexFixingDate(Currency&amp;"ibor"&amp;Tenor,BA1364,Trigger)</f>
        <v>48894</v>
      </c>
      <c r="BA1364" s="101">
        <f>_xll.qlCalendarAdvance(Calendar,BA1363,AY1364,"f",,Trigger)</f>
        <v>48898</v>
      </c>
      <c r="BB1364" s="101">
        <f>_xll.qlInterestRateIndexMaturity(Currency&amp;"ibor"&amp;Tenor,BA1364,Trigger)</f>
        <v>49263</v>
      </c>
      <c r="BC1364" s="246">
        <f>_xll.qlIndexFixing($AC$5,AZ1364,TRUE,_xll.ohTrigger(Trigger,Trigger12M))</f>
        <v>2.0945329597961401E-2</v>
      </c>
      <c r="BD1364" s="246">
        <f>_xll.qlIndexFixing($BE$1,AZ1364,TRUE,_xll.ohTrigger(Trigger,Trigger12M))</f>
        <v>2.1091810693162013E-2</v>
      </c>
    </row>
    <row r="1365" spans="51:56" ht="11.25" customHeight="1" x14ac:dyDescent="0.25">
      <c r="AY1365" s="102" t="s">
        <v>83</v>
      </c>
      <c r="AZ1365" s="101">
        <f>_xll.qlInterestRateIndexFixingDate(Currency&amp;"ibor"&amp;Tenor,BA1365,Trigger)</f>
        <v>48901</v>
      </c>
      <c r="BA1365" s="101">
        <f>_xll.qlCalendarAdvance(Calendar,BA1364,AY1365,"f",,Trigger)</f>
        <v>48905</v>
      </c>
      <c r="BB1365" s="101">
        <f>_xll.qlInterestRateIndexMaturity(Currency&amp;"ibor"&amp;Tenor,BA1365,Trigger)</f>
        <v>49270</v>
      </c>
      <c r="BC1365" s="246">
        <f>_xll.qlIndexFixing($AC$5,AZ1365,TRUE,_xll.ohTrigger(Trigger,Trigger12M))</f>
        <v>2.0931141508596325E-2</v>
      </c>
      <c r="BD1365" s="246">
        <f>_xll.qlIndexFixing($BE$1,AZ1365,TRUE,_xll.ohTrigger(Trigger,Trigger12M))</f>
        <v>2.1077388923505386E-2</v>
      </c>
    </row>
    <row r="1366" spans="51:56" ht="11.25" customHeight="1" x14ac:dyDescent="0.25">
      <c r="AY1366" s="102" t="s">
        <v>83</v>
      </c>
      <c r="AZ1366" s="101">
        <f>_xll.qlInterestRateIndexFixingDate(Currency&amp;"ibor"&amp;Tenor,BA1366,Trigger)</f>
        <v>48908</v>
      </c>
      <c r="BA1366" s="101">
        <f>_xll.qlCalendarAdvance(Calendar,BA1365,AY1366,"f",,Trigger)</f>
        <v>48912</v>
      </c>
      <c r="BB1366" s="101">
        <f>_xll.qlInterestRateIndexMaturity(Currency&amp;"ibor"&amp;Tenor,BA1366,Trigger)</f>
        <v>49277</v>
      </c>
      <c r="BC1366" s="246">
        <f>_xll.qlIndexFixing($AC$5,AZ1366,TRUE,_xll.ohTrigger(Trigger,Trigger12M))</f>
        <v>2.0916910268661451E-2</v>
      </c>
      <c r="BD1366" s="246">
        <f>_xll.qlIndexFixing($BE$1,AZ1366,TRUE,_xll.ohTrigger(Trigger,Trigger12M))</f>
        <v>2.1062909485780518E-2</v>
      </c>
    </row>
    <row r="1367" spans="51:56" ht="11.25" customHeight="1" x14ac:dyDescent="0.25">
      <c r="AY1367" s="102" t="s">
        <v>83</v>
      </c>
      <c r="AZ1367" s="101">
        <f>_xll.qlInterestRateIndexFixingDate(Currency&amp;"ibor"&amp;Tenor,BA1367,Trigger)</f>
        <v>48915</v>
      </c>
      <c r="BA1367" s="101">
        <f>_xll.qlCalendarAdvance(Calendar,BA1366,AY1367,"f",,Trigger)</f>
        <v>48919</v>
      </c>
      <c r="BB1367" s="101">
        <f>_xll.qlInterestRateIndexMaturity(Currency&amp;"ibor"&amp;Tenor,BA1367,Trigger)</f>
        <v>49284</v>
      </c>
      <c r="BC1367" s="246">
        <f>_xll.qlIndexFixing($AC$5,AZ1367,TRUE,_xll.ohTrigger(Trigger,Trigger12M))</f>
        <v>2.0902635879991797E-2</v>
      </c>
      <c r="BD1367" s="246">
        <f>_xll.qlIndexFixing($BE$1,AZ1367,TRUE,_xll.ohTrigger(Trigger,Trigger12M))</f>
        <v>2.1048372382479884E-2</v>
      </c>
    </row>
    <row r="1368" spans="51:56" ht="11.25" customHeight="1" x14ac:dyDescent="0.25">
      <c r="AY1368" s="102" t="s">
        <v>83</v>
      </c>
      <c r="AZ1368" s="101">
        <f>_xll.qlInterestRateIndexFixingDate(Currency&amp;"ibor"&amp;Tenor,BA1368,Trigger)</f>
        <v>48922</v>
      </c>
      <c r="BA1368" s="101">
        <f>_xll.qlCalendarAdvance(Calendar,BA1367,AY1368,"f",,Trigger)</f>
        <v>48926</v>
      </c>
      <c r="BB1368" s="101">
        <f>_xll.qlInterestRateIndexMaturity(Currency&amp;"ibor"&amp;Tenor,BA1368,Trigger)</f>
        <v>49291</v>
      </c>
      <c r="BC1368" s="246">
        <f>_xll.qlIndexFixing($AC$5,AZ1368,TRUE,_xll.ohTrigger(Trigger,Trigger12M))</f>
        <v>2.0888318344427212E-2</v>
      </c>
      <c r="BD1368" s="246">
        <f>_xll.qlIndexFixing($BE$1,AZ1368,TRUE,_xll.ohTrigger(Trigger,Trigger12M))</f>
        <v>2.1033777616106027E-2</v>
      </c>
    </row>
    <row r="1369" spans="51:56" ht="11.25" customHeight="1" x14ac:dyDescent="0.25">
      <c r="AY1369" s="102" t="s">
        <v>83</v>
      </c>
      <c r="AZ1369" s="101">
        <f>_xll.qlInterestRateIndexFixingDate(Currency&amp;"ibor"&amp;Tenor,BA1369,Trigger)</f>
        <v>48929</v>
      </c>
      <c r="BA1369" s="101">
        <f>_xll.qlCalendarAdvance(Calendar,BA1368,AY1369,"f",,Trigger)</f>
        <v>48933</v>
      </c>
      <c r="BB1369" s="101">
        <f>_xll.qlInterestRateIndexMaturity(Currency&amp;"ibor"&amp;Tenor,BA1369,Trigger)</f>
        <v>49298</v>
      </c>
      <c r="BC1369" s="246">
        <f>_xll.qlIndexFixing($AC$5,AZ1369,TRUE,_xll.ohTrigger(Trigger,Trigger12M))</f>
        <v>2.0873957663813669E-2</v>
      </c>
      <c r="BD1369" s="246">
        <f>_xll.qlIndexFixing($BE$1,AZ1369,TRUE,_xll.ohTrigger(Trigger,Trigger12M))</f>
        <v>2.1019125189171355E-2</v>
      </c>
    </row>
    <row r="1370" spans="51:56" ht="11.25" customHeight="1" x14ac:dyDescent="0.25">
      <c r="AY1370" s="102" t="s">
        <v>83</v>
      </c>
      <c r="AZ1370" s="101">
        <f>_xll.qlInterestRateIndexFixingDate(Currency&amp;"ibor"&amp;Tenor,BA1370,Trigger)</f>
        <v>48935</v>
      </c>
      <c r="BA1370" s="101">
        <f>_xll.qlCalendarAdvance(Calendar,BA1369,AY1370,"f",,Trigger)</f>
        <v>48940</v>
      </c>
      <c r="BB1370" s="101">
        <f>_xll.qlInterestRateIndexMaturity(Currency&amp;"ibor"&amp;Tenor,BA1370,Trigger)</f>
        <v>49305</v>
      </c>
      <c r="BC1370" s="246">
        <f>_xll.qlIndexFixing($AC$5,AZ1370,TRUE,_xll.ohTrigger(Trigger,Trigger12M))</f>
        <v>2.0859553840002397E-2</v>
      </c>
      <c r="BD1370" s="246">
        <f>_xll.qlIndexFixing($BE$1,AZ1370,TRUE,_xll.ohTrigger(Trigger,Trigger12M))</f>
        <v>2.1004415104198121E-2</v>
      </c>
    </row>
    <row r="1371" spans="51:56" ht="11.25" customHeight="1" x14ac:dyDescent="0.25">
      <c r="AY1371" s="102" t="s">
        <v>83</v>
      </c>
      <c r="AZ1371" s="101">
        <f>_xll.qlInterestRateIndexFixingDate(Currency&amp;"ibor"&amp;Tenor,BA1371,Trigger)</f>
        <v>48943</v>
      </c>
      <c r="BA1371" s="101">
        <f>_xll.qlCalendarAdvance(Calendar,BA1370,AY1371,"f",,Trigger)</f>
        <v>48947</v>
      </c>
      <c r="BB1371" s="101">
        <f>_xll.qlInterestRateIndexMaturity(Currency&amp;"ibor"&amp;Tenor,BA1371,Trigger)</f>
        <v>49312</v>
      </c>
      <c r="BC1371" s="246">
        <f>_xll.qlIndexFixing($AC$5,AZ1371,TRUE,_xll.ohTrigger(Trigger,Trigger12M))</f>
        <v>2.0845106874850326E-2</v>
      </c>
      <c r="BD1371" s="246">
        <f>_xll.qlIndexFixing($BE$1,AZ1371,TRUE,_xll.ohTrigger(Trigger,Trigger12M))</f>
        <v>2.0989647363718431E-2</v>
      </c>
    </row>
    <row r="1372" spans="51:56" ht="11.25" customHeight="1" x14ac:dyDescent="0.25">
      <c r="AY1372" s="102" t="s">
        <v>83</v>
      </c>
      <c r="AZ1372" s="101">
        <f>_xll.qlInterestRateIndexFixingDate(Currency&amp;"ibor"&amp;Tenor,BA1372,Trigger)</f>
        <v>48950</v>
      </c>
      <c r="BA1372" s="101">
        <f>_xll.qlCalendarAdvance(Calendar,BA1371,AY1372,"f",,Trigger)</f>
        <v>48954</v>
      </c>
      <c r="BB1372" s="101">
        <f>_xll.qlInterestRateIndexMaturity(Currency&amp;"ibor"&amp;Tenor,BA1372,Trigger)</f>
        <v>49319</v>
      </c>
      <c r="BC1372" s="246">
        <f>_xll.qlIndexFixing($AC$5,AZ1372,TRUE,_xll.ohTrigger(Trigger,Trigger12M))</f>
        <v>2.0830616770220071E-2</v>
      </c>
      <c r="BD1372" s="246">
        <f>_xll.qlIndexFixing($BE$1,AZ1372,TRUE,_xll.ohTrigger(Trigger,Trigger12M))</f>
        <v>2.0974821970274917E-2</v>
      </c>
    </row>
    <row r="1373" spans="51:56" ht="11.25" customHeight="1" x14ac:dyDescent="0.25">
      <c r="AY1373" s="102" t="s">
        <v>83</v>
      </c>
      <c r="AZ1373" s="101">
        <f>_xll.qlInterestRateIndexFixingDate(Currency&amp;"ibor"&amp;Tenor,BA1373,Trigger)</f>
        <v>48957</v>
      </c>
      <c r="BA1373" s="101">
        <f>_xll.qlCalendarAdvance(Calendar,BA1372,AY1373,"f",,Trigger)</f>
        <v>48961</v>
      </c>
      <c r="BB1373" s="101">
        <f>_xll.qlInterestRateIndexMaturity(Currency&amp;"ibor"&amp;Tenor,BA1373,Trigger)</f>
        <v>49326</v>
      </c>
      <c r="BC1373" s="246">
        <f>_xll.qlIndexFixing($AC$5,AZ1373,TRUE,_xll.ohTrigger(Trigger,Trigger12M))</f>
        <v>2.0816083527978854E-2</v>
      </c>
      <c r="BD1373" s="246">
        <f>_xll.qlIndexFixing($BE$1,AZ1373,TRUE,_xll.ohTrigger(Trigger,Trigger12M))</f>
        <v>2.0959938926418956E-2</v>
      </c>
    </row>
    <row r="1374" spans="51:56" ht="11.25" customHeight="1" x14ac:dyDescent="0.25">
      <c r="AY1374" s="102" t="s">
        <v>83</v>
      </c>
      <c r="AZ1374" s="101">
        <f>_xll.qlInterestRateIndexFixingDate(Currency&amp;"ibor"&amp;Tenor,BA1374,Trigger)</f>
        <v>48964</v>
      </c>
      <c r="BA1374" s="101">
        <f>_xll.qlCalendarAdvance(Calendar,BA1373,AY1374,"f",,Trigger)</f>
        <v>48968</v>
      </c>
      <c r="BB1374" s="101">
        <f>_xll.qlInterestRateIndexMaturity(Currency&amp;"ibor"&amp;Tenor,BA1374,Trigger)</f>
        <v>49333</v>
      </c>
      <c r="BC1374" s="246">
        <f>_xll.qlIndexFixing($AC$5,AZ1374,TRUE,_xll.ohTrigger(Trigger,Trigger12M))</f>
        <v>2.0801507150001123E-2</v>
      </c>
      <c r="BD1374" s="246">
        <f>_xll.qlIndexFixing($BE$1,AZ1374,TRUE,_xll.ohTrigger(Trigger,Trigger12M))</f>
        <v>2.0944998234712887E-2</v>
      </c>
    </row>
    <row r="1375" spans="51:56" ht="11.25" customHeight="1" x14ac:dyDescent="0.25">
      <c r="AY1375" s="102" t="s">
        <v>83</v>
      </c>
      <c r="AZ1375" s="101">
        <f>_xll.qlInterestRateIndexFixingDate(Currency&amp;"ibor"&amp;Tenor,BA1375,Trigger)</f>
        <v>48971</v>
      </c>
      <c r="BA1375" s="101">
        <f>_xll.qlCalendarAdvance(Calendar,BA1374,AY1375,"f",,Trigger)</f>
        <v>48975</v>
      </c>
      <c r="BB1375" s="101">
        <f>_xll.qlInterestRateIndexMaturity(Currency&amp;"ibor"&amp;Tenor,BA1375,Trigger)</f>
        <v>49340</v>
      </c>
      <c r="BC1375" s="246">
        <f>_xll.qlIndexFixing($AC$5,AZ1375,TRUE,_xll.ohTrigger(Trigger,Trigger12M))</f>
        <v>2.0786887638165257E-2</v>
      </c>
      <c r="BD1375" s="246">
        <f>_xll.qlIndexFixing($BE$1,AZ1375,TRUE,_xll.ohTrigger(Trigger,Trigger12M))</f>
        <v>2.092999989772824E-2</v>
      </c>
    </row>
    <row r="1376" spans="51:56" ht="11.25" customHeight="1" x14ac:dyDescent="0.25">
      <c r="AY1376" s="102" t="s">
        <v>83</v>
      </c>
      <c r="AZ1376" s="101">
        <f>_xll.qlInterestRateIndexFixingDate(Currency&amp;"ibor"&amp;Tenor,BA1376,Trigger)</f>
        <v>48978</v>
      </c>
      <c r="BA1376" s="101">
        <f>_xll.qlCalendarAdvance(Calendar,BA1375,AY1376,"f",,Trigger)</f>
        <v>48982</v>
      </c>
      <c r="BB1376" s="101">
        <f>_xll.qlInterestRateIndexMaturity(Currency&amp;"ibor"&amp;Tenor,BA1376,Trigger)</f>
        <v>49347</v>
      </c>
      <c r="BC1376" s="246">
        <f>_xll.qlIndexFixing($AC$5,AZ1376,TRUE,_xll.ohTrigger(Trigger,Trigger12M))</f>
        <v>2.0772224994356225E-2</v>
      </c>
      <c r="BD1376" s="246">
        <f>_xll.qlIndexFixing($BE$1,AZ1376,TRUE,_xll.ohTrigger(Trigger,Trigger12M))</f>
        <v>2.0914943918046842E-2</v>
      </c>
    </row>
    <row r="1377" spans="51:56" ht="11.25" customHeight="1" x14ac:dyDescent="0.25">
      <c r="AY1377" s="102" t="s">
        <v>83</v>
      </c>
      <c r="AZ1377" s="101">
        <f>_xll.qlInterestRateIndexFixingDate(Currency&amp;"ibor"&amp;Tenor,BA1377,Trigger)</f>
        <v>48985</v>
      </c>
      <c r="BA1377" s="101">
        <f>_xll.qlCalendarAdvance(Calendar,BA1376,AY1377,"f",,Trigger)</f>
        <v>48989</v>
      </c>
      <c r="BB1377" s="101">
        <f>_xll.qlInterestRateIndexMaturity(Currency&amp;"ibor"&amp;Tenor,BA1377,Trigger)</f>
        <v>49354</v>
      </c>
      <c r="BC1377" s="246">
        <f>_xll.qlIndexFixing($AC$5,AZ1377,TRUE,_xll.ohTrigger(Trigger,Trigger12M))</f>
        <v>2.0757519220463795E-2</v>
      </c>
      <c r="BD1377" s="246">
        <f>_xll.qlIndexFixing($BE$1,AZ1377,TRUE,_xll.ohTrigger(Trigger,Trigger12M))</f>
        <v>2.0899830298260369E-2</v>
      </c>
    </row>
    <row r="1378" spans="51:56" ht="11.25" customHeight="1" x14ac:dyDescent="0.25">
      <c r="AY1378" s="102" t="s">
        <v>83</v>
      </c>
      <c r="AZ1378" s="101">
        <f>_xll.qlInterestRateIndexFixingDate(Currency&amp;"ibor"&amp;Tenor,BA1378,Trigger)</f>
        <v>48992</v>
      </c>
      <c r="BA1378" s="101">
        <f>_xll.qlCalendarAdvance(Calendar,BA1377,AY1378,"f",,Trigger)</f>
        <v>48996</v>
      </c>
      <c r="BB1378" s="101">
        <f>_xll.qlInterestRateIndexMaturity(Currency&amp;"ibor"&amp;Tenor,BA1378,Trigger)</f>
        <v>49361</v>
      </c>
      <c r="BC1378" s="246">
        <f>_xll.qlIndexFixing($AC$5,AZ1378,TRUE,_xll.ohTrigger(Trigger,Trigger12M))</f>
        <v>2.0742770318383879E-2</v>
      </c>
      <c r="BD1378" s="246">
        <f>_xll.qlIndexFixing($BE$1,AZ1378,TRUE,_xll.ohTrigger(Trigger,Trigger12M))</f>
        <v>2.088465904097014E-2</v>
      </c>
    </row>
    <row r="1379" spans="51:56" ht="11.25" customHeight="1" x14ac:dyDescent="0.25">
      <c r="AY1379" s="102" t="s">
        <v>83</v>
      </c>
      <c r="AZ1379" s="101">
        <f>_xll.qlInterestRateIndexFixingDate(Currency&amp;"ibor"&amp;Tenor,BA1379,Trigger)</f>
        <v>48999</v>
      </c>
      <c r="BA1379" s="101">
        <f>_xll.qlCalendarAdvance(Calendar,BA1378,AY1379,"f",,Trigger)</f>
        <v>49003</v>
      </c>
      <c r="BB1379" s="101">
        <f>_xll.qlInterestRateIndexMaturity(Currency&amp;"ibor"&amp;Tenor,BA1379,Trigger)</f>
        <v>49368</v>
      </c>
      <c r="BC1379" s="246">
        <f>_xll.qlIndexFixing($AC$5,AZ1379,TRUE,_xll.ohTrigger(Trigger,Trigger12M))</f>
        <v>2.0727978290017643E-2</v>
      </c>
      <c r="BD1379" s="246">
        <f>_xll.qlIndexFixing($BE$1,AZ1379,TRUE,_xll.ohTrigger(Trigger,Trigger12M))</f>
        <v>2.0869430148787768E-2</v>
      </c>
    </row>
    <row r="1380" spans="51:56" ht="11.25" customHeight="1" x14ac:dyDescent="0.25">
      <c r="AY1380" s="102" t="s">
        <v>83</v>
      </c>
      <c r="AZ1380" s="101">
        <f>_xll.qlInterestRateIndexFixingDate(Currency&amp;"ibor"&amp;Tenor,BA1380,Trigger)</f>
        <v>49006</v>
      </c>
      <c r="BA1380" s="101">
        <f>_xll.qlCalendarAdvance(Calendar,BA1379,AY1380,"f",,Trigger)</f>
        <v>49010</v>
      </c>
      <c r="BB1380" s="101">
        <f>_xll.qlInterestRateIndexMaturity(Currency&amp;"ibor"&amp;Tenor,BA1380,Trigger)</f>
        <v>49375</v>
      </c>
      <c r="BC1380" s="246">
        <f>_xll.qlIndexFixing($AC$5,AZ1380,TRUE,_xll.ohTrigger(Trigger,Trigger12M))</f>
        <v>2.0713143137271718E-2</v>
      </c>
      <c r="BD1380" s="246">
        <f>_xll.qlIndexFixing($BE$1,AZ1380,TRUE,_xll.ohTrigger(Trigger,Trigger12M))</f>
        <v>2.0854143624334274E-2</v>
      </c>
    </row>
    <row r="1381" spans="51:56" ht="11.25" customHeight="1" x14ac:dyDescent="0.25">
      <c r="AY1381" s="102" t="s">
        <v>83</v>
      </c>
      <c r="AZ1381" s="101">
        <f>_xll.qlInterestRateIndexFixingDate(Currency&amp;"ibor"&amp;Tenor,BA1381,Trigger)</f>
        <v>49013</v>
      </c>
      <c r="BA1381" s="101">
        <f>_xll.qlCalendarAdvance(Calendar,BA1380,AY1381,"f",,Trigger)</f>
        <v>49017</v>
      </c>
      <c r="BB1381" s="101">
        <f>_xll.qlInterestRateIndexMaturity(Currency&amp;"ibor"&amp;Tenor,BA1381,Trigger)</f>
        <v>49382</v>
      </c>
      <c r="BC1381" s="246">
        <f>_xll.qlIndexFixing($AC$5,AZ1381,TRUE,_xll.ohTrigger(Trigger,Trigger12M))</f>
        <v>2.0698264862058446E-2</v>
      </c>
      <c r="BD1381" s="246">
        <f>_xll.qlIndexFixing($BE$1,AZ1381,TRUE,_xll.ohTrigger(Trigger,Trigger12M))</f>
        <v>2.083879947024098E-2</v>
      </c>
    </row>
    <row r="1382" spans="51:56" ht="11.25" customHeight="1" x14ac:dyDescent="0.25">
      <c r="AY1382" s="102" t="s">
        <v>83</v>
      </c>
      <c r="AZ1382" s="101">
        <f>_xll.qlInterestRateIndexFixingDate(Currency&amp;"ibor"&amp;Tenor,BA1382,Trigger)</f>
        <v>49020</v>
      </c>
      <c r="BA1382" s="101">
        <f>_xll.qlCalendarAdvance(Calendar,BA1381,AY1382,"f",,Trigger)</f>
        <v>49024</v>
      </c>
      <c r="BB1382" s="101">
        <f>_xll.qlInterestRateIndexMaturity(Currency&amp;"ibor"&amp;Tenor,BA1382,Trigger)</f>
        <v>49389</v>
      </c>
      <c r="BC1382" s="246">
        <f>_xll.qlIndexFixing($AC$5,AZ1382,TRUE,_xll.ohTrigger(Trigger,Trigger12M))</f>
        <v>2.0683343466295852E-2</v>
      </c>
      <c r="BD1382" s="246">
        <f>_xll.qlIndexFixing($BE$1,AZ1382,TRUE,_xll.ohTrigger(Trigger,Trigger12M))</f>
        <v>2.0823397689149058E-2</v>
      </c>
    </row>
    <row r="1383" spans="51:56" ht="11.25" customHeight="1" x14ac:dyDescent="0.25">
      <c r="AY1383" s="102" t="s">
        <v>83</v>
      </c>
      <c r="AZ1383" s="101">
        <f>_xll.qlInterestRateIndexFixingDate(Currency&amp;"ibor"&amp;Tenor,BA1383,Trigger)</f>
        <v>49027</v>
      </c>
      <c r="BA1383" s="101">
        <f>_xll.qlCalendarAdvance(Calendar,BA1382,AY1383,"f",,Trigger)</f>
        <v>49031</v>
      </c>
      <c r="BB1383" s="101">
        <f>_xll.qlInterestRateIndexMaturity(Currency&amp;"ibor"&amp;Tenor,BA1383,Trigger)</f>
        <v>49396</v>
      </c>
      <c r="BC1383" s="246">
        <f>_xll.qlIndexFixing($AC$5,AZ1383,TRUE,_xll.ohTrigger(Trigger,Trigger12M))</f>
        <v>2.0668378951906777E-2</v>
      </c>
      <c r="BD1383" s="246">
        <f>_xll.qlIndexFixing($BE$1,AZ1383,TRUE,_xll.ohTrigger(Trigger,Trigger12M))</f>
        <v>2.0807938283709106E-2</v>
      </c>
    </row>
    <row r="1384" spans="51:56" ht="11.25" customHeight="1" x14ac:dyDescent="0.25">
      <c r="AY1384" s="102" t="s">
        <v>83</v>
      </c>
      <c r="AZ1384" s="101">
        <f>_xll.qlInterestRateIndexFixingDate(Currency&amp;"ibor"&amp;Tenor,BA1384,Trigger)</f>
        <v>49034</v>
      </c>
      <c r="BA1384" s="101">
        <f>_xll.qlCalendarAdvance(Calendar,BA1383,AY1384,"f",,Trigger)</f>
        <v>49038</v>
      </c>
      <c r="BB1384" s="101">
        <f>_xll.qlInterestRateIndexMaturity(Currency&amp;"ibor"&amp;Tenor,BA1384,Trigger)</f>
        <v>49403</v>
      </c>
      <c r="BC1384" s="246">
        <f>_xll.qlIndexFixing($AC$5,AZ1384,TRUE,_xll.ohTrigger(Trigger,Trigger12M))</f>
        <v>2.0653371320820641E-2</v>
      </c>
      <c r="BD1384" s="246">
        <f>_xll.qlIndexFixing($BE$1,AZ1384,TRUE,_xll.ohTrigger(Trigger,Trigger12M))</f>
        <v>2.0792421256582445E-2</v>
      </c>
    </row>
    <row r="1385" spans="51:56" ht="11.25" customHeight="1" x14ac:dyDescent="0.25">
      <c r="AY1385" s="102" t="s">
        <v>83</v>
      </c>
      <c r="AZ1385" s="101">
        <f>_xll.qlInterestRateIndexFixingDate(Currency&amp;"ibor"&amp;Tenor,BA1385,Trigger)</f>
        <v>49039</v>
      </c>
      <c r="BA1385" s="101">
        <f>_xll.qlCalendarAdvance(Calendar,BA1384,AY1385,"f",,Trigger)</f>
        <v>49045</v>
      </c>
      <c r="BB1385" s="101">
        <f>_xll.qlInterestRateIndexMaturity(Currency&amp;"ibor"&amp;Tenor,BA1385,Trigger)</f>
        <v>49410</v>
      </c>
      <c r="BC1385" s="246">
        <f>_xll.qlIndexFixing($AC$5,AZ1385,TRUE,_xll.ohTrigger(Trigger,Trigger12M))</f>
        <v>2.0638320574971898E-2</v>
      </c>
      <c r="BD1385" s="246">
        <f>_xll.qlIndexFixing($BE$1,AZ1385,TRUE,_xll.ohTrigger(Trigger,Trigger12M))</f>
        <v>2.0776846610439593E-2</v>
      </c>
    </row>
    <row r="1386" spans="51:56" ht="11.25" customHeight="1" x14ac:dyDescent="0.25">
      <c r="AY1386" s="102" t="s">
        <v>83</v>
      </c>
      <c r="AZ1386" s="101">
        <f>_xll.qlInterestRateIndexFixingDate(Currency&amp;"ibor"&amp;Tenor,BA1386,Trigger)</f>
        <v>49048</v>
      </c>
      <c r="BA1386" s="101">
        <f>_xll.qlCalendarAdvance(Calendar,BA1385,AY1386,"f",,Trigger)</f>
        <v>49052</v>
      </c>
      <c r="BB1386" s="101">
        <f>_xll.qlInterestRateIndexMaturity(Currency&amp;"ibor"&amp;Tenor,BA1386,Trigger)</f>
        <v>49417</v>
      </c>
      <c r="BC1386" s="246">
        <f>_xll.qlIndexFixing($AC$5,AZ1386,TRUE,_xll.ohTrigger(Trigger,Trigger12M))</f>
        <v>2.0623226716300253E-2</v>
      </c>
      <c r="BD1386" s="246">
        <f>_xll.qlIndexFixing($BE$1,AZ1386,TRUE,_xll.ohTrigger(Trigger,Trigger12M))</f>
        <v>2.0761214347960931E-2</v>
      </c>
    </row>
    <row r="1387" spans="51:56" ht="11.25" customHeight="1" x14ac:dyDescent="0.25">
      <c r="AY1387" s="102" t="s">
        <v>83</v>
      </c>
      <c r="AZ1387" s="101">
        <f>_xll.qlInterestRateIndexFixingDate(Currency&amp;"ibor"&amp;Tenor,BA1387,Trigger)</f>
        <v>49055</v>
      </c>
      <c r="BA1387" s="101">
        <f>_xll.qlCalendarAdvance(Calendar,BA1386,AY1387,"f",,Trigger)</f>
        <v>49059</v>
      </c>
      <c r="BB1387" s="101">
        <f>_xll.qlInterestRateIndexMaturity(Currency&amp;"ibor"&amp;Tenor,BA1387,Trigger)</f>
        <v>49424</v>
      </c>
      <c r="BC1387" s="246">
        <f>_xll.qlIndexFixing($AC$5,AZ1387,TRUE,_xll.ohTrigger(Trigger,Trigger12M))</f>
        <v>2.0608089746751108E-2</v>
      </c>
      <c r="BD1387" s="246">
        <f>_xll.qlIndexFixing($BE$1,AZ1387,TRUE,_xll.ohTrigger(Trigger,Trigger12M))</f>
        <v>2.0745524471837563E-2</v>
      </c>
    </row>
    <row r="1388" spans="51:56" ht="11.25" customHeight="1" x14ac:dyDescent="0.25">
      <c r="AY1388" s="102" t="s">
        <v>83</v>
      </c>
      <c r="AZ1388" s="101">
        <f>_xll.qlInterestRateIndexFixingDate(Currency&amp;"ibor"&amp;Tenor,BA1388,Trigger)</f>
        <v>49061</v>
      </c>
      <c r="BA1388" s="101">
        <f>_xll.qlCalendarAdvance(Calendar,BA1387,AY1388,"f",,Trigger)</f>
        <v>49066</v>
      </c>
      <c r="BB1388" s="101">
        <f>_xll.qlInterestRateIndexMaturity(Currency&amp;"ibor"&amp;Tenor,BA1388,Trigger)</f>
        <v>49431</v>
      </c>
      <c r="BC1388" s="246">
        <f>_xll.qlIndexFixing($AC$5,AZ1388,TRUE,_xll.ohTrigger(Trigger,Trigger12M))</f>
        <v>2.0592909668275781E-2</v>
      </c>
      <c r="BD1388" s="246">
        <f>_xll.qlIndexFixing($BE$1,AZ1388,TRUE,_xll.ohTrigger(Trigger,Trigger12M))</f>
        <v>2.0729776984769358E-2</v>
      </c>
    </row>
    <row r="1389" spans="51:56" ht="11.25" customHeight="1" x14ac:dyDescent="0.25">
      <c r="AY1389" s="102" t="s">
        <v>83</v>
      </c>
      <c r="AZ1389" s="101">
        <f>_xll.qlInterestRateIndexFixingDate(Currency&amp;"ibor"&amp;Tenor,BA1389,Trigger)</f>
        <v>49069</v>
      </c>
      <c r="BA1389" s="101">
        <f>_xll.qlCalendarAdvance(Calendar,BA1388,AY1389,"f",,Trigger)</f>
        <v>49073</v>
      </c>
      <c r="BB1389" s="101">
        <f>_xll.qlInterestRateIndexMaturity(Currency&amp;"ibor"&amp;Tenor,BA1389,Trigger)</f>
        <v>49438</v>
      </c>
      <c r="BC1389" s="246">
        <f>_xll.qlIndexFixing($AC$5,AZ1389,TRUE,_xll.ohTrigger(Trigger,Trigger12M))</f>
        <v>2.0577686482830846E-2</v>
      </c>
      <c r="BD1389" s="246">
        <f>_xll.qlIndexFixing($BE$1,AZ1389,TRUE,_xll.ohTrigger(Trigger,Trigger12M))</f>
        <v>2.0713971889466918E-2</v>
      </c>
    </row>
    <row r="1390" spans="51:56" ht="11.25" customHeight="1" x14ac:dyDescent="0.25">
      <c r="AY1390" s="102" t="s">
        <v>83</v>
      </c>
      <c r="AZ1390" s="101">
        <f>_xll.qlInterestRateIndexFixingDate(Currency&amp;"ibor"&amp;Tenor,BA1390,Trigger)</f>
        <v>49076</v>
      </c>
      <c r="BA1390" s="101">
        <f>_xll.qlCalendarAdvance(Calendar,BA1389,AY1390,"f",,Trigger)</f>
        <v>49080</v>
      </c>
      <c r="BB1390" s="101">
        <f>_xll.qlInterestRateIndexMaturity(Currency&amp;"ibor"&amp;Tenor,BA1390,Trigger)</f>
        <v>49445</v>
      </c>
      <c r="BC1390" s="246">
        <f>_xll.qlIndexFixing($AC$5,AZ1390,TRUE,_xll.ohTrigger(Trigger,Trigger12M))</f>
        <v>2.0562420192378347E-2</v>
      </c>
      <c r="BD1390" s="246">
        <f>_xll.qlIndexFixing($BE$1,AZ1390,TRUE,_xll.ohTrigger(Trigger,Trigger12M))</f>
        <v>2.0698109188650254E-2</v>
      </c>
    </row>
    <row r="1391" spans="51:56" ht="11.25" customHeight="1" x14ac:dyDescent="0.25">
      <c r="AY1391" s="102" t="s">
        <v>83</v>
      </c>
      <c r="AZ1391" s="101">
        <f>_xll.qlInterestRateIndexFixingDate(Currency&amp;"ibor"&amp;Tenor,BA1391,Trigger)</f>
        <v>49083</v>
      </c>
      <c r="BA1391" s="101">
        <f>_xll.qlCalendarAdvance(Calendar,BA1390,AY1391,"f",,Trigger)</f>
        <v>49087</v>
      </c>
      <c r="BB1391" s="101">
        <f>_xll.qlInterestRateIndexMaturity(Currency&amp;"ibor"&amp;Tenor,BA1391,Trigger)</f>
        <v>49452</v>
      </c>
      <c r="BC1391" s="246">
        <f>_xll.qlIndexFixing($AC$5,AZ1391,TRUE,_xll.ohTrigger(Trigger,Trigger12M))</f>
        <v>2.0547110798886027E-2</v>
      </c>
      <c r="BD1391" s="246">
        <f>_xll.qlIndexFixing($BE$1,AZ1391,TRUE,_xll.ohTrigger(Trigger,Trigger12M))</f>
        <v>2.068218888504968E-2</v>
      </c>
    </row>
    <row r="1392" spans="51:56" ht="11.25" customHeight="1" x14ac:dyDescent="0.25">
      <c r="AY1392" s="102" t="s">
        <v>83</v>
      </c>
      <c r="AZ1392" s="101">
        <f>_xll.qlInterestRateIndexFixingDate(Currency&amp;"ibor"&amp;Tenor,BA1392,Trigger)</f>
        <v>49090</v>
      </c>
      <c r="BA1392" s="101">
        <f>_xll.qlCalendarAdvance(Calendar,BA1391,AY1392,"f",,Trigger)</f>
        <v>49094</v>
      </c>
      <c r="BB1392" s="101">
        <f>_xll.qlInterestRateIndexMaturity(Currency&amp;"ibor"&amp;Tenor,BA1392,Trigger)</f>
        <v>49459</v>
      </c>
      <c r="BC1392" s="246">
        <f>_xll.qlIndexFixing($AC$5,AZ1392,TRUE,_xll.ohTrigger(Trigger,Trigger12M))</f>
        <v>2.0531758304327099E-2</v>
      </c>
      <c r="BD1392" s="246">
        <f>_xll.qlIndexFixing($BE$1,AZ1392,TRUE,_xll.ohTrigger(Trigger,Trigger12M))</f>
        <v>2.0666210981404698E-2</v>
      </c>
    </row>
    <row r="1393" spans="51:56" ht="11.25" customHeight="1" x14ac:dyDescent="0.25">
      <c r="AY1393" s="102" t="s">
        <v>83</v>
      </c>
      <c r="AZ1393" s="101">
        <f>_xll.qlInterestRateIndexFixingDate(Currency&amp;"ibor"&amp;Tenor,BA1393,Trigger)</f>
        <v>49097</v>
      </c>
      <c r="BA1393" s="101">
        <f>_xll.qlCalendarAdvance(Calendar,BA1392,AY1393,"f",,Trigger)</f>
        <v>49101</v>
      </c>
      <c r="BB1393" s="101">
        <f>_xll.qlInterestRateIndexMaturity(Currency&amp;"ibor"&amp;Tenor,BA1393,Trigger)</f>
        <v>49466</v>
      </c>
      <c r="BC1393" s="246">
        <f>_xll.qlIndexFixing($AC$5,AZ1393,TRUE,_xll.ohTrigger(Trigger,Trigger12M))</f>
        <v>2.0516362710680035E-2</v>
      </c>
      <c r="BD1393" s="246">
        <f>_xll.qlIndexFixing($BE$1,AZ1393,TRUE,_xll.ohTrigger(Trigger,Trigger12M))</f>
        <v>2.0650175480465549E-2</v>
      </c>
    </row>
    <row r="1394" spans="51:56" ht="11.25" customHeight="1" x14ac:dyDescent="0.25">
      <c r="AY1394" s="102" t="s">
        <v>83</v>
      </c>
      <c r="AZ1394" s="101">
        <f>_xll.qlInterestRateIndexFixingDate(Currency&amp;"ibor"&amp;Tenor,BA1394,Trigger)</f>
        <v>49104</v>
      </c>
      <c r="BA1394" s="101">
        <f>_xll.qlCalendarAdvance(Calendar,BA1393,AY1394,"f",,Trigger)</f>
        <v>49108</v>
      </c>
      <c r="BB1394" s="101">
        <f>_xll.qlInterestRateIndexMaturity(Currency&amp;"ibor"&amp;Tenor,BA1394,Trigger)</f>
        <v>49473</v>
      </c>
      <c r="BC1394" s="246">
        <f>_xll.qlIndexFixing($AC$5,AZ1394,TRUE,_xll.ohTrigger(Trigger,Trigger12M))</f>
        <v>2.0500924019929225E-2</v>
      </c>
      <c r="BD1394" s="246">
        <f>_xll.qlIndexFixing($BE$1,AZ1394,TRUE,_xll.ohTrigger(Trigger,Trigger12M))</f>
        <v>2.0634082384991891E-2</v>
      </c>
    </row>
    <row r="1395" spans="51:56" ht="11.25" customHeight="1" x14ac:dyDescent="0.25">
      <c r="AY1395" s="102" t="s">
        <v>83</v>
      </c>
      <c r="AZ1395" s="101">
        <f>_xll.qlInterestRateIndexFixingDate(Currency&amp;"ibor"&amp;Tenor,BA1395,Trigger)</f>
        <v>49111</v>
      </c>
      <c r="BA1395" s="101">
        <f>_xll.qlCalendarAdvance(Calendar,BA1394,AY1395,"f",,Trigger)</f>
        <v>49115</v>
      </c>
      <c r="BB1395" s="101">
        <f>_xll.qlInterestRateIndexMaturity(Currency&amp;"ibor"&amp;Tenor,BA1395,Trigger)</f>
        <v>49480</v>
      </c>
      <c r="BC1395" s="246">
        <f>_xll.qlIndexFixing($AC$5,AZ1395,TRUE,_xll.ohTrigger(Trigger,Trigger12M))</f>
        <v>2.0485442234064746E-2</v>
      </c>
      <c r="BD1395" s="246">
        <f>_xll.qlIndexFixing($BE$1,AZ1395,TRUE,_xll.ohTrigger(Trigger,Trigger12M))</f>
        <v>2.0617931697753229E-2</v>
      </c>
    </row>
    <row r="1396" spans="51:56" ht="11.25" customHeight="1" x14ac:dyDescent="0.25">
      <c r="AY1396" s="102" t="s">
        <v>83</v>
      </c>
      <c r="AZ1396" s="101">
        <f>_xll.qlInterestRateIndexFixingDate(Currency&amp;"ibor"&amp;Tenor,BA1396,Trigger)</f>
        <v>49118</v>
      </c>
      <c r="BA1396" s="101">
        <f>_xll.qlCalendarAdvance(Calendar,BA1395,AY1396,"f",,Trigger)</f>
        <v>49122</v>
      </c>
      <c r="BB1396" s="101">
        <f>_xll.qlInterestRateIndexMaturity(Currency&amp;"ibor"&amp;Tenor,BA1396,Trigger)</f>
        <v>49487</v>
      </c>
      <c r="BC1396" s="246">
        <f>_xll.qlIndexFixing($AC$5,AZ1396,TRUE,_xll.ohTrigger(Trigger,Trigger12M))</f>
        <v>2.0469917355081715E-2</v>
      </c>
      <c r="BD1396" s="246">
        <f>_xll.qlIndexFixing($BE$1,AZ1396,TRUE,_xll.ohTrigger(Trigger,Trigger12M))</f>
        <v>2.0601723421528936E-2</v>
      </c>
    </row>
    <row r="1397" spans="51:56" ht="11.25" customHeight="1" x14ac:dyDescent="0.25">
      <c r="AY1397" s="102" t="s">
        <v>83</v>
      </c>
      <c r="AZ1397" s="101">
        <f>_xll.qlInterestRateIndexFixingDate(Currency&amp;"ibor"&amp;Tenor,BA1397,Trigger)</f>
        <v>49125</v>
      </c>
      <c r="BA1397" s="101">
        <f>_xll.qlCalendarAdvance(Calendar,BA1396,AY1397,"f",,Trigger)</f>
        <v>49129</v>
      </c>
      <c r="BB1397" s="101">
        <f>_xll.qlInterestRateIndexMaturity(Currency&amp;"ibor"&amp;Tenor,BA1397,Trigger)</f>
        <v>49494</v>
      </c>
      <c r="BC1397" s="246">
        <f>_xll.qlIndexFixing($AC$5,AZ1397,TRUE,_xll.ohTrigger(Trigger,Trigger12M))</f>
        <v>2.045143649559765E-2</v>
      </c>
      <c r="BD1397" s="246">
        <f>_xll.qlIndexFixing($BE$1,AZ1397,TRUE,_xll.ohTrigger(Trigger,Trigger12M))</f>
        <v>2.0585457569124759E-2</v>
      </c>
    </row>
    <row r="1398" spans="51:56" ht="11.25" customHeight="1" x14ac:dyDescent="0.25">
      <c r="AY1398" s="102" t="s">
        <v>83</v>
      </c>
      <c r="AZ1398" s="101">
        <f>_xll.qlInterestRateIndexFixingDate(Currency&amp;"ibor"&amp;Tenor,BA1398,Trigger)</f>
        <v>49132</v>
      </c>
      <c r="BA1398" s="101">
        <f>_xll.qlCalendarAdvance(Calendar,BA1397,AY1398,"f",,Trigger)</f>
        <v>49136</v>
      </c>
      <c r="BB1398" s="101">
        <f>_xll.qlInterestRateIndexMaturity(Currency&amp;"ibor"&amp;Tenor,BA1398,Trigger)</f>
        <v>49501</v>
      </c>
      <c r="BC1398" s="246">
        <f>_xll.qlIndexFixing($AC$5,AZ1398,TRUE,_xll.ohTrigger(Trigger,Trigger12M))</f>
        <v>2.0436375285730213E-2</v>
      </c>
      <c r="BD1398" s="246">
        <f>_xll.qlIndexFixing($BE$1,AZ1398,TRUE,_xll.ohTrigger(Trigger,Trigger12M))</f>
        <v>2.056913502597468E-2</v>
      </c>
    </row>
    <row r="1399" spans="51:56" ht="11.25" customHeight="1" x14ac:dyDescent="0.25">
      <c r="AY1399" s="102" t="s">
        <v>83</v>
      </c>
      <c r="AZ1399" s="101">
        <f>_xll.qlInterestRateIndexFixingDate(Currency&amp;"ibor"&amp;Tenor,BA1399,Trigger)</f>
        <v>49139</v>
      </c>
      <c r="BA1399" s="101">
        <f>_xll.qlCalendarAdvance(Calendar,BA1398,AY1399,"f",,Trigger)</f>
        <v>49143</v>
      </c>
      <c r="BB1399" s="101">
        <f>_xll.qlInterestRateIndexMaturity(Currency&amp;"ibor"&amp;Tenor,BA1399,Trigger)</f>
        <v>49508</v>
      </c>
      <c r="BC1399" s="246">
        <f>_xll.qlIndexFixing($AC$5,AZ1399,TRUE,_xll.ohTrigger(Trigger,Trigger12M))</f>
        <v>2.0421274190946585E-2</v>
      </c>
      <c r="BD1399" s="246">
        <f>_xll.qlIndexFixing($BE$1,AZ1399,TRUE,_xll.ohTrigger(Trigger,Trigger12M))</f>
        <v>2.0552758214854538E-2</v>
      </c>
    </row>
    <row r="1400" spans="51:56" ht="11.25" customHeight="1" x14ac:dyDescent="0.25">
      <c r="AY1400" s="102" t="s">
        <v>83</v>
      </c>
      <c r="AZ1400" s="101">
        <f>_xll.qlInterestRateIndexFixingDate(Currency&amp;"ibor"&amp;Tenor,BA1400,Trigger)</f>
        <v>49146</v>
      </c>
      <c r="BA1400" s="101">
        <f>_xll.qlCalendarAdvance(Calendar,BA1399,AY1400,"f",,Trigger)</f>
        <v>49150</v>
      </c>
      <c r="BB1400" s="101">
        <f>_xll.qlInterestRateIndexMaturity(Currency&amp;"ibor"&amp;Tenor,BA1400,Trigger)</f>
        <v>49515</v>
      </c>
      <c r="BC1400" s="246">
        <f>_xll.qlIndexFixing($AC$5,AZ1400,TRUE,_xll.ohTrigger(Trigger,Trigger12M))</f>
        <v>2.0406133213048717E-2</v>
      </c>
      <c r="BD1400" s="246">
        <f>_xll.qlIndexFixing($BE$1,AZ1400,TRUE,_xll.ohTrigger(Trigger,Trigger12M))</f>
        <v>2.0536329714882621E-2</v>
      </c>
    </row>
    <row r="1401" spans="51:56" ht="11.25" customHeight="1" x14ac:dyDescent="0.25">
      <c r="AY1401" s="102" t="s">
        <v>83</v>
      </c>
      <c r="AZ1401" s="101">
        <f>_xll.qlInterestRateIndexFixingDate(Currency&amp;"ibor"&amp;Tenor,BA1401,Trigger)</f>
        <v>49153</v>
      </c>
      <c r="BA1401" s="101">
        <f>_xll.qlCalendarAdvance(Calendar,BA1400,AY1401,"f",,Trigger)</f>
        <v>49157</v>
      </c>
      <c r="BB1401" s="101">
        <f>_xll.qlInterestRateIndexMaturity(Currency&amp;"ibor"&amp;Tenor,BA1401,Trigger)</f>
        <v>49522</v>
      </c>
      <c r="BC1401" s="246">
        <f>_xll.qlIndexFixing($AC$5,AZ1401,TRUE,_xll.ohTrigger(Trigger,Trigger12M))</f>
        <v>2.0390952353842733E-2</v>
      </c>
      <c r="BD1401" s="246">
        <f>_xll.qlIndexFixing($BE$1,AZ1401,TRUE,_xll.ohTrigger(Trigger,Trigger12M))</f>
        <v>2.0519852105016691E-2</v>
      </c>
    </row>
    <row r="1402" spans="51:56" ht="11.25" customHeight="1" x14ac:dyDescent="0.25">
      <c r="AY1402" s="102" t="s">
        <v>83</v>
      </c>
      <c r="AZ1402" s="101">
        <f>_xll.qlInterestRateIndexFixingDate(Currency&amp;"ibor"&amp;Tenor,BA1402,Trigger)</f>
        <v>49160</v>
      </c>
      <c r="BA1402" s="101">
        <f>_xll.qlCalendarAdvance(Calendar,BA1401,AY1402,"f",,Trigger)</f>
        <v>49164</v>
      </c>
      <c r="BB1402" s="101">
        <f>_xll.qlInterestRateIndexMaturity(Currency&amp;"ibor"&amp;Tenor,BA1402,Trigger)</f>
        <v>49529</v>
      </c>
      <c r="BC1402" s="246">
        <f>_xll.qlIndexFixing($AC$5,AZ1402,TRUE,_xll.ohTrigger(Trigger,Trigger12M))</f>
        <v>2.0375731615139565E-2</v>
      </c>
      <c r="BD1402" s="246">
        <f>_xll.qlIndexFixing($BE$1,AZ1402,TRUE,_xll.ohTrigger(Trigger,Trigger12M))</f>
        <v>2.0503327964053537E-2</v>
      </c>
    </row>
    <row r="1403" spans="51:56" ht="11.25" customHeight="1" x14ac:dyDescent="0.25">
      <c r="AY1403" s="102" t="s">
        <v>83</v>
      </c>
      <c r="AZ1403" s="101">
        <f>_xll.qlInterestRateIndexFixingDate(Currency&amp;"ibor"&amp;Tenor,BA1403,Trigger)</f>
        <v>49167</v>
      </c>
      <c r="BA1403" s="101">
        <f>_xll.qlCalendarAdvance(Calendar,BA1402,AY1403,"f",,Trigger)</f>
        <v>49171</v>
      </c>
      <c r="BB1403" s="101">
        <f>_xll.qlInterestRateIndexMaturity(Currency&amp;"ibor"&amp;Tenor,BA1403,Trigger)</f>
        <v>49536</v>
      </c>
      <c r="BC1403" s="246">
        <f>_xll.qlIndexFixing($AC$5,AZ1403,TRUE,_xll.ohTrigger(Trigger,Trigger12M))</f>
        <v>2.0360470998755185E-2</v>
      </c>
      <c r="BD1403" s="246">
        <f>_xll.qlIndexFixing($BE$1,AZ1403,TRUE,_xll.ohTrigger(Trigger,Trigger12M))</f>
        <v>2.0486759870627674E-2</v>
      </c>
    </row>
    <row r="1404" spans="51:56" ht="11.25" customHeight="1" x14ac:dyDescent="0.25">
      <c r="AY1404" s="102" t="s">
        <v>83</v>
      </c>
      <c r="AZ1404" s="101">
        <f>_xll.qlInterestRateIndexFixingDate(Currency&amp;"ibor"&amp;Tenor,BA1404,Trigger)</f>
        <v>49174</v>
      </c>
      <c r="BA1404" s="101">
        <f>_xll.qlCalendarAdvance(Calendar,BA1403,AY1404,"f",,Trigger)</f>
        <v>49178</v>
      </c>
      <c r="BB1404" s="101">
        <f>_xll.qlInterestRateIndexMaturity(Currency&amp;"ibor"&amp;Tenor,BA1404,Trigger)</f>
        <v>49543</v>
      </c>
      <c r="BC1404" s="246">
        <f>_xll.qlIndexFixing($AC$5,AZ1404,TRUE,_xll.ohTrigger(Trigger,Trigger12M))</f>
        <v>2.0345170506509729E-2</v>
      </c>
      <c r="BD1404" s="246">
        <f>_xll.qlIndexFixing($BE$1,AZ1404,TRUE,_xll.ohTrigger(Trigger,Trigger12M))</f>
        <v>2.0470150403209358E-2</v>
      </c>
    </row>
    <row r="1405" spans="51:56" ht="11.25" customHeight="1" x14ac:dyDescent="0.25">
      <c r="AY1405" s="102" t="s">
        <v>83</v>
      </c>
      <c r="AZ1405" s="101">
        <f>_xll.qlInterestRateIndexFixingDate(Currency&amp;"ibor"&amp;Tenor,BA1405,Trigger)</f>
        <v>49181</v>
      </c>
      <c r="BA1405" s="101">
        <f>_xll.qlCalendarAdvance(Calendar,BA1404,AY1405,"f",,Trigger)</f>
        <v>49185</v>
      </c>
      <c r="BB1405" s="101">
        <f>_xll.qlInterestRateIndexMaturity(Currency&amp;"ibor"&amp;Tenor,BA1405,Trigger)</f>
        <v>49550</v>
      </c>
      <c r="BC1405" s="246">
        <f>_xll.qlIndexFixing($AC$5,AZ1405,TRUE,_xll.ohTrigger(Trigger,Trigger12M))</f>
        <v>2.0329830140229457E-2</v>
      </c>
      <c r="BD1405" s="246">
        <f>_xll.qlIndexFixing($BE$1,AZ1405,TRUE,_xll.ohTrigger(Trigger,Trigger12M))</f>
        <v>2.0453502140105474E-2</v>
      </c>
    </row>
    <row r="1406" spans="51:56" ht="11.25" customHeight="1" x14ac:dyDescent="0.25">
      <c r="AY1406" s="102" t="s">
        <v>83</v>
      </c>
      <c r="AZ1406" s="101">
        <f>_xll.qlInterestRateIndexFixingDate(Currency&amp;"ibor"&amp;Tenor,BA1406,Trigger)</f>
        <v>49188</v>
      </c>
      <c r="BA1406" s="101">
        <f>_xll.qlCalendarAdvance(Calendar,BA1405,AY1406,"f",,Trigger)</f>
        <v>49192</v>
      </c>
      <c r="BB1406" s="101">
        <f>_xll.qlInterestRateIndexMaturity(Currency&amp;"ibor"&amp;Tenor,BA1406,Trigger)</f>
        <v>49557</v>
      </c>
      <c r="BC1406" s="246">
        <f>_xll.qlIndexFixing($AC$5,AZ1406,TRUE,_xll.ohTrigger(Trigger,Trigger12M))</f>
        <v>2.031444990174348E-2</v>
      </c>
      <c r="BD1406" s="246">
        <f>_xll.qlIndexFixing($BE$1,AZ1406,TRUE,_xll.ohTrigger(Trigger,Trigger12M))</f>
        <v>2.0436817659455372E-2</v>
      </c>
    </row>
    <row r="1407" spans="51:56" ht="11.25" customHeight="1" x14ac:dyDescent="0.25">
      <c r="AY1407" s="102" t="s">
        <v>83</v>
      </c>
      <c r="AZ1407" s="101">
        <f>_xll.qlInterestRateIndexFixingDate(Currency&amp;"ibor"&amp;Tenor,BA1407,Trigger)</f>
        <v>49195</v>
      </c>
      <c r="BA1407" s="101">
        <f>_xll.qlCalendarAdvance(Calendar,BA1406,AY1407,"f",,Trigger)</f>
        <v>49199</v>
      </c>
      <c r="BB1407" s="101">
        <f>_xll.qlInterestRateIndexMaturity(Currency&amp;"ibor"&amp;Tenor,BA1407,Trigger)</f>
        <v>49564</v>
      </c>
      <c r="BC1407" s="246">
        <f>_xll.qlIndexFixing($AC$5,AZ1407,TRUE,_xll.ohTrigger(Trigger,Trigger12M))</f>
        <v>2.0299029792886832E-2</v>
      </c>
      <c r="BD1407" s="246">
        <f>_xll.qlIndexFixing($BE$1,AZ1407,TRUE,_xll.ohTrigger(Trigger,Trigger12M))</f>
        <v>2.0420099539233919E-2</v>
      </c>
    </row>
    <row r="1408" spans="51:56" ht="11.25" customHeight="1" x14ac:dyDescent="0.25">
      <c r="AY1408" s="102" t="s">
        <v>83</v>
      </c>
      <c r="AZ1408" s="101">
        <f>_xll.qlInterestRateIndexFixingDate(Currency&amp;"ibor"&amp;Tenor,BA1408,Trigger)</f>
        <v>49202</v>
      </c>
      <c r="BA1408" s="101">
        <f>_xll.qlCalendarAdvance(Calendar,BA1407,AY1408,"f",,Trigger)</f>
        <v>49206</v>
      </c>
      <c r="BB1408" s="101">
        <f>_xll.qlInterestRateIndexMaturity(Currency&amp;"ibor"&amp;Tenor,BA1408,Trigger)</f>
        <v>49571</v>
      </c>
      <c r="BC1408" s="246">
        <f>_xll.qlIndexFixing($AC$5,AZ1408,TRUE,_xll.ohTrigger(Trigger,Trigger12M))</f>
        <v>2.028356981549935E-2</v>
      </c>
      <c r="BD1408" s="246">
        <f>_xll.qlIndexFixing($BE$1,AZ1408,TRUE,_xll.ohTrigger(Trigger,Trigger12M))</f>
        <v>2.0403350357246264E-2</v>
      </c>
    </row>
    <row r="1409" spans="51:56" ht="11.25" customHeight="1" x14ac:dyDescent="0.25">
      <c r="AY1409" s="102" t="s">
        <v>83</v>
      </c>
      <c r="AZ1409" s="101">
        <f>_xll.qlInterestRateIndexFixingDate(Currency&amp;"ibor"&amp;Tenor,BA1409,Trigger)</f>
        <v>49209</v>
      </c>
      <c r="BA1409" s="101">
        <f>_xll.qlCalendarAdvance(Calendar,BA1408,AY1409,"f",,Trigger)</f>
        <v>49213</v>
      </c>
      <c r="BB1409" s="101">
        <f>_xll.qlInterestRateIndexMaturity(Currency&amp;"ibor"&amp;Tenor,BA1409,Trigger)</f>
        <v>49578</v>
      </c>
      <c r="BC1409" s="246">
        <f>_xll.qlIndexFixing($AC$5,AZ1409,TRUE,_xll.ohTrigger(Trigger,Trigger12M))</f>
        <v>2.0268069971424819E-2</v>
      </c>
      <c r="BD1409" s="246">
        <f>_xll.qlIndexFixing($BE$1,AZ1409,TRUE,_xll.ohTrigger(Trigger,Trigger12M))</f>
        <v>2.0386572691130238E-2</v>
      </c>
    </row>
    <row r="1410" spans="51:56" ht="11.25" customHeight="1" x14ac:dyDescent="0.25">
      <c r="AY1410" s="102" t="s">
        <v>83</v>
      </c>
      <c r="AZ1410" s="101">
        <f>_xll.qlInterestRateIndexFixingDate(Currency&amp;"ibor"&amp;Tenor,BA1410,Trigger)</f>
        <v>49216</v>
      </c>
      <c r="BA1410" s="101">
        <f>_xll.qlCalendarAdvance(Calendar,BA1409,AY1410,"f",,Trigger)</f>
        <v>49220</v>
      </c>
      <c r="BB1410" s="101">
        <f>_xll.qlInterestRateIndexMaturity(Currency&amp;"ibor"&amp;Tenor,BA1410,Trigger)</f>
        <v>49585</v>
      </c>
      <c r="BC1410" s="246">
        <f>_xll.qlIndexFixing($AC$5,AZ1410,TRUE,_xll.ohTrigger(Trigger,Trigger12M))</f>
        <v>2.0252530262512499E-2</v>
      </c>
      <c r="BD1410" s="246">
        <f>_xll.qlIndexFixing($BE$1,AZ1410,TRUE,_xll.ohTrigger(Trigger,Trigger12M))</f>
        <v>2.0369769118354603E-2</v>
      </c>
    </row>
    <row r="1411" spans="51:56" ht="11.25" customHeight="1" x14ac:dyDescent="0.25">
      <c r="AY1411" s="102" t="s">
        <v>83</v>
      </c>
      <c r="AZ1411" s="101">
        <f>_xll.qlInterestRateIndexFixingDate(Currency&amp;"ibor"&amp;Tenor,BA1411,Trigger)</f>
        <v>49223</v>
      </c>
      <c r="BA1411" s="101">
        <f>_xll.qlCalendarAdvance(Calendar,BA1410,AY1411,"f",,Trigger)</f>
        <v>49227</v>
      </c>
      <c r="BB1411" s="101">
        <f>_xll.qlInterestRateIndexMaturity(Currency&amp;"ibor"&amp;Tenor,BA1411,Trigger)</f>
        <v>49592</v>
      </c>
      <c r="BC1411" s="246">
        <f>_xll.qlIndexFixing($AC$5,AZ1411,TRUE,_xll.ohTrigger(Trigger,Trigger12M))</f>
        <v>2.0236950690616037E-2</v>
      </c>
      <c r="BD1411" s="246">
        <f>_xll.qlIndexFixing($BE$1,AZ1411,TRUE,_xll.ohTrigger(Trigger,Trigger12M))</f>
        <v>2.0352942216218167E-2</v>
      </c>
    </row>
    <row r="1412" spans="51:56" ht="11.25" customHeight="1" x14ac:dyDescent="0.25">
      <c r="AY1412" s="102" t="s">
        <v>83</v>
      </c>
      <c r="AZ1412" s="101">
        <f>_xll.qlInterestRateIndexFixingDate(Currency&amp;"ibor"&amp;Tenor,BA1412,Trigger)</f>
        <v>49230</v>
      </c>
      <c r="BA1412" s="101">
        <f>_xll.qlCalendarAdvance(Calendar,BA1411,AY1412,"f",,Trigger)</f>
        <v>49234</v>
      </c>
      <c r="BB1412" s="101">
        <f>_xll.qlInterestRateIndexMaturity(Currency&amp;"ibor"&amp;Tenor,BA1412,Trigger)</f>
        <v>49599</v>
      </c>
      <c r="BC1412" s="246">
        <f>_xll.qlIndexFixing($AC$5,AZ1412,TRUE,_xll.ohTrigger(Trigger,Trigger12M))</f>
        <v>2.0221331257593667E-2</v>
      </c>
      <c r="BD1412" s="246">
        <f>_xll.qlIndexFixing($BE$1,AZ1412,TRUE,_xll.ohTrigger(Trigger,Trigger12M))</f>
        <v>2.0336094561848702E-2</v>
      </c>
    </row>
    <row r="1413" spans="51:56" ht="11.25" customHeight="1" x14ac:dyDescent="0.25">
      <c r="AY1413" s="102" t="s">
        <v>83</v>
      </c>
      <c r="AZ1413" s="101">
        <f>_xll.qlInterestRateIndexFixingDate(Currency&amp;"ibor"&amp;Tenor,BA1413,Trigger)</f>
        <v>49237</v>
      </c>
      <c r="BA1413" s="101">
        <f>_xll.qlCalendarAdvance(Calendar,BA1412,AY1413,"f",,Trigger)</f>
        <v>49241</v>
      </c>
      <c r="BB1413" s="101">
        <f>_xll.qlInterestRateIndexMaturity(Currency&amp;"ibor"&amp;Tenor,BA1413,Trigger)</f>
        <v>49606</v>
      </c>
      <c r="BC1413" s="246">
        <f>_xll.qlIndexFixing($AC$5,AZ1413,TRUE,_xll.ohTrigger(Trigger,Trigger12M))</f>
        <v>2.0205671965308883E-2</v>
      </c>
      <c r="BD1413" s="246">
        <f>_xll.qlIndexFixing($BE$1,AZ1413,TRUE,_xll.ohTrigger(Trigger,Trigger12M))</f>
        <v>2.0319228732203379E-2</v>
      </c>
    </row>
    <row r="1414" spans="51:56" ht="11.25" customHeight="1" x14ac:dyDescent="0.25">
      <c r="AY1414" s="102" t="s">
        <v>83</v>
      </c>
      <c r="AZ1414" s="101">
        <f>_xll.qlInterestRateIndexFixingDate(Currency&amp;"ibor"&amp;Tenor,BA1414,Trigger)</f>
        <v>49244</v>
      </c>
      <c r="BA1414" s="101">
        <f>_xll.qlCalendarAdvance(Calendar,BA1413,AY1414,"f",,Trigger)</f>
        <v>49248</v>
      </c>
      <c r="BB1414" s="101">
        <f>_xll.qlInterestRateIndexMaturity(Currency&amp;"ibor"&amp;Tenor,BA1414,Trigger)</f>
        <v>49613</v>
      </c>
      <c r="BC1414" s="246">
        <f>_xll.qlIndexFixing($AC$5,AZ1414,TRUE,_xll.ohTrigger(Trigger,Trigger12M))</f>
        <v>2.0189972815629346E-2</v>
      </c>
      <c r="BD1414" s="246">
        <f>_xll.qlIndexFixing($BE$1,AZ1414,TRUE,_xll.ohTrigger(Trigger,Trigger12M))</f>
        <v>2.0302347304068106E-2</v>
      </c>
    </row>
    <row r="1415" spans="51:56" ht="11.25" customHeight="1" x14ac:dyDescent="0.25">
      <c r="AY1415" s="102" t="s">
        <v>83</v>
      </c>
      <c r="AZ1415" s="101">
        <f>_xll.qlInterestRateIndexFixingDate(Currency&amp;"ibor"&amp;Tenor,BA1415,Trigger)</f>
        <v>49251</v>
      </c>
      <c r="BA1415" s="101">
        <f>_xll.qlCalendarAdvance(Calendar,BA1414,AY1415,"f",,Trigger)</f>
        <v>49255</v>
      </c>
      <c r="BB1415" s="101">
        <f>_xll.qlInterestRateIndexMaturity(Currency&amp;"ibor"&amp;Tenor,BA1415,Trigger)</f>
        <v>49620</v>
      </c>
      <c r="BC1415" s="246">
        <f>_xll.qlIndexFixing($AC$5,AZ1415,TRUE,_xll.ohTrigger(Trigger,Trigger12M))</f>
        <v>2.0174233810427749E-2</v>
      </c>
      <c r="BD1415" s="246">
        <f>_xll.qlIndexFixing($BE$1,AZ1415,TRUE,_xll.ohTrigger(Trigger,Trigger12M))</f>
        <v>2.028545285405621E-2</v>
      </c>
    </row>
    <row r="1416" spans="51:56" ht="11.25" customHeight="1" x14ac:dyDescent="0.25">
      <c r="AY1416" s="102" t="s">
        <v>83</v>
      </c>
      <c r="AZ1416" s="101">
        <f>_xll.qlInterestRateIndexFixingDate(Currency&amp;"ibor"&amp;Tenor,BA1416,Trigger)</f>
        <v>49258</v>
      </c>
      <c r="BA1416" s="101">
        <f>_xll.qlCalendarAdvance(Calendar,BA1415,AY1416,"f",,Trigger)</f>
        <v>49262</v>
      </c>
      <c r="BB1416" s="101">
        <f>_xll.qlInterestRateIndexMaturity(Currency&amp;"ibor"&amp;Tenor,BA1416,Trigger)</f>
        <v>49627</v>
      </c>
      <c r="BC1416" s="246">
        <f>_xll.qlIndexFixing($AC$5,AZ1416,TRUE,_xll.ohTrigger(Trigger,Trigger12M))</f>
        <v>2.0158454951581823E-2</v>
      </c>
      <c r="BD1416" s="246">
        <f>_xll.qlIndexFixing($BE$1,AZ1416,TRUE,_xll.ohTrigger(Trigger,Trigger12M))</f>
        <v>2.0268547958608898E-2</v>
      </c>
    </row>
    <row r="1417" spans="51:56" ht="11.25" customHeight="1" x14ac:dyDescent="0.25">
      <c r="AY1417" s="102" t="s">
        <v>83</v>
      </c>
      <c r="AZ1417" s="101">
        <f>_xll.qlInterestRateIndexFixingDate(Currency&amp;"ibor"&amp;Tenor,BA1417,Trigger)</f>
        <v>49265</v>
      </c>
      <c r="BA1417" s="101">
        <f>_xll.qlCalendarAdvance(Calendar,BA1416,AY1417,"f",,Trigger)</f>
        <v>49269</v>
      </c>
      <c r="BB1417" s="101">
        <f>_xll.qlInterestRateIndexMaturity(Currency&amp;"ibor"&amp;Tenor,BA1417,Trigger)</f>
        <v>49634</v>
      </c>
      <c r="BC1417" s="246">
        <f>_xll.qlIndexFixing($AC$5,AZ1417,TRUE,_xll.ohTrigger(Trigger,Trigger12M))</f>
        <v>2.0142636240973458E-2</v>
      </c>
      <c r="BD1417" s="246">
        <f>_xll.qlIndexFixing($BE$1,AZ1417,TRUE,_xll.ohTrigger(Trigger,Trigger12M))</f>
        <v>2.0251635193995005E-2</v>
      </c>
    </row>
    <row r="1418" spans="51:56" ht="11.25" customHeight="1" x14ac:dyDescent="0.25">
      <c r="AY1418" s="102" t="s">
        <v>83</v>
      </c>
      <c r="AZ1418" s="101">
        <f>_xll.qlInterestRateIndexFixingDate(Currency&amp;"ibor"&amp;Tenor,BA1418,Trigger)</f>
        <v>49272</v>
      </c>
      <c r="BA1418" s="101">
        <f>_xll.qlCalendarAdvance(Calendar,BA1417,AY1418,"f",,Trigger)</f>
        <v>49276</v>
      </c>
      <c r="BB1418" s="101">
        <f>_xll.qlInterestRateIndexMaturity(Currency&amp;"ibor"&amp;Tenor,BA1418,Trigger)</f>
        <v>49641</v>
      </c>
      <c r="BC1418" s="246">
        <f>_xll.qlIndexFixing($AC$5,AZ1418,TRUE,_xll.ohTrigger(Trigger,Trigger12M))</f>
        <v>2.0126777680489365E-2</v>
      </c>
      <c r="BD1418" s="246">
        <f>_xll.qlIndexFixing($BE$1,AZ1418,TRUE,_xll.ohTrigger(Trigger,Trigger12M))</f>
        <v>2.0234717136309924E-2</v>
      </c>
    </row>
    <row r="1419" spans="51:56" ht="11.25" customHeight="1" x14ac:dyDescent="0.25">
      <c r="AY1419" s="102" t="s">
        <v>83</v>
      </c>
      <c r="AZ1419" s="101">
        <f>_xll.qlInterestRateIndexFixingDate(Currency&amp;"ibor"&amp;Tenor,BA1419,Trigger)</f>
        <v>49279</v>
      </c>
      <c r="BA1419" s="101">
        <f>_xll.qlCalendarAdvance(Calendar,BA1418,AY1419,"f",,Trigger)</f>
        <v>49283</v>
      </c>
      <c r="BB1419" s="101">
        <f>_xll.qlInterestRateIndexMaturity(Currency&amp;"ibor"&amp;Tenor,BA1419,Trigger)</f>
        <v>49648</v>
      </c>
      <c r="BC1419" s="246">
        <f>_xll.qlIndexFixing($AC$5,AZ1419,TRUE,_xll.ohTrigger(Trigger,Trigger12M))</f>
        <v>2.0110879272021289E-2</v>
      </c>
      <c r="BD1419" s="246">
        <f>_xll.qlIndexFixing($BE$1,AZ1419,TRUE,_xll.ohTrigger(Trigger,Trigger12M))</f>
        <v>2.0217796361476258E-2</v>
      </c>
    </row>
    <row r="1420" spans="51:56" ht="11.25" customHeight="1" x14ac:dyDescent="0.25">
      <c r="AY1420" s="102" t="s">
        <v>83</v>
      </c>
      <c r="AZ1420" s="101">
        <f>_xll.qlInterestRateIndexFixingDate(Currency&amp;"ibor"&amp;Tenor,BA1420,Trigger)</f>
        <v>49286</v>
      </c>
      <c r="BA1420" s="101">
        <f>_xll.qlCalendarAdvance(Calendar,BA1419,AY1420,"f",,Trigger)</f>
        <v>49290</v>
      </c>
      <c r="BB1420" s="101">
        <f>_xll.qlInterestRateIndexMaturity(Currency&amp;"ibor"&amp;Tenor,BA1420,Trigger)</f>
        <v>49655</v>
      </c>
      <c r="BC1420" s="246">
        <f>_xll.qlIndexFixing($AC$5,AZ1420,TRUE,_xll.ohTrigger(Trigger,Trigger12M))</f>
        <v>2.0094941017465583E-2</v>
      </c>
      <c r="BD1420" s="246">
        <f>_xll.qlIndexFixing($BE$1,AZ1420,TRUE,_xll.ohTrigger(Trigger,Trigger12M))</f>
        <v>2.0200875445244026E-2</v>
      </c>
    </row>
    <row r="1421" spans="51:56" ht="11.25" customHeight="1" x14ac:dyDescent="0.25">
      <c r="AY1421" s="102" t="s">
        <v>83</v>
      </c>
      <c r="AZ1421" s="101">
        <f>_xll.qlInterestRateIndexFixingDate(Currency&amp;"ibor"&amp;Tenor,BA1421,Trigger)</f>
        <v>49293</v>
      </c>
      <c r="BA1421" s="101">
        <f>_xll.qlCalendarAdvance(Calendar,BA1420,AY1421,"f",,Trigger)</f>
        <v>49297</v>
      </c>
      <c r="BB1421" s="101">
        <f>_xll.qlInterestRateIndexMaturity(Currency&amp;"ibor"&amp;Tenor,BA1421,Trigger)</f>
        <v>49662</v>
      </c>
      <c r="BC1421" s="246">
        <f>_xll.qlIndexFixing($AC$5,AZ1421,TRUE,_xll.ohTrigger(Trigger,Trigger12M))</f>
        <v>2.0078962918723183E-2</v>
      </c>
      <c r="BD1421" s="246">
        <f>_xll.qlIndexFixing($BE$1,AZ1421,TRUE,_xll.ohTrigger(Trigger,Trigger12M))</f>
        <v>2.0183956963188709E-2</v>
      </c>
    </row>
    <row r="1422" spans="51:56" ht="11.25" customHeight="1" x14ac:dyDescent="0.25">
      <c r="AY1422" s="102" t="s">
        <v>83</v>
      </c>
      <c r="AZ1422" s="101">
        <f>_xll.qlInterestRateIndexFixingDate(Currency&amp;"ibor"&amp;Tenor,BA1422,Trigger)</f>
        <v>49299</v>
      </c>
      <c r="BA1422" s="101">
        <f>_xll.qlCalendarAdvance(Calendar,BA1421,AY1422,"f",,Trigger)</f>
        <v>49305</v>
      </c>
      <c r="BB1422" s="101">
        <f>_xll.qlInterestRateIndexMaturity(Currency&amp;"ibor"&amp;Tenor,BA1422,Trigger)</f>
        <v>49670</v>
      </c>
      <c r="BC1422" s="246">
        <f>_xll.qlIndexFixing($AC$5,AZ1422,TRUE,_xll.ohTrigger(Trigger,Trigger12M))</f>
        <v>2.0060653448091159E-2</v>
      </c>
      <c r="BD1422" s="246">
        <f>_xll.qlIndexFixing($BE$1,AZ1422,TRUE,_xll.ohTrigger(Trigger,Trigger12M))</f>
        <v>2.0164627839467493E-2</v>
      </c>
    </row>
    <row r="1423" spans="51:56" ht="11.25" customHeight="1" x14ac:dyDescent="0.25">
      <c r="AY1423" s="102" t="s">
        <v>83</v>
      </c>
      <c r="AZ1423" s="101">
        <f>_xll.qlInterestRateIndexFixingDate(Currency&amp;"ibor"&amp;Tenor,BA1423,Trigger)</f>
        <v>49307</v>
      </c>
      <c r="BA1423" s="101">
        <f>_xll.qlCalendarAdvance(Calendar,BA1422,AY1423,"f",,Trigger)</f>
        <v>49312</v>
      </c>
      <c r="BB1423" s="101">
        <f>_xll.qlInterestRateIndexMaturity(Currency&amp;"ibor"&amp;Tenor,BA1423,Trigger)</f>
        <v>49677</v>
      </c>
      <c r="BC1423" s="246">
        <f>_xll.qlIndexFixing($AC$5,AZ1423,TRUE,_xll.ohTrigger(Trigger,Trigger12M))</f>
        <v>2.0044589975372378E-2</v>
      </c>
      <c r="BD1423" s="246">
        <f>_xll.qlIndexFixing($BE$1,AZ1423,TRUE,_xll.ohTrigger(Trigger,Trigger12M))</f>
        <v>2.0147723245560668E-2</v>
      </c>
    </row>
    <row r="1424" spans="51:56" ht="11.25" customHeight="1" x14ac:dyDescent="0.25">
      <c r="AY1424" s="102" t="s">
        <v>83</v>
      </c>
      <c r="AZ1424" s="101">
        <f>_xll.qlInterestRateIndexFixingDate(Currency&amp;"ibor"&amp;Tenor,BA1424,Trigger)</f>
        <v>49317</v>
      </c>
      <c r="BA1424" s="101">
        <f>_xll.qlCalendarAdvance(Calendar,BA1423,AY1424,"f",,Trigger)</f>
        <v>49319</v>
      </c>
      <c r="BB1424" s="101">
        <f>_xll.qlInterestRateIndexMaturity(Currency&amp;"ibor"&amp;Tenor,BA1424,Trigger)</f>
        <v>49684</v>
      </c>
      <c r="BC1424" s="246">
        <f>_xll.qlIndexFixing($AC$5,AZ1424,TRUE,_xll.ohTrigger(Trigger,Trigger12M))</f>
        <v>2.0028486664472406E-2</v>
      </c>
      <c r="BD1424" s="246">
        <f>_xll.qlIndexFixing($BE$1,AZ1424,TRUE,_xll.ohTrigger(Trigger,Trigger12M))</f>
        <v>2.0130829179372818E-2</v>
      </c>
    </row>
    <row r="1425" spans="51:56" ht="11.25" customHeight="1" x14ac:dyDescent="0.25">
      <c r="AY1425" s="102" t="s">
        <v>83</v>
      </c>
      <c r="AZ1425" s="101">
        <f>_xll.qlInterestRateIndexFixingDate(Currency&amp;"ibor"&amp;Tenor,BA1425,Trigger)</f>
        <v>49324</v>
      </c>
      <c r="BA1425" s="101">
        <f>_xll.qlCalendarAdvance(Calendar,BA1424,AY1425,"f",,Trigger)</f>
        <v>49326</v>
      </c>
      <c r="BB1425" s="101">
        <f>_xll.qlInterestRateIndexMaturity(Currency&amp;"ibor"&amp;Tenor,BA1425,Trigger)</f>
        <v>49691</v>
      </c>
      <c r="BC1425" s="246">
        <f>_xll.qlIndexFixing($AC$5,AZ1425,TRUE,_xll.ohTrigger(Trigger,Trigger12M))</f>
        <v>2.0012343517312337E-2</v>
      </c>
      <c r="BD1425" s="246">
        <f>_xll.qlIndexFixing($BE$1,AZ1425,TRUE,_xll.ohTrigger(Trigger,Trigger12M))</f>
        <v>2.0113948215763712E-2</v>
      </c>
    </row>
    <row r="1426" spans="51:56" ht="11.25" customHeight="1" x14ac:dyDescent="0.25">
      <c r="AY1426" s="102" t="s">
        <v>83</v>
      </c>
      <c r="AZ1426" s="101">
        <f>_xll.qlInterestRateIndexFixingDate(Currency&amp;"ibor"&amp;Tenor,BA1426,Trigger)</f>
        <v>49331</v>
      </c>
      <c r="BA1426" s="101">
        <f>_xll.qlCalendarAdvance(Calendar,BA1425,AY1426,"f",,Trigger)</f>
        <v>49333</v>
      </c>
      <c r="BB1426" s="101">
        <f>_xll.qlInterestRateIndexMaturity(Currency&amp;"ibor"&amp;Tenor,BA1426,Trigger)</f>
        <v>49698</v>
      </c>
      <c r="BC1426" s="246">
        <f>_xll.qlIndexFixing($AC$5,AZ1426,TRUE,_xll.ohTrigger(Trigger,Trigger12M))</f>
        <v>1.9996160535816983E-2</v>
      </c>
      <c r="BD1426" s="246">
        <f>_xll.qlIndexFixing($BE$1,AZ1426,TRUE,_xll.ohTrigger(Trigger,Trigger12M))</f>
        <v>2.009708292942056E-2</v>
      </c>
    </row>
    <row r="1427" spans="51:56" ht="11.25" customHeight="1" x14ac:dyDescent="0.25">
      <c r="AY1427" s="102" t="s">
        <v>83</v>
      </c>
      <c r="AZ1427" s="101">
        <f>_xll.qlInterestRateIndexFixingDate(Currency&amp;"ibor"&amp;Tenor,BA1427,Trigger)</f>
        <v>49338</v>
      </c>
      <c r="BA1427" s="101">
        <f>_xll.qlCalendarAdvance(Calendar,BA1426,AY1427,"f",,Trigger)</f>
        <v>49340</v>
      </c>
      <c r="BB1427" s="101">
        <f>_xll.qlInterestRateIndexMaturity(Currency&amp;"ibor"&amp;Tenor,BA1427,Trigger)</f>
        <v>49705</v>
      </c>
      <c r="BC1427" s="246">
        <f>_xll.qlIndexFixing($AC$5,AZ1427,TRUE,_xll.ohTrigger(Trigger,Trigger12M))</f>
        <v>1.9979937721916856E-2</v>
      </c>
      <c r="BD1427" s="246">
        <f>_xll.qlIndexFixing($BE$1,AZ1427,TRUE,_xll.ohTrigger(Trigger,Trigger12M))</f>
        <v>2.00802358948593E-2</v>
      </c>
    </row>
    <row r="1428" spans="51:56" ht="11.25" customHeight="1" x14ac:dyDescent="0.25">
      <c r="AY1428" s="102" t="s">
        <v>83</v>
      </c>
      <c r="AZ1428" s="101">
        <f>_xll.qlInterestRateIndexFixingDate(Currency&amp;"ibor"&amp;Tenor,BA1428,Trigger)</f>
        <v>49345</v>
      </c>
      <c r="BA1428" s="101">
        <f>_xll.qlCalendarAdvance(Calendar,BA1427,AY1428,"f",,Trigger)</f>
        <v>49347</v>
      </c>
      <c r="BB1428" s="101">
        <f>_xll.qlInterestRateIndexMaturity(Currency&amp;"ibor"&amp;Tenor,BA1428,Trigger)</f>
        <v>49712</v>
      </c>
      <c r="BC1428" s="246">
        <f>_xll.qlIndexFixing($AC$5,AZ1428,TRUE,_xll.ohTrigger(Trigger,Trigger12M))</f>
        <v>1.9963675077546629E-2</v>
      </c>
      <c r="BD1428" s="246">
        <f>_xll.qlIndexFixing($BE$1,AZ1428,TRUE,_xll.ohTrigger(Trigger,Trigger12M))</f>
        <v>2.006340968642396E-2</v>
      </c>
    </row>
    <row r="1429" spans="51:56" ht="11.25" customHeight="1" x14ac:dyDescent="0.25">
      <c r="AY1429" s="102" t="s">
        <v>83</v>
      </c>
      <c r="AZ1429" s="101">
        <f>_xll.qlInterestRateIndexFixingDate(Currency&amp;"ibor"&amp;Tenor,BA1429,Trigger)</f>
        <v>49352</v>
      </c>
      <c r="BA1429" s="101">
        <f>_xll.qlCalendarAdvance(Calendar,BA1428,AY1429,"f",,Trigger)</f>
        <v>49354</v>
      </c>
      <c r="BB1429" s="101">
        <f>_xll.qlInterestRateIndexMaturity(Currency&amp;"ibor"&amp;Tenor,BA1429,Trigger)</f>
        <v>49719</v>
      </c>
      <c r="BC1429" s="246">
        <f>_xll.qlIndexFixing($AC$5,AZ1429,TRUE,_xll.ohTrigger(Trigger,Trigger12M))</f>
        <v>1.9947372604646012E-2</v>
      </c>
      <c r="BD1429" s="246">
        <f>_xll.qlIndexFixing($BE$1,AZ1429,TRUE,_xll.ohTrigger(Trigger,Trigger12M))</f>
        <v>2.0046606878287306E-2</v>
      </c>
    </row>
    <row r="1430" spans="51:56" ht="11.25" customHeight="1" x14ac:dyDescent="0.25">
      <c r="AY1430" s="102" t="s">
        <v>83</v>
      </c>
      <c r="AZ1430" s="101">
        <f>_xll.qlInterestRateIndexFixingDate(Currency&amp;"ibor"&amp;Tenor,BA1430,Trigger)</f>
        <v>49359</v>
      </c>
      <c r="BA1430" s="101">
        <f>_xll.qlCalendarAdvance(Calendar,BA1429,AY1430,"f",,Trigger)</f>
        <v>49361</v>
      </c>
      <c r="BB1430" s="101">
        <f>_xll.qlInterestRateIndexMaturity(Currency&amp;"ibor"&amp;Tenor,BA1430,Trigger)</f>
        <v>49726</v>
      </c>
      <c r="BC1430" s="246">
        <f>_xll.qlIndexFixing($AC$5,AZ1430,TRUE,_xll.ohTrigger(Trigger,Trigger12M))</f>
        <v>1.9931030305158873E-2</v>
      </c>
      <c r="BD1430" s="246">
        <f>_xll.qlIndexFixing($BE$1,AZ1430,TRUE,_xll.ohTrigger(Trigger,Trigger12M))</f>
        <v>2.0029830044451719E-2</v>
      </c>
    </row>
    <row r="1431" spans="51:56" ht="11.25" customHeight="1" x14ac:dyDescent="0.25">
      <c r="AY1431" s="102" t="s">
        <v>83</v>
      </c>
      <c r="AZ1431" s="101">
        <f>_xll.qlInterestRateIndexFixingDate(Currency&amp;"ibor"&amp;Tenor,BA1431,Trigger)</f>
        <v>49366</v>
      </c>
      <c r="BA1431" s="101">
        <f>_xll.qlCalendarAdvance(Calendar,BA1430,AY1431,"f",,Trigger)</f>
        <v>49368</v>
      </c>
      <c r="BB1431" s="101">
        <f>_xll.qlInterestRateIndexMaturity(Currency&amp;"ibor"&amp;Tenor,BA1431,Trigger)</f>
        <v>49734</v>
      </c>
      <c r="BC1431" s="246">
        <f>_xll.qlIndexFixing($AC$5,AZ1431,TRUE,_xll.ohTrigger(Trigger,Trigger12M))</f>
        <v>1.991447205068066E-2</v>
      </c>
      <c r="BD1431" s="246">
        <f>_xll.qlIndexFixing($BE$1,AZ1431,TRUE,_xll.ohTrigger(Trigger,Trigger12M))</f>
        <v>2.0012464419128947E-2</v>
      </c>
    </row>
    <row r="1432" spans="51:56" ht="11.25" customHeight="1" x14ac:dyDescent="0.25">
      <c r="AY1432" s="102" t="s">
        <v>83</v>
      </c>
      <c r="AZ1432" s="101">
        <f>_xll.qlInterestRateIndexFixingDate(Currency&amp;"ibor"&amp;Tenor,BA1432,Trigger)</f>
        <v>49373</v>
      </c>
      <c r="BA1432" s="101">
        <f>_xll.qlCalendarAdvance(Calendar,BA1431,AY1432,"f",,Trigger)</f>
        <v>49375</v>
      </c>
      <c r="BB1432" s="101">
        <f>_xll.qlInterestRateIndexMaturity(Currency&amp;"ibor"&amp;Tenor,BA1432,Trigger)</f>
        <v>49741</v>
      </c>
      <c r="BC1432" s="246">
        <f>_xll.qlIndexFixing($AC$5,AZ1432,TRUE,_xll.ohTrigger(Trigger,Trigger12M))</f>
        <v>1.9898104502958688E-2</v>
      </c>
      <c r="BD1432" s="246">
        <f>_xll.qlIndexFixing($BE$1,AZ1432,TRUE,_xll.ohTrigger(Trigger,Trigger12M))</f>
        <v>1.9995750773860507E-2</v>
      </c>
    </row>
    <row r="1433" spans="51:56" ht="11.25" customHeight="1" x14ac:dyDescent="0.25">
      <c r="AY1433" s="102" t="s">
        <v>83</v>
      </c>
      <c r="AZ1433" s="101">
        <f>_xll.qlInterestRateIndexFixingDate(Currency&amp;"ibor"&amp;Tenor,BA1433,Trigger)</f>
        <v>49380</v>
      </c>
      <c r="BA1433" s="101">
        <f>_xll.qlCalendarAdvance(Calendar,BA1432,AY1433,"f",,Trigger)</f>
        <v>49382</v>
      </c>
      <c r="BB1433" s="101">
        <f>_xll.qlInterestRateIndexMaturity(Currency&amp;"ibor"&amp;Tenor,BA1433,Trigger)</f>
        <v>49748</v>
      </c>
      <c r="BC1433" s="246">
        <f>_xll.qlIndexFixing($AC$5,AZ1433,TRUE,_xll.ohTrigger(Trigger,Trigger12M))</f>
        <v>1.9881697240824413E-2</v>
      </c>
      <c r="BD1433" s="246">
        <f>_xll.qlIndexFixing($BE$1,AZ1433,TRUE,_xll.ohTrigger(Trigger,Trigger12M))</f>
        <v>1.9979070943912009E-2</v>
      </c>
    </row>
    <row r="1434" spans="51:56" ht="11.25" customHeight="1" x14ac:dyDescent="0.25">
      <c r="AY1434" s="102" t="s">
        <v>83</v>
      </c>
      <c r="AZ1434" s="101">
        <f>_xll.qlInterestRateIndexFixingDate(Currency&amp;"ibor"&amp;Tenor,BA1434,Trigger)</f>
        <v>49387</v>
      </c>
      <c r="BA1434" s="101">
        <f>_xll.qlCalendarAdvance(Calendar,BA1433,AY1434,"f",,Trigger)</f>
        <v>49389</v>
      </c>
      <c r="BB1434" s="101">
        <f>_xll.qlInterestRateIndexMaturity(Currency&amp;"ibor"&amp;Tenor,BA1434,Trigger)</f>
        <v>49755</v>
      </c>
      <c r="BC1434" s="246">
        <f>_xll.qlIndexFixing($AC$5,AZ1434,TRUE,_xll.ohTrigger(Trigger,Trigger12M))</f>
        <v>1.9865250266234737E-2</v>
      </c>
      <c r="BD1434" s="246">
        <f>_xll.qlIndexFixing($BE$1,AZ1434,TRUE,_xll.ohTrigger(Trigger,Trigger12M))</f>
        <v>1.9962427495703754E-2</v>
      </c>
    </row>
    <row r="1435" spans="51:56" ht="11.25" customHeight="1" x14ac:dyDescent="0.25">
      <c r="AY1435" s="102" t="s">
        <v>83</v>
      </c>
      <c r="AZ1435" s="101">
        <f>_xll.qlInterestRateIndexFixingDate(Currency&amp;"ibor"&amp;Tenor,BA1435,Trigger)</f>
        <v>49390</v>
      </c>
      <c r="BA1435" s="101">
        <f>_xll.qlCalendarAdvance(Calendar,BA1434,AY1435,"f",,Trigger)</f>
        <v>49396</v>
      </c>
      <c r="BB1435" s="101">
        <f>_xll.qlInterestRateIndexMaturity(Currency&amp;"ibor"&amp;Tenor,BA1435,Trigger)</f>
        <v>49762</v>
      </c>
      <c r="BC1435" s="246">
        <f>_xll.qlIndexFixing($AC$5,AZ1435,TRUE,_xll.ohTrigger(Trigger,Trigger12M))</f>
        <v>1.9848763581150931E-2</v>
      </c>
      <c r="BD1435" s="246">
        <f>_xll.qlIndexFixing($BE$1,AZ1435,TRUE,_xll.ohTrigger(Trigger,Trigger12M))</f>
        <v>1.9945822995489183E-2</v>
      </c>
    </row>
    <row r="1436" spans="51:56" ht="11.25" customHeight="1" x14ac:dyDescent="0.25">
      <c r="AY1436" s="102" t="s">
        <v>83</v>
      </c>
      <c r="AZ1436" s="101">
        <f>_xll.qlInterestRateIndexFixingDate(Currency&amp;"ibor"&amp;Tenor,BA1436,Trigger)</f>
        <v>49401</v>
      </c>
      <c r="BA1436" s="101">
        <f>_xll.qlCalendarAdvance(Calendar,BA1435,AY1436,"f",,Trigger)</f>
        <v>49403</v>
      </c>
      <c r="BB1436" s="101">
        <f>_xll.qlInterestRateIndexMaturity(Currency&amp;"ibor"&amp;Tenor,BA1436,Trigger)</f>
        <v>49769</v>
      </c>
      <c r="BC1436" s="246">
        <f>_xll.qlIndexFixing($AC$5,AZ1436,TRUE,_xll.ohTrigger(Trigger,Trigger12M))</f>
        <v>1.9832237187539729E-2</v>
      </c>
      <c r="BD1436" s="246">
        <f>_xll.qlIndexFixing($BE$1,AZ1436,TRUE,_xll.ohTrigger(Trigger,Trigger12M))</f>
        <v>1.9929260009355965E-2</v>
      </c>
    </row>
    <row r="1437" spans="51:56" ht="11.25" customHeight="1" x14ac:dyDescent="0.25">
      <c r="AY1437" s="102" t="s">
        <v>83</v>
      </c>
      <c r="AZ1437" s="101">
        <f>_xll.qlInterestRateIndexFixingDate(Currency&amp;"ibor"&amp;Tenor,BA1437,Trigger)</f>
        <v>49408</v>
      </c>
      <c r="BA1437" s="101">
        <f>_xll.qlCalendarAdvance(Calendar,BA1436,AY1437,"f",,Trigger)</f>
        <v>49410</v>
      </c>
      <c r="BB1437" s="101">
        <f>_xll.qlInterestRateIndexMaturity(Currency&amp;"ibor"&amp;Tenor,BA1437,Trigger)</f>
        <v>49780</v>
      </c>
      <c r="BC1437" s="246">
        <f>_xll.qlIndexFixing($AC$5,AZ1437,TRUE,_xll.ohTrigger(Trigger,Trigger12M))</f>
        <v>1.9816314096025103E-2</v>
      </c>
      <c r="BD1437" s="246">
        <f>_xll.qlIndexFixing($BE$1,AZ1437,TRUE,_xll.ohTrigger(Trigger,Trigger12M))</f>
        <v>1.9910366904091596E-2</v>
      </c>
    </row>
    <row r="1438" spans="51:56" ht="11.25" customHeight="1" x14ac:dyDescent="0.25">
      <c r="AY1438" s="102" t="s">
        <v>83</v>
      </c>
      <c r="AZ1438" s="101">
        <f>_xll.qlInterestRateIndexFixingDate(Currency&amp;"ibor"&amp;Tenor,BA1438,Trigger)</f>
        <v>49415</v>
      </c>
      <c r="BA1438" s="101">
        <f>_xll.qlCalendarAdvance(Calendar,BA1437,AY1438,"f",,Trigger)</f>
        <v>49417</v>
      </c>
      <c r="BB1438" s="101">
        <f>_xll.qlInterestRateIndexMaturity(Currency&amp;"ibor"&amp;Tenor,BA1438,Trigger)</f>
        <v>49783</v>
      </c>
      <c r="BC1438" s="246">
        <f>_xll.qlIndexFixing($AC$5,AZ1438,TRUE,_xll.ohTrigger(Trigger,Trigger12M))</f>
        <v>1.9799065282621511E-2</v>
      </c>
      <c r="BD1438" s="246">
        <f>_xll.qlIndexFixing($BE$1,AZ1438,TRUE,_xll.ohTrigger(Trigger,Trigger12M))</f>
        <v>1.9896268842863066E-2</v>
      </c>
    </row>
    <row r="1439" spans="51:56" ht="11.25" customHeight="1" x14ac:dyDescent="0.25">
      <c r="AY1439" s="102" t="s">
        <v>83</v>
      </c>
      <c r="AZ1439" s="101">
        <f>_xll.qlInterestRateIndexFixingDate(Currency&amp;"ibor"&amp;Tenor,BA1439,Trigger)</f>
        <v>49422</v>
      </c>
      <c r="BA1439" s="101">
        <f>_xll.qlCalendarAdvance(Calendar,BA1438,AY1439,"f",,Trigger)</f>
        <v>49424</v>
      </c>
      <c r="BB1439" s="101">
        <f>_xll.qlInterestRateIndexMaturity(Currency&amp;"ibor"&amp;Tenor,BA1439,Trigger)</f>
        <v>49790</v>
      </c>
      <c r="BC1439" s="246">
        <f>_xll.qlIndexFixing($AC$5,AZ1439,TRUE,_xll.ohTrigger(Trigger,Trigger12M))</f>
        <v>1.978241977527111E-2</v>
      </c>
      <c r="BD1439" s="246">
        <f>_xll.qlIndexFixing($BE$1,AZ1439,TRUE,_xll.ohTrigger(Trigger,Trigger12M))</f>
        <v>1.9879845793860366E-2</v>
      </c>
    </row>
    <row r="1440" spans="51:56" ht="11.25" customHeight="1" x14ac:dyDescent="0.25">
      <c r="AY1440" s="102" t="s">
        <v>83</v>
      </c>
      <c r="AZ1440" s="101">
        <f>_xll.qlInterestRateIndexFixingDate(Currency&amp;"ibor"&amp;Tenor,BA1440,Trigger)</f>
        <v>49426</v>
      </c>
      <c r="BA1440" s="101">
        <f>_xll.qlCalendarAdvance(Calendar,BA1439,AY1440,"f",,Trigger)</f>
        <v>49431</v>
      </c>
      <c r="BB1440" s="101">
        <f>_xll.qlInterestRateIndexMaturity(Currency&amp;"ibor"&amp;Tenor,BA1440,Trigger)</f>
        <v>49797</v>
      </c>
      <c r="BC1440" s="246">
        <f>_xll.qlIndexFixing($AC$5,AZ1440,TRUE,_xll.ohTrigger(Trigger,Trigger12M))</f>
        <v>1.9765734567304367E-2</v>
      </c>
      <c r="BD1440" s="246">
        <f>_xll.qlIndexFixing($BE$1,AZ1440,TRUE,_xll.ohTrigger(Trigger,Trigger12M))</f>
        <v>1.9863474521656033E-2</v>
      </c>
    </row>
    <row r="1441" spans="51:56" ht="11.25" customHeight="1" x14ac:dyDescent="0.25">
      <c r="AY1441" s="102" t="s">
        <v>83</v>
      </c>
      <c r="AZ1441" s="101">
        <f>_xll.qlInterestRateIndexFixingDate(Currency&amp;"ibor"&amp;Tenor,BA1441,Trigger)</f>
        <v>49436</v>
      </c>
      <c r="BA1441" s="101">
        <f>_xll.qlCalendarAdvance(Calendar,BA1440,AY1441,"f",,Trigger)</f>
        <v>49438</v>
      </c>
      <c r="BB1441" s="101">
        <f>_xll.qlInterestRateIndexMaturity(Currency&amp;"ibor"&amp;Tenor,BA1441,Trigger)</f>
        <v>49804</v>
      </c>
      <c r="BC1441" s="246">
        <f>_xll.qlIndexFixing($AC$5,AZ1441,TRUE,_xll.ohTrigger(Trigger,Trigger12M))</f>
        <v>1.9749009660711157E-2</v>
      </c>
      <c r="BD1441" s="246">
        <f>_xll.qlIndexFixing($BE$1,AZ1441,TRUE,_xll.ohTrigger(Trigger,Trigger12M))</f>
        <v>1.9847157591525708E-2</v>
      </c>
    </row>
    <row r="1442" spans="51:56" ht="11.25" customHeight="1" x14ac:dyDescent="0.25">
      <c r="AY1442" s="102" t="s">
        <v>83</v>
      </c>
      <c r="AZ1442" s="101">
        <f>_xll.qlInterestRateIndexFixingDate(Currency&amp;"ibor"&amp;Tenor,BA1442,Trigger)</f>
        <v>49443</v>
      </c>
      <c r="BA1442" s="101">
        <f>_xll.qlCalendarAdvance(Calendar,BA1441,AY1442,"f",,Trigger)</f>
        <v>49445</v>
      </c>
      <c r="BB1442" s="101">
        <f>_xll.qlInterestRateIndexMaturity(Currency&amp;"ibor"&amp;Tenor,BA1442,Trigger)</f>
        <v>49811</v>
      </c>
      <c r="BC1442" s="246">
        <f>_xll.qlIndexFixing($AC$5,AZ1442,TRUE,_xll.ohTrigger(Trigger,Trigger12M))</f>
        <v>1.9732245057486171E-2</v>
      </c>
      <c r="BD1442" s="246">
        <f>_xll.qlIndexFixing($BE$1,AZ1442,TRUE,_xll.ohTrigger(Trigger,Trigger12M))</f>
        <v>1.9830897568588225E-2</v>
      </c>
    </row>
    <row r="1443" spans="51:56" ht="11.25" customHeight="1" x14ac:dyDescent="0.25">
      <c r="AY1443" s="102" t="s">
        <v>83</v>
      </c>
      <c r="AZ1443" s="101">
        <f>_xll.qlInterestRateIndexFixingDate(Currency&amp;"ibor"&amp;Tenor,BA1443,Trigger)</f>
        <v>49450</v>
      </c>
      <c r="BA1443" s="101">
        <f>_xll.qlCalendarAdvance(Calendar,BA1442,AY1443,"f",,Trigger)</f>
        <v>49452</v>
      </c>
      <c r="BB1443" s="101">
        <f>_xll.qlInterestRateIndexMaturity(Currency&amp;"ibor"&amp;Tenor,BA1443,Trigger)</f>
        <v>49818</v>
      </c>
      <c r="BC1443" s="246">
        <f>_xll.qlIndexFixing($AC$5,AZ1443,TRUE,_xll.ohTrigger(Trigger,Trigger12M))</f>
        <v>1.9715440759628472E-2</v>
      </c>
      <c r="BD1443" s="246">
        <f>_xll.qlIndexFixing($BE$1,AZ1443,TRUE,_xll.ohTrigger(Trigger,Trigger12M))</f>
        <v>1.9814697017803841E-2</v>
      </c>
    </row>
    <row r="1444" spans="51:56" ht="11.25" customHeight="1" x14ac:dyDescent="0.25">
      <c r="AY1444" s="102" t="s">
        <v>83</v>
      </c>
      <c r="AZ1444" s="101">
        <f>_xll.qlInterestRateIndexFixingDate(Currency&amp;"ibor"&amp;Tenor,BA1444,Trigger)</f>
        <v>49457</v>
      </c>
      <c r="BA1444" s="101">
        <f>_xll.qlCalendarAdvance(Calendar,BA1443,AY1444,"f",,Trigger)</f>
        <v>49459</v>
      </c>
      <c r="BB1444" s="101">
        <f>_xll.qlInterestRateIndexMaturity(Currency&amp;"ibor"&amp;Tenor,BA1444,Trigger)</f>
        <v>49825</v>
      </c>
      <c r="BC1444" s="246">
        <f>_xll.qlIndexFixing($AC$5,AZ1444,TRUE,_xll.ohTrigger(Trigger,Trigger12M))</f>
        <v>1.9698596769141916E-2</v>
      </c>
      <c r="BD1444" s="246">
        <f>_xll.qlIndexFixing($BE$1,AZ1444,TRUE,_xll.ohTrigger(Trigger,Trigger12M))</f>
        <v>1.9798558503978419E-2</v>
      </c>
    </row>
    <row r="1445" spans="51:56" ht="11.25" customHeight="1" x14ac:dyDescent="0.25">
      <c r="AY1445" s="102" t="s">
        <v>83</v>
      </c>
      <c r="AZ1445" s="101">
        <f>_xll.qlInterestRateIndexFixingDate(Currency&amp;"ibor"&amp;Tenor,BA1445,Trigger)</f>
        <v>49464</v>
      </c>
      <c r="BA1445" s="101">
        <f>_xll.qlCalendarAdvance(Calendar,BA1444,AY1445,"f",,Trigger)</f>
        <v>49466</v>
      </c>
      <c r="BB1445" s="101">
        <f>_xll.qlInterestRateIndexMaturity(Currency&amp;"ibor"&amp;Tenor,BA1445,Trigger)</f>
        <v>49832</v>
      </c>
      <c r="BC1445" s="246">
        <f>_xll.qlIndexFixing($AC$5,AZ1445,TRUE,_xll.ohTrigger(Trigger,Trigger12M))</f>
        <v>1.9681713088035169E-2</v>
      </c>
      <c r="BD1445" s="246">
        <f>_xll.qlIndexFixing($BE$1,AZ1445,TRUE,_xll.ohTrigger(Trigger,Trigger12M))</f>
        <v>1.9782484591762958E-2</v>
      </c>
    </row>
    <row r="1446" spans="51:56" ht="11.25" customHeight="1" x14ac:dyDescent="0.25">
      <c r="AY1446" s="102" t="s">
        <v>83</v>
      </c>
      <c r="AZ1446" s="101">
        <f>_xll.qlInterestRateIndexFixingDate(Currency&amp;"ibor"&amp;Tenor,BA1446,Trigger)</f>
        <v>49471</v>
      </c>
      <c r="BA1446" s="101">
        <f>_xll.qlCalendarAdvance(Calendar,BA1445,AY1446,"f",,Trigger)</f>
        <v>49473</v>
      </c>
      <c r="BB1446" s="101">
        <f>_xll.qlInterestRateIndexMaturity(Currency&amp;"ibor"&amp;Tenor,BA1446,Trigger)</f>
        <v>49839</v>
      </c>
      <c r="BC1446" s="246">
        <f>_xll.qlIndexFixing($AC$5,AZ1446,TRUE,_xll.ohTrigger(Trigger,Trigger12M))</f>
        <v>1.9664789718321269E-2</v>
      </c>
      <c r="BD1446" s="246">
        <f>_xll.qlIndexFixing($BE$1,AZ1446,TRUE,_xll.ohTrigger(Trigger,Trigger12M))</f>
        <v>1.9766477845656674E-2</v>
      </c>
    </row>
    <row r="1447" spans="51:56" ht="11.25" customHeight="1" x14ac:dyDescent="0.25">
      <c r="AY1447" s="102" t="s">
        <v>83</v>
      </c>
      <c r="AZ1447" s="101">
        <f>_xll.qlInterestRateIndexFixingDate(Currency&amp;"ibor"&amp;Tenor,BA1447,Trigger)</f>
        <v>49478</v>
      </c>
      <c r="BA1447" s="101">
        <f>_xll.qlCalendarAdvance(Calendar,BA1446,AY1447,"f",,Trigger)</f>
        <v>49480</v>
      </c>
      <c r="BB1447" s="101">
        <f>_xll.qlInterestRateIndexMaturity(Currency&amp;"ibor"&amp;Tenor,BA1447,Trigger)</f>
        <v>49846</v>
      </c>
      <c r="BC1447" s="246">
        <f>_xll.qlIndexFixing($AC$5,AZ1447,TRUE,_xll.ohTrigger(Trigger,Trigger12M))</f>
        <v>1.9647826662018489E-2</v>
      </c>
      <c r="BD1447" s="246">
        <f>_xll.qlIndexFixing($BE$1,AZ1447,TRUE,_xll.ohTrigger(Trigger,Trigger12M))</f>
        <v>1.9750540830008084E-2</v>
      </c>
    </row>
    <row r="1448" spans="51:56" ht="11.25" customHeight="1" x14ac:dyDescent="0.25">
      <c r="AY1448" s="102" t="s">
        <v>83</v>
      </c>
      <c r="AZ1448" s="101">
        <f>_xll.qlInterestRateIndexFixingDate(Currency&amp;"ibor"&amp;Tenor,BA1448,Trigger)</f>
        <v>49485</v>
      </c>
      <c r="BA1448" s="101">
        <f>_xll.qlCalendarAdvance(Calendar,BA1447,AY1448,"f",,Trigger)</f>
        <v>49487</v>
      </c>
      <c r="BB1448" s="101">
        <f>_xll.qlInterestRateIndexMaturity(Currency&amp;"ibor"&amp;Tenor,BA1448,Trigger)</f>
        <v>49853</v>
      </c>
      <c r="BC1448" s="246">
        <f>_xll.qlIndexFixing($AC$5,AZ1448,TRUE,_xll.ohTrigger(Trigger,Trigger12M))</f>
        <v>1.9630823921149256E-2</v>
      </c>
      <c r="BD1448" s="246">
        <f>_xll.qlIndexFixing($BE$1,AZ1448,TRUE,_xll.ohTrigger(Trigger,Trigger12M))</f>
        <v>1.9734676109016528E-2</v>
      </c>
    </row>
    <row r="1449" spans="51:56" ht="11.25" customHeight="1" x14ac:dyDescent="0.25">
      <c r="AY1449" s="102" t="s">
        <v>83</v>
      </c>
      <c r="AZ1449" s="101">
        <f>_xll.qlInterestRateIndexFixingDate(Currency&amp;"ibor"&amp;Tenor,BA1449,Trigger)</f>
        <v>49492</v>
      </c>
      <c r="BA1449" s="101">
        <f>_xll.qlCalendarAdvance(Calendar,BA1448,AY1449,"f",,Trigger)</f>
        <v>49494</v>
      </c>
      <c r="BB1449" s="101">
        <f>_xll.qlInterestRateIndexMaturity(Currency&amp;"ibor"&amp;Tenor,BA1449,Trigger)</f>
        <v>49860</v>
      </c>
      <c r="BC1449" s="246">
        <f>_xll.qlIndexFixing($AC$5,AZ1449,TRUE,_xll.ohTrigger(Trigger,Trigger12M))</f>
        <v>1.9615082325934598E-2</v>
      </c>
      <c r="BD1449" s="246">
        <f>_xll.qlIndexFixing($BE$1,AZ1449,TRUE,_xll.ohTrigger(Trigger,Trigger12M))</f>
        <v>1.97188862367535E-2</v>
      </c>
    </row>
    <row r="1450" spans="51:56" ht="11.25" customHeight="1" x14ac:dyDescent="0.25">
      <c r="AY1450" s="102" t="s">
        <v>83</v>
      </c>
      <c r="AZ1450" s="101">
        <f>_xll.qlInterestRateIndexFixingDate(Currency&amp;"ibor"&amp;Tenor,BA1450,Trigger)</f>
        <v>49499</v>
      </c>
      <c r="BA1450" s="101">
        <f>_xll.qlCalendarAdvance(Calendar,BA1449,AY1450,"f",,Trigger)</f>
        <v>49501</v>
      </c>
      <c r="BB1450" s="101">
        <f>_xll.qlInterestRateIndexMaturity(Currency&amp;"ibor"&amp;Tenor,BA1450,Trigger)</f>
        <v>49867</v>
      </c>
      <c r="BC1450" s="246">
        <f>_xll.qlIndexFixing($AC$5,AZ1450,TRUE,_xll.ohTrigger(Trigger,Trigger12M))</f>
        <v>1.9602559598480691E-2</v>
      </c>
      <c r="BD1450" s="246">
        <f>_xll.qlIndexFixing($BE$1,AZ1450,TRUE,_xll.ohTrigger(Trigger,Trigger12M))</f>
        <v>1.9703172897612389E-2</v>
      </c>
    </row>
    <row r="1451" spans="51:56" ht="11.25" customHeight="1" x14ac:dyDescent="0.25">
      <c r="AY1451" s="102" t="s">
        <v>83</v>
      </c>
      <c r="AZ1451" s="101">
        <f>_xll.qlInterestRateIndexFixingDate(Currency&amp;"ibor"&amp;Tenor,BA1451,Trigger)</f>
        <v>49506</v>
      </c>
      <c r="BA1451" s="101">
        <f>_xll.qlCalendarAdvance(Calendar,BA1450,AY1451,"f",,Trigger)</f>
        <v>49508</v>
      </c>
      <c r="BB1451" s="101">
        <f>_xll.qlInterestRateIndexMaturity(Currency&amp;"ibor"&amp;Tenor,BA1451,Trigger)</f>
        <v>49874</v>
      </c>
      <c r="BC1451" s="246">
        <f>_xll.qlIndexFixing($AC$5,AZ1451,TRUE,_xll.ohTrigger(Trigger,Trigger12M))</f>
        <v>1.9590007268403698E-2</v>
      </c>
      <c r="BD1451" s="246">
        <f>_xll.qlIndexFixing($BE$1,AZ1451,TRUE,_xll.ohTrigger(Trigger,Trigger12M))</f>
        <v>1.9687536243944988E-2</v>
      </c>
    </row>
    <row r="1452" spans="51:56" ht="11.25" customHeight="1" x14ac:dyDescent="0.25">
      <c r="AY1452" s="102" t="s">
        <v>83</v>
      </c>
      <c r="AZ1452" s="101">
        <f>_xll.qlInterestRateIndexFixingDate(Currency&amp;"ibor"&amp;Tenor,BA1452,Trigger)</f>
        <v>49513</v>
      </c>
      <c r="BA1452" s="101">
        <f>_xll.qlCalendarAdvance(Calendar,BA1451,AY1452,"f",,Trigger)</f>
        <v>49515</v>
      </c>
      <c r="BB1452" s="101">
        <f>_xll.qlInterestRateIndexMaturity(Currency&amp;"ibor"&amp;Tenor,BA1452,Trigger)</f>
        <v>49881</v>
      </c>
      <c r="BC1452" s="246">
        <f>_xll.qlIndexFixing($AC$5,AZ1452,TRUE,_xll.ohTrigger(Trigger,Trigger12M))</f>
        <v>1.9577425336818794E-2</v>
      </c>
      <c r="BD1452" s="246">
        <f>_xll.qlIndexFixing($BE$1,AZ1452,TRUE,_xll.ohTrigger(Trigger,Trigger12M))</f>
        <v>1.9671976272173389E-2</v>
      </c>
    </row>
    <row r="1453" spans="51:56" ht="11.25" customHeight="1" x14ac:dyDescent="0.25">
      <c r="AY1453" s="102" t="s">
        <v>83</v>
      </c>
      <c r="AZ1453" s="101">
        <f>_xll.qlInterestRateIndexFixingDate(Currency&amp;"ibor"&amp;Tenor,BA1453,Trigger)</f>
        <v>49520</v>
      </c>
      <c r="BA1453" s="101">
        <f>_xll.qlCalendarAdvance(Calendar,BA1452,AY1453,"f",,Trigger)</f>
        <v>49522</v>
      </c>
      <c r="BB1453" s="101">
        <f>_xll.qlInterestRateIndexMaturity(Currency&amp;"ibor"&amp;Tenor,BA1453,Trigger)</f>
        <v>49888</v>
      </c>
      <c r="BC1453" s="246">
        <f>_xll.qlIndexFixing($AC$5,AZ1453,TRUE,_xll.ohTrigger(Trigger,Trigger12M))</f>
        <v>1.9564813804843772E-2</v>
      </c>
      <c r="BD1453" s="246">
        <f>_xll.qlIndexFixing($BE$1,AZ1453,TRUE,_xll.ohTrigger(Trigger,Trigger12M))</f>
        <v>1.9656492978737387E-2</v>
      </c>
    </row>
    <row r="1454" spans="51:56" ht="11.25" customHeight="1" x14ac:dyDescent="0.25">
      <c r="AY1454" s="102" t="s">
        <v>83</v>
      </c>
      <c r="AZ1454" s="101">
        <f>_xll.qlInterestRateIndexFixingDate(Currency&amp;"ibor"&amp;Tenor,BA1454,Trigger)</f>
        <v>49527</v>
      </c>
      <c r="BA1454" s="101">
        <f>_xll.qlCalendarAdvance(Calendar,BA1453,AY1454,"f",,Trigger)</f>
        <v>49529</v>
      </c>
      <c r="BB1454" s="101">
        <f>_xll.qlInterestRateIndexMaturity(Currency&amp;"ibor"&amp;Tenor,BA1454,Trigger)</f>
        <v>49895</v>
      </c>
      <c r="BC1454" s="246">
        <f>_xll.qlIndexFixing($AC$5,AZ1454,TRUE,_xll.ohTrigger(Trigger,Trigger12M))</f>
        <v>1.9552172673598829E-2</v>
      </c>
      <c r="BD1454" s="246">
        <f>_xll.qlIndexFixing($BE$1,AZ1454,TRUE,_xll.ohTrigger(Trigger,Trigger12M))</f>
        <v>1.9641086360094675E-2</v>
      </c>
    </row>
    <row r="1455" spans="51:56" ht="11.25" customHeight="1" x14ac:dyDescent="0.25">
      <c r="AY1455" s="102" t="s">
        <v>83</v>
      </c>
      <c r="AZ1455" s="101">
        <f>_xll.qlInterestRateIndexFixingDate(Currency&amp;"ibor"&amp;Tenor,BA1455,Trigger)</f>
        <v>49534</v>
      </c>
      <c r="BA1455" s="101">
        <f>_xll.qlCalendarAdvance(Calendar,BA1454,AY1455,"f",,Trigger)</f>
        <v>49536</v>
      </c>
      <c r="BB1455" s="101">
        <f>_xll.qlInterestRateIndexMaturity(Currency&amp;"ibor"&amp;Tenor,BA1455,Trigger)</f>
        <v>49902</v>
      </c>
      <c r="BC1455" s="246">
        <f>_xll.qlIndexFixing($AC$5,AZ1455,TRUE,_xll.ohTrigger(Trigger,Trigger12M))</f>
        <v>1.953950194420722E-2</v>
      </c>
      <c r="BD1455" s="246">
        <f>_xll.qlIndexFixing($BE$1,AZ1455,TRUE,_xll.ohTrigger(Trigger,Trigger12M))</f>
        <v>1.9625756412719547E-2</v>
      </c>
    </row>
    <row r="1456" spans="51:56" ht="11.25" customHeight="1" x14ac:dyDescent="0.25">
      <c r="AY1456" s="102" t="s">
        <v>83</v>
      </c>
      <c r="AZ1456" s="101">
        <f>_xll.qlInterestRateIndexFixingDate(Currency&amp;"ibor"&amp;Tenor,BA1456,Trigger)</f>
        <v>49541</v>
      </c>
      <c r="BA1456" s="101">
        <f>_xll.qlCalendarAdvance(Calendar,BA1455,AY1456,"f",,Trigger)</f>
        <v>49543</v>
      </c>
      <c r="BB1456" s="101">
        <f>_xll.qlInterestRateIndexMaturity(Currency&amp;"ibor"&amp;Tenor,BA1456,Trigger)</f>
        <v>49909</v>
      </c>
      <c r="BC1456" s="246">
        <f>_xll.qlIndexFixing($AC$5,AZ1456,TRUE,_xll.ohTrigger(Trigger,Trigger12M))</f>
        <v>1.9526801617794388E-2</v>
      </c>
      <c r="BD1456" s="246">
        <f>_xll.qlIndexFixing($BE$1,AZ1456,TRUE,_xll.ohTrigger(Trigger,Trigger12M))</f>
        <v>1.9610503133105302E-2</v>
      </c>
    </row>
    <row r="1457" spans="51:56" ht="11.25" customHeight="1" x14ac:dyDescent="0.25">
      <c r="AY1457" s="102" t="s">
        <v>83</v>
      </c>
      <c r="AZ1457" s="101">
        <f>_xll.qlInterestRateIndexFixingDate(Currency&amp;"ibor"&amp;Tenor,BA1457,Trigger)</f>
        <v>49548</v>
      </c>
      <c r="BA1457" s="101">
        <f>_xll.qlCalendarAdvance(Calendar,BA1456,AY1457,"f",,Trigger)</f>
        <v>49550</v>
      </c>
      <c r="BB1457" s="101">
        <f>_xll.qlInterestRateIndexMaturity(Currency&amp;"ibor"&amp;Tenor,BA1457,Trigger)</f>
        <v>49916</v>
      </c>
      <c r="BC1457" s="246">
        <f>_xll.qlIndexFixing($AC$5,AZ1457,TRUE,_xll.ohTrigger(Trigger,Trigger12M))</f>
        <v>1.9514071695488383E-2</v>
      </c>
      <c r="BD1457" s="246">
        <f>_xll.qlIndexFixing($BE$1,AZ1457,TRUE,_xll.ohTrigger(Trigger,Trigger12M))</f>
        <v>1.9595326517761403E-2</v>
      </c>
    </row>
    <row r="1458" spans="51:56" ht="11.25" customHeight="1" x14ac:dyDescent="0.25">
      <c r="AY1458" s="102" t="s">
        <v>83</v>
      </c>
      <c r="AZ1458" s="101">
        <f>_xll.qlInterestRateIndexFixingDate(Currency&amp;"ibor"&amp;Tenor,BA1458,Trigger)</f>
        <v>49555</v>
      </c>
      <c r="BA1458" s="101">
        <f>_xll.qlCalendarAdvance(Calendar,BA1457,AY1458,"f",,Trigger)</f>
        <v>49557</v>
      </c>
      <c r="BB1458" s="101">
        <f>_xll.qlInterestRateIndexMaturity(Currency&amp;"ibor"&amp;Tenor,BA1458,Trigger)</f>
        <v>49923</v>
      </c>
      <c r="BC1458" s="246">
        <f>_xll.qlIndexFixing($AC$5,AZ1458,TRUE,_xll.ohTrigger(Trigger,Trigger12M))</f>
        <v>1.9501312178419893E-2</v>
      </c>
      <c r="BD1458" s="246">
        <f>_xll.qlIndexFixing($BE$1,AZ1458,TRUE,_xll.ohTrigger(Trigger,Trigger12M))</f>
        <v>1.9580226563216084E-2</v>
      </c>
    </row>
    <row r="1459" spans="51:56" ht="11.25" customHeight="1" x14ac:dyDescent="0.25">
      <c r="AY1459" s="102" t="s">
        <v>83</v>
      </c>
      <c r="AZ1459" s="101">
        <f>_xll.qlInterestRateIndexFixingDate(Currency&amp;"ibor"&amp;Tenor,BA1459,Trigger)</f>
        <v>49562</v>
      </c>
      <c r="BA1459" s="101">
        <f>_xll.qlCalendarAdvance(Calendar,BA1458,AY1459,"f",,Trigger)</f>
        <v>49564</v>
      </c>
      <c r="BB1459" s="101">
        <f>_xll.qlInterestRateIndexMaturity(Currency&amp;"ibor"&amp;Tenor,BA1459,Trigger)</f>
        <v>49930</v>
      </c>
      <c r="BC1459" s="246">
        <f>_xll.qlIndexFixing($AC$5,AZ1459,TRUE,_xll.ohTrigger(Trigger,Trigger12M))</f>
        <v>1.9488523067722651E-2</v>
      </c>
      <c r="BD1459" s="246">
        <f>_xll.qlIndexFixing($BE$1,AZ1459,TRUE,_xll.ohTrigger(Trigger,Trigger12M))</f>
        <v>1.9565203266013971E-2</v>
      </c>
    </row>
    <row r="1460" spans="51:56" ht="11.25" customHeight="1" x14ac:dyDescent="0.25">
      <c r="AY1460" s="102" t="s">
        <v>83</v>
      </c>
      <c r="AZ1460" s="101">
        <f>_xll.qlInterestRateIndexFixingDate(Currency&amp;"ibor"&amp;Tenor,BA1460,Trigger)</f>
        <v>49569</v>
      </c>
      <c r="BA1460" s="101">
        <f>_xll.qlCalendarAdvance(Calendar,BA1459,AY1460,"f",,Trigger)</f>
        <v>49571</v>
      </c>
      <c r="BB1460" s="101">
        <f>_xll.qlInterestRateIndexMaturity(Currency&amp;"ibor"&amp;Tenor,BA1460,Trigger)</f>
        <v>49937</v>
      </c>
      <c r="BC1460" s="246">
        <f>_xll.qlIndexFixing($AC$5,AZ1460,TRUE,_xll.ohTrigger(Trigger,Trigger12M))</f>
        <v>1.9475704364532585E-2</v>
      </c>
      <c r="BD1460" s="246">
        <f>_xll.qlIndexFixing($BE$1,AZ1460,TRUE,_xll.ohTrigger(Trigger,Trigger12M))</f>
        <v>1.955025662271825E-2</v>
      </c>
    </row>
    <row r="1461" spans="51:56" ht="11.25" customHeight="1" x14ac:dyDescent="0.25">
      <c r="AY1461" s="102" t="s">
        <v>83</v>
      </c>
      <c r="AZ1461" s="101">
        <f>_xll.qlInterestRateIndexFixingDate(Currency&amp;"ibor"&amp;Tenor,BA1461,Trigger)</f>
        <v>49576</v>
      </c>
      <c r="BA1461" s="101">
        <f>_xll.qlCalendarAdvance(Calendar,BA1460,AY1461,"f",,Trigger)</f>
        <v>49578</v>
      </c>
      <c r="BB1461" s="101">
        <f>_xll.qlInterestRateIndexMaturity(Currency&amp;"ibor"&amp;Tenor,BA1461,Trigger)</f>
        <v>49944</v>
      </c>
      <c r="BC1461" s="246">
        <f>_xll.qlIndexFixing($AC$5,AZ1461,TRUE,_xll.ohTrigger(Trigger,Trigger12M))</f>
        <v>1.946285606998845E-2</v>
      </c>
      <c r="BD1461" s="246">
        <f>_xll.qlIndexFixing($BE$1,AZ1461,TRUE,_xll.ohTrigger(Trigger,Trigger12M))</f>
        <v>1.9535386629909578E-2</v>
      </c>
    </row>
    <row r="1462" spans="51:56" ht="11.25" customHeight="1" x14ac:dyDescent="0.25">
      <c r="AY1462" s="102" t="s">
        <v>83</v>
      </c>
      <c r="AZ1462" s="101">
        <f>_xll.qlInterestRateIndexFixingDate(Currency&amp;"ibor"&amp;Tenor,BA1462,Trigger)</f>
        <v>49583</v>
      </c>
      <c r="BA1462" s="101">
        <f>_xll.qlCalendarAdvance(Calendar,BA1461,AY1462,"f",,Trigger)</f>
        <v>49585</v>
      </c>
      <c r="BB1462" s="101">
        <f>_xll.qlInterestRateIndexMaturity(Currency&amp;"ibor"&amp;Tenor,BA1462,Trigger)</f>
        <v>49951</v>
      </c>
      <c r="BC1462" s="246">
        <f>_xll.qlIndexFixing($AC$5,AZ1462,TRUE,_xll.ohTrigger(Trigger,Trigger12M))</f>
        <v>1.9449978185231413E-2</v>
      </c>
      <c r="BD1462" s="246">
        <f>_xll.qlIndexFixing($BE$1,AZ1462,TRUE,_xll.ohTrigger(Trigger,Trigger12M))</f>
        <v>1.9520593284185435E-2</v>
      </c>
    </row>
    <row r="1463" spans="51:56" ht="11.25" customHeight="1" x14ac:dyDescent="0.25">
      <c r="AY1463" s="102" t="s">
        <v>83</v>
      </c>
      <c r="AZ1463" s="101">
        <f>_xll.qlInterestRateIndexFixingDate(Currency&amp;"ibor"&amp;Tenor,BA1463,Trigger)</f>
        <v>49590</v>
      </c>
      <c r="BA1463" s="101">
        <f>_xll.qlCalendarAdvance(Calendar,BA1462,AY1463,"f",,Trigger)</f>
        <v>49592</v>
      </c>
      <c r="BB1463" s="101">
        <f>_xll.qlInterestRateIndexMaturity(Currency&amp;"ibor"&amp;Tenor,BA1463,Trigger)</f>
        <v>49958</v>
      </c>
      <c r="BC1463" s="246">
        <f>_xll.qlIndexFixing($AC$5,AZ1463,TRUE,_xll.ohTrigger(Trigger,Trigger12M))</f>
        <v>1.9437070711405692E-2</v>
      </c>
      <c r="BD1463" s="246">
        <f>_xll.qlIndexFixing($BE$1,AZ1463,TRUE,_xll.ohTrigger(Trigger,Trigger12M))</f>
        <v>1.9505876582161855E-2</v>
      </c>
    </row>
    <row r="1464" spans="51:56" ht="11.25" customHeight="1" x14ac:dyDescent="0.25">
      <c r="AY1464" s="102" t="s">
        <v>83</v>
      </c>
      <c r="AZ1464" s="101">
        <f>_xll.qlInterestRateIndexFixingDate(Currency&amp;"ibor"&amp;Tenor,BA1464,Trigger)</f>
        <v>49597</v>
      </c>
      <c r="BA1464" s="101">
        <f>_xll.qlCalendarAdvance(Calendar,BA1463,AY1464,"f",,Trigger)</f>
        <v>49599</v>
      </c>
      <c r="BB1464" s="101">
        <f>_xll.qlInterestRateIndexMaturity(Currency&amp;"ibor"&amp;Tenor,BA1464,Trigger)</f>
        <v>49965</v>
      </c>
      <c r="BC1464" s="246">
        <f>_xll.qlIndexFixing($AC$5,AZ1464,TRUE,_xll.ohTrigger(Trigger,Trigger12M))</f>
        <v>1.942413364965748E-2</v>
      </c>
      <c r="BD1464" s="246">
        <f>_xll.qlIndexFixing($BE$1,AZ1464,TRUE,_xll.ohTrigger(Trigger,Trigger12M))</f>
        <v>1.9491236520471265E-2</v>
      </c>
    </row>
    <row r="1465" spans="51:56" ht="11.25" customHeight="1" x14ac:dyDescent="0.25">
      <c r="AY1465" s="102" t="s">
        <v>83</v>
      </c>
      <c r="AZ1465" s="101">
        <f>_xll.qlInterestRateIndexFixingDate(Currency&amp;"ibor"&amp;Tenor,BA1465,Trigger)</f>
        <v>49604</v>
      </c>
      <c r="BA1465" s="101">
        <f>_xll.qlCalendarAdvance(Calendar,BA1464,AY1465,"f",,Trigger)</f>
        <v>49606</v>
      </c>
      <c r="BB1465" s="101">
        <f>_xll.qlInterestRateIndexMaturity(Currency&amp;"ibor"&amp;Tenor,BA1465,Trigger)</f>
        <v>49972</v>
      </c>
      <c r="BC1465" s="246">
        <f>_xll.qlIndexFixing($AC$5,AZ1465,TRUE,_xll.ohTrigger(Trigger,Trigger12M))</f>
        <v>1.9411167001136015E-2</v>
      </c>
      <c r="BD1465" s="246">
        <f>_xll.qlIndexFixing($BE$1,AZ1465,TRUE,_xll.ohTrigger(Trigger,Trigger12M))</f>
        <v>1.9476673095764865E-2</v>
      </c>
    </row>
    <row r="1466" spans="51:56" ht="11.25" customHeight="1" x14ac:dyDescent="0.25">
      <c r="AY1466" s="102" t="s">
        <v>83</v>
      </c>
      <c r="AZ1466" s="101">
        <f>_xll.qlInterestRateIndexFixingDate(Currency&amp;"ibor"&amp;Tenor,BA1466,Trigger)</f>
        <v>49611</v>
      </c>
      <c r="BA1466" s="101">
        <f>_xll.qlCalendarAdvance(Calendar,BA1465,AY1466,"f",,Trigger)</f>
        <v>49613</v>
      </c>
      <c r="BB1466" s="101">
        <f>_xll.qlInterestRateIndexMaturity(Currency&amp;"ibor"&amp;Tenor,BA1466,Trigger)</f>
        <v>49979</v>
      </c>
      <c r="BC1466" s="246">
        <f>_xll.qlIndexFixing($AC$5,AZ1466,TRUE,_xll.ohTrigger(Trigger,Trigger12M))</f>
        <v>1.9398170766992948E-2</v>
      </c>
      <c r="BD1466" s="246">
        <f>_xll.qlIndexFixing($BE$1,AZ1466,TRUE,_xll.ohTrigger(Trigger,Trigger12M))</f>
        <v>1.9462186304710895E-2</v>
      </c>
    </row>
    <row r="1467" spans="51:56" ht="11.25" customHeight="1" x14ac:dyDescent="0.25">
      <c r="AY1467" s="102" t="s">
        <v>83</v>
      </c>
      <c r="AZ1467" s="101">
        <f>_xll.qlInterestRateIndexFixingDate(Currency&amp;"ibor"&amp;Tenor,BA1467,Trigger)</f>
        <v>49618</v>
      </c>
      <c r="BA1467" s="101">
        <f>_xll.qlCalendarAdvance(Calendar,BA1466,AY1467,"f",,Trigger)</f>
        <v>49620</v>
      </c>
      <c r="BB1467" s="101">
        <f>_xll.qlInterestRateIndexMaturity(Currency&amp;"ibor"&amp;Tenor,BA1467,Trigger)</f>
        <v>49986</v>
      </c>
      <c r="BC1467" s="246">
        <f>_xll.qlIndexFixing($AC$5,AZ1467,TRUE,_xll.ohTrigger(Trigger,Trigger12M))</f>
        <v>1.9385144948382983E-2</v>
      </c>
      <c r="BD1467" s="246">
        <f>_xll.qlIndexFixing($BE$1,AZ1467,TRUE,_xll.ohTrigger(Trigger,Trigger12M))</f>
        <v>1.9447776143994625E-2</v>
      </c>
    </row>
    <row r="1468" spans="51:56" ht="11.25" customHeight="1" x14ac:dyDescent="0.25">
      <c r="AY1468" s="102" t="s">
        <v>83</v>
      </c>
      <c r="AZ1468" s="101">
        <f>_xll.qlInterestRateIndexFixingDate(Currency&amp;"ibor"&amp;Tenor,BA1468,Trigger)</f>
        <v>49625</v>
      </c>
      <c r="BA1468" s="101">
        <f>_xll.qlCalendarAdvance(Calendar,BA1467,AY1468,"f",,Trigger)</f>
        <v>49627</v>
      </c>
      <c r="BB1468" s="101">
        <f>_xll.qlInterestRateIndexMaturity(Currency&amp;"ibor"&amp;Tenor,BA1468,Trigger)</f>
        <v>49993</v>
      </c>
      <c r="BC1468" s="246">
        <f>_xll.qlIndexFixing($AC$5,AZ1468,TRUE,_xll.ohTrigger(Trigger,Trigger12M))</f>
        <v>1.937208954646279E-2</v>
      </c>
      <c r="BD1468" s="246">
        <f>_xll.qlIndexFixing($BE$1,AZ1468,TRUE,_xll.ohTrigger(Trigger,Trigger12M))</f>
        <v>1.943344261032012E-2</v>
      </c>
    </row>
    <row r="1469" spans="51:56" ht="11.25" customHeight="1" x14ac:dyDescent="0.25">
      <c r="AY1469" s="102" t="s">
        <v>83</v>
      </c>
      <c r="AZ1469" s="101">
        <f>_xll.qlInterestRateIndexFixingDate(Currency&amp;"ibor"&amp;Tenor,BA1469,Trigger)</f>
        <v>49632</v>
      </c>
      <c r="BA1469" s="101">
        <f>_xll.qlCalendarAdvance(Calendar,BA1468,AY1469,"f",,Trigger)</f>
        <v>49634</v>
      </c>
      <c r="BB1469" s="101">
        <f>_xll.qlInterestRateIndexMaturity(Currency&amp;"ibor"&amp;Tenor,BA1469,Trigger)</f>
        <v>50000</v>
      </c>
      <c r="BC1469" s="246">
        <f>_xll.qlIndexFixing($AC$5,AZ1469,TRUE,_xll.ohTrigger(Trigger,Trigger12M))</f>
        <v>1.9359004562392101E-2</v>
      </c>
      <c r="BD1469" s="246">
        <f>_xll.qlIndexFixing($BE$1,AZ1469,TRUE,_xll.ohTrigger(Trigger,Trigger12M))</f>
        <v>1.9419185700407814E-2</v>
      </c>
    </row>
    <row r="1470" spans="51:56" ht="11.25" customHeight="1" x14ac:dyDescent="0.25">
      <c r="AY1470" s="102" t="s">
        <v>83</v>
      </c>
      <c r="AZ1470" s="101">
        <f>_xll.qlInterestRateIndexFixingDate(Currency&amp;"ibor"&amp;Tenor,BA1470,Trigger)</f>
        <v>49639</v>
      </c>
      <c r="BA1470" s="101">
        <f>_xll.qlCalendarAdvance(Calendar,BA1469,AY1470,"f",,Trigger)</f>
        <v>49641</v>
      </c>
      <c r="BB1470" s="101">
        <f>_xll.qlInterestRateIndexMaturity(Currency&amp;"ibor"&amp;Tenor,BA1470,Trigger)</f>
        <v>50007</v>
      </c>
      <c r="BC1470" s="246">
        <f>_xll.qlIndexFixing($AC$5,AZ1470,TRUE,_xll.ohTrigger(Trigger,Trigger12M))</f>
        <v>1.9345889997333256E-2</v>
      </c>
      <c r="BD1470" s="246">
        <f>_xll.qlIndexFixing($BE$1,AZ1470,TRUE,_xll.ohTrigger(Trigger,Trigger12M))</f>
        <v>1.9405005410996486E-2</v>
      </c>
    </row>
    <row r="1471" spans="51:56" ht="11.25" customHeight="1" x14ac:dyDescent="0.25">
      <c r="AY1471" s="102" t="s">
        <v>83</v>
      </c>
      <c r="AZ1471" s="101">
        <f>_xll.qlInterestRateIndexFixingDate(Currency&amp;"ibor"&amp;Tenor,BA1471,Trigger)</f>
        <v>49646</v>
      </c>
      <c r="BA1471" s="101">
        <f>_xll.qlCalendarAdvance(Calendar,BA1470,AY1471,"f",,Trigger)</f>
        <v>49648</v>
      </c>
      <c r="BB1471" s="101">
        <f>_xll.qlInterestRateIndexMaturity(Currency&amp;"ibor"&amp;Tenor,BA1471,Trigger)</f>
        <v>50014</v>
      </c>
      <c r="BC1471" s="246">
        <f>_xll.qlIndexFixing($AC$5,AZ1471,TRUE,_xll.ohTrigger(Trigger,Trigger12M))</f>
        <v>1.9332745852451014E-2</v>
      </c>
      <c r="BD1471" s="246">
        <f>_xll.qlIndexFixing($BE$1,AZ1471,TRUE,_xll.ohTrigger(Trigger,Trigger12M))</f>
        <v>1.9390901738842399E-2</v>
      </c>
    </row>
    <row r="1472" spans="51:56" ht="11.25" customHeight="1" x14ac:dyDescent="0.25">
      <c r="AY1472" s="102" t="s">
        <v>83</v>
      </c>
      <c r="AZ1472" s="101">
        <f>_xll.qlInterestRateIndexFixingDate(Currency&amp;"ibor"&amp;Tenor,BA1472,Trigger)</f>
        <v>49653</v>
      </c>
      <c r="BA1472" s="101">
        <f>_xll.qlCalendarAdvance(Calendar,BA1471,AY1472,"f",,Trigger)</f>
        <v>49655</v>
      </c>
      <c r="BB1472" s="101">
        <f>_xll.qlInterestRateIndexMaturity(Currency&amp;"ibor"&amp;Tenor,BA1472,Trigger)</f>
        <v>50021</v>
      </c>
      <c r="BC1472" s="246">
        <f>_xll.qlIndexFixing($AC$5,AZ1472,TRUE,_xll.ohTrigger(Trigger,Trigger12M))</f>
        <v>1.9319572128912964E-2</v>
      </c>
      <c r="BD1472" s="246">
        <f>_xll.qlIndexFixing($BE$1,AZ1472,TRUE,_xll.ohTrigger(Trigger,Trigger12M))</f>
        <v>1.9376874680718623E-2</v>
      </c>
    </row>
    <row r="1473" spans="51:56" ht="11.25" customHeight="1" x14ac:dyDescent="0.25">
      <c r="AY1473" s="102" t="s">
        <v>83</v>
      </c>
      <c r="AZ1473" s="101">
        <f>_xll.qlInterestRateIndexFixingDate(Currency&amp;"ibor"&amp;Tenor,BA1473,Trigger)</f>
        <v>49660</v>
      </c>
      <c r="BA1473" s="101">
        <f>_xll.qlCalendarAdvance(Calendar,BA1472,AY1473,"f",,Trigger)</f>
        <v>49662</v>
      </c>
      <c r="BB1473" s="101">
        <f>_xll.qlInterestRateIndexMaturity(Currency&amp;"ibor"&amp;Tenor,BA1473,Trigger)</f>
        <v>50028</v>
      </c>
      <c r="BC1473" s="246">
        <f>_xll.qlIndexFixing($AC$5,AZ1473,TRUE,_xll.ohTrigger(Trigger,Trigger12M))</f>
        <v>1.9306368827889095E-2</v>
      </c>
      <c r="BD1473" s="246">
        <f>_xll.qlIndexFixing($BE$1,AZ1473,TRUE,_xll.ohTrigger(Trigger,Trigger12M))</f>
        <v>1.9362924233416141E-2</v>
      </c>
    </row>
    <row r="1474" spans="51:56" ht="11.25" customHeight="1" x14ac:dyDescent="0.25">
      <c r="AY1474" s="102" t="s">
        <v>83</v>
      </c>
      <c r="AZ1474" s="101">
        <f>_xll.qlInterestRateIndexFixingDate(Currency&amp;"ibor"&amp;Tenor,BA1474,Trigger)</f>
        <v>49664</v>
      </c>
      <c r="BA1474" s="101">
        <f>_xll.qlCalendarAdvance(Calendar,BA1473,AY1474,"f",,Trigger)</f>
        <v>49670</v>
      </c>
      <c r="BB1474" s="101">
        <f>_xll.qlInterestRateIndexMaturity(Currency&amp;"ibor"&amp;Tenor,BA1474,Trigger)</f>
        <v>50038</v>
      </c>
      <c r="BC1474" s="246">
        <f>_xll.qlIndexFixing($AC$5,AZ1474,TRUE,_xll.ohTrigger(Trigger,Trigger12M))</f>
        <v>1.9290270419093855E-2</v>
      </c>
      <c r="BD1474" s="246">
        <f>_xll.qlIndexFixing($BE$1,AZ1474,TRUE,_xll.ohTrigger(Trigger,Trigger12M))</f>
        <v>1.9346228730497794E-2</v>
      </c>
    </row>
    <row r="1475" spans="51:56" ht="11.25" customHeight="1" x14ac:dyDescent="0.25">
      <c r="AY1475" s="102" t="s">
        <v>83</v>
      </c>
      <c r="AZ1475" s="101">
        <f>_xll.qlInterestRateIndexFixingDate(Currency&amp;"ibor"&amp;Tenor,BA1475,Trigger)</f>
        <v>49674</v>
      </c>
      <c r="BA1475" s="101">
        <f>_xll.qlCalendarAdvance(Calendar,BA1474,AY1475,"f",,Trigger)</f>
        <v>49677</v>
      </c>
      <c r="BB1475" s="101">
        <f>_xll.qlInterestRateIndexMaturity(Currency&amp;"ibor"&amp;Tenor,BA1475,Trigger)</f>
        <v>50045</v>
      </c>
      <c r="BC1475" s="246">
        <f>_xll.qlIndexFixing($AC$5,AZ1475,TRUE,_xll.ohTrigger(Trigger,Trigger12M))</f>
        <v>1.9277086721764584E-2</v>
      </c>
      <c r="BD1475" s="246">
        <f>_xll.qlIndexFixing($BE$1,AZ1475,TRUE,_xll.ohTrigger(Trigger,Trigger12M))</f>
        <v>1.9332451914706571E-2</v>
      </c>
    </row>
    <row r="1476" spans="51:56" ht="11.25" customHeight="1" x14ac:dyDescent="0.25">
      <c r="AY1476" s="102" t="s">
        <v>83</v>
      </c>
      <c r="AZ1476" s="101">
        <f>_xll.qlInterestRateIndexFixingDate(Currency&amp;"ibor"&amp;Tenor,BA1476,Trigger)</f>
        <v>49682</v>
      </c>
      <c r="BA1476" s="101">
        <f>_xll.qlCalendarAdvance(Calendar,BA1475,AY1476,"f",,Trigger)</f>
        <v>49684</v>
      </c>
      <c r="BB1476" s="101">
        <f>_xll.qlInterestRateIndexMaturity(Currency&amp;"ibor"&amp;Tenor,BA1476,Trigger)</f>
        <v>50052</v>
      </c>
      <c r="BC1476" s="246">
        <f>_xll.qlIndexFixing($AC$5,AZ1476,TRUE,_xll.ohTrigger(Trigger,Trigger12M))</f>
        <v>1.9263873607983217E-2</v>
      </c>
      <c r="BD1476" s="246">
        <f>_xll.qlIndexFixing($BE$1,AZ1476,TRUE,_xll.ohTrigger(Trigger,Trigger12M))</f>
        <v>1.931875170850033E-2</v>
      </c>
    </row>
    <row r="1477" spans="51:56" ht="11.25" customHeight="1" x14ac:dyDescent="0.25">
      <c r="AY1477" s="102" t="s">
        <v>83</v>
      </c>
      <c r="AZ1477" s="101">
        <f>_xll.qlInterestRateIndexFixingDate(Currency&amp;"ibor"&amp;Tenor,BA1477,Trigger)</f>
        <v>49689</v>
      </c>
      <c r="BA1477" s="101">
        <f>_xll.qlCalendarAdvance(Calendar,BA1476,AY1477,"f",,Trigger)</f>
        <v>49691</v>
      </c>
      <c r="BB1477" s="101">
        <f>_xll.qlInterestRateIndexMaturity(Currency&amp;"ibor"&amp;Tenor,BA1477,Trigger)</f>
        <v>50059</v>
      </c>
      <c r="BC1477" s="246">
        <f>_xll.qlIndexFixing($AC$5,AZ1477,TRUE,_xll.ohTrigger(Trigger,Trigger12M))</f>
        <v>1.9250631078923594E-2</v>
      </c>
      <c r="BD1477" s="246">
        <f>_xll.qlIndexFixing($BE$1,AZ1477,TRUE,_xll.ohTrigger(Trigger,Trigger12M))</f>
        <v>1.9305128108727896E-2</v>
      </c>
    </row>
    <row r="1478" spans="51:56" ht="11.25" customHeight="1" x14ac:dyDescent="0.25">
      <c r="AY1478" s="102" t="s">
        <v>83</v>
      </c>
      <c r="AZ1478" s="101">
        <f>_xll.qlInterestRateIndexFixingDate(Currency&amp;"ibor"&amp;Tenor,BA1478,Trigger)</f>
        <v>49696</v>
      </c>
      <c r="BA1478" s="101">
        <f>_xll.qlCalendarAdvance(Calendar,BA1477,AY1478,"f",,Trigger)</f>
        <v>49698</v>
      </c>
      <c r="BB1478" s="101">
        <f>_xll.qlInterestRateIndexMaturity(Currency&amp;"ibor"&amp;Tenor,BA1478,Trigger)</f>
        <v>50066</v>
      </c>
      <c r="BC1478" s="246">
        <f>_xll.qlIndexFixing($AC$5,AZ1478,TRUE,_xll.ohTrigger(Trigger,Trigger12M))</f>
        <v>1.9237359135761727E-2</v>
      </c>
      <c r="BD1478" s="246">
        <f>_xll.qlIndexFixing($BE$1,AZ1478,TRUE,_xll.ohTrigger(Trigger,Trigger12M))</f>
        <v>1.9291581112255467E-2</v>
      </c>
    </row>
    <row r="1479" spans="51:56" ht="11.25" customHeight="1" x14ac:dyDescent="0.25">
      <c r="AY1479" s="102" t="s">
        <v>83</v>
      </c>
      <c r="AZ1479" s="101">
        <f>_xll.qlInterestRateIndexFixingDate(Currency&amp;"ibor"&amp;Tenor,BA1479,Trigger)</f>
        <v>49703</v>
      </c>
      <c r="BA1479" s="101">
        <f>_xll.qlCalendarAdvance(Calendar,BA1478,AY1479,"f",,Trigger)</f>
        <v>49705</v>
      </c>
      <c r="BB1479" s="101">
        <f>_xll.qlInterestRateIndexMaturity(Currency&amp;"ibor"&amp;Tenor,BA1479,Trigger)</f>
        <v>50070</v>
      </c>
      <c r="BC1479" s="246">
        <f>_xll.qlIndexFixing($AC$5,AZ1479,TRUE,_xll.ohTrigger(Trigger,Trigger12M))</f>
        <v>1.9224899831320617E-2</v>
      </c>
      <c r="BD1479" s="246">
        <f>_xll.qlIndexFixing($BE$1,AZ1479,TRUE,_xll.ohTrigger(Trigger,Trigger12M))</f>
        <v>1.9279309086262107E-2</v>
      </c>
    </row>
    <row r="1480" spans="51:56" ht="11.25" customHeight="1" x14ac:dyDescent="0.25">
      <c r="AY1480" s="102" t="s">
        <v>83</v>
      </c>
      <c r="AZ1480" s="101">
        <f>_xll.qlInterestRateIndexFixingDate(Currency&amp;"ibor"&amp;Tenor,BA1480,Trigger)</f>
        <v>49710</v>
      </c>
      <c r="BA1480" s="101">
        <f>_xll.qlCalendarAdvance(Calendar,BA1479,AY1480,"f",,Trigger)</f>
        <v>49712</v>
      </c>
      <c r="BB1480" s="101">
        <f>_xll.qlInterestRateIndexMaturity(Currency&amp;"ibor"&amp;Tenor,BA1480,Trigger)</f>
        <v>50080</v>
      </c>
      <c r="BC1480" s="246">
        <f>_xll.qlIndexFixing($AC$5,AZ1480,TRUE,_xll.ohTrigger(Trigger,Trigger12M))</f>
        <v>1.9210727011848804E-2</v>
      </c>
      <c r="BD1480" s="246">
        <f>_xll.qlIndexFixing($BE$1,AZ1480,TRUE,_xll.ohTrigger(Trigger,Trigger12M))</f>
        <v>1.926471691676624E-2</v>
      </c>
    </row>
    <row r="1481" spans="51:56" ht="11.25" customHeight="1" x14ac:dyDescent="0.25">
      <c r="AY1481" s="102" t="s">
        <v>83</v>
      </c>
      <c r="AZ1481" s="101">
        <f>_xll.qlInterestRateIndexFixingDate(Currency&amp;"ibor"&amp;Tenor,BA1481,Trigger)</f>
        <v>49717</v>
      </c>
      <c r="BA1481" s="101">
        <f>_xll.qlCalendarAdvance(Calendar,BA1480,AY1481,"f",,Trigger)</f>
        <v>49719</v>
      </c>
      <c r="BB1481" s="101">
        <f>_xll.qlInterestRateIndexMaturity(Currency&amp;"ibor"&amp;Tenor,BA1481,Trigger)</f>
        <v>50087</v>
      </c>
      <c r="BC1481" s="246">
        <f>_xll.qlIndexFixing($AC$5,AZ1481,TRUE,_xll.ohTrigger(Trigger,Trigger12M))</f>
        <v>1.9197366833463028E-2</v>
      </c>
      <c r="BD1481" s="246">
        <f>_xll.qlIndexFixing($BE$1,AZ1481,TRUE,_xll.ohTrigger(Trigger,Trigger12M))</f>
        <v>1.9251399711570472E-2</v>
      </c>
    </row>
    <row r="1482" spans="51:56" ht="11.25" customHeight="1" x14ac:dyDescent="0.25">
      <c r="AY1482" s="102" t="s">
        <v>83</v>
      </c>
      <c r="AZ1482" s="101">
        <f>_xll.qlInterestRateIndexFixingDate(Currency&amp;"ibor"&amp;Tenor,BA1482,Trigger)</f>
        <v>49724</v>
      </c>
      <c r="BA1482" s="101">
        <f>_xll.qlCalendarAdvance(Calendar,BA1481,AY1482,"f",,Trigger)</f>
        <v>49726</v>
      </c>
      <c r="BB1482" s="101">
        <f>_xll.qlInterestRateIndexMaturity(Currency&amp;"ibor"&amp;Tenor,BA1482,Trigger)</f>
        <v>50094</v>
      </c>
      <c r="BC1482" s="246">
        <f>_xll.qlIndexFixing($AC$5,AZ1482,TRUE,_xll.ohTrigger(Trigger,Trigger12M))</f>
        <v>1.9183977245705794E-2</v>
      </c>
      <c r="BD1482" s="246">
        <f>_xll.qlIndexFixing($BE$1,AZ1482,TRUE,_xll.ohTrigger(Trigger,Trigger12M))</f>
        <v>1.9238159097317638E-2</v>
      </c>
    </row>
    <row r="1483" spans="51:56" ht="11.25" customHeight="1" x14ac:dyDescent="0.25">
      <c r="AY1483" s="102" t="s">
        <v>83</v>
      </c>
      <c r="AZ1483" s="101">
        <f>_xll.qlInterestRateIndexFixingDate(Currency&amp;"ibor"&amp;Tenor,BA1483,Trigger)</f>
        <v>49731</v>
      </c>
      <c r="BA1483" s="101">
        <f>_xll.qlCalendarAdvance(Calendar,BA1482,AY1483,"f",,Trigger)</f>
        <v>49733</v>
      </c>
      <c r="BB1483" s="101">
        <f>_xll.qlInterestRateIndexMaturity(Currency&amp;"ibor"&amp;Tenor,BA1483,Trigger)</f>
        <v>50098</v>
      </c>
      <c r="BC1483" s="246">
        <f>_xll.qlIndexFixing($AC$5,AZ1483,TRUE,_xll.ohTrigger(Trigger,Trigger12M))</f>
        <v>1.9170894908285163E-2</v>
      </c>
      <c r="BD1483" s="246">
        <f>_xll.qlIndexFixing($BE$1,AZ1483,TRUE,_xll.ohTrigger(Trigger,Trigger12M))</f>
        <v>1.9226136248697206E-2</v>
      </c>
    </row>
    <row r="1484" spans="51:56" ht="11.25" customHeight="1" x14ac:dyDescent="0.25">
      <c r="AY1484" s="102" t="s">
        <v>83</v>
      </c>
      <c r="AZ1484" s="101">
        <f>_xll.qlInterestRateIndexFixingDate(Currency&amp;"ibor"&amp;Tenor,BA1484,Trigger)</f>
        <v>49738</v>
      </c>
      <c r="BA1484" s="101">
        <f>_xll.qlCalendarAdvance(Calendar,BA1483,AY1484,"f",,Trigger)</f>
        <v>49740</v>
      </c>
      <c r="BB1484" s="101">
        <f>_xll.qlInterestRateIndexMaturity(Currency&amp;"ibor"&amp;Tenor,BA1484,Trigger)</f>
        <v>50105</v>
      </c>
      <c r="BC1484" s="246">
        <f>_xll.qlIndexFixing($AC$5,AZ1484,TRUE,_xll.ohTrigger(Trigger,Trigger12M))</f>
        <v>1.9157319565629133E-2</v>
      </c>
      <c r="BD1484" s="246">
        <f>_xll.qlIndexFixing($BE$1,AZ1484,TRUE,_xll.ohTrigger(Trigger,Trigger12M))</f>
        <v>1.9213034476702875E-2</v>
      </c>
    </row>
    <row r="1485" spans="51:56" ht="11.25" customHeight="1" x14ac:dyDescent="0.25">
      <c r="AY1485" s="102" t="s">
        <v>83</v>
      </c>
      <c r="AZ1485" s="101">
        <f>_xll.qlInterestRateIndexFixingDate(Currency&amp;"ibor"&amp;Tenor,BA1485,Trigger)</f>
        <v>49745</v>
      </c>
      <c r="BA1485" s="101">
        <f>_xll.qlCalendarAdvance(Calendar,BA1484,AY1485,"f",,Trigger)</f>
        <v>49747</v>
      </c>
      <c r="BB1485" s="101">
        <f>_xll.qlInterestRateIndexMaturity(Currency&amp;"ibor"&amp;Tenor,BA1485,Trigger)</f>
        <v>50112</v>
      </c>
      <c r="BC1485" s="246">
        <f>_xll.qlIndexFixing($AC$5,AZ1485,TRUE,_xll.ohTrigger(Trigger,Trigger12M))</f>
        <v>1.9143714580621626E-2</v>
      </c>
      <c r="BD1485" s="246">
        <f>_xll.qlIndexFixing($BE$1,AZ1485,TRUE,_xll.ohTrigger(Trigger,Trigger12M))</f>
        <v>1.9200009273663558E-2</v>
      </c>
    </row>
    <row r="1486" spans="51:56" ht="11.25" customHeight="1" x14ac:dyDescent="0.25">
      <c r="AY1486" s="102" t="s">
        <v>83</v>
      </c>
      <c r="AZ1486" s="101">
        <f>_xll.qlInterestRateIndexFixingDate(Currency&amp;"ibor"&amp;Tenor,BA1486,Trigger)</f>
        <v>49752</v>
      </c>
      <c r="BA1486" s="101">
        <f>_xll.qlCalendarAdvance(Calendar,BA1485,AY1486,"f",,Trigger)</f>
        <v>49754</v>
      </c>
      <c r="BB1486" s="101">
        <f>_xll.qlInterestRateIndexMaturity(Currency&amp;"ibor"&amp;Tenor,BA1486,Trigger)</f>
        <v>50119</v>
      </c>
      <c r="BC1486" s="246">
        <f>_xll.qlIndexFixing($AC$5,AZ1486,TRUE,_xll.ohTrigger(Trigger,Trigger12M))</f>
        <v>1.9130079954470882E-2</v>
      </c>
      <c r="BD1486" s="246">
        <f>_xll.qlIndexFixing($BE$1,AZ1486,TRUE,_xll.ohTrigger(Trigger,Trigger12M))</f>
        <v>1.9187060636608258E-2</v>
      </c>
    </row>
    <row r="1487" spans="51:56" ht="11.25" customHeight="1" x14ac:dyDescent="0.25">
      <c r="AY1487" s="102" t="s">
        <v>83</v>
      </c>
      <c r="AZ1487" s="101">
        <f>_xll.qlInterestRateIndexFixingDate(Currency&amp;"ibor"&amp;Tenor,BA1487,Trigger)</f>
        <v>49759</v>
      </c>
      <c r="BA1487" s="101">
        <f>_xll.qlCalendarAdvance(Calendar,BA1486,AY1487,"f",,Trigger)</f>
        <v>49761</v>
      </c>
      <c r="BB1487" s="101">
        <f>_xll.qlInterestRateIndexMaturity(Currency&amp;"ibor"&amp;Tenor,BA1487,Trigger)</f>
        <v>50126</v>
      </c>
      <c r="BC1487" s="246">
        <f>_xll.qlIndexFixing($AC$5,AZ1487,TRUE,_xll.ohTrigger(Trigger,Trigger12M))</f>
        <v>1.9116415688387765E-2</v>
      </c>
      <c r="BD1487" s="246">
        <f>_xll.qlIndexFixing($BE$1,AZ1487,TRUE,_xll.ohTrigger(Trigger,Trigger12M))</f>
        <v>1.9174188562583284E-2</v>
      </c>
    </row>
    <row r="1488" spans="51:56" ht="11.25" customHeight="1" x14ac:dyDescent="0.25">
      <c r="AY1488" s="102" t="s">
        <v>83</v>
      </c>
      <c r="AZ1488" s="101">
        <f>_xll.qlInterestRateIndexFixingDate(Currency&amp;"ibor"&amp;Tenor,BA1488,Trigger)</f>
        <v>49766</v>
      </c>
      <c r="BA1488" s="101">
        <f>_xll.qlCalendarAdvance(Calendar,BA1487,AY1488,"f",,Trigger)</f>
        <v>49768</v>
      </c>
      <c r="BB1488" s="101">
        <f>_xll.qlInterestRateIndexMaturity(Currency&amp;"ibor"&amp;Tenor,BA1488,Trigger)</f>
        <v>50137</v>
      </c>
      <c r="BC1488" s="246">
        <f>_xll.qlIndexFixing($AC$5,AZ1488,TRUE,_xll.ohTrigger(Trigger,Trigger12M))</f>
        <v>1.9103128394527737E-2</v>
      </c>
      <c r="BD1488" s="246">
        <f>_xll.qlIndexFixing($BE$1,AZ1488,TRUE,_xll.ohTrigger(Trigger,Trigger12M))</f>
        <v>1.9159968081633696E-2</v>
      </c>
    </row>
    <row r="1489" spans="51:56" ht="11.25" customHeight="1" x14ac:dyDescent="0.25">
      <c r="AY1489" s="102" t="s">
        <v>83</v>
      </c>
      <c r="AZ1489" s="101">
        <f>_xll.qlInterestRateIndexFixingDate(Currency&amp;"ibor"&amp;Tenor,BA1489,Trigger)</f>
        <v>49773</v>
      </c>
      <c r="BA1489" s="101">
        <f>_xll.qlCalendarAdvance(Calendar,BA1488,AY1489,"f",,Trigger)</f>
        <v>49775</v>
      </c>
      <c r="BB1489" s="101">
        <f>_xll.qlInterestRateIndexMaturity(Currency&amp;"ibor"&amp;Tenor,BA1489,Trigger)</f>
        <v>50140</v>
      </c>
      <c r="BC1489" s="246">
        <f>_xll.qlIndexFixing($AC$5,AZ1489,TRUE,_xll.ohTrigger(Trigger,Trigger12M))</f>
        <v>1.9088998241281022E-2</v>
      </c>
      <c r="BD1489" s="246">
        <f>_xll.qlIndexFixing($BE$1,AZ1489,TRUE,_xll.ohTrigger(Trigger,Trigger12M))</f>
        <v>1.9148674091896932E-2</v>
      </c>
    </row>
    <row r="1490" spans="51:56" ht="11.25" customHeight="1" x14ac:dyDescent="0.25">
      <c r="AY1490" s="102" t="s">
        <v>83</v>
      </c>
      <c r="AZ1490" s="101">
        <f>_xll.qlInterestRateIndexFixingDate(Currency&amp;"ibor"&amp;Tenor,BA1490,Trigger)</f>
        <v>49780</v>
      </c>
      <c r="BA1490" s="101">
        <f>_xll.qlCalendarAdvance(Calendar,BA1489,AY1490,"f",,Trigger)</f>
        <v>49782</v>
      </c>
      <c r="BB1490" s="101">
        <f>_xll.qlInterestRateIndexMaturity(Currency&amp;"ibor"&amp;Tenor,BA1490,Trigger)</f>
        <v>50147</v>
      </c>
      <c r="BC1490" s="246">
        <f>_xll.qlIndexFixing($AC$5,AZ1490,TRUE,_xll.ohTrigger(Trigger,Trigger12M))</f>
        <v>1.9075245062692054E-2</v>
      </c>
      <c r="BD1490" s="246">
        <f>_xll.qlIndexFixing($BE$1,AZ1490,TRUE,_xll.ohTrigger(Trigger,Trigger12M))</f>
        <v>1.913603168941555E-2</v>
      </c>
    </row>
    <row r="1491" spans="51:56" ht="11.25" customHeight="1" x14ac:dyDescent="0.25">
      <c r="AY1491" s="102" t="s">
        <v>83</v>
      </c>
      <c r="AZ1491" s="101">
        <f>_xll.qlInterestRateIndexFixingDate(Currency&amp;"ibor"&amp;Tenor,BA1491,Trigger)</f>
        <v>49787</v>
      </c>
      <c r="BA1491" s="101">
        <f>_xll.qlCalendarAdvance(Calendar,BA1490,AY1491,"f",,Trigger)</f>
        <v>49789</v>
      </c>
      <c r="BB1491" s="101">
        <f>_xll.qlInterestRateIndexMaturity(Currency&amp;"ibor"&amp;Tenor,BA1491,Trigger)</f>
        <v>50154</v>
      </c>
      <c r="BC1491" s="246">
        <f>_xll.qlIndexFixing($AC$5,AZ1491,TRUE,_xll.ohTrigger(Trigger,Trigger12M))</f>
        <v>1.9061462249040682E-2</v>
      </c>
      <c r="BD1491" s="246">
        <f>_xll.qlIndexFixing($BE$1,AZ1491,TRUE,_xll.ohTrigger(Trigger,Trigger12M))</f>
        <v>1.9123465838324926E-2</v>
      </c>
    </row>
    <row r="1492" spans="51:56" ht="11.25" customHeight="1" x14ac:dyDescent="0.25">
      <c r="AY1492" s="102" t="s">
        <v>83</v>
      </c>
      <c r="AZ1492" s="101">
        <f>_xll.qlInterestRateIndexFixingDate(Currency&amp;"ibor"&amp;Tenor,BA1492,Trigger)</f>
        <v>49794</v>
      </c>
      <c r="BA1492" s="101">
        <f>_xll.qlCalendarAdvance(Calendar,BA1491,AY1492,"f",,Trigger)</f>
        <v>49797</v>
      </c>
      <c r="BB1492" s="101">
        <f>_xll.qlInterestRateIndexMaturity(Currency&amp;"ibor"&amp;Tenor,BA1492,Trigger)</f>
        <v>50164</v>
      </c>
      <c r="BC1492" s="246">
        <f>_xll.qlIndexFixing($AC$5,AZ1492,TRUE,_xll.ohTrigger(Trigger,Trigger12M))</f>
        <v>1.9046227247431713E-2</v>
      </c>
      <c r="BD1492" s="246">
        <f>_xll.qlIndexFixing($BE$1,AZ1492,TRUE,_xll.ohTrigger(Trigger,Trigger12M))</f>
        <v>1.9108525030351618E-2</v>
      </c>
    </row>
    <row r="1493" spans="51:56" ht="11.25" customHeight="1" x14ac:dyDescent="0.25">
      <c r="AY1493" s="102" t="s">
        <v>83</v>
      </c>
      <c r="AZ1493" s="101">
        <f>_xll.qlInterestRateIndexFixingDate(Currency&amp;"ibor"&amp;Tenor,BA1493,Trigger)</f>
        <v>49802</v>
      </c>
      <c r="BA1493" s="101">
        <f>_xll.qlCalendarAdvance(Calendar,BA1492,AY1493,"f",,Trigger)</f>
        <v>49804</v>
      </c>
      <c r="BB1493" s="101">
        <f>_xll.qlInterestRateIndexMaturity(Currency&amp;"ibor"&amp;Tenor,BA1493,Trigger)</f>
        <v>50171</v>
      </c>
      <c r="BC1493" s="246">
        <f>_xll.qlIndexFixing($AC$5,AZ1493,TRUE,_xll.ohTrigger(Trigger,Trigger12M))</f>
        <v>1.9032467236187938E-2</v>
      </c>
      <c r="BD1493" s="246">
        <f>_xll.qlIndexFixing($BE$1,AZ1493,TRUE,_xll.ohTrigger(Trigger,Trigger12M))</f>
        <v>1.9096132839561148E-2</v>
      </c>
    </row>
    <row r="1494" spans="51:56" ht="11.25" customHeight="1" x14ac:dyDescent="0.25">
      <c r="AY1494" s="102" t="s">
        <v>83</v>
      </c>
      <c r="AZ1494" s="101">
        <f>_xll.qlInterestRateIndexFixingDate(Currency&amp;"ibor"&amp;Tenor,BA1494,Trigger)</f>
        <v>49809</v>
      </c>
      <c r="BA1494" s="101">
        <f>_xll.qlCalendarAdvance(Calendar,BA1493,AY1494,"f",,Trigger)</f>
        <v>49811</v>
      </c>
      <c r="BB1494" s="101">
        <f>_xll.qlInterestRateIndexMaturity(Currency&amp;"ibor"&amp;Tenor,BA1494,Trigger)</f>
        <v>50178</v>
      </c>
      <c r="BC1494" s="246">
        <f>_xll.qlIndexFixing($AC$5,AZ1494,TRUE,_xll.ohTrigger(Trigger,Trigger12M))</f>
        <v>1.9018677751800672E-2</v>
      </c>
      <c r="BD1494" s="246">
        <f>_xll.qlIndexFixing($BE$1,AZ1494,TRUE,_xll.ohTrigger(Trigger,Trigger12M))</f>
        <v>1.9083817199690829E-2</v>
      </c>
    </row>
    <row r="1495" spans="51:56" ht="11.25" customHeight="1" x14ac:dyDescent="0.25">
      <c r="AY1495" s="102" t="s">
        <v>83</v>
      </c>
      <c r="AZ1495" s="101">
        <f>_xll.qlInterestRateIndexFixingDate(Currency&amp;"ibor"&amp;Tenor,BA1495,Trigger)</f>
        <v>49816</v>
      </c>
      <c r="BA1495" s="101">
        <f>_xll.qlCalendarAdvance(Calendar,BA1494,AY1495,"f",,Trigger)</f>
        <v>49818</v>
      </c>
      <c r="BB1495" s="101">
        <f>_xll.qlInterestRateIndexMaturity(Currency&amp;"ibor"&amp;Tenor,BA1495,Trigger)</f>
        <v>50185</v>
      </c>
      <c r="BC1495" s="246">
        <f>_xll.qlIndexFixing($AC$5,AZ1495,TRUE,_xll.ohTrigger(Trigger,Trigger12M))</f>
        <v>1.9004858795494659E-2</v>
      </c>
      <c r="BD1495" s="246">
        <f>_xll.qlIndexFixing($BE$1,AZ1495,TRUE,_xll.ohTrigger(Trigger,Trigger12M))</f>
        <v>1.9071578107916331E-2</v>
      </c>
    </row>
    <row r="1496" spans="51:56" ht="11.25" customHeight="1" x14ac:dyDescent="0.25">
      <c r="AY1496" s="102" t="s">
        <v>83</v>
      </c>
      <c r="AZ1496" s="101">
        <f>_xll.qlInterestRateIndexFixingDate(Currency&amp;"ibor"&amp;Tenor,BA1496,Trigger)</f>
        <v>49823</v>
      </c>
      <c r="BA1496" s="101">
        <f>_xll.qlCalendarAdvance(Calendar,BA1495,AY1496,"f",,Trigger)</f>
        <v>49825</v>
      </c>
      <c r="BB1496" s="101">
        <f>_xll.qlInterestRateIndexMaturity(Currency&amp;"ibor"&amp;Tenor,BA1496,Trigger)</f>
        <v>50189</v>
      </c>
      <c r="BC1496" s="246">
        <f>_xll.qlIndexFixing($AC$5,AZ1496,TRUE,_xll.ohTrigger(Trigger,Trigger12M))</f>
        <v>1.8989663267829086E-2</v>
      </c>
      <c r="BD1496" s="246">
        <f>_xll.qlIndexFixing($BE$1,AZ1496,TRUE,_xll.ohTrigger(Trigger,Trigger12M))</f>
        <v>1.9060368727763705E-2</v>
      </c>
    </row>
    <row r="1497" spans="51:56" ht="11.25" customHeight="1" x14ac:dyDescent="0.25">
      <c r="AY1497" s="102" t="s">
        <v>83</v>
      </c>
      <c r="AZ1497" s="101">
        <f>_xll.qlInterestRateIndexFixingDate(Currency&amp;"ibor"&amp;Tenor,BA1497,Trigger)</f>
        <v>49830</v>
      </c>
      <c r="BA1497" s="101">
        <f>_xll.qlCalendarAdvance(Calendar,BA1496,AY1497,"f",,Trigger)</f>
        <v>49832</v>
      </c>
      <c r="BB1497" s="101">
        <f>_xll.qlInterestRateIndexMaturity(Currency&amp;"ibor"&amp;Tenor,BA1497,Trigger)</f>
        <v>50199</v>
      </c>
      <c r="BC1497" s="246">
        <f>_xll.qlIndexFixing($AC$5,AZ1497,TRUE,_xll.ohTrigger(Trigger,Trigger12M))</f>
        <v>1.8977132472036907E-2</v>
      </c>
      <c r="BD1497" s="246">
        <f>_xll.qlIndexFixing($BE$1,AZ1497,TRUE,_xll.ohTrigger(Trigger,Trigger12M))</f>
        <v>1.9047329557444138E-2</v>
      </c>
    </row>
    <row r="1498" spans="51:56" ht="11.25" customHeight="1" x14ac:dyDescent="0.25">
      <c r="AY1498" s="102" t="s">
        <v>83</v>
      </c>
      <c r="AZ1498" s="101">
        <f>_xll.qlInterestRateIndexFixingDate(Currency&amp;"ibor"&amp;Tenor,BA1498,Trigger)</f>
        <v>49837</v>
      </c>
      <c r="BA1498" s="101">
        <f>_xll.qlCalendarAdvance(Calendar,BA1497,AY1498,"f",,Trigger)</f>
        <v>49839</v>
      </c>
      <c r="BB1498" s="101">
        <f>_xll.qlInterestRateIndexMaturity(Currency&amp;"ibor"&amp;Tenor,BA1498,Trigger)</f>
        <v>50206</v>
      </c>
      <c r="BC1498" s="246">
        <f>_xll.qlIndexFixing($AC$5,AZ1498,TRUE,_xll.ohTrigger(Trigger,Trigger12M))</f>
        <v>1.8963225107347281E-2</v>
      </c>
      <c r="BD1498" s="246">
        <f>_xll.qlIndexFixing($BE$1,AZ1498,TRUE,_xll.ohTrigger(Trigger,Trigger12M))</f>
        <v>1.903532009318577E-2</v>
      </c>
    </row>
    <row r="1499" spans="51:56" ht="11.25" customHeight="1" x14ac:dyDescent="0.25">
      <c r="AY1499" s="102" t="s">
        <v>83</v>
      </c>
      <c r="AZ1499" s="101">
        <f>_xll.qlInterestRateIndexFixingDate(Currency&amp;"ibor"&amp;Tenor,BA1499,Trigger)</f>
        <v>49844</v>
      </c>
      <c r="BA1499" s="101">
        <f>_xll.qlCalendarAdvance(Calendar,BA1498,AY1499,"f",,Trigger)</f>
        <v>49846</v>
      </c>
      <c r="BB1499" s="101">
        <f>_xll.qlInterestRateIndexMaturity(Currency&amp;"ibor"&amp;Tenor,BA1499,Trigger)</f>
        <v>50213</v>
      </c>
      <c r="BC1499" s="246">
        <f>_xll.qlIndexFixing($AC$5,AZ1499,TRUE,_xll.ohTrigger(Trigger,Trigger12M))</f>
        <v>1.8949288275663147E-2</v>
      </c>
      <c r="BD1499" s="246">
        <f>_xll.qlIndexFixing($BE$1,AZ1499,TRUE,_xll.ohTrigger(Trigger,Trigger12M))</f>
        <v>1.9023387165900563E-2</v>
      </c>
    </row>
    <row r="1500" spans="51:56" ht="11.25" customHeight="1" x14ac:dyDescent="0.25">
      <c r="AY1500" s="102" t="s">
        <v>83</v>
      </c>
      <c r="AZ1500" s="101">
        <f>_xll.qlInterestRateIndexFixingDate(Currency&amp;"ibor"&amp;Tenor,BA1500,Trigger)</f>
        <v>49851</v>
      </c>
      <c r="BA1500" s="101">
        <f>_xll.qlCalendarAdvance(Calendar,BA1499,AY1500,"f",,Trigger)</f>
        <v>49853</v>
      </c>
      <c r="BB1500" s="101">
        <f>_xll.qlInterestRateIndexMaturity(Currency&amp;"ibor"&amp;Tenor,BA1500,Trigger)</f>
        <v>50220</v>
      </c>
      <c r="BC1500" s="246">
        <f>_xll.qlIndexFixing($AC$5,AZ1500,TRUE,_xll.ohTrigger(Trigger,Trigger12M))</f>
        <v>1.8935321978221873E-2</v>
      </c>
      <c r="BD1500" s="246">
        <f>_xll.qlIndexFixing($BE$1,AZ1500,TRUE,_xll.ohTrigger(Trigger,Trigger12M))</f>
        <v>1.9011530772852614E-2</v>
      </c>
    </row>
    <row r="1501" spans="51:56" ht="11.25" customHeight="1" x14ac:dyDescent="0.25">
      <c r="AY1501" s="102" t="s">
        <v>83</v>
      </c>
      <c r="AZ1501" s="101">
        <f>_xll.qlInterestRateIndexFixingDate(Currency&amp;"ibor"&amp;Tenor,BA1501,Trigger)</f>
        <v>49858</v>
      </c>
      <c r="BA1501" s="101">
        <f>_xll.qlCalendarAdvance(Calendar,BA1500,AY1501,"f",,Trigger)</f>
        <v>49860</v>
      </c>
      <c r="BB1501" s="101">
        <f>_xll.qlInterestRateIndexMaturity(Currency&amp;"ibor"&amp;Tenor,BA1501,Trigger)</f>
        <v>50227</v>
      </c>
      <c r="BC1501" s="246">
        <f>_xll.qlIndexFixing($AC$5,AZ1501,TRUE,_xll.ohTrigger(Trigger,Trigger12M))</f>
        <v>1.8919625348159434E-2</v>
      </c>
      <c r="BD1501" s="246">
        <f>_xll.qlIndexFixing($BE$1,AZ1501,TRUE,_xll.ohTrigger(Trigger,Trigger12M))</f>
        <v>1.8999750911322357E-2</v>
      </c>
    </row>
    <row r="1502" spans="51:56" ht="11.25" customHeight="1" x14ac:dyDescent="0.25">
      <c r="AY1502" s="102" t="s">
        <v>83</v>
      </c>
      <c r="AZ1502" s="101">
        <f>_xll.qlInterestRateIndexFixingDate(Currency&amp;"ibor"&amp;Tenor,BA1502,Trigger)</f>
        <v>49865</v>
      </c>
      <c r="BA1502" s="101">
        <f>_xll.qlCalendarAdvance(Calendar,BA1501,AY1502,"f",,Trigger)</f>
        <v>49867</v>
      </c>
      <c r="BB1502" s="101">
        <f>_xll.qlInterestRateIndexMaturity(Currency&amp;"ibor"&amp;Tenor,BA1502,Trigger)</f>
        <v>50234</v>
      </c>
      <c r="BC1502" s="246">
        <f>_xll.qlIndexFixing($AC$5,AZ1502,TRUE,_xll.ohTrigger(Trigger,Trigger12M))</f>
        <v>1.8910757340283506E-2</v>
      </c>
      <c r="BD1502" s="246">
        <f>_xll.qlIndexFixing($BE$1,AZ1502,TRUE,_xll.ohTrigger(Trigger,Trigger12M))</f>
        <v>1.8988047578608731E-2</v>
      </c>
    </row>
    <row r="1503" spans="51:56" ht="11.25" customHeight="1" x14ac:dyDescent="0.25">
      <c r="AY1503" s="102" t="s">
        <v>83</v>
      </c>
      <c r="AZ1503" s="101">
        <f>_xll.qlInterestRateIndexFixingDate(Currency&amp;"ibor"&amp;Tenor,BA1503,Trigger)</f>
        <v>49872</v>
      </c>
      <c r="BA1503" s="101">
        <f>_xll.qlCalendarAdvance(Calendar,BA1502,AY1503,"f",,Trigger)</f>
        <v>49874</v>
      </c>
      <c r="BB1503" s="101">
        <f>_xll.qlInterestRateIndexMaturity(Currency&amp;"ibor"&amp;Tenor,BA1503,Trigger)</f>
        <v>50241</v>
      </c>
      <c r="BC1503" s="246">
        <f>_xll.qlIndexFixing($AC$5,AZ1503,TRUE,_xll.ohTrigger(Trigger,Trigger12M))</f>
        <v>1.8901870076693167E-2</v>
      </c>
      <c r="BD1503" s="246">
        <f>_xll.qlIndexFixing($BE$1,AZ1503,TRUE,_xll.ohTrigger(Trigger,Trigger12M))</f>
        <v>1.897642077202746E-2</v>
      </c>
    </row>
    <row r="1504" spans="51:56" ht="11.25" customHeight="1" x14ac:dyDescent="0.25">
      <c r="AY1504" s="102" t="s">
        <v>83</v>
      </c>
      <c r="AZ1504" s="101">
        <f>_xll.qlInterestRateIndexFixingDate(Currency&amp;"ibor"&amp;Tenor,BA1504,Trigger)</f>
        <v>49879</v>
      </c>
      <c r="BA1504" s="101">
        <f>_xll.qlCalendarAdvance(Calendar,BA1503,AY1504,"f",,Trigger)</f>
        <v>49881</v>
      </c>
      <c r="BB1504" s="101">
        <f>_xll.qlInterestRateIndexMaturity(Currency&amp;"ibor"&amp;Tenor,BA1504,Trigger)</f>
        <v>50248</v>
      </c>
      <c r="BC1504" s="246">
        <f>_xll.qlIndexFixing($AC$5,AZ1504,TRUE,_xll.ohTrigger(Trigger,Trigger12M))</f>
        <v>1.8892963557903323E-2</v>
      </c>
      <c r="BD1504" s="246">
        <f>_xll.qlIndexFixing($BE$1,AZ1504,TRUE,_xll.ohTrigger(Trigger,Trigger12M))</f>
        <v>1.8964870488912555E-2</v>
      </c>
    </row>
    <row r="1505" spans="51:56" ht="11.25" customHeight="1" x14ac:dyDescent="0.25">
      <c r="AY1505" s="102" t="s">
        <v>83</v>
      </c>
      <c r="AZ1505" s="101">
        <f>_xll.qlInterestRateIndexFixingDate(Currency&amp;"ibor"&amp;Tenor,BA1505,Trigger)</f>
        <v>49886</v>
      </c>
      <c r="BA1505" s="101">
        <f>_xll.qlCalendarAdvance(Calendar,BA1504,AY1505,"f",,Trigger)</f>
        <v>49888</v>
      </c>
      <c r="BB1505" s="101">
        <f>_xll.qlInterestRateIndexMaturity(Currency&amp;"ibor"&amp;Tenor,BA1505,Trigger)</f>
        <v>50255</v>
      </c>
      <c r="BC1505" s="246">
        <f>_xll.qlIndexFixing($AC$5,AZ1505,TRUE,_xll.ohTrigger(Trigger,Trigger12M))</f>
        <v>1.8884037784430183E-2</v>
      </c>
      <c r="BD1505" s="246">
        <f>_xll.qlIndexFixing($BE$1,AZ1505,TRUE,_xll.ohTrigger(Trigger,Trigger12M))</f>
        <v>1.8953396726615234E-2</v>
      </c>
    </row>
    <row r="1506" spans="51:56" ht="11.25" customHeight="1" x14ac:dyDescent="0.25">
      <c r="AY1506" s="102" t="s">
        <v>83</v>
      </c>
      <c r="AZ1506" s="101">
        <f>_xll.qlInterestRateIndexFixingDate(Currency&amp;"ibor"&amp;Tenor,BA1506,Trigger)</f>
        <v>49893</v>
      </c>
      <c r="BA1506" s="101">
        <f>_xll.qlCalendarAdvance(Calendar,BA1505,AY1506,"f",,Trigger)</f>
        <v>49895</v>
      </c>
      <c r="BB1506" s="101">
        <f>_xll.qlInterestRateIndexMaturity(Currency&amp;"ibor"&amp;Tenor,BA1506,Trigger)</f>
        <v>50262</v>
      </c>
      <c r="BC1506" s="246">
        <f>_xll.qlIndexFixing($AC$5,AZ1506,TRUE,_xll.ohTrigger(Trigger,Trigger12M))</f>
        <v>1.8875092756790172E-2</v>
      </c>
      <c r="BD1506" s="246">
        <f>_xll.qlIndexFixing($BE$1,AZ1506,TRUE,_xll.ohTrigger(Trigger,Trigger12M))</f>
        <v>1.8941999482503923E-2</v>
      </c>
    </row>
    <row r="1507" spans="51:56" ht="11.25" customHeight="1" x14ac:dyDescent="0.25">
      <c r="AY1507" s="102" t="s">
        <v>83</v>
      </c>
      <c r="AZ1507" s="101">
        <f>_xll.qlInterestRateIndexFixingDate(Currency&amp;"ibor"&amp;Tenor,BA1507,Trigger)</f>
        <v>49900</v>
      </c>
      <c r="BA1507" s="101">
        <f>_xll.qlCalendarAdvance(Calendar,BA1506,AY1507,"f",,Trigger)</f>
        <v>49902</v>
      </c>
      <c r="BB1507" s="101">
        <f>_xll.qlInterestRateIndexMaturity(Currency&amp;"ibor"&amp;Tenor,BA1507,Trigger)</f>
        <v>50269</v>
      </c>
      <c r="BC1507" s="246">
        <f>_xll.qlIndexFixing($AC$5,AZ1507,TRUE,_xll.ohTrigger(Trigger,Trigger12M))</f>
        <v>1.8866128475502328E-2</v>
      </c>
      <c r="BD1507" s="246">
        <f>_xll.qlIndexFixing($BE$1,AZ1507,TRUE,_xll.ohTrigger(Trigger,Trigger12M))</f>
        <v>1.8930678753965778E-2</v>
      </c>
    </row>
    <row r="1508" spans="51:56" ht="11.25" customHeight="1" x14ac:dyDescent="0.25">
      <c r="AY1508" s="102" t="s">
        <v>83</v>
      </c>
      <c r="AZ1508" s="101">
        <f>_xll.qlInterestRateIndexFixingDate(Currency&amp;"ibor"&amp;Tenor,BA1508,Trigger)</f>
        <v>49907</v>
      </c>
      <c r="BA1508" s="101">
        <f>_xll.qlCalendarAdvance(Calendar,BA1507,AY1508,"f",,Trigger)</f>
        <v>49909</v>
      </c>
      <c r="BB1508" s="101">
        <f>_xll.qlInterestRateIndexMaturity(Currency&amp;"ibor"&amp;Tenor,BA1508,Trigger)</f>
        <v>50276</v>
      </c>
      <c r="BC1508" s="246">
        <f>_xll.qlIndexFixing($AC$5,AZ1508,TRUE,_xll.ohTrigger(Trigger,Trigger12M))</f>
        <v>1.8857144941085476E-2</v>
      </c>
      <c r="BD1508" s="246">
        <f>_xll.qlIndexFixing($BE$1,AZ1508,TRUE,_xll.ohTrigger(Trigger,Trigger12M))</f>
        <v>1.8919434538404084E-2</v>
      </c>
    </row>
    <row r="1509" spans="51:56" ht="11.25" customHeight="1" x14ac:dyDescent="0.25">
      <c r="AY1509" s="102" t="s">
        <v>83</v>
      </c>
      <c r="AZ1509" s="101">
        <f>_xll.qlInterestRateIndexFixingDate(Currency&amp;"ibor"&amp;Tenor,BA1509,Trigger)</f>
        <v>49914</v>
      </c>
      <c r="BA1509" s="101">
        <f>_xll.qlCalendarAdvance(Calendar,BA1508,AY1509,"f",,Trigger)</f>
        <v>49916</v>
      </c>
      <c r="BB1509" s="101">
        <f>_xll.qlInterestRateIndexMaturity(Currency&amp;"ibor"&amp;Tenor,BA1509,Trigger)</f>
        <v>50283</v>
      </c>
      <c r="BC1509" s="246">
        <f>_xll.qlIndexFixing($AC$5,AZ1509,TRUE,_xll.ohTrigger(Trigger,Trigger12M))</f>
        <v>1.8848142154059961E-2</v>
      </c>
      <c r="BD1509" s="246">
        <f>_xll.qlIndexFixing($BE$1,AZ1509,TRUE,_xll.ohTrigger(Trigger,Trigger12M))</f>
        <v>1.8908266833240619E-2</v>
      </c>
    </row>
    <row r="1510" spans="51:56" ht="11.25" customHeight="1" x14ac:dyDescent="0.25">
      <c r="AY1510" s="102" t="s">
        <v>83</v>
      </c>
      <c r="AZ1510" s="101">
        <f>_xll.qlInterestRateIndexFixingDate(Currency&amp;"ibor"&amp;Tenor,BA1510,Trigger)</f>
        <v>49921</v>
      </c>
      <c r="BA1510" s="101">
        <f>_xll.qlCalendarAdvance(Calendar,BA1509,AY1510,"f",,Trigger)</f>
        <v>49923</v>
      </c>
      <c r="BB1510" s="101">
        <f>_xll.qlInterestRateIndexMaturity(Currency&amp;"ibor"&amp;Tenor,BA1510,Trigger)</f>
        <v>50290</v>
      </c>
      <c r="BC1510" s="246">
        <f>_xll.qlIndexFixing($AC$5,AZ1510,TRUE,_xll.ohTrigger(Trigger,Trigger12M))</f>
        <v>1.8839120114947872E-2</v>
      </c>
      <c r="BD1510" s="246">
        <f>_xll.qlIndexFixing($BE$1,AZ1510,TRUE,_xll.ohTrigger(Trigger,Trigger12M))</f>
        <v>1.8897175635914171E-2</v>
      </c>
    </row>
    <row r="1511" spans="51:56" ht="11.25" customHeight="1" x14ac:dyDescent="0.25">
      <c r="AY1511" s="102" t="s">
        <v>83</v>
      </c>
      <c r="AZ1511" s="101">
        <f>_xll.qlInterestRateIndexFixingDate(Currency&amp;"ibor"&amp;Tenor,BA1511,Trigger)</f>
        <v>49928</v>
      </c>
      <c r="BA1511" s="101">
        <f>_xll.qlCalendarAdvance(Calendar,BA1510,AY1511,"f",,Trigger)</f>
        <v>49930</v>
      </c>
      <c r="BB1511" s="101">
        <f>_xll.qlInterestRateIndexMaturity(Currency&amp;"ibor"&amp;Tenor,BA1511,Trigger)</f>
        <v>50297</v>
      </c>
      <c r="BC1511" s="246">
        <f>_xll.qlIndexFixing($AC$5,AZ1511,TRUE,_xll.ohTrigger(Trigger,Trigger12M))</f>
        <v>1.8830078824271301E-2</v>
      </c>
      <c r="BD1511" s="246">
        <f>_xll.qlIndexFixing($BE$1,AZ1511,TRUE,_xll.ohTrigger(Trigger,Trigger12M))</f>
        <v>1.8886160943881812E-2</v>
      </c>
    </row>
    <row r="1512" spans="51:56" ht="11.25" customHeight="1" x14ac:dyDescent="0.25">
      <c r="AY1512" s="102" t="s">
        <v>83</v>
      </c>
      <c r="AZ1512" s="101">
        <f>_xll.qlInterestRateIndexFixingDate(Currency&amp;"ibor"&amp;Tenor,BA1512,Trigger)</f>
        <v>49935</v>
      </c>
      <c r="BA1512" s="101">
        <f>_xll.qlCalendarAdvance(Calendar,BA1511,AY1512,"f",,Trigger)</f>
        <v>49937</v>
      </c>
      <c r="BB1512" s="101">
        <f>_xll.qlInterestRateIndexMaturity(Currency&amp;"ibor"&amp;Tenor,BA1512,Trigger)</f>
        <v>50304</v>
      </c>
      <c r="BC1512" s="246">
        <f>_xll.qlIndexFixing($AC$5,AZ1512,TRUE,_xll.ohTrigger(Trigger,Trigger12M))</f>
        <v>1.8821018282554509E-2</v>
      </c>
      <c r="BD1512" s="246">
        <f>_xll.qlIndexFixing($BE$1,AZ1512,TRUE,_xll.ohTrigger(Trigger,Trigger12M))</f>
        <v>1.8875222754617824E-2</v>
      </c>
    </row>
    <row r="1513" spans="51:56" ht="11.25" customHeight="1" x14ac:dyDescent="0.25">
      <c r="AY1513" s="102" t="s">
        <v>83</v>
      </c>
      <c r="AZ1513" s="101">
        <f>_xll.qlInterestRateIndexFixingDate(Currency&amp;"ibor"&amp;Tenor,BA1513,Trigger)</f>
        <v>49942</v>
      </c>
      <c r="BA1513" s="101">
        <f>_xll.qlCalendarAdvance(Calendar,BA1512,AY1513,"f",,Trigger)</f>
        <v>49944</v>
      </c>
      <c r="BB1513" s="101">
        <f>_xll.qlInterestRateIndexMaturity(Currency&amp;"ibor"&amp;Tenor,BA1513,Trigger)</f>
        <v>50311</v>
      </c>
      <c r="BC1513" s="246">
        <f>_xll.qlIndexFixing($AC$5,AZ1513,TRUE,_xll.ohTrigger(Trigger,Trigger12M))</f>
        <v>1.881193849032177E-2</v>
      </c>
      <c r="BD1513" s="246">
        <f>_xll.qlIndexFixing($BE$1,AZ1513,TRUE,_xll.ohTrigger(Trigger,Trigger12M))</f>
        <v>1.886436106561348E-2</v>
      </c>
    </row>
    <row r="1514" spans="51:56" ht="11.25" customHeight="1" x14ac:dyDescent="0.25">
      <c r="AY1514" s="102" t="s">
        <v>83</v>
      </c>
      <c r="AZ1514" s="101">
        <f>_xll.qlInterestRateIndexFixingDate(Currency&amp;"ibor"&amp;Tenor,BA1514,Trigger)</f>
        <v>49949</v>
      </c>
      <c r="BA1514" s="101">
        <f>_xll.qlCalendarAdvance(Calendar,BA1513,AY1514,"f",,Trigger)</f>
        <v>49951</v>
      </c>
      <c r="BB1514" s="101">
        <f>_xll.qlInterestRateIndexMaturity(Currency&amp;"ibor"&amp;Tenor,BA1514,Trigger)</f>
        <v>50318</v>
      </c>
      <c r="BC1514" s="246">
        <f>_xll.qlIndexFixing($AC$5,AZ1514,TRUE,_xll.ohTrigger(Trigger,Trigger12M))</f>
        <v>1.8802839448099743E-2</v>
      </c>
      <c r="BD1514" s="246">
        <f>_xll.qlIndexFixing($BE$1,AZ1514,TRUE,_xll.ohTrigger(Trigger,Trigger12M))</f>
        <v>1.8853575874378341E-2</v>
      </c>
    </row>
    <row r="1515" spans="51:56" ht="11.25" customHeight="1" x14ac:dyDescent="0.25">
      <c r="AY1515" s="102" t="s">
        <v>83</v>
      </c>
      <c r="AZ1515" s="101">
        <f>_xll.qlInterestRateIndexFixingDate(Currency&amp;"ibor"&amp;Tenor,BA1515,Trigger)</f>
        <v>49956</v>
      </c>
      <c r="BA1515" s="101">
        <f>_xll.qlCalendarAdvance(Calendar,BA1514,AY1515,"f",,Trigger)</f>
        <v>49958</v>
      </c>
      <c r="BB1515" s="101">
        <f>_xll.qlInterestRateIndexMaturity(Currency&amp;"ibor"&amp;Tenor,BA1515,Trigger)</f>
        <v>50325</v>
      </c>
      <c r="BC1515" s="246">
        <f>_xll.qlIndexFixing($AC$5,AZ1515,TRUE,_xll.ohTrigger(Trigger,Trigger12M))</f>
        <v>1.8793721156415095E-2</v>
      </c>
      <c r="BD1515" s="246">
        <f>_xll.qlIndexFixing($BE$1,AZ1515,TRUE,_xll.ohTrigger(Trigger,Trigger12M))</f>
        <v>1.8842867178439186E-2</v>
      </c>
    </row>
    <row r="1516" spans="51:56" ht="11.25" customHeight="1" x14ac:dyDescent="0.25">
      <c r="AY1516" s="102" t="s">
        <v>83</v>
      </c>
      <c r="AZ1516" s="101">
        <f>_xll.qlInterestRateIndexFixingDate(Currency&amp;"ibor"&amp;Tenor,BA1516,Trigger)</f>
        <v>49963</v>
      </c>
      <c r="BA1516" s="101">
        <f>_xll.qlCalendarAdvance(Calendar,BA1515,AY1516,"f",,Trigger)</f>
        <v>49965</v>
      </c>
      <c r="BB1516" s="101">
        <f>_xll.qlInterestRateIndexMaturity(Currency&amp;"ibor"&amp;Tenor,BA1516,Trigger)</f>
        <v>50332</v>
      </c>
      <c r="BC1516" s="246">
        <f>_xll.qlIndexFixing($AC$5,AZ1516,TRUE,_xll.ohTrigger(Trigger,Trigger12M))</f>
        <v>1.8784583615796446E-2</v>
      </c>
      <c r="BD1516" s="246">
        <f>_xll.qlIndexFixing($BE$1,AZ1516,TRUE,_xll.ohTrigger(Trigger,Trigger12M))</f>
        <v>1.8832234975341085E-2</v>
      </c>
    </row>
    <row r="1517" spans="51:56" ht="11.25" customHeight="1" x14ac:dyDescent="0.25">
      <c r="AY1517" s="102" t="s">
        <v>83</v>
      </c>
      <c r="AZ1517" s="101">
        <f>_xll.qlInterestRateIndexFixingDate(Currency&amp;"ibor"&amp;Tenor,BA1517,Trigger)</f>
        <v>49970</v>
      </c>
      <c r="BA1517" s="101">
        <f>_xll.qlCalendarAdvance(Calendar,BA1516,AY1517,"f",,Trigger)</f>
        <v>49972</v>
      </c>
      <c r="BB1517" s="101">
        <f>_xll.qlInterestRateIndexMaturity(Currency&amp;"ibor"&amp;Tenor,BA1517,Trigger)</f>
        <v>50339</v>
      </c>
      <c r="BC1517" s="246">
        <f>_xll.qlIndexFixing($AC$5,AZ1517,TRUE,_xll.ohTrigger(Trigger,Trigger12M))</f>
        <v>1.8775426826772419E-2</v>
      </c>
      <c r="BD1517" s="246">
        <f>_xll.qlIndexFixing($BE$1,AZ1517,TRUE,_xll.ohTrigger(Trigger,Trigger12M))</f>
        <v>1.8821679262645007E-2</v>
      </c>
    </row>
    <row r="1518" spans="51:56" ht="11.25" customHeight="1" x14ac:dyDescent="0.25">
      <c r="AY1518" s="102" t="s">
        <v>83</v>
      </c>
      <c r="AZ1518" s="101">
        <f>_xll.qlInterestRateIndexFixingDate(Currency&amp;"ibor"&amp;Tenor,BA1518,Trigger)</f>
        <v>49977</v>
      </c>
      <c r="BA1518" s="101">
        <f>_xll.qlCalendarAdvance(Calendar,BA1517,AY1518,"f",,Trigger)</f>
        <v>49979</v>
      </c>
      <c r="BB1518" s="101">
        <f>_xll.qlInterestRateIndexMaturity(Currency&amp;"ibor"&amp;Tenor,BA1518,Trigger)</f>
        <v>50343</v>
      </c>
      <c r="BC1518" s="246">
        <f>_xll.qlIndexFixing($AC$5,AZ1518,TRUE,_xll.ohTrigger(Trigger,Trigger12M))</f>
        <v>1.8767618498529193E-2</v>
      </c>
      <c r="BD1518" s="246">
        <f>_xll.qlIndexFixing($BE$1,AZ1518,TRUE,_xll.ohTrigger(Trigger,Trigger12M))</f>
        <v>1.8811831384373062E-2</v>
      </c>
    </row>
    <row r="1519" spans="51:56" ht="11.25" customHeight="1" x14ac:dyDescent="0.25">
      <c r="AY1519" s="102" t="s">
        <v>83</v>
      </c>
      <c r="AZ1519" s="101">
        <f>_xll.qlInterestRateIndexFixingDate(Currency&amp;"ibor"&amp;Tenor,BA1519,Trigger)</f>
        <v>49984</v>
      </c>
      <c r="BA1519" s="101">
        <f>_xll.qlCalendarAdvance(Calendar,BA1518,AY1519,"f",,Trigger)</f>
        <v>49986</v>
      </c>
      <c r="BB1519" s="101">
        <f>_xll.qlInterestRateIndexMaturity(Currency&amp;"ibor"&amp;Tenor,BA1519,Trigger)</f>
        <v>50353</v>
      </c>
      <c r="BC1519" s="246">
        <f>_xll.qlIndexFixing($AC$5,AZ1519,TRUE,_xll.ohTrigger(Trigger,Trigger12M))</f>
        <v>1.8757055505632971E-2</v>
      </c>
      <c r="BD1519" s="246">
        <f>_xll.qlIndexFixing($BE$1,AZ1519,TRUE,_xll.ohTrigger(Trigger,Trigger12M))</f>
        <v>1.8800797298796676E-2</v>
      </c>
    </row>
    <row r="1520" spans="51:56" ht="11.25" customHeight="1" x14ac:dyDescent="0.25">
      <c r="AY1520" s="102" t="s">
        <v>83</v>
      </c>
      <c r="AZ1520" s="101">
        <f>_xll.qlInterestRateIndexFixingDate(Currency&amp;"ibor"&amp;Tenor,BA1520,Trigger)</f>
        <v>49991</v>
      </c>
      <c r="BA1520" s="101">
        <f>_xll.qlCalendarAdvance(Calendar,BA1519,AY1520,"f",,Trigger)</f>
        <v>49993</v>
      </c>
      <c r="BB1520" s="101">
        <f>_xll.qlInterestRateIndexMaturity(Currency&amp;"ibor"&amp;Tenor,BA1520,Trigger)</f>
        <v>50360</v>
      </c>
      <c r="BC1520" s="246">
        <f>_xll.qlIndexFixing($AC$5,AZ1520,TRUE,_xll.ohTrigger(Trigger,Trigger12M))</f>
        <v>1.8747840974581546E-2</v>
      </c>
      <c r="BD1520" s="246">
        <f>_xll.qlIndexFixing($BE$1,AZ1520,TRUE,_xll.ohTrigger(Trigger,Trigger12M))</f>
        <v>1.8790471042856322E-2</v>
      </c>
    </row>
    <row r="1521" spans="51:56" ht="11.25" customHeight="1" x14ac:dyDescent="0.25">
      <c r="AY1521" s="102" t="s">
        <v>83</v>
      </c>
      <c r="AZ1521" s="101">
        <f>_xll.qlInterestRateIndexFixingDate(Currency&amp;"ibor"&amp;Tenor,BA1521,Trigger)</f>
        <v>49998</v>
      </c>
      <c r="BA1521" s="101">
        <f>_xll.qlCalendarAdvance(Calendar,BA1520,AY1521,"f",,Trigger)</f>
        <v>50000</v>
      </c>
      <c r="BB1521" s="101">
        <f>_xll.qlInterestRateIndexMaturity(Currency&amp;"ibor"&amp;Tenor,BA1521,Trigger)</f>
        <v>50367</v>
      </c>
      <c r="BC1521" s="246">
        <f>_xll.qlIndexFixing($AC$5,AZ1521,TRUE,_xll.ohTrigger(Trigger,Trigger12M))</f>
        <v>1.8738607197253832E-2</v>
      </c>
      <c r="BD1521" s="246">
        <f>_xll.qlIndexFixing($BE$1,AZ1521,TRUE,_xll.ohTrigger(Trigger,Trigger12M))</f>
        <v>1.8780221267741776E-2</v>
      </c>
    </row>
    <row r="1522" spans="51:56" ht="11.25" customHeight="1" x14ac:dyDescent="0.25">
      <c r="AY1522" s="102" t="s">
        <v>83</v>
      </c>
      <c r="AZ1522" s="101">
        <f>_xll.qlInterestRateIndexFixingDate(Currency&amp;"ibor"&amp;Tenor,BA1522,Trigger)</f>
        <v>50005</v>
      </c>
      <c r="BA1522" s="101">
        <f>_xll.qlCalendarAdvance(Calendar,BA1521,AY1522,"f",,Trigger)</f>
        <v>50007</v>
      </c>
      <c r="BB1522" s="101">
        <f>_xll.qlInterestRateIndexMaturity(Currency&amp;"ibor"&amp;Tenor,BA1522,Trigger)</f>
        <v>50374</v>
      </c>
      <c r="BC1522" s="246">
        <f>_xll.qlIndexFixing($AC$5,AZ1522,TRUE,_xll.ohTrigger(Trigger,Trigger12M))</f>
        <v>1.8729354174184115E-2</v>
      </c>
      <c r="BD1522" s="246">
        <f>_xll.qlIndexFixing($BE$1,AZ1522,TRUE,_xll.ohTrigger(Trigger,Trigger12M))</f>
        <v>1.8770047971103321E-2</v>
      </c>
    </row>
    <row r="1523" spans="51:56" ht="11.25" customHeight="1" x14ac:dyDescent="0.25">
      <c r="AY1523" s="102" t="s">
        <v>83</v>
      </c>
      <c r="AZ1523" s="101">
        <f>_xll.qlInterestRateIndexFixingDate(Currency&amp;"ibor"&amp;Tenor,BA1523,Trigger)</f>
        <v>50012</v>
      </c>
      <c r="BA1523" s="101">
        <f>_xll.qlCalendarAdvance(Calendar,BA1522,AY1523,"f",,Trigger)</f>
        <v>50014</v>
      </c>
      <c r="BB1523" s="101">
        <f>_xll.qlInterestRateIndexMaturity(Currency&amp;"ibor"&amp;Tenor,BA1523,Trigger)</f>
        <v>50381</v>
      </c>
      <c r="BC1523" s="246">
        <f>_xll.qlIndexFixing($AC$5,AZ1523,TRUE,_xll.ohTrigger(Trigger,Trigger12M))</f>
        <v>1.8720081905909076E-2</v>
      </c>
      <c r="BD1523" s="246">
        <f>_xll.qlIndexFixing($BE$1,AZ1523,TRUE,_xll.ohTrigger(Trigger,Trigger12M))</f>
        <v>1.8759951150607995E-2</v>
      </c>
    </row>
    <row r="1524" spans="51:56" ht="11.25" customHeight="1" x14ac:dyDescent="0.25">
      <c r="AY1524" s="102" t="s">
        <v>83</v>
      </c>
      <c r="AZ1524" s="101">
        <f>_xll.qlInterestRateIndexFixingDate(Currency&amp;"ibor"&amp;Tenor,BA1524,Trigger)</f>
        <v>50019</v>
      </c>
      <c r="BA1524" s="101">
        <f>_xll.qlCalendarAdvance(Calendar,BA1523,AY1524,"f",,Trigger)</f>
        <v>50021</v>
      </c>
      <c r="BB1524" s="101">
        <f>_xll.qlInterestRateIndexMaturity(Currency&amp;"ibor"&amp;Tenor,BA1524,Trigger)</f>
        <v>50388</v>
      </c>
      <c r="BC1524" s="246">
        <f>_xll.qlIndexFixing($AC$5,AZ1524,TRUE,_xll.ohTrigger(Trigger,Trigger12M))</f>
        <v>1.8710790392965401E-2</v>
      </c>
      <c r="BD1524" s="246">
        <f>_xll.qlIndexFixing($BE$1,AZ1524,TRUE,_xll.ohTrigger(Trigger,Trigger12M))</f>
        <v>1.87499308039407E-2</v>
      </c>
    </row>
    <row r="1525" spans="51:56" ht="11.25" customHeight="1" x14ac:dyDescent="0.25">
      <c r="AY1525" s="102" t="s">
        <v>83</v>
      </c>
      <c r="AZ1525" s="101">
        <f>_xll.qlInterestRateIndexFixingDate(Currency&amp;"ibor"&amp;Tenor,BA1525,Trigger)</f>
        <v>50026</v>
      </c>
      <c r="BA1525" s="101">
        <f>_xll.qlCalendarAdvance(Calendar,BA1524,AY1525,"f",,Trigger)</f>
        <v>50028</v>
      </c>
      <c r="BB1525" s="101">
        <f>_xll.qlInterestRateIndexMaturity(Currency&amp;"ibor"&amp;Tenor,BA1525,Trigger)</f>
        <v>50395</v>
      </c>
      <c r="BC1525" s="246">
        <f>_xll.qlIndexFixing($AC$5,AZ1525,TRUE,_xll.ohTrigger(Trigger,Trigger12M))</f>
        <v>1.8701479635891732E-2</v>
      </c>
      <c r="BD1525" s="246">
        <f>_xll.qlIndexFixing($BE$1,AZ1525,TRUE,_xll.ohTrigger(Trigger,Trigger12M))</f>
        <v>1.8739986928804204E-2</v>
      </c>
    </row>
    <row r="1526" spans="51:56" ht="11.25" customHeight="1" x14ac:dyDescent="0.25">
      <c r="AY1526" s="102" t="s">
        <v>83</v>
      </c>
      <c r="AZ1526" s="101">
        <f>_xll.qlInterestRateIndexFixingDate(Currency&amp;"ibor"&amp;Tenor,BA1526,Trigger)</f>
        <v>50032</v>
      </c>
      <c r="BA1526" s="101">
        <f>_xll.qlCalendarAdvance(Calendar,BA1525,AY1526,"f",,Trigger)</f>
        <v>50038</v>
      </c>
      <c r="BB1526" s="101">
        <f>_xll.qlInterestRateIndexMaturity(Currency&amp;"ibor"&amp;Tenor,BA1526,Trigger)</f>
        <v>50403</v>
      </c>
      <c r="BC1526" s="246">
        <f>_xll.qlIndexFixing($AC$5,AZ1526,TRUE,_xll.ohTrigger(Trigger,Trigger12M))</f>
        <v>1.8688574156013306E-2</v>
      </c>
      <c r="BD1526" s="246">
        <f>_xll.qlIndexFixing($BE$1,AZ1526,TRUE,_xll.ohTrigger(Trigger,Trigger12M))</f>
        <v>1.8726251219534341E-2</v>
      </c>
    </row>
    <row r="1527" spans="51:56" ht="11.25" customHeight="1" x14ac:dyDescent="0.25">
      <c r="AY1527" s="102" t="s">
        <v>83</v>
      </c>
      <c r="AZ1527" s="101">
        <f>_xll.qlInterestRateIndexFixingDate(Currency&amp;"ibor"&amp;Tenor,BA1527,Trigger)</f>
        <v>50040</v>
      </c>
      <c r="BA1527" s="101">
        <f>_xll.qlCalendarAdvance(Calendar,BA1526,AY1527,"f",,Trigger)</f>
        <v>50045</v>
      </c>
      <c r="BB1527" s="101">
        <f>_xll.qlInterestRateIndexMaturity(Currency&amp;"ibor"&amp;Tenor,BA1527,Trigger)</f>
        <v>50410</v>
      </c>
      <c r="BC1527" s="246">
        <f>_xll.qlIndexFixing($AC$5,AZ1527,TRUE,_xll.ohTrigger(Trigger,Trigger12M))</f>
        <v>1.8679159554641934E-2</v>
      </c>
      <c r="BD1527" s="246">
        <f>_xll.qlIndexFixing($BE$1,AZ1527,TRUE,_xll.ohTrigger(Trigger,Trigger12M))</f>
        <v>1.8716483135348443E-2</v>
      </c>
    </row>
    <row r="1528" spans="51:56" ht="11.25" customHeight="1" x14ac:dyDescent="0.25">
      <c r="AY1528" s="102" t="s">
        <v>83</v>
      </c>
      <c r="AZ1528" s="101">
        <f>_xll.qlInterestRateIndexFixingDate(Currency&amp;"ibor"&amp;Tenor,BA1528,Trigger)</f>
        <v>50048</v>
      </c>
      <c r="BA1528" s="101">
        <f>_xll.qlCalendarAdvance(Calendar,BA1527,AY1528,"f",,Trigger)</f>
        <v>50052</v>
      </c>
      <c r="BB1528" s="101">
        <f>_xll.qlInterestRateIndexMaturity(Currency&amp;"ibor"&amp;Tenor,BA1528,Trigger)</f>
        <v>50417</v>
      </c>
      <c r="BC1528" s="246">
        <f>_xll.qlIndexFixing($AC$5,AZ1528,TRUE,_xll.ohTrigger(Trigger,Trigger12M))</f>
        <v>1.8669725607647378E-2</v>
      </c>
      <c r="BD1528" s="246">
        <f>_xll.qlIndexFixing($BE$1,AZ1528,TRUE,_xll.ohTrigger(Trigger,Trigger12M))</f>
        <v>1.8706791506868096E-2</v>
      </c>
    </row>
    <row r="1529" spans="51:56" ht="11.25" customHeight="1" x14ac:dyDescent="0.25">
      <c r="AY1529" s="102" t="s">
        <v>83</v>
      </c>
      <c r="AZ1529" s="101">
        <f>_xll.qlInterestRateIndexFixingDate(Currency&amp;"ibor"&amp;Tenor,BA1529,Trigger)</f>
        <v>50055</v>
      </c>
      <c r="BA1529" s="101">
        <f>_xll.qlCalendarAdvance(Calendar,BA1528,AY1529,"f",,Trigger)</f>
        <v>50059</v>
      </c>
      <c r="BB1529" s="101">
        <f>_xll.qlInterestRateIndexMaturity(Currency&amp;"ibor"&amp;Tenor,BA1529,Trigger)</f>
        <v>50424</v>
      </c>
      <c r="BC1529" s="246">
        <f>_xll.qlIndexFixing($AC$5,AZ1529,TRUE,_xll.ohTrigger(Trigger,Trigger12M))</f>
        <v>1.8660272315575831E-2</v>
      </c>
      <c r="BD1529" s="246">
        <f>_xll.qlIndexFixing($BE$1,AZ1529,TRUE,_xll.ohTrigger(Trigger,Trigger12M))</f>
        <v>1.8697176331883336E-2</v>
      </c>
    </row>
    <row r="1530" spans="51:56" ht="11.25" customHeight="1" x14ac:dyDescent="0.25">
      <c r="AY1530" s="102" t="s">
        <v>83</v>
      </c>
      <c r="AZ1530" s="101">
        <f>_xll.qlInterestRateIndexFixingDate(Currency&amp;"ibor"&amp;Tenor,BA1530,Trigger)</f>
        <v>50062</v>
      </c>
      <c r="BA1530" s="101">
        <f>_xll.qlCalendarAdvance(Calendar,BA1529,AY1530,"f",,Trigger)</f>
        <v>50066</v>
      </c>
      <c r="BB1530" s="101">
        <f>_xll.qlInterestRateIndexMaturity(Currency&amp;"ibor"&amp;Tenor,BA1530,Trigger)</f>
        <v>50431</v>
      </c>
      <c r="BC1530" s="246">
        <f>_xll.qlIndexFixing($AC$5,AZ1530,TRUE,_xll.ohTrigger(Trigger,Trigger12M))</f>
        <v>1.8650799678975455E-2</v>
      </c>
      <c r="BD1530" s="246">
        <f>_xll.qlIndexFixing($BE$1,AZ1530,TRUE,_xll.ohTrigger(Trigger,Trigger12M))</f>
        <v>1.8687637608201947E-2</v>
      </c>
    </row>
    <row r="1531" spans="51:56" ht="11.25" customHeight="1" x14ac:dyDescent="0.25">
      <c r="AY1531" s="102" t="s">
        <v>83</v>
      </c>
      <c r="AZ1531" s="101">
        <f>_xll.qlInterestRateIndexFixingDate(Currency&amp;"ibor"&amp;Tenor,BA1531,Trigger)</f>
        <v>50069</v>
      </c>
      <c r="BA1531" s="101">
        <f>_xll.qlCalendarAdvance(Calendar,BA1530,AY1531,"f",,Trigger)</f>
        <v>50073</v>
      </c>
      <c r="BB1531" s="101">
        <f>_xll.qlInterestRateIndexMaturity(Currency&amp;"ibor"&amp;Tenor,BA1531,Trigger)</f>
        <v>50438</v>
      </c>
      <c r="BC1531" s="246">
        <f>_xll.qlIndexFixing($AC$5,AZ1531,TRUE,_xll.ohTrigger(Trigger,Trigger12M))</f>
        <v>1.8641307698394415E-2</v>
      </c>
      <c r="BD1531" s="246">
        <f>_xll.qlIndexFixing($BE$1,AZ1531,TRUE,_xll.ohTrigger(Trigger,Trigger12M))</f>
        <v>1.8678175333648135E-2</v>
      </c>
    </row>
    <row r="1532" spans="51:56" ht="11.25" customHeight="1" x14ac:dyDescent="0.25">
      <c r="AY1532" s="102" t="s">
        <v>83</v>
      </c>
      <c r="AZ1532" s="101">
        <f>_xll.qlInterestRateIndexFixingDate(Currency&amp;"ibor"&amp;Tenor,BA1532,Trigger)</f>
        <v>50076</v>
      </c>
      <c r="BA1532" s="101">
        <f>_xll.qlCalendarAdvance(Calendar,BA1531,AY1532,"f",,Trigger)</f>
        <v>50080</v>
      </c>
      <c r="BB1532" s="101">
        <f>_xll.qlInterestRateIndexMaturity(Currency&amp;"ibor"&amp;Tenor,BA1532,Trigger)</f>
        <v>50445</v>
      </c>
      <c r="BC1532" s="246">
        <f>_xll.qlIndexFixing($AC$5,AZ1532,TRUE,_xll.ohTrigger(Trigger,Trigger12M))</f>
        <v>1.8631796374382625E-2</v>
      </c>
      <c r="BD1532" s="246">
        <f>_xll.qlIndexFixing($BE$1,AZ1532,TRUE,_xll.ohTrigger(Trigger,Trigger12M))</f>
        <v>1.866878950606472E-2</v>
      </c>
    </row>
    <row r="1533" spans="51:56" ht="11.25" customHeight="1" x14ac:dyDescent="0.25">
      <c r="AY1533" s="102" t="s">
        <v>83</v>
      </c>
      <c r="AZ1533" s="101">
        <f>_xll.qlInterestRateIndexFixingDate(Currency&amp;"ibor"&amp;Tenor,BA1533,Trigger)</f>
        <v>50083</v>
      </c>
      <c r="BA1533" s="101">
        <f>_xll.qlCalendarAdvance(Calendar,BA1532,AY1533,"f",,Trigger)</f>
        <v>50087</v>
      </c>
      <c r="BB1533" s="101">
        <f>_xll.qlInterestRateIndexMaturity(Currency&amp;"ibor"&amp;Tenor,BA1533,Trigger)</f>
        <v>50452</v>
      </c>
      <c r="BC1533" s="246">
        <f>_xll.qlIndexFixing($AC$5,AZ1533,TRUE,_xll.ohTrigger(Trigger,Trigger12M))</f>
        <v>1.8622265707491321E-2</v>
      </c>
      <c r="BD1533" s="246">
        <f>_xll.qlIndexFixing($BE$1,AZ1533,TRUE,_xll.ohTrigger(Trigger,Trigger12M))</f>
        <v>1.8659480123311385E-2</v>
      </c>
    </row>
    <row r="1534" spans="51:56" ht="11.25" customHeight="1" x14ac:dyDescent="0.25">
      <c r="AY1534" s="102" t="s">
        <v>83</v>
      </c>
      <c r="AZ1534" s="101">
        <f>_xll.qlInterestRateIndexFixingDate(Currency&amp;"ibor"&amp;Tenor,BA1534,Trigger)</f>
        <v>50090</v>
      </c>
      <c r="BA1534" s="101">
        <f>_xll.qlCalendarAdvance(Calendar,BA1533,AY1534,"f",,Trigger)</f>
        <v>50094</v>
      </c>
      <c r="BB1534" s="101">
        <f>_xll.qlInterestRateIndexMaturity(Currency&amp;"ibor"&amp;Tenor,BA1534,Trigger)</f>
        <v>50459</v>
      </c>
      <c r="BC1534" s="246">
        <f>_xll.qlIndexFixing($AC$5,AZ1534,TRUE,_xll.ohTrigger(Trigger,Trigger12M))</f>
        <v>1.8612715698272168E-2</v>
      </c>
      <c r="BD1534" s="246">
        <f>_xll.qlIndexFixing($BE$1,AZ1534,TRUE,_xll.ohTrigger(Trigger,Trigger12M))</f>
        <v>1.8650247183265339E-2</v>
      </c>
    </row>
    <row r="1535" spans="51:56" ht="11.25" customHeight="1" x14ac:dyDescent="0.25">
      <c r="AY1535" s="102" t="s">
        <v>83</v>
      </c>
      <c r="AZ1535" s="101">
        <f>_xll.qlInterestRateIndexFixingDate(Currency&amp;"ibor"&amp;Tenor,BA1535,Trigger)</f>
        <v>50097</v>
      </c>
      <c r="BA1535" s="101">
        <f>_xll.qlCalendarAdvance(Calendar,BA1534,AY1535,"f",,Trigger)</f>
        <v>50101</v>
      </c>
      <c r="BB1535" s="101">
        <f>_xll.qlInterestRateIndexMaturity(Currency&amp;"ibor"&amp;Tenor,BA1535,Trigger)</f>
        <v>50466</v>
      </c>
      <c r="BC1535" s="246">
        <f>_xll.qlIndexFixing($AC$5,AZ1535,TRUE,_xll.ohTrigger(Trigger,Trigger12M))</f>
        <v>1.8603146347278585E-2</v>
      </c>
      <c r="BD1535" s="246">
        <f>_xll.qlIndexFixing($BE$1,AZ1535,TRUE,_xll.ohTrigger(Trigger,Trigger12M))</f>
        <v>1.8641090683821308E-2</v>
      </c>
    </row>
    <row r="1536" spans="51:56" ht="11.25" customHeight="1" x14ac:dyDescent="0.25">
      <c r="AY1536" s="102" t="s">
        <v>83</v>
      </c>
      <c r="AZ1536" s="101">
        <f>_xll.qlInterestRateIndexFixingDate(Currency&amp;"ibor"&amp;Tenor,BA1536,Trigger)</f>
        <v>50104</v>
      </c>
      <c r="BA1536" s="101">
        <f>_xll.qlCalendarAdvance(Calendar,BA1535,AY1536,"f",,Trigger)</f>
        <v>50108</v>
      </c>
      <c r="BB1536" s="101">
        <f>_xll.qlInterestRateIndexMaturity(Currency&amp;"ibor"&amp;Tenor,BA1536,Trigger)</f>
        <v>50473</v>
      </c>
      <c r="BC1536" s="246">
        <f>_xll.qlIndexFixing($AC$5,AZ1536,TRUE,_xll.ohTrigger(Trigger,Trigger12M))</f>
        <v>1.8593557655064871E-2</v>
      </c>
      <c r="BD1536" s="246">
        <f>_xll.qlIndexFixing($BE$1,AZ1536,TRUE,_xll.ohTrigger(Trigger,Trigger12M))</f>
        <v>1.8632010622891094E-2</v>
      </c>
    </row>
    <row r="1537" spans="51:56" ht="11.25" customHeight="1" x14ac:dyDescent="0.25">
      <c r="AY1537" s="102" t="s">
        <v>83</v>
      </c>
      <c r="AZ1537" s="101">
        <f>_xll.qlInterestRateIndexFixingDate(Currency&amp;"ibor"&amp;Tenor,BA1537,Trigger)</f>
        <v>50111</v>
      </c>
      <c r="BA1537" s="101">
        <f>_xll.qlCalendarAdvance(Calendar,BA1536,AY1537,"f",,Trigger)</f>
        <v>50115</v>
      </c>
      <c r="BB1537" s="101">
        <f>_xll.qlInterestRateIndexMaturity(Currency&amp;"ibor"&amp;Tenor,BA1537,Trigger)</f>
        <v>50480</v>
      </c>
      <c r="BC1537" s="246">
        <f>_xll.qlIndexFixing($AC$5,AZ1537,TRUE,_xll.ohTrigger(Trigger,Trigger12M))</f>
        <v>1.8583949622186412E-2</v>
      </c>
      <c r="BD1537" s="246">
        <f>_xll.qlIndexFixing($BE$1,AZ1537,TRUE,_xll.ohTrigger(Trigger,Trigger12M))</f>
        <v>1.8623006998404468E-2</v>
      </c>
    </row>
    <row r="1538" spans="51:56" ht="11.25" customHeight="1" x14ac:dyDescent="0.25">
      <c r="AY1538" s="102" t="s">
        <v>83</v>
      </c>
      <c r="AZ1538" s="101">
        <f>_xll.qlInterestRateIndexFixingDate(Currency&amp;"ibor"&amp;Tenor,BA1538,Trigger)</f>
        <v>50118</v>
      </c>
      <c r="BA1538" s="101">
        <f>_xll.qlCalendarAdvance(Calendar,BA1537,AY1538,"f",,Trigger)</f>
        <v>50122</v>
      </c>
      <c r="BB1538" s="101">
        <f>_xll.qlInterestRateIndexMaturity(Currency&amp;"ibor"&amp;Tenor,BA1538,Trigger)</f>
        <v>50487</v>
      </c>
      <c r="BC1538" s="246">
        <f>_xll.qlIndexFixing($AC$5,AZ1538,TRUE,_xll.ohTrigger(Trigger,Trigger12M))</f>
        <v>1.8574322249199485E-2</v>
      </c>
      <c r="BD1538" s="246">
        <f>_xll.qlIndexFixing($BE$1,AZ1538,TRUE,_xll.ohTrigger(Trigger,Trigger12M))</f>
        <v>1.8614079808308492E-2</v>
      </c>
    </row>
    <row r="1539" spans="51:56" ht="11.25" customHeight="1" x14ac:dyDescent="0.25">
      <c r="AY1539" s="102" t="s">
        <v>83</v>
      </c>
      <c r="AZ1539" s="101">
        <f>_xll.qlInterestRateIndexFixingDate(Currency&amp;"ibor"&amp;Tenor,BA1539,Trigger)</f>
        <v>50125</v>
      </c>
      <c r="BA1539" s="101">
        <f>_xll.qlCalendarAdvance(Calendar,BA1538,AY1539,"f",,Trigger)</f>
        <v>50129</v>
      </c>
      <c r="BB1539" s="101">
        <f>_xll.qlInterestRateIndexMaturity(Currency&amp;"ibor"&amp;Tenor,BA1539,Trigger)</f>
        <v>50494</v>
      </c>
      <c r="BC1539" s="246">
        <f>_xll.qlIndexFixing($AC$5,AZ1539,TRUE,_xll.ohTrigger(Trigger,Trigger12M))</f>
        <v>1.8564675536661662E-2</v>
      </c>
      <c r="BD1539" s="246">
        <f>_xll.qlIndexFixing($BE$1,AZ1539,TRUE,_xll.ohTrigger(Trigger,Trigger12M))</f>
        <v>1.8605229050567537E-2</v>
      </c>
    </row>
    <row r="1540" spans="51:56" ht="11.25" customHeight="1" x14ac:dyDescent="0.25">
      <c r="AY1540" s="102" t="s">
        <v>83</v>
      </c>
      <c r="AZ1540" s="101">
        <f>_xll.qlInterestRateIndexFixingDate(Currency&amp;"ibor"&amp;Tenor,BA1540,Trigger)</f>
        <v>50131</v>
      </c>
      <c r="BA1540" s="101">
        <f>_xll.qlCalendarAdvance(Calendar,BA1539,AY1540,"f",,Trigger)</f>
        <v>50137</v>
      </c>
      <c r="BB1540" s="101">
        <f>_xll.qlInterestRateIndexMaturity(Currency&amp;"ibor"&amp;Tenor,BA1540,Trigger)</f>
        <v>50502</v>
      </c>
      <c r="BC1540" s="246">
        <f>_xll.qlIndexFixing($AC$5,AZ1540,TRUE,_xll.ohTrigger(Trigger,Trigger12M))</f>
        <v>1.8553627041967186E-2</v>
      </c>
      <c r="BD1540" s="246">
        <f>_xll.qlIndexFixing($BE$1,AZ1540,TRUE,_xll.ohTrigger(Trigger,Trigger12M))</f>
        <v>1.8595207486914088E-2</v>
      </c>
    </row>
    <row r="1541" spans="51:56" ht="11.25" customHeight="1" x14ac:dyDescent="0.25">
      <c r="AY1541" s="102" t="s">
        <v>83</v>
      </c>
      <c r="AZ1541" s="101">
        <f>_xll.qlInterestRateIndexFixingDate(Currency&amp;"ibor"&amp;Tenor,BA1541,Trigger)</f>
        <v>50140</v>
      </c>
      <c r="BA1541" s="101">
        <f>_xll.qlCalendarAdvance(Calendar,BA1540,AY1541,"f",,Trigger)</f>
        <v>50144</v>
      </c>
      <c r="BB1541" s="101">
        <f>_xll.qlInterestRateIndexMaturity(Currency&amp;"ibor"&amp;Tenor,BA1541,Trigger)</f>
        <v>50509</v>
      </c>
      <c r="BC1541" s="246">
        <f>_xll.qlIndexFixing($AC$5,AZ1541,TRUE,_xll.ohTrigger(Trigger,Trigger12M))</f>
        <v>1.8543938889418271E-2</v>
      </c>
      <c r="BD1541" s="246">
        <f>_xll.qlIndexFixing($BE$1,AZ1541,TRUE,_xll.ohTrigger(Trigger,Trigger12M))</f>
        <v>1.8586520506017494E-2</v>
      </c>
    </row>
    <row r="1542" spans="51:56" ht="11.25" customHeight="1" x14ac:dyDescent="0.25">
      <c r="AY1542" s="102" t="s">
        <v>83</v>
      </c>
      <c r="AZ1542" s="101">
        <f>_xll.qlInterestRateIndexFixingDate(Currency&amp;"ibor"&amp;Tenor,BA1542,Trigger)</f>
        <v>50147</v>
      </c>
      <c r="BA1542" s="101">
        <f>_xll.qlCalendarAdvance(Calendar,BA1541,AY1542,"f",,Trigger)</f>
        <v>50151</v>
      </c>
      <c r="BB1542" s="101">
        <f>_xll.qlInterestRateIndexMaturity(Currency&amp;"ibor"&amp;Tenor,BA1542,Trigger)</f>
        <v>50516</v>
      </c>
      <c r="BC1542" s="246">
        <f>_xll.qlIndexFixing($AC$5,AZ1542,TRUE,_xll.ohTrigger(Trigger,Trigger12M))</f>
        <v>1.8534231399078151E-2</v>
      </c>
      <c r="BD1542" s="246">
        <f>_xll.qlIndexFixing($BE$1,AZ1542,TRUE,_xll.ohTrigger(Trigger,Trigger12M))</f>
        <v>1.857790995119207E-2</v>
      </c>
    </row>
    <row r="1543" spans="51:56" ht="11.25" customHeight="1" x14ac:dyDescent="0.25">
      <c r="AY1543" s="102" t="s">
        <v>83</v>
      </c>
      <c r="AZ1543" s="101">
        <f>_xll.qlInterestRateIndexFixingDate(Currency&amp;"ibor"&amp;Tenor,BA1543,Trigger)</f>
        <v>50154</v>
      </c>
      <c r="BA1543" s="101">
        <f>_xll.qlCalendarAdvance(Calendar,BA1542,AY1543,"f",,Trigger)</f>
        <v>50158</v>
      </c>
      <c r="BB1543" s="101">
        <f>_xll.qlInterestRateIndexMaturity(Currency&amp;"ibor"&amp;Tenor,BA1543,Trigger)</f>
        <v>50523</v>
      </c>
      <c r="BC1543" s="246">
        <f>_xll.qlIndexFixing($AC$5,AZ1543,TRUE,_xll.ohTrigger(Trigger,Trigger12M))</f>
        <v>1.8524504571509667E-2</v>
      </c>
      <c r="BD1543" s="246">
        <f>_xll.qlIndexFixing($BE$1,AZ1543,TRUE,_xll.ohTrigger(Trigger,Trigger12M))</f>
        <v>1.8569375820474018E-2</v>
      </c>
    </row>
    <row r="1544" spans="51:56" ht="11.25" customHeight="1" x14ac:dyDescent="0.25">
      <c r="AY1544" s="102" t="s">
        <v>83</v>
      </c>
      <c r="AZ1544" s="101">
        <f>_xll.qlInterestRateIndexFixingDate(Currency&amp;"ibor"&amp;Tenor,BA1544,Trigger)</f>
        <v>50160</v>
      </c>
      <c r="BA1544" s="101">
        <f>_xll.qlCalendarAdvance(Calendar,BA1543,AY1544,"f",,Trigger)</f>
        <v>50165</v>
      </c>
      <c r="BB1544" s="101">
        <f>_xll.qlInterestRateIndexMaturity(Currency&amp;"ibor"&amp;Tenor,BA1544,Trigger)</f>
        <v>50530</v>
      </c>
      <c r="BC1544" s="246">
        <f>_xll.qlIndexFixing($AC$5,AZ1544,TRUE,_xll.ohTrigger(Trigger,Trigger12M))</f>
        <v>1.851475840727565E-2</v>
      </c>
      <c r="BD1544" s="246">
        <f>_xll.qlIndexFixing($BE$1,AZ1544,TRUE,_xll.ohTrigger(Trigger,Trigger12M))</f>
        <v>1.8560918111917932E-2</v>
      </c>
    </row>
    <row r="1545" spans="51:56" ht="11.25" customHeight="1" x14ac:dyDescent="0.25">
      <c r="AY1545" s="102" t="s">
        <v>83</v>
      </c>
      <c r="AZ1545" s="101">
        <f>_xll.qlInterestRateIndexFixingDate(Currency&amp;"ibor"&amp;Tenor,BA1545,Trigger)</f>
        <v>50168</v>
      </c>
      <c r="BA1545" s="101">
        <f>_xll.qlCalendarAdvance(Calendar,BA1544,AY1545,"f",,Trigger)</f>
        <v>50172</v>
      </c>
      <c r="BB1545" s="101">
        <f>_xll.qlInterestRateIndexMaturity(Currency&amp;"ibor"&amp;Tenor,BA1545,Trigger)</f>
        <v>50537</v>
      </c>
      <c r="BC1545" s="246">
        <f>_xll.qlIndexFixing($AC$5,AZ1545,TRUE,_xll.ohTrigger(Trigger,Trigger12M))</f>
        <v>1.8504992906941131E-2</v>
      </c>
      <c r="BD1545" s="246">
        <f>_xll.qlIndexFixing($BE$1,AZ1545,TRUE,_xll.ohTrigger(Trigger,Trigger12M))</f>
        <v>1.855253682359484E-2</v>
      </c>
    </row>
    <row r="1546" spans="51:56" ht="11.25" customHeight="1" x14ac:dyDescent="0.25">
      <c r="AY1546" s="102" t="s">
        <v>83</v>
      </c>
      <c r="AZ1546" s="101">
        <f>_xll.qlInterestRateIndexFixingDate(Currency&amp;"ibor"&amp;Tenor,BA1546,Trigger)</f>
        <v>50175</v>
      </c>
      <c r="BA1546" s="101">
        <f>_xll.qlCalendarAdvance(Calendar,BA1545,AY1546,"f",,Trigger)</f>
        <v>50179</v>
      </c>
      <c r="BB1546" s="101">
        <f>_xll.qlInterestRateIndexMaturity(Currency&amp;"ibor"&amp;Tenor,BA1546,Trigger)</f>
        <v>50544</v>
      </c>
      <c r="BC1546" s="246">
        <f>_xll.qlIndexFixing($AC$5,AZ1546,TRUE,_xll.ohTrigger(Trigger,Trigger12M))</f>
        <v>1.8495208071071578E-2</v>
      </c>
      <c r="BD1546" s="246">
        <f>_xll.qlIndexFixing($BE$1,AZ1546,TRUE,_xll.ohTrigger(Trigger,Trigger12M))</f>
        <v>1.8544231953594593E-2</v>
      </c>
    </row>
    <row r="1547" spans="51:56" ht="11.25" customHeight="1" x14ac:dyDescent="0.25">
      <c r="AY1547" s="102" t="s">
        <v>83</v>
      </c>
      <c r="AZ1547" s="101">
        <f>_xll.qlInterestRateIndexFixingDate(Currency&amp;"ibor"&amp;Tenor,BA1547,Trigger)</f>
        <v>50182</v>
      </c>
      <c r="BA1547" s="101">
        <f>_xll.qlCalendarAdvance(Calendar,BA1546,AY1547,"f",,Trigger)</f>
        <v>50186</v>
      </c>
      <c r="BB1547" s="101">
        <f>_xll.qlInterestRateIndexMaturity(Currency&amp;"ibor"&amp;Tenor,BA1547,Trigger)</f>
        <v>50551</v>
      </c>
      <c r="BC1547" s="246">
        <f>_xll.qlIndexFixing($AC$5,AZ1547,TRUE,_xll.ohTrigger(Trigger,Trigger12M))</f>
        <v>1.8485403900233333E-2</v>
      </c>
      <c r="BD1547" s="246">
        <f>_xll.qlIndexFixing($BE$1,AZ1547,TRUE,_xll.ohTrigger(Trigger,Trigger12M))</f>
        <v>1.8536003500022821E-2</v>
      </c>
    </row>
    <row r="1548" spans="51:56" ht="11.25" customHeight="1" x14ac:dyDescent="0.25">
      <c r="AY1548" s="102" t="s">
        <v>83</v>
      </c>
      <c r="AZ1548" s="101">
        <f>_xll.qlInterestRateIndexFixingDate(Currency&amp;"ibor"&amp;Tenor,BA1548,Trigger)</f>
        <v>50189</v>
      </c>
      <c r="BA1548" s="101">
        <f>_xll.qlCalendarAdvance(Calendar,BA1547,AY1548,"f",,Trigger)</f>
        <v>50193</v>
      </c>
      <c r="BB1548" s="101">
        <f>_xll.qlInterestRateIndexMaturity(Currency&amp;"ibor"&amp;Tenor,BA1548,Trigger)</f>
        <v>50558</v>
      </c>
      <c r="BC1548" s="246">
        <f>_xll.qlIndexFixing($AC$5,AZ1548,TRUE,_xll.ohTrigger(Trigger,Trigger12M))</f>
        <v>1.8475580394994702E-2</v>
      </c>
      <c r="BD1548" s="246">
        <f>_xll.qlIndexFixing($BE$1,AZ1548,TRUE,_xll.ohTrigger(Trigger,Trigger12M))</f>
        <v>1.8527851461003324E-2</v>
      </c>
    </row>
    <row r="1549" spans="51:56" ht="11.25" customHeight="1" x14ac:dyDescent="0.25">
      <c r="AY1549" s="102" t="s">
        <v>83</v>
      </c>
      <c r="AZ1549" s="101">
        <f>_xll.qlInterestRateIndexFixingDate(Currency&amp;"ibor"&amp;Tenor,BA1549,Trigger)</f>
        <v>50196</v>
      </c>
      <c r="BA1549" s="101">
        <f>_xll.qlCalendarAdvance(Calendar,BA1548,AY1549,"f",,Trigger)</f>
        <v>50200</v>
      </c>
      <c r="BB1549" s="101">
        <f>_xll.qlInterestRateIndexMaturity(Currency&amp;"ibor"&amp;Tenor,BA1549,Trigger)</f>
        <v>50565</v>
      </c>
      <c r="BC1549" s="246">
        <f>_xll.qlIndexFixing($AC$5,AZ1549,TRUE,_xll.ohTrigger(Trigger,Trigger12M))</f>
        <v>1.8465737555924223E-2</v>
      </c>
      <c r="BD1549" s="246">
        <f>_xll.qlIndexFixing($BE$1,AZ1549,TRUE,_xll.ohTrigger(Trigger,Trigger12M))</f>
        <v>1.851977583467786E-2</v>
      </c>
    </row>
    <row r="1550" spans="51:56" ht="11.25" customHeight="1" x14ac:dyDescent="0.25">
      <c r="AY1550" s="102" t="s">
        <v>83</v>
      </c>
      <c r="AZ1550" s="101">
        <f>_xll.qlInterestRateIndexFixingDate(Currency&amp;"ibor"&amp;Tenor,BA1550,Trigger)</f>
        <v>50203</v>
      </c>
      <c r="BA1550" s="101">
        <f>_xll.qlCalendarAdvance(Calendar,BA1549,AY1550,"f",,Trigger)</f>
        <v>50207</v>
      </c>
      <c r="BB1550" s="101">
        <f>_xll.qlInterestRateIndexMaturity(Currency&amp;"ibor"&amp;Tenor,BA1550,Trigger)</f>
        <v>50572</v>
      </c>
      <c r="BC1550" s="246">
        <f>_xll.qlIndexFixing($AC$5,AZ1550,TRUE,_xll.ohTrigger(Trigger,Trigger12M))</f>
        <v>1.8455875383591957E-2</v>
      </c>
      <c r="BD1550" s="246">
        <f>_xll.qlIndexFixing($BE$1,AZ1550,TRUE,_xll.ohTrigger(Trigger,Trigger12M))</f>
        <v>1.8511776619205056E-2</v>
      </c>
    </row>
    <row r="1551" spans="51:56" ht="11.25" customHeight="1" x14ac:dyDescent="0.25">
      <c r="AY1551" s="102" t="s">
        <v>83</v>
      </c>
      <c r="AZ1551" s="101">
        <f>_xll.qlInterestRateIndexFixingDate(Currency&amp;"ibor"&amp;Tenor,BA1551,Trigger)</f>
        <v>50210</v>
      </c>
      <c r="BA1551" s="101">
        <f>_xll.qlCalendarAdvance(Calendar,BA1550,AY1551,"f",,Trigger)</f>
        <v>50214</v>
      </c>
      <c r="BB1551" s="101">
        <f>_xll.qlInterestRateIndexMaturity(Currency&amp;"ibor"&amp;Tenor,BA1551,Trigger)</f>
        <v>50579</v>
      </c>
      <c r="BC1551" s="246">
        <f>_xll.qlIndexFixing($AC$5,AZ1551,TRUE,_xll.ohTrigger(Trigger,Trigger12M))</f>
        <v>1.8445993878569721E-2</v>
      </c>
      <c r="BD1551" s="246">
        <f>_xll.qlIndexFixing($BE$1,AZ1551,TRUE,_xll.ohTrigger(Trigger,Trigger12M))</f>
        <v>1.8503853812760838E-2</v>
      </c>
    </row>
    <row r="1552" spans="51:56" ht="11.25" customHeight="1" x14ac:dyDescent="0.25">
      <c r="AY1552" s="102" t="s">
        <v>83</v>
      </c>
      <c r="AZ1552" s="101">
        <f>_xll.qlInterestRateIndexFixingDate(Currency&amp;"ibor"&amp;Tenor,BA1552,Trigger)</f>
        <v>50217</v>
      </c>
      <c r="BA1552" s="101">
        <f>_xll.qlCalendarAdvance(Calendar,BA1551,AY1552,"f",,Trigger)</f>
        <v>50221</v>
      </c>
      <c r="BB1552" s="101">
        <f>_xll.qlInterestRateIndexMaturity(Currency&amp;"ibor"&amp;Tenor,BA1552,Trigger)</f>
        <v>50586</v>
      </c>
      <c r="BC1552" s="246">
        <f>_xll.qlIndexFixing($AC$5,AZ1552,TRUE,_xll.ohTrigger(Trigger,Trigger12M))</f>
        <v>1.8436093041429333E-2</v>
      </c>
      <c r="BD1552" s="246">
        <f>_xll.qlIndexFixing($BE$1,AZ1552,TRUE,_xll.ohTrigger(Trigger,Trigger12M))</f>
        <v>1.8496007413538865E-2</v>
      </c>
    </row>
    <row r="1553" spans="51:56" ht="11.25" customHeight="1" x14ac:dyDescent="0.25">
      <c r="AY1553" s="102" t="s">
        <v>83</v>
      </c>
      <c r="AZ1553" s="101">
        <f>_xll.qlInterestRateIndexFixingDate(Currency&amp;"ibor"&amp;Tenor,BA1553,Trigger)</f>
        <v>50224</v>
      </c>
      <c r="BA1553" s="101">
        <f>_xll.qlCalendarAdvance(Calendar,BA1552,AY1553,"f",,Trigger)</f>
        <v>50228</v>
      </c>
      <c r="BB1553" s="101">
        <f>_xll.qlInterestRateIndexMaturity(Currency&amp;"ibor"&amp;Tenor,BA1553,Trigger)</f>
        <v>50593</v>
      </c>
      <c r="BC1553" s="246">
        <f>_xll.qlIndexFixing($AC$5,AZ1553,TRUE,_xll.ohTrigger(Trigger,Trigger12M))</f>
        <v>1.8429452450941974E-2</v>
      </c>
      <c r="BD1553" s="246">
        <f>_xll.qlIndexFixing($BE$1,AZ1553,TRUE,_xll.ohTrigger(Trigger,Trigger12M))</f>
        <v>1.8488237419750326E-2</v>
      </c>
    </row>
    <row r="1554" spans="51:56" ht="11.25" customHeight="1" x14ac:dyDescent="0.25">
      <c r="AY1554" s="102" t="s">
        <v>83</v>
      </c>
      <c r="AZ1554" s="101">
        <f>_xll.qlInterestRateIndexFixingDate(Currency&amp;"ibor"&amp;Tenor,BA1554,Trigger)</f>
        <v>50231</v>
      </c>
      <c r="BA1554" s="101">
        <f>_xll.qlCalendarAdvance(Calendar,BA1553,AY1554,"f",,Trigger)</f>
        <v>50235</v>
      </c>
      <c r="BB1554" s="101">
        <f>_xll.qlInterestRateIndexMaturity(Currency&amp;"ibor"&amp;Tenor,BA1554,Trigger)</f>
        <v>50600</v>
      </c>
      <c r="BC1554" s="246">
        <f>_xll.qlIndexFixing($AC$5,AZ1554,TRUE,_xll.ohTrigger(Trigger,Trigger12M))</f>
        <v>1.8424111576719311E-2</v>
      </c>
      <c r="BD1554" s="246">
        <f>_xll.qlIndexFixing($BE$1,AZ1554,TRUE,_xll.ohTrigger(Trigger,Trigger12M))</f>
        <v>1.8480543829623483E-2</v>
      </c>
    </row>
    <row r="1555" spans="51:56" ht="11.25" customHeight="1" x14ac:dyDescent="0.25">
      <c r="AY1555" s="102" t="s">
        <v>83</v>
      </c>
      <c r="AZ1555" s="101">
        <f>_xll.qlInterestRateIndexFixingDate(Currency&amp;"ibor"&amp;Tenor,BA1555,Trigger)</f>
        <v>50238</v>
      </c>
      <c r="BA1555" s="101">
        <f>_xll.qlCalendarAdvance(Calendar,BA1554,AY1555,"f",,Trigger)</f>
        <v>50242</v>
      </c>
      <c r="BB1555" s="101">
        <f>_xll.qlInterestRateIndexMaturity(Currency&amp;"ibor"&amp;Tenor,BA1555,Trigger)</f>
        <v>50607</v>
      </c>
      <c r="BC1555" s="246">
        <f>_xll.qlIndexFixing($AC$5,AZ1555,TRUE,_xll.ohTrigger(Trigger,Trigger12M))</f>
        <v>1.8418759790353133E-2</v>
      </c>
      <c r="BD1555" s="246">
        <f>_xll.qlIndexFixing($BE$1,AZ1555,TRUE,_xll.ohTrigger(Trigger,Trigger12M))</f>
        <v>1.8472926641404128E-2</v>
      </c>
    </row>
    <row r="1556" spans="51:56" ht="11.25" customHeight="1" x14ac:dyDescent="0.25">
      <c r="AY1556" s="102" t="s">
        <v>83</v>
      </c>
      <c r="AZ1556" s="101">
        <f>_xll.qlInterestRateIndexFixingDate(Currency&amp;"ibor"&amp;Tenor,BA1556,Trigger)</f>
        <v>50245</v>
      </c>
      <c r="BA1556" s="101">
        <f>_xll.qlCalendarAdvance(Calendar,BA1555,AY1556,"f",,Trigger)</f>
        <v>50249</v>
      </c>
      <c r="BB1556" s="101">
        <f>_xll.qlInterestRateIndexMaturity(Currency&amp;"ibor"&amp;Tenor,BA1556,Trigger)</f>
        <v>50614</v>
      </c>
      <c r="BC1556" s="246">
        <f>_xll.qlIndexFixing($AC$5,AZ1556,TRUE,_xll.ohTrigger(Trigger,Trigger12M))</f>
        <v>1.84133970920182E-2</v>
      </c>
      <c r="BD1556" s="246">
        <f>_xll.qlIndexFixing($BE$1,AZ1556,TRUE,_xll.ohTrigger(Trigger,Trigger12M))</f>
        <v>1.8465385853355564E-2</v>
      </c>
    </row>
    <row r="1557" spans="51:56" ht="11.25" customHeight="1" x14ac:dyDescent="0.25">
      <c r="AY1557" s="102" t="s">
        <v>83</v>
      </c>
      <c r="AZ1557" s="101">
        <f>_xll.qlInterestRateIndexFixingDate(Currency&amp;"ibor"&amp;Tenor,BA1557,Trigger)</f>
        <v>50252</v>
      </c>
      <c r="BA1557" s="101">
        <f>_xll.qlCalendarAdvance(Calendar,BA1556,AY1557,"f",,Trigger)</f>
        <v>50256</v>
      </c>
      <c r="BB1557" s="101">
        <f>_xll.qlInterestRateIndexMaturity(Currency&amp;"ibor"&amp;Tenor,BA1557,Trigger)</f>
        <v>50621</v>
      </c>
      <c r="BC1557" s="246">
        <f>_xll.qlIndexFixing($AC$5,AZ1557,TRUE,_xll.ohTrigger(Trigger,Trigger12M))</f>
        <v>1.8408023481889715E-2</v>
      </c>
      <c r="BD1557" s="246">
        <f>_xll.qlIndexFixing($BE$1,AZ1557,TRUE,_xll.ohTrigger(Trigger,Trigger12M))</f>
        <v>1.8457921463758842E-2</v>
      </c>
    </row>
    <row r="1558" spans="51:56" ht="11.25" customHeight="1" x14ac:dyDescent="0.25">
      <c r="AY1558" s="102" t="s">
        <v>83</v>
      </c>
      <c r="AZ1558" s="101">
        <f>_xll.qlInterestRateIndexFixingDate(Currency&amp;"ibor"&amp;Tenor,BA1558,Trigger)</f>
        <v>50259</v>
      </c>
      <c r="BA1558" s="101">
        <f>_xll.qlCalendarAdvance(Calendar,BA1557,AY1558,"f",,Trigger)</f>
        <v>50263</v>
      </c>
      <c r="BB1558" s="101">
        <f>_xll.qlInterestRateIndexMaturity(Currency&amp;"ibor"&amp;Tenor,BA1558,Trigger)</f>
        <v>50628</v>
      </c>
      <c r="BC1558" s="246">
        <f>_xll.qlIndexFixing($AC$5,AZ1558,TRUE,_xll.ohTrigger(Trigger,Trigger12M))</f>
        <v>1.840263896014354E-2</v>
      </c>
      <c r="BD1558" s="246">
        <f>_xll.qlIndexFixing($BE$1,AZ1558,TRUE,_xll.ohTrigger(Trigger,Trigger12M))</f>
        <v>1.8450533470911645E-2</v>
      </c>
    </row>
    <row r="1559" spans="51:56" ht="11.25" customHeight="1" x14ac:dyDescent="0.25">
      <c r="AY1559" s="102" t="s">
        <v>83</v>
      </c>
      <c r="AZ1559" s="101">
        <f>_xll.qlInterestRateIndexFixingDate(Currency&amp;"ibor"&amp;Tenor,BA1559,Trigger)</f>
        <v>50266</v>
      </c>
      <c r="BA1559" s="101">
        <f>_xll.qlCalendarAdvance(Calendar,BA1558,AY1559,"f",,Trigger)</f>
        <v>50270</v>
      </c>
      <c r="BB1559" s="101">
        <f>_xll.qlInterestRateIndexMaturity(Currency&amp;"ibor"&amp;Tenor,BA1559,Trigger)</f>
        <v>50635</v>
      </c>
      <c r="BC1559" s="246">
        <f>_xll.qlIndexFixing($AC$5,AZ1559,TRUE,_xll.ohTrigger(Trigger,Trigger12M))</f>
        <v>1.8397243526954658E-2</v>
      </c>
      <c r="BD1559" s="246">
        <f>_xll.qlIndexFixing($BE$1,AZ1559,TRUE,_xll.ohTrigger(Trigger,Trigger12M))</f>
        <v>1.8443221873130067E-2</v>
      </c>
    </row>
    <row r="1560" spans="51:56" ht="11.25" customHeight="1" x14ac:dyDescent="0.25">
      <c r="AY1560" s="102" t="s">
        <v>83</v>
      </c>
      <c r="AZ1560" s="101">
        <f>_xll.qlInterestRateIndexFixingDate(Currency&amp;"ibor"&amp;Tenor,BA1560,Trigger)</f>
        <v>50273</v>
      </c>
      <c r="BA1560" s="101">
        <f>_xll.qlCalendarAdvance(Calendar,BA1559,AY1560,"f",,Trigger)</f>
        <v>50277</v>
      </c>
      <c r="BB1560" s="101">
        <f>_xll.qlInterestRateIndexMaturity(Currency&amp;"ibor"&amp;Tenor,BA1560,Trigger)</f>
        <v>50642</v>
      </c>
      <c r="BC1560" s="246">
        <f>_xll.qlIndexFixing($AC$5,AZ1560,TRUE,_xll.ohTrigger(Trigger,Trigger12M))</f>
        <v>1.8391837182499583E-2</v>
      </c>
      <c r="BD1560" s="246">
        <f>_xll.qlIndexFixing($BE$1,AZ1560,TRUE,_xll.ohTrigger(Trigger,Trigger12M))</f>
        <v>1.8435986668746615E-2</v>
      </c>
    </row>
    <row r="1561" spans="51:56" ht="11.25" customHeight="1" x14ac:dyDescent="0.25">
      <c r="AY1561" s="102" t="s">
        <v>83</v>
      </c>
      <c r="AZ1561" s="101">
        <f>_xll.qlInterestRateIndexFixingDate(Currency&amp;"ibor"&amp;Tenor,BA1561,Trigger)</f>
        <v>50280</v>
      </c>
      <c r="BA1561" s="101">
        <f>_xll.qlCalendarAdvance(Calendar,BA1560,AY1561,"f",,Trigger)</f>
        <v>50284</v>
      </c>
      <c r="BB1561" s="101">
        <f>_xll.qlInterestRateIndexMaturity(Currency&amp;"ibor"&amp;Tenor,BA1561,Trigger)</f>
        <v>50649</v>
      </c>
      <c r="BC1561" s="246">
        <f>_xll.qlIndexFixing($AC$5,AZ1561,TRUE,_xll.ohTrigger(Trigger,Trigger12M))</f>
        <v>1.8386419926954611E-2</v>
      </c>
      <c r="BD1561" s="246">
        <f>_xll.qlIndexFixing($BE$1,AZ1561,TRUE,_xll.ohTrigger(Trigger,Trigger12M))</f>
        <v>1.8428827856111982E-2</v>
      </c>
    </row>
    <row r="1562" spans="51:56" ht="11.25" customHeight="1" x14ac:dyDescent="0.25">
      <c r="AY1562" s="102" t="s">
        <v>83</v>
      </c>
      <c r="AZ1562" s="101">
        <f>_xll.qlInterestRateIndexFixingDate(Currency&amp;"ibor"&amp;Tenor,BA1562,Trigger)</f>
        <v>50287</v>
      </c>
      <c r="BA1562" s="101">
        <f>_xll.qlCalendarAdvance(Calendar,BA1561,AY1562,"f",,Trigger)</f>
        <v>50291</v>
      </c>
      <c r="BB1562" s="101">
        <f>_xll.qlInterestRateIndexMaturity(Currency&amp;"ibor"&amp;Tenor,BA1562,Trigger)</f>
        <v>50656</v>
      </c>
      <c r="BC1562" s="246">
        <f>_xll.qlIndexFixing($AC$5,AZ1562,TRUE,_xll.ohTrigger(Trigger,Trigger12M))</f>
        <v>1.8380991760496481E-2</v>
      </c>
      <c r="BD1562" s="246">
        <f>_xll.qlIndexFixing($BE$1,AZ1562,TRUE,_xll.ohTrigger(Trigger,Trigger12M))</f>
        <v>1.8421745433593935E-2</v>
      </c>
    </row>
    <row r="1563" spans="51:56" ht="11.25" customHeight="1" x14ac:dyDescent="0.25">
      <c r="AY1563" s="102" t="s">
        <v>83</v>
      </c>
      <c r="AZ1563" s="101">
        <f>_xll.qlInterestRateIndexFixingDate(Currency&amp;"ibor"&amp;Tenor,BA1563,Trigger)</f>
        <v>50294</v>
      </c>
      <c r="BA1563" s="101">
        <f>_xll.qlCalendarAdvance(Calendar,BA1562,AY1563,"f",,Trigger)</f>
        <v>50298</v>
      </c>
      <c r="BB1563" s="101">
        <f>_xll.qlInterestRateIndexMaturity(Currency&amp;"ibor"&amp;Tenor,BA1563,Trigger)</f>
        <v>50663</v>
      </c>
      <c r="BC1563" s="246">
        <f>_xll.qlIndexFixing($AC$5,AZ1563,TRUE,_xll.ohTrigger(Trigger,Trigger12M))</f>
        <v>1.8375552683302585E-2</v>
      </c>
      <c r="BD1563" s="246">
        <f>_xll.qlIndexFixing($BE$1,AZ1563,TRUE,_xll.ohTrigger(Trigger,Trigger12M))</f>
        <v>1.841473939957777E-2</v>
      </c>
    </row>
    <row r="1564" spans="51:56" ht="11.25" customHeight="1" x14ac:dyDescent="0.25">
      <c r="AY1564" s="102" t="s">
        <v>83</v>
      </c>
      <c r="AZ1564" s="101">
        <f>_xll.qlInterestRateIndexFixingDate(Currency&amp;"ibor"&amp;Tenor,BA1564,Trigger)</f>
        <v>50301</v>
      </c>
      <c r="BA1564" s="101">
        <f>_xll.qlCalendarAdvance(Calendar,BA1563,AY1564,"f",,Trigger)</f>
        <v>50305</v>
      </c>
      <c r="BB1564" s="101">
        <f>_xll.qlInterestRateIndexMaturity(Currency&amp;"ibor"&amp;Tenor,BA1564,Trigger)</f>
        <v>50670</v>
      </c>
      <c r="BC1564" s="246">
        <f>_xll.qlIndexFixing($AC$5,AZ1564,TRUE,_xll.ohTrigger(Trigger,Trigger12M))</f>
        <v>1.8370102695550315E-2</v>
      </c>
      <c r="BD1564" s="246">
        <f>_xll.qlIndexFixing($BE$1,AZ1564,TRUE,_xll.ohTrigger(Trigger,Trigger12M))</f>
        <v>1.8407809752466298E-2</v>
      </c>
    </row>
    <row r="1565" spans="51:56" ht="11.25" customHeight="1" x14ac:dyDescent="0.25">
      <c r="AY1565" s="102" t="s">
        <v>83</v>
      </c>
      <c r="AZ1565" s="101">
        <f>_xll.qlInterestRateIndexFixingDate(Currency&amp;"ibor"&amp;Tenor,BA1565,Trigger)</f>
        <v>50308</v>
      </c>
      <c r="BA1565" s="101">
        <f>_xll.qlCalendarAdvance(Calendar,BA1564,AY1565,"f",,Trigger)</f>
        <v>50312</v>
      </c>
      <c r="BB1565" s="101">
        <f>_xll.qlInterestRateIndexMaturity(Currency&amp;"ibor"&amp;Tenor,BA1565,Trigger)</f>
        <v>50677</v>
      </c>
      <c r="BC1565" s="246">
        <f>_xll.qlIndexFixing($AC$5,AZ1565,TRUE,_xll.ohTrigger(Trigger,Trigger12M))</f>
        <v>1.8364641797417501E-2</v>
      </c>
      <c r="BD1565" s="246">
        <f>_xll.qlIndexFixing($BE$1,AZ1565,TRUE,_xll.ohTrigger(Trigger,Trigger12M))</f>
        <v>1.8400956490679191E-2</v>
      </c>
    </row>
    <row r="1566" spans="51:56" ht="11.25" customHeight="1" x14ac:dyDescent="0.25">
      <c r="AY1566" s="102" t="s">
        <v>83</v>
      </c>
      <c r="AZ1566" s="101">
        <f>_xll.qlInterestRateIndexFixingDate(Currency&amp;"ibor"&amp;Tenor,BA1566,Trigger)</f>
        <v>50315</v>
      </c>
      <c r="BA1566" s="101">
        <f>_xll.qlCalendarAdvance(Calendar,BA1565,AY1566,"f",,Trigger)</f>
        <v>50319</v>
      </c>
      <c r="BB1566" s="101">
        <f>_xll.qlInterestRateIndexMaturity(Currency&amp;"ibor"&amp;Tenor,BA1566,Trigger)</f>
        <v>50684</v>
      </c>
      <c r="BC1566" s="246">
        <f>_xll.qlIndexFixing($AC$5,AZ1566,TRUE,_xll.ohTrigger(Trigger,Trigger12M))</f>
        <v>1.8359169989082408E-2</v>
      </c>
      <c r="BD1566" s="246">
        <f>_xll.qlIndexFixing($BE$1,AZ1566,TRUE,_xll.ohTrigger(Trigger,Trigger12M))</f>
        <v>1.839417961265474E-2</v>
      </c>
    </row>
    <row r="1567" spans="51:56" ht="11.25" customHeight="1" x14ac:dyDescent="0.25">
      <c r="AY1567" s="102" t="s">
        <v>83</v>
      </c>
      <c r="AZ1567" s="101">
        <f>_xll.qlInterestRateIndexFixingDate(Currency&amp;"ibor"&amp;Tenor,BA1567,Trigger)</f>
        <v>50322</v>
      </c>
      <c r="BA1567" s="101">
        <f>_xll.qlCalendarAdvance(Calendar,BA1566,AY1567,"f",,Trigger)</f>
        <v>50326</v>
      </c>
      <c r="BB1567" s="101">
        <f>_xll.qlInterestRateIndexMaturity(Currency&amp;"ibor"&amp;Tenor,BA1567,Trigger)</f>
        <v>50691</v>
      </c>
      <c r="BC1567" s="246">
        <f>_xll.qlIndexFixing($AC$5,AZ1567,TRUE,_xll.ohTrigger(Trigger,Trigger12M))</f>
        <v>1.8353687270723968E-2</v>
      </c>
      <c r="BD1567" s="246">
        <f>_xll.qlIndexFixing($BE$1,AZ1567,TRUE,_xll.ohTrigger(Trigger,Trigger12M))</f>
        <v>1.8387479116847447E-2</v>
      </c>
    </row>
    <row r="1568" spans="51:56" ht="11.25" customHeight="1" x14ac:dyDescent="0.25">
      <c r="AY1568" s="102" t="s">
        <v>83</v>
      </c>
      <c r="AZ1568" s="101">
        <f>_xll.qlInterestRateIndexFixingDate(Currency&amp;"ibor"&amp;Tenor,BA1568,Trigger)</f>
        <v>50329</v>
      </c>
      <c r="BA1568" s="101">
        <f>_xll.qlCalendarAdvance(Calendar,BA1567,AY1568,"f",,Trigger)</f>
        <v>50333</v>
      </c>
      <c r="BB1568" s="101">
        <f>_xll.qlInterestRateIndexMaturity(Currency&amp;"ibor"&amp;Tenor,BA1568,Trigger)</f>
        <v>50698</v>
      </c>
      <c r="BC1568" s="246">
        <f>_xll.qlIndexFixing($AC$5,AZ1568,TRUE,_xll.ohTrigger(Trigger,Trigger12M))</f>
        <v>1.8348193642520442E-2</v>
      </c>
      <c r="BD1568" s="246">
        <f>_xll.qlIndexFixing($BE$1,AZ1568,TRUE,_xll.ohTrigger(Trigger,Trigger12M))</f>
        <v>1.8380855001729542E-2</v>
      </c>
    </row>
    <row r="1569" spans="51:56" ht="11.25" customHeight="1" x14ac:dyDescent="0.25">
      <c r="AY1569" s="102" t="s">
        <v>83</v>
      </c>
      <c r="AZ1569" s="101">
        <f>_xll.qlInterestRateIndexFixingDate(Currency&amp;"ibor"&amp;Tenor,BA1569,Trigger)</f>
        <v>50336</v>
      </c>
      <c r="BA1569" s="101">
        <f>_xll.qlCalendarAdvance(Calendar,BA1568,AY1569,"f",,Trigger)</f>
        <v>50340</v>
      </c>
      <c r="BB1569" s="101">
        <f>_xll.qlInterestRateIndexMaturity(Currency&amp;"ibor"&amp;Tenor,BA1569,Trigger)</f>
        <v>50705</v>
      </c>
      <c r="BC1569" s="246">
        <f>_xll.qlIndexFixing($AC$5,AZ1569,TRUE,_xll.ohTrigger(Trigger,Trigger12M))</f>
        <v>1.834268910465164E-2</v>
      </c>
      <c r="BD1569" s="246">
        <f>_xll.qlIndexFixing($BE$1,AZ1569,TRUE,_xll.ohTrigger(Trigger,Trigger12M))</f>
        <v>1.8374307265791E-2</v>
      </c>
    </row>
    <row r="1570" spans="51:56" ht="11.25" customHeight="1" x14ac:dyDescent="0.25">
      <c r="AY1570" s="102" t="s">
        <v>83</v>
      </c>
      <c r="AZ1570" s="101">
        <f>_xll.qlInterestRateIndexFixingDate(Currency&amp;"ibor"&amp;Tenor,BA1570,Trigger)</f>
        <v>50343</v>
      </c>
      <c r="BA1570" s="101">
        <f>_xll.qlCalendarAdvance(Calendar,BA1569,AY1570,"f",,Trigger)</f>
        <v>50347</v>
      </c>
      <c r="BB1570" s="101">
        <f>_xll.qlInterestRateIndexMaturity(Currency&amp;"ibor"&amp;Tenor,BA1570,Trigger)</f>
        <v>50712</v>
      </c>
      <c r="BC1570" s="246">
        <f>_xll.qlIndexFixing($AC$5,AZ1570,TRUE,_xll.ohTrigger(Trigger,Trigger12M))</f>
        <v>1.8337173657297135E-2</v>
      </c>
      <c r="BD1570" s="246">
        <f>_xll.qlIndexFixing($BE$1,AZ1570,TRUE,_xll.ohTrigger(Trigger,Trigger12M))</f>
        <v>1.836783590753932E-2</v>
      </c>
    </row>
    <row r="1571" spans="51:56" ht="11.25" customHeight="1" x14ac:dyDescent="0.25">
      <c r="AY1571" s="102" t="s">
        <v>83</v>
      </c>
      <c r="AZ1571" s="101">
        <f>_xll.qlInterestRateIndexFixingDate(Currency&amp;"ibor"&amp;Tenor,BA1571,Trigger)</f>
        <v>50350</v>
      </c>
      <c r="BA1571" s="101">
        <f>_xll.qlCalendarAdvance(Calendar,BA1570,AY1571,"f",,Trigger)</f>
        <v>50354</v>
      </c>
      <c r="BB1571" s="101">
        <f>_xll.qlInterestRateIndexMaturity(Currency&amp;"ibor"&amp;Tenor,BA1571,Trigger)</f>
        <v>50719</v>
      </c>
      <c r="BC1571" s="246">
        <f>_xll.qlIndexFixing($AC$5,AZ1571,TRUE,_xll.ohTrigger(Trigger,Trigger12M))</f>
        <v>1.8331647300636737E-2</v>
      </c>
      <c r="BD1571" s="246">
        <f>_xll.qlIndexFixing($BE$1,AZ1571,TRUE,_xll.ohTrigger(Trigger,Trigger12M))</f>
        <v>1.8361440925499076E-2</v>
      </c>
    </row>
    <row r="1572" spans="51:56" ht="11.25" customHeight="1" x14ac:dyDescent="0.25">
      <c r="AY1572" s="102" t="s">
        <v>83</v>
      </c>
      <c r="AZ1572" s="101">
        <f>_xll.qlInterestRateIndexFixingDate(Currency&amp;"ibor"&amp;Tenor,BA1572,Trigger)</f>
        <v>50357</v>
      </c>
      <c r="BA1572" s="101">
        <f>_xll.qlCalendarAdvance(Calendar,BA1571,AY1572,"f",,Trigger)</f>
        <v>50361</v>
      </c>
      <c r="BB1572" s="101">
        <f>_xll.qlInterestRateIndexMaturity(Currency&amp;"ibor"&amp;Tenor,BA1572,Trigger)</f>
        <v>50726</v>
      </c>
      <c r="BC1572" s="246">
        <f>_xll.qlIndexFixing($AC$5,AZ1572,TRUE,_xll.ohTrigger(Trigger,Trigger12M))</f>
        <v>1.8326110034851118E-2</v>
      </c>
      <c r="BD1572" s="246">
        <f>_xll.qlIndexFixing($BE$1,AZ1572,TRUE,_xll.ohTrigger(Trigger,Trigger12M))</f>
        <v>1.8355122318211712E-2</v>
      </c>
    </row>
    <row r="1573" spans="51:56" ht="11.25" customHeight="1" x14ac:dyDescent="0.25">
      <c r="AY1573" s="102" t="s">
        <v>83</v>
      </c>
      <c r="AZ1573" s="101">
        <f>_xll.qlInterestRateIndexFixingDate(Currency&amp;"ibor"&amp;Tenor,BA1573,Trigger)</f>
        <v>50364</v>
      </c>
      <c r="BA1573" s="101">
        <f>_xll.qlCalendarAdvance(Calendar,BA1572,AY1573,"f",,Trigger)</f>
        <v>50368</v>
      </c>
      <c r="BB1573" s="101">
        <f>_xll.qlInterestRateIndexMaturity(Currency&amp;"ibor"&amp;Tenor,BA1573,Trigger)</f>
        <v>50733</v>
      </c>
      <c r="BC1573" s="246">
        <f>_xll.qlIndexFixing($AC$5,AZ1573,TRUE,_xll.ohTrigger(Trigger,Trigger12M))</f>
        <v>1.8320561860120734E-2</v>
      </c>
      <c r="BD1573" s="246">
        <f>_xll.qlIndexFixing($BE$1,AZ1573,TRUE,_xll.ohTrigger(Trigger,Trigger12M))</f>
        <v>1.8348880084237282E-2</v>
      </c>
    </row>
    <row r="1574" spans="51:56" ht="11.25" customHeight="1" x14ac:dyDescent="0.25">
      <c r="AY1574" s="102" t="s">
        <v>83</v>
      </c>
      <c r="AZ1574" s="101">
        <f>_xll.qlInterestRateIndexFixingDate(Currency&amp;"ibor"&amp;Tenor,BA1574,Trigger)</f>
        <v>50371</v>
      </c>
      <c r="BA1574" s="101">
        <f>_xll.qlCalendarAdvance(Calendar,BA1573,AY1574,"f",,Trigger)</f>
        <v>50375</v>
      </c>
      <c r="BB1574" s="101">
        <f>_xll.qlInterestRateIndexMaturity(Currency&amp;"ibor"&amp;Tenor,BA1574,Trigger)</f>
        <v>50740</v>
      </c>
      <c r="BC1574" s="246">
        <f>_xll.qlIndexFixing($AC$5,AZ1574,TRUE,_xll.ohTrigger(Trigger,Trigger12M))</f>
        <v>1.831500277662693E-2</v>
      </c>
      <c r="BD1574" s="246">
        <f>_xll.qlIndexFixing($BE$1,AZ1574,TRUE,_xll.ohTrigger(Trigger,Trigger12M))</f>
        <v>1.8342714222152924E-2</v>
      </c>
    </row>
    <row r="1575" spans="51:56" ht="11.25" customHeight="1" x14ac:dyDescent="0.25">
      <c r="AY1575" s="102" t="s">
        <v>83</v>
      </c>
      <c r="AZ1575" s="101">
        <f>_xll.qlInterestRateIndexFixingDate(Currency&amp;"ibor"&amp;Tenor,BA1575,Trigger)</f>
        <v>50378</v>
      </c>
      <c r="BA1575" s="101">
        <f>_xll.qlCalendarAdvance(Calendar,BA1574,AY1575,"f",,Trigger)</f>
        <v>50382</v>
      </c>
      <c r="BB1575" s="101">
        <f>_xll.qlInterestRateIndexMaturity(Currency&amp;"ibor"&amp;Tenor,BA1575,Trigger)</f>
        <v>50747</v>
      </c>
      <c r="BC1575" s="246">
        <f>_xll.qlIndexFixing($AC$5,AZ1575,TRUE,_xll.ohTrigger(Trigger,Trigger12M))</f>
        <v>1.830943278455081E-2</v>
      </c>
      <c r="BD1575" s="246">
        <f>_xll.qlIndexFixing($BE$1,AZ1575,TRUE,_xll.ohTrigger(Trigger,Trigger12M))</f>
        <v>1.833662473055242E-2</v>
      </c>
    </row>
    <row r="1576" spans="51:56" ht="11.25" customHeight="1" x14ac:dyDescent="0.25">
      <c r="AY1576" s="102" t="s">
        <v>83</v>
      </c>
      <c r="AZ1576" s="101">
        <f>_xll.qlInterestRateIndexFixingDate(Currency&amp;"ibor"&amp;Tenor,BA1576,Trigger)</f>
        <v>50385</v>
      </c>
      <c r="BA1576" s="101">
        <f>_xll.qlCalendarAdvance(Calendar,BA1575,AY1576,"f",,Trigger)</f>
        <v>50389</v>
      </c>
      <c r="BB1576" s="101">
        <f>_xll.qlInterestRateIndexMaturity(Currency&amp;"ibor"&amp;Tenor,BA1576,Trigger)</f>
        <v>50754</v>
      </c>
      <c r="BC1576" s="246">
        <f>_xll.qlIndexFixing($AC$5,AZ1576,TRUE,_xll.ohTrigger(Trigger,Trigger12M))</f>
        <v>1.830385188407415E-2</v>
      </c>
      <c r="BD1576" s="246">
        <f>_xll.qlIndexFixing($BE$1,AZ1576,TRUE,_xll.ohTrigger(Trigger,Trigger12M))</f>
        <v>1.8330611608047512E-2</v>
      </c>
    </row>
    <row r="1577" spans="51:56" ht="11.25" customHeight="1" x14ac:dyDescent="0.25">
      <c r="AY1577" s="102" t="s">
        <v>83</v>
      </c>
      <c r="AZ1577" s="101">
        <f>_xll.qlInterestRateIndexFixingDate(Currency&amp;"ibor"&amp;Tenor,BA1577,Trigger)</f>
        <v>50392</v>
      </c>
      <c r="BA1577" s="101">
        <f>_xll.qlCalendarAdvance(Calendar,BA1576,AY1577,"f",,Trigger)</f>
        <v>50396</v>
      </c>
      <c r="BB1577" s="101">
        <f>_xll.qlInterestRateIndexMaturity(Currency&amp;"ibor"&amp;Tenor,BA1577,Trigger)</f>
        <v>50761</v>
      </c>
      <c r="BC1577" s="246">
        <f>_xll.qlIndexFixing($AC$5,AZ1577,TRUE,_xll.ohTrigger(Trigger,Trigger12M))</f>
        <v>1.8298260075379165E-2</v>
      </c>
      <c r="BD1577" s="246">
        <f>_xll.qlIndexFixing($BE$1,AZ1577,TRUE,_xll.ohTrigger(Trigger,Trigger12M))</f>
        <v>1.8324674853267459E-2</v>
      </c>
    </row>
    <row r="1578" spans="51:56" ht="11.25" customHeight="1" x14ac:dyDescent="0.25">
      <c r="AY1578" s="102" t="s">
        <v>83</v>
      </c>
      <c r="AZ1578" s="101">
        <f>_xll.qlInterestRateIndexFixingDate(Currency&amp;"ibor"&amp;Tenor,BA1578,Trigger)</f>
        <v>50398</v>
      </c>
      <c r="BA1578" s="101">
        <f>_xll.qlCalendarAdvance(Calendar,BA1577,AY1578,"f",,Trigger)</f>
        <v>50403</v>
      </c>
      <c r="BB1578" s="101">
        <f>_xll.qlInterestRateIndexMaturity(Currency&amp;"ibor"&amp;Tenor,BA1578,Trigger)</f>
        <v>50768</v>
      </c>
      <c r="BC1578" s="246">
        <f>_xll.qlIndexFixing($AC$5,AZ1578,TRUE,_xll.ohTrigger(Trigger,Trigger12M))</f>
        <v>1.8292657358648719E-2</v>
      </c>
      <c r="BD1578" s="246">
        <f>_xll.qlIndexFixing($BE$1,AZ1578,TRUE,_xll.ohTrigger(Trigger,Trigger12M))</f>
        <v>1.8318814464859261E-2</v>
      </c>
    </row>
    <row r="1579" spans="51:56" ht="11.25" customHeight="1" x14ac:dyDescent="0.25">
      <c r="AY1579" s="102" t="s">
        <v>83</v>
      </c>
      <c r="AZ1579" s="101">
        <f>_xll.qlInterestRateIndexFixingDate(Currency&amp;"ibor"&amp;Tenor,BA1579,Trigger)</f>
        <v>50405</v>
      </c>
      <c r="BA1579" s="101">
        <f>_xll.qlCalendarAdvance(Calendar,BA1578,AY1579,"f",,Trigger)</f>
        <v>50410</v>
      </c>
      <c r="BB1579" s="101">
        <f>_xll.qlInterestRateIndexMaturity(Currency&amp;"ibor"&amp;Tenor,BA1579,Trigger)</f>
        <v>50775</v>
      </c>
      <c r="BC1579" s="246">
        <f>_xll.qlIndexFixing($AC$5,AZ1579,TRUE,_xll.ohTrigger(Trigger,Trigger12M))</f>
        <v>1.8287043734065676E-2</v>
      </c>
      <c r="BD1579" s="246">
        <f>_xll.qlIndexFixing($BE$1,AZ1579,TRUE,_xll.ohTrigger(Trigger,Trigger12M))</f>
        <v>1.8313030441486348E-2</v>
      </c>
    </row>
    <row r="1580" spans="51:56" ht="11.25" customHeight="1" x14ac:dyDescent="0.25">
      <c r="AY1580" s="102" t="s">
        <v>83</v>
      </c>
      <c r="AZ1580" s="101">
        <f>_xll.qlInterestRateIndexFixingDate(Currency&amp;"ibor"&amp;Tenor,BA1580,Trigger)</f>
        <v>50413</v>
      </c>
      <c r="BA1580" s="101">
        <f>_xll.qlCalendarAdvance(Calendar,BA1579,AY1580,"f",,Trigger)</f>
        <v>50417</v>
      </c>
      <c r="BB1580" s="101">
        <f>_xll.qlInterestRateIndexMaturity(Currency&amp;"ibor"&amp;Tenor,BA1580,Trigger)</f>
        <v>50782</v>
      </c>
      <c r="BC1580" s="246">
        <f>_xll.qlIndexFixing($AC$5,AZ1580,TRUE,_xll.ohTrigger(Trigger,Trigger12M))</f>
        <v>1.828141920181247E-2</v>
      </c>
      <c r="BD1580" s="246">
        <f>_xll.qlIndexFixing($BE$1,AZ1580,TRUE,_xll.ohTrigger(Trigger,Trigger12M))</f>
        <v>1.8307322781830098E-2</v>
      </c>
    </row>
    <row r="1581" spans="51:56" ht="11.25" customHeight="1" x14ac:dyDescent="0.25">
      <c r="AY1581" s="102" t="s">
        <v>83</v>
      </c>
      <c r="AZ1581" s="101">
        <f>_xll.qlInterestRateIndexFixingDate(Currency&amp;"ibor"&amp;Tenor,BA1581,Trigger)</f>
        <v>50420</v>
      </c>
      <c r="BA1581" s="101">
        <f>_xll.qlCalendarAdvance(Calendar,BA1580,AY1581,"f",,Trigger)</f>
        <v>50424</v>
      </c>
      <c r="BB1581" s="101">
        <f>_xll.qlInterestRateIndexMaturity(Currency&amp;"ibor"&amp;Tenor,BA1581,Trigger)</f>
        <v>50789</v>
      </c>
      <c r="BC1581" s="246">
        <f>_xll.qlIndexFixing($AC$5,AZ1581,TRUE,_xll.ohTrigger(Trigger,Trigger12M))</f>
        <v>1.827578376207328E-2</v>
      </c>
      <c r="BD1581" s="246">
        <f>_xll.qlIndexFixing($BE$1,AZ1581,TRUE,_xll.ohTrigger(Trigger,Trigger12M))</f>
        <v>1.8301691484589856E-2</v>
      </c>
    </row>
    <row r="1582" spans="51:56" ht="11.25" customHeight="1" x14ac:dyDescent="0.25">
      <c r="AY1582" s="102" t="s">
        <v>83</v>
      </c>
      <c r="AZ1582" s="101">
        <f>_xll.qlInterestRateIndexFixingDate(Currency&amp;"ibor"&amp;Tenor,BA1582,Trigger)</f>
        <v>50427</v>
      </c>
      <c r="BA1582" s="101">
        <f>_xll.qlCalendarAdvance(Calendar,BA1581,AY1582,"f",,Trigger)</f>
        <v>50431</v>
      </c>
      <c r="BB1582" s="101">
        <f>_xll.qlInterestRateIndexMaturity(Currency&amp;"ibor"&amp;Tenor,BA1582,Trigger)</f>
        <v>50796</v>
      </c>
      <c r="BC1582" s="246">
        <f>_xll.qlIndexFixing($AC$5,AZ1582,TRUE,_xll.ohTrigger(Trigger,Trigger12M))</f>
        <v>1.8270137415031851E-2</v>
      </c>
      <c r="BD1582" s="246">
        <f>_xll.qlIndexFixing($BE$1,AZ1582,TRUE,_xll.ohTrigger(Trigger,Trigger12M))</f>
        <v>1.8296136548481171E-2</v>
      </c>
    </row>
    <row r="1583" spans="51:56" ht="11.25" customHeight="1" x14ac:dyDescent="0.25">
      <c r="AY1583" s="102" t="s">
        <v>83</v>
      </c>
      <c r="AZ1583" s="101">
        <f>_xll.qlInterestRateIndexFixingDate(Currency&amp;"ibor"&amp;Tenor,BA1583,Trigger)</f>
        <v>50434</v>
      </c>
      <c r="BA1583" s="101">
        <f>_xll.qlCalendarAdvance(Calendar,BA1582,AY1583,"f",,Trigger)</f>
        <v>50438</v>
      </c>
      <c r="BB1583" s="101">
        <f>_xll.qlInterestRateIndexMaturity(Currency&amp;"ibor"&amp;Tenor,BA1583,Trigger)</f>
        <v>50803</v>
      </c>
      <c r="BC1583" s="246">
        <f>_xll.qlIndexFixing($AC$5,AZ1583,TRUE,_xll.ohTrigger(Trigger,Trigger12M))</f>
        <v>1.8264480160872367E-2</v>
      </c>
      <c r="BD1583" s="246">
        <f>_xll.qlIndexFixing($BE$1,AZ1583,TRUE,_xll.ohTrigger(Trigger,Trigger12M))</f>
        <v>1.8290657972238202E-2</v>
      </c>
    </row>
    <row r="1584" spans="51:56" ht="11.25" customHeight="1" x14ac:dyDescent="0.25">
      <c r="AY1584" s="102" t="s">
        <v>83</v>
      </c>
      <c r="AZ1584" s="101">
        <f>_xll.qlInterestRateIndexFixingDate(Currency&amp;"ibor"&amp;Tenor,BA1584,Trigger)</f>
        <v>50441</v>
      </c>
      <c r="BA1584" s="101">
        <f>_xll.qlCalendarAdvance(Calendar,BA1583,AY1584,"f",,Trigger)</f>
        <v>50445</v>
      </c>
      <c r="BB1584" s="101">
        <f>_xll.qlInterestRateIndexMaturity(Currency&amp;"ibor"&amp;Tenor,BA1584,Trigger)</f>
        <v>50810</v>
      </c>
      <c r="BC1584" s="246">
        <f>_xll.qlIndexFixing($AC$5,AZ1584,TRUE,_xll.ohTrigger(Trigger,Trigger12M))</f>
        <v>1.8258811999780099E-2</v>
      </c>
      <c r="BD1584" s="246">
        <f>_xll.qlIndexFixing($BE$1,AZ1584,TRUE,_xll.ohTrigger(Trigger,Trigger12M))</f>
        <v>1.8285255754611759E-2</v>
      </c>
    </row>
    <row r="1585" spans="51:56" ht="11.25" customHeight="1" x14ac:dyDescent="0.25">
      <c r="AY1585" s="102" t="s">
        <v>83</v>
      </c>
      <c r="AZ1585" s="101">
        <f>_xll.qlInterestRateIndexFixingDate(Currency&amp;"ibor"&amp;Tenor,BA1585,Trigger)</f>
        <v>50448</v>
      </c>
      <c r="BA1585" s="101">
        <f>_xll.qlCalendarAdvance(Calendar,BA1584,AY1585,"f",,Trigger)</f>
        <v>50452</v>
      </c>
      <c r="BB1585" s="101">
        <f>_xll.qlInterestRateIndexMaturity(Currency&amp;"ibor"&amp;Tenor,BA1585,Trigger)</f>
        <v>50817</v>
      </c>
      <c r="BC1585" s="246">
        <f>_xll.qlIndexFixing($AC$5,AZ1585,TRUE,_xll.ohTrigger(Trigger,Trigger12M))</f>
        <v>1.8253132931938792E-2</v>
      </c>
      <c r="BD1585" s="246">
        <f>_xll.qlIndexFixing($BE$1,AZ1585,TRUE,_xll.ohTrigger(Trigger,Trigger12M))</f>
        <v>1.8279929894370387E-2</v>
      </c>
    </row>
    <row r="1586" spans="51:56" ht="11.25" customHeight="1" x14ac:dyDescent="0.25">
      <c r="AY1586" s="102" t="s">
        <v>83</v>
      </c>
      <c r="AZ1586" s="101">
        <f>_xll.qlInterestRateIndexFixingDate(Currency&amp;"ibor"&amp;Tenor,BA1586,Trigger)</f>
        <v>50455</v>
      </c>
      <c r="BA1586" s="101">
        <f>_xll.qlCalendarAdvance(Calendar,BA1585,AY1586,"f",,Trigger)</f>
        <v>50459</v>
      </c>
      <c r="BB1586" s="101">
        <f>_xll.qlInterestRateIndexMaturity(Currency&amp;"ibor"&amp;Tenor,BA1586,Trigger)</f>
        <v>50824</v>
      </c>
      <c r="BC1586" s="246">
        <f>_xll.qlIndexFixing($AC$5,AZ1586,TRUE,_xll.ohTrigger(Trigger,Trigger12M))</f>
        <v>1.824744295753504E-2</v>
      </c>
      <c r="BD1586" s="246">
        <f>_xll.qlIndexFixing($BE$1,AZ1586,TRUE,_xll.ohTrigger(Trigger,Trigger12M))</f>
        <v>1.8274680390299936E-2</v>
      </c>
    </row>
    <row r="1587" spans="51:56" ht="11.25" customHeight="1" x14ac:dyDescent="0.25">
      <c r="AY1587" s="102" t="s">
        <v>83</v>
      </c>
      <c r="AZ1587" s="101">
        <f>_xll.qlInterestRateIndexFixingDate(Currency&amp;"ibor"&amp;Tenor,BA1587,Trigger)</f>
        <v>50462</v>
      </c>
      <c r="BA1587" s="101">
        <f>_xll.qlCalendarAdvance(Calendar,BA1586,AY1587,"f",,Trigger)</f>
        <v>50466</v>
      </c>
      <c r="BB1587" s="101">
        <f>_xll.qlInterestRateIndexMaturity(Currency&amp;"ibor"&amp;Tenor,BA1587,Trigger)</f>
        <v>50831</v>
      </c>
      <c r="BC1587" s="246">
        <f>_xll.qlIndexFixing($AC$5,AZ1587,TRUE,_xll.ohTrigger(Trigger,Trigger12M))</f>
        <v>1.8241742076753893E-2</v>
      </c>
      <c r="BD1587" s="246">
        <f>_xll.qlIndexFixing($BE$1,AZ1587,TRUE,_xll.ohTrigger(Trigger,Trigger12M))</f>
        <v>1.8269507241203554E-2</v>
      </c>
    </row>
    <row r="1588" spans="51:56" ht="11.25" customHeight="1" x14ac:dyDescent="0.25">
      <c r="AY1588" s="102" t="s">
        <v>83</v>
      </c>
      <c r="AZ1588" s="101">
        <f>_xll.qlInterestRateIndexFixingDate(Currency&amp;"ibor"&amp;Tenor,BA1588,Trigger)</f>
        <v>50469</v>
      </c>
      <c r="BA1588" s="101">
        <f>_xll.qlCalendarAdvance(Calendar,BA1587,AY1588,"f",,Trigger)</f>
        <v>50473</v>
      </c>
      <c r="BB1588" s="101">
        <f>_xll.qlInterestRateIndexMaturity(Currency&amp;"ibor"&amp;Tenor,BA1588,Trigger)</f>
        <v>50838</v>
      </c>
      <c r="BC1588" s="246">
        <f>_xll.qlIndexFixing($AC$5,AZ1588,TRUE,_xll.ohTrigger(Trigger,Trigger12M))</f>
        <v>1.8236030289781512E-2</v>
      </c>
      <c r="BD1588" s="246">
        <f>_xll.qlIndexFixing($BE$1,AZ1588,TRUE,_xll.ohTrigger(Trigger,Trigger12M))</f>
        <v>1.8264410445902133E-2</v>
      </c>
    </row>
    <row r="1589" spans="51:56" ht="11.25" customHeight="1" x14ac:dyDescent="0.25">
      <c r="AY1589" s="102" t="s">
        <v>83</v>
      </c>
      <c r="AZ1589" s="101">
        <f>_xll.qlInterestRateIndexFixingDate(Currency&amp;"ibor"&amp;Tenor,BA1589,Trigger)</f>
        <v>50476</v>
      </c>
      <c r="BA1589" s="101">
        <f>_xll.qlCalendarAdvance(Calendar,BA1588,AY1589,"f",,Trigger)</f>
        <v>50480</v>
      </c>
      <c r="BB1589" s="101">
        <f>_xll.qlInterestRateIndexMaturity(Currency&amp;"ibor"&amp;Tenor,BA1589,Trigger)</f>
        <v>50845</v>
      </c>
      <c r="BC1589" s="246">
        <f>_xll.qlIndexFixing($AC$5,AZ1589,TRUE,_xll.ohTrigger(Trigger,Trigger12M))</f>
        <v>1.8230307596804045E-2</v>
      </c>
      <c r="BD1589" s="246">
        <f>_xll.qlIndexFixing($BE$1,AZ1589,TRUE,_xll.ohTrigger(Trigger,Trigger12M))</f>
        <v>1.8259390003233417E-2</v>
      </c>
    </row>
    <row r="1590" spans="51:56" ht="11.25" customHeight="1" x14ac:dyDescent="0.25">
      <c r="AY1590" s="102" t="s">
        <v>83</v>
      </c>
      <c r="AZ1590" s="101">
        <f>_xll.qlInterestRateIndexFixingDate(Currency&amp;"ibor"&amp;Tenor,BA1590,Trigger)</f>
        <v>50483</v>
      </c>
      <c r="BA1590" s="101">
        <f>_xll.qlCalendarAdvance(Calendar,BA1589,AY1590,"f",,Trigger)</f>
        <v>50487</v>
      </c>
      <c r="BB1590" s="101">
        <f>_xll.qlInterestRateIndexMaturity(Currency&amp;"ibor"&amp;Tenor,BA1590,Trigger)</f>
        <v>50852</v>
      </c>
      <c r="BC1590" s="246">
        <f>_xll.qlIndexFixing($AC$5,AZ1590,TRUE,_xll.ohTrigger(Trigger,Trigger12M))</f>
        <v>1.8224573998008742E-2</v>
      </c>
      <c r="BD1590" s="246">
        <f>_xll.qlIndexFixing($BE$1,AZ1590,TRUE,_xll.ohTrigger(Trigger,Trigger12M))</f>
        <v>1.8254445912053562E-2</v>
      </c>
    </row>
    <row r="1591" spans="51:56" ht="11.25" customHeight="1" x14ac:dyDescent="0.25">
      <c r="AY1591" s="102" t="s">
        <v>83</v>
      </c>
      <c r="AZ1591" s="101">
        <f>_xll.qlInterestRateIndexFixingDate(Currency&amp;"ibor"&amp;Tenor,BA1591,Trigger)</f>
        <v>50490</v>
      </c>
      <c r="BA1591" s="101">
        <f>_xll.qlCalendarAdvance(Calendar,BA1590,AY1591,"f",,Trigger)</f>
        <v>50494</v>
      </c>
      <c r="BB1591" s="101">
        <f>_xll.qlInterestRateIndexMaturity(Currency&amp;"ibor"&amp;Tenor,BA1591,Trigger)</f>
        <v>50859</v>
      </c>
      <c r="BC1591" s="246">
        <f>_xll.qlIndexFixing($AC$5,AZ1591,TRUE,_xll.ohTrigger(Trigger,Trigger12M))</f>
        <v>1.8218829493582625E-2</v>
      </c>
      <c r="BD1591" s="246">
        <f>_xll.qlIndexFixing($BE$1,AZ1591,TRUE,_xll.ohTrigger(Trigger,Trigger12M))</f>
        <v>1.8249578171234918E-2</v>
      </c>
    </row>
    <row r="1592" spans="51:56" ht="11.25" customHeight="1" x14ac:dyDescent="0.25">
      <c r="AY1592" s="102" t="s">
        <v>83</v>
      </c>
      <c r="AZ1592" s="101">
        <f>_xll.qlInterestRateIndexFixingDate(Currency&amp;"ibor"&amp;Tenor,BA1592,Trigger)</f>
        <v>50497</v>
      </c>
      <c r="BA1592" s="101">
        <f>_xll.qlCalendarAdvance(Calendar,BA1591,AY1592,"f",,Trigger)</f>
        <v>50501</v>
      </c>
      <c r="BB1592" s="101">
        <f>_xll.qlInterestRateIndexMaturity(Currency&amp;"ibor"&amp;Tenor,BA1592,Trigger)</f>
        <v>50866</v>
      </c>
      <c r="BC1592" s="246">
        <f>_xll.qlIndexFixing($AC$5,AZ1592,TRUE,_xll.ohTrigger(Trigger,Trigger12M))</f>
        <v>1.8213074083712949E-2</v>
      </c>
      <c r="BD1592" s="246">
        <f>_xll.qlIndexFixing($BE$1,AZ1592,TRUE,_xll.ohTrigger(Trigger,Trigger12M))</f>
        <v>1.8244786779668013E-2</v>
      </c>
    </row>
    <row r="1593" spans="51:56" ht="11.25" customHeight="1" x14ac:dyDescent="0.25">
      <c r="AY1593" s="102" t="s">
        <v>83</v>
      </c>
      <c r="AZ1593" s="101">
        <f>_xll.qlInterestRateIndexFixingDate(Currency&amp;"ibor"&amp;Tenor,BA1593,Trigger)</f>
        <v>50504</v>
      </c>
      <c r="BA1593" s="101">
        <f>_xll.qlCalendarAdvance(Calendar,BA1592,AY1593,"f",,Trigger)</f>
        <v>50508</v>
      </c>
      <c r="BB1593" s="101">
        <f>_xll.qlInterestRateIndexMaturity(Currency&amp;"ibor"&amp;Tenor,BA1593,Trigger)</f>
        <v>50873</v>
      </c>
      <c r="BC1593" s="246">
        <f>_xll.qlIndexFixing($AC$5,AZ1593,TRUE,_xll.ohTrigger(Trigger,Trigger12M))</f>
        <v>1.8207307768587398E-2</v>
      </c>
      <c r="BD1593" s="246">
        <f>_xll.qlIndexFixing($BE$1,AZ1593,TRUE,_xll.ohTrigger(Trigger,Trigger12M))</f>
        <v>1.8240071736260688E-2</v>
      </c>
    </row>
    <row r="1594" spans="51:56" ht="11.25" customHeight="1" x14ac:dyDescent="0.25">
      <c r="AY1594" s="102" t="s">
        <v>83</v>
      </c>
      <c r="AZ1594" s="101">
        <f>_xll.qlInterestRateIndexFixingDate(Currency&amp;"ibor"&amp;Tenor,BA1594,Trigger)</f>
        <v>50511</v>
      </c>
      <c r="BA1594" s="101">
        <f>_xll.qlCalendarAdvance(Calendar,BA1593,AY1594,"f",,Trigger)</f>
        <v>50515</v>
      </c>
      <c r="BB1594" s="101">
        <f>_xll.qlInterestRateIndexMaturity(Currency&amp;"ibor"&amp;Tenor,BA1594,Trigger)</f>
        <v>50880</v>
      </c>
      <c r="BC1594" s="246">
        <f>_xll.qlIndexFixing($AC$5,AZ1594,TRUE,_xll.ohTrigger(Trigger,Trigger12M))</f>
        <v>1.820153054839431E-2</v>
      </c>
      <c r="BD1594" s="246">
        <f>_xll.qlIndexFixing($BE$1,AZ1594,TRUE,_xll.ohTrigger(Trigger,Trigger12M))</f>
        <v>1.823543303993785E-2</v>
      </c>
    </row>
    <row r="1595" spans="51:56" ht="11.25" customHeight="1" x14ac:dyDescent="0.25">
      <c r="AY1595" s="102" t="s">
        <v>83</v>
      </c>
      <c r="AZ1595" s="101">
        <f>_xll.qlInterestRateIndexFixingDate(Currency&amp;"ibor"&amp;Tenor,BA1595,Trigger)</f>
        <v>50516</v>
      </c>
      <c r="BA1595" s="101">
        <f>_xll.qlCalendarAdvance(Calendar,BA1594,AY1595,"f",,Trigger)</f>
        <v>50522</v>
      </c>
      <c r="BB1595" s="101">
        <f>_xll.qlInterestRateIndexMaturity(Currency&amp;"ibor"&amp;Tenor,BA1595,Trigger)</f>
        <v>50887</v>
      </c>
      <c r="BC1595" s="246">
        <f>_xll.qlIndexFixing($AC$5,AZ1595,TRUE,_xll.ohTrigger(Trigger,Trigger12M))</f>
        <v>1.819574242332269E-2</v>
      </c>
      <c r="BD1595" s="246">
        <f>_xll.qlIndexFixing($BE$1,AZ1595,TRUE,_xll.ohTrigger(Trigger,Trigger12M))</f>
        <v>1.8230870689642156E-2</v>
      </c>
    </row>
    <row r="1596" spans="51:56" ht="11.25" customHeight="1" x14ac:dyDescent="0.25">
      <c r="AY1596" s="102" t="s">
        <v>83</v>
      </c>
      <c r="AZ1596" s="101">
        <f>_xll.qlInterestRateIndexFixingDate(Currency&amp;"ibor"&amp;Tenor,BA1596,Trigger)</f>
        <v>50525</v>
      </c>
      <c r="BA1596" s="101">
        <f>_xll.qlCalendarAdvance(Calendar,BA1595,AY1596,"f",,Trigger)</f>
        <v>50529</v>
      </c>
      <c r="BB1596" s="101">
        <f>_xll.qlInterestRateIndexMaturity(Currency&amp;"ibor"&amp;Tenor,BA1596,Trigger)</f>
        <v>50894</v>
      </c>
      <c r="BC1596" s="246">
        <f>_xll.qlIndexFixing($AC$5,AZ1596,TRUE,_xll.ohTrigger(Trigger,Trigger12M))</f>
        <v>1.818994339356066E-2</v>
      </c>
      <c r="BD1596" s="246">
        <f>_xll.qlIndexFixing($BE$1,AZ1596,TRUE,_xll.ohTrigger(Trigger,Trigger12M))</f>
        <v>1.8226384684333564E-2</v>
      </c>
    </row>
    <row r="1597" spans="51:56" ht="11.25" customHeight="1" x14ac:dyDescent="0.25">
      <c r="AY1597" s="102" t="s">
        <v>83</v>
      </c>
      <c r="AZ1597" s="101">
        <f>_xll.qlInterestRateIndexFixingDate(Currency&amp;"ibor"&amp;Tenor,BA1597,Trigger)</f>
        <v>50532</v>
      </c>
      <c r="BA1597" s="101">
        <f>_xll.qlCalendarAdvance(Calendar,BA1596,AY1597,"f",,Trigger)</f>
        <v>50536</v>
      </c>
      <c r="BB1597" s="101">
        <f>_xll.qlInterestRateIndexMaturity(Currency&amp;"ibor"&amp;Tenor,BA1597,Trigger)</f>
        <v>50901</v>
      </c>
      <c r="BC1597" s="246">
        <f>_xll.qlIndexFixing($AC$5,AZ1597,TRUE,_xll.ohTrigger(Trigger,Trigger12M))</f>
        <v>1.8184133459298091E-2</v>
      </c>
      <c r="BD1597" s="246">
        <f>_xll.qlIndexFixing($BE$1,AZ1597,TRUE,_xll.ohTrigger(Trigger,Trigger12M))</f>
        <v>1.8221975022989546E-2</v>
      </c>
    </row>
    <row r="1598" spans="51:56" ht="11.25" customHeight="1" x14ac:dyDescent="0.25">
      <c r="AY1598" s="102" t="s">
        <v>83</v>
      </c>
      <c r="AZ1598" s="101">
        <f>_xll.qlInterestRateIndexFixingDate(Currency&amp;"ibor"&amp;Tenor,BA1598,Trigger)</f>
        <v>50539</v>
      </c>
      <c r="BA1598" s="101">
        <f>_xll.qlCalendarAdvance(Calendar,BA1597,AY1598,"f",,Trigger)</f>
        <v>50543</v>
      </c>
      <c r="BB1598" s="101">
        <f>_xll.qlInterestRateIndexMaturity(Currency&amp;"ibor"&amp;Tenor,BA1598,Trigger)</f>
        <v>50908</v>
      </c>
      <c r="BC1598" s="246">
        <f>_xll.qlIndexFixing($AC$5,AZ1598,TRUE,_xll.ohTrigger(Trigger,Trigger12M))</f>
        <v>1.8178312620724207E-2</v>
      </c>
      <c r="BD1598" s="246">
        <f>_xll.qlIndexFixing($BE$1,AZ1598,TRUE,_xll.ohTrigger(Trigger,Trigger12M))</f>
        <v>1.8217641704604878E-2</v>
      </c>
    </row>
    <row r="1599" spans="51:56" ht="11.25" customHeight="1" x14ac:dyDescent="0.25">
      <c r="AY1599" s="102" t="s">
        <v>83</v>
      </c>
      <c r="AZ1599" s="101">
        <f>_xll.qlInterestRateIndexFixingDate(Currency&amp;"ibor"&amp;Tenor,BA1599,Trigger)</f>
        <v>50546</v>
      </c>
      <c r="BA1599" s="101">
        <f>_xll.qlCalendarAdvance(Calendar,BA1598,AY1599,"f",,Trigger)</f>
        <v>50550</v>
      </c>
      <c r="BB1599" s="101">
        <f>_xll.qlInterestRateIndexMaturity(Currency&amp;"ibor"&amp;Tenor,BA1599,Trigger)</f>
        <v>50915</v>
      </c>
      <c r="BC1599" s="246">
        <f>_xll.qlIndexFixing($AC$5,AZ1599,TRUE,_xll.ohTrigger(Trigger,Trigger12M))</f>
        <v>1.817248087802888E-2</v>
      </c>
      <c r="BD1599" s="246">
        <f>_xll.qlIndexFixing($BE$1,AZ1599,TRUE,_xll.ohTrigger(Trigger,Trigger12M))</f>
        <v>1.8213384728191419E-2</v>
      </c>
    </row>
    <row r="1600" spans="51:56" ht="11.25" customHeight="1" x14ac:dyDescent="0.25">
      <c r="AY1600" s="102" t="s">
        <v>83</v>
      </c>
      <c r="AZ1600" s="101">
        <f>_xll.qlInterestRateIndexFixingDate(Currency&amp;"ibor"&amp;Tenor,BA1600,Trigger)</f>
        <v>50553</v>
      </c>
      <c r="BA1600" s="101">
        <f>_xll.qlCalendarAdvance(Calendar,BA1599,AY1600,"f",,Trigger)</f>
        <v>50557</v>
      </c>
      <c r="BB1600" s="101">
        <f>_xll.qlInterestRateIndexMaturity(Currency&amp;"ibor"&amp;Tenor,BA1600,Trigger)</f>
        <v>50922</v>
      </c>
      <c r="BC1600" s="246">
        <f>_xll.qlIndexFixing($AC$5,AZ1600,TRUE,_xll.ohTrigger(Trigger,Trigger12M))</f>
        <v>1.8166638231402864E-2</v>
      </c>
      <c r="BD1600" s="246">
        <f>_xll.qlIndexFixing($BE$1,AZ1600,TRUE,_xll.ohTrigger(Trigger,Trigger12M))</f>
        <v>1.8209204092778989E-2</v>
      </c>
    </row>
    <row r="1601" spans="51:56" ht="11.25" customHeight="1" x14ac:dyDescent="0.25">
      <c r="AY1601" s="102" t="s">
        <v>83</v>
      </c>
      <c r="AZ1601" s="101">
        <f>_xll.qlInterestRateIndexFixingDate(Currency&amp;"ibor"&amp;Tenor,BA1601,Trigger)</f>
        <v>50560</v>
      </c>
      <c r="BA1601" s="101">
        <f>_xll.qlCalendarAdvance(Calendar,BA1600,AY1601,"f",,Trigger)</f>
        <v>50564</v>
      </c>
      <c r="BB1601" s="101">
        <f>_xll.qlInterestRateIndexMaturity(Currency&amp;"ibor"&amp;Tenor,BA1601,Trigger)</f>
        <v>50929</v>
      </c>
      <c r="BC1601" s="246">
        <f>_xll.qlIndexFixing($AC$5,AZ1601,TRUE,_xll.ohTrigger(Trigger,Trigger12M))</f>
        <v>1.8160784681036473E-2</v>
      </c>
      <c r="BD1601" s="246">
        <f>_xll.qlIndexFixing($BE$1,AZ1601,TRUE,_xll.ohTrigger(Trigger,Trigger12M))</f>
        <v>1.8205099797414925E-2</v>
      </c>
    </row>
    <row r="1602" spans="51:56" ht="11.25" customHeight="1" x14ac:dyDescent="0.25">
      <c r="AY1602" s="102" t="s">
        <v>83</v>
      </c>
      <c r="AZ1602" s="101">
        <f>_xll.qlInterestRateIndexFixingDate(Currency&amp;"ibor"&amp;Tenor,BA1602,Trigger)</f>
        <v>50567</v>
      </c>
      <c r="BA1602" s="101">
        <f>_xll.qlCalendarAdvance(Calendar,BA1601,AY1602,"f",,Trigger)</f>
        <v>50571</v>
      </c>
      <c r="BB1602" s="101">
        <f>_xll.qlInterestRateIndexMaturity(Currency&amp;"ibor"&amp;Tenor,BA1602,Trigger)</f>
        <v>50936</v>
      </c>
      <c r="BC1602" s="246">
        <f>_xll.qlIndexFixing($AC$5,AZ1602,TRUE,_xll.ohTrigger(Trigger,Trigger12M))</f>
        <v>1.8154920227120896E-2</v>
      </c>
      <c r="BD1602" s="246">
        <f>_xll.qlIndexFixing($BE$1,AZ1602,TRUE,_xll.ohTrigger(Trigger,Trigger12M))</f>
        <v>1.8201071841162989E-2</v>
      </c>
    </row>
    <row r="1603" spans="51:56" ht="11.25" customHeight="1" x14ac:dyDescent="0.25">
      <c r="AY1603" s="102" t="s">
        <v>83</v>
      </c>
      <c r="AZ1603" s="101">
        <f>_xll.qlInterestRateIndexFixingDate(Currency&amp;"ibor"&amp;Tenor,BA1603,Trigger)</f>
        <v>50574</v>
      </c>
      <c r="BA1603" s="101">
        <f>_xll.qlCalendarAdvance(Calendar,BA1602,AY1603,"f",,Trigger)</f>
        <v>50578</v>
      </c>
      <c r="BB1603" s="101">
        <f>_xll.qlInterestRateIndexMaturity(Currency&amp;"ibor"&amp;Tenor,BA1603,Trigger)</f>
        <v>50943</v>
      </c>
      <c r="BC1603" s="246">
        <f>_xll.qlIndexFixing($AC$5,AZ1603,TRUE,_xll.ohTrigger(Trigger,Trigger12M))</f>
        <v>1.81490448698471E-2</v>
      </c>
      <c r="BD1603" s="246">
        <f>_xll.qlIndexFixing($BE$1,AZ1603,TRUE,_xll.ohTrigger(Trigger,Trigger12M))</f>
        <v>1.8197120223105337E-2</v>
      </c>
    </row>
    <row r="1604" spans="51:56" ht="11.25" customHeight="1" x14ac:dyDescent="0.25">
      <c r="AY1604" s="102" t="s">
        <v>83</v>
      </c>
      <c r="AZ1604" s="101">
        <f>_xll.qlInterestRateIndexFixingDate(Currency&amp;"ibor"&amp;Tenor,BA1604,Trigger)</f>
        <v>50581</v>
      </c>
      <c r="BA1604" s="101">
        <f>_xll.qlCalendarAdvance(Calendar,BA1603,AY1604,"f",,Trigger)</f>
        <v>50585</v>
      </c>
      <c r="BB1604" s="101">
        <f>_xll.qlInterestRateIndexMaturity(Currency&amp;"ibor"&amp;Tenor,BA1604,Trigger)</f>
        <v>50950</v>
      </c>
      <c r="BC1604" s="246">
        <f>_xll.qlIndexFixing($AC$5,AZ1604,TRUE,_xll.ohTrigger(Trigger,Trigger12M))</f>
        <v>1.8143158609407812E-2</v>
      </c>
      <c r="BD1604" s="246">
        <f>_xll.qlIndexFixing($BE$1,AZ1604,TRUE,_xll.ohTrigger(Trigger,Trigger12M))</f>
        <v>1.8193244942341216E-2</v>
      </c>
    </row>
    <row r="1605" spans="51:56" ht="11.25" customHeight="1" x14ac:dyDescent="0.25">
      <c r="AY1605" s="102" t="s">
        <v>83</v>
      </c>
      <c r="AZ1605" s="101">
        <f>_xll.qlInterestRateIndexFixingDate(Currency&amp;"ibor"&amp;Tenor,BA1605,Trigger)</f>
        <v>50588</v>
      </c>
      <c r="BA1605" s="101">
        <f>_xll.qlCalendarAdvance(Calendar,BA1604,AY1605,"f",,Trigger)</f>
        <v>50592</v>
      </c>
      <c r="BB1605" s="101">
        <f>_xll.qlInterestRateIndexMaturity(Currency&amp;"ibor"&amp;Tenor,BA1605,Trigger)</f>
        <v>50957</v>
      </c>
      <c r="BC1605" s="246">
        <f>_xll.qlIndexFixing($AC$5,AZ1605,TRUE,_xll.ohTrigger(Trigger,Trigger12M))</f>
        <v>1.8140340652884342E-2</v>
      </c>
      <c r="BD1605" s="246">
        <f>_xll.qlIndexFixing($BE$1,AZ1605,TRUE,_xll.ohTrigger(Trigger,Trigger12M))</f>
        <v>1.8189445997986942E-2</v>
      </c>
    </row>
    <row r="1606" spans="51:56" ht="11.25" customHeight="1" x14ac:dyDescent="0.25">
      <c r="AY1606" s="102" t="s">
        <v>83</v>
      </c>
      <c r="AZ1606" s="101">
        <f>_xll.qlInterestRateIndexFixingDate(Currency&amp;"ibor"&amp;Tenor,BA1606,Trigger)</f>
        <v>50595</v>
      </c>
      <c r="BA1606" s="101">
        <f>_xll.qlCalendarAdvance(Calendar,BA1605,AY1606,"f",,Trigger)</f>
        <v>50599</v>
      </c>
      <c r="BB1606" s="101">
        <f>_xll.qlInterestRateIndexMaturity(Currency&amp;"ibor"&amp;Tenor,BA1606,Trigger)</f>
        <v>50964</v>
      </c>
      <c r="BC1606" s="246">
        <f>_xll.qlIndexFixing($AC$5,AZ1606,TRUE,_xll.ohTrigger(Trigger,Trigger12M))</f>
        <v>1.8138647997015065E-2</v>
      </c>
      <c r="BD1606" s="246">
        <f>_xll.qlIndexFixing($BE$1,AZ1606,TRUE,_xll.ohTrigger(Trigger,Trigger12M))</f>
        <v>1.8185723389176803E-2</v>
      </c>
    </row>
    <row r="1607" spans="51:56" ht="11.25" customHeight="1" x14ac:dyDescent="0.25">
      <c r="AY1607" s="102" t="s">
        <v>83</v>
      </c>
      <c r="AZ1607" s="101">
        <f>_xll.qlInterestRateIndexFixingDate(Currency&amp;"ibor"&amp;Tenor,BA1607,Trigger)</f>
        <v>50602</v>
      </c>
      <c r="BA1607" s="101">
        <f>_xll.qlCalendarAdvance(Calendar,BA1606,AY1607,"f",,Trigger)</f>
        <v>50606</v>
      </c>
      <c r="BB1607" s="101">
        <f>_xll.qlInterestRateIndexMaturity(Currency&amp;"ibor"&amp;Tenor,BA1607,Trigger)</f>
        <v>50971</v>
      </c>
      <c r="BC1607" s="246">
        <f>_xll.qlIndexFixing($AC$5,AZ1607,TRUE,_xll.ohTrigger(Trigger,Trigger12M))</f>
        <v>1.8136951579556613E-2</v>
      </c>
      <c r="BD1607" s="246">
        <f>_xll.qlIndexFixing($BE$1,AZ1607,TRUE,_xll.ohTrigger(Trigger,Trigger12M))</f>
        <v>1.8182077115062159E-2</v>
      </c>
    </row>
    <row r="1608" spans="51:56" ht="11.25" customHeight="1" x14ac:dyDescent="0.25">
      <c r="AY1608" s="102" t="s">
        <v>83</v>
      </c>
      <c r="AZ1608" s="101">
        <f>_xll.qlInterestRateIndexFixingDate(Currency&amp;"ibor"&amp;Tenor,BA1608,Trigger)</f>
        <v>50609</v>
      </c>
      <c r="BA1608" s="101">
        <f>_xll.qlCalendarAdvance(Calendar,BA1607,AY1608,"f",,Trigger)</f>
        <v>50613</v>
      </c>
      <c r="BB1608" s="101">
        <f>_xll.qlInterestRateIndexMaturity(Currency&amp;"ibor"&amp;Tenor,BA1608,Trigger)</f>
        <v>50978</v>
      </c>
      <c r="BC1608" s="246">
        <f>_xll.qlIndexFixing($AC$5,AZ1608,TRUE,_xll.ohTrigger(Trigger,Trigger12M))</f>
        <v>1.8135251400528695E-2</v>
      </c>
      <c r="BD1608" s="246">
        <f>_xll.qlIndexFixing($BE$1,AZ1608,TRUE,_xll.ohTrigger(Trigger,Trigger12M))</f>
        <v>1.8178507174811676E-2</v>
      </c>
    </row>
    <row r="1609" spans="51:56" ht="11.25" customHeight="1" x14ac:dyDescent="0.25">
      <c r="AY1609" s="102" t="s">
        <v>83</v>
      </c>
      <c r="AZ1609" s="101">
        <f>_xll.qlInterestRateIndexFixingDate(Currency&amp;"ibor"&amp;Tenor,BA1609,Trigger)</f>
        <v>50616</v>
      </c>
      <c r="BA1609" s="101">
        <f>_xll.qlCalendarAdvance(Calendar,BA1608,AY1609,"f",,Trigger)</f>
        <v>50620</v>
      </c>
      <c r="BB1609" s="101">
        <f>_xll.qlInterestRateIndexMaturity(Currency&amp;"ibor"&amp;Tenor,BA1609,Trigger)</f>
        <v>50985</v>
      </c>
      <c r="BC1609" s="246">
        <f>_xll.qlIndexFixing($AC$5,AZ1609,TRUE,_xll.ohTrigger(Trigger,Trigger12M))</f>
        <v>1.8133547459949703E-2</v>
      </c>
      <c r="BD1609" s="246">
        <f>_xll.qlIndexFixing($BE$1,AZ1609,TRUE,_xll.ohTrigger(Trigger,Trigger12M))</f>
        <v>1.817501356761176E-2</v>
      </c>
    </row>
    <row r="1610" spans="51:56" ht="11.25" customHeight="1" x14ac:dyDescent="0.25">
      <c r="AY1610" s="102" t="s">
        <v>83</v>
      </c>
      <c r="AZ1610" s="101">
        <f>_xll.qlInterestRateIndexFixingDate(Currency&amp;"ibor"&amp;Tenor,BA1610,Trigger)</f>
        <v>50623</v>
      </c>
      <c r="BA1610" s="101">
        <f>_xll.qlCalendarAdvance(Calendar,BA1609,AY1610,"f",,Trigger)</f>
        <v>50627</v>
      </c>
      <c r="BB1610" s="101">
        <f>_xll.qlInterestRateIndexMaturity(Currency&amp;"ibor"&amp;Tenor,BA1610,Trigger)</f>
        <v>50992</v>
      </c>
      <c r="BC1610" s="246">
        <f>_xll.qlIndexFixing($AC$5,AZ1610,TRUE,_xll.ohTrigger(Trigger,Trigger12M))</f>
        <v>1.8131839757839132E-2</v>
      </c>
      <c r="BD1610" s="246">
        <f>_xll.qlIndexFixing($BE$1,AZ1610,TRUE,_xll.ohTrigger(Trigger,Trigger12M))</f>
        <v>1.8171596292665893E-2</v>
      </c>
    </row>
    <row r="1611" spans="51:56" ht="11.25" customHeight="1" x14ac:dyDescent="0.25">
      <c r="AY1611" s="102" t="s">
        <v>83</v>
      </c>
      <c r="AZ1611" s="101">
        <f>_xll.qlInterestRateIndexFixingDate(Currency&amp;"ibor"&amp;Tenor,BA1611,Trigger)</f>
        <v>50630</v>
      </c>
      <c r="BA1611" s="101">
        <f>_xll.qlCalendarAdvance(Calendar,BA1610,AY1611,"f",,Trigger)</f>
        <v>50634</v>
      </c>
      <c r="BB1611" s="101">
        <f>_xll.qlInterestRateIndexMaturity(Currency&amp;"ibor"&amp;Tenor,BA1611,Trigger)</f>
        <v>50999</v>
      </c>
      <c r="BC1611" s="246">
        <f>_xll.qlIndexFixing($AC$5,AZ1611,TRUE,_xll.ohTrigger(Trigger,Trigger12M))</f>
        <v>1.8130128294216039E-2</v>
      </c>
      <c r="BD1611" s="246">
        <f>_xll.qlIndexFixing($BE$1,AZ1611,TRUE,_xll.ohTrigger(Trigger,Trigger12M))</f>
        <v>1.8168255349195306E-2</v>
      </c>
    </row>
    <row r="1612" spans="51:56" ht="11.25" customHeight="1" x14ac:dyDescent="0.25">
      <c r="AY1612" s="102" t="s">
        <v>83</v>
      </c>
      <c r="AZ1612" s="101">
        <f>_xll.qlInterestRateIndexFixingDate(Currency&amp;"ibor"&amp;Tenor,BA1612,Trigger)</f>
        <v>50637</v>
      </c>
      <c r="BA1612" s="101">
        <f>_xll.qlCalendarAdvance(Calendar,BA1611,AY1612,"f",,Trigger)</f>
        <v>50641</v>
      </c>
      <c r="BB1612" s="101">
        <f>_xll.qlInterestRateIndexMaturity(Currency&amp;"ibor"&amp;Tenor,BA1612,Trigger)</f>
        <v>51006</v>
      </c>
      <c r="BC1612" s="246">
        <f>_xll.qlIndexFixing($AC$5,AZ1612,TRUE,_xll.ohTrigger(Trigger,Trigger12M))</f>
        <v>1.8128413069099687E-2</v>
      </c>
      <c r="BD1612" s="246">
        <f>_xll.qlIndexFixing($BE$1,AZ1612,TRUE,_xll.ohTrigger(Trigger,Trigger12M))</f>
        <v>1.8164990736438087E-2</v>
      </c>
    </row>
    <row r="1613" spans="51:56" ht="11.25" customHeight="1" x14ac:dyDescent="0.25">
      <c r="AY1613" s="102" t="s">
        <v>83</v>
      </c>
      <c r="AZ1613" s="101">
        <f>_xll.qlInterestRateIndexFixingDate(Currency&amp;"ibor"&amp;Tenor,BA1613,Trigger)</f>
        <v>50644</v>
      </c>
      <c r="BA1613" s="101">
        <f>_xll.qlCalendarAdvance(Calendar,BA1612,AY1613,"f",,Trigger)</f>
        <v>50648</v>
      </c>
      <c r="BB1613" s="101">
        <f>_xll.qlInterestRateIndexMaturity(Currency&amp;"ibor"&amp;Tenor,BA1613,Trigger)</f>
        <v>51013</v>
      </c>
      <c r="BC1613" s="246">
        <f>_xll.qlIndexFixing($AC$5,AZ1613,TRUE,_xll.ohTrigger(Trigger,Trigger12M))</f>
        <v>1.8126694082509796E-2</v>
      </c>
      <c r="BD1613" s="246">
        <f>_xll.qlIndexFixing($BE$1,AZ1613,TRUE,_xll.ohTrigger(Trigger,Trigger12M))</f>
        <v>1.8161802453650278E-2</v>
      </c>
    </row>
    <row r="1614" spans="51:56" ht="11.25" customHeight="1" x14ac:dyDescent="0.25">
      <c r="AY1614" s="102" t="s">
        <v>83</v>
      </c>
      <c r="AZ1614" s="101">
        <f>_xll.qlInterestRateIndexFixingDate(Currency&amp;"ibor"&amp;Tenor,BA1614,Trigger)</f>
        <v>50651</v>
      </c>
      <c r="BA1614" s="101">
        <f>_xll.qlCalendarAdvance(Calendar,BA1613,AY1614,"f",,Trigger)</f>
        <v>50655</v>
      </c>
      <c r="BB1614" s="101">
        <f>_xll.qlInterestRateIndexMaturity(Currency&amp;"ibor"&amp;Tenor,BA1614,Trigger)</f>
        <v>51020</v>
      </c>
      <c r="BC1614" s="246">
        <f>_xll.qlIndexFixing($AC$5,AZ1614,TRUE,_xll.ohTrigger(Trigger,Trigger12M))</f>
        <v>1.812497133446541E-2</v>
      </c>
      <c r="BD1614" s="246">
        <f>_xll.qlIndexFixing($BE$1,AZ1614,TRUE,_xll.ohTrigger(Trigger,Trigger12M))</f>
        <v>1.8158690500105233E-2</v>
      </c>
    </row>
    <row r="1615" spans="51:56" ht="11.25" customHeight="1" x14ac:dyDescent="0.25">
      <c r="AY1615" s="102" t="s">
        <v>83</v>
      </c>
      <c r="AZ1615" s="101">
        <f>_xll.qlInterestRateIndexFixingDate(Currency&amp;"ibor"&amp;Tenor,BA1615,Trigger)</f>
        <v>50658</v>
      </c>
      <c r="BA1615" s="101">
        <f>_xll.qlCalendarAdvance(Calendar,BA1614,AY1615,"f",,Trigger)</f>
        <v>50662</v>
      </c>
      <c r="BB1615" s="101">
        <f>_xll.qlInterestRateIndexMaturity(Currency&amp;"ibor"&amp;Tenor,BA1615,Trigger)</f>
        <v>51027</v>
      </c>
      <c r="BC1615" s="246">
        <f>_xll.qlIndexFixing($AC$5,AZ1615,TRUE,_xll.ohTrigger(Trigger,Trigger12M))</f>
        <v>1.8123244824985372E-2</v>
      </c>
      <c r="BD1615" s="246">
        <f>_xll.qlIndexFixing($BE$1,AZ1615,TRUE,_xll.ohTrigger(Trigger,Trigger12M))</f>
        <v>1.8155654875093158E-2</v>
      </c>
    </row>
    <row r="1616" spans="51:56" ht="11.25" customHeight="1" x14ac:dyDescent="0.25">
      <c r="AY1616" s="102" t="s">
        <v>83</v>
      </c>
      <c r="AZ1616" s="101">
        <f>_xll.qlInterestRateIndexFixingDate(Currency&amp;"ibor"&amp;Tenor,BA1616,Trigger)</f>
        <v>50665</v>
      </c>
      <c r="BA1616" s="101">
        <f>_xll.qlCalendarAdvance(Calendar,BA1615,AY1616,"f",,Trigger)</f>
        <v>50669</v>
      </c>
      <c r="BB1616" s="101">
        <f>_xll.qlInterestRateIndexMaturity(Currency&amp;"ibor"&amp;Tenor,BA1616,Trigger)</f>
        <v>51034</v>
      </c>
      <c r="BC1616" s="246">
        <f>_xll.qlIndexFixing($AC$5,AZ1616,TRUE,_xll.ohTrigger(Trigger,Trigger12M))</f>
        <v>1.8121514554089824E-2</v>
      </c>
      <c r="BD1616" s="246">
        <f>_xll.qlIndexFixing($BE$1,AZ1616,TRUE,_xll.ohTrigger(Trigger,Trigger12M))</f>
        <v>1.8152695577922668E-2</v>
      </c>
    </row>
    <row r="1617" spans="51:56" ht="11.25" customHeight="1" x14ac:dyDescent="0.25">
      <c r="AY1617" s="102" t="s">
        <v>83</v>
      </c>
      <c r="AZ1617" s="101">
        <f>_xll.qlInterestRateIndexFixingDate(Currency&amp;"ibor"&amp;Tenor,BA1617,Trigger)</f>
        <v>50672</v>
      </c>
      <c r="BA1617" s="101">
        <f>_xll.qlCalendarAdvance(Calendar,BA1616,AY1617,"f",,Trigger)</f>
        <v>50676</v>
      </c>
      <c r="BB1617" s="101">
        <f>_xll.qlInterestRateIndexMaturity(Currency&amp;"ibor"&amp;Tenor,BA1617,Trigger)</f>
        <v>51041</v>
      </c>
      <c r="BC1617" s="246">
        <f>_xll.qlIndexFixing($AC$5,AZ1617,TRUE,_xll.ohTrigger(Trigger,Trigger12M))</f>
        <v>1.8119780521797604E-2</v>
      </c>
      <c r="BD1617" s="246">
        <f>_xll.qlIndexFixing($BE$1,AZ1617,TRUE,_xll.ohTrigger(Trigger,Trigger12M))</f>
        <v>1.8149812607918793E-2</v>
      </c>
    </row>
    <row r="1618" spans="51:56" ht="11.25" customHeight="1" x14ac:dyDescent="0.25">
      <c r="AY1618" s="102" t="s">
        <v>83</v>
      </c>
      <c r="AZ1618" s="101">
        <f>_xll.qlInterestRateIndexFixingDate(Currency&amp;"ibor"&amp;Tenor,BA1618,Trigger)</f>
        <v>50679</v>
      </c>
      <c r="BA1618" s="101">
        <f>_xll.qlCalendarAdvance(Calendar,BA1617,AY1618,"f",,Trigger)</f>
        <v>50683</v>
      </c>
      <c r="BB1618" s="101">
        <f>_xll.qlInterestRateIndexMaturity(Currency&amp;"ibor"&amp;Tenor,BA1618,Trigger)</f>
        <v>51048</v>
      </c>
      <c r="BC1618" s="246">
        <f>_xll.qlIndexFixing($AC$5,AZ1618,TRUE,_xll.ohTrigger(Trigger,Trigger12M))</f>
        <v>1.8118042728128857E-2</v>
      </c>
      <c r="BD1618" s="246">
        <f>_xll.qlIndexFixing($BE$1,AZ1618,TRUE,_xll.ohTrigger(Trigger,Trigger12M))</f>
        <v>1.8147005964424302E-2</v>
      </c>
    </row>
    <row r="1619" spans="51:56" ht="11.25" customHeight="1" x14ac:dyDescent="0.25">
      <c r="AY1619" s="102" t="s">
        <v>83</v>
      </c>
      <c r="AZ1619" s="101">
        <f>_xll.qlInterestRateIndexFixingDate(Currency&amp;"ibor"&amp;Tenor,BA1619,Trigger)</f>
        <v>50686</v>
      </c>
      <c r="BA1619" s="101">
        <f>_xll.qlCalendarAdvance(Calendar,BA1618,AY1619,"f",,Trigger)</f>
        <v>50690</v>
      </c>
      <c r="BB1619" s="101">
        <f>_xll.qlInterestRateIndexMaturity(Currency&amp;"ibor"&amp;Tenor,BA1619,Trigger)</f>
        <v>51055</v>
      </c>
      <c r="BC1619" s="246">
        <f>_xll.qlIndexFixing($AC$5,AZ1619,TRUE,_xll.ohTrigger(Trigger,Trigger12M))</f>
        <v>1.8116301173102638E-2</v>
      </c>
      <c r="BD1619" s="246">
        <f>_xll.qlIndexFixing($BE$1,AZ1619,TRUE,_xll.ohTrigger(Trigger,Trigger12M))</f>
        <v>1.8144275646799712E-2</v>
      </c>
    </row>
    <row r="1620" spans="51:56" ht="11.25" customHeight="1" x14ac:dyDescent="0.25">
      <c r="AY1620" s="102" t="s">
        <v>83</v>
      </c>
      <c r="AZ1620" s="101">
        <f>_xll.qlInterestRateIndexFixingDate(Currency&amp;"ibor"&amp;Tenor,BA1620,Trigger)</f>
        <v>50693</v>
      </c>
      <c r="BA1620" s="101">
        <f>_xll.qlCalendarAdvance(Calendar,BA1619,AY1620,"f",,Trigger)</f>
        <v>50697</v>
      </c>
      <c r="BB1620" s="101">
        <f>_xll.qlInterestRateIndexMaturity(Currency&amp;"ibor"&amp;Tenor,BA1620,Trigger)</f>
        <v>51062</v>
      </c>
      <c r="BC1620" s="246">
        <f>_xll.qlIndexFixing($AC$5,AZ1620,TRUE,_xll.ohTrigger(Trigger,Trigger12M))</f>
        <v>1.8114555856738875E-2</v>
      </c>
      <c r="BD1620" s="246">
        <f>_xll.qlIndexFixing($BE$1,AZ1620,TRUE,_xll.ohTrigger(Trigger,Trigger12M))</f>
        <v>1.8141621654422613E-2</v>
      </c>
    </row>
    <row r="1621" spans="51:56" ht="11.25" customHeight="1" x14ac:dyDescent="0.25">
      <c r="AY1621" s="102" t="s">
        <v>83</v>
      </c>
      <c r="AZ1621" s="101">
        <f>_xll.qlInterestRateIndexFixingDate(Currency&amp;"ibor"&amp;Tenor,BA1621,Trigger)</f>
        <v>50700</v>
      </c>
      <c r="BA1621" s="101">
        <f>_xll.qlCalendarAdvance(Calendar,BA1620,AY1621,"f",,Trigger)</f>
        <v>50704</v>
      </c>
      <c r="BB1621" s="101">
        <f>_xll.qlInterestRateIndexMaturity(Currency&amp;"ibor"&amp;Tenor,BA1621,Trigger)</f>
        <v>51069</v>
      </c>
      <c r="BC1621" s="246">
        <f>_xll.qlIndexFixing($AC$5,AZ1621,TRUE,_xll.ohTrigger(Trigger,Trigger12M))</f>
        <v>1.8112806779056845E-2</v>
      </c>
      <c r="BD1621" s="246">
        <f>_xll.qlIndexFixing($BE$1,AZ1621,TRUE,_xll.ohTrigger(Trigger,Trigger12M))</f>
        <v>1.8139043986687899E-2</v>
      </c>
    </row>
    <row r="1622" spans="51:56" ht="11.25" customHeight="1" x14ac:dyDescent="0.25">
      <c r="AY1622" s="102" t="s">
        <v>83</v>
      </c>
      <c r="AZ1622" s="101">
        <f>_xll.qlInterestRateIndexFixingDate(Currency&amp;"ibor"&amp;Tenor,BA1622,Trigger)</f>
        <v>50707</v>
      </c>
      <c r="BA1622" s="101">
        <f>_xll.qlCalendarAdvance(Calendar,BA1621,AY1622,"f",,Trigger)</f>
        <v>50711</v>
      </c>
      <c r="BB1622" s="101">
        <f>_xll.qlInterestRateIndexMaturity(Currency&amp;"ibor"&amp;Tenor,BA1622,Trigger)</f>
        <v>51076</v>
      </c>
      <c r="BC1622" s="246">
        <f>_xll.qlIndexFixing($AC$5,AZ1622,TRUE,_xll.ohTrigger(Trigger,Trigger12M))</f>
        <v>1.811105394007647E-2</v>
      </c>
      <c r="BD1622" s="246">
        <f>_xll.qlIndexFixing($BE$1,AZ1622,TRUE,_xll.ohTrigger(Trigger,Trigger12M))</f>
        <v>1.8136542643007989E-2</v>
      </c>
    </row>
    <row r="1623" spans="51:56" ht="11.25" customHeight="1" x14ac:dyDescent="0.25">
      <c r="AY1623" s="102" t="s">
        <v>83</v>
      </c>
      <c r="AZ1623" s="101">
        <f>_xll.qlInterestRateIndexFixingDate(Currency&amp;"ibor"&amp;Tenor,BA1623,Trigger)</f>
        <v>50714</v>
      </c>
      <c r="BA1623" s="101">
        <f>_xll.qlCalendarAdvance(Calendar,BA1622,AY1623,"f",,Trigger)</f>
        <v>50718</v>
      </c>
      <c r="BB1623" s="101">
        <f>_xll.qlInterestRateIndexMaturity(Currency&amp;"ibor"&amp;Tenor,BA1623,Trigger)</f>
        <v>51083</v>
      </c>
      <c r="BC1623" s="246">
        <f>_xll.qlIndexFixing($AC$5,AZ1623,TRUE,_xll.ohTrigger(Trigger,Trigger12M))</f>
        <v>1.810929733981681E-2</v>
      </c>
      <c r="BD1623" s="246">
        <f>_xll.qlIndexFixing($BE$1,AZ1623,TRUE,_xll.ohTrigger(Trigger,Trigger12M))</f>
        <v>1.8134117622812598E-2</v>
      </c>
    </row>
    <row r="1624" spans="51:56" ht="11.25" customHeight="1" x14ac:dyDescent="0.25">
      <c r="AY1624" s="102" t="s">
        <v>83</v>
      </c>
      <c r="AZ1624" s="101">
        <f>_xll.qlInterestRateIndexFixingDate(Currency&amp;"ibor"&amp;Tenor,BA1624,Trigger)</f>
        <v>50721</v>
      </c>
      <c r="BA1624" s="101">
        <f>_xll.qlCalendarAdvance(Calendar,BA1623,AY1624,"f",,Trigger)</f>
        <v>50725</v>
      </c>
      <c r="BB1624" s="101">
        <f>_xll.qlInterestRateIndexMaturity(Currency&amp;"ibor"&amp;Tenor,BA1624,Trigger)</f>
        <v>51090</v>
      </c>
      <c r="BC1624" s="246">
        <f>_xll.qlIndexFixing($AC$5,AZ1624,TRUE,_xll.ohTrigger(Trigger,Trigger12M))</f>
        <v>1.8107536978298665E-2</v>
      </c>
      <c r="BD1624" s="246">
        <f>_xll.qlIndexFixing($BE$1,AZ1624,TRUE,_xll.ohTrigger(Trigger,Trigger12M))</f>
        <v>1.8131768925549401E-2</v>
      </c>
    </row>
    <row r="1625" spans="51:56" ht="11.25" customHeight="1" x14ac:dyDescent="0.25">
      <c r="AY1625" s="102" t="s">
        <v>83</v>
      </c>
      <c r="AZ1625" s="101">
        <f>_xll.qlInterestRateIndexFixingDate(Currency&amp;"ibor"&amp;Tenor,BA1625,Trigger)</f>
        <v>50728</v>
      </c>
      <c r="BA1625" s="101">
        <f>_xll.qlCalendarAdvance(Calendar,BA1624,AY1625,"f",,Trigger)</f>
        <v>50732</v>
      </c>
      <c r="BB1625" s="101">
        <f>_xll.qlInterestRateIndexMaturity(Currency&amp;"ibor"&amp;Tenor,BA1625,Trigger)</f>
        <v>51097</v>
      </c>
      <c r="BC1625" s="246">
        <f>_xll.qlIndexFixing($AC$5,AZ1625,TRUE,_xll.ohTrigger(Trigger,Trigger12M))</f>
        <v>1.8105772855541092E-2</v>
      </c>
      <c r="BD1625" s="246">
        <f>_xll.qlIndexFixing($BE$1,AZ1625,TRUE,_xll.ohTrigger(Trigger,Trigger12M))</f>
        <v>1.8129496550682717E-2</v>
      </c>
    </row>
    <row r="1626" spans="51:56" ht="11.25" customHeight="1" x14ac:dyDescent="0.25">
      <c r="AY1626" s="102" t="s">
        <v>83</v>
      </c>
      <c r="AZ1626" s="101">
        <f>_xll.qlInterestRateIndexFixingDate(Currency&amp;"ibor"&amp;Tenor,BA1626,Trigger)</f>
        <v>50735</v>
      </c>
      <c r="BA1626" s="101">
        <f>_xll.qlCalendarAdvance(Calendar,BA1625,AY1626,"f",,Trigger)</f>
        <v>50739</v>
      </c>
      <c r="BB1626" s="101">
        <f>_xll.qlInterestRateIndexMaturity(Currency&amp;"ibor"&amp;Tenor,BA1626,Trigger)</f>
        <v>51104</v>
      </c>
      <c r="BC1626" s="246">
        <f>_xll.qlIndexFixing($AC$5,AZ1626,TRUE,_xll.ohTrigger(Trigger,Trigger12M))</f>
        <v>1.8104004971564239E-2</v>
      </c>
      <c r="BD1626" s="246">
        <f>_xll.qlIndexFixing($BE$1,AZ1626,TRUE,_xll.ohTrigger(Trigger,Trigger12M))</f>
        <v>1.8127300497694381E-2</v>
      </c>
    </row>
    <row r="1627" spans="51:56" ht="11.25" customHeight="1" x14ac:dyDescent="0.25">
      <c r="AY1627" s="102" t="s">
        <v>83</v>
      </c>
      <c r="AZ1627" s="101">
        <f>_xll.qlInterestRateIndexFixingDate(Currency&amp;"ibor"&amp;Tenor,BA1627,Trigger)</f>
        <v>50742</v>
      </c>
      <c r="BA1627" s="101">
        <f>_xll.qlCalendarAdvance(Calendar,BA1626,AY1627,"f",,Trigger)</f>
        <v>50746</v>
      </c>
      <c r="BB1627" s="101">
        <f>_xll.qlInterestRateIndexMaturity(Currency&amp;"ibor"&amp;Tenor,BA1627,Trigger)</f>
        <v>51111</v>
      </c>
      <c r="BC1627" s="246">
        <f>_xll.qlIndexFixing($AC$5,AZ1627,TRUE,_xll.ohTrigger(Trigger,Trigger12M))</f>
        <v>1.8102233326387811E-2</v>
      </c>
      <c r="BD1627" s="246">
        <f>_xll.qlIndexFixing($BE$1,AZ1627,TRUE,_xll.ohTrigger(Trigger,Trigger12M))</f>
        <v>1.8125180766084197E-2</v>
      </c>
    </row>
    <row r="1628" spans="51:56" ht="11.25" customHeight="1" x14ac:dyDescent="0.25">
      <c r="AY1628" s="102" t="s">
        <v>83</v>
      </c>
      <c r="AZ1628" s="101">
        <f>_xll.qlInterestRateIndexFixingDate(Currency&amp;"ibor"&amp;Tenor,BA1628,Trigger)</f>
        <v>50749</v>
      </c>
      <c r="BA1628" s="101">
        <f>_xll.qlCalendarAdvance(Calendar,BA1627,AY1628,"f",,Trigger)</f>
        <v>50753</v>
      </c>
      <c r="BB1628" s="101">
        <f>_xll.qlInterestRateIndexMaturity(Currency&amp;"ibor"&amp;Tenor,BA1628,Trigger)</f>
        <v>51118</v>
      </c>
      <c r="BC1628" s="246">
        <f>_xll.qlIndexFixing($AC$5,AZ1628,TRUE,_xll.ohTrigger(Trigger,Trigger12M))</f>
        <v>1.8100457920031305E-2</v>
      </c>
      <c r="BD1628" s="246">
        <f>_xll.qlIndexFixing($BE$1,AZ1628,TRUE,_xll.ohTrigger(Trigger,Trigger12M))</f>
        <v>1.8123137355368604E-2</v>
      </c>
    </row>
    <row r="1629" spans="51:56" ht="11.25" customHeight="1" x14ac:dyDescent="0.25">
      <c r="AY1629" s="102" t="s">
        <v>83</v>
      </c>
      <c r="AZ1629" s="101">
        <f>_xll.qlInterestRateIndexFixingDate(Currency&amp;"ibor"&amp;Tenor,BA1629,Trigger)</f>
        <v>50756</v>
      </c>
      <c r="BA1629" s="101">
        <f>_xll.qlCalendarAdvance(Calendar,BA1628,AY1629,"f",,Trigger)</f>
        <v>50760</v>
      </c>
      <c r="BB1629" s="101">
        <f>_xll.qlInterestRateIndexMaturity(Currency&amp;"ibor"&amp;Tenor,BA1629,Trigger)</f>
        <v>51125</v>
      </c>
      <c r="BC1629" s="246">
        <f>_xll.qlIndexFixing($AC$5,AZ1629,TRUE,_xll.ohTrigger(Trigger,Trigger12M))</f>
        <v>1.8098678752515744E-2</v>
      </c>
      <c r="BD1629" s="246">
        <f>_xll.qlIndexFixing($BE$1,AZ1629,TRUE,_xll.ohTrigger(Trigger,Trigger12M))</f>
        <v>1.8121170265082E-2</v>
      </c>
    </row>
    <row r="1630" spans="51:56" ht="11.25" customHeight="1" x14ac:dyDescent="0.25">
      <c r="AY1630" s="102" t="s">
        <v>83</v>
      </c>
      <c r="AZ1630" s="101">
        <f>_xll.qlInterestRateIndexFixingDate(Currency&amp;"ibor"&amp;Tenor,BA1630,Trigger)</f>
        <v>50763</v>
      </c>
      <c r="BA1630" s="101">
        <f>_xll.qlCalendarAdvance(Calendar,BA1629,AY1630,"f",,Trigger)</f>
        <v>50767</v>
      </c>
      <c r="BB1630" s="101">
        <f>_xll.qlInterestRateIndexMaturity(Currency&amp;"ibor"&amp;Tenor,BA1630,Trigger)</f>
        <v>51132</v>
      </c>
      <c r="BC1630" s="246">
        <f>_xll.qlIndexFixing($AC$5,AZ1630,TRUE,_xll.ohTrigger(Trigger,Trigger12M))</f>
        <v>1.8096895823860183E-2</v>
      </c>
      <c r="BD1630" s="246">
        <f>_xll.qlIndexFixing($BE$1,AZ1630,TRUE,_xll.ohTrigger(Trigger,Trigger12M))</f>
        <v>1.8119279494776305E-2</v>
      </c>
    </row>
    <row r="1631" spans="51:56" ht="11.25" customHeight="1" x14ac:dyDescent="0.25">
      <c r="AY1631" s="102" t="s">
        <v>83</v>
      </c>
      <c r="AZ1631" s="101">
        <f>_xll.qlInterestRateIndexFixingDate(Currency&amp;"ibor"&amp;Tenor,BA1631,Trigger)</f>
        <v>50770</v>
      </c>
      <c r="BA1631" s="101">
        <f>_xll.qlCalendarAdvance(Calendar,BA1630,AY1631,"f",,Trigger)</f>
        <v>50774</v>
      </c>
      <c r="BB1631" s="101">
        <f>_xll.qlInterestRateIndexMaturity(Currency&amp;"ibor"&amp;Tenor,BA1631,Trigger)</f>
        <v>51139</v>
      </c>
      <c r="BC1631" s="246">
        <f>_xll.qlIndexFixing($AC$5,AZ1631,TRUE,_xll.ohTrigger(Trigger,Trigger12M))</f>
        <v>1.8095109134085203E-2</v>
      </c>
      <c r="BD1631" s="246">
        <f>_xll.qlIndexFixing($BE$1,AZ1631,TRUE,_xll.ohTrigger(Trigger,Trigger12M))</f>
        <v>1.8117465044019867E-2</v>
      </c>
    </row>
    <row r="1632" spans="51:56" ht="11.25" customHeight="1" x14ac:dyDescent="0.25">
      <c r="AY1632" s="102" t="s">
        <v>83</v>
      </c>
      <c r="AZ1632" s="101">
        <f>_xll.qlInterestRateIndexFixingDate(Currency&amp;"ibor"&amp;Tenor,BA1632,Trigger)</f>
        <v>50777</v>
      </c>
      <c r="BA1632" s="101">
        <f>_xll.qlCalendarAdvance(Calendar,BA1631,AY1632,"f",,Trigger)</f>
        <v>50781</v>
      </c>
      <c r="BB1632" s="101">
        <f>_xll.qlInterestRateIndexMaturity(Currency&amp;"ibor"&amp;Tenor,BA1632,Trigger)</f>
        <v>51146</v>
      </c>
      <c r="BC1632" s="246">
        <f>_xll.qlIndexFixing($AC$5,AZ1632,TRUE,_xll.ohTrigger(Trigger,Trigger12M))</f>
        <v>1.8093318683210298E-2</v>
      </c>
      <c r="BD1632" s="246">
        <f>_xll.qlIndexFixing($BE$1,AZ1632,TRUE,_xll.ohTrigger(Trigger,Trigger12M))</f>
        <v>1.8115726912399648E-2</v>
      </c>
    </row>
    <row r="1633" spans="51:56" ht="11.25" customHeight="1" x14ac:dyDescent="0.25">
      <c r="AY1633" s="102" t="s">
        <v>83</v>
      </c>
      <c r="AZ1633" s="101">
        <f>_xll.qlInterestRateIndexFixingDate(Currency&amp;"ibor"&amp;Tenor,BA1633,Trigger)</f>
        <v>50784</v>
      </c>
      <c r="BA1633" s="101">
        <f>_xll.qlCalendarAdvance(Calendar,BA1632,AY1633,"f",,Trigger)</f>
        <v>50788</v>
      </c>
      <c r="BB1633" s="101">
        <f>_xll.qlInterestRateIndexMaturity(Currency&amp;"ibor"&amp;Tenor,BA1633,Trigger)</f>
        <v>51153</v>
      </c>
      <c r="BC1633" s="246">
        <f>_xll.qlIndexFixing($AC$5,AZ1633,TRUE,_xll.ohTrigger(Trigger,Trigger12M))</f>
        <v>1.8091524471256497E-2</v>
      </c>
      <c r="BD1633" s="246">
        <f>_xll.qlIndexFixing($BE$1,AZ1633,TRUE,_xll.ohTrigger(Trigger,Trigger12M))</f>
        <v>1.8114065099519027E-2</v>
      </c>
    </row>
    <row r="1634" spans="51:56" ht="11.25" customHeight="1" x14ac:dyDescent="0.25">
      <c r="AY1634" s="102" t="s">
        <v>83</v>
      </c>
      <c r="AZ1634" s="101">
        <f>_xll.qlInterestRateIndexFixingDate(Currency&amp;"ibor"&amp;Tenor,BA1634,Trigger)</f>
        <v>50791</v>
      </c>
      <c r="BA1634" s="101">
        <f>_xll.qlCalendarAdvance(Calendar,BA1633,AY1634,"f",,Trigger)</f>
        <v>50795</v>
      </c>
      <c r="BB1634" s="101">
        <f>_xll.qlInterestRateIndexMaturity(Currency&amp;"ibor"&amp;Tenor,BA1634,Trigger)</f>
        <v>51160</v>
      </c>
      <c r="BC1634" s="246">
        <f>_xll.qlIndexFixing($AC$5,AZ1634,TRUE,_xll.ohTrigger(Trigger,Trigger12M))</f>
        <v>1.8089726498243062E-2</v>
      </c>
      <c r="BD1634" s="246">
        <f>_xll.qlIndexFixing($BE$1,AZ1634,TRUE,_xll.ohTrigger(Trigger,Trigger12M))</f>
        <v>1.8112479605000009E-2</v>
      </c>
    </row>
    <row r="1635" spans="51:56" ht="11.25" customHeight="1" x14ac:dyDescent="0.25">
      <c r="AY1635" s="102" t="s">
        <v>83</v>
      </c>
      <c r="AZ1635" s="101">
        <f>_xll.qlInterestRateIndexFixingDate(Currency&amp;"ibor"&amp;Tenor,BA1635,Trigger)</f>
        <v>50798</v>
      </c>
      <c r="BA1635" s="101">
        <f>_xll.qlCalendarAdvance(Calendar,BA1634,AY1635,"f",,Trigger)</f>
        <v>50802</v>
      </c>
      <c r="BB1635" s="101">
        <f>_xll.qlInterestRateIndexMaturity(Currency&amp;"ibor"&amp;Tenor,BA1635,Trigger)</f>
        <v>51167</v>
      </c>
      <c r="BC1635" s="246">
        <f>_xll.qlIndexFixing($AC$5,AZ1635,TRUE,_xll.ohTrigger(Trigger,Trigger12M))</f>
        <v>1.8087924764190591E-2</v>
      </c>
      <c r="BD1635" s="246">
        <f>_xll.qlIndexFixing($BE$1,AZ1635,TRUE,_xll.ohTrigger(Trigger,Trigger12M))</f>
        <v>1.8110970428480148E-2</v>
      </c>
    </row>
    <row r="1636" spans="51:56" ht="11.25" customHeight="1" x14ac:dyDescent="0.25">
      <c r="AY1636" s="102" t="s">
        <v>83</v>
      </c>
      <c r="AZ1636" s="101">
        <f>_xll.qlInterestRateIndexFixingDate(Currency&amp;"ibor"&amp;Tenor,BA1636,Trigger)</f>
        <v>50805</v>
      </c>
      <c r="BA1636" s="101">
        <f>_xll.qlCalendarAdvance(Calendar,BA1635,AY1636,"f",,Trigger)</f>
        <v>50809</v>
      </c>
      <c r="BB1636" s="101">
        <f>_xll.qlInterestRateIndexMaturity(Currency&amp;"ibor"&amp;Tenor,BA1636,Trigger)</f>
        <v>51174</v>
      </c>
      <c r="BC1636" s="246">
        <f>_xll.qlIndexFixing($AC$5,AZ1636,TRUE,_xll.ohTrigger(Trigger,Trigger12M))</f>
        <v>1.8086119269119221E-2</v>
      </c>
      <c r="BD1636" s="246">
        <f>_xll.qlIndexFixing($BE$1,AZ1636,TRUE,_xll.ohTrigger(Trigger,Trigger12M))</f>
        <v>1.810953756961604E-2</v>
      </c>
    </row>
    <row r="1637" spans="51:56" ht="11.25" customHeight="1" x14ac:dyDescent="0.25">
      <c r="AY1637" s="102" t="s">
        <v>83</v>
      </c>
      <c r="AZ1637" s="101">
        <f>_xll.qlInterestRateIndexFixingDate(Currency&amp;"ibor"&amp;Tenor,BA1637,Trigger)</f>
        <v>50812</v>
      </c>
      <c r="BA1637" s="101">
        <f>_xll.qlCalendarAdvance(Calendar,BA1636,AY1637,"f",,Trigger)</f>
        <v>50816</v>
      </c>
      <c r="BB1637" s="101">
        <f>_xll.qlInterestRateIndexMaturity(Currency&amp;"ibor"&amp;Tenor,BA1637,Trigger)</f>
        <v>51181</v>
      </c>
      <c r="BC1637" s="246">
        <f>_xll.qlIndexFixing($AC$5,AZ1637,TRUE,_xll.ohTrigger(Trigger,Trigger12M))</f>
        <v>1.8084310013049765E-2</v>
      </c>
      <c r="BD1637" s="246">
        <f>_xll.qlIndexFixing($BE$1,AZ1637,TRUE,_xll.ohTrigger(Trigger,Trigger12M))</f>
        <v>1.8108181028080719E-2</v>
      </c>
    </row>
    <row r="1638" spans="51:56" ht="11.25" customHeight="1" x14ac:dyDescent="0.25">
      <c r="AY1638" s="102" t="s">
        <v>83</v>
      </c>
      <c r="AZ1638" s="101">
        <f>_xll.qlInterestRateIndexFixingDate(Currency&amp;"ibor"&amp;Tenor,BA1638,Trigger)</f>
        <v>50819</v>
      </c>
      <c r="BA1638" s="101">
        <f>_xll.qlCalendarAdvance(Calendar,BA1637,AY1638,"f",,Trigger)</f>
        <v>50823</v>
      </c>
      <c r="BB1638" s="101">
        <f>_xll.qlInterestRateIndexMaturity(Currency&amp;"ibor"&amp;Tenor,BA1638,Trigger)</f>
        <v>51188</v>
      </c>
      <c r="BC1638" s="246">
        <f>_xll.qlIndexFixing($AC$5,AZ1638,TRUE,_xll.ohTrigger(Trigger,Trigger12M))</f>
        <v>1.8082496996001934E-2</v>
      </c>
      <c r="BD1638" s="246">
        <f>_xll.qlIndexFixing($BE$1,AZ1638,TRUE,_xll.ohTrigger(Trigger,Trigger12M))</f>
        <v>1.8106900803565609E-2</v>
      </c>
    </row>
    <row r="1639" spans="51:56" ht="11.25" customHeight="1" x14ac:dyDescent="0.25">
      <c r="AY1639" s="102" t="s">
        <v>83</v>
      </c>
      <c r="AZ1639" s="101">
        <f>_xll.qlInterestRateIndexFixingDate(Currency&amp;"ibor"&amp;Tenor,BA1639,Trigger)</f>
        <v>50826</v>
      </c>
      <c r="BA1639" s="101">
        <f>_xll.qlCalendarAdvance(Calendar,BA1638,AY1639,"f",,Trigger)</f>
        <v>50830</v>
      </c>
      <c r="BB1639" s="101">
        <f>_xll.qlInterestRateIndexMaturity(Currency&amp;"ibor"&amp;Tenor,BA1639,Trigger)</f>
        <v>51196</v>
      </c>
      <c r="BC1639" s="246">
        <f>_xll.qlIndexFixing($AC$5,AZ1639,TRUE,_xll.ohTrigger(Trigger,Trigger12M))</f>
        <v>1.8081051831783886E-2</v>
      </c>
      <c r="BD1639" s="246">
        <f>_xll.qlIndexFixing($BE$1,AZ1639,TRUE,_xll.ohTrigger(Trigger,Trigger12M))</f>
        <v>1.8106113805399195E-2</v>
      </c>
    </row>
    <row r="1640" spans="51:56" ht="11.25" customHeight="1" x14ac:dyDescent="0.25">
      <c r="AY1640" s="102" t="s">
        <v>83</v>
      </c>
      <c r="AZ1640" s="101">
        <f>_xll.qlInterestRateIndexFixingDate(Currency&amp;"ibor"&amp;Tenor,BA1640,Trigger)</f>
        <v>50833</v>
      </c>
      <c r="BA1640" s="101">
        <f>_xll.qlCalendarAdvance(Calendar,BA1639,AY1640,"f",,Trigger)</f>
        <v>50837</v>
      </c>
      <c r="BB1640" s="101">
        <f>_xll.qlInterestRateIndexMaturity(Currency&amp;"ibor"&amp;Tenor,BA1640,Trigger)</f>
        <v>51203</v>
      </c>
      <c r="BC1640" s="246">
        <f>_xll.qlIndexFixing($AC$5,AZ1640,TRUE,_xll.ohTrigger(Trigger,Trigger12M))</f>
        <v>1.8079237466847996E-2</v>
      </c>
      <c r="BD1640" s="246">
        <f>_xll.qlIndexFixing($BE$1,AZ1640,TRUE,_xll.ohTrigger(Trigger,Trigger12M))</f>
        <v>1.810499160925335E-2</v>
      </c>
    </row>
    <row r="1641" spans="51:56" ht="11.25" customHeight="1" x14ac:dyDescent="0.25">
      <c r="AY1641" s="102" t="s">
        <v>83</v>
      </c>
      <c r="AZ1641" s="101">
        <f>_xll.qlInterestRateIndexFixingDate(Currency&amp;"ibor"&amp;Tenor,BA1641,Trigger)</f>
        <v>50840</v>
      </c>
      <c r="BA1641" s="101">
        <f>_xll.qlCalendarAdvance(Calendar,BA1640,AY1641,"f",,Trigger)</f>
        <v>50844</v>
      </c>
      <c r="BB1641" s="101">
        <f>_xll.qlInterestRateIndexMaturity(Currency&amp;"ibor"&amp;Tenor,BA1641,Trigger)</f>
        <v>51210</v>
      </c>
      <c r="BC1641" s="246">
        <f>_xll.qlIndexFixing($AC$5,AZ1641,TRUE,_xll.ohTrigger(Trigger,Trigger12M))</f>
        <v>1.8077419351080332E-2</v>
      </c>
      <c r="BD1641" s="246">
        <f>_xll.qlIndexFixing($BE$1,AZ1641,TRUE,_xll.ohTrigger(Trigger,Trigger12M))</f>
        <v>1.8103945733096524E-2</v>
      </c>
    </row>
    <row r="1642" spans="51:56" ht="11.25" customHeight="1" x14ac:dyDescent="0.25">
      <c r="AY1642" s="102" t="s">
        <v>83</v>
      </c>
      <c r="AZ1642" s="101">
        <f>_xll.qlInterestRateIndexFixingDate(Currency&amp;"ibor"&amp;Tenor,BA1642,Trigger)</f>
        <v>50847</v>
      </c>
      <c r="BA1642" s="101">
        <f>_xll.qlCalendarAdvance(Calendar,BA1641,AY1642,"f",,Trigger)</f>
        <v>50851</v>
      </c>
      <c r="BB1642" s="101">
        <f>_xll.qlInterestRateIndexMaturity(Currency&amp;"ibor"&amp;Tenor,BA1642,Trigger)</f>
        <v>51217</v>
      </c>
      <c r="BC1642" s="246">
        <f>_xll.qlIndexFixing($AC$5,AZ1642,TRUE,_xll.ohTrigger(Trigger,Trigger12M))</f>
        <v>1.807559748450055E-2</v>
      </c>
      <c r="BD1642" s="246">
        <f>_xll.qlIndexFixing($BE$1,AZ1642,TRUE,_xll.ohTrigger(Trigger,Trigger12M))</f>
        <v>1.8102976176689562E-2</v>
      </c>
    </row>
    <row r="1643" spans="51:56" ht="11.25" customHeight="1" x14ac:dyDescent="0.25">
      <c r="AY1643" s="102" t="s">
        <v>83</v>
      </c>
      <c r="AZ1643" s="101">
        <f>_xll.qlInterestRateIndexFixingDate(Currency&amp;"ibor"&amp;Tenor,BA1643,Trigger)</f>
        <v>50854</v>
      </c>
      <c r="BA1643" s="101">
        <f>_xll.qlCalendarAdvance(Calendar,BA1642,AY1643,"f",,Trigger)</f>
        <v>50858</v>
      </c>
      <c r="BB1643" s="101">
        <f>_xll.qlInterestRateIndexMaturity(Currency&amp;"ibor"&amp;Tenor,BA1643,Trigger)</f>
        <v>51224</v>
      </c>
      <c r="BC1643" s="246">
        <f>_xll.qlIndexFixing($AC$5,AZ1643,TRUE,_xll.ohTrigger(Trigger,Trigger12M))</f>
        <v>1.807377186712961E-2</v>
      </c>
      <c r="BD1643" s="246">
        <f>_xll.qlIndexFixing($BE$1,AZ1643,TRUE,_xll.ohTrigger(Trigger,Trigger12M))</f>
        <v>1.810208293981078E-2</v>
      </c>
    </row>
    <row r="1644" spans="51:56" ht="11.25" customHeight="1" x14ac:dyDescent="0.25">
      <c r="AY1644" s="102" t="s">
        <v>83</v>
      </c>
      <c r="AZ1644" s="101">
        <f>_xll.qlInterestRateIndexFixingDate(Currency&amp;"ibor"&amp;Tenor,BA1644,Trigger)</f>
        <v>50861</v>
      </c>
      <c r="BA1644" s="101">
        <f>_xll.qlCalendarAdvance(Calendar,BA1643,AY1644,"f",,Trigger)</f>
        <v>50865</v>
      </c>
      <c r="BB1644" s="101">
        <f>_xll.qlInterestRateIndexMaturity(Currency&amp;"ibor"&amp;Tenor,BA1644,Trigger)</f>
        <v>51231</v>
      </c>
      <c r="BC1644" s="246">
        <f>_xll.qlIndexFixing($AC$5,AZ1644,TRUE,_xll.ohTrigger(Trigger,Trigger12M))</f>
        <v>1.8071942498987831E-2</v>
      </c>
      <c r="BD1644" s="246">
        <f>_xll.qlIndexFixing($BE$1,AZ1644,TRUE,_xll.ohTrigger(Trigger,Trigger12M))</f>
        <v>1.8101266022255976E-2</v>
      </c>
    </row>
    <row r="1645" spans="51:56" ht="11.25" customHeight="1" x14ac:dyDescent="0.25">
      <c r="AY1645" s="102" t="s">
        <v>83</v>
      </c>
      <c r="AZ1645" s="101">
        <f>_xll.qlInterestRateIndexFixingDate(Currency&amp;"ibor"&amp;Tenor,BA1645,Trigger)</f>
        <v>50866</v>
      </c>
      <c r="BA1645" s="101">
        <f>_xll.qlCalendarAdvance(Calendar,BA1644,AY1645,"f",,Trigger)</f>
        <v>50872</v>
      </c>
      <c r="BB1645" s="101">
        <f>_xll.qlInterestRateIndexMaturity(Currency&amp;"ibor"&amp;Tenor,BA1645,Trigger)</f>
        <v>51238</v>
      </c>
      <c r="BC1645" s="246">
        <f>_xll.qlIndexFixing($AC$5,AZ1645,TRUE,_xll.ohTrigger(Trigger,Trigger12M))</f>
        <v>1.807010938009574E-2</v>
      </c>
      <c r="BD1645" s="246">
        <f>_xll.qlIndexFixing($BE$1,AZ1645,TRUE,_xll.ohTrigger(Trigger,Trigger12M))</f>
        <v>1.8100525423838849E-2</v>
      </c>
    </row>
    <row r="1646" spans="51:56" ht="11.25" customHeight="1" x14ac:dyDescent="0.25">
      <c r="AY1646" s="102" t="s">
        <v>83</v>
      </c>
      <c r="AZ1646" s="101">
        <f>_xll.qlInterestRateIndexFixingDate(Currency&amp;"ibor"&amp;Tenor,BA1646,Trigger)</f>
        <v>50875</v>
      </c>
      <c r="BA1646" s="101">
        <f>_xll.qlCalendarAdvance(Calendar,BA1645,AY1646,"f",,Trigger)</f>
        <v>50879</v>
      </c>
      <c r="BB1646" s="101">
        <f>_xll.qlInterestRateIndexMaturity(Currency&amp;"ibor"&amp;Tenor,BA1646,Trigger)</f>
        <v>51245</v>
      </c>
      <c r="BC1646" s="246">
        <f>_xll.qlIndexFixing($AC$5,AZ1646,TRUE,_xll.ohTrigger(Trigger,Trigger12M))</f>
        <v>1.8068272510474086E-2</v>
      </c>
      <c r="BD1646" s="246">
        <f>_xll.qlIndexFixing($BE$1,AZ1646,TRUE,_xll.ohTrigger(Trigger,Trigger12M))</f>
        <v>1.8099861144389478E-2</v>
      </c>
    </row>
    <row r="1647" spans="51:56" ht="11.25" customHeight="1" x14ac:dyDescent="0.25">
      <c r="AY1647" s="102" t="s">
        <v>83</v>
      </c>
      <c r="AZ1647" s="101">
        <f>_xll.qlInterestRateIndexFixingDate(Currency&amp;"ibor"&amp;Tenor,BA1647,Trigger)</f>
        <v>50882</v>
      </c>
      <c r="BA1647" s="101">
        <f>_xll.qlCalendarAdvance(Calendar,BA1646,AY1647,"f",,Trigger)</f>
        <v>50886</v>
      </c>
      <c r="BB1647" s="101">
        <f>_xll.qlInterestRateIndexMaturity(Currency&amp;"ibor"&amp;Tenor,BA1647,Trigger)</f>
        <v>51252</v>
      </c>
      <c r="BC1647" s="246">
        <f>_xll.qlIndexFixing($AC$5,AZ1647,TRUE,_xll.ohTrigger(Trigger,Trigger12M))</f>
        <v>1.8066431890143401E-2</v>
      </c>
      <c r="BD1647" s="246">
        <f>_xll.qlIndexFixing($BE$1,AZ1647,TRUE,_xll.ohTrigger(Trigger,Trigger12M))</f>
        <v>1.8099273183756728E-2</v>
      </c>
    </row>
    <row r="1648" spans="51:56" ht="11.25" customHeight="1" x14ac:dyDescent="0.25">
      <c r="AY1648" s="102" t="s">
        <v>83</v>
      </c>
      <c r="AZ1648" s="101">
        <f>_xll.qlInterestRateIndexFixingDate(Currency&amp;"ibor"&amp;Tenor,BA1648,Trigger)</f>
        <v>50889</v>
      </c>
      <c r="BA1648" s="101">
        <f>_xll.qlCalendarAdvance(Calendar,BA1647,AY1648,"f",,Trigger)</f>
        <v>50893</v>
      </c>
      <c r="BB1648" s="101">
        <f>_xll.qlInterestRateIndexMaturity(Currency&amp;"ibor"&amp;Tenor,BA1648,Trigger)</f>
        <v>51259</v>
      </c>
      <c r="BC1648" s="246">
        <f>_xll.qlIndexFixing($AC$5,AZ1648,TRUE,_xll.ohTrigger(Trigger,Trigger12M))</f>
        <v>1.806458751912465E-2</v>
      </c>
      <c r="BD1648" s="246">
        <f>_xll.qlIndexFixing($BE$1,AZ1648,TRUE,_xll.ohTrigger(Trigger,Trigger12M))</f>
        <v>1.8098761541805626E-2</v>
      </c>
    </row>
    <row r="1649" spans="51:56" ht="11.25" customHeight="1" x14ac:dyDescent="0.25">
      <c r="AY1649" s="102" t="s">
        <v>83</v>
      </c>
      <c r="AZ1649" s="101">
        <f>_xll.qlInterestRateIndexFixingDate(Currency&amp;"ibor"&amp;Tenor,BA1649,Trigger)</f>
        <v>50896</v>
      </c>
      <c r="BA1649" s="101">
        <f>_xll.qlCalendarAdvance(Calendar,BA1648,AY1649,"f",,Trigger)</f>
        <v>50900</v>
      </c>
      <c r="BB1649" s="101">
        <f>_xll.qlInterestRateIndexMaturity(Currency&amp;"ibor"&amp;Tenor,BA1649,Trigger)</f>
        <v>51266</v>
      </c>
      <c r="BC1649" s="246">
        <f>_xll.qlIndexFixing($AC$5,AZ1649,TRUE,_xll.ohTrigger(Trigger,Trigger12M))</f>
        <v>1.8062739397437924E-2</v>
      </c>
      <c r="BD1649" s="246">
        <f>_xll.qlIndexFixing($BE$1,AZ1649,TRUE,_xll.ohTrigger(Trigger,Trigger12M))</f>
        <v>1.8098326218419544E-2</v>
      </c>
    </row>
    <row r="1650" spans="51:56" ht="11.25" customHeight="1" x14ac:dyDescent="0.25">
      <c r="AY1650" s="102" t="s">
        <v>83</v>
      </c>
      <c r="AZ1650" s="101">
        <f>_xll.qlInterestRateIndexFixingDate(Currency&amp;"ibor"&amp;Tenor,BA1650,Trigger)</f>
        <v>50903</v>
      </c>
      <c r="BA1650" s="101">
        <f>_xll.qlCalendarAdvance(Calendar,BA1649,AY1650,"f",,Trigger)</f>
        <v>50907</v>
      </c>
      <c r="BB1650" s="101">
        <f>_xll.qlInterestRateIndexMaturity(Currency&amp;"ibor"&amp;Tenor,BA1650,Trigger)</f>
        <v>51273</v>
      </c>
      <c r="BC1650" s="246">
        <f>_xll.qlIndexFixing($AC$5,AZ1650,TRUE,_xll.ohTrigger(Trigger,Trigger12M))</f>
        <v>1.8060887525104846E-2</v>
      </c>
      <c r="BD1650" s="246">
        <f>_xll.qlIndexFixing($BE$1,AZ1650,TRUE,_xll.ohTrigger(Trigger,Trigger12M))</f>
        <v>1.8097967213498888E-2</v>
      </c>
    </row>
    <row r="1651" spans="51:56" ht="11.25" customHeight="1" x14ac:dyDescent="0.25">
      <c r="AY1651" s="102" t="s">
        <v>83</v>
      </c>
      <c r="AZ1651" s="101">
        <f>_xll.qlInterestRateIndexFixingDate(Currency&amp;"ibor"&amp;Tenor,BA1651,Trigger)</f>
        <v>50910</v>
      </c>
      <c r="BA1651" s="101">
        <f>_xll.qlCalendarAdvance(Calendar,BA1650,AY1651,"f",,Trigger)</f>
        <v>50914</v>
      </c>
      <c r="BB1651" s="101">
        <f>_xll.qlInterestRateIndexMaturity(Currency&amp;"ibor"&amp;Tenor,BA1651,Trigger)</f>
        <v>51280</v>
      </c>
      <c r="BC1651" s="246">
        <f>_xll.qlIndexFixing($AC$5,AZ1651,TRUE,_xll.ohTrigger(Trigger,Trigger12M))</f>
        <v>1.8059031902145514E-2</v>
      </c>
      <c r="BD1651" s="246">
        <f>_xll.qlIndexFixing($BE$1,AZ1651,TRUE,_xll.ohTrigger(Trigger,Trigger12M))</f>
        <v>1.8097684526961543E-2</v>
      </c>
    </row>
    <row r="1652" spans="51:56" ht="11.25" customHeight="1" x14ac:dyDescent="0.25">
      <c r="AY1652" s="102" t="s">
        <v>83</v>
      </c>
      <c r="AZ1652" s="101">
        <f>_xll.qlInterestRateIndexFixingDate(Currency&amp;"ibor"&amp;Tenor,BA1652,Trigger)</f>
        <v>50917</v>
      </c>
      <c r="BA1652" s="101">
        <f>_xll.qlCalendarAdvance(Calendar,BA1651,AY1652,"f",,Trigger)</f>
        <v>50921</v>
      </c>
      <c r="BB1652" s="101">
        <f>_xll.qlInterestRateIndexMaturity(Currency&amp;"ibor"&amp;Tenor,BA1652,Trigger)</f>
        <v>51287</v>
      </c>
      <c r="BC1652" s="246">
        <f>_xll.qlIndexFixing($AC$5,AZ1652,TRUE,_xll.ohTrigger(Trigger,Trigger12M))</f>
        <v>1.8057172528581106E-2</v>
      </c>
      <c r="BD1652" s="246">
        <f>_xll.qlIndexFixing($BE$1,AZ1652,TRUE,_xll.ohTrigger(Trigger,Trigger12M))</f>
        <v>1.8097478158743071E-2</v>
      </c>
    </row>
    <row r="1653" spans="51:56" ht="11.25" customHeight="1" x14ac:dyDescent="0.25">
      <c r="AY1653" s="102" t="s">
        <v>83</v>
      </c>
      <c r="AZ1653" s="101">
        <f>_xll.qlInterestRateIndexFixingDate(Currency&amp;"ibor"&amp;Tenor,BA1653,Trigger)</f>
        <v>50924</v>
      </c>
      <c r="BA1653" s="101">
        <f>_xll.qlCalendarAdvance(Calendar,BA1652,AY1653,"f",,Trigger)</f>
        <v>50928</v>
      </c>
      <c r="BB1653" s="101">
        <f>_xll.qlInterestRateIndexMaturity(Currency&amp;"ibor"&amp;Tenor,BA1653,Trigger)</f>
        <v>51294</v>
      </c>
      <c r="BC1653" s="246">
        <f>_xll.qlIndexFixing($AC$5,AZ1653,TRUE,_xll.ohTrigger(Trigger,Trigger12M))</f>
        <v>1.8055309404432594E-2</v>
      </c>
      <c r="BD1653" s="246">
        <f>_xll.qlIndexFixing($BE$1,AZ1653,TRUE,_xll.ohTrigger(Trigger,Trigger12M))</f>
        <v>1.8097348108796305E-2</v>
      </c>
    </row>
    <row r="1654" spans="51:56" ht="11.25" customHeight="1" x14ac:dyDescent="0.25">
      <c r="AY1654" s="102" t="s">
        <v>83</v>
      </c>
      <c r="AZ1654" s="101">
        <f>_xll.qlInterestRateIndexFixingDate(Currency&amp;"ibor"&amp;Tenor,BA1654,Trigger)</f>
        <v>50931</v>
      </c>
      <c r="BA1654" s="101">
        <f>_xll.qlCalendarAdvance(Calendar,BA1653,AY1654,"f",,Trigger)</f>
        <v>50935</v>
      </c>
      <c r="BB1654" s="101">
        <f>_xll.qlInterestRateIndexMaturity(Currency&amp;"ibor"&amp;Tenor,BA1654,Trigger)</f>
        <v>51301</v>
      </c>
      <c r="BC1654" s="246">
        <f>_xll.qlIndexFixing($AC$5,AZ1654,TRUE,_xll.ohTrigger(Trigger,Trigger12M))</f>
        <v>1.8053442529720506E-2</v>
      </c>
      <c r="BD1654" s="246">
        <f>_xll.qlIndexFixing($BE$1,AZ1654,TRUE,_xll.ohTrigger(Trigger,Trigger12M))</f>
        <v>1.8097294377091316E-2</v>
      </c>
    </row>
    <row r="1655" spans="51:56" ht="11.25" customHeight="1" x14ac:dyDescent="0.25">
      <c r="AY1655" s="102" t="s">
        <v>83</v>
      </c>
      <c r="AZ1655" s="101">
        <f>_xll.qlInterestRateIndexFixingDate(Currency&amp;"ibor"&amp;Tenor,BA1655,Trigger)</f>
        <v>50938</v>
      </c>
      <c r="BA1655" s="101">
        <f>_xll.qlCalendarAdvance(Calendar,BA1654,AY1655,"f",,Trigger)</f>
        <v>50942</v>
      </c>
      <c r="BB1655" s="101">
        <f>_xll.qlInterestRateIndexMaturity(Currency&amp;"ibor"&amp;Tenor,BA1655,Trigger)</f>
        <v>51308</v>
      </c>
      <c r="BC1655" s="246">
        <f>_xll.qlIndexFixing($AC$5,AZ1655,TRUE,_xll.ohTrigger(Trigger,Trigger12M))</f>
        <v>1.8051571904466466E-2</v>
      </c>
      <c r="BD1655" s="246">
        <f>_xll.qlIndexFixing($BE$1,AZ1655,TRUE,_xll.ohTrigger(Trigger,Trigger12M))</f>
        <v>1.8097316963615662E-2</v>
      </c>
    </row>
    <row r="1656" spans="51:56" ht="11.25" customHeight="1" x14ac:dyDescent="0.25">
      <c r="AY1656" s="102" t="s">
        <v>83</v>
      </c>
      <c r="AZ1656" s="101">
        <f>_xll.qlInterestRateIndexFixingDate(Currency&amp;"ibor"&amp;Tenor,BA1656,Trigger)</f>
        <v>50945</v>
      </c>
      <c r="BA1656" s="101">
        <f>_xll.qlCalendarAdvance(Calendar,BA1655,AY1656,"f",,Trigger)</f>
        <v>50949</v>
      </c>
      <c r="BB1656" s="101">
        <f>_xll.qlInterestRateIndexMaturity(Currency&amp;"ibor"&amp;Tenor,BA1656,Trigger)</f>
        <v>51315</v>
      </c>
      <c r="BC1656" s="246">
        <f>_xll.qlIndexFixing($AC$5,AZ1656,TRUE,_xll.ohTrigger(Trigger,Trigger12M))</f>
        <v>1.8049697528690782E-2</v>
      </c>
      <c r="BD1656" s="246">
        <f>_xll.qlIndexFixing($BE$1,AZ1656,TRUE,_xll.ohTrigger(Trigger,Trigger12M))</f>
        <v>1.8097415868375235E-2</v>
      </c>
    </row>
    <row r="1657" spans="51:56" ht="11.25" customHeight="1" x14ac:dyDescent="0.25">
      <c r="AY1657" s="102" t="s">
        <v>83</v>
      </c>
      <c r="AZ1657" s="101">
        <f>_xll.qlInterestRateIndexFixingDate(Currency&amp;"ibor"&amp;Tenor,BA1657,Trigger)</f>
        <v>50952</v>
      </c>
      <c r="BA1657" s="101">
        <f>_xll.qlCalendarAdvance(Calendar,BA1656,AY1657,"f",,Trigger)</f>
        <v>50956</v>
      </c>
      <c r="BB1657" s="101">
        <f>_xll.qlInterestRateIndexMaturity(Currency&amp;"ibor"&amp;Tenor,BA1657,Trigger)</f>
        <v>51322</v>
      </c>
      <c r="BC1657" s="246">
        <f>_xll.qlIndexFixing($AC$5,AZ1657,TRUE,_xll.ohTrigger(Trigger,Trigger12M))</f>
        <v>1.8048573580837526E-2</v>
      </c>
      <c r="BD1657" s="246">
        <f>_xll.qlIndexFixing($BE$1,AZ1657,TRUE,_xll.ohTrigger(Trigger,Trigger12M))</f>
        <v>1.8097591071132457E-2</v>
      </c>
    </row>
    <row r="1658" spans="51:56" ht="11.25" customHeight="1" x14ac:dyDescent="0.25">
      <c r="AY1658" s="102" t="s">
        <v>83</v>
      </c>
      <c r="AZ1658" s="101">
        <f>_xll.qlInterestRateIndexFixingDate(Currency&amp;"ibor"&amp;Tenor,BA1658,Trigger)</f>
        <v>50959</v>
      </c>
      <c r="BA1658" s="101">
        <f>_xll.qlCalendarAdvance(Calendar,BA1657,AY1658,"f",,Trigger)</f>
        <v>50963</v>
      </c>
      <c r="BB1658" s="101">
        <f>_xll.qlInterestRateIndexMaturity(Currency&amp;"ibor"&amp;Tenor,BA1658,Trigger)</f>
        <v>51329</v>
      </c>
      <c r="BC1658" s="246">
        <f>_xll.qlIndexFixing($AC$5,AZ1658,TRUE,_xll.ohTrigger(Trigger,Trigger12M))</f>
        <v>1.8050022590407781E-2</v>
      </c>
      <c r="BD1658" s="246">
        <f>_xll.qlIndexFixing($BE$1,AZ1658,TRUE,_xll.ohTrigger(Trigger,Trigger12M))</f>
        <v>1.809784188235845E-2</v>
      </c>
    </row>
    <row r="1659" spans="51:56" ht="11.25" customHeight="1" x14ac:dyDescent="0.25">
      <c r="AY1659" s="102" t="s">
        <v>83</v>
      </c>
      <c r="AZ1659" s="101">
        <f>_xll.qlInterestRateIndexFixingDate(Currency&amp;"ibor"&amp;Tenor,BA1659,Trigger)</f>
        <v>50966</v>
      </c>
      <c r="BA1659" s="101">
        <f>_xll.qlCalendarAdvance(Calendar,BA1658,AY1659,"f",,Trigger)</f>
        <v>50970</v>
      </c>
      <c r="BB1659" s="101">
        <f>_xll.qlInterestRateIndexMaturity(Currency&amp;"ibor"&amp;Tenor,BA1659,Trigger)</f>
        <v>51336</v>
      </c>
      <c r="BC1659" s="246">
        <f>_xll.qlIndexFixing($AC$5,AZ1659,TRUE,_xll.ohTrigger(Trigger,Trigger12M))</f>
        <v>1.8051473097211411E-2</v>
      </c>
      <c r="BD1659" s="246">
        <f>_xll.qlIndexFixing($BE$1,AZ1659,TRUE,_xll.ohTrigger(Trigger,Trigger12M))</f>
        <v>1.809816680591602E-2</v>
      </c>
    </row>
    <row r="1660" spans="51:56" ht="11.25" customHeight="1" x14ac:dyDescent="0.25">
      <c r="AY1660" s="102" t="s">
        <v>83</v>
      </c>
      <c r="AZ1660" s="101">
        <f>_xll.qlInterestRateIndexFixingDate(Currency&amp;"ibor"&amp;Tenor,BA1660,Trigger)</f>
        <v>50973</v>
      </c>
      <c r="BA1660" s="101">
        <f>_xll.qlCalendarAdvance(Calendar,BA1659,AY1660,"f",,Trigger)</f>
        <v>50977</v>
      </c>
      <c r="BB1660" s="101">
        <f>_xll.qlInterestRateIndexMaturity(Currency&amp;"ibor"&amp;Tenor,BA1660,Trigger)</f>
        <v>51343</v>
      </c>
      <c r="BC1660" s="246">
        <f>_xll.qlIndexFixing($AC$5,AZ1660,TRUE,_xll.ohTrigger(Trigger,Trigger12M))</f>
        <v>1.8052925101254967E-2</v>
      </c>
      <c r="BD1660" s="246">
        <f>_xll.qlIndexFixing($BE$1,AZ1660,TRUE,_xll.ohTrigger(Trigger,Trigger12M))</f>
        <v>1.8098564297661331E-2</v>
      </c>
    </row>
    <row r="1661" spans="51:56" ht="11.25" customHeight="1" x14ac:dyDescent="0.25">
      <c r="AY1661" s="102" t="s">
        <v>83</v>
      </c>
      <c r="AZ1661" s="101">
        <f>_xll.qlInterestRateIndexFixingDate(Currency&amp;"ibor"&amp;Tenor,BA1661,Trigger)</f>
        <v>50980</v>
      </c>
      <c r="BA1661" s="101">
        <f>_xll.qlCalendarAdvance(Calendar,BA1660,AY1661,"f",,Trigger)</f>
        <v>50984</v>
      </c>
      <c r="BB1661" s="101">
        <f>_xll.qlInterestRateIndexMaturity(Currency&amp;"ibor"&amp;Tenor,BA1661,Trigger)</f>
        <v>51350</v>
      </c>
      <c r="BC1661" s="246">
        <f>_xll.qlIndexFixing($AC$5,AZ1661,TRUE,_xll.ohTrigger(Trigger,Trigger12M))</f>
        <v>1.8054378602544788E-2</v>
      </c>
      <c r="BD1661" s="246">
        <f>_xll.qlIndexFixing($BE$1,AZ1661,TRUE,_xll.ohTrigger(Trigger,Trigger12M))</f>
        <v>1.8099032813463003E-2</v>
      </c>
    </row>
    <row r="1662" spans="51:56" ht="11.25" customHeight="1" x14ac:dyDescent="0.25">
      <c r="AY1662" s="102" t="s">
        <v>83</v>
      </c>
      <c r="AZ1662" s="101">
        <f>_xll.qlInterestRateIndexFixingDate(Currency&amp;"ibor"&amp;Tenor,BA1662,Trigger)</f>
        <v>50987</v>
      </c>
      <c r="BA1662" s="101">
        <f>_xll.qlCalendarAdvance(Calendar,BA1661,AY1662,"f",,Trigger)</f>
        <v>50991</v>
      </c>
      <c r="BB1662" s="101">
        <f>_xll.qlInterestRateIndexMaturity(Currency&amp;"ibor"&amp;Tenor,BA1662,Trigger)</f>
        <v>51357</v>
      </c>
      <c r="BC1662" s="246">
        <f>_xll.qlIndexFixing($AC$5,AZ1662,TRUE,_xll.ohTrigger(Trigger,Trigger12M))</f>
        <v>1.805583360108742E-2</v>
      </c>
      <c r="BD1662" s="246">
        <f>_xll.qlIndexFixing($BE$1,AZ1662,TRUE,_xll.ohTrigger(Trigger,Trigger12M))</f>
        <v>1.8099570809203203E-2</v>
      </c>
    </row>
    <row r="1663" spans="51:56" ht="11.25" customHeight="1" x14ac:dyDescent="0.25">
      <c r="AY1663" s="102" t="s">
        <v>83</v>
      </c>
      <c r="AZ1663" s="101">
        <f>_xll.qlInterestRateIndexFixingDate(Currency&amp;"ibor"&amp;Tenor,BA1663,Trigger)</f>
        <v>50994</v>
      </c>
      <c r="BA1663" s="101">
        <f>_xll.qlCalendarAdvance(Calendar,BA1662,AY1663,"f",,Trigger)</f>
        <v>50998</v>
      </c>
      <c r="BB1663" s="101">
        <f>_xll.qlInterestRateIndexMaturity(Currency&amp;"ibor"&amp;Tenor,BA1663,Trigger)</f>
        <v>51364</v>
      </c>
      <c r="BC1663" s="246">
        <f>_xll.qlIndexFixing($AC$5,AZ1663,TRUE,_xll.ohTrigger(Trigger,Trigger12M))</f>
        <v>1.8057290096889639E-2</v>
      </c>
      <c r="BD1663" s="246">
        <f>_xll.qlIndexFixing($BE$1,AZ1663,TRUE,_xll.ohTrigger(Trigger,Trigger12M))</f>
        <v>1.8100176740775225E-2</v>
      </c>
    </row>
    <row r="1664" spans="51:56" ht="11.25" customHeight="1" x14ac:dyDescent="0.25">
      <c r="AY1664" s="102" t="s">
        <v>83</v>
      </c>
      <c r="AZ1664" s="101">
        <f>_xll.qlInterestRateIndexFixingDate(Currency&amp;"ibor"&amp;Tenor,BA1664,Trigger)</f>
        <v>51001</v>
      </c>
      <c r="BA1664" s="101">
        <f>_xll.qlCalendarAdvance(Calendar,BA1663,AY1664,"f",,Trigger)</f>
        <v>51005</v>
      </c>
      <c r="BB1664" s="101">
        <f>_xll.qlInterestRateIndexMaturity(Currency&amp;"ibor"&amp;Tenor,BA1664,Trigger)</f>
        <v>51371</v>
      </c>
      <c r="BC1664" s="246">
        <f>_xll.qlIndexFixing($AC$5,AZ1664,TRUE,_xll.ohTrigger(Trigger,Trigger12M))</f>
        <v>1.8058748089957773E-2</v>
      </c>
      <c r="BD1664" s="246">
        <f>_xll.qlIndexFixing($BE$1,AZ1664,TRUE,_xll.ohTrigger(Trigger,Trigger12M))</f>
        <v>1.8100849064081322E-2</v>
      </c>
    </row>
    <row r="1665" spans="51:56" ht="11.25" customHeight="1" x14ac:dyDescent="0.25">
      <c r="AY1665" s="102" t="s">
        <v>83</v>
      </c>
      <c r="AZ1665" s="101">
        <f>_xll.qlInterestRateIndexFixingDate(Currency&amp;"ibor"&amp;Tenor,BA1665,Trigger)</f>
        <v>51008</v>
      </c>
      <c r="BA1665" s="101">
        <f>_xll.qlCalendarAdvance(Calendar,BA1664,AY1665,"f",,Trigger)</f>
        <v>51012</v>
      </c>
      <c r="BB1665" s="101">
        <f>_xll.qlInterestRateIndexMaturity(Currency&amp;"ibor"&amp;Tenor,BA1665,Trigger)</f>
        <v>51378</v>
      </c>
      <c r="BC1665" s="246">
        <f>_xll.qlIndexFixing($AC$5,AZ1665,TRUE,_xll.ohTrigger(Trigger,Trigger12M))</f>
        <v>1.8060207580298377E-2</v>
      </c>
      <c r="BD1665" s="246">
        <f>_xll.qlIndexFixing($BE$1,AZ1665,TRUE,_xll.ohTrigger(Trigger,Trigger12M))</f>
        <v>1.8101586235035109E-2</v>
      </c>
    </row>
    <row r="1666" spans="51:56" ht="11.25" customHeight="1" x14ac:dyDescent="0.25">
      <c r="AY1666" s="102" t="s">
        <v>83</v>
      </c>
      <c r="AZ1666" s="101">
        <f>_xll.qlInterestRateIndexFixingDate(Currency&amp;"ibor"&amp;Tenor,BA1666,Trigger)</f>
        <v>51015</v>
      </c>
      <c r="BA1666" s="101">
        <f>_xll.qlCalendarAdvance(Calendar,BA1665,AY1666,"f",,Trigger)</f>
        <v>51019</v>
      </c>
      <c r="BB1666" s="101">
        <f>_xll.qlInterestRateIndexMaturity(Currency&amp;"ibor"&amp;Tenor,BA1666,Trigger)</f>
        <v>51385</v>
      </c>
      <c r="BC1666" s="246">
        <f>_xll.qlIndexFixing($AC$5,AZ1666,TRUE,_xll.ohTrigger(Trigger,Trigger12M))</f>
        <v>1.8061668567918004E-2</v>
      </c>
      <c r="BD1666" s="246">
        <f>_xll.qlIndexFixing($BE$1,AZ1666,TRUE,_xll.ohTrigger(Trigger,Trigger12M))</f>
        <v>1.8102386709556533E-2</v>
      </c>
    </row>
    <row r="1667" spans="51:56" ht="11.25" customHeight="1" x14ac:dyDescent="0.25">
      <c r="AY1667" s="102" t="s">
        <v>83</v>
      </c>
      <c r="AZ1667" s="101">
        <f>_xll.qlInterestRateIndexFixingDate(Currency&amp;"ibor"&amp;Tenor,BA1667,Trigger)</f>
        <v>51022</v>
      </c>
      <c r="BA1667" s="101">
        <f>_xll.qlCalendarAdvance(Calendar,BA1666,AY1667,"f",,Trigger)</f>
        <v>51026</v>
      </c>
      <c r="BB1667" s="101">
        <f>_xll.qlInterestRateIndexMaturity(Currency&amp;"ibor"&amp;Tenor,BA1667,Trigger)</f>
        <v>51392</v>
      </c>
      <c r="BC1667" s="246">
        <f>_xll.qlIndexFixing($AC$5,AZ1667,TRUE,_xll.ohTrigger(Trigger,Trigger12M))</f>
        <v>1.8063131052822985E-2</v>
      </c>
      <c r="BD1667" s="246">
        <f>_xll.qlIndexFixing($BE$1,AZ1667,TRUE,_xll.ohTrigger(Trigger,Trigger12M))</f>
        <v>1.8103248943574266E-2</v>
      </c>
    </row>
    <row r="1668" spans="51:56" ht="11.25" customHeight="1" x14ac:dyDescent="0.25">
      <c r="AY1668" s="102" t="s">
        <v>83</v>
      </c>
      <c r="AZ1668" s="101">
        <f>_xll.qlInterestRateIndexFixingDate(Currency&amp;"ibor"&amp;Tenor,BA1668,Trigger)</f>
        <v>51029</v>
      </c>
      <c r="BA1668" s="101">
        <f>_xll.qlCalendarAdvance(Calendar,BA1667,AY1668,"f",,Trigger)</f>
        <v>51033</v>
      </c>
      <c r="BB1668" s="101">
        <f>_xll.qlInterestRateIndexMaturity(Currency&amp;"ibor"&amp;Tenor,BA1668,Trigger)</f>
        <v>51399</v>
      </c>
      <c r="BC1668" s="246">
        <f>_xll.qlIndexFixing($AC$5,AZ1668,TRUE,_xll.ohTrigger(Trigger,Trigger12M))</f>
        <v>1.8064595035019879E-2</v>
      </c>
      <c r="BD1668" s="246">
        <f>_xll.qlIndexFixing($BE$1,AZ1668,TRUE,_xll.ohTrigger(Trigger,Trigger12M))</f>
        <v>1.8104171393022679E-2</v>
      </c>
    </row>
    <row r="1669" spans="51:56" ht="11.25" customHeight="1" x14ac:dyDescent="0.25">
      <c r="AY1669" s="102" t="s">
        <v>83</v>
      </c>
      <c r="AZ1669" s="101">
        <f>_xll.qlInterestRateIndexFixingDate(Currency&amp;"ibor"&amp;Tenor,BA1669,Trigger)</f>
        <v>51036</v>
      </c>
      <c r="BA1669" s="101">
        <f>_xll.qlCalendarAdvance(Calendar,BA1668,AY1669,"f",,Trigger)</f>
        <v>51040</v>
      </c>
      <c r="BB1669" s="101">
        <f>_xll.qlInterestRateIndexMaturity(Currency&amp;"ibor"&amp;Tenor,BA1669,Trigger)</f>
        <v>51406</v>
      </c>
      <c r="BC1669" s="246">
        <f>_xll.qlIndexFixing($AC$5,AZ1669,TRUE,_xll.ohTrigger(Trigger,Trigger12M))</f>
        <v>1.8066060514515665E-2</v>
      </c>
      <c r="BD1669" s="246">
        <f>_xll.qlIndexFixing($BE$1,AZ1669,TRUE,_xll.ohTrigger(Trigger,Trigger12M))</f>
        <v>1.8105152513841146E-2</v>
      </c>
    </row>
    <row r="1670" spans="51:56" ht="11.25" customHeight="1" x14ac:dyDescent="0.25">
      <c r="AY1670" s="102" t="s">
        <v>83</v>
      </c>
      <c r="AZ1670" s="101">
        <f>_xll.qlInterestRateIndexFixingDate(Currency&amp;"ibor"&amp;Tenor,BA1670,Trigger)</f>
        <v>51043</v>
      </c>
      <c r="BA1670" s="101">
        <f>_xll.qlCalendarAdvance(Calendar,BA1669,AY1670,"f",,Trigger)</f>
        <v>51047</v>
      </c>
      <c r="BB1670" s="101">
        <f>_xll.qlInterestRateIndexMaturity(Currency&amp;"ibor"&amp;Tenor,BA1670,Trigger)</f>
        <v>51413</v>
      </c>
      <c r="BC1670" s="246">
        <f>_xll.qlIndexFixing($AC$5,AZ1670,TRUE,_xll.ohTrigger(Trigger,Trigger12M))</f>
        <v>1.80675274913169E-2</v>
      </c>
      <c r="BD1670" s="246">
        <f>_xll.qlIndexFixing($BE$1,AZ1670,TRUE,_xll.ohTrigger(Trigger,Trigger12M))</f>
        <v>1.8106190761974297E-2</v>
      </c>
    </row>
    <row r="1671" spans="51:56" ht="11.25" customHeight="1" x14ac:dyDescent="0.25">
      <c r="AY1671" s="102" t="s">
        <v>83</v>
      </c>
      <c r="AZ1671" s="101">
        <f>_xll.qlInterestRateIndexFixingDate(Currency&amp;"ibor"&amp;Tenor,BA1671,Trigger)</f>
        <v>51050</v>
      </c>
      <c r="BA1671" s="101">
        <f>_xll.qlCalendarAdvance(Calendar,BA1670,AY1671,"f",,Trigger)</f>
        <v>51054</v>
      </c>
      <c r="BB1671" s="101">
        <f>_xll.qlInterestRateIndexMaturity(Currency&amp;"ibor"&amp;Tenor,BA1671,Trigger)</f>
        <v>51420</v>
      </c>
      <c r="BC1671" s="246">
        <f>_xll.qlIndexFixing($AC$5,AZ1671,TRUE,_xll.ohTrigger(Trigger,Trigger12M))</f>
        <v>1.8068995965429702E-2</v>
      </c>
      <c r="BD1671" s="246">
        <f>_xll.qlIndexFixing($BE$1,AZ1671,TRUE,_xll.ohTrigger(Trigger,Trigger12M))</f>
        <v>1.8107284593369813E-2</v>
      </c>
    </row>
    <row r="1672" spans="51:56" ht="11.25" customHeight="1" x14ac:dyDescent="0.25">
      <c r="AY1672" s="102" t="s">
        <v>83</v>
      </c>
      <c r="AZ1672" s="101">
        <f>_xll.qlInterestRateIndexFixingDate(Currency&amp;"ibor"&amp;Tenor,BA1672,Trigger)</f>
        <v>51057</v>
      </c>
      <c r="BA1672" s="101">
        <f>_xll.qlCalendarAdvance(Calendar,BA1671,AY1672,"f",,Trigger)</f>
        <v>51061</v>
      </c>
      <c r="BB1672" s="101">
        <f>_xll.qlInterestRateIndexMaturity(Currency&amp;"ibor"&amp;Tenor,BA1672,Trigger)</f>
        <v>51427</v>
      </c>
      <c r="BC1672" s="246">
        <f>_xll.qlIndexFixing($AC$5,AZ1672,TRUE,_xll.ohTrigger(Trigger,Trigger12M))</f>
        <v>1.8070465936860618E-2</v>
      </c>
      <c r="BD1672" s="246">
        <f>_xll.qlIndexFixing($BE$1,AZ1672,TRUE,_xll.ohTrigger(Trigger,Trigger12M))</f>
        <v>1.8108432463977777E-2</v>
      </c>
    </row>
    <row r="1673" spans="51:56" ht="11.25" customHeight="1" x14ac:dyDescent="0.25">
      <c r="AY1673" s="102" t="s">
        <v>83</v>
      </c>
      <c r="AZ1673" s="101">
        <f>_xll.qlInterestRateIndexFixingDate(Currency&amp;"ibor"&amp;Tenor,BA1673,Trigger)</f>
        <v>51064</v>
      </c>
      <c r="BA1673" s="101">
        <f>_xll.qlCalendarAdvance(Calendar,BA1672,AY1673,"f",,Trigger)</f>
        <v>51068</v>
      </c>
      <c r="BB1673" s="101">
        <f>_xll.qlInterestRateIndexMaturity(Currency&amp;"ibor"&amp;Tenor,BA1673,Trigger)</f>
        <v>51434</v>
      </c>
      <c r="BC1673" s="246">
        <f>_xll.qlIndexFixing($AC$5,AZ1673,TRUE,_xll.ohTrigger(Trigger,Trigger12M))</f>
        <v>1.8071937405616859E-2</v>
      </c>
      <c r="BD1673" s="246">
        <f>_xll.qlIndexFixing($BE$1,AZ1673,TRUE,_xll.ohTrigger(Trigger,Trigger12M))</f>
        <v>1.8109632829750675E-2</v>
      </c>
    </row>
    <row r="1674" spans="51:56" ht="11.25" customHeight="1" x14ac:dyDescent="0.25">
      <c r="AY1674" s="102" t="s">
        <v>83</v>
      </c>
      <c r="AZ1674" s="101">
        <f>_xll.qlInterestRateIndexFixingDate(Currency&amp;"ibor"&amp;Tenor,BA1674,Trigger)</f>
        <v>51071</v>
      </c>
      <c r="BA1674" s="101">
        <f>_xll.qlCalendarAdvance(Calendar,BA1673,AY1674,"f",,Trigger)</f>
        <v>51075</v>
      </c>
      <c r="BB1674" s="101">
        <f>_xll.qlInterestRateIndexMaturity(Currency&amp;"ibor"&amp;Tenor,BA1674,Trigger)</f>
        <v>51441</v>
      </c>
      <c r="BC1674" s="246">
        <f>_xll.qlIndexFixing($AC$5,AZ1674,TRUE,_xll.ohTrigger(Trigger,Trigger12M))</f>
        <v>1.807341037170454E-2</v>
      </c>
      <c r="BD1674" s="246">
        <f>_xll.qlIndexFixing($BE$1,AZ1674,TRUE,_xll.ohTrigger(Trigger,Trigger12M))</f>
        <v>1.8110884146641654E-2</v>
      </c>
    </row>
    <row r="1675" spans="51:56" ht="11.25" customHeight="1" x14ac:dyDescent="0.25">
      <c r="AY1675" s="102" t="s">
        <v>83</v>
      </c>
      <c r="AZ1675" s="101">
        <f>_xll.qlInterestRateIndexFixingDate(Currency&amp;"ibor"&amp;Tenor,BA1675,Trigger)</f>
        <v>51078</v>
      </c>
      <c r="BA1675" s="101">
        <f>_xll.qlCalendarAdvance(Calendar,BA1674,AY1675,"f",,Trigger)</f>
        <v>51082</v>
      </c>
      <c r="BB1675" s="101">
        <f>_xll.qlInterestRateIndexMaturity(Currency&amp;"ibor"&amp;Tenor,BA1675,Trigger)</f>
        <v>51448</v>
      </c>
      <c r="BC1675" s="246">
        <f>_xll.qlIndexFixing($AC$5,AZ1675,TRUE,_xll.ohTrigger(Trigger,Trigger12M))</f>
        <v>1.8074884835130211E-2</v>
      </c>
      <c r="BD1675" s="246">
        <f>_xll.qlIndexFixing($BE$1,AZ1675,TRUE,_xll.ohTrigger(Trigger,Trigger12M))</f>
        <v>1.8112184870604509E-2</v>
      </c>
    </row>
    <row r="1676" spans="51:56" ht="11.25" customHeight="1" x14ac:dyDescent="0.25">
      <c r="AY1676" s="102" t="s">
        <v>83</v>
      </c>
      <c r="AZ1676" s="101">
        <f>_xll.qlInterestRateIndexFixingDate(Currency&amp;"ibor"&amp;Tenor,BA1676,Trigger)</f>
        <v>51085</v>
      </c>
      <c r="BA1676" s="101">
        <f>_xll.qlCalendarAdvance(Calendar,BA1675,AY1676,"f",,Trigger)</f>
        <v>51089</v>
      </c>
      <c r="BB1676" s="101">
        <f>_xll.qlInterestRateIndexMaturity(Currency&amp;"ibor"&amp;Tenor,BA1676,Trigger)</f>
        <v>51455</v>
      </c>
      <c r="BC1676" s="246">
        <f>_xll.qlIndexFixing($AC$5,AZ1676,TRUE,_xll.ohTrigger(Trigger,Trigger12M))</f>
        <v>1.8076360795900866E-2</v>
      </c>
      <c r="BD1676" s="246">
        <f>_xll.qlIndexFixing($BE$1,AZ1676,TRUE,_xll.ohTrigger(Trigger,Trigger12M))</f>
        <v>1.8113533457591948E-2</v>
      </c>
    </row>
    <row r="1677" spans="51:56" ht="11.25" customHeight="1" x14ac:dyDescent="0.25">
      <c r="AY1677" s="102" t="s">
        <v>83</v>
      </c>
      <c r="AZ1677" s="101">
        <f>_xll.qlInterestRateIndexFixingDate(Currency&amp;"ibor"&amp;Tenor,BA1677,Trigger)</f>
        <v>51092</v>
      </c>
      <c r="BA1677" s="101">
        <f>_xll.qlCalendarAdvance(Calendar,BA1676,AY1677,"f",,Trigger)</f>
        <v>51096</v>
      </c>
      <c r="BB1677" s="101">
        <f>_xll.qlInterestRateIndexMaturity(Currency&amp;"ibor"&amp;Tenor,BA1677,Trigger)</f>
        <v>51462</v>
      </c>
      <c r="BC1677" s="246">
        <f>_xll.qlIndexFixing($AC$5,AZ1677,TRUE,_xll.ohTrigger(Trigger,Trigger12M))</f>
        <v>1.8077838254022611E-2</v>
      </c>
      <c r="BD1677" s="246">
        <f>_xll.qlIndexFixing($BE$1,AZ1677,TRUE,_xll.ohTrigger(Trigger,Trigger12M))</f>
        <v>1.8114928363555362E-2</v>
      </c>
    </row>
    <row r="1678" spans="51:56" ht="11.25" customHeight="1" x14ac:dyDescent="0.25">
      <c r="AY1678" s="102" t="s">
        <v>83</v>
      </c>
      <c r="AZ1678" s="101">
        <f>_xll.qlInterestRateIndexFixingDate(Currency&amp;"ibor"&amp;Tenor,BA1678,Trigger)</f>
        <v>51099</v>
      </c>
      <c r="BA1678" s="101">
        <f>_xll.qlCalendarAdvance(Calendar,BA1677,AY1678,"f",,Trigger)</f>
        <v>51103</v>
      </c>
      <c r="BB1678" s="101">
        <f>_xll.qlInterestRateIndexMaturity(Currency&amp;"ibor"&amp;Tenor,BA1678,Trigger)</f>
        <v>51469</v>
      </c>
      <c r="BC1678" s="246">
        <f>_xll.qlIndexFixing($AC$5,AZ1678,TRUE,_xll.ohTrigger(Trigger,Trigger12M))</f>
        <v>1.8079317209502663E-2</v>
      </c>
      <c r="BD1678" s="246">
        <f>_xll.qlIndexFixing($BE$1,AZ1678,TRUE,_xll.ohTrigger(Trigger,Trigger12M))</f>
        <v>1.8116368044444619E-2</v>
      </c>
    </row>
    <row r="1679" spans="51:56" ht="11.25" customHeight="1" x14ac:dyDescent="0.25">
      <c r="AY1679" s="102" t="s">
        <v>83</v>
      </c>
      <c r="AZ1679" s="101">
        <f>_xll.qlInterestRateIndexFixingDate(Currency&amp;"ibor"&amp;Tenor,BA1679,Trigger)</f>
        <v>51106</v>
      </c>
      <c r="BA1679" s="101">
        <f>_xll.qlCalendarAdvance(Calendar,BA1678,AY1679,"f",,Trigger)</f>
        <v>51110</v>
      </c>
      <c r="BB1679" s="101">
        <f>_xll.qlInterestRateIndexMaturity(Currency&amp;"ibor"&amp;Tenor,BA1679,Trigger)</f>
        <v>51476</v>
      </c>
      <c r="BC1679" s="246">
        <f>_xll.qlIndexFixing($AC$5,AZ1679,TRUE,_xll.ohTrigger(Trigger,Trigger12M))</f>
        <v>1.8080797662346913E-2</v>
      </c>
      <c r="BD1679" s="246">
        <f>_xll.qlIndexFixing($BE$1,AZ1679,TRUE,_xll.ohTrigger(Trigger,Trigger12M))</f>
        <v>1.8117850956206747E-2</v>
      </c>
    </row>
    <row r="1680" spans="51:56" ht="11.25" customHeight="1" x14ac:dyDescent="0.25">
      <c r="AY1680" s="102" t="s">
        <v>83</v>
      </c>
      <c r="AZ1680" s="101">
        <f>_xll.qlInterestRateIndexFixingDate(Currency&amp;"ibor"&amp;Tenor,BA1680,Trigger)</f>
        <v>51113</v>
      </c>
      <c r="BA1680" s="101">
        <f>_xll.qlCalendarAdvance(Calendar,BA1679,AY1680,"f",,Trigger)</f>
        <v>51117</v>
      </c>
      <c r="BB1680" s="101">
        <f>_xll.qlInterestRateIndexMaturity(Currency&amp;"ibor"&amp;Tenor,BA1680,Trigger)</f>
        <v>51483</v>
      </c>
      <c r="BC1680" s="246">
        <f>_xll.qlIndexFixing($AC$5,AZ1680,TRUE,_xll.ohTrigger(Trigger,Trigger12M))</f>
        <v>1.8082279612562788E-2</v>
      </c>
      <c r="BD1680" s="246">
        <f>_xll.qlIndexFixing($BE$1,AZ1680,TRUE,_xll.ohTrigger(Trigger,Trigger12M))</f>
        <v>1.8119375554785062E-2</v>
      </c>
    </row>
    <row r="1681" spans="51:56" ht="11.25" customHeight="1" x14ac:dyDescent="0.25">
      <c r="AY1681" s="102" t="s">
        <v>83</v>
      </c>
      <c r="AZ1681" s="101">
        <f>_xll.qlInterestRateIndexFixingDate(Currency&amp;"ibor"&amp;Tenor,BA1681,Trigger)</f>
        <v>51120</v>
      </c>
      <c r="BA1681" s="101">
        <f>_xll.qlCalendarAdvance(Calendar,BA1680,AY1681,"f",,Trigger)</f>
        <v>51124</v>
      </c>
      <c r="BB1681" s="101">
        <f>_xll.qlInterestRateIndexMaturity(Currency&amp;"ibor"&amp;Tenor,BA1681,Trigger)</f>
        <v>51490</v>
      </c>
      <c r="BC1681" s="246">
        <f>_xll.qlIndexFixing($AC$5,AZ1681,TRUE,_xll.ohTrigger(Trigger,Trigger12M))</f>
        <v>1.8083763060156188E-2</v>
      </c>
      <c r="BD1681" s="246">
        <f>_xll.qlIndexFixing($BE$1,AZ1681,TRUE,_xll.ohTrigger(Trigger,Trigger12M))</f>
        <v>1.8120940296118722E-2</v>
      </c>
    </row>
    <row r="1682" spans="51:56" ht="11.25" customHeight="1" x14ac:dyDescent="0.25">
      <c r="AY1682" s="102" t="s">
        <v>83</v>
      </c>
      <c r="AZ1682" s="101">
        <f>_xll.qlInterestRateIndexFixingDate(Currency&amp;"ibor"&amp;Tenor,BA1682,Trigger)</f>
        <v>51126</v>
      </c>
      <c r="BA1682" s="101">
        <f>_xll.qlCalendarAdvance(Calendar,BA1681,AY1682,"f",,Trigger)</f>
        <v>51131</v>
      </c>
      <c r="BB1682" s="101">
        <f>_xll.qlInterestRateIndexMaturity(Currency&amp;"ibor"&amp;Tenor,BA1682,Trigger)</f>
        <v>51497</v>
      </c>
      <c r="BC1682" s="246">
        <f>_xll.qlIndexFixing($AC$5,AZ1682,TRUE,_xll.ohTrigger(Trigger,Trigger12M))</f>
        <v>1.8085248005134096E-2</v>
      </c>
      <c r="BD1682" s="246">
        <f>_xll.qlIndexFixing($BE$1,AZ1682,TRUE,_xll.ohTrigger(Trigger,Trigger12M))</f>
        <v>1.8122543636142529E-2</v>
      </c>
    </row>
    <row r="1683" spans="51:56" ht="11.25" customHeight="1" x14ac:dyDescent="0.25">
      <c r="AY1683" s="102" t="s">
        <v>83</v>
      </c>
      <c r="AZ1683" s="101">
        <f>_xll.qlInterestRateIndexFixingDate(Currency&amp;"ibor"&amp;Tenor,BA1683,Trigger)</f>
        <v>51134</v>
      </c>
      <c r="BA1683" s="101">
        <f>_xll.qlCalendarAdvance(Calendar,BA1682,AY1683,"f",,Trigger)</f>
        <v>51138</v>
      </c>
      <c r="BB1683" s="101">
        <f>_xll.qlInterestRateIndexMaturity(Currency&amp;"ibor"&amp;Tenor,BA1683,Trigger)</f>
        <v>51504</v>
      </c>
      <c r="BC1683" s="246">
        <f>_xll.qlIndexFixing($AC$5,AZ1683,TRUE,_xll.ohTrigger(Trigger,Trigger12M))</f>
        <v>1.8086734447503725E-2</v>
      </c>
      <c r="BD1683" s="246">
        <f>_xll.qlIndexFixing($BE$1,AZ1683,TRUE,_xll.ohTrigger(Trigger,Trigger12M))</f>
        <v>1.8124184030786476E-2</v>
      </c>
    </row>
    <row r="1684" spans="51:56" ht="11.25" customHeight="1" x14ac:dyDescent="0.25">
      <c r="AY1684" s="102" t="s">
        <v>83</v>
      </c>
      <c r="AZ1684" s="101">
        <f>_xll.qlInterestRateIndexFixingDate(Currency&amp;"ibor"&amp;Tenor,BA1684,Trigger)</f>
        <v>51141</v>
      </c>
      <c r="BA1684" s="101">
        <f>_xll.qlCalendarAdvance(Calendar,BA1683,AY1684,"f",,Trigger)</f>
        <v>51145</v>
      </c>
      <c r="BB1684" s="101">
        <f>_xll.qlInterestRateIndexMaturity(Currency&amp;"ibor"&amp;Tenor,BA1684,Trigger)</f>
        <v>51511</v>
      </c>
      <c r="BC1684" s="246">
        <f>_xll.qlIndexFixing($AC$5,AZ1684,TRUE,_xll.ohTrigger(Trigger,Trigger12M))</f>
        <v>1.8088222387270751E-2</v>
      </c>
      <c r="BD1684" s="246">
        <f>_xll.qlIndexFixing($BE$1,AZ1684,TRUE,_xll.ohTrigger(Trigger,Trigger12M))</f>
        <v>1.8125859935973123E-2</v>
      </c>
    </row>
    <row r="1685" spans="51:56" ht="11.25" customHeight="1" x14ac:dyDescent="0.25">
      <c r="AY1685" s="102" t="s">
        <v>83</v>
      </c>
      <c r="AZ1685" s="101">
        <f>_xll.qlInterestRateIndexFixingDate(Currency&amp;"ibor"&amp;Tenor,BA1685,Trigger)</f>
        <v>51148</v>
      </c>
      <c r="BA1685" s="101">
        <f>_xll.qlCalendarAdvance(Calendar,BA1684,AY1685,"f",,Trigger)</f>
        <v>51152</v>
      </c>
      <c r="BB1685" s="101">
        <f>_xll.qlInterestRateIndexMaturity(Currency&amp;"ibor"&amp;Tenor,BA1685,Trigger)</f>
        <v>51518</v>
      </c>
      <c r="BC1685" s="246">
        <f>_xll.qlIndexFixing($AC$5,AZ1685,TRUE,_xll.ohTrigger(Trigger,Trigger12M))</f>
        <v>1.808971182444238E-2</v>
      </c>
      <c r="BD1685" s="246">
        <f>_xll.qlIndexFixing($BE$1,AZ1685,TRUE,_xll.ohTrigger(Trigger,Trigger12M))</f>
        <v>1.8127569807620019E-2</v>
      </c>
    </row>
    <row r="1686" spans="51:56" ht="11.25" customHeight="1" x14ac:dyDescent="0.25">
      <c r="AY1686" s="102" t="s">
        <v>83</v>
      </c>
      <c r="AZ1686" s="101">
        <f>_xll.qlInterestRateIndexFixingDate(Currency&amp;"ibor"&amp;Tenor,BA1686,Trigger)</f>
        <v>51155</v>
      </c>
      <c r="BA1686" s="101">
        <f>_xll.qlCalendarAdvance(Calendar,BA1685,AY1686,"f",,Trigger)</f>
        <v>51159</v>
      </c>
      <c r="BB1686" s="101">
        <f>_xll.qlInterestRateIndexMaturity(Currency&amp;"ibor"&amp;Tenor,BA1686,Trigger)</f>
        <v>51525</v>
      </c>
      <c r="BC1686" s="246">
        <f>_xll.qlIndexFixing($AC$5,AZ1686,TRUE,_xll.ohTrigger(Trigger,Trigger12M))</f>
        <v>1.809120275902517E-2</v>
      </c>
      <c r="BD1686" s="246">
        <f>_xll.qlIndexFixing($BE$1,AZ1686,TRUE,_xll.ohTrigger(Trigger,Trigger12M))</f>
        <v>1.8129312101637058E-2</v>
      </c>
    </row>
    <row r="1687" spans="51:56" ht="11.25" customHeight="1" x14ac:dyDescent="0.25">
      <c r="AY1687" s="102" t="s">
        <v>83</v>
      </c>
      <c r="AZ1687" s="101">
        <f>_xll.qlInterestRateIndexFixingDate(Currency&amp;"ibor"&amp;Tenor,BA1687,Trigger)</f>
        <v>51162</v>
      </c>
      <c r="BA1687" s="101">
        <f>_xll.qlCalendarAdvance(Calendar,BA1686,AY1687,"f",,Trigger)</f>
        <v>51166</v>
      </c>
      <c r="BB1687" s="101">
        <f>_xll.qlInterestRateIndexMaturity(Currency&amp;"ibor"&amp;Tenor,BA1687,Trigger)</f>
        <v>51532</v>
      </c>
      <c r="BC1687" s="246">
        <f>_xll.qlIndexFixing($AC$5,AZ1687,TRUE,_xll.ohTrigger(Trigger,Trigger12M))</f>
        <v>1.8092695191025666E-2</v>
      </c>
      <c r="BD1687" s="246">
        <f>_xll.qlIndexFixing($BE$1,AZ1687,TRUE,_xll.ohTrigger(Trigger,Trigger12M))</f>
        <v>1.8131085273927147E-2</v>
      </c>
    </row>
    <row r="1688" spans="51:56" ht="11.25" customHeight="1" x14ac:dyDescent="0.25">
      <c r="AY1688" s="102" t="s">
        <v>83</v>
      </c>
      <c r="AZ1688" s="101">
        <f>_xll.qlInterestRateIndexFixingDate(Currency&amp;"ibor"&amp;Tenor,BA1688,Trigger)</f>
        <v>51169</v>
      </c>
      <c r="BA1688" s="101">
        <f>_xll.qlCalendarAdvance(Calendar,BA1687,AY1688,"f",,Trigger)</f>
        <v>51173</v>
      </c>
      <c r="BB1688" s="101">
        <f>_xll.qlInterestRateIndexMaturity(Currency&amp;"ibor"&amp;Tenor,BA1688,Trigger)</f>
        <v>51539</v>
      </c>
      <c r="BC1688" s="246">
        <f>_xll.qlIndexFixing($AC$5,AZ1688,TRUE,_xll.ohTrigger(Trigger,Trigger12M))</f>
        <v>1.8094189120450861E-2</v>
      </c>
      <c r="BD1688" s="246">
        <f>_xll.qlIndexFixing($BE$1,AZ1688,TRUE,_xll.ohTrigger(Trigger,Trigger12M))</f>
        <v>1.8132887780384684E-2</v>
      </c>
    </row>
    <row r="1689" spans="51:56" ht="11.25" customHeight="1" x14ac:dyDescent="0.25">
      <c r="AY1689" s="102" t="s">
        <v>83</v>
      </c>
      <c r="AZ1689" s="101">
        <f>_xll.qlInterestRateIndexFixingDate(Currency&amp;"ibor"&amp;Tenor,BA1689,Trigger)</f>
        <v>51176</v>
      </c>
      <c r="BA1689" s="101">
        <f>_xll.qlCalendarAdvance(Calendar,BA1688,AY1689,"f",,Trigger)</f>
        <v>51180</v>
      </c>
      <c r="BB1689" s="101">
        <f>_xll.qlInterestRateIndexMaturity(Currency&amp;"ibor"&amp;Tenor,BA1689,Trigger)</f>
        <v>51546</v>
      </c>
      <c r="BC1689" s="246">
        <f>_xll.qlIndexFixing($AC$5,AZ1689,TRUE,_xll.ohTrigger(Trigger,Trigger12M))</f>
        <v>1.8095684547307304E-2</v>
      </c>
      <c r="BD1689" s="246">
        <f>_xll.qlIndexFixing($BE$1,AZ1689,TRUE,_xll.ohTrigger(Trigger,Trigger12M))</f>
        <v>1.813471807689554E-2</v>
      </c>
    </row>
    <row r="1690" spans="51:56" ht="11.25" customHeight="1" x14ac:dyDescent="0.25">
      <c r="AY1690" s="102" t="s">
        <v>83</v>
      </c>
      <c r="AZ1690" s="101">
        <f>_xll.qlInterestRateIndexFixingDate(Currency&amp;"ibor"&amp;Tenor,BA1690,Trigger)</f>
        <v>51183</v>
      </c>
      <c r="BA1690" s="101">
        <f>_xll.qlCalendarAdvance(Calendar,BA1689,AY1690,"f",,Trigger)</f>
        <v>51187</v>
      </c>
      <c r="BB1690" s="101">
        <f>_xll.qlInterestRateIndexMaturity(Currency&amp;"ibor"&amp;Tenor,BA1690,Trigger)</f>
        <v>51553</v>
      </c>
      <c r="BC1690" s="246">
        <f>_xll.qlIndexFixing($AC$5,AZ1690,TRUE,_xll.ohTrigger(Trigger,Trigger12M))</f>
        <v>1.809718147160155E-2</v>
      </c>
      <c r="BD1690" s="246">
        <f>_xll.qlIndexFixing($BE$1,AZ1690,TRUE,_xll.ohTrigger(Trigger,Trigger12M))</f>
        <v>1.8136574619337723E-2</v>
      </c>
    </row>
    <row r="1691" spans="51:56" ht="11.25" customHeight="1" x14ac:dyDescent="0.25">
      <c r="AY1691" s="102" t="s">
        <v>83</v>
      </c>
      <c r="AZ1691" s="101">
        <f>_xll.qlInterestRateIndexFixingDate(Currency&amp;"ibor"&amp;Tenor,BA1691,Trigger)</f>
        <v>51190</v>
      </c>
      <c r="BA1691" s="101">
        <f>_xll.qlCalendarAdvance(Calendar,BA1690,AY1691,"f",,Trigger)</f>
        <v>51194</v>
      </c>
      <c r="BB1691" s="101">
        <f>_xll.qlInterestRateIndexMaturity(Currency&amp;"ibor"&amp;Tenor,BA1691,Trigger)</f>
        <v>51560</v>
      </c>
      <c r="BC1691" s="246">
        <f>_xll.qlIndexFixing($AC$5,AZ1691,TRUE,_xll.ohTrigger(Trigger,Trigger12M))</f>
        <v>1.8098679893340588E-2</v>
      </c>
      <c r="BD1691" s="246">
        <f>_xll.qlIndexFixing($BE$1,AZ1691,TRUE,_xll.ohTrigger(Trigger,Trigger12M))</f>
        <v>1.813845586357811E-2</v>
      </c>
    </row>
    <row r="1692" spans="51:56" ht="11.25" customHeight="1" x14ac:dyDescent="0.25">
      <c r="AY1692" s="102" t="s">
        <v>83</v>
      </c>
      <c r="AZ1692" s="101">
        <f>_xll.qlInterestRateIndexFixingDate(Currency&amp;"ibor"&amp;Tenor,BA1692,Trigger)</f>
        <v>51197</v>
      </c>
      <c r="BA1692" s="101">
        <f>_xll.qlCalendarAdvance(Calendar,BA1691,AY1692,"f",,Trigger)</f>
        <v>51201</v>
      </c>
      <c r="BB1692" s="101">
        <f>_xll.qlInterestRateIndexMaturity(Currency&amp;"ibor"&amp;Tenor,BA1692,Trigger)</f>
        <v>51566</v>
      </c>
      <c r="BC1692" s="246">
        <f>_xll.qlIndexFixing($AC$5,AZ1692,TRUE,_xll.ohTrigger(Trigger,Trigger12M))</f>
        <v>1.8099643784671628E-2</v>
      </c>
      <c r="BD1692" s="246">
        <f>_xll.qlIndexFixing($BE$1,AZ1692,TRUE,_xll.ohTrigger(Trigger,Trigger12M))</f>
        <v>1.8139759643084289E-2</v>
      </c>
    </row>
    <row r="1693" spans="51:56" ht="11.25" customHeight="1" x14ac:dyDescent="0.25">
      <c r="AY1693" s="102" t="s">
        <v>83</v>
      </c>
      <c r="AZ1693" s="101">
        <f>_xll.qlInterestRateIndexFixingDate(Currency&amp;"ibor"&amp;Tenor,BA1693,Trigger)</f>
        <v>51204</v>
      </c>
      <c r="BA1693" s="101">
        <f>_xll.qlCalendarAdvance(Calendar,BA1692,AY1693,"f",,Trigger)</f>
        <v>51208</v>
      </c>
      <c r="BB1693" s="101">
        <f>_xll.qlInterestRateIndexMaturity(Currency&amp;"ibor"&amp;Tenor,BA1693,Trigger)</f>
        <v>51573</v>
      </c>
      <c r="BC1693" s="246">
        <f>_xll.qlIndexFixing($AC$5,AZ1693,TRUE,_xll.ohTrigger(Trigger,Trigger12M))</f>
        <v>1.81011477319095E-2</v>
      </c>
      <c r="BD1693" s="246">
        <f>_xll.qlIndexFixing($BE$1,AZ1693,TRUE,_xll.ohTrigger(Trigger,Trigger12M))</f>
        <v>1.8141685311749693E-2</v>
      </c>
    </row>
    <row r="1694" spans="51:56" ht="11.25" customHeight="1" x14ac:dyDescent="0.25">
      <c r="AY1694" s="102" t="s">
        <v>83</v>
      </c>
      <c r="AZ1694" s="101">
        <f>_xll.qlInterestRateIndexFixingDate(Currency&amp;"ibor"&amp;Tenor,BA1694,Trigger)</f>
        <v>51211</v>
      </c>
      <c r="BA1694" s="101">
        <f>_xll.qlCalendarAdvance(Calendar,BA1693,AY1694,"f",,Trigger)</f>
        <v>51215</v>
      </c>
      <c r="BB1694" s="101">
        <f>_xll.qlInterestRateIndexMaturity(Currency&amp;"ibor"&amp;Tenor,BA1694,Trigger)</f>
        <v>51580</v>
      </c>
      <c r="BC1694" s="246">
        <f>_xll.qlIndexFixing($AC$5,AZ1694,TRUE,_xll.ohTrigger(Trigger,Trigger12M))</f>
        <v>1.8102653180635617E-2</v>
      </c>
      <c r="BD1694" s="246">
        <f>_xll.qlIndexFixing($BE$1,AZ1694,TRUE,_xll.ohTrigger(Trigger,Trigger12M))</f>
        <v>1.8143631115828871E-2</v>
      </c>
    </row>
    <row r="1695" spans="51:56" ht="11.25" customHeight="1" x14ac:dyDescent="0.25">
      <c r="AY1695" s="102" t="s">
        <v>83</v>
      </c>
      <c r="AZ1695" s="101">
        <f>_xll.qlInterestRateIndexFixingDate(Currency&amp;"ibor"&amp;Tenor,BA1695,Trigger)</f>
        <v>51218</v>
      </c>
      <c r="BA1695" s="101">
        <f>_xll.qlCalendarAdvance(Calendar,BA1694,AY1695,"f",,Trigger)</f>
        <v>51222</v>
      </c>
      <c r="BB1695" s="101">
        <f>_xll.qlInterestRateIndexMaturity(Currency&amp;"ibor"&amp;Tenor,BA1695,Trigger)</f>
        <v>51587</v>
      </c>
      <c r="BC1695" s="246">
        <f>_xll.qlIndexFixing($AC$5,AZ1695,TRUE,_xll.ohTrigger(Trigger,Trigger12M))</f>
        <v>1.8104160130856119E-2</v>
      </c>
      <c r="BD1695" s="246">
        <f>_xll.qlIndexFixing($BE$1,AZ1695,TRUE,_xll.ohTrigger(Trigger,Trigger12M))</f>
        <v>1.8145595506995862E-2</v>
      </c>
    </row>
    <row r="1696" spans="51:56" ht="11.25" customHeight="1" x14ac:dyDescent="0.25">
      <c r="AY1696" s="102" t="s">
        <v>83</v>
      </c>
      <c r="AZ1696" s="101">
        <f>_xll.qlInterestRateIndexFixingDate(Currency&amp;"ibor"&amp;Tenor,BA1696,Trigger)</f>
        <v>51223</v>
      </c>
      <c r="BA1696" s="101">
        <f>_xll.qlCalendarAdvance(Calendar,BA1695,AY1696,"f",,Trigger)</f>
        <v>51229</v>
      </c>
      <c r="BB1696" s="101">
        <f>_xll.qlInterestRateIndexMaturity(Currency&amp;"ibor"&amp;Tenor,BA1696,Trigger)</f>
        <v>51594</v>
      </c>
      <c r="BC1696" s="246">
        <f>_xll.qlIndexFixing($AC$5,AZ1696,TRUE,_xll.ohTrigger(Trigger,Trigger12M))</f>
        <v>1.8105668582578446E-2</v>
      </c>
      <c r="BD1696" s="246">
        <f>_xll.qlIndexFixing($BE$1,AZ1696,TRUE,_xll.ohTrigger(Trigger,Trigger12M))</f>
        <v>1.8147576936912879E-2</v>
      </c>
    </row>
    <row r="1697" spans="51:56" ht="11.25" customHeight="1" x14ac:dyDescent="0.25">
      <c r="AY1697" s="102" t="s">
        <v>83</v>
      </c>
      <c r="AZ1697" s="101">
        <f>_xll.qlInterestRateIndexFixingDate(Currency&amp;"ibor"&amp;Tenor,BA1697,Trigger)</f>
        <v>51232</v>
      </c>
      <c r="BA1697" s="101">
        <f>_xll.qlCalendarAdvance(Calendar,BA1696,AY1697,"f",,Trigger)</f>
        <v>51236</v>
      </c>
      <c r="BB1697" s="101">
        <f>_xll.qlInterestRateIndexMaturity(Currency&amp;"ibor"&amp;Tenor,BA1697,Trigger)</f>
        <v>51601</v>
      </c>
      <c r="BC1697" s="246">
        <f>_xll.qlIndexFixing($AC$5,AZ1697,TRUE,_xll.ohTrigger(Trigger,Trigger12M))</f>
        <v>1.8107178535808947E-2</v>
      </c>
      <c r="BD1697" s="246">
        <f>_xll.qlIndexFixing($BE$1,AZ1697,TRUE,_xll.ohTrigger(Trigger,Trigger12M))</f>
        <v>1.8149573857232065E-2</v>
      </c>
    </row>
    <row r="1698" spans="51:56" ht="11.25" customHeight="1" x14ac:dyDescent="0.25">
      <c r="AY1698" s="102" t="s">
        <v>83</v>
      </c>
      <c r="AZ1698" s="101">
        <f>_xll.qlInterestRateIndexFixingDate(Currency&amp;"ibor"&amp;Tenor,BA1698,Trigger)</f>
        <v>51239</v>
      </c>
      <c r="BA1698" s="101">
        <f>_xll.qlCalendarAdvance(Calendar,BA1697,AY1698,"f",,Trigger)</f>
        <v>51243</v>
      </c>
      <c r="BB1698" s="101">
        <f>_xll.qlInterestRateIndexMaturity(Currency&amp;"ibor"&amp;Tenor,BA1698,Trigger)</f>
        <v>51608</v>
      </c>
      <c r="BC1698" s="246">
        <f>_xll.qlIndexFixing($AC$5,AZ1698,TRUE,_xll.ohTrigger(Trigger,Trigger12M))</f>
        <v>1.810868999055442E-2</v>
      </c>
      <c r="BD1698" s="246">
        <f>_xll.qlIndexFixing($BE$1,AZ1698,TRUE,_xll.ohTrigger(Trigger,Trigger12M))</f>
        <v>1.8151584719592852E-2</v>
      </c>
    </row>
    <row r="1699" spans="51:56" ht="11.25" customHeight="1" x14ac:dyDescent="0.25">
      <c r="AY1699" s="102" t="s">
        <v>83</v>
      </c>
      <c r="AZ1699" s="101">
        <f>_xll.qlInterestRateIndexFixingDate(Currency&amp;"ibor"&amp;Tenor,BA1699,Trigger)</f>
        <v>51246</v>
      </c>
      <c r="BA1699" s="101">
        <f>_xll.qlCalendarAdvance(Calendar,BA1698,AY1699,"f",,Trigger)</f>
        <v>51250</v>
      </c>
      <c r="BB1699" s="101">
        <f>_xll.qlInterestRateIndexMaturity(Currency&amp;"ibor"&amp;Tenor,BA1699,Trigger)</f>
        <v>51615</v>
      </c>
      <c r="BC1699" s="246">
        <f>_xll.qlIndexFixing($AC$5,AZ1699,TRUE,_xll.ohTrigger(Trigger,Trigger12M))</f>
        <v>1.8110202946821648E-2</v>
      </c>
      <c r="BD1699" s="246">
        <f>_xll.qlIndexFixing($BE$1,AZ1699,TRUE,_xll.ohTrigger(Trigger,Trigger12M))</f>
        <v>1.8153607975623074E-2</v>
      </c>
    </row>
    <row r="1700" spans="51:56" ht="11.25" customHeight="1" x14ac:dyDescent="0.25">
      <c r="AY1700" s="102" t="s">
        <v>83</v>
      </c>
      <c r="AZ1700" s="101">
        <f>_xll.qlInterestRateIndexFixingDate(Currency&amp;"ibor"&amp;Tenor,BA1700,Trigger)</f>
        <v>51253</v>
      </c>
      <c r="BA1700" s="101">
        <f>_xll.qlCalendarAdvance(Calendar,BA1699,AY1700,"f",,Trigger)</f>
        <v>51258</v>
      </c>
      <c r="BB1700" s="101">
        <f>_xll.qlInterestRateIndexMaturity(Currency&amp;"ibor"&amp;Tenor,BA1700,Trigger)</f>
        <v>51623</v>
      </c>
      <c r="BC1700" s="246">
        <f>_xll.qlIndexFixing($AC$5,AZ1700,TRUE,_xll.ohTrigger(Trigger,Trigger12M))</f>
        <v>1.8111933878305272E-2</v>
      </c>
      <c r="BD1700" s="246">
        <f>_xll.qlIndexFixing($BE$1,AZ1700,TRUE,_xll.ohTrigger(Trigger,Trigger12M))</f>
        <v>1.815593345788594E-2</v>
      </c>
    </row>
    <row r="1701" spans="51:56" ht="11.25" customHeight="1" x14ac:dyDescent="0.25">
      <c r="AY1701" s="102" t="s">
        <v>83</v>
      </c>
      <c r="AZ1701" s="101">
        <f>_xll.qlInterestRateIndexFixingDate(Currency&amp;"ibor"&amp;Tenor,BA1701,Trigger)</f>
        <v>51263</v>
      </c>
      <c r="BA1701" s="101">
        <f>_xll.qlCalendarAdvance(Calendar,BA1700,AY1701,"f",,Trigger)</f>
        <v>51265</v>
      </c>
      <c r="BB1701" s="101">
        <f>_xll.qlInterestRateIndexMaturity(Currency&amp;"ibor"&amp;Tenor,BA1701,Trigger)</f>
        <v>51630</v>
      </c>
      <c r="BC1701" s="246">
        <f>_xll.qlIndexFixing($AC$5,AZ1701,TRUE,_xll.ohTrigger(Trigger,Trigger12M))</f>
        <v>1.8113450052141836E-2</v>
      </c>
      <c r="BD1701" s="246">
        <f>_xll.qlIndexFixing($BE$1,AZ1701,TRUE,_xll.ohTrigger(Trigger,Trigger12M))</f>
        <v>1.8157978057819026E-2</v>
      </c>
    </row>
    <row r="1702" spans="51:56" ht="11.25" customHeight="1" x14ac:dyDescent="0.25">
      <c r="AY1702" s="102" t="s">
        <v>83</v>
      </c>
      <c r="AZ1702" s="101">
        <f>_xll.qlInterestRateIndexFixingDate(Currency&amp;"ibor"&amp;Tenor,BA1702,Trigger)</f>
        <v>51270</v>
      </c>
      <c r="BA1702" s="101">
        <f>_xll.qlCalendarAdvance(Calendar,BA1701,AY1702,"f",,Trigger)</f>
        <v>51272</v>
      </c>
      <c r="BB1702" s="101">
        <f>_xll.qlInterestRateIndexMaturity(Currency&amp;"ibor"&amp;Tenor,BA1702,Trigger)</f>
        <v>51637</v>
      </c>
      <c r="BC1702" s="246">
        <f>_xll.qlIndexFixing($AC$5,AZ1702,TRUE,_xll.ohTrigger(Trigger,Trigger12M))</f>
        <v>1.8114967727521834E-2</v>
      </c>
      <c r="BD1702" s="246">
        <f>_xll.qlIndexFixing($BE$1,AZ1702,TRUE,_xll.ohTrigger(Trigger,Trigger12M))</f>
        <v>1.8160030185031512E-2</v>
      </c>
    </row>
    <row r="1703" spans="51:56" ht="11.25" customHeight="1" x14ac:dyDescent="0.25">
      <c r="AY1703" s="102" t="s">
        <v>83</v>
      </c>
      <c r="AZ1703" s="101">
        <f>_xll.qlInterestRateIndexFixingDate(Currency&amp;"ibor"&amp;Tenor,BA1703,Trigger)</f>
        <v>51277</v>
      </c>
      <c r="BA1703" s="101">
        <f>_xll.qlCalendarAdvance(Calendar,BA1702,AY1703,"f",,Trigger)</f>
        <v>51279</v>
      </c>
      <c r="BB1703" s="101">
        <f>_xll.qlInterestRateIndexMaturity(Currency&amp;"ibor"&amp;Tenor,BA1703,Trigger)</f>
        <v>51644</v>
      </c>
      <c r="BC1703" s="246">
        <f>_xll.qlIndexFixing($AC$5,AZ1703,TRUE,_xll.ohTrigger(Trigger,Trigger12M))</f>
        <v>1.8116486904451622E-2</v>
      </c>
      <c r="BD1703" s="246">
        <f>_xll.qlIndexFixing($BE$1,AZ1703,TRUE,_xll.ohTrigger(Trigger,Trigger12M))</f>
        <v>1.8162088291100862E-2</v>
      </c>
    </row>
    <row r="1704" spans="51:56" ht="11.25" customHeight="1" x14ac:dyDescent="0.25">
      <c r="AY1704" s="102" t="s">
        <v>83</v>
      </c>
      <c r="AZ1704" s="101">
        <f>_xll.qlInterestRateIndexFixingDate(Currency&amp;"ibor"&amp;Tenor,BA1704,Trigger)</f>
        <v>51284</v>
      </c>
      <c r="BA1704" s="101">
        <f>_xll.qlCalendarAdvance(Calendar,BA1703,AY1704,"f",,Trigger)</f>
        <v>51286</v>
      </c>
      <c r="BB1704" s="101">
        <f>_xll.qlInterestRateIndexMaturity(Currency&amp;"ibor"&amp;Tenor,BA1704,Trigger)</f>
        <v>51651</v>
      </c>
      <c r="BC1704" s="246">
        <f>_xll.qlIndexFixing($AC$5,AZ1704,TRUE,_xll.ohTrigger(Trigger,Trigger12M))</f>
        <v>1.8118007582937769E-2</v>
      </c>
      <c r="BD1704" s="246">
        <f>_xll.qlIndexFixing($BE$1,AZ1704,TRUE,_xll.ohTrigger(Trigger,Trigger12M))</f>
        <v>1.8164150827591832E-2</v>
      </c>
    </row>
    <row r="1705" spans="51:56" ht="11.25" customHeight="1" x14ac:dyDescent="0.25">
      <c r="AY1705" s="102" t="s">
        <v>83</v>
      </c>
      <c r="AZ1705" s="101">
        <f>_xll.qlInterestRateIndexFixingDate(Currency&amp;"ibor"&amp;Tenor,BA1705,Trigger)</f>
        <v>51291</v>
      </c>
      <c r="BA1705" s="101">
        <f>_xll.qlCalendarAdvance(Calendar,BA1704,AY1705,"f",,Trigger)</f>
        <v>51293</v>
      </c>
      <c r="BB1705" s="101">
        <f>_xll.qlInterestRateIndexMaturity(Currency&amp;"ibor"&amp;Tenor,BA1705,Trigger)</f>
        <v>51658</v>
      </c>
      <c r="BC1705" s="246">
        <f>_xll.qlIndexFixing($AC$5,AZ1705,TRUE,_xll.ohTrigger(Trigger,Trigger12M))</f>
        <v>1.8119529762987939E-2</v>
      </c>
      <c r="BD1705" s="246">
        <f>_xll.qlIndexFixing($BE$1,AZ1705,TRUE,_xll.ohTrigger(Trigger,Trigger12M))</f>
        <v>1.8166216246057132E-2</v>
      </c>
    </row>
    <row r="1706" spans="51:56" ht="11.25" customHeight="1" x14ac:dyDescent="0.25">
      <c r="AY1706" s="102" t="s">
        <v>83</v>
      </c>
      <c r="AZ1706" s="101">
        <f>_xll.qlInterestRateIndexFixingDate(Currency&amp;"ibor"&amp;Tenor,BA1706,Trigger)</f>
        <v>51298</v>
      </c>
      <c r="BA1706" s="101">
        <f>_xll.qlCalendarAdvance(Calendar,BA1705,AY1706,"f",,Trigger)</f>
        <v>51300</v>
      </c>
      <c r="BB1706" s="101">
        <f>_xll.qlInterestRateIndexMaturity(Currency&amp;"ibor"&amp;Tenor,BA1706,Trigger)</f>
        <v>51665</v>
      </c>
      <c r="BC1706" s="246">
        <f>_xll.qlIndexFixing($AC$5,AZ1706,TRUE,_xll.ohTrigger(Trigger,Trigger12M))</f>
        <v>1.8121053444608268E-2</v>
      </c>
      <c r="BD1706" s="246">
        <f>_xll.qlIndexFixing($BE$1,AZ1706,TRUE,_xll.ohTrigger(Trigger,Trigger12M))</f>
        <v>1.8168282998035676E-2</v>
      </c>
    </row>
    <row r="1707" spans="51:56" ht="11.25" customHeight="1" x14ac:dyDescent="0.25">
      <c r="AY1707" s="102" t="s">
        <v>83</v>
      </c>
      <c r="AZ1707" s="101">
        <f>_xll.qlInterestRateIndexFixingDate(Currency&amp;"ibor"&amp;Tenor,BA1707,Trigger)</f>
        <v>51305</v>
      </c>
      <c r="BA1707" s="101">
        <f>_xll.qlCalendarAdvance(Calendar,BA1706,AY1707,"f",,Trigger)</f>
        <v>51307</v>
      </c>
      <c r="BB1707" s="101">
        <f>_xll.qlInterestRateIndexMaturity(Currency&amp;"ibor"&amp;Tenor,BA1707,Trigger)</f>
        <v>51672</v>
      </c>
      <c r="BC1707" s="246">
        <f>_xll.qlIndexFixing($AC$5,AZ1707,TRUE,_xll.ohTrigger(Trigger,Trigger12M))</f>
        <v>1.8122578627805759E-2</v>
      </c>
      <c r="BD1707" s="246">
        <f>_xll.qlIndexFixing($BE$1,AZ1707,TRUE,_xll.ohTrigger(Trigger,Trigger12M))</f>
        <v>1.8170349535054552E-2</v>
      </c>
    </row>
    <row r="1708" spans="51:56" ht="11.25" customHeight="1" x14ac:dyDescent="0.25">
      <c r="AY1708" s="102" t="s">
        <v>83</v>
      </c>
      <c r="AZ1708" s="101">
        <f>_xll.qlInterestRateIndexFixingDate(Currency&amp;"ibor"&amp;Tenor,BA1708,Trigger)</f>
        <v>51312</v>
      </c>
      <c r="BA1708" s="101">
        <f>_xll.qlCalendarAdvance(Calendar,BA1707,AY1708,"f",,Trigger)</f>
        <v>51314</v>
      </c>
      <c r="BB1708" s="101">
        <f>_xll.qlInterestRateIndexMaturity(Currency&amp;"ibor"&amp;Tenor,BA1708,Trigger)</f>
        <v>51679</v>
      </c>
      <c r="BC1708" s="246">
        <f>_xll.qlIndexFixing($AC$5,AZ1708,TRUE,_xll.ohTrigger(Trigger,Trigger12M))</f>
        <v>1.8124105312587201E-2</v>
      </c>
      <c r="BD1708" s="246">
        <f>_xll.qlIndexFixing($BE$1,AZ1708,TRUE,_xll.ohTrigger(Trigger,Trigger12M))</f>
        <v>1.8172414308627712E-2</v>
      </c>
    </row>
    <row r="1709" spans="51:56" ht="11.25" customHeight="1" x14ac:dyDescent="0.25">
      <c r="AY1709" s="102" t="s">
        <v>83</v>
      </c>
      <c r="AZ1709" s="101">
        <f>_xll.qlInterestRateIndexFixingDate(Currency&amp;"ibor"&amp;Tenor,BA1709,Trigger)</f>
        <v>51319</v>
      </c>
      <c r="BA1709" s="101">
        <f>_xll.qlCalendarAdvance(Calendar,BA1708,AY1709,"f",,Trigger)</f>
        <v>51321</v>
      </c>
      <c r="BB1709" s="101">
        <f>_xll.qlInterestRateIndexMaturity(Currency&amp;"ibor"&amp;Tenor,BA1709,Trigger)</f>
        <v>51686</v>
      </c>
      <c r="BC1709" s="246">
        <f>_xll.qlIndexFixing($AC$5,AZ1709,TRUE,_xll.ohTrigger(Trigger,Trigger12M))</f>
        <v>1.8125692907571114E-2</v>
      </c>
      <c r="BD1709" s="246">
        <f>_xll.qlIndexFixing($BE$1,AZ1709,TRUE,_xll.ohTrigger(Trigger,Trigger12M))</f>
        <v>1.817447577627657E-2</v>
      </c>
    </row>
    <row r="1710" spans="51:56" ht="11.25" customHeight="1" x14ac:dyDescent="0.25">
      <c r="AY1710" s="102" t="s">
        <v>83</v>
      </c>
      <c r="AZ1710" s="101">
        <f>_xll.qlInterestRateIndexFixingDate(Currency&amp;"ibor"&amp;Tenor,BA1710,Trigger)</f>
        <v>51326</v>
      </c>
      <c r="BA1710" s="101">
        <f>_xll.qlCalendarAdvance(Calendar,BA1709,AY1710,"f",,Trigger)</f>
        <v>51328</v>
      </c>
      <c r="BB1710" s="101">
        <f>_xll.qlInterestRateIndexMaturity(Currency&amp;"ibor"&amp;Tenor,BA1710,Trigger)</f>
        <v>51693</v>
      </c>
      <c r="BC1710" s="246">
        <f>_xll.qlIndexFixing($AC$5,AZ1710,TRUE,_xll.ohTrigger(Trigger,Trigger12M))</f>
        <v>1.8127430686055514E-2</v>
      </c>
      <c r="BD1710" s="246">
        <f>_xll.qlIndexFixing($BE$1,AZ1710,TRUE,_xll.ohTrigger(Trigger,Trigger12M))</f>
        <v>1.8176532919948633E-2</v>
      </c>
    </row>
    <row r="1711" spans="51:56" ht="11.25" customHeight="1" x14ac:dyDescent="0.25">
      <c r="AY1711" s="102" t="s">
        <v>83</v>
      </c>
      <c r="AZ1711" s="101">
        <f>_xll.qlInterestRateIndexFixingDate(Currency&amp;"ibor"&amp;Tenor,BA1711,Trigger)</f>
        <v>51333</v>
      </c>
      <c r="BA1711" s="101">
        <f>_xll.qlCalendarAdvance(Calendar,BA1710,AY1711,"f",,Trigger)</f>
        <v>51335</v>
      </c>
      <c r="BB1711" s="101">
        <f>_xll.qlInterestRateIndexMaturity(Currency&amp;"ibor"&amp;Tenor,BA1711,Trigger)</f>
        <v>51700</v>
      </c>
      <c r="BC1711" s="246">
        <f>_xll.qlIndexFixing($AC$5,AZ1711,TRUE,_xll.ohTrigger(Trigger,Trigger12M))</f>
        <v>1.8129170215616788E-2</v>
      </c>
      <c r="BD1711" s="246">
        <f>_xll.qlIndexFixing($BE$1,AZ1711,TRUE,_xll.ohTrigger(Trigger,Trigger12M))</f>
        <v>1.8178585645564203E-2</v>
      </c>
    </row>
    <row r="1712" spans="51:56" ht="11.25" customHeight="1" x14ac:dyDescent="0.25">
      <c r="AY1712" s="102" t="s">
        <v>83</v>
      </c>
      <c r="AZ1712" s="101">
        <f>_xll.qlInterestRateIndexFixingDate(Currency&amp;"ibor"&amp;Tenor,BA1712,Trigger)</f>
        <v>51340</v>
      </c>
      <c r="BA1712" s="101">
        <f>_xll.qlCalendarAdvance(Calendar,BA1711,AY1712,"f",,Trigger)</f>
        <v>51342</v>
      </c>
      <c r="BB1712" s="101">
        <f>_xll.qlInterestRateIndexMaturity(Currency&amp;"ibor"&amp;Tenor,BA1712,Trigger)</f>
        <v>51707</v>
      </c>
      <c r="BC1712" s="246">
        <f>_xll.qlIndexFixing($AC$5,AZ1712,TRUE,_xll.ohTrigger(Trigger,Trigger12M))</f>
        <v>1.8130911496263693E-2</v>
      </c>
      <c r="BD1712" s="246">
        <f>_xll.qlIndexFixing($BE$1,AZ1712,TRUE,_xll.ohTrigger(Trigger,Trigger12M))</f>
        <v>1.8180633953096558E-2</v>
      </c>
    </row>
    <row r="1713" spans="51:56" ht="11.25" customHeight="1" x14ac:dyDescent="0.25">
      <c r="AY1713" s="102" t="s">
        <v>83</v>
      </c>
      <c r="AZ1713" s="101">
        <f>_xll.qlInterestRateIndexFixingDate(Currency&amp;"ibor"&amp;Tenor,BA1713,Trigger)</f>
        <v>51347</v>
      </c>
      <c r="BA1713" s="101">
        <f>_xll.qlCalendarAdvance(Calendar,BA1712,AY1713,"f",,Trigger)</f>
        <v>51349</v>
      </c>
      <c r="BB1713" s="101">
        <f>_xll.qlInterestRateIndexMaturity(Currency&amp;"ibor"&amp;Tenor,BA1713,Trigger)</f>
        <v>51714</v>
      </c>
      <c r="BC1713" s="246">
        <f>_xll.qlIndexFixing($AC$5,AZ1713,TRUE,_xll.ohTrigger(Trigger,Trigger12M))</f>
        <v>1.8132654528005429E-2</v>
      </c>
      <c r="BD1713" s="246">
        <f>_xll.qlIndexFixing($BE$1,AZ1713,TRUE,_xll.ohTrigger(Trigger,Trigger12M))</f>
        <v>1.8182677842518542E-2</v>
      </c>
    </row>
    <row r="1714" spans="51:56" ht="11.25" customHeight="1" x14ac:dyDescent="0.25">
      <c r="AY1714" s="102" t="s">
        <v>83</v>
      </c>
      <c r="AZ1714" s="101">
        <f>_xll.qlInterestRateIndexFixingDate(Currency&amp;"ibor"&amp;Tenor,BA1714,Trigger)</f>
        <v>51354</v>
      </c>
      <c r="BA1714" s="101">
        <f>_xll.qlCalendarAdvance(Calendar,BA1713,AY1714,"f",,Trigger)</f>
        <v>51356</v>
      </c>
      <c r="BB1714" s="101">
        <f>_xll.qlInterestRateIndexMaturity(Currency&amp;"ibor"&amp;Tenor,BA1714,Trigger)</f>
        <v>51721</v>
      </c>
      <c r="BC1714" s="246">
        <f>_xll.qlIndexFixing($AC$5,AZ1714,TRUE,_xll.ohTrigger(Trigger,Trigger12M))</f>
        <v>1.8134399310851413E-2</v>
      </c>
      <c r="BD1714" s="246">
        <f>_xll.qlIndexFixing($BE$1,AZ1714,TRUE,_xll.ohTrigger(Trigger,Trigger12M))</f>
        <v>1.8184717313802778E-2</v>
      </c>
    </row>
    <row r="1715" spans="51:56" ht="11.25" customHeight="1" x14ac:dyDescent="0.25">
      <c r="AY1715" s="102" t="s">
        <v>83</v>
      </c>
      <c r="AZ1715" s="101">
        <f>_xll.qlInterestRateIndexFixingDate(Currency&amp;"ibor"&amp;Tenor,BA1715,Trigger)</f>
        <v>51361</v>
      </c>
      <c r="BA1715" s="101">
        <f>_xll.qlCalendarAdvance(Calendar,BA1714,AY1715,"f",,Trigger)</f>
        <v>51363</v>
      </c>
      <c r="BB1715" s="101">
        <f>_xll.qlInterestRateIndexMaturity(Currency&amp;"ibor"&amp;Tenor,BA1715,Trigger)</f>
        <v>51728</v>
      </c>
      <c r="BC1715" s="246">
        <f>_xll.qlIndexFixing($AC$5,AZ1715,TRUE,_xll.ohTrigger(Trigger,Trigger12M))</f>
        <v>1.8136145844809964E-2</v>
      </c>
      <c r="BD1715" s="246">
        <f>_xll.qlIndexFixing($BE$1,AZ1715,TRUE,_xll.ohTrigger(Trigger,Trigger12M))</f>
        <v>1.8186752366922552E-2</v>
      </c>
    </row>
    <row r="1716" spans="51:56" ht="11.25" customHeight="1" x14ac:dyDescent="0.25">
      <c r="AY1716" s="102" t="s">
        <v>83</v>
      </c>
      <c r="AZ1716" s="101">
        <f>_xll.qlInterestRateIndexFixingDate(Currency&amp;"ibor"&amp;Tenor,BA1716,Trigger)</f>
        <v>51368</v>
      </c>
      <c r="BA1716" s="101">
        <f>_xll.qlCalendarAdvance(Calendar,BA1715,AY1716,"f",,Trigger)</f>
        <v>51370</v>
      </c>
      <c r="BB1716" s="101">
        <f>_xll.qlInterestRateIndexMaturity(Currency&amp;"ibor"&amp;Tenor,BA1716,Trigger)</f>
        <v>51735</v>
      </c>
      <c r="BC1716" s="246">
        <f>_xll.qlIndexFixing($AC$5,AZ1716,TRUE,_xll.ohTrigger(Trigger,Trigger12M))</f>
        <v>1.8137894129891381E-2</v>
      </c>
      <c r="BD1716" s="246">
        <f>_xll.qlIndexFixing($BE$1,AZ1716,TRUE,_xll.ohTrigger(Trigger,Trigger12M))</f>
        <v>1.8188783001851144E-2</v>
      </c>
    </row>
    <row r="1717" spans="51:56" ht="11.25" customHeight="1" x14ac:dyDescent="0.25">
      <c r="AY1717" s="102" t="s">
        <v>83</v>
      </c>
      <c r="AZ1717" s="101">
        <f>_xll.qlInterestRateIndexFixingDate(Currency&amp;"ibor"&amp;Tenor,BA1717,Trigger)</f>
        <v>51375</v>
      </c>
      <c r="BA1717" s="101">
        <f>_xll.qlCalendarAdvance(Calendar,BA1716,AY1717,"f",,Trigger)</f>
        <v>51377</v>
      </c>
      <c r="BB1717" s="101">
        <f>_xll.qlInterestRateIndexMaturity(Currency&amp;"ibor"&amp;Tenor,BA1717,Trigger)</f>
        <v>51742</v>
      </c>
      <c r="BC1717" s="246">
        <f>_xll.qlIndexFixing($AC$5,AZ1717,TRUE,_xll.ohTrigger(Trigger,Trigger12M))</f>
        <v>1.8139644166103766E-2</v>
      </c>
      <c r="BD1717" s="246">
        <f>_xll.qlIndexFixing($BE$1,AZ1717,TRUE,_xll.ohTrigger(Trigger,Trigger12M))</f>
        <v>1.8190809218561834E-2</v>
      </c>
    </row>
    <row r="1718" spans="51:56" ht="11.25" customHeight="1" x14ac:dyDescent="0.25">
      <c r="AY1718" s="102" t="s">
        <v>83</v>
      </c>
      <c r="AZ1718" s="101">
        <f>_xll.qlInterestRateIndexFixingDate(Currency&amp;"ibor"&amp;Tenor,BA1718,Trigger)</f>
        <v>51382</v>
      </c>
      <c r="BA1718" s="101">
        <f>_xll.qlCalendarAdvance(Calendar,BA1717,AY1718,"f",,Trigger)</f>
        <v>51384</v>
      </c>
      <c r="BB1718" s="101">
        <f>_xll.qlInterestRateIndexMaturity(Currency&amp;"ibor"&amp;Tenor,BA1718,Trigger)</f>
        <v>51749</v>
      </c>
      <c r="BC1718" s="246">
        <f>_xll.qlIndexFixing($AC$5,AZ1718,TRUE,_xll.ohTrigger(Trigger,Trigger12M))</f>
        <v>1.814139595345653E-2</v>
      </c>
      <c r="BD1718" s="246">
        <f>_xll.qlIndexFixing($BE$1,AZ1718,TRUE,_xll.ohTrigger(Trigger,Trigger12M))</f>
        <v>1.8192831017027466E-2</v>
      </c>
    </row>
    <row r="1719" spans="51:56" ht="11.25" customHeight="1" x14ac:dyDescent="0.25">
      <c r="AY1719" s="102" t="s">
        <v>83</v>
      </c>
      <c r="AZ1719" s="101">
        <f>_xll.qlInterestRateIndexFixingDate(Currency&amp;"ibor"&amp;Tenor,BA1719,Trigger)</f>
        <v>51389</v>
      </c>
      <c r="BA1719" s="101">
        <f>_xll.qlCalendarAdvance(Calendar,BA1718,AY1719,"f",,Trigger)</f>
        <v>51391</v>
      </c>
      <c r="BB1719" s="101">
        <f>_xll.qlInterestRateIndexMaturity(Currency&amp;"ibor"&amp;Tenor,BA1719,Trigger)</f>
        <v>51756</v>
      </c>
      <c r="BC1719" s="246">
        <f>_xll.qlIndexFixing($AC$5,AZ1719,TRUE,_xll.ohTrigger(Trigger,Trigger12M))</f>
        <v>1.8143149491959099E-2</v>
      </c>
      <c r="BD1719" s="246">
        <f>_xll.qlIndexFixing($BE$1,AZ1719,TRUE,_xll.ohTrigger(Trigger,Trigger12M))</f>
        <v>1.819484839722154E-2</v>
      </c>
    </row>
    <row r="1720" spans="51:56" ht="11.25" customHeight="1" x14ac:dyDescent="0.25">
      <c r="AY1720" s="102" t="s">
        <v>83</v>
      </c>
      <c r="AZ1720" s="101">
        <f>_xll.qlInterestRateIndexFixingDate(Currency&amp;"ibor"&amp;Tenor,BA1720,Trigger)</f>
        <v>51396</v>
      </c>
      <c r="BA1720" s="101">
        <f>_xll.qlCalendarAdvance(Calendar,BA1719,AY1720,"f",,Trigger)</f>
        <v>51398</v>
      </c>
      <c r="BB1720" s="101">
        <f>_xll.qlInterestRateIndexMaturity(Currency&amp;"ibor"&amp;Tenor,BA1720,Trigger)</f>
        <v>51763</v>
      </c>
      <c r="BC1720" s="246">
        <f>_xll.qlIndexFixing($AC$5,AZ1720,TRUE,_xll.ohTrigger(Trigger,Trigger12M))</f>
        <v>1.8144904781620445E-2</v>
      </c>
      <c r="BD1720" s="246">
        <f>_xll.qlIndexFixing($BE$1,AZ1720,TRUE,_xll.ohTrigger(Trigger,Trigger12M))</f>
        <v>1.819686135911756E-2</v>
      </c>
    </row>
    <row r="1721" spans="51:56" ht="11.25" customHeight="1" x14ac:dyDescent="0.25">
      <c r="AY1721" s="102" t="s">
        <v>83</v>
      </c>
      <c r="AZ1721" s="101">
        <f>_xll.qlInterestRateIndexFixingDate(Currency&amp;"ibor"&amp;Tenor,BA1721,Trigger)</f>
        <v>51403</v>
      </c>
      <c r="BA1721" s="101">
        <f>_xll.qlCalendarAdvance(Calendar,BA1720,AY1721,"f",,Trigger)</f>
        <v>51405</v>
      </c>
      <c r="BB1721" s="101">
        <f>_xll.qlInterestRateIndexMaturity(Currency&amp;"ibor"&amp;Tenor,BA1721,Trigger)</f>
        <v>51770</v>
      </c>
      <c r="BC1721" s="246">
        <f>_xll.qlIndexFixing($AC$5,AZ1721,TRUE,_xll.ohTrigger(Trigger,Trigger12M))</f>
        <v>1.8146661822449769E-2</v>
      </c>
      <c r="BD1721" s="246">
        <f>_xll.qlIndexFixing($BE$1,AZ1721,TRUE,_xll.ohTrigger(Trigger,Trigger12M))</f>
        <v>1.8198869902688802E-2</v>
      </c>
    </row>
    <row r="1722" spans="51:56" ht="11.25" customHeight="1" x14ac:dyDescent="0.25">
      <c r="AY1722" s="102" t="s">
        <v>83</v>
      </c>
      <c r="AZ1722" s="101">
        <f>_xll.qlInterestRateIndexFixingDate(Currency&amp;"ibor"&amp;Tenor,BA1722,Trigger)</f>
        <v>51410</v>
      </c>
      <c r="BA1722" s="101">
        <f>_xll.qlCalendarAdvance(Calendar,BA1721,AY1722,"f",,Trigger)</f>
        <v>51412</v>
      </c>
      <c r="BB1722" s="101">
        <f>_xll.qlInterestRateIndexMaturity(Currency&amp;"ibor"&amp;Tenor,BA1722,Trigger)</f>
        <v>51777</v>
      </c>
      <c r="BC1722" s="246">
        <f>_xll.qlIndexFixing($AC$5,AZ1722,TRUE,_xll.ohTrigger(Trigger,Trigger12M))</f>
        <v>1.8148420614456269E-2</v>
      </c>
      <c r="BD1722" s="246">
        <f>_xll.qlIndexFixing($BE$1,AZ1722,TRUE,_xll.ohTrigger(Trigger,Trigger12M))</f>
        <v>1.8200874027908775E-2</v>
      </c>
    </row>
    <row r="1723" spans="51:56" ht="11.25" customHeight="1" x14ac:dyDescent="0.25">
      <c r="AY1723" s="102" t="s">
        <v>83</v>
      </c>
      <c r="AZ1723" s="101">
        <f>_xll.qlInterestRateIndexFixingDate(Currency&amp;"ibor"&amp;Tenor,BA1723,Trigger)</f>
        <v>51417</v>
      </c>
      <c r="BA1723" s="101">
        <f>_xll.qlCalendarAdvance(Calendar,BA1722,AY1723,"f",,Trigger)</f>
        <v>51419</v>
      </c>
      <c r="BB1723" s="101">
        <f>_xll.qlInterestRateIndexMaturity(Currency&amp;"ibor"&amp;Tenor,BA1723,Trigger)</f>
        <v>51784</v>
      </c>
      <c r="BC1723" s="246">
        <f>_xll.qlIndexFixing($AC$5,AZ1723,TRUE,_xll.ohTrigger(Trigger,Trigger12M))</f>
        <v>1.8150181157649142E-2</v>
      </c>
      <c r="BD1723" s="246">
        <f>_xll.qlIndexFixing($BE$1,AZ1723,TRUE,_xll.ohTrigger(Trigger,Trigger12M))</f>
        <v>1.820287373475097E-2</v>
      </c>
    </row>
    <row r="1724" spans="51:56" ht="11.25" customHeight="1" x14ac:dyDescent="0.25">
      <c r="AY1724" s="102" t="s">
        <v>83</v>
      </c>
      <c r="AZ1724" s="101">
        <f>_xll.qlInterestRateIndexFixingDate(Currency&amp;"ibor"&amp;Tenor,BA1724,Trigger)</f>
        <v>51424</v>
      </c>
      <c r="BA1724" s="101">
        <f>_xll.qlCalendarAdvance(Calendar,BA1723,AY1724,"f",,Trigger)</f>
        <v>51426</v>
      </c>
      <c r="BB1724" s="101">
        <f>_xll.qlInterestRateIndexMaturity(Currency&amp;"ibor"&amp;Tenor,BA1724,Trigger)</f>
        <v>51791</v>
      </c>
      <c r="BC1724" s="246">
        <f>_xll.qlIndexFixing($AC$5,AZ1724,TRUE,_xll.ohTrigger(Trigger,Trigger12M))</f>
        <v>1.815194345203737E-2</v>
      </c>
      <c r="BD1724" s="246">
        <f>_xll.qlIndexFixing($BE$1,AZ1724,TRUE,_xll.ohTrigger(Trigger,Trigger12M))</f>
        <v>1.8204869023189116E-2</v>
      </c>
    </row>
    <row r="1725" spans="51:56" ht="11.25" customHeight="1" x14ac:dyDescent="0.25">
      <c r="AY1725" s="102" t="s">
        <v>83</v>
      </c>
      <c r="AZ1725" s="101">
        <f>_xll.qlInterestRateIndexFixingDate(Currency&amp;"ibor"&amp;Tenor,BA1725,Trigger)</f>
        <v>51431</v>
      </c>
      <c r="BA1725" s="101">
        <f>_xll.qlCalendarAdvance(Calendar,BA1724,AY1725,"f",,Trigger)</f>
        <v>51433</v>
      </c>
      <c r="BB1725" s="101">
        <f>_xll.qlInterestRateIndexMaturity(Currency&amp;"ibor"&amp;Tenor,BA1725,Trigger)</f>
        <v>51798</v>
      </c>
      <c r="BC1725" s="246">
        <f>_xll.qlIndexFixing($AC$5,AZ1725,TRUE,_xll.ohTrigger(Trigger,Trigger12M))</f>
        <v>1.8153707497630588E-2</v>
      </c>
      <c r="BD1725" s="246">
        <f>_xll.qlIndexFixing($BE$1,AZ1725,TRUE,_xll.ohTrigger(Trigger,Trigger12M))</f>
        <v>1.8206859893196706E-2</v>
      </c>
    </row>
    <row r="1726" spans="51:56" ht="11.25" customHeight="1" x14ac:dyDescent="0.25">
      <c r="AY1726" s="102" t="s">
        <v>83</v>
      </c>
      <c r="AZ1726" s="101">
        <f>_xll.qlInterestRateIndexFixingDate(Currency&amp;"ibor"&amp;Tenor,BA1726,Trigger)</f>
        <v>51438</v>
      </c>
      <c r="BA1726" s="101">
        <f>_xll.qlCalendarAdvance(Calendar,BA1725,AY1726,"f",,Trigger)</f>
        <v>51440</v>
      </c>
      <c r="BB1726" s="101">
        <f>_xll.qlInterestRateIndexMaturity(Currency&amp;"ibor"&amp;Tenor,BA1726,Trigger)</f>
        <v>51805</v>
      </c>
      <c r="BC1726" s="246">
        <f>_xll.qlIndexFixing($AC$5,AZ1726,TRUE,_xll.ohTrigger(Trigger,Trigger12M))</f>
        <v>1.8155473294437553E-2</v>
      </c>
      <c r="BD1726" s="246">
        <f>_xll.qlIndexFixing($BE$1,AZ1726,TRUE,_xll.ohTrigger(Trigger,Trigger12M))</f>
        <v>1.8208846344747683E-2</v>
      </c>
    </row>
    <row r="1727" spans="51:56" ht="11.25" customHeight="1" x14ac:dyDescent="0.25">
      <c r="AY1727" s="102" t="s">
        <v>83</v>
      </c>
      <c r="AZ1727" s="101">
        <f>_xll.qlInterestRateIndexFixingDate(Currency&amp;"ibor"&amp;Tenor,BA1727,Trigger)</f>
        <v>51445</v>
      </c>
      <c r="BA1727" s="101">
        <f>_xll.qlCalendarAdvance(Calendar,BA1726,AY1727,"f",,Trigger)</f>
        <v>51447</v>
      </c>
      <c r="BB1727" s="101">
        <f>_xll.qlInterestRateIndexMaturity(Currency&amp;"ibor"&amp;Tenor,BA1727,Trigger)</f>
        <v>51812</v>
      </c>
      <c r="BC1727" s="246">
        <f>_xll.qlIndexFixing($AC$5,AZ1727,TRUE,_xll.ohTrigger(Trigger,Trigger12M))</f>
        <v>1.8157240842467903E-2</v>
      </c>
      <c r="BD1727" s="246">
        <f>_xll.qlIndexFixing($BE$1,AZ1727,TRUE,_xll.ohTrigger(Trigger,Trigger12M))</f>
        <v>1.8210828377815326E-2</v>
      </c>
    </row>
    <row r="1728" spans="51:56" ht="11.25" customHeight="1" x14ac:dyDescent="0.25">
      <c r="AY1728" s="102" t="s">
        <v>83</v>
      </c>
      <c r="AZ1728" s="101">
        <f>_xll.qlInterestRateIndexFixingDate(Currency&amp;"ibor"&amp;Tenor,BA1728,Trigger)</f>
        <v>51452</v>
      </c>
      <c r="BA1728" s="101">
        <f>_xll.qlCalendarAdvance(Calendar,BA1727,AY1728,"f",,Trigger)</f>
        <v>51454</v>
      </c>
      <c r="BB1728" s="101">
        <f>_xll.qlInterestRateIndexMaturity(Currency&amp;"ibor"&amp;Tenor,BA1728,Trigger)</f>
        <v>51819</v>
      </c>
      <c r="BC1728" s="246">
        <f>_xll.qlIndexFixing($AC$5,AZ1728,TRUE,_xll.ohTrigger(Trigger,Trigger12M))</f>
        <v>1.815901014173062E-2</v>
      </c>
      <c r="BD1728" s="246">
        <f>_xll.qlIndexFixing($BE$1,AZ1728,TRUE,_xll.ohTrigger(Trigger,Trigger12M))</f>
        <v>1.8212805992373793E-2</v>
      </c>
    </row>
    <row r="1729" spans="51:56" ht="11.25" customHeight="1" x14ac:dyDescent="0.25">
      <c r="AY1729" s="102" t="s">
        <v>83</v>
      </c>
      <c r="AZ1729" s="101">
        <f>_xll.qlInterestRateIndexFixingDate(Currency&amp;"ibor"&amp;Tenor,BA1729,Trigger)</f>
        <v>51459</v>
      </c>
      <c r="BA1729" s="101">
        <f>_xll.qlCalendarAdvance(Calendar,BA1728,AY1729,"f",,Trigger)</f>
        <v>51461</v>
      </c>
      <c r="BB1729" s="101">
        <f>_xll.qlInterestRateIndexMaturity(Currency&amp;"ibor"&amp;Tenor,BA1729,Trigger)</f>
        <v>51826</v>
      </c>
      <c r="BC1729" s="246">
        <f>_xll.qlIndexFixing($AC$5,AZ1729,TRUE,_xll.ohTrigger(Trigger,Trigger12M))</f>
        <v>1.8160781192234899E-2</v>
      </c>
      <c r="BD1729" s="246">
        <f>_xll.qlIndexFixing($BE$1,AZ1729,TRUE,_xll.ohTrigger(Trigger,Trigger12M))</f>
        <v>1.8214779188397246E-2</v>
      </c>
    </row>
    <row r="1730" spans="51:56" ht="11.25" customHeight="1" x14ac:dyDescent="0.25">
      <c r="AY1730" s="102" t="s">
        <v>83</v>
      </c>
      <c r="AZ1730" s="101">
        <f>_xll.qlInterestRateIndexFixingDate(Currency&amp;"ibor"&amp;Tenor,BA1730,Trigger)</f>
        <v>51466</v>
      </c>
      <c r="BA1730" s="101">
        <f>_xll.qlCalendarAdvance(Calendar,BA1729,AY1730,"f",,Trigger)</f>
        <v>51468</v>
      </c>
      <c r="BB1730" s="101">
        <f>_xll.qlInterestRateIndexMaturity(Currency&amp;"ibor"&amp;Tenor,BA1730,Trigger)</f>
        <v>51833</v>
      </c>
      <c r="BC1730" s="246">
        <f>_xll.qlIndexFixing($AC$5,AZ1730,TRUE,_xll.ohTrigger(Trigger,Trigger12M))</f>
        <v>1.8162553993989718E-2</v>
      </c>
      <c r="BD1730" s="246">
        <f>_xll.qlIndexFixing($BE$1,AZ1730,TRUE,_xll.ohTrigger(Trigger,Trigger12M))</f>
        <v>1.8216747965859179E-2</v>
      </c>
    </row>
    <row r="1731" spans="51:56" ht="11.25" customHeight="1" x14ac:dyDescent="0.25">
      <c r="AY1731" s="102" t="s">
        <v>83</v>
      </c>
      <c r="AZ1731" s="101">
        <f>_xll.qlInterestRateIndexFixingDate(Currency&amp;"ibor"&amp;Tenor,BA1731,Trigger)</f>
        <v>51473</v>
      </c>
      <c r="BA1731" s="101">
        <f>_xll.qlCalendarAdvance(Calendar,BA1730,AY1731,"f",,Trigger)</f>
        <v>51475</v>
      </c>
      <c r="BB1731" s="101">
        <f>_xll.qlInterestRateIndexMaturity(Currency&amp;"ibor"&amp;Tenor,BA1731,Trigger)</f>
        <v>51840</v>
      </c>
      <c r="BC1731" s="246">
        <f>_xll.qlIndexFixing($AC$5,AZ1731,TRUE,_xll.ohTrigger(Trigger,Trigger12M))</f>
        <v>1.8164328547005372E-2</v>
      </c>
      <c r="BD1731" s="246">
        <f>_xll.qlIndexFixing($BE$1,AZ1731,TRUE,_xll.ohTrigger(Trigger,Trigger12M))</f>
        <v>1.8218712324733977E-2</v>
      </c>
    </row>
    <row r="1732" spans="51:56" ht="11.25" customHeight="1" x14ac:dyDescent="0.25">
      <c r="AY1732" s="102" t="s">
        <v>83</v>
      </c>
      <c r="AZ1732" s="101">
        <f>_xll.qlInterestRateIndexFixingDate(Currency&amp;"ibor"&amp;Tenor,BA1732,Trigger)</f>
        <v>51480</v>
      </c>
      <c r="BA1732" s="101">
        <f>_xll.qlCalendarAdvance(Calendar,BA1731,AY1732,"f",,Trigger)</f>
        <v>51482</v>
      </c>
      <c r="BB1732" s="101">
        <f>_xll.qlInterestRateIndexMaturity(Currency&amp;"ibor"&amp;Tenor,BA1732,Trigger)</f>
        <v>51847</v>
      </c>
      <c r="BC1732" s="246">
        <f>_xll.qlIndexFixing($AC$5,AZ1732,TRUE,_xll.ohTrigger(Trigger,Trigger12M))</f>
        <v>1.8166104851290187E-2</v>
      </c>
      <c r="BD1732" s="246">
        <f>_xll.qlIndexFixing($BE$1,AZ1732,TRUE,_xll.ohTrigger(Trigger,Trigger12M))</f>
        <v>1.8220672264995349E-2</v>
      </c>
    </row>
    <row r="1733" spans="51:56" ht="11.25" customHeight="1" x14ac:dyDescent="0.25">
      <c r="AY1733" s="102" t="s">
        <v>83</v>
      </c>
      <c r="AZ1733" s="101">
        <f>_xll.qlInterestRateIndexFixingDate(Currency&amp;"ibor"&amp;Tenor,BA1733,Trigger)</f>
        <v>51487</v>
      </c>
      <c r="BA1733" s="101">
        <f>_xll.qlCalendarAdvance(Calendar,BA1732,AY1733,"f",,Trigger)</f>
        <v>51489</v>
      </c>
      <c r="BB1733" s="101">
        <f>_xll.qlInterestRateIndexMaturity(Currency&amp;"ibor"&amp;Tenor,BA1733,Trigger)</f>
        <v>51854</v>
      </c>
      <c r="BC1733" s="246">
        <f>_xll.qlIndexFixing($AC$5,AZ1733,TRUE,_xll.ohTrigger(Trigger,Trigger12M))</f>
        <v>1.8167882906853571E-2</v>
      </c>
      <c r="BD1733" s="246">
        <f>_xll.qlIndexFixing($BE$1,AZ1733,TRUE,_xll.ohTrigger(Trigger,Trigger12M))</f>
        <v>1.822262778661746E-2</v>
      </c>
    </row>
    <row r="1734" spans="51:56" ht="11.25" customHeight="1" x14ac:dyDescent="0.25">
      <c r="AY1734" s="102" t="s">
        <v>83</v>
      </c>
      <c r="AZ1734" s="101">
        <f>_xll.qlInterestRateIndexFixingDate(Currency&amp;"ibor"&amp;Tenor,BA1734,Trigger)</f>
        <v>51491</v>
      </c>
      <c r="BA1734" s="101">
        <f>_xll.qlCalendarAdvance(Calendar,BA1733,AY1734,"f",,Trigger)</f>
        <v>51497</v>
      </c>
      <c r="BB1734" s="101">
        <f>_xll.qlInterestRateIndexMaturity(Currency&amp;"ibor"&amp;Tenor,BA1734,Trigger)</f>
        <v>51862</v>
      </c>
      <c r="BC1734" s="246">
        <f>_xll.qlIndexFixing($AC$5,AZ1734,TRUE,_xll.ohTrigger(Trigger,Trigger12M))</f>
        <v>1.8169917114789696E-2</v>
      </c>
      <c r="BD1734" s="246">
        <f>_xll.qlIndexFixing($BE$1,AZ1734,TRUE,_xll.ohTrigger(Trigger,Trigger12M))</f>
        <v>1.8224857257860043E-2</v>
      </c>
    </row>
    <row r="1735" spans="51:56" ht="11.25" customHeight="1" x14ac:dyDescent="0.25">
      <c r="AY1735" s="102" t="s">
        <v>83</v>
      </c>
      <c r="AZ1735" s="101">
        <f>_xll.qlInterestRateIndexFixingDate(Currency&amp;"ibor"&amp;Tenor,BA1735,Trigger)</f>
        <v>51501</v>
      </c>
      <c r="BA1735" s="101">
        <f>_xll.qlCalendarAdvance(Calendar,BA1734,AY1735,"f",,Trigger)</f>
        <v>51504</v>
      </c>
      <c r="BB1735" s="101">
        <f>_xll.qlInterestRateIndexMaturity(Currency&amp;"ibor"&amp;Tenor,BA1735,Trigger)</f>
        <v>51869</v>
      </c>
      <c r="BC1735" s="246">
        <f>_xll.qlIndexFixing($AC$5,AZ1735,TRUE,_xll.ohTrigger(Trigger,Trigger12M))</f>
        <v>1.8171698923124546E-2</v>
      </c>
      <c r="BD1735" s="246">
        <f>_xll.qlIndexFixing($BE$1,AZ1735,TRUE,_xll.ohTrigger(Trigger,Trigger12M))</f>
        <v>1.8226803310882878E-2</v>
      </c>
    </row>
    <row r="1736" spans="51:56" ht="11.25" customHeight="1" x14ac:dyDescent="0.25">
      <c r="AY1736" s="102" t="s">
        <v>83</v>
      </c>
      <c r="AZ1736" s="101">
        <f>_xll.qlInterestRateIndexFixingDate(Currency&amp;"ibor"&amp;Tenor,BA1736,Trigger)</f>
        <v>51509</v>
      </c>
      <c r="BA1736" s="101">
        <f>_xll.qlCalendarAdvance(Calendar,BA1735,AY1736,"f",,Trigger)</f>
        <v>51511</v>
      </c>
      <c r="BB1736" s="101">
        <f>_xll.qlInterestRateIndexMaturity(Currency&amp;"ibor"&amp;Tenor,BA1736,Trigger)</f>
        <v>51876</v>
      </c>
      <c r="BC1736" s="246">
        <f>_xll.qlIndexFixing($AC$5,AZ1736,TRUE,_xll.ohTrigger(Trigger,Trigger12M))</f>
        <v>1.8173482482767317E-2</v>
      </c>
      <c r="BD1736" s="246">
        <f>_xll.qlIndexFixing($BE$1,AZ1736,TRUE,_xll.ohTrigger(Trigger,Trigger12M))</f>
        <v>1.822874494518564E-2</v>
      </c>
    </row>
    <row r="1737" spans="51:56" ht="11.25" customHeight="1" x14ac:dyDescent="0.25">
      <c r="AY1737" s="102" t="s">
        <v>83</v>
      </c>
      <c r="AZ1737" s="101">
        <f>_xll.qlInterestRateIndexFixingDate(Currency&amp;"ibor"&amp;Tenor,BA1737,Trigger)</f>
        <v>51516</v>
      </c>
      <c r="BA1737" s="101">
        <f>_xll.qlCalendarAdvance(Calendar,BA1736,AY1737,"f",,Trigger)</f>
        <v>51518</v>
      </c>
      <c r="BB1737" s="101">
        <f>_xll.qlInterestRateIndexMaturity(Currency&amp;"ibor"&amp;Tenor,BA1737,Trigger)</f>
        <v>51883</v>
      </c>
      <c r="BC1737" s="246">
        <f>_xll.qlIndexFixing($AC$5,AZ1737,TRUE,_xll.ohTrigger(Trigger,Trigger12M))</f>
        <v>1.8175267793727863E-2</v>
      </c>
      <c r="BD1737" s="246">
        <f>_xll.qlIndexFixing($BE$1,AZ1737,TRUE,_xll.ohTrigger(Trigger,Trigger12M))</f>
        <v>1.8230682160742705E-2</v>
      </c>
    </row>
    <row r="1738" spans="51:56" ht="11.25" customHeight="1" x14ac:dyDescent="0.25">
      <c r="AY1738" s="102" t="s">
        <v>83</v>
      </c>
      <c r="AZ1738" s="101">
        <f>_xll.qlInterestRateIndexFixingDate(Currency&amp;"ibor"&amp;Tenor,BA1738,Trigger)</f>
        <v>51523</v>
      </c>
      <c r="BA1738" s="101">
        <f>_xll.qlCalendarAdvance(Calendar,BA1737,AY1738,"f",,Trigger)</f>
        <v>51525</v>
      </c>
      <c r="BB1738" s="101">
        <f>_xll.qlInterestRateIndexMaturity(Currency&amp;"ibor"&amp;Tenor,BA1738,Trigger)</f>
        <v>51890</v>
      </c>
      <c r="BC1738" s="246">
        <f>_xll.qlIndexFixing($AC$5,AZ1738,TRUE,_xll.ohTrigger(Trigger,Trigger12M))</f>
        <v>1.8177054856014289E-2</v>
      </c>
      <c r="BD1738" s="246">
        <f>_xll.qlIndexFixing($BE$1,AZ1738,TRUE,_xll.ohTrigger(Trigger,Trigger12M))</f>
        <v>1.8232614957528669E-2</v>
      </c>
    </row>
    <row r="1739" spans="51:56" ht="11.25" customHeight="1" x14ac:dyDescent="0.25">
      <c r="AY1739" s="102" t="s">
        <v>83</v>
      </c>
      <c r="AZ1739" s="101">
        <f>_xll.qlInterestRateIndexFixingDate(Currency&amp;"ibor"&amp;Tenor,BA1739,Trigger)</f>
        <v>51530</v>
      </c>
      <c r="BA1739" s="101">
        <f>_xll.qlCalendarAdvance(Calendar,BA1738,AY1739,"f",,Trigger)</f>
        <v>51532</v>
      </c>
      <c r="BB1739" s="101">
        <f>_xll.qlInterestRateIndexMaturity(Currency&amp;"ibor"&amp;Tenor,BA1739,Trigger)</f>
        <v>51897</v>
      </c>
      <c r="BC1739" s="246">
        <f>_xll.qlIndexFixing($AC$5,AZ1739,TRUE,_xll.ohTrigger(Trigger,Trigger12M))</f>
        <v>1.8178843669637325E-2</v>
      </c>
      <c r="BD1739" s="246">
        <f>_xll.qlIndexFixing($BE$1,AZ1739,TRUE,_xll.ohTrigger(Trigger,Trigger12M))</f>
        <v>1.8234543335517467E-2</v>
      </c>
    </row>
    <row r="1740" spans="51:56" ht="11.25" customHeight="1" x14ac:dyDescent="0.25">
      <c r="AY1740" s="102" t="s">
        <v>83</v>
      </c>
      <c r="AZ1740" s="101">
        <f>_xll.qlInterestRateIndexFixingDate(Currency&amp;"ibor"&amp;Tenor,BA1740,Trigger)</f>
        <v>51537</v>
      </c>
      <c r="BA1740" s="101">
        <f>_xll.qlCalendarAdvance(Calendar,BA1739,AY1740,"f",,Trigger)</f>
        <v>51539</v>
      </c>
      <c r="BB1740" s="101">
        <f>_xll.qlInterestRateIndexMaturity(Currency&amp;"ibor"&amp;Tenor,BA1740,Trigger)</f>
        <v>51904</v>
      </c>
      <c r="BC1740" s="246">
        <f>_xll.qlIndexFixing($AC$5,AZ1740,TRUE,_xll.ohTrigger(Trigger,Trigger12M))</f>
        <v>1.8180634234605073E-2</v>
      </c>
      <c r="BD1740" s="246">
        <f>_xll.qlIndexFixing($BE$1,AZ1740,TRUE,_xll.ohTrigger(Trigger,Trigger12M))</f>
        <v>1.8236467294684134E-2</v>
      </c>
    </row>
    <row r="1741" spans="51:56" ht="11.25" customHeight="1" x14ac:dyDescent="0.25">
      <c r="AY1741" s="102" t="s">
        <v>83</v>
      </c>
      <c r="AZ1741" s="101">
        <f>_xll.qlInterestRateIndexFixingDate(Currency&amp;"ibor"&amp;Tenor,BA1741,Trigger)</f>
        <v>51544</v>
      </c>
      <c r="BA1741" s="101">
        <f>_xll.qlCalendarAdvance(Calendar,BA1740,AY1741,"f",,Trigger)</f>
        <v>51546</v>
      </c>
      <c r="BB1741" s="101">
        <f>_xll.qlInterestRateIndexMaturity(Currency&amp;"ibor"&amp;Tenor,BA1741,Trigger)</f>
        <v>51911</v>
      </c>
      <c r="BC1741" s="246">
        <f>_xll.qlIndexFixing($AC$5,AZ1741,TRUE,_xll.ohTrigger(Trigger,Trigger12M))</f>
        <v>1.8182426550927829E-2</v>
      </c>
      <c r="BD1741" s="246">
        <f>_xll.qlIndexFixing($BE$1,AZ1741,TRUE,_xll.ohTrigger(Trigger,Trigger12M))</f>
        <v>1.823838683500283E-2</v>
      </c>
    </row>
    <row r="1742" spans="51:56" ht="11.25" customHeight="1" x14ac:dyDescent="0.25">
      <c r="AY1742" s="102" t="s">
        <v>83</v>
      </c>
      <c r="AZ1742" s="101">
        <f>_xll.qlInterestRateIndexFixingDate(Currency&amp;"ibor"&amp;Tenor,BA1742,Trigger)</f>
        <v>51551</v>
      </c>
      <c r="BA1742" s="101">
        <f>_xll.qlCalendarAdvance(Calendar,BA1741,AY1742,"f",,Trigger)</f>
        <v>51553</v>
      </c>
      <c r="BB1742" s="101">
        <f>_xll.qlInterestRateIndexMaturity(Currency&amp;"ibor"&amp;Tenor,BA1742,Trigger)</f>
        <v>51918</v>
      </c>
      <c r="BC1742" s="246">
        <f>_xll.qlIndexFixing($AC$5,AZ1742,TRUE,_xll.ohTrigger(Trigger,Trigger12M))</f>
        <v>1.8184220618614348E-2</v>
      </c>
      <c r="BD1742" s="246">
        <f>_xll.qlIndexFixing($BE$1,AZ1742,TRUE,_xll.ohTrigger(Trigger,Trigger12M))</f>
        <v>1.8240301956448806E-2</v>
      </c>
    </row>
    <row r="1743" spans="51:56" ht="11.25" customHeight="1" x14ac:dyDescent="0.25">
      <c r="AY1743" s="102" t="s">
        <v>83</v>
      </c>
      <c r="AZ1743" s="101">
        <f>_xll.qlInterestRateIndexFixingDate(Currency&amp;"ibor"&amp;Tenor,BA1743,Trigger)</f>
        <v>51558</v>
      </c>
      <c r="BA1743" s="101">
        <f>_xll.qlCalendarAdvance(Calendar,BA1742,AY1743,"f",,Trigger)</f>
        <v>51560</v>
      </c>
      <c r="BB1743" s="101">
        <f>_xll.qlInterestRateIndexMaturity(Currency&amp;"ibor"&amp;Tenor,BA1743,Trigger)</f>
        <v>51925</v>
      </c>
      <c r="BC1743" s="246">
        <f>_xll.qlIndexFixing($AC$5,AZ1743,TRUE,_xll.ohTrigger(Trigger,Trigger12M))</f>
        <v>1.8186016437674271E-2</v>
      </c>
      <c r="BD1743" s="246">
        <f>_xll.qlIndexFixing($BE$1,AZ1743,TRUE,_xll.ohTrigger(Trigger,Trigger12M))</f>
        <v>1.8242212658996438E-2</v>
      </c>
    </row>
    <row r="1744" spans="51:56" ht="11.25" customHeight="1" x14ac:dyDescent="0.25">
      <c r="AY1744" s="102" t="s">
        <v>83</v>
      </c>
      <c r="AZ1744" s="101">
        <f>_xll.qlInterestRateIndexFixingDate(Currency&amp;"ibor"&amp;Tenor,BA1744,Trigger)</f>
        <v>51565</v>
      </c>
      <c r="BA1744" s="101">
        <f>_xll.qlCalendarAdvance(Calendar,BA1743,AY1744,"f",,Trigger)</f>
        <v>51567</v>
      </c>
      <c r="BB1744" s="101">
        <f>_xll.qlInterestRateIndexMaturity(Currency&amp;"ibor"&amp;Tenor,BA1744,Trigger)</f>
        <v>51932</v>
      </c>
      <c r="BC1744" s="246">
        <f>_xll.qlIndexFixing($AC$5,AZ1744,TRUE,_xll.ohTrigger(Trigger,Trigger12M))</f>
        <v>1.8187814008116795E-2</v>
      </c>
      <c r="BD1744" s="246">
        <f>_xll.qlIndexFixing($BE$1,AZ1744,TRUE,_xll.ohTrigger(Trigger,Trigger12M))</f>
        <v>1.8244118942620322E-2</v>
      </c>
    </row>
    <row r="1745" spans="51:56" ht="11.25" customHeight="1" x14ac:dyDescent="0.25">
      <c r="AY1745" s="102" t="s">
        <v>83</v>
      </c>
      <c r="AZ1745" s="101">
        <f>_xll.qlInterestRateIndexFixingDate(Currency&amp;"ibor"&amp;Tenor,BA1745,Trigger)</f>
        <v>51572</v>
      </c>
      <c r="BA1745" s="101">
        <f>_xll.qlCalendarAdvance(Calendar,BA1744,AY1745,"f",,Trigger)</f>
        <v>51574</v>
      </c>
      <c r="BB1745" s="101">
        <f>_xll.qlInterestRateIndexMaturity(Currency&amp;"ibor"&amp;Tenor,BA1745,Trigger)</f>
        <v>51939</v>
      </c>
      <c r="BC1745" s="246">
        <f>_xll.qlIndexFixing($AC$5,AZ1745,TRUE,_xll.ohTrigger(Trigger,Trigger12M))</f>
        <v>1.8189613329951775E-2</v>
      </c>
      <c r="BD1745" s="246">
        <f>_xll.qlIndexFixing($BE$1,AZ1745,TRUE,_xll.ohTrigger(Trigger,Trigger12M))</f>
        <v>1.8246020807295496E-2</v>
      </c>
    </row>
    <row r="1746" spans="51:56" ht="11.25" customHeight="1" x14ac:dyDescent="0.25">
      <c r="AY1746" s="102" t="s">
        <v>83</v>
      </c>
      <c r="AZ1746" s="101">
        <f>_xll.qlInterestRateIndexFixingDate(Currency&amp;"ibor"&amp;Tenor,BA1746,Trigger)</f>
        <v>51579</v>
      </c>
      <c r="BA1746" s="101">
        <f>_xll.qlCalendarAdvance(Calendar,BA1745,AY1746,"f",,Trigger)</f>
        <v>51581</v>
      </c>
      <c r="BB1746" s="101">
        <f>_xll.qlInterestRateIndexMaturity(Currency&amp;"ibor"&amp;Tenor,BA1746,Trigger)</f>
        <v>51946</v>
      </c>
      <c r="BC1746" s="246">
        <f>_xll.qlIndexFixing($AC$5,AZ1746,TRUE,_xll.ohTrigger(Trigger,Trigger12M))</f>
        <v>1.8191414403188191E-2</v>
      </c>
      <c r="BD1746" s="246">
        <f>_xll.qlIndexFixing($BE$1,AZ1746,TRUE,_xll.ohTrigger(Trigger,Trigger12M))</f>
        <v>1.8247918252996768E-2</v>
      </c>
    </row>
    <row r="1747" spans="51:56" ht="11.25" customHeight="1" x14ac:dyDescent="0.25">
      <c r="AY1747" s="102" t="s">
        <v>83</v>
      </c>
      <c r="AZ1747" s="101">
        <f>_xll.qlInterestRateIndexFixingDate(Currency&amp;"ibor"&amp;Tenor,BA1747,Trigger)</f>
        <v>51586</v>
      </c>
      <c r="BA1747" s="101">
        <f>_xll.qlCalendarAdvance(Calendar,BA1746,AY1747,"f",,Trigger)</f>
        <v>51588</v>
      </c>
      <c r="BB1747" s="101">
        <f>_xll.qlInterestRateIndexMaturity(Currency&amp;"ibor"&amp;Tenor,BA1747,Trigger)</f>
        <v>51953</v>
      </c>
      <c r="BC1747" s="246">
        <f>_xll.qlIndexFixing($AC$5,AZ1747,TRUE,_xll.ohTrigger(Trigger,Trigger12M))</f>
        <v>1.8193217227835456E-2</v>
      </c>
      <c r="BD1747" s="246">
        <f>_xll.qlIndexFixing($BE$1,AZ1747,TRUE,_xll.ohTrigger(Trigger,Trigger12M))</f>
        <v>1.8249811279699175E-2</v>
      </c>
    </row>
    <row r="1748" spans="51:56" ht="11.25" customHeight="1" x14ac:dyDescent="0.25">
      <c r="AY1748" s="102" t="s">
        <v>83</v>
      </c>
      <c r="AZ1748" s="101">
        <f>_xll.qlInterestRateIndexFixingDate(Currency&amp;"ibor"&amp;Tenor,BA1748,Trigger)</f>
        <v>51593</v>
      </c>
      <c r="BA1748" s="101">
        <f>_xll.qlCalendarAdvance(Calendar,BA1747,AY1748,"f",,Trigger)</f>
        <v>51595</v>
      </c>
      <c r="BB1748" s="101">
        <f>_xll.qlInterestRateIndexMaturity(Currency&amp;"ibor"&amp;Tenor,BA1748,Trigger)</f>
        <v>51964</v>
      </c>
      <c r="BC1748" s="246">
        <f>_xll.qlIndexFixing($AC$5,AZ1748,TRUE,_xll.ohTrigger(Trigger,Trigger12M))</f>
        <v>1.8197195247852915E-2</v>
      </c>
      <c r="BD1748" s="246">
        <f>_xll.qlIndexFixing($BE$1,AZ1748,TRUE,_xll.ohTrigger(Trigger,Trigger12M))</f>
        <v>1.8254067246526926E-2</v>
      </c>
    </row>
    <row r="1749" spans="51:56" ht="11.25" customHeight="1" x14ac:dyDescent="0.25">
      <c r="AY1749" s="102" t="s">
        <v>83</v>
      </c>
      <c r="AZ1749" s="101">
        <f>_xll.qlInterestRateIndexFixingDate(Currency&amp;"ibor"&amp;Tenor,BA1749,Trigger)</f>
        <v>51600</v>
      </c>
      <c r="BA1749" s="101">
        <f>_xll.qlCalendarAdvance(Calendar,BA1748,AY1749,"f",,Trigger)</f>
        <v>51602</v>
      </c>
      <c r="BB1749" s="101">
        <f>_xll.qlInterestRateIndexMaturity(Currency&amp;"ibor"&amp;Tenor,BA1749,Trigger)</f>
        <v>51967</v>
      </c>
      <c r="BC1749" s="246">
        <f>_xll.qlIndexFixing($AC$5,AZ1749,TRUE,_xll.ohTrigger(Trigger,Trigger12M))</f>
        <v>1.8196828131400652E-2</v>
      </c>
      <c r="BD1749" s="246">
        <f>_xll.qlIndexFixing($BE$1,AZ1749,TRUE,_xll.ohTrigger(Trigger,Trigger12M))</f>
        <v>1.8253584076007745E-2</v>
      </c>
    </row>
    <row r="1750" spans="51:56" ht="11.25" customHeight="1" x14ac:dyDescent="0.25">
      <c r="AY1750" s="102" t="s">
        <v>83</v>
      </c>
      <c r="AZ1750" s="101">
        <f>_xll.qlInterestRateIndexFixingDate(Currency&amp;"ibor"&amp;Tenor,BA1750,Trigger)</f>
        <v>51607</v>
      </c>
      <c r="BA1750" s="101">
        <f>_xll.qlCalendarAdvance(Calendar,BA1749,AY1750,"f",,Trigger)</f>
        <v>51609</v>
      </c>
      <c r="BB1750" s="101">
        <f>_xll.qlInterestRateIndexMaturity(Currency&amp;"ibor"&amp;Tenor,BA1750,Trigger)</f>
        <v>51974</v>
      </c>
      <c r="BC1750" s="246">
        <f>_xll.qlIndexFixing($AC$5,AZ1750,TRUE,_xll.ohTrigger(Trigger,Trigger12M))</f>
        <v>1.8198636210337415E-2</v>
      </c>
      <c r="BD1750" s="246">
        <f>_xll.qlIndexFixing($BE$1,AZ1750,TRUE,_xll.ohTrigger(Trigger,Trigger12M))</f>
        <v>1.8255463845563757E-2</v>
      </c>
    </row>
    <row r="1751" spans="51:56" ht="11.25" customHeight="1" x14ac:dyDescent="0.25">
      <c r="AY1751" s="102" t="s">
        <v>83</v>
      </c>
      <c r="AZ1751" s="101">
        <f>_xll.qlInterestRateIndexFixingDate(Currency&amp;"ibor"&amp;Tenor,BA1751,Trigger)</f>
        <v>51614</v>
      </c>
      <c r="BA1751" s="101">
        <f>_xll.qlCalendarAdvance(Calendar,BA1750,AY1751,"f",,Trigger)</f>
        <v>51616</v>
      </c>
      <c r="BB1751" s="101">
        <f>_xll.qlInterestRateIndexMaturity(Currency&amp;"ibor"&amp;Tenor,BA1751,Trigger)</f>
        <v>51981</v>
      </c>
      <c r="BC1751" s="246">
        <f>_xll.qlIndexFixing($AC$5,AZ1751,TRUE,_xll.ohTrigger(Trigger,Trigger12M))</f>
        <v>1.8200446040722698E-2</v>
      </c>
      <c r="BD1751" s="246">
        <f>_xll.qlIndexFixing($BE$1,AZ1751,TRUE,_xll.ohTrigger(Trigger,Trigger12M))</f>
        <v>1.8257339196021259E-2</v>
      </c>
    </row>
    <row r="1752" spans="51:56" ht="11.25" customHeight="1" x14ac:dyDescent="0.25">
      <c r="AY1752" s="102" t="s">
        <v>83</v>
      </c>
      <c r="AZ1752" s="101">
        <f>_xll.qlInterestRateIndexFixingDate(Currency&amp;"ibor"&amp;Tenor,BA1752,Trigger)</f>
        <v>51620</v>
      </c>
      <c r="BA1752" s="101">
        <f>_xll.qlCalendarAdvance(Calendar,BA1751,AY1752,"f",,Trigger)</f>
        <v>51623</v>
      </c>
      <c r="BB1752" s="101">
        <f>_xll.qlInterestRateIndexMaturity(Currency&amp;"ibor"&amp;Tenor,BA1752,Trigger)</f>
        <v>51988</v>
      </c>
      <c r="BC1752" s="246">
        <f>_xll.qlIndexFixing($AC$5,AZ1752,TRUE,_xll.ohTrigger(Trigger,Trigger12M))</f>
        <v>1.8202257622566359E-2</v>
      </c>
      <c r="BD1752" s="246">
        <f>_xll.qlIndexFixing($BE$1,AZ1752,TRUE,_xll.ohTrigger(Trigger,Trigger12M))</f>
        <v>1.8259210127355281E-2</v>
      </c>
    </row>
    <row r="1753" spans="51:56" ht="11.25" customHeight="1" x14ac:dyDescent="0.25">
      <c r="AY1753" s="102" t="s">
        <v>83</v>
      </c>
      <c r="AZ1753" s="101">
        <f>_xll.qlInterestRateIndexFixingDate(Currency&amp;"ibor"&amp;Tenor,BA1753,Trigger)</f>
        <v>51628</v>
      </c>
      <c r="BA1753" s="101">
        <f>_xll.qlCalendarAdvance(Calendar,BA1752,AY1753,"f",,Trigger)</f>
        <v>51630</v>
      </c>
      <c r="BB1753" s="101">
        <f>_xll.qlInterestRateIndexMaturity(Currency&amp;"ibor"&amp;Tenor,BA1753,Trigger)</f>
        <v>51995</v>
      </c>
      <c r="BC1753" s="246">
        <f>_xll.qlIndexFixing($AC$5,AZ1753,TRUE,_xll.ohTrigger(Trigger,Trigger12M))</f>
        <v>1.8204070955877154E-2</v>
      </c>
      <c r="BD1753" s="246">
        <f>_xll.qlIndexFixing($BE$1,AZ1753,TRUE,_xll.ohTrigger(Trigger,Trigger12M))</f>
        <v>1.8261076639541515E-2</v>
      </c>
    </row>
    <row r="1754" spans="51:56" ht="11.25" customHeight="1" x14ac:dyDescent="0.25">
      <c r="AY1754" s="102" t="s">
        <v>83</v>
      </c>
      <c r="AZ1754" s="101">
        <f>_xll.qlInterestRateIndexFixingDate(Currency&amp;"ibor"&amp;Tenor,BA1754,Trigger)</f>
        <v>51635</v>
      </c>
      <c r="BA1754" s="101">
        <f>_xll.qlCalendarAdvance(Calendar,BA1753,AY1754,"f",,Trigger)</f>
        <v>51637</v>
      </c>
      <c r="BB1754" s="101">
        <f>_xll.qlInterestRateIndexMaturity(Currency&amp;"ibor"&amp;Tenor,BA1754,Trigger)</f>
        <v>52002</v>
      </c>
      <c r="BC1754" s="246">
        <f>_xll.qlIndexFixing($AC$5,AZ1754,TRUE,_xll.ohTrigger(Trigger,Trigger12M))</f>
        <v>1.8205886040665378E-2</v>
      </c>
      <c r="BD1754" s="246">
        <f>_xll.qlIndexFixing($BE$1,AZ1754,TRUE,_xll.ohTrigger(Trigger,Trigger12M))</f>
        <v>1.8262938732554995E-2</v>
      </c>
    </row>
    <row r="1755" spans="51:56" ht="11.25" customHeight="1" x14ac:dyDescent="0.25">
      <c r="AY1755" s="102" t="s">
        <v>83</v>
      </c>
      <c r="AZ1755" s="101">
        <f>_xll.qlInterestRateIndexFixingDate(Currency&amp;"ibor"&amp;Tenor,BA1755,Trigger)</f>
        <v>51642</v>
      </c>
      <c r="BA1755" s="101">
        <f>_xll.qlCalendarAdvance(Calendar,BA1754,AY1755,"f",,Trigger)</f>
        <v>51644</v>
      </c>
      <c r="BB1755" s="101">
        <f>_xll.qlInterestRateIndexMaturity(Currency&amp;"ibor"&amp;Tenor,BA1755,Trigger)</f>
        <v>52009</v>
      </c>
      <c r="BC1755" s="246">
        <f>_xll.qlIndexFixing($AC$5,AZ1755,TRUE,_xll.ohTrigger(Trigger,Trigger12M))</f>
        <v>1.8207702876940009E-2</v>
      </c>
      <c r="BD1755" s="246">
        <f>_xll.qlIndexFixing($BE$1,AZ1755,TRUE,_xll.ohTrigger(Trigger,Trigger12M))</f>
        <v>1.8264796406371415E-2</v>
      </c>
    </row>
    <row r="1756" spans="51:56" ht="11.25" customHeight="1" x14ac:dyDescent="0.25">
      <c r="AY1756" s="102" t="s">
        <v>83</v>
      </c>
      <c r="AZ1756" s="101">
        <f>_xll.qlInterestRateIndexFixingDate(Currency&amp;"ibor"&amp;Tenor,BA1756,Trigger)</f>
        <v>51649</v>
      </c>
      <c r="BA1756" s="101">
        <f>_xll.qlCalendarAdvance(Calendar,BA1755,AY1756,"f",,Trigger)</f>
        <v>51651</v>
      </c>
      <c r="BB1756" s="101">
        <f>_xll.qlInterestRateIndexMaturity(Currency&amp;"ibor"&amp;Tenor,BA1756,Trigger)</f>
        <v>52016</v>
      </c>
      <c r="BC1756" s="246">
        <f>_xll.qlIndexFixing($AC$5,AZ1756,TRUE,_xll.ohTrigger(Trigger,Trigger12M))</f>
        <v>1.8209521464711123E-2</v>
      </c>
      <c r="BD1756" s="246">
        <f>_xll.qlIndexFixing($BE$1,AZ1756,TRUE,_xll.ohTrigger(Trigger,Trigger12M))</f>
        <v>1.8266649660965802E-2</v>
      </c>
    </row>
    <row r="1757" spans="51:56" ht="11.25" customHeight="1" x14ac:dyDescent="0.25">
      <c r="AY1757" s="102" t="s">
        <v>83</v>
      </c>
      <c r="AZ1757" s="101">
        <f>_xll.qlInterestRateIndexFixingDate(Currency&amp;"ibor"&amp;Tenor,BA1757,Trigger)</f>
        <v>51656</v>
      </c>
      <c r="BA1757" s="101">
        <f>_xll.qlCalendarAdvance(Calendar,BA1756,AY1757,"f",,Trigger)</f>
        <v>51658</v>
      </c>
      <c r="BB1757" s="101">
        <f>_xll.qlInterestRateIndexMaturity(Currency&amp;"ibor"&amp;Tenor,BA1757,Trigger)</f>
        <v>52023</v>
      </c>
      <c r="BC1757" s="246">
        <f>_xll.qlIndexFixing($AC$5,AZ1757,TRUE,_xll.ohTrigger(Trigger,Trigger12M))</f>
        <v>1.8211341803987039E-2</v>
      </c>
      <c r="BD1757" s="246">
        <f>_xll.qlIndexFixing($BE$1,AZ1757,TRUE,_xll.ohTrigger(Trigger,Trigger12M))</f>
        <v>1.8268498496314074E-2</v>
      </c>
    </row>
    <row r="1758" spans="51:56" ht="11.25" customHeight="1" x14ac:dyDescent="0.25">
      <c r="AY1758" s="102" t="s">
        <v>83</v>
      </c>
      <c r="AZ1758" s="101">
        <f>_xll.qlInterestRateIndexFixingDate(Currency&amp;"ibor"&amp;Tenor,BA1758,Trigger)</f>
        <v>51663</v>
      </c>
      <c r="BA1758" s="101">
        <f>_xll.qlCalendarAdvance(Calendar,BA1757,AY1758,"f",,Trigger)</f>
        <v>51665</v>
      </c>
      <c r="BB1758" s="101">
        <f>_xll.qlInterestRateIndexMaturity(Currency&amp;"ibor"&amp;Tenor,BA1758,Trigger)</f>
        <v>52030</v>
      </c>
      <c r="BC1758" s="246">
        <f>_xll.qlIndexFixing($AC$5,AZ1758,TRUE,_xll.ohTrigger(Trigger,Trigger12M))</f>
        <v>1.8213163894778495E-2</v>
      </c>
      <c r="BD1758" s="246">
        <f>_xll.qlIndexFixing($BE$1,AZ1758,TRUE,_xll.ohTrigger(Trigger,Trigger12M))</f>
        <v>1.8270342912391695E-2</v>
      </c>
    </row>
    <row r="1759" spans="51:56" ht="11.25" customHeight="1" x14ac:dyDescent="0.25">
      <c r="AY1759" s="102" t="s">
        <v>83</v>
      </c>
      <c r="AZ1759" s="101">
        <f>_xll.qlInterestRateIndexFixingDate(Currency&amp;"ibor"&amp;Tenor,BA1759,Trigger)</f>
        <v>51670</v>
      </c>
      <c r="BA1759" s="101">
        <f>_xll.qlCalendarAdvance(Calendar,BA1758,AY1759,"f",,Trigger)</f>
        <v>51672</v>
      </c>
      <c r="BB1759" s="101">
        <f>_xll.qlInterestRateIndexMaturity(Currency&amp;"ibor"&amp;Tenor,BA1759,Trigger)</f>
        <v>52037</v>
      </c>
      <c r="BC1759" s="246">
        <f>_xll.qlIndexFixing($AC$5,AZ1759,TRUE,_xll.ohTrigger(Trigger,Trigger12M))</f>
        <v>1.821498773709446E-2</v>
      </c>
      <c r="BD1759" s="246">
        <f>_xll.qlIndexFixing($BE$1,AZ1759,TRUE,_xll.ohTrigger(Trigger,Trigger12M))</f>
        <v>1.8272182909174577E-2</v>
      </c>
    </row>
    <row r="1760" spans="51:56" ht="11.25" customHeight="1" x14ac:dyDescent="0.25">
      <c r="AY1760" s="102" t="s">
        <v>83</v>
      </c>
      <c r="AZ1760" s="101">
        <f>_xll.qlInterestRateIndexFixingDate(Currency&amp;"ibor"&amp;Tenor,BA1760,Trigger)</f>
        <v>51677</v>
      </c>
      <c r="BA1760" s="101">
        <f>_xll.qlCalendarAdvance(Calendar,BA1759,AY1760,"f",,Trigger)</f>
        <v>51679</v>
      </c>
      <c r="BB1760" s="101">
        <f>_xll.qlInterestRateIndexMaturity(Currency&amp;"ibor"&amp;Tenor,BA1760,Trigger)</f>
        <v>52044</v>
      </c>
      <c r="BC1760" s="246">
        <f>_xll.qlIndexFixing($AC$5,AZ1760,TRUE,_xll.ohTrigger(Trigger,Trigger12M))</f>
        <v>1.8216813330944579E-2</v>
      </c>
      <c r="BD1760" s="246">
        <f>_xll.qlIndexFixing($BE$1,AZ1760,TRUE,_xll.ohTrigger(Trigger,Trigger12M))</f>
        <v>1.8274018486637972E-2</v>
      </c>
    </row>
    <row r="1761" spans="51:56" ht="11.25" customHeight="1" x14ac:dyDescent="0.25">
      <c r="AY1761" s="102" t="s">
        <v>83</v>
      </c>
      <c r="AZ1761" s="101">
        <f>_xll.qlInterestRateIndexFixingDate(Currency&amp;"ibor"&amp;Tenor,BA1761,Trigger)</f>
        <v>51684</v>
      </c>
      <c r="BA1761" s="101">
        <f>_xll.qlCalendarAdvance(Calendar,BA1760,AY1761,"f",,Trigger)</f>
        <v>51686</v>
      </c>
      <c r="BB1761" s="101">
        <f>_xll.qlInterestRateIndexMaturity(Currency&amp;"ibor"&amp;Tenor,BA1761,Trigger)</f>
        <v>52051</v>
      </c>
      <c r="BC1761" s="246">
        <f>_xll.qlIndexFixing($AC$5,AZ1761,TRUE,_xll.ohTrigger(Trigger,Trigger12M))</f>
        <v>1.8218550451135396E-2</v>
      </c>
      <c r="BD1761" s="246">
        <f>_xll.qlIndexFixing($BE$1,AZ1761,TRUE,_xll.ohTrigger(Trigger,Trigger12M))</f>
        <v>1.8275849644757574E-2</v>
      </c>
    </row>
    <row r="1762" spans="51:56" ht="11.25" customHeight="1" x14ac:dyDescent="0.25">
      <c r="AY1762" s="102" t="s">
        <v>83</v>
      </c>
      <c r="AZ1762" s="101">
        <f>_xll.qlInterestRateIndexFixingDate(Currency&amp;"ibor"&amp;Tenor,BA1762,Trigger)</f>
        <v>51691</v>
      </c>
      <c r="BA1762" s="101">
        <f>_xll.qlCalendarAdvance(Calendar,BA1761,AY1762,"f",,Trigger)</f>
        <v>51693</v>
      </c>
      <c r="BB1762" s="101">
        <f>_xll.qlInterestRateIndexMaturity(Currency&amp;"ibor"&amp;Tenor,BA1762,Trigger)</f>
        <v>52058</v>
      </c>
      <c r="BC1762" s="246">
        <f>_xll.qlIndexFixing($AC$5,AZ1762,TRUE,_xll.ohTrigger(Trigger,Trigger12M))</f>
        <v>1.8220063429549072E-2</v>
      </c>
      <c r="BD1762" s="246">
        <f>_xll.qlIndexFixing($BE$1,AZ1762,TRUE,_xll.ohTrigger(Trigger,Trigger12M))</f>
        <v>1.8277676383509731E-2</v>
      </c>
    </row>
    <row r="1763" spans="51:56" ht="11.25" customHeight="1" x14ac:dyDescent="0.25">
      <c r="AY1763" s="102" t="s">
        <v>83</v>
      </c>
      <c r="AZ1763" s="101">
        <f>_xll.qlInterestRateIndexFixingDate(Currency&amp;"ibor"&amp;Tenor,BA1763,Trigger)</f>
        <v>51698</v>
      </c>
      <c r="BA1763" s="101">
        <f>_xll.qlCalendarAdvance(Calendar,BA1762,AY1763,"f",,Trigger)</f>
        <v>51700</v>
      </c>
      <c r="BB1763" s="101">
        <f>_xll.qlInterestRateIndexMaturity(Currency&amp;"ibor"&amp;Tenor,BA1763,Trigger)</f>
        <v>52065</v>
      </c>
      <c r="BC1763" s="246">
        <f>_xll.qlIndexFixing($AC$5,AZ1763,TRUE,_xll.ohTrigger(Trigger,Trigger12M))</f>
        <v>1.8221577645685879E-2</v>
      </c>
      <c r="BD1763" s="246">
        <f>_xll.qlIndexFixing($BE$1,AZ1763,TRUE,_xll.ohTrigger(Trigger,Trigger12M))</f>
        <v>1.827949870286991E-2</v>
      </c>
    </row>
    <row r="1764" spans="51:56" ht="11.25" customHeight="1" x14ac:dyDescent="0.25">
      <c r="AY1764" s="102" t="s">
        <v>83</v>
      </c>
      <c r="AZ1764" s="101">
        <f>_xll.qlInterestRateIndexFixingDate(Currency&amp;"ibor"&amp;Tenor,BA1764,Trigger)</f>
        <v>51705</v>
      </c>
      <c r="BA1764" s="101">
        <f>_xll.qlCalendarAdvance(Calendar,BA1763,AY1764,"f",,Trigger)</f>
        <v>51707</v>
      </c>
      <c r="BB1764" s="101">
        <f>_xll.qlInterestRateIndexMaturity(Currency&amp;"ibor"&amp;Tenor,BA1764,Trigger)</f>
        <v>52072</v>
      </c>
      <c r="BC1764" s="246">
        <f>_xll.qlIndexFixing($AC$5,AZ1764,TRUE,_xll.ohTrigger(Trigger,Trigger12M))</f>
        <v>1.822309309955129E-2</v>
      </c>
      <c r="BD1764" s="246">
        <f>_xll.qlIndexFixing($BE$1,AZ1764,TRUE,_xll.ohTrigger(Trigger,Trigger12M))</f>
        <v>1.828131660281446E-2</v>
      </c>
    </row>
    <row r="1765" spans="51:56" ht="11.25" customHeight="1" x14ac:dyDescent="0.25">
      <c r="AY1765" s="102" t="s">
        <v>83</v>
      </c>
      <c r="AZ1765" s="101">
        <f>_xll.qlInterestRateIndexFixingDate(Currency&amp;"ibor"&amp;Tenor,BA1765,Trigger)</f>
        <v>51712</v>
      </c>
      <c r="BA1765" s="101">
        <f>_xll.qlCalendarAdvance(Calendar,BA1764,AY1765,"f",,Trigger)</f>
        <v>51714</v>
      </c>
      <c r="BB1765" s="101">
        <f>_xll.qlInterestRateIndexMaturity(Currency&amp;"ibor"&amp;Tenor,BA1765,Trigger)</f>
        <v>52079</v>
      </c>
      <c r="BC1765" s="246">
        <f>_xll.qlIndexFixing($AC$5,AZ1765,TRUE,_xll.ohTrigger(Trigger,Trigger12M))</f>
        <v>1.8224609791151439E-2</v>
      </c>
      <c r="BD1765" s="246">
        <f>_xll.qlIndexFixing($BE$1,AZ1765,TRUE,_xll.ohTrigger(Trigger,Trigger12M))</f>
        <v>1.8283130083318635E-2</v>
      </c>
    </row>
    <row r="1766" spans="51:56" ht="11.25" customHeight="1" x14ac:dyDescent="0.25">
      <c r="AY1766" s="102" t="s">
        <v>83</v>
      </c>
      <c r="AZ1766" s="101">
        <f>_xll.qlInterestRateIndexFixingDate(Currency&amp;"ibor"&amp;Tenor,BA1766,Trigger)</f>
        <v>51719</v>
      </c>
      <c r="BA1766" s="101">
        <f>_xll.qlCalendarAdvance(Calendar,BA1765,AY1766,"f",,Trigger)</f>
        <v>51721</v>
      </c>
      <c r="BB1766" s="101">
        <f>_xll.qlInterestRateIndexMaturity(Currency&amp;"ibor"&amp;Tenor,BA1766,Trigger)</f>
        <v>52086</v>
      </c>
      <c r="BC1766" s="246">
        <f>_xll.qlIndexFixing($AC$5,AZ1766,TRUE,_xll.ohTrigger(Trigger,Trigger12M))</f>
        <v>1.8226127720491141E-2</v>
      </c>
      <c r="BD1766" s="246">
        <f>_xll.qlIndexFixing($BE$1,AZ1766,TRUE,_xll.ohTrigger(Trigger,Trigger12M))</f>
        <v>1.8284939144359441E-2</v>
      </c>
    </row>
    <row r="1767" spans="51:56" ht="11.25" customHeight="1" x14ac:dyDescent="0.25">
      <c r="AY1767" s="102" t="s">
        <v>83</v>
      </c>
      <c r="AZ1767" s="101">
        <f>_xll.qlInterestRateIndexFixingDate(Currency&amp;"ibor"&amp;Tenor,BA1767,Trigger)</f>
        <v>51726</v>
      </c>
      <c r="BA1767" s="101">
        <f>_xll.qlCalendarAdvance(Calendar,BA1766,AY1767,"f",,Trigger)</f>
        <v>51728</v>
      </c>
      <c r="BB1767" s="101">
        <f>_xll.qlInterestRateIndexMaturity(Currency&amp;"ibor"&amp;Tenor,BA1767,Trigger)</f>
        <v>52093</v>
      </c>
      <c r="BC1767" s="246">
        <f>_xll.qlIndexFixing($AC$5,AZ1767,TRUE,_xll.ohTrigger(Trigger,Trigger12M))</f>
        <v>1.8227646887576748E-2</v>
      </c>
      <c r="BD1767" s="246">
        <f>_xll.qlIndexFixing($BE$1,AZ1767,TRUE,_xll.ohTrigger(Trigger,Trigger12M))</f>
        <v>1.8286743785912128E-2</v>
      </c>
    </row>
    <row r="1768" spans="51:56" ht="11.25" customHeight="1" x14ac:dyDescent="0.25">
      <c r="AY1768" s="102" t="s">
        <v>83</v>
      </c>
      <c r="AZ1768" s="101">
        <f>_xll.qlInterestRateIndexFixingDate(Currency&amp;"ibor"&amp;Tenor,BA1768,Trigger)</f>
        <v>51733</v>
      </c>
      <c r="BA1768" s="101">
        <f>_xll.qlCalendarAdvance(Calendar,BA1767,AY1768,"f",,Trigger)</f>
        <v>51735</v>
      </c>
      <c r="BB1768" s="101">
        <f>_xll.qlInterestRateIndexMaturity(Currency&amp;"ibor"&amp;Tenor,BA1768,Trigger)</f>
        <v>52100</v>
      </c>
      <c r="BC1768" s="246">
        <f>_xll.qlIndexFixing($AC$5,AZ1768,TRUE,_xll.ohTrigger(Trigger,Trigger12M))</f>
        <v>1.8229167292413299E-2</v>
      </c>
      <c r="BD1768" s="246">
        <f>_xll.qlIndexFixing($BE$1,AZ1768,TRUE,_xll.ohTrigger(Trigger,Trigger12M))</f>
        <v>1.8288544007953701E-2</v>
      </c>
    </row>
    <row r="1769" spans="51:56" ht="11.25" customHeight="1" x14ac:dyDescent="0.25">
      <c r="AY1769" s="102" t="s">
        <v>83</v>
      </c>
      <c r="AZ1769" s="101">
        <f>_xll.qlInterestRateIndexFixingDate(Currency&amp;"ibor"&amp;Tenor,BA1769,Trigger)</f>
        <v>51740</v>
      </c>
      <c r="BA1769" s="101">
        <f>_xll.qlCalendarAdvance(Calendar,BA1768,AY1769,"f",,Trigger)</f>
        <v>51742</v>
      </c>
      <c r="BB1769" s="101">
        <f>_xll.qlInterestRateIndexMaturity(Currency&amp;"ibor"&amp;Tenor,BA1769,Trigger)</f>
        <v>52107</v>
      </c>
      <c r="BC1769" s="246">
        <f>_xll.qlIndexFixing($AC$5,AZ1769,TRUE,_xll.ohTrigger(Trigger,Trigger12M))</f>
        <v>1.8230688935006706E-2</v>
      </c>
      <c r="BD1769" s="246">
        <f>_xll.qlIndexFixing($BE$1,AZ1769,TRUE,_xll.ohTrigger(Trigger,Trigger12M))</f>
        <v>1.8290339810459414E-2</v>
      </c>
    </row>
    <row r="1770" spans="51:56" ht="11.25" customHeight="1" x14ac:dyDescent="0.25">
      <c r="AY1770" s="102" t="s">
        <v>83</v>
      </c>
      <c r="AZ1770" s="101">
        <f>_xll.qlInterestRateIndexFixingDate(Currency&amp;"ibor"&amp;Tenor,BA1770,Trigger)</f>
        <v>51747</v>
      </c>
      <c r="BA1770" s="101">
        <f>_xll.qlCalendarAdvance(Calendar,BA1769,AY1770,"f",,Trigger)</f>
        <v>51749</v>
      </c>
      <c r="BB1770" s="101">
        <f>_xll.qlInterestRateIndexMaturity(Currency&amp;"ibor"&amp;Tenor,BA1770,Trigger)</f>
        <v>52114</v>
      </c>
      <c r="BC1770" s="246">
        <f>_xll.qlIndexFixing($AC$5,AZ1770,TRUE,_xll.ohTrigger(Trigger,Trigger12M))</f>
        <v>1.8232211815362442E-2</v>
      </c>
      <c r="BD1770" s="246">
        <f>_xll.qlIndexFixing($BE$1,AZ1770,TRUE,_xll.ohTrigger(Trigger,Trigger12M))</f>
        <v>1.8292131193406492E-2</v>
      </c>
    </row>
    <row r="1771" spans="51:56" ht="11.25" customHeight="1" x14ac:dyDescent="0.25">
      <c r="AY1771" s="102" t="s">
        <v>83</v>
      </c>
      <c r="AZ1771" s="101">
        <f>_xll.qlInterestRateIndexFixingDate(Currency&amp;"ibor"&amp;Tenor,BA1771,Trigger)</f>
        <v>51754</v>
      </c>
      <c r="BA1771" s="101">
        <f>_xll.qlCalendarAdvance(Calendar,BA1770,AY1771,"f",,Trigger)</f>
        <v>51756</v>
      </c>
      <c r="BB1771" s="101">
        <f>_xll.qlInterestRateIndexMaturity(Currency&amp;"ibor"&amp;Tenor,BA1771,Trigger)</f>
        <v>52121</v>
      </c>
      <c r="BC1771" s="246">
        <f>_xll.qlIndexFixing($AC$5,AZ1771,TRUE,_xll.ohTrigger(Trigger,Trigger12M))</f>
        <v>1.8233735933486206E-2</v>
      </c>
      <c r="BD1771" s="246">
        <f>_xll.qlIndexFixing($BE$1,AZ1771,TRUE,_xll.ohTrigger(Trigger,Trigger12M))</f>
        <v>1.8293918156770624E-2</v>
      </c>
    </row>
    <row r="1772" spans="51:56" ht="11.25" customHeight="1" x14ac:dyDescent="0.25">
      <c r="AY1772" s="102" t="s">
        <v>83</v>
      </c>
      <c r="AZ1772" s="101">
        <f>_xll.qlInterestRateIndexFixingDate(Currency&amp;"ibor"&amp;Tenor,BA1772,Trigger)</f>
        <v>51761</v>
      </c>
      <c r="BA1772" s="101">
        <f>_xll.qlCalendarAdvance(Calendar,BA1771,AY1772,"f",,Trigger)</f>
        <v>51763</v>
      </c>
      <c r="BB1772" s="101">
        <f>_xll.qlInterestRateIndexMaturity(Currency&amp;"ibor"&amp;Tenor,BA1772,Trigger)</f>
        <v>52128</v>
      </c>
      <c r="BC1772" s="246">
        <f>_xll.qlIndexFixing($AC$5,AZ1772,TRUE,_xll.ohTrigger(Trigger,Trigger12M))</f>
        <v>1.8235261289383686E-2</v>
      </c>
      <c r="BD1772" s="246">
        <f>_xll.qlIndexFixing($BE$1,AZ1772,TRUE,_xll.ohTrigger(Trigger,Trigger12M))</f>
        <v>1.8295700700528592E-2</v>
      </c>
    </row>
    <row r="1773" spans="51:56" ht="11.25" customHeight="1" x14ac:dyDescent="0.25">
      <c r="AY1773" s="102" t="s">
        <v>83</v>
      </c>
      <c r="AZ1773" s="101">
        <f>_xll.qlInterestRateIndexFixingDate(Currency&amp;"ibor"&amp;Tenor,BA1773,Trigger)</f>
        <v>51768</v>
      </c>
      <c r="BA1773" s="101">
        <f>_xll.qlCalendarAdvance(Calendar,BA1772,AY1773,"f",,Trigger)</f>
        <v>51770</v>
      </c>
      <c r="BB1773" s="101">
        <f>_xll.qlInterestRateIndexMaturity(Currency&amp;"ibor"&amp;Tenor,BA1773,Trigger)</f>
        <v>52135</v>
      </c>
      <c r="BC1773" s="246">
        <f>_xll.qlIndexFixing($AC$5,AZ1773,TRUE,_xll.ohTrigger(Trigger,Trigger12M))</f>
        <v>1.8236787883060362E-2</v>
      </c>
      <c r="BD1773" s="246">
        <f>_xll.qlIndexFixing($BE$1,AZ1773,TRUE,_xll.ohTrigger(Trigger,Trigger12M))</f>
        <v>1.8297478824656748E-2</v>
      </c>
    </row>
    <row r="1774" spans="51:56" ht="11.25" customHeight="1" x14ac:dyDescent="0.25">
      <c r="AY1774" s="102" t="s">
        <v>83</v>
      </c>
      <c r="AZ1774" s="101">
        <f>_xll.qlInterestRateIndexFixingDate(Currency&amp;"ibor"&amp;Tenor,BA1774,Trigger)</f>
        <v>51775</v>
      </c>
      <c r="BA1774" s="101">
        <f>_xll.qlCalendarAdvance(Calendar,BA1773,AY1774,"f",,Trigger)</f>
        <v>51777</v>
      </c>
      <c r="BB1774" s="101">
        <f>_xll.qlInterestRateIndexMaturity(Currency&amp;"ibor"&amp;Tenor,BA1774,Trigger)</f>
        <v>52142</v>
      </c>
      <c r="BC1774" s="246">
        <f>_xll.qlIndexFixing($AC$5,AZ1774,TRUE,_xll.ohTrigger(Trigger,Trigger12M))</f>
        <v>1.8238315714522148E-2</v>
      </c>
      <c r="BD1774" s="246">
        <f>_xll.qlIndexFixing($BE$1,AZ1774,TRUE,_xll.ohTrigger(Trigger,Trigger12M))</f>
        <v>1.8299252529131442E-2</v>
      </c>
    </row>
    <row r="1775" spans="51:56" ht="11.25" customHeight="1" x14ac:dyDescent="0.25">
      <c r="AY1775" s="102" t="s">
        <v>83</v>
      </c>
      <c r="AZ1775" s="101">
        <f>_xll.qlInterestRateIndexFixingDate(Currency&amp;"ibor"&amp;Tenor,BA1775,Trigger)</f>
        <v>51782</v>
      </c>
      <c r="BA1775" s="101">
        <f>_xll.qlCalendarAdvance(Calendar,BA1774,AY1775,"f",,Trigger)</f>
        <v>51784</v>
      </c>
      <c r="BB1775" s="101">
        <f>_xll.qlInterestRateIndexMaturity(Currency&amp;"ibor"&amp;Tenor,BA1775,Trigger)</f>
        <v>52149</v>
      </c>
      <c r="BC1775" s="246">
        <f>_xll.qlIndexFixing($AC$5,AZ1775,TRUE,_xll.ohTrigger(Trigger,Trigger12M))</f>
        <v>1.8239844783774512E-2</v>
      </c>
      <c r="BD1775" s="246">
        <f>_xll.qlIndexFixing($BE$1,AZ1775,TRUE,_xll.ohTrigger(Trigger,Trigger12M))</f>
        <v>1.8301021813929452E-2</v>
      </c>
    </row>
    <row r="1776" spans="51:56" ht="11.25" customHeight="1" x14ac:dyDescent="0.25">
      <c r="AY1776" s="102" t="s">
        <v>83</v>
      </c>
      <c r="AZ1776" s="101">
        <f>_xll.qlInterestRateIndexFixingDate(Currency&amp;"ibor"&amp;Tenor,BA1776,Trigger)</f>
        <v>51789</v>
      </c>
      <c r="BA1776" s="101">
        <f>_xll.qlCalendarAdvance(Calendar,BA1775,AY1776,"f",,Trigger)</f>
        <v>51791</v>
      </c>
      <c r="BB1776" s="101">
        <f>_xll.qlInterestRateIndexMaturity(Currency&amp;"ibor"&amp;Tenor,BA1776,Trigger)</f>
        <v>52156</v>
      </c>
      <c r="BC1776" s="246">
        <f>_xll.qlIndexFixing($AC$5,AZ1776,TRUE,_xll.ohTrigger(Trigger,Trigger12M))</f>
        <v>1.8241375090822937E-2</v>
      </c>
      <c r="BD1776" s="246">
        <f>_xll.qlIndexFixing($BE$1,AZ1776,TRUE,_xll.ohTrigger(Trigger,Trigger12M))</f>
        <v>1.8302786679027353E-2</v>
      </c>
    </row>
    <row r="1777" spans="51:56" ht="11.25" customHeight="1" x14ac:dyDescent="0.25">
      <c r="AY1777" s="102" t="s">
        <v>83</v>
      </c>
      <c r="AZ1777" s="101">
        <f>_xll.qlInterestRateIndexFixingDate(Currency&amp;"ibor"&amp;Tenor,BA1777,Trigger)</f>
        <v>51796</v>
      </c>
      <c r="BA1777" s="101">
        <f>_xll.qlCalendarAdvance(Calendar,BA1776,AY1777,"f",,Trigger)</f>
        <v>51798</v>
      </c>
      <c r="BB1777" s="101">
        <f>_xll.qlInterestRateIndexMaturity(Currency&amp;"ibor"&amp;Tenor,BA1777,Trigger)</f>
        <v>52163</v>
      </c>
      <c r="BC1777" s="246">
        <f>_xll.qlIndexFixing($AC$5,AZ1777,TRUE,_xll.ohTrigger(Trigger,Trigger12M))</f>
        <v>1.8242906635672893E-2</v>
      </c>
      <c r="BD1777" s="246">
        <f>_xll.qlIndexFixing($BE$1,AZ1777,TRUE,_xll.ohTrigger(Trigger,Trigger12M))</f>
        <v>1.8304547124401927E-2</v>
      </c>
    </row>
    <row r="1778" spans="51:56" ht="11.25" customHeight="1" x14ac:dyDescent="0.25">
      <c r="AY1778" s="102" t="s">
        <v>83</v>
      </c>
      <c r="AZ1778" s="101">
        <f>_xll.qlInterestRateIndexFixingDate(Currency&amp;"ibor"&amp;Tenor,BA1778,Trigger)</f>
        <v>51803</v>
      </c>
      <c r="BA1778" s="101">
        <f>_xll.qlCalendarAdvance(Calendar,BA1777,AY1778,"f",,Trigger)</f>
        <v>51805</v>
      </c>
      <c r="BB1778" s="101">
        <f>_xll.qlInterestRateIndexMaturity(Currency&amp;"ibor"&amp;Tenor,BA1778,Trigger)</f>
        <v>52170</v>
      </c>
      <c r="BC1778" s="246">
        <f>_xll.qlIndexFixing($AC$5,AZ1778,TRUE,_xll.ohTrigger(Trigger,Trigger12M))</f>
        <v>1.8244439418330951E-2</v>
      </c>
      <c r="BD1778" s="246">
        <f>_xll.qlIndexFixing($BE$1,AZ1778,TRUE,_xll.ohTrigger(Trigger,Trigger12M))</f>
        <v>1.8306303150029738E-2</v>
      </c>
    </row>
    <row r="1779" spans="51:56" ht="11.25" customHeight="1" x14ac:dyDescent="0.25">
      <c r="AY1779" s="102" t="s">
        <v>83</v>
      </c>
      <c r="AZ1779" s="101">
        <f>_xll.qlInterestRateIndexFixingDate(Currency&amp;"ibor"&amp;Tenor,BA1779,Trigger)</f>
        <v>51810</v>
      </c>
      <c r="BA1779" s="101">
        <f>_xll.qlCalendarAdvance(Calendar,BA1778,AY1779,"f",,Trigger)</f>
        <v>51812</v>
      </c>
      <c r="BB1779" s="101">
        <f>_xll.qlInterestRateIndexMaturity(Currency&amp;"ibor"&amp;Tenor,BA1779,Trigger)</f>
        <v>52177</v>
      </c>
      <c r="BC1779" s="246">
        <f>_xll.qlIndexFixing($AC$5,AZ1779,TRUE,_xll.ohTrigger(Trigger,Trigger12M))</f>
        <v>1.8245973438801927E-2</v>
      </c>
      <c r="BD1779" s="246">
        <f>_xll.qlIndexFixing($BE$1,AZ1779,TRUE,_xll.ohTrigger(Trigger,Trigger12M))</f>
        <v>1.8308054755887794E-2</v>
      </c>
    </row>
    <row r="1780" spans="51:56" ht="11.25" customHeight="1" x14ac:dyDescent="0.25">
      <c r="AY1780" s="102" t="s">
        <v>83</v>
      </c>
      <c r="AZ1780" s="101">
        <f>_xll.qlInterestRateIndexFixingDate(Currency&amp;"ibor"&amp;Tenor,BA1780,Trigger)</f>
        <v>51817</v>
      </c>
      <c r="BA1780" s="101">
        <f>_xll.qlCalendarAdvance(Calendar,BA1779,AY1780,"f",,Trigger)</f>
        <v>51819</v>
      </c>
      <c r="BB1780" s="101">
        <f>_xll.qlInterestRateIndexMaturity(Currency&amp;"ibor"&amp;Tenor,BA1780,Trigger)</f>
        <v>52184</v>
      </c>
      <c r="BC1780" s="246">
        <f>_xll.qlIndexFixing($AC$5,AZ1780,TRUE,_xll.ohTrigger(Trigger,Trigger12M))</f>
        <v>1.8247508697091522E-2</v>
      </c>
      <c r="BD1780" s="246">
        <f>_xll.qlIndexFixing($BE$1,AZ1780,TRUE,_xll.ohTrigger(Trigger,Trigger12M))</f>
        <v>1.8309801941952881E-2</v>
      </c>
    </row>
    <row r="1781" spans="51:56" ht="11.25" customHeight="1" x14ac:dyDescent="0.25">
      <c r="AY1781" s="102" t="s">
        <v>83</v>
      </c>
      <c r="AZ1781" s="101">
        <f>_xll.qlInterestRateIndexFixingDate(Currency&amp;"ibor"&amp;Tenor,BA1781,Trigger)</f>
        <v>51824</v>
      </c>
      <c r="BA1781" s="101">
        <f>_xll.qlCalendarAdvance(Calendar,BA1780,AY1781,"f",,Trigger)</f>
        <v>51826</v>
      </c>
      <c r="BB1781" s="101">
        <f>_xll.qlInterestRateIndexMaturity(Currency&amp;"ibor"&amp;Tenor,BA1781,Trigger)</f>
        <v>52191</v>
      </c>
      <c r="BC1781" s="246">
        <f>_xll.qlIndexFixing($AC$5,AZ1781,TRUE,_xll.ohTrigger(Trigger,Trigger12M))</f>
        <v>1.8249045193205863E-2</v>
      </c>
      <c r="BD1781" s="246">
        <f>_xll.qlIndexFixing($BE$1,AZ1781,TRUE,_xll.ohTrigger(Trigger,Trigger12M))</f>
        <v>1.8311544708201784E-2</v>
      </c>
    </row>
    <row r="1782" spans="51:56" ht="11.25" customHeight="1" x14ac:dyDescent="0.25">
      <c r="AY1782" s="102" t="s">
        <v>83</v>
      </c>
      <c r="AZ1782" s="101">
        <f>_xll.qlInterestRateIndexFixingDate(Currency&amp;"ibor"&amp;Tenor,BA1782,Trigger)</f>
        <v>51831</v>
      </c>
      <c r="BA1782" s="101">
        <f>_xll.qlCalendarAdvance(Calendar,BA1781,AY1782,"f",,Trigger)</f>
        <v>51833</v>
      </c>
      <c r="BB1782" s="101">
        <f>_xll.qlInterestRateIndexMaturity(Currency&amp;"ibor"&amp;Tenor,BA1782,Trigger)</f>
        <v>52198</v>
      </c>
      <c r="BC1782" s="246">
        <f>_xll.qlIndexFixing($AC$5,AZ1782,TRUE,_xll.ohTrigger(Trigger,Trigger12M))</f>
        <v>1.8250582927150424E-2</v>
      </c>
      <c r="BD1782" s="246">
        <f>_xll.qlIndexFixing($BE$1,AZ1782,TRUE,_xll.ohTrigger(Trigger,Trigger12M))</f>
        <v>1.8313283054611943E-2</v>
      </c>
    </row>
    <row r="1783" spans="51:56" ht="11.25" customHeight="1" x14ac:dyDescent="0.25">
      <c r="AY1783" s="102" t="s">
        <v>83</v>
      </c>
      <c r="AZ1783" s="101">
        <f>_xll.qlInterestRateIndexFixingDate(Currency&amp;"ibor"&amp;Tenor,BA1783,Trigger)</f>
        <v>51838</v>
      </c>
      <c r="BA1783" s="101">
        <f>_xll.qlCalendarAdvance(Calendar,BA1782,AY1783,"f",,Trigger)</f>
        <v>51840</v>
      </c>
      <c r="BB1783" s="101">
        <f>_xll.qlInterestRateIndexMaturity(Currency&amp;"ibor"&amp;Tenor,BA1783,Trigger)</f>
        <v>52205</v>
      </c>
      <c r="BC1783" s="246">
        <f>_xll.qlIndexFixing($AC$5,AZ1783,TRUE,_xll.ohTrigger(Trigger,Trigger12M))</f>
        <v>1.8252121898930464E-2</v>
      </c>
      <c r="BD1783" s="246">
        <f>_xll.qlIndexFixing($BE$1,AZ1783,TRUE,_xll.ohTrigger(Trigger,Trigger12M))</f>
        <v>1.8315016981159712E-2</v>
      </c>
    </row>
    <row r="1784" spans="51:56" ht="11.25" customHeight="1" x14ac:dyDescent="0.25">
      <c r="AY1784" s="102" t="s">
        <v>83</v>
      </c>
      <c r="AZ1784" s="101">
        <f>_xll.qlInterestRateIndexFixingDate(Currency&amp;"ibor"&amp;Tenor,BA1784,Trigger)</f>
        <v>51845</v>
      </c>
      <c r="BA1784" s="101">
        <f>_xll.qlCalendarAdvance(Calendar,BA1783,AY1784,"f",,Trigger)</f>
        <v>51847</v>
      </c>
      <c r="BB1784" s="101">
        <f>_xll.qlInterestRateIndexMaturity(Currency&amp;"ibor"&amp;Tenor,BA1784,Trigger)</f>
        <v>52212</v>
      </c>
      <c r="BC1784" s="246">
        <f>_xll.qlIndexFixing($AC$5,AZ1784,TRUE,_xll.ohTrigger(Trigger,Trigger12M))</f>
        <v>1.8253662108552334E-2</v>
      </c>
      <c r="BD1784" s="246">
        <f>_xll.qlIndexFixing($BE$1,AZ1784,TRUE,_xll.ohTrigger(Trigger,Trigger12M))</f>
        <v>1.8316746487822964E-2</v>
      </c>
    </row>
    <row r="1785" spans="51:56" ht="11.25" customHeight="1" x14ac:dyDescent="0.25">
      <c r="AY1785" s="102" t="s">
        <v>83</v>
      </c>
      <c r="AZ1785" s="101">
        <f>_xll.qlInterestRateIndexFixingDate(Currency&amp;"ibor"&amp;Tenor,BA1785,Trigger)</f>
        <v>51852</v>
      </c>
      <c r="BA1785" s="101">
        <f>_xll.qlCalendarAdvance(Calendar,BA1784,AY1785,"f",,Trigger)</f>
        <v>51854</v>
      </c>
      <c r="BB1785" s="101">
        <f>_xll.qlInterestRateIndexMaturity(Currency&amp;"ibor"&amp;Tenor,BA1785,Trigger)</f>
        <v>52219</v>
      </c>
      <c r="BC1785" s="246">
        <f>_xll.qlIndexFixing($AC$5,AZ1785,TRUE,_xll.ohTrigger(Trigger,Trigger12M))</f>
        <v>1.8255203556021508E-2</v>
      </c>
      <c r="BD1785" s="246">
        <f>_xll.qlIndexFixing($BE$1,AZ1785,TRUE,_xll.ohTrigger(Trigger,Trigger12M))</f>
        <v>1.8318471574578273E-2</v>
      </c>
    </row>
    <row r="1786" spans="51:56" ht="11.25" customHeight="1" x14ac:dyDescent="0.25">
      <c r="AY1786" s="102" t="s">
        <v>83</v>
      </c>
      <c r="AZ1786" s="101">
        <f>_xll.qlInterestRateIndexFixingDate(Currency&amp;"ibor"&amp;Tenor,BA1786,Trigger)</f>
        <v>51858</v>
      </c>
      <c r="BA1786" s="101">
        <f>_xll.qlCalendarAdvance(Calendar,BA1785,AY1786,"f",,Trigger)</f>
        <v>51862</v>
      </c>
      <c r="BB1786" s="101">
        <f>_xll.qlInterestRateIndexMaturity(Currency&amp;"ibor"&amp;Tenor,BA1786,Trigger)</f>
        <v>52229</v>
      </c>
      <c r="BC1786" s="246">
        <f>_xll.qlIndexFixing($AC$5,AZ1786,TRUE,_xll.ohTrigger(Trigger,Trigger12M))</f>
        <v>1.8258112180836211E-2</v>
      </c>
      <c r="BD1786" s="246">
        <f>_xll.qlIndexFixing($BE$1,AZ1786,TRUE,_xll.ohTrigger(Trigger,Trigger12M))</f>
        <v>1.8321604207381742E-2</v>
      </c>
    </row>
    <row r="1787" spans="51:56" ht="11.25" customHeight="1" x14ac:dyDescent="0.25">
      <c r="AY1787" s="102" t="s">
        <v>83</v>
      </c>
      <c r="AZ1787" s="101">
        <f>_xll.qlInterestRateIndexFixingDate(Currency&amp;"ibor"&amp;Tenor,BA1787,Trigger)</f>
        <v>51866</v>
      </c>
      <c r="BA1787" s="101">
        <f>_xll.qlCalendarAdvance(Calendar,BA1786,AY1787,"f",,Trigger)</f>
        <v>51869</v>
      </c>
      <c r="BB1787" s="101">
        <f>_xll.qlInterestRateIndexMaturity(Currency&amp;"ibor"&amp;Tenor,BA1787,Trigger)</f>
        <v>52236</v>
      </c>
      <c r="BC1787" s="246">
        <f>_xll.qlIndexFixing($AC$5,AZ1787,TRUE,_xll.ohTrigger(Trigger,Trigger12M))</f>
        <v>1.8259651868618387E-2</v>
      </c>
      <c r="BD1787" s="246">
        <f>_xll.qlIndexFixing($BE$1,AZ1787,TRUE,_xll.ohTrigger(Trigger,Trigger12M))</f>
        <v>1.8323319364365157E-2</v>
      </c>
    </row>
    <row r="1788" spans="51:56" ht="11.25" customHeight="1" x14ac:dyDescent="0.25">
      <c r="AY1788" s="102" t="s">
        <v>83</v>
      </c>
      <c r="AZ1788" s="101">
        <f>_xll.qlInterestRateIndexFixingDate(Currency&amp;"ibor"&amp;Tenor,BA1788,Trigger)</f>
        <v>51874</v>
      </c>
      <c r="BA1788" s="101">
        <f>_xll.qlCalendarAdvance(Calendar,BA1787,AY1788,"f",,Trigger)</f>
        <v>51876</v>
      </c>
      <c r="BB1788" s="101">
        <f>_xll.qlInterestRateIndexMaturity(Currency&amp;"ibor"&amp;Tenor,BA1788,Trigger)</f>
        <v>52243</v>
      </c>
      <c r="BC1788" s="246">
        <f>_xll.qlIndexFixing($AC$5,AZ1788,TRUE,_xll.ohTrigger(Trigger,Trigger12M))</f>
        <v>1.8261192787655877E-2</v>
      </c>
      <c r="BD1788" s="246">
        <f>_xll.qlIndexFixing($BE$1,AZ1788,TRUE,_xll.ohTrigger(Trigger,Trigger12M))</f>
        <v>1.8325030100936415E-2</v>
      </c>
    </row>
    <row r="1789" spans="51:56" ht="11.25" customHeight="1" x14ac:dyDescent="0.25">
      <c r="AY1789" s="102" t="s">
        <v>83</v>
      </c>
      <c r="AZ1789" s="101">
        <f>_xll.qlInterestRateIndexFixingDate(Currency&amp;"ibor"&amp;Tenor,BA1789,Trigger)</f>
        <v>51881</v>
      </c>
      <c r="BA1789" s="101">
        <f>_xll.qlCalendarAdvance(Calendar,BA1788,AY1789,"f",,Trigger)</f>
        <v>51883</v>
      </c>
      <c r="BB1789" s="101">
        <f>_xll.qlInterestRateIndexMaturity(Currency&amp;"ibor"&amp;Tenor,BA1789,Trigger)</f>
        <v>52250</v>
      </c>
      <c r="BC1789" s="246">
        <f>_xll.qlIndexFixing($AC$5,AZ1789,TRUE,_xll.ohTrigger(Trigger,Trigger12M))</f>
        <v>1.8262734937953693E-2</v>
      </c>
      <c r="BD1789" s="246">
        <f>_xll.qlIndexFixing($BE$1,AZ1789,TRUE,_xll.ohTrigger(Trigger,Trigger12M))</f>
        <v>1.8326736417072647E-2</v>
      </c>
    </row>
    <row r="1790" spans="51:56" ht="11.25" customHeight="1" x14ac:dyDescent="0.25">
      <c r="AY1790" s="102" t="s">
        <v>83</v>
      </c>
      <c r="AZ1790" s="101">
        <f>_xll.qlInterestRateIndexFixingDate(Currency&amp;"ibor"&amp;Tenor,BA1790,Trigger)</f>
        <v>51888</v>
      </c>
      <c r="BA1790" s="101">
        <f>_xll.qlCalendarAdvance(Calendar,BA1789,AY1790,"f",,Trigger)</f>
        <v>51890</v>
      </c>
      <c r="BB1790" s="101">
        <f>_xll.qlInterestRateIndexMaturity(Currency&amp;"ibor"&amp;Tenor,BA1790,Trigger)</f>
        <v>52257</v>
      </c>
      <c r="BC1790" s="246">
        <f>_xll.qlIndexFixing($AC$5,AZ1790,TRUE,_xll.ohTrigger(Trigger,Trigger12M))</f>
        <v>1.8264278319518368E-2</v>
      </c>
      <c r="BD1790" s="246">
        <f>_xll.qlIndexFixing($BE$1,AZ1790,TRUE,_xll.ohTrigger(Trigger,Trigger12M))</f>
        <v>1.8328438312751421E-2</v>
      </c>
    </row>
    <row r="1791" spans="51:56" ht="11.25" customHeight="1" x14ac:dyDescent="0.25">
      <c r="AY1791" s="102" t="s">
        <v>83</v>
      </c>
      <c r="AZ1791" s="101">
        <f>_xll.qlInterestRateIndexFixingDate(Currency&amp;"ibor"&amp;Tenor,BA1791,Trigger)</f>
        <v>51895</v>
      </c>
      <c r="BA1791" s="101">
        <f>_xll.qlCalendarAdvance(Calendar,BA1790,AY1791,"f",,Trigger)</f>
        <v>51897</v>
      </c>
      <c r="BB1791" s="101">
        <f>_xll.qlInterestRateIndexMaturity(Currency&amp;"ibor"&amp;Tenor,BA1791,Trigger)</f>
        <v>52261</v>
      </c>
      <c r="BC1791" s="246">
        <f>_xll.qlIndexFixing($AC$5,AZ1791,TRUE,_xll.ohTrigger(Trigger,Trigger12M))</f>
        <v>1.8264137561562848E-2</v>
      </c>
      <c r="BD1791" s="246">
        <f>_xll.qlIndexFixing($BE$1,AZ1791,TRUE,_xll.ohTrigger(Trigger,Trigger12M))</f>
        <v>1.832838945329697E-2</v>
      </c>
    </row>
    <row r="1792" spans="51:56" ht="11.25" customHeight="1" x14ac:dyDescent="0.25">
      <c r="AY1792" s="102" t="s">
        <v>83</v>
      </c>
      <c r="AZ1792" s="101">
        <f>_xll.qlInterestRateIndexFixingDate(Currency&amp;"ibor"&amp;Tenor,BA1792,Trigger)</f>
        <v>51902</v>
      </c>
      <c r="BA1792" s="101">
        <f>_xll.qlCalendarAdvance(Calendar,BA1791,AY1792,"f",,Trigger)</f>
        <v>51904</v>
      </c>
      <c r="BB1792" s="101">
        <f>_xll.qlInterestRateIndexMaturity(Currency&amp;"ibor"&amp;Tenor,BA1792,Trigger)</f>
        <v>52271</v>
      </c>
      <c r="BC1792" s="246">
        <f>_xll.qlIndexFixing($AC$5,AZ1792,TRUE,_xll.ohTrigger(Trigger,Trigger12M))</f>
        <v>1.8267368776469645E-2</v>
      </c>
      <c r="BD1792" s="246">
        <f>_xll.qlIndexFixing($BE$1,AZ1792,TRUE,_xll.ohTrigger(Trigger,Trigger12M))</f>
        <v>1.8331828842645972E-2</v>
      </c>
    </row>
    <row r="1793" spans="51:56" ht="11.25" customHeight="1" x14ac:dyDescent="0.25">
      <c r="AY1793" s="102" t="s">
        <v>83</v>
      </c>
      <c r="AZ1793" s="101">
        <f>_xll.qlInterestRateIndexFixingDate(Currency&amp;"ibor"&amp;Tenor,BA1793,Trigger)</f>
        <v>51909</v>
      </c>
      <c r="BA1793" s="101">
        <f>_xll.qlCalendarAdvance(Calendar,BA1792,AY1793,"f",,Trigger)</f>
        <v>51911</v>
      </c>
      <c r="BB1793" s="101">
        <f>_xll.qlInterestRateIndexMaturity(Currency&amp;"ibor"&amp;Tenor,BA1793,Trigger)</f>
        <v>52278</v>
      </c>
      <c r="BC1793" s="246">
        <f>_xll.qlIndexFixing($AC$5,AZ1793,TRUE,_xll.ohTrigger(Trigger,Trigger12M))</f>
        <v>1.8268915851867788E-2</v>
      </c>
      <c r="BD1793" s="246">
        <f>_xll.qlIndexFixing($BE$1,AZ1793,TRUE,_xll.ohTrigger(Trigger,Trigger12M))</f>
        <v>1.8333517476816885E-2</v>
      </c>
    </row>
    <row r="1794" spans="51:56" ht="11.25" customHeight="1" x14ac:dyDescent="0.25">
      <c r="AY1794" s="102" t="s">
        <v>83</v>
      </c>
      <c r="AZ1794" s="101">
        <f>_xll.qlInterestRateIndexFixingDate(Currency&amp;"ibor"&amp;Tenor,BA1794,Trigger)</f>
        <v>51916</v>
      </c>
      <c r="BA1794" s="101">
        <f>_xll.qlCalendarAdvance(Calendar,BA1793,AY1794,"f",,Trigger)</f>
        <v>51918</v>
      </c>
      <c r="BB1794" s="101">
        <f>_xll.qlInterestRateIndexMaturity(Currency&amp;"ibor"&amp;Tenor,BA1794,Trigger)</f>
        <v>52285</v>
      </c>
      <c r="BC1794" s="246">
        <f>_xll.qlIndexFixing($AC$5,AZ1794,TRUE,_xll.ohTrigger(Trigger,Trigger12M))</f>
        <v>1.8270464158555662E-2</v>
      </c>
      <c r="BD1794" s="246">
        <f>_xll.qlIndexFixing($BE$1,AZ1794,TRUE,_xll.ohTrigger(Trigger,Trigger12M))</f>
        <v>1.8335201690440384E-2</v>
      </c>
    </row>
    <row r="1795" spans="51:56" ht="11.25" customHeight="1" x14ac:dyDescent="0.25">
      <c r="AY1795" s="102" t="s">
        <v>83</v>
      </c>
      <c r="AZ1795" s="101">
        <f>_xll.qlInterestRateIndexFixingDate(Currency&amp;"ibor"&amp;Tenor,BA1795,Trigger)</f>
        <v>51923</v>
      </c>
      <c r="BA1795" s="101">
        <f>_xll.qlCalendarAdvance(Calendar,BA1794,AY1795,"f",,Trigger)</f>
        <v>51925</v>
      </c>
      <c r="BB1795" s="101">
        <f>_xll.qlInterestRateIndexMaturity(Currency&amp;"ibor"&amp;Tenor,BA1795,Trigger)</f>
        <v>52289</v>
      </c>
      <c r="BC1795" s="246">
        <f>_xll.qlIndexFixing($AC$5,AZ1795,TRUE,_xll.ohTrigger(Trigger,Trigger12M))</f>
        <v>1.8270355131588714E-2</v>
      </c>
      <c r="BD1795" s="246">
        <f>_xll.qlIndexFixing($BE$1,AZ1795,TRUE,_xll.ohTrigger(Trigger,Trigger12M))</f>
        <v>1.8335137916368628E-2</v>
      </c>
    </row>
    <row r="1796" spans="51:56" ht="11.25" customHeight="1" x14ac:dyDescent="0.25">
      <c r="AY1796" s="102" t="s">
        <v>83</v>
      </c>
      <c r="AZ1796" s="101">
        <f>_xll.qlInterestRateIndexFixingDate(Currency&amp;"ibor"&amp;Tenor,BA1796,Trigger)</f>
        <v>51930</v>
      </c>
      <c r="BA1796" s="101">
        <f>_xll.qlCalendarAdvance(Calendar,BA1795,AY1796,"f",,Trigger)</f>
        <v>51932</v>
      </c>
      <c r="BB1796" s="101">
        <f>_xll.qlInterestRateIndexMaturity(Currency&amp;"ibor"&amp;Tenor,BA1796,Trigger)</f>
        <v>52299</v>
      </c>
      <c r="BC1796" s="246">
        <f>_xll.qlIndexFixing($AC$5,AZ1796,TRUE,_xll.ohTrigger(Trigger,Trigger12M))</f>
        <v>1.8273564465821724E-2</v>
      </c>
      <c r="BD1796" s="246">
        <f>_xll.qlIndexFixing($BE$1,AZ1796,TRUE,_xll.ohTrigger(Trigger,Trigger12M))</f>
        <v>1.8338556855954955E-2</v>
      </c>
    </row>
    <row r="1797" spans="51:56" ht="11.25" customHeight="1" x14ac:dyDescent="0.25">
      <c r="AY1797" s="102" t="s">
        <v>83</v>
      </c>
      <c r="AZ1797" s="101">
        <f>_xll.qlInterestRateIndexFixingDate(Currency&amp;"ibor"&amp;Tenor,BA1797,Trigger)</f>
        <v>51937</v>
      </c>
      <c r="BA1797" s="101">
        <f>_xll.qlCalendarAdvance(Calendar,BA1796,AY1797,"f",,Trigger)</f>
        <v>51939</v>
      </c>
      <c r="BB1797" s="101">
        <f>_xll.qlInterestRateIndexMaturity(Currency&amp;"ibor"&amp;Tenor,BA1797,Trigger)</f>
        <v>52306</v>
      </c>
      <c r="BC1797" s="246">
        <f>_xll.qlIndexFixing($AC$5,AZ1797,TRUE,_xll.ohTrigger(Trigger,Trigger12M))</f>
        <v>1.8275116466411674E-2</v>
      </c>
      <c r="BD1797" s="246">
        <f>_xll.qlIndexFixing($BE$1,AZ1797,TRUE,_xll.ohTrigger(Trigger,Trigger12M))</f>
        <v>1.8340227807801816E-2</v>
      </c>
    </row>
    <row r="1798" spans="51:56" ht="11.25" customHeight="1" x14ac:dyDescent="0.25">
      <c r="AY1798" s="102" t="s">
        <v>83</v>
      </c>
      <c r="AZ1798" s="101">
        <f>_xll.qlInterestRateIndexFixingDate(Currency&amp;"ibor"&amp;Tenor,BA1798,Trigger)</f>
        <v>51944</v>
      </c>
      <c r="BA1798" s="101">
        <f>_xll.qlCalendarAdvance(Calendar,BA1797,AY1798,"f",,Trigger)</f>
        <v>51946</v>
      </c>
      <c r="BB1798" s="101">
        <f>_xll.qlInterestRateIndexMaturity(Currency&amp;"ibor"&amp;Tenor,BA1798,Trigger)</f>
        <v>52313</v>
      </c>
      <c r="BC1798" s="246">
        <f>_xll.qlIndexFixing($AC$5,AZ1798,TRUE,_xll.ohTrigger(Trigger,Trigger12M))</f>
        <v>1.8276669698313791E-2</v>
      </c>
      <c r="BD1798" s="246">
        <f>_xll.qlIndexFixing($BE$1,AZ1798,TRUE,_xll.ohTrigger(Trigger,Trigger12M))</f>
        <v>1.8341894339011743E-2</v>
      </c>
    </row>
    <row r="1799" spans="51:56" ht="11.25" customHeight="1" x14ac:dyDescent="0.25">
      <c r="AY1799" s="102" t="s">
        <v>83</v>
      </c>
      <c r="AZ1799" s="101">
        <f>_xll.qlInterestRateIndexFixingDate(Currency&amp;"ibor"&amp;Tenor,BA1799,Trigger)</f>
        <v>51951</v>
      </c>
      <c r="BA1799" s="101">
        <f>_xll.qlCalendarAdvance(Calendar,BA1798,AY1799,"f",,Trigger)</f>
        <v>51953</v>
      </c>
      <c r="BB1799" s="101">
        <f>_xll.qlInterestRateIndexMaturity(Currency&amp;"ibor"&amp;Tenor,BA1799,Trigger)</f>
        <v>52321</v>
      </c>
      <c r="BC1799" s="246">
        <f>_xll.qlIndexFixing($AC$5,AZ1799,TRUE,_xll.ohTrigger(Trigger,Trigger12M))</f>
        <v>1.8278767724693362E-2</v>
      </c>
      <c r="BD1799" s="246">
        <f>_xll.qlIndexFixing($BE$1,AZ1799,TRUE,_xll.ohTrigger(Trigger,Trigger12M))</f>
        <v>1.8344136707168623E-2</v>
      </c>
    </row>
    <row r="1800" spans="51:56" ht="11.25" customHeight="1" x14ac:dyDescent="0.25">
      <c r="AY1800" s="102" t="s">
        <v>83</v>
      </c>
      <c r="AZ1800" s="101">
        <f>_xll.qlInterestRateIndexFixingDate(Currency&amp;"ibor"&amp;Tenor,BA1800,Trigger)</f>
        <v>51958</v>
      </c>
      <c r="BA1800" s="101">
        <f>_xll.qlCalendarAdvance(Calendar,BA1799,AY1800,"f",,Trigger)</f>
        <v>51964</v>
      </c>
      <c r="BB1800" s="101">
        <f>_xll.qlInterestRateIndexMaturity(Currency&amp;"ibor"&amp;Tenor,BA1800,Trigger)</f>
        <v>52329</v>
      </c>
      <c r="BC1800" s="246">
        <f>_xll.qlIndexFixing($AC$5,AZ1800,TRUE,_xll.ohTrigger(Trigger,Trigger12M))</f>
        <v>1.827958886856991E-2</v>
      </c>
      <c r="BD1800" s="246">
        <f>_xll.qlIndexFixing($BE$1,AZ1800,TRUE,_xll.ohTrigger(Trigger,Trigger12M))</f>
        <v>1.8344999612086989E-2</v>
      </c>
    </row>
    <row r="1801" spans="51:56" ht="11.25" customHeight="1" x14ac:dyDescent="0.25">
      <c r="AY1801" s="102" t="s">
        <v>83</v>
      </c>
      <c r="AZ1801" s="101">
        <f>_xll.qlInterestRateIndexFixingDate(Currency&amp;"ibor"&amp;Tenor,BA1801,Trigger)</f>
        <v>51967</v>
      </c>
      <c r="BA1801" s="101">
        <f>_xll.qlCalendarAdvance(Calendar,BA1800,AY1801,"f",,Trigger)</f>
        <v>51971</v>
      </c>
      <c r="BB1801" s="101">
        <f>_xll.qlInterestRateIndexMaturity(Currency&amp;"ibor"&amp;Tenor,BA1801,Trigger)</f>
        <v>52336</v>
      </c>
      <c r="BC1801" s="246">
        <f>_xll.qlIndexFixing($AC$5,AZ1801,TRUE,_xll.ohTrigger(Trigger,Trigger12M))</f>
        <v>1.8281151006616665E-2</v>
      </c>
      <c r="BD1801" s="246">
        <f>_xll.qlIndexFixing($BE$1,AZ1801,TRUE,_xll.ohTrigger(Trigger,Trigger12M))</f>
        <v>1.8346650819914333E-2</v>
      </c>
    </row>
    <row r="1802" spans="51:56" ht="11.25" customHeight="1" x14ac:dyDescent="0.25">
      <c r="AY1802" s="102" t="s">
        <v>83</v>
      </c>
      <c r="AZ1802" s="101">
        <f>_xll.qlInterestRateIndexFixingDate(Currency&amp;"ibor"&amp;Tenor,BA1802,Trigger)</f>
        <v>51974</v>
      </c>
      <c r="BA1802" s="101">
        <f>_xll.qlCalendarAdvance(Calendar,BA1801,AY1802,"f",,Trigger)</f>
        <v>51978</v>
      </c>
      <c r="BB1802" s="101">
        <f>_xll.qlInterestRateIndexMaturity(Currency&amp;"ibor"&amp;Tenor,BA1802,Trigger)</f>
        <v>52343</v>
      </c>
      <c r="BC1802" s="246">
        <f>_xll.qlIndexFixing($AC$5,AZ1802,TRUE,_xll.ohTrigger(Trigger,Trigger12M))</f>
        <v>1.8282714382612558E-2</v>
      </c>
      <c r="BD1802" s="246">
        <f>_xll.qlIndexFixing($BE$1,AZ1802,TRUE,_xll.ohTrigger(Trigger,Trigger12M))</f>
        <v>1.834829760743931E-2</v>
      </c>
    </row>
    <row r="1803" spans="51:56" ht="11.25" customHeight="1" x14ac:dyDescent="0.25">
      <c r="AY1803" s="102" t="s">
        <v>83</v>
      </c>
      <c r="AZ1803" s="101">
        <f>_xll.qlInterestRateIndexFixingDate(Currency&amp;"ibor"&amp;Tenor,BA1803,Trigger)</f>
        <v>51981</v>
      </c>
      <c r="BA1803" s="101">
        <f>_xll.qlCalendarAdvance(Calendar,BA1802,AY1803,"f",,Trigger)</f>
        <v>51985</v>
      </c>
      <c r="BB1803" s="101">
        <f>_xll.qlInterestRateIndexMaturity(Currency&amp;"ibor"&amp;Tenor,BA1803,Trigger)</f>
        <v>52350</v>
      </c>
      <c r="BC1803" s="246">
        <f>_xll.qlIndexFixing($AC$5,AZ1803,TRUE,_xll.ohTrigger(Trigger,Trigger12M))</f>
        <v>1.8284278996563069E-2</v>
      </c>
      <c r="BD1803" s="246">
        <f>_xll.qlIndexFixing($BE$1,AZ1803,TRUE,_xll.ohTrigger(Trigger,Trigger12M))</f>
        <v>1.8349939974640014E-2</v>
      </c>
    </row>
    <row r="1804" spans="51:56" ht="11.25" customHeight="1" x14ac:dyDescent="0.25">
      <c r="AY1804" s="102" t="s">
        <v>83</v>
      </c>
      <c r="AZ1804" s="101">
        <f>_xll.qlInterestRateIndexFixingDate(Currency&amp;"ibor"&amp;Tenor,BA1804,Trigger)</f>
        <v>51988</v>
      </c>
      <c r="BA1804" s="101">
        <f>_xll.qlCalendarAdvance(Calendar,BA1803,AY1804,"f",,Trigger)</f>
        <v>51992</v>
      </c>
      <c r="BB1804" s="101">
        <f>_xll.qlInterestRateIndexMaturity(Currency&amp;"ibor"&amp;Tenor,BA1804,Trigger)</f>
        <v>52357</v>
      </c>
      <c r="BC1804" s="246">
        <f>_xll.qlIndexFixing($AC$5,AZ1804,TRUE,_xll.ohTrigger(Trigger,Trigger12M))</f>
        <v>1.8285844848473669E-2</v>
      </c>
      <c r="BD1804" s="246">
        <f>_xll.qlIndexFixing($BE$1,AZ1804,TRUE,_xll.ohTrigger(Trigger,Trigger12M))</f>
        <v>1.8351577921494326E-2</v>
      </c>
    </row>
    <row r="1805" spans="51:56" ht="11.25" customHeight="1" x14ac:dyDescent="0.25">
      <c r="AY1805" s="102" t="s">
        <v>83</v>
      </c>
      <c r="AZ1805" s="101">
        <f>_xll.qlInterestRateIndexFixingDate(Currency&amp;"ibor"&amp;Tenor,BA1805,Trigger)</f>
        <v>51995</v>
      </c>
      <c r="BA1805" s="101">
        <f>_xll.qlCalendarAdvance(Calendar,BA1804,AY1805,"f",,Trigger)</f>
        <v>51999</v>
      </c>
      <c r="BB1805" s="101">
        <f>_xll.qlInterestRateIndexMaturity(Currency&amp;"ibor"&amp;Tenor,BA1805,Trigger)</f>
        <v>52364</v>
      </c>
      <c r="BC1805" s="246">
        <f>_xll.qlIndexFixing($AC$5,AZ1805,TRUE,_xll.ohTrigger(Trigger,Trigger12M))</f>
        <v>1.8287411938350054E-2</v>
      </c>
      <c r="BD1805" s="246">
        <f>_xll.qlIndexFixing($BE$1,AZ1805,TRUE,_xll.ohTrigger(Trigger,Trigger12M))</f>
        <v>1.8353211447981445E-2</v>
      </c>
    </row>
    <row r="1806" spans="51:56" ht="11.25" customHeight="1" x14ac:dyDescent="0.25">
      <c r="AY1806" s="102" t="s">
        <v>83</v>
      </c>
      <c r="AZ1806" s="101">
        <f>_xll.qlInterestRateIndexFixingDate(Currency&amp;"ibor"&amp;Tenor,BA1806,Trigger)</f>
        <v>52002</v>
      </c>
      <c r="BA1806" s="101">
        <f>_xll.qlCalendarAdvance(Calendar,BA1805,AY1806,"f",,Trigger)</f>
        <v>52006</v>
      </c>
      <c r="BB1806" s="101">
        <f>_xll.qlInterestRateIndexMaturity(Currency&amp;"ibor"&amp;Tenor,BA1806,Trigger)</f>
        <v>52371</v>
      </c>
      <c r="BC1806" s="246">
        <f>_xll.qlIndexFixing($AC$5,AZ1806,TRUE,_xll.ohTrigger(Trigger,Trigger12M))</f>
        <v>1.8288980266198355E-2</v>
      </c>
      <c r="BD1806" s="246">
        <f>_xll.qlIndexFixing($BE$1,AZ1806,TRUE,_xll.ohTrigger(Trigger,Trigger12M))</f>
        <v>1.835484055407903E-2</v>
      </c>
    </row>
    <row r="1807" spans="51:56" ht="11.25" customHeight="1" x14ac:dyDescent="0.25">
      <c r="AY1807" s="102" t="s">
        <v>83</v>
      </c>
      <c r="AZ1807" s="101">
        <f>_xll.qlInterestRateIndexFixingDate(Currency&amp;"ibor"&amp;Tenor,BA1807,Trigger)</f>
        <v>52009</v>
      </c>
      <c r="BA1807" s="101">
        <f>_xll.qlCalendarAdvance(Calendar,BA1806,AY1807,"f",,Trigger)</f>
        <v>52013</v>
      </c>
      <c r="BB1807" s="101">
        <f>_xll.qlInterestRateIndexMaturity(Currency&amp;"ibor"&amp;Tenor,BA1807,Trigger)</f>
        <v>52378</v>
      </c>
      <c r="BC1807" s="246">
        <f>_xll.qlIndexFixing($AC$5,AZ1807,TRUE,_xll.ohTrigger(Trigger,Trigger12M))</f>
        <v>1.8290549832024487E-2</v>
      </c>
      <c r="BD1807" s="246">
        <f>_xll.qlIndexFixing($BE$1,AZ1807,TRUE,_xll.ohTrigger(Trigger,Trigger12M))</f>
        <v>1.8356465239765835E-2</v>
      </c>
    </row>
    <row r="1808" spans="51:56" ht="11.25" customHeight="1" x14ac:dyDescent="0.25">
      <c r="AY1808" s="102" t="s">
        <v>83</v>
      </c>
      <c r="AZ1808" s="101">
        <f>_xll.qlInterestRateIndexFixingDate(Currency&amp;"ibor"&amp;Tenor,BA1808,Trigger)</f>
        <v>52016</v>
      </c>
      <c r="BA1808" s="101">
        <f>_xll.qlCalendarAdvance(Calendar,BA1807,AY1808,"f",,Trigger)</f>
        <v>52020</v>
      </c>
      <c r="BB1808" s="101">
        <f>_xll.qlInterestRateIndexMaturity(Currency&amp;"ibor"&amp;Tenor,BA1808,Trigger)</f>
        <v>52385</v>
      </c>
      <c r="BC1808" s="246">
        <f>_xll.qlIndexFixing($AC$5,AZ1808,TRUE,_xll.ohTrigger(Trigger,Trigger12M))</f>
        <v>1.8292120635833922E-2</v>
      </c>
      <c r="BD1808" s="246">
        <f>_xll.qlIndexFixing($BE$1,AZ1808,TRUE,_xll.ohTrigger(Trigger,Trigger12M))</f>
        <v>1.8358085505020185E-2</v>
      </c>
    </row>
    <row r="1809" spans="51:56" ht="11.25" customHeight="1" x14ac:dyDescent="0.25">
      <c r="AY1809" s="102" t="s">
        <v>83</v>
      </c>
      <c r="AZ1809" s="101">
        <f>_xll.qlInterestRateIndexFixingDate(Currency&amp;"ibor"&amp;Tenor,BA1809,Trigger)</f>
        <v>52023</v>
      </c>
      <c r="BA1809" s="101">
        <f>_xll.qlCalendarAdvance(Calendar,BA1808,AY1809,"f",,Trigger)</f>
        <v>52027</v>
      </c>
      <c r="BB1809" s="101">
        <f>_xll.qlInterestRateIndexMaturity(Currency&amp;"ibor"&amp;Tenor,BA1809,Trigger)</f>
        <v>52392</v>
      </c>
      <c r="BC1809" s="246">
        <f>_xll.qlIndexFixing($AC$5,AZ1809,TRUE,_xll.ohTrigger(Trigger,Trigger12M))</f>
        <v>1.8293692677632357E-2</v>
      </c>
      <c r="BD1809" s="246">
        <f>_xll.qlIndexFixing($BE$1,AZ1809,TRUE,_xll.ohTrigger(Trigger,Trigger12M))</f>
        <v>1.8359701349821268E-2</v>
      </c>
    </row>
    <row r="1810" spans="51:56" ht="11.25" customHeight="1" x14ac:dyDescent="0.25">
      <c r="AY1810" s="102" t="s">
        <v>83</v>
      </c>
      <c r="AZ1810" s="101">
        <f>_xll.qlInterestRateIndexFixingDate(Currency&amp;"ibor"&amp;Tenor,BA1810,Trigger)</f>
        <v>52030</v>
      </c>
      <c r="BA1810" s="101">
        <f>_xll.qlCalendarAdvance(Calendar,BA1809,AY1810,"f",,Trigger)</f>
        <v>52034</v>
      </c>
      <c r="BB1810" s="101">
        <f>_xll.qlInterestRateIndexMaturity(Currency&amp;"ibor"&amp;Tenor,BA1810,Trigger)</f>
        <v>52399</v>
      </c>
      <c r="BC1810" s="246">
        <f>_xll.qlIndexFixing($AC$5,AZ1810,TRUE,_xll.ohTrigger(Trigger,Trigger12M))</f>
        <v>1.8295265957426143E-2</v>
      </c>
      <c r="BD1810" s="246">
        <f>_xll.qlIndexFixing($BE$1,AZ1810,TRUE,_xll.ohTrigger(Trigger,Trigger12M))</f>
        <v>1.8361312774147411E-2</v>
      </c>
    </row>
    <row r="1811" spans="51:56" ht="11.25" customHeight="1" x14ac:dyDescent="0.25">
      <c r="AY1811" s="102" t="s">
        <v>83</v>
      </c>
      <c r="AZ1811" s="101">
        <f>_xll.qlInterestRateIndexFixingDate(Currency&amp;"ibor"&amp;Tenor,BA1811,Trigger)</f>
        <v>52037</v>
      </c>
      <c r="BA1811" s="101">
        <f>_xll.qlCalendarAdvance(Calendar,BA1810,AY1811,"f",,Trigger)</f>
        <v>52041</v>
      </c>
      <c r="BB1811" s="101">
        <f>_xll.qlInterestRateIndexMaturity(Currency&amp;"ibor"&amp;Tenor,BA1811,Trigger)</f>
        <v>52406</v>
      </c>
      <c r="BC1811" s="246">
        <f>_xll.qlIndexFixing($AC$5,AZ1811,TRUE,_xll.ohTrigger(Trigger,Trigger12M))</f>
        <v>1.8296840475220753E-2</v>
      </c>
      <c r="BD1811" s="246">
        <f>_xll.qlIndexFixing($BE$1,AZ1811,TRUE,_xll.ohTrigger(Trigger,Trigger12M))</f>
        <v>1.8362919777977143E-2</v>
      </c>
    </row>
    <row r="1812" spans="51:56" ht="11.25" customHeight="1" x14ac:dyDescent="0.25">
      <c r="AY1812" s="102" t="s">
        <v>83</v>
      </c>
      <c r="AZ1812" s="101">
        <f>_xll.qlInterestRateIndexFixingDate(Currency&amp;"ibor"&amp;Tenor,BA1812,Trigger)</f>
        <v>52044</v>
      </c>
      <c r="BA1812" s="101">
        <f>_xll.qlCalendarAdvance(Calendar,BA1811,AY1812,"f",,Trigger)</f>
        <v>52048</v>
      </c>
      <c r="BB1812" s="101">
        <f>_xll.qlInterestRateIndexMaturity(Currency&amp;"ibor"&amp;Tenor,BA1812,Trigger)</f>
        <v>52413</v>
      </c>
      <c r="BC1812" s="246">
        <f>_xll.qlIndexFixing($AC$5,AZ1812,TRUE,_xll.ohTrigger(Trigger,Trigger12M))</f>
        <v>1.8298416231021665E-2</v>
      </c>
      <c r="BD1812" s="246">
        <f>_xll.qlIndexFixing($BE$1,AZ1812,TRUE,_xll.ohTrigger(Trigger,Trigger12M))</f>
        <v>1.8364522361289444E-2</v>
      </c>
    </row>
    <row r="1813" spans="51:56" ht="11.25" customHeight="1" x14ac:dyDescent="0.25">
      <c r="AY1813" s="102" t="s">
        <v>83</v>
      </c>
      <c r="AZ1813" s="101">
        <f>_xll.qlInterestRateIndexFixingDate(Currency&amp;"ibor"&amp;Tenor,BA1813,Trigger)</f>
        <v>52051</v>
      </c>
      <c r="BA1813" s="101">
        <f>_xll.qlCalendarAdvance(Calendar,BA1812,AY1813,"f",,Trigger)</f>
        <v>52055</v>
      </c>
      <c r="BB1813" s="101">
        <f>_xll.qlInterestRateIndexMaturity(Currency&amp;"ibor"&amp;Tenor,BA1813,Trigger)</f>
        <v>52420</v>
      </c>
      <c r="BC1813" s="246">
        <f>_xll.qlIndexFixing($AC$5,AZ1813,TRUE,_xll.ohTrigger(Trigger,Trigger12M))</f>
        <v>1.8299772339734548E-2</v>
      </c>
      <c r="BD1813" s="246">
        <f>_xll.qlIndexFixing($BE$1,AZ1813,TRUE,_xll.ohTrigger(Trigger,Trigger12M))</f>
        <v>1.8366120524063289E-2</v>
      </c>
    </row>
    <row r="1814" spans="51:56" ht="11.25" customHeight="1" x14ac:dyDescent="0.25">
      <c r="AY1814" s="102" t="s">
        <v>83</v>
      </c>
      <c r="AZ1814" s="101">
        <f>_xll.qlInterestRateIndexFixingDate(Currency&amp;"ibor"&amp;Tenor,BA1814,Trigger)</f>
        <v>52058</v>
      </c>
      <c r="BA1814" s="101">
        <f>_xll.qlCalendarAdvance(Calendar,BA1813,AY1814,"f",,Trigger)</f>
        <v>52062</v>
      </c>
      <c r="BB1814" s="101">
        <f>_xll.qlInterestRateIndexMaturity(Currency&amp;"ibor"&amp;Tenor,BA1814,Trigger)</f>
        <v>52427</v>
      </c>
      <c r="BC1814" s="246">
        <f>_xll.qlIndexFixing($AC$5,AZ1814,TRUE,_xll.ohTrigger(Trigger,Trigger12M))</f>
        <v>1.8301092503359654E-2</v>
      </c>
      <c r="BD1814" s="246">
        <f>_xll.qlIndexFixing($BE$1,AZ1814,TRUE,_xll.ohTrigger(Trigger,Trigger12M))</f>
        <v>1.8367714266277434E-2</v>
      </c>
    </row>
    <row r="1815" spans="51:56" ht="11.25" customHeight="1" x14ac:dyDescent="0.25">
      <c r="AY1815" s="102" t="s">
        <v>83</v>
      </c>
      <c r="AZ1815" s="101">
        <f>_xll.qlInterestRateIndexFixingDate(Currency&amp;"ibor"&amp;Tenor,BA1815,Trigger)</f>
        <v>52065</v>
      </c>
      <c r="BA1815" s="101">
        <f>_xll.qlCalendarAdvance(Calendar,BA1814,AY1815,"f",,Trigger)</f>
        <v>52069</v>
      </c>
      <c r="BB1815" s="101">
        <f>_xll.qlInterestRateIndexMaturity(Currency&amp;"ibor"&amp;Tenor,BA1815,Trigger)</f>
        <v>52434</v>
      </c>
      <c r="BC1815" s="246">
        <f>_xll.qlIndexFixing($AC$5,AZ1815,TRUE,_xll.ohTrigger(Trigger,Trigger12M))</f>
        <v>1.8302413507705347E-2</v>
      </c>
      <c r="BD1815" s="246">
        <f>_xll.qlIndexFixing($BE$1,AZ1815,TRUE,_xll.ohTrigger(Trigger,Trigger12M))</f>
        <v>1.8369303587910418E-2</v>
      </c>
    </row>
    <row r="1816" spans="51:56" ht="11.25" customHeight="1" x14ac:dyDescent="0.25">
      <c r="AY1816" s="102" t="s">
        <v>83</v>
      </c>
      <c r="AZ1816" s="101">
        <f>_xll.qlInterestRateIndexFixingDate(Currency&amp;"ibor"&amp;Tenor,BA1816,Trigger)</f>
        <v>52072</v>
      </c>
      <c r="BA1816" s="101">
        <f>_xll.qlCalendarAdvance(Calendar,BA1815,AY1816,"f",,Trigger)</f>
        <v>52076</v>
      </c>
      <c r="BB1816" s="101">
        <f>_xll.qlInterestRateIndexMaturity(Currency&amp;"ibor"&amp;Tenor,BA1816,Trigger)</f>
        <v>52441</v>
      </c>
      <c r="BC1816" s="246">
        <f>_xll.qlIndexFixing($AC$5,AZ1816,TRUE,_xll.ohTrigger(Trigger,Trigger12M))</f>
        <v>1.8303735352774912E-2</v>
      </c>
      <c r="BD1816" s="246">
        <f>_xll.qlIndexFixing($BE$1,AZ1816,TRUE,_xll.ohTrigger(Trigger,Trigger12M))</f>
        <v>1.8370888488942094E-2</v>
      </c>
    </row>
    <row r="1817" spans="51:56" ht="11.25" customHeight="1" x14ac:dyDescent="0.25">
      <c r="AY1817" s="102" t="s">
        <v>83</v>
      </c>
      <c r="AZ1817" s="101">
        <f>_xll.qlInterestRateIndexFixingDate(Currency&amp;"ibor"&amp;Tenor,BA1817,Trigger)</f>
        <v>52079</v>
      </c>
      <c r="BA1817" s="101">
        <f>_xll.qlCalendarAdvance(Calendar,BA1816,AY1817,"f",,Trigger)</f>
        <v>52083</v>
      </c>
      <c r="BB1817" s="101">
        <f>_xll.qlInterestRateIndexMaturity(Currency&amp;"ibor"&amp;Tenor,BA1817,Trigger)</f>
        <v>52448</v>
      </c>
      <c r="BC1817" s="246">
        <f>_xll.qlIndexFixing($AC$5,AZ1817,TRUE,_xll.ohTrigger(Trigger,Trigger12M))</f>
        <v>1.8305058038571197E-2</v>
      </c>
      <c r="BD1817" s="246">
        <f>_xll.qlIndexFixing($BE$1,AZ1817,TRUE,_xll.ohTrigger(Trigger,Trigger12M))</f>
        <v>1.837246896935078E-2</v>
      </c>
    </row>
    <row r="1818" spans="51:56" ht="11.25" customHeight="1" x14ac:dyDescent="0.25">
      <c r="AY1818" s="102" t="s">
        <v>83</v>
      </c>
      <c r="AZ1818" s="101">
        <f>_xll.qlInterestRateIndexFixingDate(Currency&amp;"ibor"&amp;Tenor,BA1818,Trigger)</f>
        <v>52086</v>
      </c>
      <c r="BA1818" s="101">
        <f>_xll.qlCalendarAdvance(Calendar,BA1817,AY1818,"f",,Trigger)</f>
        <v>52090</v>
      </c>
      <c r="BB1818" s="101">
        <f>_xll.qlInterestRateIndexMaturity(Currency&amp;"ibor"&amp;Tenor,BA1818,Trigger)</f>
        <v>52455</v>
      </c>
      <c r="BC1818" s="246">
        <f>_xll.qlIndexFixing($AC$5,AZ1818,TRUE,_xll.ohTrigger(Trigger,Trigger12M))</f>
        <v>1.8306381565098367E-2</v>
      </c>
      <c r="BD1818" s="246">
        <f>_xll.qlIndexFixing($BE$1,AZ1818,TRUE,_xll.ohTrigger(Trigger,Trigger12M))</f>
        <v>1.8374045029116323E-2</v>
      </c>
    </row>
    <row r="1819" spans="51:56" ht="11.25" customHeight="1" x14ac:dyDescent="0.25">
      <c r="AY1819" s="102" t="s">
        <v>83</v>
      </c>
      <c r="AZ1819" s="101">
        <f>_xll.qlInterestRateIndexFixingDate(Currency&amp;"ibor"&amp;Tenor,BA1819,Trigger)</f>
        <v>52093</v>
      </c>
      <c r="BA1819" s="101">
        <f>_xll.qlCalendarAdvance(Calendar,BA1818,AY1819,"f",,Trigger)</f>
        <v>52097</v>
      </c>
      <c r="BB1819" s="101">
        <f>_xll.qlInterestRateIndexMaturity(Currency&amp;"ibor"&amp;Tenor,BA1819,Trigger)</f>
        <v>52462</v>
      </c>
      <c r="BC1819" s="246">
        <f>_xll.qlIndexFixing($AC$5,AZ1819,TRUE,_xll.ohTrigger(Trigger,Trigger12M))</f>
        <v>1.8307705932359048E-2</v>
      </c>
      <c r="BD1819" s="246">
        <f>_xll.qlIndexFixing($BE$1,AZ1819,TRUE,_xll.ohTrigger(Trigger,Trigger12M))</f>
        <v>1.8375616668217049E-2</v>
      </c>
    </row>
    <row r="1820" spans="51:56" ht="11.25" customHeight="1" x14ac:dyDescent="0.25">
      <c r="AY1820" s="102" t="s">
        <v>83</v>
      </c>
      <c r="AZ1820" s="101">
        <f>_xll.qlInterestRateIndexFixingDate(Currency&amp;"ibor"&amp;Tenor,BA1820,Trigger)</f>
        <v>52100</v>
      </c>
      <c r="BA1820" s="101">
        <f>_xll.qlCalendarAdvance(Calendar,BA1819,AY1820,"f",,Trigger)</f>
        <v>52104</v>
      </c>
      <c r="BB1820" s="101">
        <f>_xll.qlInterestRateIndexMaturity(Currency&amp;"ibor"&amp;Tenor,BA1820,Trigger)</f>
        <v>52469</v>
      </c>
      <c r="BC1820" s="246">
        <f>_xll.qlIndexFixing($AC$5,AZ1820,TRUE,_xll.ohTrigger(Trigger,Trigger12M))</f>
        <v>1.8309031140356962E-2</v>
      </c>
      <c r="BD1820" s="246">
        <f>_xll.qlIndexFixing($BE$1,AZ1820,TRUE,_xll.ohTrigger(Trigger,Trigger12M))</f>
        <v>1.8377183886633022E-2</v>
      </c>
    </row>
    <row r="1821" spans="51:56" ht="11.25" customHeight="1" x14ac:dyDescent="0.25">
      <c r="AY1821" s="102" t="s">
        <v>83</v>
      </c>
      <c r="AZ1821" s="101">
        <f>_xll.qlInterestRateIndexFixingDate(Currency&amp;"ibor"&amp;Tenor,BA1821,Trigger)</f>
        <v>52107</v>
      </c>
      <c r="BA1821" s="101">
        <f>_xll.qlCalendarAdvance(Calendar,BA1820,AY1821,"f",,Trigger)</f>
        <v>52111</v>
      </c>
      <c r="BB1821" s="101">
        <f>_xll.qlInterestRateIndexMaturity(Currency&amp;"ibor"&amp;Tenor,BA1821,Trigger)</f>
        <v>52476</v>
      </c>
      <c r="BC1821" s="246">
        <f>_xll.qlIndexFixing($AC$5,AZ1821,TRUE,_xll.ohTrigger(Trigger,Trigger12M))</f>
        <v>1.8310357189095173E-2</v>
      </c>
      <c r="BD1821" s="246">
        <f>_xll.qlIndexFixing($BE$1,AZ1821,TRUE,_xll.ohTrigger(Trigger,Trigger12M))</f>
        <v>1.8378746684342785E-2</v>
      </c>
    </row>
    <row r="1822" spans="51:56" ht="11.25" customHeight="1" x14ac:dyDescent="0.25">
      <c r="AY1822" s="102" t="s">
        <v>83</v>
      </c>
      <c r="AZ1822" s="101">
        <f>_xll.qlInterestRateIndexFixingDate(Currency&amp;"ibor"&amp;Tenor,BA1822,Trigger)</f>
        <v>52114</v>
      </c>
      <c r="BA1822" s="101">
        <f>_xll.qlCalendarAdvance(Calendar,BA1821,AY1822,"f",,Trigger)</f>
        <v>52118</v>
      </c>
      <c r="BB1822" s="101">
        <f>_xll.qlInterestRateIndexMaturity(Currency&amp;"ibor"&amp;Tenor,BA1822,Trigger)</f>
        <v>52483</v>
      </c>
      <c r="BC1822" s="246">
        <f>_xll.qlIndexFixing($AC$5,AZ1822,TRUE,_xll.ohTrigger(Trigger,Trigger12M))</f>
        <v>1.8311684078577188E-2</v>
      </c>
      <c r="BD1822" s="246">
        <f>_xll.qlIndexFixing($BE$1,AZ1822,TRUE,_xll.ohTrigger(Trigger,Trigger12M))</f>
        <v>1.8380305061326627E-2</v>
      </c>
    </row>
    <row r="1823" spans="51:56" ht="11.25" customHeight="1" x14ac:dyDescent="0.25">
      <c r="AY1823" s="102" t="s">
        <v>83</v>
      </c>
      <c r="AZ1823" s="101">
        <f>_xll.qlInterestRateIndexFixingDate(Currency&amp;"ibor"&amp;Tenor,BA1823,Trigger)</f>
        <v>52121</v>
      </c>
      <c r="BA1823" s="101">
        <f>_xll.qlCalendarAdvance(Calendar,BA1822,AY1823,"f",,Trigger)</f>
        <v>52125</v>
      </c>
      <c r="BB1823" s="101">
        <f>_xll.qlInterestRateIndexMaturity(Currency&amp;"ibor"&amp;Tenor,BA1823,Trigger)</f>
        <v>52490</v>
      </c>
      <c r="BC1823" s="246">
        <f>_xll.qlIndexFixing($AC$5,AZ1823,TRUE,_xll.ohTrigger(Trigger,Trigger12M))</f>
        <v>1.8313011808806075E-2</v>
      </c>
      <c r="BD1823" s="246">
        <f>_xll.qlIndexFixing($BE$1,AZ1823,TRUE,_xll.ohTrigger(Trigger,Trigger12M))</f>
        <v>1.8381859017563083E-2</v>
      </c>
    </row>
    <row r="1824" spans="51:56" ht="11.25" customHeight="1" x14ac:dyDescent="0.25">
      <c r="AY1824" s="102" t="s">
        <v>83</v>
      </c>
      <c r="AZ1824" s="101">
        <f>_xll.qlInterestRateIndexFixingDate(Currency&amp;"ibor"&amp;Tenor,BA1824,Trigger)</f>
        <v>52128</v>
      </c>
      <c r="BA1824" s="101">
        <f>_xll.qlCalendarAdvance(Calendar,BA1823,AY1824,"f",,Trigger)</f>
        <v>52132</v>
      </c>
      <c r="BB1824" s="101">
        <f>_xll.qlInterestRateIndexMaturity(Currency&amp;"ibor"&amp;Tenor,BA1824,Trigger)</f>
        <v>52497</v>
      </c>
      <c r="BC1824" s="246">
        <f>_xll.qlIndexFixing($AC$5,AZ1824,TRUE,_xll.ohTrigger(Trigger,Trigger12M))</f>
        <v>1.8314340379785552E-2</v>
      </c>
      <c r="BD1824" s="246">
        <f>_xll.qlIndexFixing($BE$1,AZ1824,TRUE,_xll.ohTrigger(Trigger,Trigger12M))</f>
        <v>1.8383408553032006E-2</v>
      </c>
    </row>
    <row r="1825" spans="51:56" ht="11.25" customHeight="1" x14ac:dyDescent="0.25">
      <c r="AY1825" s="102" t="s">
        <v>83</v>
      </c>
      <c r="AZ1825" s="101">
        <f>_xll.qlInterestRateIndexFixingDate(Currency&amp;"ibor"&amp;Tenor,BA1825,Trigger)</f>
        <v>52135</v>
      </c>
      <c r="BA1825" s="101">
        <f>_xll.qlCalendarAdvance(Calendar,BA1824,AY1825,"f",,Trigger)</f>
        <v>52139</v>
      </c>
      <c r="BB1825" s="101">
        <f>_xll.qlInterestRateIndexMaturity(Currency&amp;"ibor"&amp;Tenor,BA1825,Trigger)</f>
        <v>52504</v>
      </c>
      <c r="BC1825" s="246">
        <f>_xll.qlIndexFixing($AC$5,AZ1825,TRUE,_xll.ohTrigger(Trigger,Trigger12M))</f>
        <v>1.8315669791518687E-2</v>
      </c>
      <c r="BD1825" s="246">
        <f>_xll.qlIndexFixing($BE$1,AZ1825,TRUE,_xll.ohTrigger(Trigger,Trigger12M))</f>
        <v>1.8384953667713026E-2</v>
      </c>
    </row>
    <row r="1826" spans="51:56" ht="11.25" customHeight="1" x14ac:dyDescent="0.25">
      <c r="AY1826" s="102" t="s">
        <v>83</v>
      </c>
      <c r="AZ1826" s="101">
        <f>_xll.qlInterestRateIndexFixingDate(Currency&amp;"ibor"&amp;Tenor,BA1826,Trigger)</f>
        <v>52142</v>
      </c>
      <c r="BA1826" s="101">
        <f>_xll.qlCalendarAdvance(Calendar,BA1825,AY1826,"f",,Trigger)</f>
        <v>52146</v>
      </c>
      <c r="BB1826" s="101">
        <f>_xll.qlInterestRateIndexMaturity(Currency&amp;"ibor"&amp;Tenor,BA1826,Trigger)</f>
        <v>52511</v>
      </c>
      <c r="BC1826" s="246">
        <f>_xll.qlIndexFixing($AC$5,AZ1826,TRUE,_xll.ohTrigger(Trigger,Trigger12M))</f>
        <v>1.8317000044008765E-2</v>
      </c>
      <c r="BD1826" s="246">
        <f>_xll.qlIndexFixing($BE$1,AZ1826,TRUE,_xll.ohTrigger(Trigger,Trigger12M))</f>
        <v>1.8386494361585563E-2</v>
      </c>
    </row>
    <row r="1827" spans="51:56" ht="11.25" customHeight="1" x14ac:dyDescent="0.25">
      <c r="AY1827" s="102" t="s">
        <v>83</v>
      </c>
      <c r="AZ1827" s="101">
        <f>_xll.qlInterestRateIndexFixingDate(Currency&amp;"ibor"&amp;Tenor,BA1827,Trigger)</f>
        <v>52149</v>
      </c>
      <c r="BA1827" s="101">
        <f>_xll.qlCalendarAdvance(Calendar,BA1826,AY1827,"f",,Trigger)</f>
        <v>52153</v>
      </c>
      <c r="BB1827" s="101">
        <f>_xll.qlInterestRateIndexMaturity(Currency&amp;"ibor"&amp;Tenor,BA1827,Trigger)</f>
        <v>52518</v>
      </c>
      <c r="BC1827" s="246">
        <f>_xll.qlIndexFixing($AC$5,AZ1827,TRUE,_xll.ohTrigger(Trigger,Trigger12M))</f>
        <v>1.8318331137259513E-2</v>
      </c>
      <c r="BD1827" s="246">
        <f>_xll.qlIndexFixing($BE$1,AZ1827,TRUE,_xll.ohTrigger(Trigger,Trigger12M))</f>
        <v>1.8388030634629467E-2</v>
      </c>
    </row>
    <row r="1828" spans="51:56" ht="11.25" customHeight="1" x14ac:dyDescent="0.25">
      <c r="AY1828" s="102" t="s">
        <v>83</v>
      </c>
      <c r="AZ1828" s="101">
        <f>_xll.qlInterestRateIndexFixingDate(Currency&amp;"ibor"&amp;Tenor,BA1828,Trigger)</f>
        <v>52156</v>
      </c>
      <c r="BA1828" s="101">
        <f>_xll.qlCalendarAdvance(Calendar,BA1827,AY1828,"f",,Trigger)</f>
        <v>52160</v>
      </c>
      <c r="BB1828" s="101">
        <f>_xll.qlInterestRateIndexMaturity(Currency&amp;"ibor"&amp;Tenor,BA1828,Trigger)</f>
        <v>52525</v>
      </c>
      <c r="BC1828" s="246">
        <f>_xll.qlIndexFixing($AC$5,AZ1828,TRUE,_xll.ohTrigger(Trigger,Trigger12M))</f>
        <v>1.8319663071273553E-2</v>
      </c>
      <c r="BD1828" s="246">
        <f>_xll.qlIndexFixing($BE$1,AZ1828,TRUE,_xll.ohTrigger(Trigger,Trigger12M))</f>
        <v>1.8389562486823927E-2</v>
      </c>
    </row>
    <row r="1829" spans="51:56" ht="11.25" customHeight="1" x14ac:dyDescent="0.25">
      <c r="AY1829" s="102" t="s">
        <v>83</v>
      </c>
      <c r="AZ1829" s="101">
        <f>_xll.qlInterestRateIndexFixingDate(Currency&amp;"ibor"&amp;Tenor,BA1829,Trigger)</f>
        <v>52163</v>
      </c>
      <c r="BA1829" s="101">
        <f>_xll.qlCalendarAdvance(Calendar,BA1828,AY1829,"f",,Trigger)</f>
        <v>52167</v>
      </c>
      <c r="BB1829" s="101">
        <f>_xll.qlInterestRateIndexMaturity(Currency&amp;"ibor"&amp;Tenor,BA1829,Trigger)</f>
        <v>52532</v>
      </c>
      <c r="BC1829" s="246">
        <f>_xll.qlIndexFixing($AC$5,AZ1829,TRUE,_xll.ohTrigger(Trigger,Trigger12M))</f>
        <v>1.8320995846055049E-2</v>
      </c>
      <c r="BD1829" s="246">
        <f>_xll.qlIndexFixing($BE$1,AZ1829,TRUE,_xll.ohTrigger(Trigger,Trigger12M))</f>
        <v>1.8391089918149677E-2</v>
      </c>
    </row>
    <row r="1830" spans="51:56" ht="11.25" customHeight="1" x14ac:dyDescent="0.25">
      <c r="AY1830" s="102" t="s">
        <v>83</v>
      </c>
      <c r="AZ1830" s="101">
        <f>_xll.qlInterestRateIndexFixingDate(Currency&amp;"ibor"&amp;Tenor,BA1830,Trigger)</f>
        <v>52170</v>
      </c>
      <c r="BA1830" s="101">
        <f>_xll.qlCalendarAdvance(Calendar,BA1829,AY1830,"f",,Trigger)</f>
        <v>52174</v>
      </c>
      <c r="BB1830" s="101">
        <f>_xll.qlInterestRateIndexMaturity(Currency&amp;"ibor"&amp;Tenor,BA1830,Trigger)</f>
        <v>52539</v>
      </c>
      <c r="BC1830" s="246">
        <f>_xll.qlIndexFixing($AC$5,AZ1830,TRUE,_xll.ohTrigger(Trigger,Trigger12M))</f>
        <v>1.832232946160663E-2</v>
      </c>
      <c r="BD1830" s="246">
        <f>_xll.qlIndexFixing($BE$1,AZ1830,TRUE,_xll.ohTrigger(Trigger,Trigger12M))</f>
        <v>1.839261292858569E-2</v>
      </c>
    </row>
    <row r="1831" spans="51:56" ht="11.25" customHeight="1" x14ac:dyDescent="0.25">
      <c r="AY1831" s="102" t="s">
        <v>83</v>
      </c>
      <c r="AZ1831" s="101">
        <f>_xll.qlInterestRateIndexFixingDate(Currency&amp;"ibor"&amp;Tenor,BA1831,Trigger)</f>
        <v>52177</v>
      </c>
      <c r="BA1831" s="101">
        <f>_xll.qlCalendarAdvance(Calendar,BA1830,AY1831,"f",,Trigger)</f>
        <v>52181</v>
      </c>
      <c r="BB1831" s="101">
        <f>_xll.qlInterestRateIndexMaturity(Currency&amp;"ibor"&amp;Tenor,BA1831,Trigger)</f>
        <v>52546</v>
      </c>
      <c r="BC1831" s="246">
        <f>_xll.qlIndexFixing($AC$5,AZ1831,TRUE,_xll.ohTrigger(Trigger,Trigger12M))</f>
        <v>1.8323663917932016E-2</v>
      </c>
      <c r="BD1831" s="246">
        <f>_xll.qlIndexFixing($BE$1,AZ1831,TRUE,_xll.ohTrigger(Trigger,Trigger12M))</f>
        <v>1.8394131518112037E-2</v>
      </c>
    </row>
    <row r="1832" spans="51:56" ht="11.25" customHeight="1" x14ac:dyDescent="0.25">
      <c r="AY1832" s="102" t="s">
        <v>83</v>
      </c>
      <c r="AZ1832" s="101">
        <f>_xll.qlInterestRateIndexFixingDate(Currency&amp;"ibor"&amp;Tenor,BA1832,Trigger)</f>
        <v>52184</v>
      </c>
      <c r="BA1832" s="101">
        <f>_xll.qlCalendarAdvance(Calendar,BA1831,AY1832,"f",,Trigger)</f>
        <v>52188</v>
      </c>
      <c r="BB1832" s="101">
        <f>_xll.qlInterestRateIndexMaturity(Currency&amp;"ibor"&amp;Tenor,BA1832,Trigger)</f>
        <v>52553</v>
      </c>
      <c r="BC1832" s="246">
        <f>_xll.qlIndexFixing($AC$5,AZ1832,TRUE,_xll.ohTrigger(Trigger,Trigger12M))</f>
        <v>1.8324999215034495E-2</v>
      </c>
      <c r="BD1832" s="246">
        <f>_xll.qlIndexFixing($BE$1,AZ1832,TRUE,_xll.ohTrigger(Trigger,Trigger12M))</f>
        <v>1.8395645686709008E-2</v>
      </c>
    </row>
    <row r="1833" spans="51:56" ht="11.25" customHeight="1" x14ac:dyDescent="0.25">
      <c r="AY1833" s="102" t="s">
        <v>83</v>
      </c>
      <c r="AZ1833" s="101">
        <f>_xll.qlInterestRateIndexFixingDate(Currency&amp;"ibor"&amp;Tenor,BA1833,Trigger)</f>
        <v>52191</v>
      </c>
      <c r="BA1833" s="101">
        <f>_xll.qlCalendarAdvance(Calendar,BA1832,AY1833,"f",,Trigger)</f>
        <v>52195</v>
      </c>
      <c r="BB1833" s="101">
        <f>_xll.qlInterestRateIndexMaturity(Currency&amp;"ibor"&amp;Tenor,BA1833,Trigger)</f>
        <v>52560</v>
      </c>
      <c r="BC1833" s="246">
        <f>_xll.qlIndexFixing($AC$5,AZ1833,TRUE,_xll.ohTrigger(Trigger,Trigger12M))</f>
        <v>1.8326335352917569E-2</v>
      </c>
      <c r="BD1833" s="246">
        <f>_xll.qlIndexFixing($BE$1,AZ1833,TRUE,_xll.ohTrigger(Trigger,Trigger12M))</f>
        <v>1.8397155434356237E-2</v>
      </c>
    </row>
    <row r="1834" spans="51:56" ht="11.25" customHeight="1" x14ac:dyDescent="0.25">
      <c r="AY1834" s="102" t="s">
        <v>83</v>
      </c>
      <c r="AZ1834" s="101">
        <f>_xll.qlInterestRateIndexFixingDate(Currency&amp;"ibor"&amp;Tenor,BA1834,Trigger)</f>
        <v>52198</v>
      </c>
      <c r="BA1834" s="101">
        <f>_xll.qlCalendarAdvance(Calendar,BA1833,AY1834,"f",,Trigger)</f>
        <v>52202</v>
      </c>
      <c r="BB1834" s="101">
        <f>_xll.qlInterestRateIndexMaturity(Currency&amp;"ibor"&amp;Tenor,BA1834,Trigger)</f>
        <v>52567</v>
      </c>
      <c r="BC1834" s="246">
        <f>_xll.qlIndexFixing($AC$5,AZ1834,TRUE,_xll.ohTrigger(Trigger,Trigger12M))</f>
        <v>1.8327672331584305E-2</v>
      </c>
      <c r="BD1834" s="246">
        <f>_xll.qlIndexFixing($BE$1,AZ1834,TRUE,_xll.ohTrigger(Trigger,Trigger12M))</f>
        <v>1.8398660761034011E-2</v>
      </c>
    </row>
    <row r="1835" spans="51:56" ht="11.25" customHeight="1" x14ac:dyDescent="0.25">
      <c r="AY1835" s="102" t="s">
        <v>83</v>
      </c>
      <c r="AZ1835" s="101">
        <f>_xll.qlInterestRateIndexFixingDate(Currency&amp;"ibor"&amp;Tenor,BA1835,Trigger)</f>
        <v>52205</v>
      </c>
      <c r="BA1835" s="101">
        <f>_xll.qlCalendarAdvance(Calendar,BA1834,AY1835,"f",,Trigger)</f>
        <v>52209</v>
      </c>
      <c r="BB1835" s="101">
        <f>_xll.qlInterestRateIndexMaturity(Currency&amp;"ibor"&amp;Tenor,BA1835,Trigger)</f>
        <v>52574</v>
      </c>
      <c r="BC1835" s="246">
        <f>_xll.qlIndexFixing($AC$5,AZ1835,TRUE,_xll.ohTrigger(Trigger,Trigger12M))</f>
        <v>1.8329010151038206E-2</v>
      </c>
      <c r="BD1835" s="246">
        <f>_xll.qlIndexFixing($BE$1,AZ1835,TRUE,_xll.ohTrigger(Trigger,Trigger12M))</f>
        <v>1.8400161666722401E-2</v>
      </c>
    </row>
    <row r="1836" spans="51:56" ht="11.25" customHeight="1" x14ac:dyDescent="0.25">
      <c r="AY1836" s="102" t="s">
        <v>83</v>
      </c>
      <c r="AZ1836" s="101">
        <f>_xll.qlInterestRateIndexFixingDate(Currency&amp;"ibor"&amp;Tenor,BA1836,Trigger)</f>
        <v>52212</v>
      </c>
      <c r="BA1836" s="101">
        <f>_xll.qlCalendarAdvance(Calendar,BA1835,AY1836,"f",,Trigger)</f>
        <v>52216</v>
      </c>
      <c r="BB1836" s="101">
        <f>_xll.qlInterestRateIndexMaturity(Currency&amp;"ibor"&amp;Tenor,BA1836,Trigger)</f>
        <v>52581</v>
      </c>
      <c r="BC1836" s="246">
        <f>_xll.qlIndexFixing($AC$5,AZ1836,TRUE,_xll.ohTrigger(Trigger,Trigger12M))</f>
        <v>1.8330348811282558E-2</v>
      </c>
      <c r="BD1836" s="246">
        <f>_xll.qlIndexFixing($BE$1,AZ1836,TRUE,_xll.ohTrigger(Trigger,Trigger12M))</f>
        <v>1.8401658151401483E-2</v>
      </c>
    </row>
    <row r="1837" spans="51:56" ht="11.25" customHeight="1" x14ac:dyDescent="0.25">
      <c r="AY1837" s="102" t="s">
        <v>83</v>
      </c>
      <c r="AZ1837" s="101">
        <f>_xll.qlInterestRateIndexFixingDate(Currency&amp;"ibor"&amp;Tenor,BA1837,Trigger)</f>
        <v>52219</v>
      </c>
      <c r="BA1837" s="101">
        <f>_xll.qlCalendarAdvance(Calendar,BA1836,AY1837,"f",,Trigger)</f>
        <v>52223</v>
      </c>
      <c r="BB1837" s="101">
        <f>_xll.qlInterestRateIndexMaturity(Currency&amp;"ibor"&amp;Tenor,BA1837,Trigger)</f>
        <v>52588</v>
      </c>
      <c r="BC1837" s="246">
        <f>_xll.qlIndexFixing($AC$5,AZ1837,TRUE,_xll.ohTrigger(Trigger,Trigger12M))</f>
        <v>1.8331688312320866E-2</v>
      </c>
      <c r="BD1837" s="246">
        <f>_xll.qlIndexFixing($BE$1,AZ1837,TRUE,_xll.ohTrigger(Trigger,Trigger12M))</f>
        <v>1.8403150215051321E-2</v>
      </c>
    </row>
    <row r="1838" spans="51:56" ht="11.25" customHeight="1" x14ac:dyDescent="0.25">
      <c r="AY1838" s="102" t="s">
        <v>83</v>
      </c>
      <c r="AZ1838" s="101">
        <f>_xll.qlInterestRateIndexFixingDate(Currency&amp;"ibor"&amp;Tenor,BA1838,Trigger)</f>
        <v>52224</v>
      </c>
      <c r="BA1838" s="101">
        <f>_xll.qlCalendarAdvance(Calendar,BA1837,AY1838,"f",,Trigger)</f>
        <v>52230</v>
      </c>
      <c r="BB1838" s="101">
        <f>_xll.qlInterestRateIndexMaturity(Currency&amp;"ibor"&amp;Tenor,BA1838,Trigger)</f>
        <v>52595</v>
      </c>
      <c r="BC1838" s="246">
        <f>_xll.qlIndexFixing($AC$5,AZ1838,TRUE,_xll.ohTrigger(Trigger,Trigger12M))</f>
        <v>1.8333028654156196E-2</v>
      </c>
      <c r="BD1838" s="246">
        <f>_xll.qlIndexFixing($BE$1,AZ1838,TRUE,_xll.ohTrigger(Trigger,Trigger12M))</f>
        <v>1.8404637857652645E-2</v>
      </c>
    </row>
    <row r="1839" spans="51:56" ht="11.25" customHeight="1" x14ac:dyDescent="0.25">
      <c r="AY1839" s="102" t="s">
        <v>83</v>
      </c>
      <c r="AZ1839" s="101">
        <f>_xll.qlInterestRateIndexFixingDate(Currency&amp;"ibor"&amp;Tenor,BA1839,Trigger)</f>
        <v>52233</v>
      </c>
      <c r="BA1839" s="101">
        <f>_xll.qlCalendarAdvance(Calendar,BA1838,AY1839,"f",,Trigger)</f>
        <v>52237</v>
      </c>
      <c r="BB1839" s="101">
        <f>_xll.qlInterestRateIndexMaturity(Currency&amp;"ibor"&amp;Tenor,BA1839,Trigger)</f>
        <v>52602</v>
      </c>
      <c r="BC1839" s="246">
        <f>_xll.qlIndexFixing($AC$5,AZ1839,TRUE,_xll.ohTrigger(Trigger,Trigger12M))</f>
        <v>1.8334369836792271E-2</v>
      </c>
      <c r="BD1839" s="246">
        <f>_xll.qlIndexFixing($BE$1,AZ1839,TRUE,_xll.ohTrigger(Trigger,Trigger12M))</f>
        <v>1.8406121079185964E-2</v>
      </c>
    </row>
    <row r="1840" spans="51:56" ht="11.25" customHeight="1" x14ac:dyDescent="0.25">
      <c r="AY1840" s="102" t="s">
        <v>83</v>
      </c>
      <c r="AZ1840" s="101">
        <f>_xll.qlInterestRateIndexFixingDate(Currency&amp;"ibor"&amp;Tenor,BA1840,Trigger)</f>
        <v>52240</v>
      </c>
      <c r="BA1840" s="101">
        <f>_xll.qlCalendarAdvance(Calendar,BA1839,AY1840,"f",,Trigger)</f>
        <v>52244</v>
      </c>
      <c r="BB1840" s="101">
        <f>_xll.qlInterestRateIndexMaturity(Currency&amp;"ibor"&amp;Tenor,BA1840,Trigger)</f>
        <v>52609</v>
      </c>
      <c r="BC1840" s="246">
        <f>_xll.qlIndexFixing($AC$5,AZ1840,TRUE,_xll.ohTrigger(Trigger,Trigger12M))</f>
        <v>1.8335711860231932E-2</v>
      </c>
      <c r="BD1840" s="246">
        <f>_xll.qlIndexFixing($BE$1,AZ1840,TRUE,_xll.ohTrigger(Trigger,Trigger12M))</f>
        <v>1.8407599879631132E-2</v>
      </c>
    </row>
    <row r="1841" spans="51:56" ht="11.25" customHeight="1" x14ac:dyDescent="0.25">
      <c r="AY1841" s="102" t="s">
        <v>83</v>
      </c>
      <c r="AZ1841" s="101">
        <f>_xll.qlInterestRateIndexFixingDate(Currency&amp;"ibor"&amp;Tenor,BA1841,Trigger)</f>
        <v>52247</v>
      </c>
      <c r="BA1841" s="101">
        <f>_xll.qlCalendarAdvance(Calendar,BA1840,AY1841,"f",,Trigger)</f>
        <v>52251</v>
      </c>
      <c r="BB1841" s="101">
        <f>_xll.qlInterestRateIndexMaturity(Currency&amp;"ibor"&amp;Tenor,BA1841,Trigger)</f>
        <v>52616</v>
      </c>
      <c r="BC1841" s="246">
        <f>_xll.qlIndexFixing($AC$5,AZ1841,TRUE,_xll.ohTrigger(Trigger,Trigger12M))</f>
        <v>1.833705472447935E-2</v>
      </c>
      <c r="BD1841" s="246">
        <f>_xll.qlIndexFixing($BE$1,AZ1841,TRUE,_xll.ohTrigger(Trigger,Trigger12M))</f>
        <v>1.8409074258968434E-2</v>
      </c>
    </row>
    <row r="1842" spans="51:56" ht="11.25" customHeight="1" x14ac:dyDescent="0.25">
      <c r="AY1842" s="102" t="s">
        <v>83</v>
      </c>
      <c r="AZ1842" s="101">
        <f>_xll.qlInterestRateIndexFixingDate(Currency&amp;"ibor"&amp;Tenor,BA1842,Trigger)</f>
        <v>52254</v>
      </c>
      <c r="BA1842" s="101">
        <f>_xll.qlCalendarAdvance(Calendar,BA1841,AY1842,"f",,Trigger)</f>
        <v>52258</v>
      </c>
      <c r="BB1842" s="101">
        <f>_xll.qlInterestRateIndexMaturity(Currency&amp;"ibor"&amp;Tenor,BA1842,Trigger)</f>
        <v>52623</v>
      </c>
      <c r="BC1842" s="246">
        <f>_xll.qlIndexFixing($AC$5,AZ1842,TRUE,_xll.ohTrigger(Trigger,Trigger12M))</f>
        <v>1.8338398429537366E-2</v>
      </c>
      <c r="BD1842" s="246">
        <f>_xll.qlIndexFixing($BE$1,AZ1842,TRUE,_xll.ohTrigger(Trigger,Trigger12M))</f>
        <v>1.8410544217179258E-2</v>
      </c>
    </row>
    <row r="1843" spans="51:56" ht="11.25" customHeight="1" x14ac:dyDescent="0.25">
      <c r="AY1843" s="102" t="s">
        <v>83</v>
      </c>
      <c r="AZ1843" s="101">
        <f>_xll.qlInterestRateIndexFixingDate(Currency&amp;"ibor"&amp;Tenor,BA1843,Trigger)</f>
        <v>52261</v>
      </c>
      <c r="BA1843" s="101">
        <f>_xll.qlCalendarAdvance(Calendar,BA1842,AY1843,"f",,Trigger)</f>
        <v>52265</v>
      </c>
      <c r="BB1843" s="101">
        <f>_xll.qlInterestRateIndexMaturity(Currency&amp;"ibor"&amp;Tenor,BA1843,Trigger)</f>
        <v>52630</v>
      </c>
      <c r="BC1843" s="246">
        <f>_xll.qlIndexFixing($AC$5,AZ1843,TRUE,_xll.ohTrigger(Trigger,Trigger12M))</f>
        <v>1.8339742975409048E-2</v>
      </c>
      <c r="BD1843" s="246">
        <f>_xll.qlIndexFixing($BE$1,AZ1843,TRUE,_xll.ohTrigger(Trigger,Trigger12M))</f>
        <v>1.8412009754243456E-2</v>
      </c>
    </row>
    <row r="1844" spans="51:56" ht="11.25" customHeight="1" x14ac:dyDescent="0.25">
      <c r="AY1844" s="102" t="s">
        <v>83</v>
      </c>
      <c r="AZ1844" s="101">
        <f>_xll.qlInterestRateIndexFixingDate(Currency&amp;"ibor"&amp;Tenor,BA1844,Trigger)</f>
        <v>52268</v>
      </c>
      <c r="BA1844" s="101">
        <f>_xll.qlCalendarAdvance(Calendar,BA1843,AY1844,"f",,Trigger)</f>
        <v>52272</v>
      </c>
      <c r="BB1844" s="101">
        <f>_xll.qlInterestRateIndexMaturity(Currency&amp;"ibor"&amp;Tenor,BA1844,Trigger)</f>
        <v>52637</v>
      </c>
      <c r="BC1844" s="246">
        <f>_xll.qlIndexFixing($AC$5,AZ1844,TRUE,_xll.ohTrigger(Trigger,Trigger12M))</f>
        <v>1.8341088362098773E-2</v>
      </c>
      <c r="BD1844" s="246">
        <f>_xll.qlIndexFixing($BE$1,AZ1844,TRUE,_xll.ohTrigger(Trigger,Trigger12M))</f>
        <v>1.8413470870142192E-2</v>
      </c>
    </row>
    <row r="1845" spans="51:56" ht="11.25" customHeight="1" x14ac:dyDescent="0.25">
      <c r="AY1845" s="102" t="s">
        <v>83</v>
      </c>
      <c r="AZ1845" s="101">
        <f>_xll.qlInterestRateIndexFixingDate(Currency&amp;"ibor"&amp;Tenor,BA1845,Trigger)</f>
        <v>52275</v>
      </c>
      <c r="BA1845" s="101">
        <f>_xll.qlCalendarAdvance(Calendar,BA1844,AY1845,"f",,Trigger)</f>
        <v>52279</v>
      </c>
      <c r="BB1845" s="101">
        <f>_xll.qlInterestRateIndexMaturity(Currency&amp;"ibor"&amp;Tenor,BA1845,Trigger)</f>
        <v>52644</v>
      </c>
      <c r="BC1845" s="246">
        <f>_xll.qlIndexFixing($AC$5,AZ1845,TRUE,_xll.ohTrigger(Trigger,Trigger12M))</f>
        <v>1.8342434589608735E-2</v>
      </c>
      <c r="BD1845" s="246">
        <f>_xll.qlIndexFixing($BE$1,AZ1845,TRUE,_xll.ohTrigger(Trigger,Trigger12M))</f>
        <v>1.841492756485576E-2</v>
      </c>
    </row>
    <row r="1846" spans="51:56" ht="11.25" customHeight="1" x14ac:dyDescent="0.25">
      <c r="AY1846" s="102" t="s">
        <v>83</v>
      </c>
      <c r="AZ1846" s="101">
        <f>_xll.qlInterestRateIndexFixingDate(Currency&amp;"ibor"&amp;Tenor,BA1846,Trigger)</f>
        <v>52282</v>
      </c>
      <c r="BA1846" s="101">
        <f>_xll.qlCalendarAdvance(Calendar,BA1845,AY1846,"f",,Trigger)</f>
        <v>52286</v>
      </c>
      <c r="BB1846" s="101">
        <f>_xll.qlInterestRateIndexMaturity(Currency&amp;"ibor"&amp;Tenor,BA1846,Trigger)</f>
        <v>52651</v>
      </c>
      <c r="BC1846" s="246">
        <f>_xll.qlIndexFixing($AC$5,AZ1846,TRUE,_xll.ohTrigger(Trigger,Trigger12M))</f>
        <v>1.8343781657942874E-2</v>
      </c>
      <c r="BD1846" s="246">
        <f>_xll.qlIndexFixing($BE$1,AZ1846,TRUE,_xll.ohTrigger(Trigger,Trigger12M))</f>
        <v>1.8416379838365318E-2</v>
      </c>
    </row>
    <row r="1847" spans="51:56" ht="11.25" customHeight="1" x14ac:dyDescent="0.25">
      <c r="AY1847" s="102" t="s">
        <v>83</v>
      </c>
      <c r="AZ1847" s="101">
        <f>_xll.qlInterestRateIndexFixingDate(Currency&amp;"ibor"&amp;Tenor,BA1847,Trigger)</f>
        <v>52289</v>
      </c>
      <c r="BA1847" s="101">
        <f>_xll.qlCalendarAdvance(Calendar,BA1846,AY1847,"f",,Trigger)</f>
        <v>52293</v>
      </c>
      <c r="BB1847" s="101">
        <f>_xll.qlInterestRateIndexMaturity(Currency&amp;"ibor"&amp;Tenor,BA1847,Trigger)</f>
        <v>52659</v>
      </c>
      <c r="BC1847" s="246">
        <f>_xll.qlIndexFixing($AC$5,AZ1847,TRUE,_xll.ohTrigger(Trigger,Trigger12M))</f>
        <v>1.8345676297253768E-2</v>
      </c>
      <c r="BD1847" s="246">
        <f>_xll.qlIndexFixing($BE$1,AZ1847,TRUE,_xll.ohTrigger(Trigger,Trigger12M))</f>
        <v>1.8418396431319695E-2</v>
      </c>
    </row>
    <row r="1848" spans="51:56" ht="11.25" customHeight="1" x14ac:dyDescent="0.25">
      <c r="AY1848" s="102" t="s">
        <v>83</v>
      </c>
      <c r="AZ1848" s="101">
        <f>_xll.qlInterestRateIndexFixingDate(Currency&amp;"ibor"&amp;Tenor,BA1848,Trigger)</f>
        <v>52296</v>
      </c>
      <c r="BA1848" s="101">
        <f>_xll.qlCalendarAdvance(Calendar,BA1847,AY1848,"f",,Trigger)</f>
        <v>52300</v>
      </c>
      <c r="BB1848" s="101">
        <f>_xll.qlInterestRateIndexMaturity(Currency&amp;"ibor"&amp;Tenor,BA1848,Trigger)</f>
        <v>52666</v>
      </c>
      <c r="BC1848" s="246">
        <f>_xll.qlIndexFixing($AC$5,AZ1848,TRUE,_xll.ohTrigger(Trigger,Trigger12M))</f>
        <v>1.8347023478923811E-2</v>
      </c>
      <c r="BD1848" s="246">
        <f>_xll.qlIndexFixing($BE$1,AZ1848,TRUE,_xll.ohTrigger(Trigger,Trigger12M))</f>
        <v>1.8419839619710127E-2</v>
      </c>
    </row>
    <row r="1849" spans="51:56" ht="11.25" customHeight="1" x14ac:dyDescent="0.25">
      <c r="AY1849" s="102" t="s">
        <v>83</v>
      </c>
      <c r="AZ1849" s="101">
        <f>_xll.qlInterestRateIndexFixingDate(Currency&amp;"ibor"&amp;Tenor,BA1849,Trigger)</f>
        <v>52303</v>
      </c>
      <c r="BA1849" s="101">
        <f>_xll.qlCalendarAdvance(Calendar,BA1848,AY1849,"f",,Trigger)</f>
        <v>52307</v>
      </c>
      <c r="BB1849" s="101">
        <f>_xll.qlInterestRateIndexMaturity(Currency&amp;"ibor"&amp;Tenor,BA1849,Trigger)</f>
        <v>52673</v>
      </c>
      <c r="BC1849" s="246">
        <f>_xll.qlIndexFixing($AC$5,AZ1849,TRUE,_xll.ohTrigger(Trigger,Trigger12M))</f>
        <v>1.8348371499178579E-2</v>
      </c>
      <c r="BD1849" s="246">
        <f>_xll.qlIndexFixing($BE$1,AZ1849,TRUE,_xll.ohTrigger(Trigger,Trigger12M))</f>
        <v>1.8421278386619673E-2</v>
      </c>
    </row>
    <row r="1850" spans="51:56" ht="11.25" customHeight="1" x14ac:dyDescent="0.25">
      <c r="AY1850" s="102" t="s">
        <v>83</v>
      </c>
      <c r="AZ1850" s="101">
        <f>_xll.qlInterestRateIndexFixingDate(Currency&amp;"ibor"&amp;Tenor,BA1850,Trigger)</f>
        <v>52310</v>
      </c>
      <c r="BA1850" s="101">
        <f>_xll.qlCalendarAdvance(Calendar,BA1849,AY1850,"f",,Trigger)</f>
        <v>52314</v>
      </c>
      <c r="BB1850" s="101">
        <f>_xll.qlInterestRateIndexMaturity(Currency&amp;"ibor"&amp;Tenor,BA1850,Trigger)</f>
        <v>52680</v>
      </c>
      <c r="BC1850" s="246">
        <f>_xll.qlIndexFixing($AC$5,AZ1850,TRUE,_xll.ohTrigger(Trigger,Trigger12M))</f>
        <v>1.8349720358021557E-2</v>
      </c>
      <c r="BD1850" s="246">
        <f>_xll.qlIndexFixing($BE$1,AZ1850,TRUE,_xll.ohTrigger(Trigger,Trigger12M))</f>
        <v>1.8422712732028456E-2</v>
      </c>
    </row>
    <row r="1851" spans="51:56" ht="11.25" customHeight="1" x14ac:dyDescent="0.25">
      <c r="AY1851" s="102" t="s">
        <v>83</v>
      </c>
      <c r="AZ1851" s="101">
        <f>_xll.qlInterestRateIndexFixingDate(Currency&amp;"ibor"&amp;Tenor,BA1851,Trigger)</f>
        <v>52315</v>
      </c>
      <c r="BA1851" s="101">
        <f>_xll.qlCalendarAdvance(Calendar,BA1850,AY1851,"f",,Trigger)</f>
        <v>52321</v>
      </c>
      <c r="BB1851" s="101">
        <f>_xll.qlInterestRateIndexMaturity(Currency&amp;"ibor"&amp;Tenor,BA1851,Trigger)</f>
        <v>52687</v>
      </c>
      <c r="BC1851" s="246">
        <f>_xll.qlIndexFixing($AC$5,AZ1851,TRUE,_xll.ohTrigger(Trigger,Trigger12M))</f>
        <v>1.8351070055456029E-2</v>
      </c>
      <c r="BD1851" s="246">
        <f>_xll.qlIndexFixing($BE$1,AZ1851,TRUE,_xll.ohTrigger(Trigger,Trigger12M))</f>
        <v>1.8424142655917481E-2</v>
      </c>
    </row>
    <row r="1852" spans="51:56" ht="11.25" customHeight="1" x14ac:dyDescent="0.25">
      <c r="AY1852" s="102" t="s">
        <v>83</v>
      </c>
      <c r="AZ1852" s="101">
        <f>_xll.qlInterestRateIndexFixingDate(Currency&amp;"ibor"&amp;Tenor,BA1852,Trigger)</f>
        <v>52324</v>
      </c>
      <c r="BA1852" s="101">
        <f>_xll.qlCalendarAdvance(Calendar,BA1851,AY1852,"f",,Trigger)</f>
        <v>52328</v>
      </c>
      <c r="BB1852" s="101">
        <f>_xll.qlInterestRateIndexMaturity(Currency&amp;"ibor"&amp;Tenor,BA1852,Trigger)</f>
        <v>52694</v>
      </c>
      <c r="BC1852" s="246">
        <f>_xll.qlIndexFixing($AC$5,AZ1852,TRUE,_xll.ohTrigger(Trigger,Trigger12M))</f>
        <v>1.8352420591485487E-2</v>
      </c>
      <c r="BD1852" s="246">
        <f>_xll.qlIndexFixing($BE$1,AZ1852,TRUE,_xll.ohTrigger(Trigger,Trigger12M))</f>
        <v>1.8425568158268613E-2</v>
      </c>
    </row>
    <row r="1853" spans="51:56" ht="11.25" customHeight="1" x14ac:dyDescent="0.25">
      <c r="AY1853" s="102" t="s">
        <v>83</v>
      </c>
      <c r="AZ1853" s="101">
        <f>_xll.qlInterestRateIndexFixingDate(Currency&amp;"ibor"&amp;Tenor,BA1853,Trigger)</f>
        <v>52331</v>
      </c>
      <c r="BA1853" s="101">
        <f>_xll.qlCalendarAdvance(Calendar,BA1852,AY1853,"f",,Trigger)</f>
        <v>52335</v>
      </c>
      <c r="BB1853" s="101">
        <f>_xll.qlInterestRateIndexMaturity(Currency&amp;"ibor"&amp;Tenor,BA1853,Trigger)</f>
        <v>52701</v>
      </c>
      <c r="BC1853" s="246">
        <f>_xll.qlIndexFixing($AC$5,AZ1853,TRUE,_xll.ohTrigger(Trigger,Trigger12M))</f>
        <v>1.8353771966113427E-2</v>
      </c>
      <c r="BD1853" s="246">
        <f>_xll.qlIndexFixing($BE$1,AZ1853,TRUE,_xll.ohTrigger(Trigger,Trigger12M))</f>
        <v>1.8426989239062198E-2</v>
      </c>
    </row>
    <row r="1854" spans="51:56" ht="11.25" customHeight="1" x14ac:dyDescent="0.25">
      <c r="AY1854" s="102" t="s">
        <v>83</v>
      </c>
      <c r="AZ1854" s="101">
        <f>_xll.qlInterestRateIndexFixingDate(Currency&amp;"ibor"&amp;Tenor,BA1854,Trigger)</f>
        <v>52338</v>
      </c>
      <c r="BA1854" s="101">
        <f>_xll.qlCalendarAdvance(Calendar,BA1853,AY1854,"f",,Trigger)</f>
        <v>52342</v>
      </c>
      <c r="BB1854" s="101">
        <f>_xll.qlInterestRateIndexMaturity(Currency&amp;"ibor"&amp;Tenor,BA1854,Trigger)</f>
        <v>52708</v>
      </c>
      <c r="BC1854" s="246">
        <f>_xll.qlIndexFixing($AC$5,AZ1854,TRUE,_xll.ohTrigger(Trigger,Trigger12M))</f>
        <v>1.8355124179343121E-2</v>
      </c>
      <c r="BD1854" s="246">
        <f>_xll.qlIndexFixing($BE$1,AZ1854,TRUE,_xll.ohTrigger(Trigger,Trigger12M))</f>
        <v>1.8428405898279893E-2</v>
      </c>
    </row>
    <row r="1855" spans="51:56" ht="11.25" customHeight="1" x14ac:dyDescent="0.25">
      <c r="AY1855" s="102" t="s">
        <v>83</v>
      </c>
      <c r="AZ1855" s="101">
        <f>_xll.qlInterestRateIndexFixingDate(Currency&amp;"ibor"&amp;Tenor,BA1855,Trigger)</f>
        <v>52345</v>
      </c>
      <c r="BA1855" s="101">
        <f>_xll.qlCalendarAdvance(Calendar,BA1854,AY1855,"f",,Trigger)</f>
        <v>52349</v>
      </c>
      <c r="BB1855" s="101">
        <f>_xll.qlInterestRateIndexMaturity(Currency&amp;"ibor"&amp;Tenor,BA1855,Trigger)</f>
        <v>52715</v>
      </c>
      <c r="BC1855" s="246">
        <f>_xll.qlIndexFixing($AC$5,AZ1855,TRUE,_xll.ohTrigger(Trigger,Trigger12M))</f>
        <v>1.8356477231177847E-2</v>
      </c>
      <c r="BD1855" s="246">
        <f>_xll.qlIndexFixing($BE$1,AZ1855,TRUE,_xll.ohTrigger(Trigger,Trigger12M))</f>
        <v>1.8429818135902692E-2</v>
      </c>
    </row>
    <row r="1856" spans="51:56" ht="11.25" customHeight="1" x14ac:dyDescent="0.25">
      <c r="AY1856" s="102" t="s">
        <v>83</v>
      </c>
      <c r="AZ1856" s="101">
        <f>_xll.qlInterestRateIndexFixingDate(Currency&amp;"ibor"&amp;Tenor,BA1856,Trigger)</f>
        <v>52351</v>
      </c>
      <c r="BA1856" s="101">
        <f>_xll.qlCalendarAdvance(Calendar,BA1855,AY1856,"f",,Trigger)</f>
        <v>52356</v>
      </c>
      <c r="BB1856" s="101">
        <f>_xll.qlInterestRateIndexMaturity(Currency&amp;"ibor"&amp;Tenor,BA1856,Trigger)</f>
        <v>52722</v>
      </c>
      <c r="BC1856" s="246">
        <f>_xll.qlIndexFixing($AC$5,AZ1856,TRUE,_xll.ohTrigger(Trigger,Trigger12M))</f>
        <v>1.83578311216211E-2</v>
      </c>
      <c r="BD1856" s="246">
        <f>_xll.qlIndexFixing($BE$1,AZ1856,TRUE,_xll.ohTrigger(Trigger,Trigger12M))</f>
        <v>1.8431225951911819E-2</v>
      </c>
    </row>
    <row r="1857" spans="51:56" ht="11.25" customHeight="1" x14ac:dyDescent="0.25">
      <c r="AY1857" s="102" t="s">
        <v>83</v>
      </c>
      <c r="AZ1857" s="101">
        <f>_xll.qlInterestRateIndexFixingDate(Currency&amp;"ibor"&amp;Tenor,BA1857,Trigger)</f>
        <v>52359</v>
      </c>
      <c r="BA1857" s="101">
        <f>_xll.qlCalendarAdvance(Calendar,BA1856,AY1857,"f",,Trigger)</f>
        <v>52363</v>
      </c>
      <c r="BB1857" s="101">
        <f>_xll.qlInterestRateIndexMaturity(Currency&amp;"ibor"&amp;Tenor,BA1857,Trigger)</f>
        <v>52729</v>
      </c>
      <c r="BC1857" s="246">
        <f>_xll.qlIndexFixing($AC$5,AZ1857,TRUE,_xll.ohTrigger(Trigger,Trigger12M))</f>
        <v>1.8359185850676595E-2</v>
      </c>
      <c r="BD1857" s="246">
        <f>_xll.qlIndexFixing($BE$1,AZ1857,TRUE,_xll.ohTrigger(Trigger,Trigger12M))</f>
        <v>1.8432629346289139E-2</v>
      </c>
    </row>
    <row r="1858" spans="51:56" ht="11.25" customHeight="1" x14ac:dyDescent="0.25">
      <c r="AY1858" s="102" t="s">
        <v>83</v>
      </c>
      <c r="AZ1858" s="101">
        <f>_xll.qlInterestRateIndexFixingDate(Currency&amp;"ibor"&amp;Tenor,BA1858,Trigger)</f>
        <v>52366</v>
      </c>
      <c r="BA1858" s="101">
        <f>_xll.qlCalendarAdvance(Calendar,BA1857,AY1858,"f",,Trigger)</f>
        <v>52370</v>
      </c>
      <c r="BB1858" s="101">
        <f>_xll.qlInterestRateIndexMaturity(Currency&amp;"ibor"&amp;Tenor,BA1858,Trigger)</f>
        <v>52736</v>
      </c>
      <c r="BC1858" s="246">
        <f>_xll.qlIndexFixing($AC$5,AZ1858,TRUE,_xll.ohTrigger(Trigger,Trigger12M))</f>
        <v>1.8360541418347386E-2</v>
      </c>
      <c r="BD1858" s="246">
        <f>_xll.qlIndexFixing($BE$1,AZ1858,TRUE,_xll.ohTrigger(Trigger,Trigger12M))</f>
        <v>1.8434028319015219E-2</v>
      </c>
    </row>
    <row r="1859" spans="51:56" ht="11.25" customHeight="1" x14ac:dyDescent="0.25">
      <c r="AY1859" s="102" t="s">
        <v>83</v>
      </c>
      <c r="AZ1859" s="101">
        <f>_xll.qlInterestRateIndexFixingDate(Currency&amp;"ibor"&amp;Tenor,BA1859,Trigger)</f>
        <v>52373</v>
      </c>
      <c r="BA1859" s="101">
        <f>_xll.qlCalendarAdvance(Calendar,BA1858,AY1859,"f",,Trigger)</f>
        <v>52377</v>
      </c>
      <c r="BB1859" s="101">
        <f>_xll.qlInterestRateIndexMaturity(Currency&amp;"ibor"&amp;Tenor,BA1859,Trigger)</f>
        <v>52743</v>
      </c>
      <c r="BC1859" s="246">
        <f>_xll.qlIndexFixing($AC$5,AZ1859,TRUE,_xll.ohTrigger(Trigger,Trigger12M))</f>
        <v>1.8361897824636531E-2</v>
      </c>
      <c r="BD1859" s="246">
        <f>_xll.qlIndexFixing($BE$1,AZ1859,TRUE,_xll.ohTrigger(Trigger,Trigger12M))</f>
        <v>1.8435422870072146E-2</v>
      </c>
    </row>
    <row r="1860" spans="51:56" ht="11.25" customHeight="1" x14ac:dyDescent="0.25">
      <c r="AY1860" s="102" t="s">
        <v>83</v>
      </c>
      <c r="AZ1860" s="101">
        <f>_xll.qlInterestRateIndexFixingDate(Currency&amp;"ibor"&amp;Tenor,BA1860,Trigger)</f>
        <v>52380</v>
      </c>
      <c r="BA1860" s="101">
        <f>_xll.qlCalendarAdvance(Calendar,BA1859,AY1860,"f",,Trigger)</f>
        <v>52384</v>
      </c>
      <c r="BB1860" s="101">
        <f>_xll.qlInterestRateIndexMaturity(Currency&amp;"ibor"&amp;Tenor,BA1860,Trigger)</f>
        <v>52750</v>
      </c>
      <c r="BC1860" s="246">
        <f>_xll.qlIndexFixing($AC$5,AZ1860,TRUE,_xll.ohTrigger(Trigger,Trigger12M))</f>
        <v>1.8363255069548182E-2</v>
      </c>
      <c r="BD1860" s="246">
        <f>_xll.qlIndexFixing($BE$1,AZ1860,TRUE,_xll.ohTrigger(Trigger,Trigger12M))</f>
        <v>1.8436812999441356E-2</v>
      </c>
    </row>
    <row r="1861" spans="51:56" ht="11.25" customHeight="1" x14ac:dyDescent="0.25">
      <c r="AY1861" s="102" t="s">
        <v>83</v>
      </c>
      <c r="AZ1861" s="101">
        <f>_xll.qlInterestRateIndexFixingDate(Currency&amp;"ibor"&amp;Tenor,BA1861,Trigger)</f>
        <v>52387</v>
      </c>
      <c r="BA1861" s="101">
        <f>_xll.qlCalendarAdvance(Calendar,BA1860,AY1861,"f",,Trigger)</f>
        <v>52391</v>
      </c>
      <c r="BB1861" s="101">
        <f>_xll.qlInterestRateIndexMaturity(Currency&amp;"ibor"&amp;Tenor,BA1861,Trigger)</f>
        <v>52757</v>
      </c>
      <c r="BC1861" s="246">
        <f>_xll.qlIndexFixing($AC$5,AZ1861,TRUE,_xll.ohTrigger(Trigger,Trigger12M))</f>
        <v>1.8364613153085393E-2</v>
      </c>
      <c r="BD1861" s="246">
        <f>_xll.qlIndexFixing($BE$1,AZ1861,TRUE,_xll.ohTrigger(Trigger,Trigger12M))</f>
        <v>1.8438198707104506E-2</v>
      </c>
    </row>
    <row r="1862" spans="51:56" ht="11.25" customHeight="1" x14ac:dyDescent="0.25">
      <c r="AY1862" s="102" t="s">
        <v>83</v>
      </c>
      <c r="AZ1862" s="101">
        <f>_xll.qlInterestRateIndexFixingDate(Currency&amp;"ibor"&amp;Tenor,BA1862,Trigger)</f>
        <v>52394</v>
      </c>
      <c r="BA1862" s="101">
        <f>_xll.qlCalendarAdvance(Calendar,BA1861,AY1862,"f",,Trigger)</f>
        <v>52398</v>
      </c>
      <c r="BB1862" s="101">
        <f>_xll.qlInterestRateIndexMaturity(Currency&amp;"ibor"&amp;Tenor,BA1862,Trigger)</f>
        <v>52764</v>
      </c>
      <c r="BC1862" s="246">
        <f>_xll.qlIndexFixing($AC$5,AZ1862,TRUE,_xll.ohTrigger(Trigger,Trigger12M))</f>
        <v>1.8365972075251445E-2</v>
      </c>
      <c r="BD1862" s="246">
        <f>_xll.qlIndexFixing($BE$1,AZ1862,TRUE,_xll.ohTrigger(Trigger,Trigger12M))</f>
        <v>1.8439579993043031E-2</v>
      </c>
    </row>
    <row r="1863" spans="51:56" ht="11.25" customHeight="1" x14ac:dyDescent="0.25">
      <c r="AY1863" s="102" t="s">
        <v>83</v>
      </c>
      <c r="AZ1863" s="101">
        <f>_xll.qlInterestRateIndexFixingDate(Currency&amp;"ibor"&amp;Tenor,BA1863,Trigger)</f>
        <v>52401</v>
      </c>
      <c r="BA1863" s="101">
        <f>_xll.qlCalendarAdvance(Calendar,BA1862,AY1863,"f",,Trigger)</f>
        <v>52405</v>
      </c>
      <c r="BB1863" s="101">
        <f>_xll.qlInterestRateIndexMaturity(Currency&amp;"ibor"&amp;Tenor,BA1863,Trigger)</f>
        <v>52771</v>
      </c>
      <c r="BC1863" s="246">
        <f>_xll.qlIndexFixing($AC$5,AZ1863,TRUE,_xll.ohTrigger(Trigger,Trigger12M))</f>
        <v>1.8367331836049612E-2</v>
      </c>
      <c r="BD1863" s="246">
        <f>_xll.qlIndexFixing($BE$1,AZ1863,TRUE,_xll.ohTrigger(Trigger,Trigger12M))</f>
        <v>1.8440956857239021E-2</v>
      </c>
    </row>
    <row r="1864" spans="51:56" ht="11.25" customHeight="1" x14ac:dyDescent="0.25">
      <c r="AY1864" s="102" t="s">
        <v>83</v>
      </c>
      <c r="AZ1864" s="101">
        <f>_xll.qlInterestRateIndexFixingDate(Currency&amp;"ibor"&amp;Tenor,BA1864,Trigger)</f>
        <v>52408</v>
      </c>
      <c r="BA1864" s="101">
        <f>_xll.qlCalendarAdvance(Calendar,BA1863,AY1864,"f",,Trigger)</f>
        <v>52412</v>
      </c>
      <c r="BB1864" s="101">
        <f>_xll.qlInterestRateIndexMaturity(Currency&amp;"ibor"&amp;Tenor,BA1864,Trigger)</f>
        <v>52778</v>
      </c>
      <c r="BC1864" s="246">
        <f>_xll.qlIndexFixing($AC$5,AZ1864,TRUE,_xll.ohTrigger(Trigger,Trigger12M))</f>
        <v>1.8368692435483825E-2</v>
      </c>
      <c r="BD1864" s="246">
        <f>_xll.qlIndexFixing($BE$1,AZ1864,TRUE,_xll.ohTrigger(Trigger,Trigger12M))</f>
        <v>1.8442329299673477E-2</v>
      </c>
    </row>
    <row r="1865" spans="51:56" ht="11.25" customHeight="1" x14ac:dyDescent="0.25">
      <c r="AY1865" s="102" t="s">
        <v>83</v>
      </c>
      <c r="AZ1865" s="101">
        <f>_xll.qlInterestRateIndexFixingDate(Currency&amp;"ibor"&amp;Tenor,BA1865,Trigger)</f>
        <v>52415</v>
      </c>
      <c r="BA1865" s="101">
        <f>_xll.qlCalendarAdvance(Calendar,BA1864,AY1865,"f",,Trigger)</f>
        <v>52419</v>
      </c>
      <c r="BB1865" s="101">
        <f>_xll.qlInterestRateIndexMaturity(Currency&amp;"ibor"&amp;Tenor,BA1865,Trigger)</f>
        <v>52785</v>
      </c>
      <c r="BC1865" s="246">
        <f>_xll.qlIndexFixing($AC$5,AZ1865,TRUE,_xll.ohTrigger(Trigger,Trigger12M))</f>
        <v>1.8369772120225655E-2</v>
      </c>
      <c r="BD1865" s="246">
        <f>_xll.qlIndexFixing($BE$1,AZ1865,TRUE,_xll.ohTrigger(Trigger,Trigger12M))</f>
        <v>1.8443697320328922E-2</v>
      </c>
    </row>
    <row r="1866" spans="51:56" ht="11.25" customHeight="1" x14ac:dyDescent="0.25">
      <c r="AY1866" s="102" t="s">
        <v>83</v>
      </c>
      <c r="AZ1866" s="101">
        <f>_xll.qlInterestRateIndexFixingDate(Currency&amp;"ibor"&amp;Tenor,BA1866,Trigger)</f>
        <v>52422</v>
      </c>
      <c r="BA1866" s="101">
        <f>_xll.qlCalendarAdvance(Calendar,BA1865,AY1866,"f",,Trigger)</f>
        <v>52426</v>
      </c>
      <c r="BB1866" s="101">
        <f>_xll.qlInterestRateIndexMaturity(Currency&amp;"ibor"&amp;Tenor,BA1866,Trigger)</f>
        <v>52792</v>
      </c>
      <c r="BC1866" s="246">
        <f>_xll.qlIndexFixing($AC$5,AZ1866,TRUE,_xll.ohTrigger(Trigger,Trigger12M))</f>
        <v>1.8370884392544275E-2</v>
      </c>
      <c r="BD1866" s="246">
        <f>_xll.qlIndexFixing($BE$1,AZ1866,TRUE,_xll.ohTrigger(Trigger,Trigger12M))</f>
        <v>1.8445060919187229E-2</v>
      </c>
    </row>
    <row r="1867" spans="51:56" ht="11.25" customHeight="1" x14ac:dyDescent="0.25">
      <c r="AY1867" s="102" t="s">
        <v>83</v>
      </c>
      <c r="AZ1867" s="101">
        <f>_xll.qlInterestRateIndexFixingDate(Currency&amp;"ibor"&amp;Tenor,BA1867,Trigger)</f>
        <v>52429</v>
      </c>
      <c r="BA1867" s="101">
        <f>_xll.qlCalendarAdvance(Calendar,BA1866,AY1867,"f",,Trigger)</f>
        <v>52433</v>
      </c>
      <c r="BB1867" s="101">
        <f>_xll.qlInterestRateIndexMaturity(Currency&amp;"ibor"&amp;Tenor,BA1867,Trigger)</f>
        <v>52799</v>
      </c>
      <c r="BC1867" s="246">
        <f>_xll.qlIndexFixing($AC$5,AZ1867,TRUE,_xll.ohTrigger(Trigger,Trigger12M))</f>
        <v>1.8371997144299494E-2</v>
      </c>
      <c r="BD1867" s="246">
        <f>_xll.qlIndexFixing($BE$1,AZ1867,TRUE,_xll.ohTrigger(Trigger,Trigger12M))</f>
        <v>1.8446420096229838E-2</v>
      </c>
    </row>
    <row r="1868" spans="51:56" ht="11.25" customHeight="1" x14ac:dyDescent="0.25">
      <c r="AY1868" s="102" t="s">
        <v>83</v>
      </c>
      <c r="AZ1868" s="101">
        <f>_xll.qlInterestRateIndexFixingDate(Currency&amp;"ibor"&amp;Tenor,BA1868,Trigger)</f>
        <v>52436</v>
      </c>
      <c r="BA1868" s="101">
        <f>_xll.qlCalendarAdvance(Calendar,BA1867,AY1868,"f",,Trigger)</f>
        <v>52440</v>
      </c>
      <c r="BB1868" s="101">
        <f>_xll.qlInterestRateIndexMaturity(Currency&amp;"ibor"&amp;Tenor,BA1868,Trigger)</f>
        <v>52806</v>
      </c>
      <c r="BC1868" s="246">
        <f>_xll.qlIndexFixing($AC$5,AZ1868,TRUE,_xll.ohTrigger(Trigger,Trigger12M))</f>
        <v>1.837311037549328E-2</v>
      </c>
      <c r="BD1868" s="246">
        <f>_xll.qlIndexFixing($BE$1,AZ1868,TRUE,_xll.ohTrigger(Trigger,Trigger12M))</f>
        <v>1.8447774851439492E-2</v>
      </c>
    </row>
    <row r="1869" spans="51:56" ht="11.25" customHeight="1" x14ac:dyDescent="0.25">
      <c r="AY1869" s="102" t="s">
        <v>83</v>
      </c>
      <c r="AZ1869" s="101">
        <f>_xll.qlInterestRateIndexFixingDate(Currency&amp;"ibor"&amp;Tenor,BA1869,Trigger)</f>
        <v>52443</v>
      </c>
      <c r="BA1869" s="101">
        <f>_xll.qlCalendarAdvance(Calendar,BA1868,AY1869,"f",,Trigger)</f>
        <v>52447</v>
      </c>
      <c r="BB1869" s="101">
        <f>_xll.qlInterestRateIndexMaturity(Currency&amp;"ibor"&amp;Tenor,BA1869,Trigger)</f>
        <v>52813</v>
      </c>
      <c r="BC1869" s="246">
        <f>_xll.qlIndexFixing($AC$5,AZ1869,TRUE,_xll.ohTrigger(Trigger,Trigger12M))</f>
        <v>1.837422408612694E-2</v>
      </c>
      <c r="BD1869" s="246">
        <f>_xll.qlIndexFixing($BE$1,AZ1869,TRUE,_xll.ohTrigger(Trigger,Trigger12M))</f>
        <v>1.8449125184797192E-2</v>
      </c>
    </row>
    <row r="1870" spans="51:56" ht="11.25" customHeight="1" x14ac:dyDescent="0.25">
      <c r="AY1870" s="102" t="s">
        <v>83</v>
      </c>
      <c r="AZ1870" s="101">
        <f>_xll.qlInterestRateIndexFixingDate(Currency&amp;"ibor"&amp;Tenor,BA1870,Trigger)</f>
        <v>52450</v>
      </c>
      <c r="BA1870" s="101">
        <f>_xll.qlCalendarAdvance(Calendar,BA1869,AY1870,"f",,Trigger)</f>
        <v>52454</v>
      </c>
      <c r="BB1870" s="101">
        <f>_xll.qlInterestRateIndexMaturity(Currency&amp;"ibor"&amp;Tenor,BA1870,Trigger)</f>
        <v>52820</v>
      </c>
      <c r="BC1870" s="246">
        <f>_xll.qlIndexFixing($AC$5,AZ1870,TRUE,_xll.ohTrigger(Trigger,Trigger12M))</f>
        <v>1.8375338276202444E-2</v>
      </c>
      <c r="BD1870" s="246">
        <f>_xll.qlIndexFixing($BE$1,AZ1870,TRUE,_xll.ohTrigger(Trigger,Trigger12M))</f>
        <v>1.8450471096286336E-2</v>
      </c>
    </row>
    <row r="1871" spans="51:56" ht="11.25" customHeight="1" x14ac:dyDescent="0.25">
      <c r="AY1871" s="102" t="s">
        <v>83</v>
      </c>
      <c r="AZ1871" s="101">
        <f>_xll.qlInterestRateIndexFixingDate(Currency&amp;"ibor"&amp;Tenor,BA1871,Trigger)</f>
        <v>52457</v>
      </c>
      <c r="BA1871" s="101">
        <f>_xll.qlCalendarAdvance(Calendar,BA1870,AY1871,"f",,Trigger)</f>
        <v>52461</v>
      </c>
      <c r="BB1871" s="101">
        <f>_xll.qlInterestRateIndexMaturity(Currency&amp;"ibor"&amp;Tenor,BA1871,Trigger)</f>
        <v>52827</v>
      </c>
      <c r="BC1871" s="246">
        <f>_xll.qlIndexFixing($AC$5,AZ1871,TRUE,_xll.ohTrigger(Trigger,Trigger12M))</f>
        <v>1.8376452945720659E-2</v>
      </c>
      <c r="BD1871" s="246">
        <f>_xll.qlIndexFixing($BE$1,AZ1871,TRUE,_xll.ohTrigger(Trigger,Trigger12M))</f>
        <v>1.8451812585888145E-2</v>
      </c>
    </row>
    <row r="1872" spans="51:56" ht="11.25" customHeight="1" x14ac:dyDescent="0.25">
      <c r="AY1872" s="102" t="s">
        <v>83</v>
      </c>
      <c r="AZ1872" s="101">
        <f>_xll.qlInterestRateIndexFixingDate(Currency&amp;"ibor"&amp;Tenor,BA1872,Trigger)</f>
        <v>52464</v>
      </c>
      <c r="BA1872" s="101">
        <f>_xll.qlCalendarAdvance(Calendar,BA1871,AY1872,"f",,Trigger)</f>
        <v>52468</v>
      </c>
      <c r="BB1872" s="101">
        <f>_xll.qlInterestRateIndexMaturity(Currency&amp;"ibor"&amp;Tenor,BA1872,Trigger)</f>
        <v>52834</v>
      </c>
      <c r="BC1872" s="246">
        <f>_xll.qlIndexFixing($AC$5,AZ1872,TRUE,_xll.ohTrigger(Trigger,Trigger12M))</f>
        <v>1.837756809468356E-2</v>
      </c>
      <c r="BD1872" s="246">
        <f>_xll.qlIndexFixing($BE$1,AZ1872,TRUE,_xll.ohTrigger(Trigger,Trigger12M))</f>
        <v>1.8453149653584921E-2</v>
      </c>
    </row>
    <row r="1873" spans="51:56" ht="11.25" customHeight="1" x14ac:dyDescent="0.25">
      <c r="AY1873" s="102" t="s">
        <v>83</v>
      </c>
      <c r="AZ1873" s="101">
        <f>_xll.qlInterestRateIndexFixingDate(Currency&amp;"ibor"&amp;Tenor,BA1873,Trigger)</f>
        <v>52471</v>
      </c>
      <c r="BA1873" s="101">
        <f>_xll.qlCalendarAdvance(Calendar,BA1872,AY1873,"f",,Trigger)</f>
        <v>52475</v>
      </c>
      <c r="BB1873" s="101">
        <f>_xll.qlInterestRateIndexMaturity(Currency&amp;"ibor"&amp;Tenor,BA1873,Trigger)</f>
        <v>52841</v>
      </c>
      <c r="BC1873" s="246">
        <f>_xll.qlIndexFixing($AC$5,AZ1873,TRUE,_xll.ohTrigger(Trigger,Trigger12M))</f>
        <v>1.8378683723092884E-2</v>
      </c>
      <c r="BD1873" s="246">
        <f>_xll.qlIndexFixing($BE$1,AZ1873,TRUE,_xll.ohTrigger(Trigger,Trigger12M))</f>
        <v>1.8454482299359639E-2</v>
      </c>
    </row>
    <row r="1874" spans="51:56" ht="11.25" customHeight="1" x14ac:dyDescent="0.25">
      <c r="AY1874" s="102" t="s">
        <v>83</v>
      </c>
      <c r="AZ1874" s="101">
        <f>_xll.qlInterestRateIndexFixingDate(Currency&amp;"ibor"&amp;Tenor,BA1874,Trigger)</f>
        <v>52478</v>
      </c>
      <c r="BA1874" s="101">
        <f>_xll.qlCalendarAdvance(Calendar,BA1873,AY1874,"f",,Trigger)</f>
        <v>52482</v>
      </c>
      <c r="BB1874" s="101">
        <f>_xll.qlInterestRateIndexMaturity(Currency&amp;"ibor"&amp;Tenor,BA1874,Trigger)</f>
        <v>52848</v>
      </c>
      <c r="BC1874" s="246">
        <f>_xll.qlIndexFixing($AC$5,AZ1874,TRUE,_xll.ohTrigger(Trigger,Trigger12M))</f>
        <v>1.8379799830950387E-2</v>
      </c>
      <c r="BD1874" s="246">
        <f>_xll.qlIndexFixing($BE$1,AZ1874,TRUE,_xll.ohTrigger(Trigger,Trigger12M))</f>
        <v>1.8455810523194161E-2</v>
      </c>
    </row>
    <row r="1875" spans="51:56" ht="11.25" customHeight="1" x14ac:dyDescent="0.25">
      <c r="AY1875" s="102" t="s">
        <v>83</v>
      </c>
      <c r="AZ1875" s="101">
        <f>_xll.qlInterestRateIndexFixingDate(Currency&amp;"ibor"&amp;Tenor,BA1875,Trigger)</f>
        <v>52485</v>
      </c>
      <c r="BA1875" s="101">
        <f>_xll.qlCalendarAdvance(Calendar,BA1874,AY1875,"f",,Trigger)</f>
        <v>52489</v>
      </c>
      <c r="BB1875" s="101">
        <f>_xll.qlInterestRateIndexMaturity(Currency&amp;"ibor"&amp;Tenor,BA1875,Trigger)</f>
        <v>52855</v>
      </c>
      <c r="BC1875" s="246">
        <f>_xll.qlIndexFixing($AC$5,AZ1875,TRUE,_xll.ohTrigger(Trigger,Trigger12M))</f>
        <v>1.8380916418257155E-2</v>
      </c>
      <c r="BD1875" s="246">
        <f>_xll.qlIndexFixing($BE$1,AZ1875,TRUE,_xll.ohTrigger(Trigger,Trigger12M))</f>
        <v>1.8457134325070807E-2</v>
      </c>
    </row>
    <row r="1876" spans="51:56" ht="11.25" customHeight="1" x14ac:dyDescent="0.25">
      <c r="AY1876" s="102" t="s">
        <v>83</v>
      </c>
      <c r="AZ1876" s="101">
        <f>_xll.qlInterestRateIndexFixingDate(Currency&amp;"ibor"&amp;Tenor,BA1876,Trigger)</f>
        <v>52492</v>
      </c>
      <c r="BA1876" s="101">
        <f>_xll.qlCalendarAdvance(Calendar,BA1875,AY1876,"f",,Trigger)</f>
        <v>52496</v>
      </c>
      <c r="BB1876" s="101">
        <f>_xll.qlInterestRateIndexMaturity(Currency&amp;"ibor"&amp;Tenor,BA1876,Trigger)</f>
        <v>52862</v>
      </c>
      <c r="BC1876" s="246">
        <f>_xll.qlIndexFixing($AC$5,AZ1876,TRUE,_xll.ohTrigger(Trigger,Trigger12M))</f>
        <v>1.8382033485015156E-2</v>
      </c>
      <c r="BD1876" s="246">
        <f>_xll.qlIndexFixing($BE$1,AZ1876,TRUE,_xll.ohTrigger(Trigger,Trigger12M))</f>
        <v>1.8458453704972313E-2</v>
      </c>
    </row>
    <row r="1877" spans="51:56" ht="11.25" customHeight="1" x14ac:dyDescent="0.25">
      <c r="AY1877" s="102" t="s">
        <v>83</v>
      </c>
      <c r="AZ1877" s="101">
        <f>_xll.qlInterestRateIndexFixingDate(Currency&amp;"ibor"&amp;Tenor,BA1877,Trigger)</f>
        <v>52499</v>
      </c>
      <c r="BA1877" s="101">
        <f>_xll.qlCalendarAdvance(Calendar,BA1876,AY1877,"f",,Trigger)</f>
        <v>52503</v>
      </c>
      <c r="BB1877" s="101">
        <f>_xll.qlInterestRateIndexMaturity(Currency&amp;"ibor"&amp;Tenor,BA1877,Trigger)</f>
        <v>52869</v>
      </c>
      <c r="BC1877" s="246">
        <f>_xll.qlIndexFixing($AC$5,AZ1877,TRUE,_xll.ohTrigger(Trigger,Trigger12M))</f>
        <v>1.8383151031225918E-2</v>
      </c>
      <c r="BD1877" s="246">
        <f>_xll.qlIndexFixing($BE$1,AZ1877,TRUE,_xll.ohTrigger(Trigger,Trigger12M))</f>
        <v>1.8459768662880991E-2</v>
      </c>
    </row>
    <row r="1878" spans="51:56" ht="11.25" customHeight="1" x14ac:dyDescent="0.25">
      <c r="AY1878" s="102" t="s">
        <v>83</v>
      </c>
      <c r="AZ1878" s="101">
        <f>_xll.qlInterestRateIndexFixingDate(Currency&amp;"ibor"&amp;Tenor,BA1878,Trigger)</f>
        <v>52506</v>
      </c>
      <c r="BA1878" s="101">
        <f>_xll.qlCalendarAdvance(Calendar,BA1877,AY1878,"f",,Trigger)</f>
        <v>52510</v>
      </c>
      <c r="BB1878" s="101">
        <f>_xll.qlInterestRateIndexMaturity(Currency&amp;"ibor"&amp;Tenor,BA1878,Trigger)</f>
        <v>52876</v>
      </c>
      <c r="BC1878" s="246">
        <f>_xll.qlIndexFixing($AC$5,AZ1878,TRUE,_xll.ohTrigger(Trigger,Trigger12M))</f>
        <v>1.8384269056890973E-2</v>
      </c>
      <c r="BD1878" s="246">
        <f>_xll.qlIndexFixing($BE$1,AZ1878,TRUE,_xll.ohTrigger(Trigger,Trigger12M))</f>
        <v>1.8461079198779592E-2</v>
      </c>
    </row>
    <row r="1879" spans="51:56" ht="11.25" customHeight="1" x14ac:dyDescent="0.25">
      <c r="AY1879" s="102" t="s">
        <v>83</v>
      </c>
      <c r="AZ1879" s="101">
        <f>_xll.qlInterestRateIndexFixingDate(Currency&amp;"ibor"&amp;Tenor,BA1879,Trigger)</f>
        <v>52513</v>
      </c>
      <c r="BA1879" s="101">
        <f>_xll.qlCalendarAdvance(Calendar,BA1878,AY1879,"f",,Trigger)</f>
        <v>52517</v>
      </c>
      <c r="BB1879" s="101">
        <f>_xll.qlInterestRateIndexMaturity(Currency&amp;"ibor"&amp;Tenor,BA1879,Trigger)</f>
        <v>52883</v>
      </c>
      <c r="BC1879" s="246">
        <f>_xll.qlIndexFixing($AC$5,AZ1879,TRUE,_xll.ohTrigger(Trigger,Trigger12M))</f>
        <v>1.8385387562011843E-2</v>
      </c>
      <c r="BD1879" s="246">
        <f>_xll.qlIndexFixing($BE$1,AZ1879,TRUE,_xll.ohTrigger(Trigger,Trigger12M))</f>
        <v>1.8462385312650421E-2</v>
      </c>
    </row>
    <row r="1880" spans="51:56" ht="11.25" customHeight="1" x14ac:dyDescent="0.25">
      <c r="AY1880" s="102" t="s">
        <v>83</v>
      </c>
      <c r="AZ1880" s="101">
        <f>_xll.qlInterestRateIndexFixingDate(Currency&amp;"ibor"&amp;Tenor,BA1880,Trigger)</f>
        <v>52520</v>
      </c>
      <c r="BA1880" s="101">
        <f>_xll.qlCalendarAdvance(Calendar,BA1879,AY1880,"f",,Trigger)</f>
        <v>52524</v>
      </c>
      <c r="BB1880" s="101">
        <f>_xll.qlInterestRateIndexMaturity(Currency&amp;"ibor"&amp;Tenor,BA1880,Trigger)</f>
        <v>52890</v>
      </c>
      <c r="BC1880" s="246">
        <f>_xll.qlIndexFixing($AC$5,AZ1880,TRUE,_xll.ohTrigger(Trigger,Trigger12M))</f>
        <v>1.8386506546590284E-2</v>
      </c>
      <c r="BD1880" s="246">
        <f>_xll.qlIndexFixing($BE$1,AZ1880,TRUE,_xll.ohTrigger(Trigger,Trigger12M))</f>
        <v>1.8463687004476662E-2</v>
      </c>
    </row>
    <row r="1881" spans="51:56" ht="11.25" customHeight="1" x14ac:dyDescent="0.25">
      <c r="AY1881" s="102" t="s">
        <v>83</v>
      </c>
      <c r="AZ1881" s="101">
        <f>_xll.qlInterestRateIndexFixingDate(Currency&amp;"ibor"&amp;Tenor,BA1881,Trigger)</f>
        <v>52527</v>
      </c>
      <c r="BA1881" s="101">
        <f>_xll.qlCalendarAdvance(Calendar,BA1880,AY1881,"f",,Trigger)</f>
        <v>52531</v>
      </c>
      <c r="BB1881" s="101">
        <f>_xll.qlInterestRateIndexMaturity(Currency&amp;"ibor"&amp;Tenor,BA1881,Trigger)</f>
        <v>52897</v>
      </c>
      <c r="BC1881" s="246">
        <f>_xll.qlIndexFixing($AC$5,AZ1881,TRUE,_xll.ohTrigger(Trigger,Trigger12M))</f>
        <v>1.8387626010627819E-2</v>
      </c>
      <c r="BD1881" s="246">
        <f>_xll.qlIndexFixing($BE$1,AZ1881,TRUE,_xll.ohTrigger(Trigger,Trigger12M))</f>
        <v>1.8464984274241061E-2</v>
      </c>
    </row>
    <row r="1882" spans="51:56" ht="11.25" customHeight="1" x14ac:dyDescent="0.25">
      <c r="AY1882" s="102" t="s">
        <v>83</v>
      </c>
      <c r="AZ1882" s="101">
        <f>_xll.qlInterestRateIndexFixingDate(Currency&amp;"ibor"&amp;Tenor,BA1882,Trigger)</f>
        <v>52534</v>
      </c>
      <c r="BA1882" s="101">
        <f>_xll.qlCalendarAdvance(Calendar,BA1881,AY1882,"f",,Trigger)</f>
        <v>52538</v>
      </c>
      <c r="BB1882" s="101">
        <f>_xll.qlInterestRateIndexMaturity(Currency&amp;"ibor"&amp;Tenor,BA1882,Trigger)</f>
        <v>52904</v>
      </c>
      <c r="BC1882" s="246">
        <f>_xll.qlIndexFixing($AC$5,AZ1882,TRUE,_xll.ohTrigger(Trigger,Trigger12M))</f>
        <v>1.8388745954126196E-2</v>
      </c>
      <c r="BD1882" s="246">
        <f>_xll.qlIndexFixing($BE$1,AZ1882,TRUE,_xll.ohTrigger(Trigger,Trigger12M))</f>
        <v>1.8466277121925924E-2</v>
      </c>
    </row>
    <row r="1883" spans="51:56" ht="11.25" customHeight="1" x14ac:dyDescent="0.25">
      <c r="AY1883" s="102" t="s">
        <v>83</v>
      </c>
      <c r="AZ1883" s="101">
        <f>_xll.qlInterestRateIndexFixingDate(Currency&amp;"ibor"&amp;Tenor,BA1883,Trigger)</f>
        <v>52541</v>
      </c>
      <c r="BA1883" s="101">
        <f>_xll.qlCalendarAdvance(Calendar,BA1882,AY1883,"f",,Trigger)</f>
        <v>52545</v>
      </c>
      <c r="BB1883" s="101">
        <f>_xll.qlInterestRateIndexMaturity(Currency&amp;"ibor"&amp;Tenor,BA1883,Trigger)</f>
        <v>52911</v>
      </c>
      <c r="BC1883" s="246">
        <f>_xll.qlIndexFixing($AC$5,AZ1883,TRUE,_xll.ohTrigger(Trigger,Trigger12M))</f>
        <v>1.8389866377086943E-2</v>
      </c>
      <c r="BD1883" s="246">
        <f>_xll.qlIndexFixing($BE$1,AZ1883,TRUE,_xll.ohTrigger(Trigger,Trigger12M))</f>
        <v>1.8467565547514657E-2</v>
      </c>
    </row>
    <row r="1884" spans="51:56" ht="11.25" customHeight="1" x14ac:dyDescent="0.25">
      <c r="AY1884" s="102" t="s">
        <v>83</v>
      </c>
      <c r="AZ1884" s="101">
        <f>_xll.qlInterestRateIndexFixingDate(Currency&amp;"ibor"&amp;Tenor,BA1884,Trigger)</f>
        <v>52548</v>
      </c>
      <c r="BA1884" s="101">
        <f>_xll.qlCalendarAdvance(Calendar,BA1883,AY1884,"f",,Trigger)</f>
        <v>52552</v>
      </c>
      <c r="BB1884" s="101">
        <f>_xll.qlInterestRateIndexMaturity(Currency&amp;"ibor"&amp;Tenor,BA1884,Trigger)</f>
        <v>52918</v>
      </c>
      <c r="BC1884" s="246">
        <f>_xll.qlIndexFixing($AC$5,AZ1884,TRUE,_xll.ohTrigger(Trigger,Trigger12M))</f>
        <v>1.8390987279511373E-2</v>
      </c>
      <c r="BD1884" s="246">
        <f>_xll.qlIndexFixing($BE$1,AZ1884,TRUE,_xll.ohTrigger(Trigger,Trigger12M))</f>
        <v>1.8468849550990003E-2</v>
      </c>
    </row>
    <row r="1885" spans="51:56" ht="11.25" customHeight="1" x14ac:dyDescent="0.25">
      <c r="AY1885" s="102" t="s">
        <v>83</v>
      </c>
      <c r="AZ1885" s="101">
        <f>_xll.qlInterestRateIndexFixingDate(Currency&amp;"ibor"&amp;Tenor,BA1885,Trigger)</f>
        <v>52555</v>
      </c>
      <c r="BA1885" s="101">
        <f>_xll.qlCalendarAdvance(Calendar,BA1884,AY1885,"f",,Trigger)</f>
        <v>52559</v>
      </c>
      <c r="BB1885" s="101">
        <f>_xll.qlInterestRateIndexMaturity(Currency&amp;"ibor"&amp;Tenor,BA1885,Trigger)</f>
        <v>52925</v>
      </c>
      <c r="BC1885" s="246">
        <f>_xll.qlIndexFixing($AC$5,AZ1885,TRUE,_xll.ohTrigger(Trigger,Trigger12M))</f>
        <v>1.839210866140167E-2</v>
      </c>
      <c r="BD1885" s="246">
        <f>_xll.qlIndexFixing($BE$1,AZ1885,TRUE,_xll.ohTrigger(Trigger,Trigger12M))</f>
        <v>1.847012913233493E-2</v>
      </c>
    </row>
    <row r="1886" spans="51:56" ht="11.25" customHeight="1" x14ac:dyDescent="0.25">
      <c r="AY1886" s="102" t="s">
        <v>83</v>
      </c>
      <c r="AZ1886" s="101">
        <f>_xll.qlInterestRateIndexFixingDate(Currency&amp;"ibor"&amp;Tenor,BA1886,Trigger)</f>
        <v>52562</v>
      </c>
      <c r="BA1886" s="101">
        <f>_xll.qlCalendarAdvance(Calendar,BA1885,AY1886,"f",,Trigger)</f>
        <v>52566</v>
      </c>
      <c r="BB1886" s="101">
        <f>_xll.qlInterestRateIndexMaturity(Currency&amp;"ibor"&amp;Tenor,BA1886,Trigger)</f>
        <v>52932</v>
      </c>
      <c r="BC1886" s="246">
        <f>_xll.qlIndexFixing($AC$5,AZ1886,TRUE,_xll.ohTrigger(Trigger,Trigger12M))</f>
        <v>1.8393230522758708E-2</v>
      </c>
      <c r="BD1886" s="246">
        <f>_xll.qlIndexFixing($BE$1,AZ1886,TRUE,_xll.ohTrigger(Trigger,Trigger12M))</f>
        <v>1.8471404291532618E-2</v>
      </c>
    </row>
    <row r="1887" spans="51:56" ht="11.25" customHeight="1" x14ac:dyDescent="0.25">
      <c r="AY1887" s="102" t="s">
        <v>83</v>
      </c>
      <c r="AZ1887" s="101">
        <f>_xll.qlInterestRateIndexFixingDate(Currency&amp;"ibor"&amp;Tenor,BA1887,Trigger)</f>
        <v>52569</v>
      </c>
      <c r="BA1887" s="101">
        <f>_xll.qlCalendarAdvance(Calendar,BA1886,AY1887,"f",,Trigger)</f>
        <v>52573</v>
      </c>
      <c r="BB1887" s="101">
        <f>_xll.qlInterestRateIndexMaturity(Currency&amp;"ibor"&amp;Tenor,BA1887,Trigger)</f>
        <v>52939</v>
      </c>
      <c r="BC1887" s="246">
        <f>_xll.qlIndexFixing($AC$5,AZ1887,TRUE,_xll.ohTrigger(Trigger,Trigger12M))</f>
        <v>1.8394352863585102E-2</v>
      </c>
      <c r="BD1887" s="246">
        <f>_xll.qlIndexFixing($BE$1,AZ1887,TRUE,_xll.ohTrigger(Trigger,Trigger12M))</f>
        <v>1.847267502856581E-2</v>
      </c>
    </row>
    <row r="1888" spans="51:56" ht="11.25" customHeight="1" x14ac:dyDescent="0.25">
      <c r="AY1888" s="102" t="s">
        <v>83</v>
      </c>
      <c r="AZ1888" s="101">
        <f>_xll.qlInterestRateIndexFixingDate(Currency&amp;"ibor"&amp;Tenor,BA1888,Trigger)</f>
        <v>52576</v>
      </c>
      <c r="BA1888" s="101">
        <f>_xll.qlCalendarAdvance(Calendar,BA1887,AY1888,"f",,Trigger)</f>
        <v>52580</v>
      </c>
      <c r="BB1888" s="101">
        <f>_xll.qlInterestRateIndexMaturity(Currency&amp;"ibor"&amp;Tenor,BA1888,Trigger)</f>
        <v>52946</v>
      </c>
      <c r="BC1888" s="246">
        <f>_xll.qlIndexFixing($AC$5,AZ1888,TRUE,_xll.ohTrigger(Trigger,Trigger12M))</f>
        <v>1.8395475683881515E-2</v>
      </c>
      <c r="BD1888" s="246">
        <f>_xll.qlIndexFixing($BE$1,AZ1888,TRUE,_xll.ohTrigger(Trigger,Trigger12M))</f>
        <v>1.8473941343418131E-2</v>
      </c>
    </row>
    <row r="1889" spans="51:56" ht="11.25" customHeight="1" x14ac:dyDescent="0.25">
      <c r="AY1889" s="102" t="s">
        <v>83</v>
      </c>
      <c r="AZ1889" s="101">
        <f>_xll.qlInterestRateIndexFixingDate(Currency&amp;"ibor"&amp;Tenor,BA1889,Trigger)</f>
        <v>52583</v>
      </c>
      <c r="BA1889" s="101">
        <f>_xll.qlCalendarAdvance(Calendar,BA1888,AY1889,"f",,Trigger)</f>
        <v>52587</v>
      </c>
      <c r="BB1889" s="101">
        <f>_xll.qlInterestRateIndexMaturity(Currency&amp;"ibor"&amp;Tenor,BA1889,Trigger)</f>
        <v>52953</v>
      </c>
      <c r="BC1889" s="246">
        <f>_xll.qlIndexFixing($AC$5,AZ1889,TRUE,_xll.ohTrigger(Trigger,Trigger12M))</f>
        <v>1.8396598983649908E-2</v>
      </c>
      <c r="BD1889" s="246">
        <f>_xll.qlIndexFixing($BE$1,AZ1889,TRUE,_xll.ohTrigger(Trigger,Trigger12M))</f>
        <v>1.8475203236072327E-2</v>
      </c>
    </row>
    <row r="1890" spans="51:56" ht="11.25" customHeight="1" x14ac:dyDescent="0.25">
      <c r="AY1890" s="102" t="s">
        <v>83</v>
      </c>
      <c r="AZ1890" s="101">
        <f>_xll.qlInterestRateIndexFixingDate(Currency&amp;"ibor"&amp;Tenor,BA1890,Trigger)</f>
        <v>52589</v>
      </c>
      <c r="BA1890" s="101">
        <f>_xll.qlCalendarAdvance(Calendar,BA1889,AY1890,"f",,Trigger)</f>
        <v>52594</v>
      </c>
      <c r="BB1890" s="101">
        <f>_xll.qlInterestRateIndexMaturity(Currency&amp;"ibor"&amp;Tenor,BA1890,Trigger)</f>
        <v>52960</v>
      </c>
      <c r="BC1890" s="246">
        <f>_xll.qlIndexFixing($AC$5,AZ1890,TRUE,_xll.ohTrigger(Trigger,Trigger12M))</f>
        <v>1.8397722762892029E-2</v>
      </c>
      <c r="BD1890" s="246">
        <f>_xll.qlIndexFixing($BE$1,AZ1890,TRUE,_xll.ohTrigger(Trigger,Trigger12M))</f>
        <v>1.8476460706512234E-2</v>
      </c>
    </row>
    <row r="1891" spans="51:56" ht="11.25" customHeight="1" x14ac:dyDescent="0.25">
      <c r="AY1891" s="102" t="s">
        <v>83</v>
      </c>
      <c r="AZ1891" s="101">
        <f>_xll.qlInterestRateIndexFixingDate(Currency&amp;"ibor"&amp;Tenor,BA1891,Trigger)</f>
        <v>52596</v>
      </c>
      <c r="BA1891" s="101">
        <f>_xll.qlCalendarAdvance(Calendar,BA1890,AY1891,"f",,Trigger)</f>
        <v>52601</v>
      </c>
      <c r="BB1891" s="101">
        <f>_xll.qlInterestRateIndexMaturity(Currency&amp;"ibor"&amp;Tenor,BA1891,Trigger)</f>
        <v>52967</v>
      </c>
      <c r="BC1891" s="246">
        <f>_xll.qlIndexFixing($AC$5,AZ1891,TRUE,_xll.ohTrigger(Trigger,Trigger12M))</f>
        <v>1.8398847021608971E-2</v>
      </c>
      <c r="BD1891" s="246">
        <f>_xll.qlIndexFixing($BE$1,AZ1891,TRUE,_xll.ohTrigger(Trigger,Trigger12M))</f>
        <v>1.8477713754721032E-2</v>
      </c>
    </row>
    <row r="1892" spans="51:56" ht="11.25" customHeight="1" x14ac:dyDescent="0.25">
      <c r="AY1892" s="102" t="s">
        <v>83</v>
      </c>
      <c r="AZ1892" s="101">
        <f>_xll.qlInterestRateIndexFixingDate(Currency&amp;"ibor"&amp;Tenor,BA1892,Trigger)</f>
        <v>52604</v>
      </c>
      <c r="BA1892" s="101">
        <f>_xll.qlCalendarAdvance(Calendar,BA1891,AY1892,"f",,Trigger)</f>
        <v>52608</v>
      </c>
      <c r="BB1892" s="101">
        <f>_xll.qlInterestRateIndexMaturity(Currency&amp;"ibor"&amp;Tenor,BA1892,Trigger)</f>
        <v>52974</v>
      </c>
      <c r="BC1892" s="246">
        <f>_xll.qlIndexFixing($AC$5,AZ1892,TRUE,_xll.ohTrigger(Trigger,Trigger12M))</f>
        <v>1.8399971759803135E-2</v>
      </c>
      <c r="BD1892" s="246">
        <f>_xll.qlIndexFixing($BE$1,AZ1892,TRUE,_xll.ohTrigger(Trigger,Trigger12M))</f>
        <v>1.8478962380681911E-2</v>
      </c>
    </row>
    <row r="1893" spans="51:56" ht="11.25" customHeight="1" x14ac:dyDescent="0.25">
      <c r="AY1893" s="102" t="s">
        <v>83</v>
      </c>
      <c r="AZ1893" s="101">
        <f>_xll.qlInterestRateIndexFixingDate(Currency&amp;"ibor"&amp;Tenor,BA1893,Trigger)</f>
        <v>52611</v>
      </c>
      <c r="BA1893" s="101">
        <f>_xll.qlCalendarAdvance(Calendar,BA1892,AY1893,"f",,Trigger)</f>
        <v>52615</v>
      </c>
      <c r="BB1893" s="101">
        <f>_xll.qlInterestRateIndexMaturity(Currency&amp;"ibor"&amp;Tenor,BA1893,Trigger)</f>
        <v>52981</v>
      </c>
      <c r="BC1893" s="246">
        <f>_xll.qlIndexFixing($AC$5,AZ1893,TRUE,_xll.ohTrigger(Trigger,Trigger12M))</f>
        <v>1.8401096977475835E-2</v>
      </c>
      <c r="BD1893" s="246">
        <f>_xll.qlIndexFixing($BE$1,AZ1893,TRUE,_xll.ohTrigger(Trigger,Trigger12M))</f>
        <v>1.8480206584378482E-2</v>
      </c>
    </row>
    <row r="1894" spans="51:56" ht="11.25" customHeight="1" x14ac:dyDescent="0.25">
      <c r="AY1894" s="102" t="s">
        <v>83</v>
      </c>
      <c r="AZ1894" s="101">
        <f>_xll.qlInterestRateIndexFixingDate(Currency&amp;"ibor"&amp;Tenor,BA1894,Trigger)</f>
        <v>52618</v>
      </c>
      <c r="BA1894" s="101">
        <f>_xll.qlCalendarAdvance(Calendar,BA1893,AY1894,"f",,Trigger)</f>
        <v>52622</v>
      </c>
      <c r="BB1894" s="101">
        <f>_xll.qlInterestRateIndexMaturity(Currency&amp;"ibor"&amp;Tenor,BA1894,Trigger)</f>
        <v>52988</v>
      </c>
      <c r="BC1894" s="246">
        <f>_xll.qlIndexFixing($AC$5,AZ1894,TRUE,_xll.ohTrigger(Trigger,Trigger12M))</f>
        <v>1.8402222674628158E-2</v>
      </c>
      <c r="BD1894" s="246">
        <f>_xll.qlIndexFixing($BE$1,AZ1894,TRUE,_xll.ohTrigger(Trigger,Trigger12M))</f>
        <v>1.8481446365794591E-2</v>
      </c>
    </row>
    <row r="1895" spans="51:56" ht="11.25" customHeight="1" x14ac:dyDescent="0.25">
      <c r="AY1895" s="102" t="s">
        <v>83</v>
      </c>
      <c r="AZ1895" s="101">
        <f>_xll.qlInterestRateIndexFixingDate(Currency&amp;"ibor"&amp;Tenor,BA1895,Trigger)</f>
        <v>52625</v>
      </c>
      <c r="BA1895" s="101">
        <f>_xll.qlCalendarAdvance(Calendar,BA1894,AY1895,"f",,Trigger)</f>
        <v>52629</v>
      </c>
      <c r="BB1895" s="101">
        <f>_xll.qlInterestRateIndexMaturity(Currency&amp;"ibor"&amp;Tenor,BA1895,Trigger)</f>
        <v>52995</v>
      </c>
      <c r="BC1895" s="246">
        <f>_xll.qlIndexFixing($AC$5,AZ1895,TRUE,_xll.ohTrigger(Trigger,Trigger12M))</f>
        <v>1.8403348851262512E-2</v>
      </c>
      <c r="BD1895" s="246">
        <f>_xll.qlIndexFixing($BE$1,AZ1895,TRUE,_xll.ohTrigger(Trigger,Trigger12M))</f>
        <v>1.8482681724912981E-2</v>
      </c>
    </row>
    <row r="1896" spans="51:56" ht="11.25" customHeight="1" x14ac:dyDescent="0.25">
      <c r="AY1896" s="102" t="s">
        <v>83</v>
      </c>
      <c r="AZ1896" s="101">
        <f>_xll.qlInterestRateIndexFixingDate(Currency&amp;"ibor"&amp;Tenor,BA1896,Trigger)</f>
        <v>52632</v>
      </c>
      <c r="BA1896" s="101">
        <f>_xll.qlCalendarAdvance(Calendar,BA1895,AY1896,"f",,Trigger)</f>
        <v>52636</v>
      </c>
      <c r="BB1896" s="101">
        <f>_xll.qlInterestRateIndexMaturity(Currency&amp;"ibor"&amp;Tenor,BA1896,Trigger)</f>
        <v>53002</v>
      </c>
      <c r="BC1896" s="246">
        <f>_xll.qlIndexFixing($AC$5,AZ1896,TRUE,_xll.ohTrigger(Trigger,Trigger12M))</f>
        <v>1.8404475507379763E-2</v>
      </c>
      <c r="BD1896" s="246">
        <f>_xll.qlIndexFixing($BE$1,AZ1896,TRUE,_xll.ohTrigger(Trigger,Trigger12M))</f>
        <v>1.8483912661718144E-2</v>
      </c>
    </row>
    <row r="1897" spans="51:56" ht="11.25" customHeight="1" x14ac:dyDescent="0.25">
      <c r="AY1897" s="102" t="s">
        <v>83</v>
      </c>
      <c r="AZ1897" s="101">
        <f>_xll.qlInterestRateIndexFixingDate(Currency&amp;"ibor"&amp;Tenor,BA1897,Trigger)</f>
        <v>52639</v>
      </c>
      <c r="BA1897" s="101">
        <f>_xll.qlCalendarAdvance(Calendar,BA1896,AY1897,"f",,Trigger)</f>
        <v>52643</v>
      </c>
      <c r="BB1897" s="101">
        <f>_xll.qlInterestRateIndexMaturity(Currency&amp;"ibor"&amp;Tenor,BA1897,Trigger)</f>
        <v>53009</v>
      </c>
      <c r="BC1897" s="246">
        <f>_xll.qlIndexFixing($AC$5,AZ1897,TRUE,_xll.ohTrigger(Trigger,Trigger12M))</f>
        <v>1.840560264298232E-2</v>
      </c>
      <c r="BD1897" s="246">
        <f>_xll.qlIndexFixing($BE$1,AZ1897,TRUE,_xll.ohTrigger(Trigger,Trigger12M))</f>
        <v>1.8485139176193481E-2</v>
      </c>
    </row>
    <row r="1898" spans="51:56" ht="11.25" customHeight="1" x14ac:dyDescent="0.25">
      <c r="AY1898" s="102" t="s">
        <v>83</v>
      </c>
      <c r="AZ1898" s="101">
        <f>_xll.qlInterestRateIndexFixingDate(Currency&amp;"ibor"&amp;Tenor,BA1898,Trigger)</f>
        <v>52646</v>
      </c>
      <c r="BA1898" s="101">
        <f>_xll.qlCalendarAdvance(Calendar,BA1897,AY1898,"f",,Trigger)</f>
        <v>52650</v>
      </c>
      <c r="BB1898" s="101">
        <f>_xll.qlInterestRateIndexMaturity(Currency&amp;"ibor"&amp;Tenor,BA1898,Trigger)</f>
        <v>53016</v>
      </c>
      <c r="BC1898" s="246">
        <f>_xll.qlIndexFixing($AC$5,AZ1898,TRUE,_xll.ohTrigger(Trigger,Trigger12M))</f>
        <v>1.8406730258070835E-2</v>
      </c>
      <c r="BD1898" s="246">
        <f>_xll.qlIndexFixing($BE$1,AZ1898,TRUE,_xll.ohTrigger(Trigger,Trigger12M))</f>
        <v>1.8486361268322617E-2</v>
      </c>
    </row>
    <row r="1899" spans="51:56" ht="11.25" customHeight="1" x14ac:dyDescent="0.25">
      <c r="AY1899" s="102" t="s">
        <v>83</v>
      </c>
      <c r="AZ1899" s="101">
        <f>_xll.qlInterestRateIndexFixingDate(Currency&amp;"ibor"&amp;Tenor,BA1899,Trigger)</f>
        <v>52653</v>
      </c>
      <c r="BA1899" s="101">
        <f>_xll.qlCalendarAdvance(Calendar,BA1898,AY1899,"f",,Trigger)</f>
        <v>52657</v>
      </c>
      <c r="BB1899" s="101">
        <f>_xll.qlInterestRateIndexMaturity(Currency&amp;"ibor"&amp;Tenor,BA1899,Trigger)</f>
        <v>53022</v>
      </c>
      <c r="BC1899" s="246">
        <f>_xll.qlIndexFixing($AC$5,AZ1899,TRUE,_xll.ohTrigger(Trigger,Trigger12M))</f>
        <v>1.8407317798865373E-2</v>
      </c>
      <c r="BD1899" s="246">
        <f>_xll.qlIndexFixing($BE$1,AZ1899,TRUE,_xll.ohTrigger(Trigger,Trigger12M))</f>
        <v>1.8487023107881952E-2</v>
      </c>
    </row>
    <row r="1900" spans="51:56" ht="11.25" customHeight="1" x14ac:dyDescent="0.25">
      <c r="AY1900" s="102" t="s">
        <v>83</v>
      </c>
      <c r="AZ1900" s="101">
        <f>_xll.qlInterestRateIndexFixingDate(Currency&amp;"ibor"&amp;Tenor,BA1900,Trigger)</f>
        <v>52660</v>
      </c>
      <c r="BA1900" s="101">
        <f>_xll.qlCalendarAdvance(Calendar,BA1899,AY1900,"f",,Trigger)</f>
        <v>52664</v>
      </c>
      <c r="BB1900" s="101">
        <f>_xll.qlInterestRateIndexMaturity(Currency&amp;"ibor"&amp;Tenor,BA1900,Trigger)</f>
        <v>53029</v>
      </c>
      <c r="BC1900" s="246">
        <f>_xll.qlIndexFixing($AC$5,AZ1900,TRUE,_xll.ohTrigger(Trigger,Trigger12M))</f>
        <v>1.8408447284606472E-2</v>
      </c>
      <c r="BD1900" s="246">
        <f>_xll.qlIndexFixing($BE$1,AZ1900,TRUE,_xll.ohTrigger(Trigger,Trigger12M))</f>
        <v>1.8488236609414857E-2</v>
      </c>
    </row>
    <row r="1901" spans="51:56" ht="11.25" customHeight="1" x14ac:dyDescent="0.25">
      <c r="AY1901" s="102" t="s">
        <v>83</v>
      </c>
      <c r="AZ1901" s="101">
        <f>_xll.qlInterestRateIndexFixingDate(Currency&amp;"ibor"&amp;Tenor,BA1901,Trigger)</f>
        <v>52667</v>
      </c>
      <c r="BA1901" s="101">
        <f>_xll.qlCalendarAdvance(Calendar,BA1900,AY1901,"f",,Trigger)</f>
        <v>52671</v>
      </c>
      <c r="BB1901" s="101">
        <f>_xll.qlInterestRateIndexMaturity(Currency&amp;"ibor"&amp;Tenor,BA1901,Trigger)</f>
        <v>53036</v>
      </c>
      <c r="BC1901" s="246">
        <f>_xll.qlIndexFixing($AC$5,AZ1901,TRUE,_xll.ohTrigger(Trigger,Trigger12M))</f>
        <v>1.8409577251123757E-2</v>
      </c>
      <c r="BD1901" s="246">
        <f>_xll.qlIndexFixing($BE$1,AZ1901,TRUE,_xll.ohTrigger(Trigger,Trigger12M))</f>
        <v>1.8489445688775322E-2</v>
      </c>
    </row>
    <row r="1902" spans="51:56" ht="11.25" customHeight="1" x14ac:dyDescent="0.25">
      <c r="AY1902" s="102" t="s">
        <v>83</v>
      </c>
      <c r="AZ1902" s="101">
        <f>_xll.qlInterestRateIndexFixingDate(Currency&amp;"ibor"&amp;Tenor,BA1902,Trigger)</f>
        <v>52674</v>
      </c>
      <c r="BA1902" s="101">
        <f>_xll.qlCalendarAdvance(Calendar,BA1901,AY1902,"f",,Trigger)</f>
        <v>52678</v>
      </c>
      <c r="BB1902" s="101">
        <f>_xll.qlInterestRateIndexMaturity(Currency&amp;"ibor"&amp;Tenor,BA1902,Trigger)</f>
        <v>53043</v>
      </c>
      <c r="BC1902" s="246">
        <f>_xll.qlIndexFixing($AC$5,AZ1902,TRUE,_xll.ohTrigger(Trigger,Trigger12M))</f>
        <v>1.8410707698418106E-2</v>
      </c>
      <c r="BD1902" s="246">
        <f>_xll.qlIndexFixing($BE$1,AZ1902,TRUE,_xll.ohTrigger(Trigger,Trigger12M))</f>
        <v>1.8490650345947584E-2</v>
      </c>
    </row>
    <row r="1903" spans="51:56" ht="11.25" customHeight="1" x14ac:dyDescent="0.25">
      <c r="AY1903" s="102" t="s">
        <v>83</v>
      </c>
      <c r="AZ1903" s="101">
        <f>_xll.qlInterestRateIndexFixingDate(Currency&amp;"ibor"&amp;Tenor,BA1903,Trigger)</f>
        <v>52681</v>
      </c>
      <c r="BA1903" s="101">
        <f>_xll.qlCalendarAdvance(Calendar,BA1902,AY1903,"f",,Trigger)</f>
        <v>52685</v>
      </c>
      <c r="BB1903" s="101">
        <f>_xll.qlInterestRateIndexMaturity(Currency&amp;"ibor"&amp;Tenor,BA1903,Trigger)</f>
        <v>53050</v>
      </c>
      <c r="BC1903" s="246">
        <f>_xll.qlIndexFixing($AC$5,AZ1903,TRUE,_xll.ohTrigger(Trigger,Trigger12M))</f>
        <v>1.8411838626491706E-2</v>
      </c>
      <c r="BD1903" s="246">
        <f>_xll.qlIndexFixing($BE$1,AZ1903,TRUE,_xll.ohTrigger(Trigger,Trigger12M))</f>
        <v>1.8491850580915875E-2</v>
      </c>
    </row>
    <row r="1904" spans="51:56" ht="11.25" customHeight="1" x14ac:dyDescent="0.25">
      <c r="AY1904" s="102" t="s">
        <v>83</v>
      </c>
      <c r="AZ1904" s="101">
        <f>_xll.qlInterestRateIndexFixingDate(Currency&amp;"ibor"&amp;Tenor,BA1904,Trigger)</f>
        <v>52688</v>
      </c>
      <c r="BA1904" s="101">
        <f>_xll.qlCalendarAdvance(Calendar,BA1903,AY1904,"f",,Trigger)</f>
        <v>52692</v>
      </c>
      <c r="BB1904" s="101">
        <f>_xll.qlInterestRateIndexMaturity(Currency&amp;"ibor"&amp;Tenor,BA1904,Trigger)</f>
        <v>53057</v>
      </c>
      <c r="BC1904" s="246">
        <f>_xll.qlIndexFixing($AC$5,AZ1904,TRUE,_xll.ohTrigger(Trigger,Trigger12M))</f>
        <v>1.8412970035346091E-2</v>
      </c>
      <c r="BD1904" s="246">
        <f>_xll.qlIndexFixing($BE$1,AZ1904,TRUE,_xll.ohTrigger(Trigger,Trigger12M))</f>
        <v>1.8493046393663764E-2</v>
      </c>
    </row>
    <row r="1905" spans="51:56" ht="11.25" customHeight="1" x14ac:dyDescent="0.25">
      <c r="AY1905" s="102" t="s">
        <v>83</v>
      </c>
      <c r="AZ1905" s="101">
        <f>_xll.qlInterestRateIndexFixingDate(Currency&amp;"ibor"&amp;Tenor,BA1905,Trigger)</f>
        <v>52695</v>
      </c>
      <c r="BA1905" s="101">
        <f>_xll.qlCalendarAdvance(Calendar,BA1904,AY1905,"f",,Trigger)</f>
        <v>52699</v>
      </c>
      <c r="BB1905" s="101">
        <f>_xll.qlInterestRateIndexMaturity(Currency&amp;"ibor"&amp;Tenor,BA1905,Trigger)</f>
        <v>53064</v>
      </c>
      <c r="BC1905" s="246">
        <f>_xll.qlIndexFixing($AC$5,AZ1905,TRUE,_xll.ohTrigger(Trigger,Trigger12M))</f>
        <v>1.8414101924982797E-2</v>
      </c>
      <c r="BD1905" s="246">
        <f>_xll.qlIndexFixing($BE$1,AZ1905,TRUE,_xll.ohTrigger(Trigger,Trigger12M))</f>
        <v>1.8494237784175929E-2</v>
      </c>
    </row>
    <row r="1906" spans="51:56" ht="11.25" customHeight="1" x14ac:dyDescent="0.25">
      <c r="AY1906" s="102" t="s">
        <v>83</v>
      </c>
      <c r="AZ1906" s="101">
        <f>_xll.qlInterestRateIndexFixingDate(Currency&amp;"ibor"&amp;Tenor,BA1906,Trigger)</f>
        <v>52700</v>
      </c>
      <c r="BA1906" s="101">
        <f>_xll.qlCalendarAdvance(Calendar,BA1905,AY1906,"f",,Trigger)</f>
        <v>52706</v>
      </c>
      <c r="BB1906" s="101">
        <f>_xll.qlInterestRateIndexMaturity(Currency&amp;"ibor"&amp;Tenor,BA1906,Trigger)</f>
        <v>53071</v>
      </c>
      <c r="BC1906" s="246">
        <f>_xll.qlIndexFixing($AC$5,AZ1906,TRUE,_xll.ohTrigger(Trigger,Trigger12M))</f>
        <v>1.841523429540335E-2</v>
      </c>
      <c r="BD1906" s="246">
        <f>_xll.qlIndexFixing($BE$1,AZ1906,TRUE,_xll.ohTrigger(Trigger,Trigger12M))</f>
        <v>1.8495424752436596E-2</v>
      </c>
    </row>
    <row r="1907" spans="51:56" ht="11.25" customHeight="1" x14ac:dyDescent="0.25">
      <c r="AY1907" s="102" t="s">
        <v>83</v>
      </c>
      <c r="AZ1907" s="101">
        <f>_xll.qlInterestRateIndexFixingDate(Currency&amp;"ibor"&amp;Tenor,BA1907,Trigger)</f>
        <v>52709</v>
      </c>
      <c r="BA1907" s="101">
        <f>_xll.qlCalendarAdvance(Calendar,BA1906,AY1907,"f",,Trigger)</f>
        <v>52713</v>
      </c>
      <c r="BB1907" s="101">
        <f>_xll.qlInterestRateIndexMaturity(Currency&amp;"ibor"&amp;Tenor,BA1907,Trigger)</f>
        <v>53078</v>
      </c>
      <c r="BC1907" s="246">
        <f>_xll.qlIndexFixing($AC$5,AZ1907,TRUE,_xll.ohTrigger(Trigger,Trigger12M))</f>
        <v>1.8416367146609727E-2</v>
      </c>
      <c r="BD1907" s="246">
        <f>_xll.qlIndexFixing($BE$1,AZ1907,TRUE,_xll.ohTrigger(Trigger,Trigger12M))</f>
        <v>1.8496607298429779E-2</v>
      </c>
    </row>
    <row r="1908" spans="51:56" ht="11.25" customHeight="1" x14ac:dyDescent="0.25">
      <c r="AY1908" s="102" t="s">
        <v>83</v>
      </c>
      <c r="AZ1908" s="101">
        <f>_xll.qlInterestRateIndexFixingDate(Currency&amp;"ibor"&amp;Tenor,BA1908,Trigger)</f>
        <v>52716</v>
      </c>
      <c r="BA1908" s="101">
        <f>_xll.qlCalendarAdvance(Calendar,BA1907,AY1908,"f",,Trigger)</f>
        <v>52720</v>
      </c>
      <c r="BB1908" s="101">
        <f>_xll.qlInterestRateIndexMaturity(Currency&amp;"ibor"&amp;Tenor,BA1908,Trigger)</f>
        <v>53085</v>
      </c>
      <c r="BC1908" s="246">
        <f>_xll.qlIndexFixing($AC$5,AZ1908,TRUE,_xll.ohTrigger(Trigger,Trigger12M))</f>
        <v>1.8417500478602803E-2</v>
      </c>
      <c r="BD1908" s="246">
        <f>_xll.qlIndexFixing($BE$1,AZ1908,TRUE,_xll.ohTrigger(Trigger,Trigger12M))</f>
        <v>1.8497785422140367E-2</v>
      </c>
    </row>
    <row r="1909" spans="51:56" ht="11.25" customHeight="1" x14ac:dyDescent="0.25">
      <c r="AY1909" s="102" t="s">
        <v>83</v>
      </c>
      <c r="AZ1909" s="101">
        <f>_xll.qlInterestRateIndexFixingDate(Currency&amp;"ibor"&amp;Tenor,BA1909,Trigger)</f>
        <v>52723</v>
      </c>
      <c r="BA1909" s="101">
        <f>_xll.qlCalendarAdvance(Calendar,BA1908,AY1909,"f",,Trigger)</f>
        <v>52727</v>
      </c>
      <c r="BB1909" s="101">
        <f>_xll.qlInterestRateIndexMaturity(Currency&amp;"ibor"&amp;Tenor,BA1909,Trigger)</f>
        <v>53092</v>
      </c>
      <c r="BC1909" s="246">
        <f>_xll.qlIndexFixing($AC$5,AZ1909,TRUE,_xll.ohTrigger(Trigger,Trigger12M))</f>
        <v>1.8418634291385204E-2</v>
      </c>
      <c r="BD1909" s="246">
        <f>_xll.qlIndexFixing($BE$1,AZ1909,TRUE,_xll.ohTrigger(Trigger,Trigger12M))</f>
        <v>1.8498959123552372E-2</v>
      </c>
    </row>
    <row r="1910" spans="51:56" ht="11.25" customHeight="1" x14ac:dyDescent="0.25">
      <c r="AY1910" s="102" t="s">
        <v>83</v>
      </c>
      <c r="AZ1910" s="101">
        <f>_xll.qlInterestRateIndexFixingDate(Currency&amp;"ibor"&amp;Tenor,BA1910,Trigger)</f>
        <v>52730</v>
      </c>
      <c r="BA1910" s="101">
        <f>_xll.qlCalendarAdvance(Calendar,BA1909,AY1910,"f",,Trigger)</f>
        <v>52734</v>
      </c>
      <c r="BB1910" s="101">
        <f>_xll.qlInterestRateIndexMaturity(Currency&amp;"ibor"&amp;Tenor,BA1910,Trigger)</f>
        <v>53099</v>
      </c>
      <c r="BC1910" s="246">
        <f>_xll.qlIndexFixing($AC$5,AZ1910,TRUE,_xll.ohTrigger(Trigger,Trigger12M))</f>
        <v>1.8419768584957807E-2</v>
      </c>
      <c r="BD1910" s="246">
        <f>_xll.qlIndexFixing($BE$1,AZ1910,TRUE,_xll.ohTrigger(Trigger,Trigger12M))</f>
        <v>1.8500128402650248E-2</v>
      </c>
    </row>
    <row r="1911" spans="51:56" ht="11.25" customHeight="1" x14ac:dyDescent="0.25">
      <c r="AY1911" s="102" t="s">
        <v>83</v>
      </c>
      <c r="AZ1911" s="101">
        <f>_xll.qlInterestRateIndexFixingDate(Currency&amp;"ibor"&amp;Tenor,BA1911,Trigger)</f>
        <v>52737</v>
      </c>
      <c r="BA1911" s="101">
        <f>_xll.qlCalendarAdvance(Calendar,BA1910,AY1911,"f",,Trigger)</f>
        <v>52741</v>
      </c>
      <c r="BB1911" s="101">
        <f>_xll.qlInterestRateIndexMaturity(Currency&amp;"ibor"&amp;Tenor,BA1911,Trigger)</f>
        <v>53106</v>
      </c>
      <c r="BC1911" s="246">
        <f>_xll.qlIndexFixing($AC$5,AZ1911,TRUE,_xll.ohTrigger(Trigger,Trigger12M))</f>
        <v>1.8420903359322581E-2</v>
      </c>
      <c r="BD1911" s="246">
        <f>_xll.qlIndexFixing($BE$1,AZ1911,TRUE,_xll.ohTrigger(Trigger,Trigger12M))</f>
        <v>1.8501293259419096E-2</v>
      </c>
    </row>
    <row r="1912" spans="51:56" ht="11.25" customHeight="1" x14ac:dyDescent="0.25">
      <c r="AY1912" s="102" t="s">
        <v>83</v>
      </c>
      <c r="AZ1912" s="101">
        <f>_xll.qlInterestRateIndexFixingDate(Currency&amp;"ibor"&amp;Tenor,BA1912,Trigger)</f>
        <v>52744</v>
      </c>
      <c r="BA1912" s="101">
        <f>_xll.qlCalendarAdvance(Calendar,BA1911,AY1912,"f",,Trigger)</f>
        <v>52748</v>
      </c>
      <c r="BB1912" s="101">
        <f>_xll.qlInterestRateIndexMaturity(Currency&amp;"ibor"&amp;Tenor,BA1912,Trigger)</f>
        <v>53113</v>
      </c>
      <c r="BC1912" s="246">
        <f>_xll.qlIndexFixing($AC$5,AZ1912,TRUE,_xll.ohTrigger(Trigger,Trigger12M))</f>
        <v>1.8422038614480846E-2</v>
      </c>
      <c r="BD1912" s="246">
        <f>_xll.qlIndexFixing($BE$1,AZ1912,TRUE,_xll.ohTrigger(Trigger,Trigger12M))</f>
        <v>1.8502453693842718E-2</v>
      </c>
    </row>
    <row r="1913" spans="51:56" ht="11.25" customHeight="1" x14ac:dyDescent="0.25">
      <c r="AY1913" s="102" t="s">
        <v>83</v>
      </c>
      <c r="AZ1913" s="101">
        <f>_xll.qlInterestRateIndexFixingDate(Currency&amp;"ibor"&amp;Tenor,BA1913,Trigger)</f>
        <v>52751</v>
      </c>
      <c r="BA1913" s="101">
        <f>_xll.qlCalendarAdvance(Calendar,BA1912,AY1913,"f",,Trigger)</f>
        <v>52755</v>
      </c>
      <c r="BB1913" s="101">
        <f>_xll.qlInterestRateIndexMaturity(Currency&amp;"ibor"&amp;Tenor,BA1913,Trigger)</f>
        <v>53120</v>
      </c>
      <c r="BC1913" s="246">
        <f>_xll.qlIndexFixing($AC$5,AZ1913,TRUE,_xll.ohTrigger(Trigger,Trigger12M))</f>
        <v>1.8423174350434567E-2</v>
      </c>
      <c r="BD1913" s="246">
        <f>_xll.qlIndexFixing($BE$1,AZ1913,TRUE,_xll.ohTrigger(Trigger,Trigger12M))</f>
        <v>1.8503609705906657E-2</v>
      </c>
    </row>
    <row r="1914" spans="51:56" ht="11.25" customHeight="1" x14ac:dyDescent="0.25">
      <c r="AY1914" s="102" t="s">
        <v>83</v>
      </c>
      <c r="AZ1914" s="101">
        <f>_xll.qlInterestRateIndexFixingDate(Currency&amp;"ibor"&amp;Tenor,BA1914,Trigger)</f>
        <v>52758</v>
      </c>
      <c r="BA1914" s="101">
        <f>_xll.qlCalendarAdvance(Calendar,BA1913,AY1914,"f",,Trigger)</f>
        <v>52762</v>
      </c>
      <c r="BB1914" s="101">
        <f>_xll.qlInterestRateIndexMaturity(Currency&amp;"ibor"&amp;Tenor,BA1914,Trigger)</f>
        <v>53127</v>
      </c>
      <c r="BC1914" s="246">
        <f>_xll.qlIndexFixing($AC$5,AZ1914,TRUE,_xll.ohTrigger(Trigger,Trigger12M))</f>
        <v>1.8424310567185281E-2</v>
      </c>
      <c r="BD1914" s="246">
        <f>_xll.qlIndexFixing($BE$1,AZ1914,TRUE,_xll.ohTrigger(Trigger,Trigger12M))</f>
        <v>1.850476129559514E-2</v>
      </c>
    </row>
    <row r="1915" spans="51:56" ht="11.25" customHeight="1" x14ac:dyDescent="0.25">
      <c r="AY1915" s="102" t="s">
        <v>83</v>
      </c>
      <c r="AZ1915" s="101">
        <f>_xll.qlInterestRateIndexFixingDate(Currency&amp;"ibor"&amp;Tenor,BA1915,Trigger)</f>
        <v>52765</v>
      </c>
      <c r="BA1915" s="101">
        <f>_xll.qlCalendarAdvance(Calendar,BA1914,AY1915,"f",,Trigger)</f>
        <v>52769</v>
      </c>
      <c r="BB1915" s="101">
        <f>_xll.qlInterestRateIndexMaturity(Currency&amp;"ibor"&amp;Tenor,BA1915,Trigger)</f>
        <v>53134</v>
      </c>
      <c r="BC1915" s="246">
        <f>_xll.qlIndexFixing($AC$5,AZ1915,TRUE,_xll.ohTrigger(Trigger,Trigger12M))</f>
        <v>1.8425447264734739E-2</v>
      </c>
      <c r="BD1915" s="246">
        <f>_xll.qlIndexFixing($BE$1,AZ1915,TRUE,_xll.ohTrigger(Trigger,Trigger12M))</f>
        <v>1.8505908462892625E-2</v>
      </c>
    </row>
    <row r="1916" spans="51:56" ht="11.25" customHeight="1" x14ac:dyDescent="0.25">
      <c r="AY1916" s="102" t="s">
        <v>83</v>
      </c>
      <c r="AZ1916" s="101">
        <f>_xll.qlInterestRateIndexFixingDate(Currency&amp;"ibor"&amp;Tenor,BA1916,Trigger)</f>
        <v>52772</v>
      </c>
      <c r="BA1916" s="101">
        <f>_xll.qlCalendarAdvance(Calendar,BA1915,AY1916,"f",,Trigger)</f>
        <v>52776</v>
      </c>
      <c r="BB1916" s="101">
        <f>_xll.qlInterestRateIndexMaturity(Currency&amp;"ibor"&amp;Tenor,BA1916,Trigger)</f>
        <v>53141</v>
      </c>
      <c r="BC1916" s="246">
        <f>_xll.qlIndexFixing($AC$5,AZ1916,TRUE,_xll.ohTrigger(Trigger,Trigger12M))</f>
        <v>1.8426584443084249E-2</v>
      </c>
      <c r="BD1916" s="246">
        <f>_xll.qlIndexFixing($BE$1,AZ1916,TRUE,_xll.ohTrigger(Trigger,Trigger12M))</f>
        <v>1.8507051207784873E-2</v>
      </c>
    </row>
    <row r="1917" spans="51:56" ht="11.25" customHeight="1" x14ac:dyDescent="0.25">
      <c r="AY1917" s="102" t="s">
        <v>83</v>
      </c>
      <c r="AZ1917" s="101">
        <f>_xll.qlInterestRateIndexFixingDate(Currency&amp;"ibor"&amp;Tenor,BA1917,Trigger)</f>
        <v>52779</v>
      </c>
      <c r="BA1917" s="101">
        <f>_xll.qlCalendarAdvance(Calendar,BA1916,AY1917,"f",,Trigger)</f>
        <v>52783</v>
      </c>
      <c r="BB1917" s="101">
        <f>_xll.qlInterestRateIndexMaturity(Currency&amp;"ibor"&amp;Tenor,BA1917,Trigger)</f>
        <v>53148</v>
      </c>
      <c r="BC1917" s="246">
        <f>_xll.qlIndexFixing($AC$5,AZ1917,TRUE,_xll.ohTrigger(Trigger,Trigger12M))</f>
        <v>1.8427688109177342E-2</v>
      </c>
      <c r="BD1917" s="246">
        <f>_xll.qlIndexFixing($BE$1,AZ1917,TRUE,_xll.ohTrigger(Trigger,Trigger12M))</f>
        <v>1.8508189528719372E-2</v>
      </c>
    </row>
    <row r="1918" spans="51:56" ht="11.25" customHeight="1" x14ac:dyDescent="0.25">
      <c r="AY1918" s="102" t="s">
        <v>83</v>
      </c>
      <c r="AZ1918" s="101">
        <f>_xll.qlInterestRateIndexFixingDate(Currency&amp;"ibor"&amp;Tenor,BA1918,Trigger)</f>
        <v>52786</v>
      </c>
      <c r="BA1918" s="101">
        <f>_xll.qlCalendarAdvance(Calendar,BA1917,AY1918,"f",,Trigger)</f>
        <v>52790</v>
      </c>
      <c r="BB1918" s="101">
        <f>_xll.qlInterestRateIndexMaturity(Currency&amp;"ibor"&amp;Tenor,BA1918,Trigger)</f>
        <v>53155</v>
      </c>
      <c r="BC1918" s="246">
        <f>_xll.qlIndexFixing($AC$5,AZ1918,TRUE,_xll.ohTrigger(Trigger,Trigger12M))</f>
        <v>1.8428525554086816E-2</v>
      </c>
      <c r="BD1918" s="246">
        <f>_xll.qlIndexFixing($BE$1,AZ1918,TRUE,_xll.ohTrigger(Trigger,Trigger12M))</f>
        <v>1.8509323290255533E-2</v>
      </c>
    </row>
    <row r="1919" spans="51:56" ht="11.25" customHeight="1" x14ac:dyDescent="0.25">
      <c r="AY1919" s="102" t="s">
        <v>83</v>
      </c>
      <c r="AZ1919" s="101">
        <f>_xll.qlInterestRateIndexFixingDate(Currency&amp;"ibor"&amp;Tenor,BA1919,Trigger)</f>
        <v>52793</v>
      </c>
      <c r="BA1919" s="101">
        <f>_xll.qlCalendarAdvance(Calendar,BA1918,AY1919,"f",,Trigger)</f>
        <v>52797</v>
      </c>
      <c r="BB1919" s="101">
        <f>_xll.qlInterestRateIndexMaturity(Currency&amp;"ibor"&amp;Tenor,BA1919,Trigger)</f>
        <v>53162</v>
      </c>
      <c r="BC1919" s="246">
        <f>_xll.qlIndexFixing($AC$5,AZ1919,TRUE,_xll.ohTrigger(Trigger,Trigger12M))</f>
        <v>1.8429363079534605E-2</v>
      </c>
      <c r="BD1919" s="246">
        <f>_xll.qlIndexFixing($BE$1,AZ1919,TRUE,_xll.ohTrigger(Trigger,Trigger12M))</f>
        <v>1.8510452121060582E-2</v>
      </c>
    </row>
    <row r="1920" spans="51:56" ht="11.25" customHeight="1" x14ac:dyDescent="0.25">
      <c r="AY1920" s="102" t="s">
        <v>83</v>
      </c>
      <c r="AZ1920" s="101">
        <f>_xll.qlInterestRateIndexFixingDate(Currency&amp;"ibor"&amp;Tenor,BA1920,Trigger)</f>
        <v>52800</v>
      </c>
      <c r="BA1920" s="101">
        <f>_xll.qlCalendarAdvance(Calendar,BA1919,AY1920,"f",,Trigger)</f>
        <v>52804</v>
      </c>
      <c r="BB1920" s="101">
        <f>_xll.qlInterestRateIndexMaturity(Currency&amp;"ibor"&amp;Tenor,BA1920,Trigger)</f>
        <v>53169</v>
      </c>
      <c r="BC1920" s="246">
        <f>_xll.qlIndexFixing($AC$5,AZ1920,TRUE,_xll.ohTrigger(Trigger,Trigger12M))</f>
        <v>1.8430200685521148E-2</v>
      </c>
      <c r="BD1920" s="246">
        <f>_xll.qlIndexFixing($BE$1,AZ1920,TRUE,_xll.ohTrigger(Trigger,Trigger12M))</f>
        <v>1.851157562578808E-2</v>
      </c>
    </row>
    <row r="1921" spans="51:56" ht="11.25" customHeight="1" x14ac:dyDescent="0.25">
      <c r="AY1921" s="102" t="s">
        <v>83</v>
      </c>
      <c r="AZ1921" s="101">
        <f>_xll.qlInterestRateIndexFixingDate(Currency&amp;"ibor"&amp;Tenor,BA1921,Trigger)</f>
        <v>52807</v>
      </c>
      <c r="BA1921" s="101">
        <f>_xll.qlCalendarAdvance(Calendar,BA1920,AY1921,"f",,Trigger)</f>
        <v>52811</v>
      </c>
      <c r="BB1921" s="101">
        <f>_xll.qlInterestRateIndexMaturity(Currency&amp;"ibor"&amp;Tenor,BA1921,Trigger)</f>
        <v>53176</v>
      </c>
      <c r="BC1921" s="246">
        <f>_xll.qlIndexFixing($AC$5,AZ1921,TRUE,_xll.ohTrigger(Trigger,Trigger12M))</f>
        <v>1.8431038372046224E-2</v>
      </c>
      <c r="BD1921" s="246">
        <f>_xll.qlIndexFixing($BE$1,AZ1921,TRUE,_xll.ohTrigger(Trigger,Trigger12M))</f>
        <v>1.8512693409091147E-2</v>
      </c>
    </row>
    <row r="1922" spans="51:56" ht="11.25" customHeight="1" x14ac:dyDescent="0.25">
      <c r="AY1922" s="102" t="s">
        <v>83</v>
      </c>
      <c r="AZ1922" s="101">
        <f>_xll.qlInterestRateIndexFixingDate(Currency&amp;"ibor"&amp;Tenor,BA1922,Trigger)</f>
        <v>52814</v>
      </c>
      <c r="BA1922" s="101">
        <f>_xll.qlCalendarAdvance(Calendar,BA1921,AY1922,"f",,Trigger)</f>
        <v>52818</v>
      </c>
      <c r="BB1922" s="101">
        <f>_xll.qlInterestRateIndexMaturity(Currency&amp;"ibor"&amp;Tenor,BA1922,Trigger)</f>
        <v>53183</v>
      </c>
      <c r="BC1922" s="246">
        <f>_xll.qlIndexFixing($AC$5,AZ1922,TRUE,_xll.ohTrigger(Trigger,Trigger12M))</f>
        <v>1.8431876139110275E-2</v>
      </c>
      <c r="BD1922" s="246">
        <f>_xll.qlIndexFixing($BE$1,AZ1922,TRUE,_xll.ohTrigger(Trigger,Trigger12M))</f>
        <v>1.8513805075620279E-2</v>
      </c>
    </row>
    <row r="1923" spans="51:56" ht="11.25" customHeight="1" x14ac:dyDescent="0.25">
      <c r="AY1923" s="102" t="s">
        <v>83</v>
      </c>
      <c r="AZ1923" s="101">
        <f>_xll.qlInterestRateIndexFixingDate(Currency&amp;"ibor"&amp;Tenor,BA1923,Trigger)</f>
        <v>52821</v>
      </c>
      <c r="BA1923" s="101">
        <f>_xll.qlCalendarAdvance(Calendar,BA1922,AY1923,"f",,Trigger)</f>
        <v>52825</v>
      </c>
      <c r="BB1923" s="101">
        <f>_xll.qlInterestRateIndexMaturity(Currency&amp;"ibor"&amp;Tenor,BA1923,Trigger)</f>
        <v>53190</v>
      </c>
      <c r="BC1923" s="246">
        <f>_xll.qlIndexFixing($AC$5,AZ1923,TRUE,_xll.ohTrigger(Trigger,Trigger12M))</f>
        <v>1.8432713986713735E-2</v>
      </c>
      <c r="BD1923" s="246">
        <f>_xll.qlIndexFixing($BE$1,AZ1923,TRUE,_xll.ohTrigger(Trigger,Trigger12M))</f>
        <v>1.8514910230024433E-2</v>
      </c>
    </row>
    <row r="1924" spans="51:56" ht="11.25" customHeight="1" x14ac:dyDescent="0.25">
      <c r="AY1924" s="102" t="s">
        <v>83</v>
      </c>
      <c r="AZ1924" s="101">
        <f>_xll.qlInterestRateIndexFixingDate(Currency&amp;"ibor"&amp;Tenor,BA1924,Trigger)</f>
        <v>52828</v>
      </c>
      <c r="BA1924" s="101">
        <f>_xll.qlCalendarAdvance(Calendar,BA1923,AY1924,"f",,Trigger)</f>
        <v>52832</v>
      </c>
      <c r="BB1924" s="101">
        <f>_xll.qlInterestRateIndexMaturity(Currency&amp;"ibor"&amp;Tenor,BA1924,Trigger)</f>
        <v>53197</v>
      </c>
      <c r="BC1924" s="246">
        <f>_xll.qlIndexFixing($AC$5,AZ1924,TRUE,_xll.ohTrigger(Trigger,Trigger12M))</f>
        <v>1.8433551914856825E-2</v>
      </c>
      <c r="BD1924" s="246">
        <f>_xll.qlIndexFixing($BE$1,AZ1924,TRUE,_xll.ohTrigger(Trigger,Trigger12M))</f>
        <v>1.8516008476950601E-2</v>
      </c>
    </row>
    <row r="1925" spans="51:56" ht="11.25" customHeight="1" x14ac:dyDescent="0.25">
      <c r="AY1925" s="102" t="s">
        <v>83</v>
      </c>
      <c r="AZ1925" s="101">
        <f>_xll.qlInterestRateIndexFixingDate(Currency&amp;"ibor"&amp;Tenor,BA1925,Trigger)</f>
        <v>52835</v>
      </c>
      <c r="BA1925" s="101">
        <f>_xll.qlCalendarAdvance(Calendar,BA1924,AY1925,"f",,Trigger)</f>
        <v>52839</v>
      </c>
      <c r="BB1925" s="101">
        <f>_xll.qlInterestRateIndexMaturity(Currency&amp;"ibor"&amp;Tenor,BA1925,Trigger)</f>
        <v>53204</v>
      </c>
      <c r="BC1925" s="246">
        <f>_xll.qlIndexFixing($AC$5,AZ1925,TRUE,_xll.ohTrigger(Trigger,Trigger12M))</f>
        <v>1.8434389923539327E-2</v>
      </c>
      <c r="BD1925" s="246">
        <f>_xll.qlIndexFixing($BE$1,AZ1925,TRUE,_xll.ohTrigger(Trigger,Trigger12M))</f>
        <v>1.8517099421045336E-2</v>
      </c>
    </row>
    <row r="1926" spans="51:56" ht="11.25" customHeight="1" x14ac:dyDescent="0.25">
      <c r="AY1926" s="102" t="s">
        <v>83</v>
      </c>
      <c r="AZ1926" s="101">
        <f>_xll.qlInterestRateIndexFixingDate(Currency&amp;"ibor"&amp;Tenor,BA1926,Trigger)</f>
        <v>52842</v>
      </c>
      <c r="BA1926" s="101">
        <f>_xll.qlCalendarAdvance(Calendar,BA1925,AY1926,"f",,Trigger)</f>
        <v>52846</v>
      </c>
      <c r="BB1926" s="101">
        <f>_xll.qlInterestRateIndexMaturity(Currency&amp;"ibor"&amp;Tenor,BA1926,Trigger)</f>
        <v>53211</v>
      </c>
      <c r="BC1926" s="246">
        <f>_xll.qlIndexFixing($AC$5,AZ1926,TRUE,_xll.ohTrigger(Trigger,Trigger12M))</f>
        <v>1.8435228012761238E-2</v>
      </c>
      <c r="BD1926" s="246">
        <f>_xll.qlIndexFixing($BE$1,AZ1926,TRUE,_xll.ohTrigger(Trigger,Trigger12M))</f>
        <v>1.8518182666952335E-2</v>
      </c>
    </row>
    <row r="1927" spans="51:56" ht="11.25" customHeight="1" x14ac:dyDescent="0.25">
      <c r="AY1927" s="102" t="s">
        <v>83</v>
      </c>
      <c r="AZ1927" s="101">
        <f>_xll.qlInterestRateIndexFixingDate(Currency&amp;"ibor"&amp;Tenor,BA1927,Trigger)</f>
        <v>52849</v>
      </c>
      <c r="BA1927" s="101">
        <f>_xll.qlCalendarAdvance(Calendar,BA1926,AY1927,"f",,Trigger)</f>
        <v>52853</v>
      </c>
      <c r="BB1927" s="101">
        <f>_xll.qlInterestRateIndexMaturity(Currency&amp;"ibor"&amp;Tenor,BA1927,Trigger)</f>
        <v>53218</v>
      </c>
      <c r="BC1927" s="246">
        <f>_xll.qlIndexFixing($AC$5,AZ1927,TRUE,_xll.ohTrigger(Trigger,Trigger12M))</f>
        <v>1.8436066182523438E-2</v>
      </c>
      <c r="BD1927" s="246">
        <f>_xll.qlIndexFixing($BE$1,AZ1927,TRUE,_xll.ohTrigger(Trigger,Trigger12M))</f>
        <v>1.8519257819314874E-2</v>
      </c>
    </row>
    <row r="1928" spans="51:56" ht="11.25" customHeight="1" x14ac:dyDescent="0.25">
      <c r="AY1928" s="102" t="s">
        <v>83</v>
      </c>
      <c r="AZ1928" s="101">
        <f>_xll.qlInterestRateIndexFixingDate(Currency&amp;"ibor"&amp;Tenor,BA1928,Trigger)</f>
        <v>52856</v>
      </c>
      <c r="BA1928" s="101">
        <f>_xll.qlCalendarAdvance(Calendar,BA1927,AY1928,"f",,Trigger)</f>
        <v>52860</v>
      </c>
      <c r="BB1928" s="101">
        <f>_xll.qlInterestRateIndexMaturity(Currency&amp;"ibor"&amp;Tenor,BA1928,Trigger)</f>
        <v>53225</v>
      </c>
      <c r="BC1928" s="246">
        <f>_xll.qlIndexFixing($AC$5,AZ1928,TRUE,_xll.ohTrigger(Trigger,Trigger12M))</f>
        <v>1.8436904432825925E-2</v>
      </c>
      <c r="BD1928" s="246">
        <f>_xll.qlIndexFixing($BE$1,AZ1928,TRUE,_xll.ohTrigger(Trigger,Trigger12M))</f>
        <v>1.8520324482773583E-2</v>
      </c>
    </row>
    <row r="1929" spans="51:56" ht="11.25" customHeight="1" x14ac:dyDescent="0.25">
      <c r="AY1929" s="102" t="s">
        <v>83</v>
      </c>
      <c r="AZ1929" s="101">
        <f>_xll.qlInterestRateIndexFixingDate(Currency&amp;"ibor"&amp;Tenor,BA1929,Trigger)</f>
        <v>52863</v>
      </c>
      <c r="BA1929" s="101">
        <f>_xll.qlCalendarAdvance(Calendar,BA1928,AY1929,"f",,Trigger)</f>
        <v>52867</v>
      </c>
      <c r="BB1929" s="101">
        <f>_xll.qlInterestRateIndexMaturity(Currency&amp;"ibor"&amp;Tenor,BA1929,Trigger)</f>
        <v>53232</v>
      </c>
      <c r="BC1929" s="246">
        <f>_xll.qlIndexFixing($AC$5,AZ1929,TRUE,_xll.ohTrigger(Trigger,Trigger12M))</f>
        <v>1.8437742763668916E-2</v>
      </c>
      <c r="BD1929" s="246">
        <f>_xll.qlIndexFixing($BE$1,AZ1929,TRUE,_xll.ohTrigger(Trigger,Trigger12M))</f>
        <v>1.8521382261968887E-2</v>
      </c>
    </row>
    <row r="1930" spans="51:56" ht="11.25" customHeight="1" x14ac:dyDescent="0.25">
      <c r="AY1930" s="102" t="s">
        <v>83</v>
      </c>
      <c r="AZ1930" s="101">
        <f>_xll.qlInterestRateIndexFixingDate(Currency&amp;"ibor"&amp;Tenor,BA1930,Trigger)</f>
        <v>52870</v>
      </c>
      <c r="BA1930" s="101">
        <f>_xll.qlCalendarAdvance(Calendar,BA1929,AY1930,"f",,Trigger)</f>
        <v>52874</v>
      </c>
      <c r="BB1930" s="101">
        <f>_xll.qlInterestRateIndexMaturity(Currency&amp;"ibor"&amp;Tenor,BA1930,Trigger)</f>
        <v>53239</v>
      </c>
      <c r="BC1930" s="246">
        <f>_xll.qlIndexFixing($AC$5,AZ1930,TRUE,_xll.ohTrigger(Trigger,Trigger12M))</f>
        <v>1.8438581175052194E-2</v>
      </c>
      <c r="BD1930" s="246">
        <f>_xll.qlIndexFixing($BE$1,AZ1930,TRUE,_xll.ohTrigger(Trigger,Trigger12M))</f>
        <v>1.8522430761538575E-2</v>
      </c>
    </row>
    <row r="1931" spans="51:56" ht="11.25" customHeight="1" x14ac:dyDescent="0.25">
      <c r="AY1931" s="102" t="s">
        <v>83</v>
      </c>
      <c r="AZ1931" s="101">
        <f>_xll.qlInterestRateIndexFixingDate(Currency&amp;"ibor"&amp;Tenor,BA1931,Trigger)</f>
        <v>52877</v>
      </c>
      <c r="BA1931" s="101">
        <f>_xll.qlCalendarAdvance(Calendar,BA1930,AY1931,"f",,Trigger)</f>
        <v>52881</v>
      </c>
      <c r="BB1931" s="101">
        <f>_xll.qlInterestRateIndexMaturity(Currency&amp;"ibor"&amp;Tenor,BA1931,Trigger)</f>
        <v>53246</v>
      </c>
      <c r="BC1931" s="246">
        <f>_xll.qlIndexFixing($AC$5,AZ1931,TRUE,_xll.ohTrigger(Trigger,Trigger12M))</f>
        <v>1.8439419666976636E-2</v>
      </c>
      <c r="BD1931" s="246">
        <f>_xll.qlIndexFixing($BE$1,AZ1931,TRUE,_xll.ohTrigger(Trigger,Trigger12M))</f>
        <v>1.8523469586119778E-2</v>
      </c>
    </row>
    <row r="1932" spans="51:56" ht="11.25" customHeight="1" x14ac:dyDescent="0.25">
      <c r="AY1932" s="102" t="s">
        <v>83</v>
      </c>
      <c r="AZ1932" s="101">
        <f>_xll.qlInterestRateIndexFixingDate(Currency&amp;"ibor"&amp;Tenor,BA1932,Trigger)</f>
        <v>52884</v>
      </c>
      <c r="BA1932" s="101">
        <f>_xll.qlCalendarAdvance(Calendar,BA1931,AY1932,"f",,Trigger)</f>
        <v>52888</v>
      </c>
      <c r="BB1932" s="101">
        <f>_xll.qlInterestRateIndexMaturity(Currency&amp;"ibor"&amp;Tenor,BA1932,Trigger)</f>
        <v>53253</v>
      </c>
      <c r="BC1932" s="246">
        <f>_xll.qlIndexFixing($AC$5,AZ1932,TRUE,_xll.ohTrigger(Trigger,Trigger12M))</f>
        <v>1.8440258239442019E-2</v>
      </c>
      <c r="BD1932" s="246">
        <f>_xll.qlIndexFixing($BE$1,AZ1932,TRUE,_xll.ohTrigger(Trigger,Trigger12M))</f>
        <v>1.8524498340348104E-2</v>
      </c>
    </row>
    <row r="1933" spans="51:56" ht="11.25" customHeight="1" x14ac:dyDescent="0.25">
      <c r="AY1933" s="102" t="s">
        <v>83</v>
      </c>
      <c r="AZ1933" s="101">
        <f>_xll.qlInterestRateIndexFixingDate(Currency&amp;"ibor"&amp;Tenor,BA1933,Trigger)</f>
        <v>52891</v>
      </c>
      <c r="BA1933" s="101">
        <f>_xll.qlCalendarAdvance(Calendar,BA1932,AY1933,"f",,Trigger)</f>
        <v>52895</v>
      </c>
      <c r="BB1933" s="101">
        <f>_xll.qlInterestRateIndexMaturity(Currency&amp;"ibor"&amp;Tenor,BA1933,Trigger)</f>
        <v>53260</v>
      </c>
      <c r="BC1933" s="246">
        <f>_xll.qlIndexFixing($AC$5,AZ1933,TRUE,_xll.ohTrigger(Trigger,Trigger12M))</f>
        <v>1.8441096892448567E-2</v>
      </c>
      <c r="BD1933" s="246">
        <f>_xll.qlIndexFixing($BE$1,AZ1933,TRUE,_xll.ohTrigger(Trigger,Trigger12M))</f>
        <v>1.852551662885784E-2</v>
      </c>
    </row>
    <row r="1934" spans="51:56" ht="11.25" customHeight="1" x14ac:dyDescent="0.25">
      <c r="AY1934" s="102" t="s">
        <v>83</v>
      </c>
      <c r="AZ1934" s="101">
        <f>_xll.qlInterestRateIndexFixingDate(Currency&amp;"ibor"&amp;Tenor,BA1934,Trigger)</f>
        <v>52898</v>
      </c>
      <c r="BA1934" s="101">
        <f>_xll.qlCalendarAdvance(Calendar,BA1933,AY1934,"f",,Trigger)</f>
        <v>52902</v>
      </c>
      <c r="BB1934" s="101">
        <f>_xll.qlInterestRateIndexMaturity(Currency&amp;"ibor"&amp;Tenor,BA1934,Trigger)</f>
        <v>53267</v>
      </c>
      <c r="BC1934" s="246">
        <f>_xll.qlIndexFixing($AC$5,AZ1934,TRUE,_xll.ohTrigger(Trigger,Trigger12M))</f>
        <v>1.8441935625996279E-2</v>
      </c>
      <c r="BD1934" s="246">
        <f>_xll.qlIndexFixing($BE$1,AZ1934,TRUE,_xll.ohTrigger(Trigger,Trigger12M))</f>
        <v>1.852652405628195E-2</v>
      </c>
    </row>
    <row r="1935" spans="51:56" ht="11.25" customHeight="1" x14ac:dyDescent="0.25">
      <c r="AY1935" s="102" t="s">
        <v>83</v>
      </c>
      <c r="AZ1935" s="101">
        <f>_xll.qlInterestRateIndexFixingDate(Currency&amp;"ibor"&amp;Tenor,BA1935,Trigger)</f>
        <v>52905</v>
      </c>
      <c r="BA1935" s="101">
        <f>_xll.qlCalendarAdvance(Calendar,BA1934,AY1935,"f",,Trigger)</f>
        <v>52909</v>
      </c>
      <c r="BB1935" s="101">
        <f>_xll.qlInterestRateIndexMaturity(Currency&amp;"ibor"&amp;Tenor,BA1935,Trigger)</f>
        <v>53274</v>
      </c>
      <c r="BC1935" s="246">
        <f>_xll.qlIndexFixing($AC$5,AZ1935,TRUE,_xll.ohTrigger(Trigger,Trigger12M))</f>
        <v>1.8442774440085807E-2</v>
      </c>
      <c r="BD1935" s="246">
        <f>_xll.qlIndexFixing($BE$1,AZ1935,TRUE,_xll.ohTrigger(Trigger,Trigger12M))</f>
        <v>1.8527520227251664E-2</v>
      </c>
    </row>
    <row r="1936" spans="51:56" ht="11.25" customHeight="1" x14ac:dyDescent="0.25">
      <c r="AY1936" s="102" t="s">
        <v>83</v>
      </c>
      <c r="AZ1936" s="101">
        <f>_xll.qlInterestRateIndexFixingDate(Currency&amp;"ibor"&amp;Tenor,BA1936,Trigger)</f>
        <v>52912</v>
      </c>
      <c r="BA1936" s="101">
        <f>_xll.qlCalendarAdvance(Calendar,BA1935,AY1936,"f",,Trigger)</f>
        <v>52916</v>
      </c>
      <c r="BB1936" s="101">
        <f>_xll.qlInterestRateIndexMaturity(Currency&amp;"ibor"&amp;Tenor,BA1936,Trigger)</f>
        <v>53281</v>
      </c>
      <c r="BC1936" s="246">
        <f>_xll.qlIndexFixing($AC$5,AZ1936,TRUE,_xll.ohTrigger(Trigger,Trigger12M))</f>
        <v>1.8443613334717158E-2</v>
      </c>
      <c r="BD1936" s="246">
        <f>_xll.qlIndexFixing($BE$1,AZ1936,TRUE,_xll.ohTrigger(Trigger,Trigger12M))</f>
        <v>1.8528504746398201E-2</v>
      </c>
    </row>
    <row r="1937" spans="51:56" ht="11.25" customHeight="1" x14ac:dyDescent="0.25">
      <c r="AY1937" s="102" t="s">
        <v>83</v>
      </c>
      <c r="AZ1937" s="101">
        <f>_xll.qlInterestRateIndexFixingDate(Currency&amp;"ibor"&amp;Tenor,BA1937,Trigger)</f>
        <v>52919</v>
      </c>
      <c r="BA1937" s="101">
        <f>_xll.qlCalendarAdvance(Calendar,BA1936,AY1937,"f",,Trigger)</f>
        <v>52923</v>
      </c>
      <c r="BB1937" s="101">
        <f>_xll.qlInterestRateIndexMaturity(Currency&amp;"ibor"&amp;Tenor,BA1937,Trigger)</f>
        <v>53288</v>
      </c>
      <c r="BC1937" s="246">
        <f>_xll.qlIndexFixing($AC$5,AZ1937,TRUE,_xll.ohTrigger(Trigger,Trigger12M))</f>
        <v>1.8444452309890547E-2</v>
      </c>
      <c r="BD1937" s="246">
        <f>_xll.qlIndexFixing($BE$1,AZ1937,TRUE,_xll.ohTrigger(Trigger,Trigger12M))</f>
        <v>1.852947721835059E-2</v>
      </c>
    </row>
    <row r="1938" spans="51:56" ht="11.25" customHeight="1" x14ac:dyDescent="0.25">
      <c r="AY1938" s="102" t="s">
        <v>83</v>
      </c>
      <c r="AZ1938" s="101">
        <f>_xll.qlInterestRateIndexFixingDate(Currency&amp;"ibor"&amp;Tenor,BA1938,Trigger)</f>
        <v>52926</v>
      </c>
      <c r="BA1938" s="101">
        <f>_xll.qlCalendarAdvance(Calendar,BA1937,AY1938,"f",,Trigger)</f>
        <v>52930</v>
      </c>
      <c r="BB1938" s="101">
        <f>_xll.qlInterestRateIndexMaturity(Currency&amp;"ibor"&amp;Tenor,BA1938,Trigger)</f>
        <v>53295</v>
      </c>
      <c r="BC1938" s="246">
        <f>_xll.qlIndexFixing($AC$5,AZ1938,TRUE,_xll.ohTrigger(Trigger,Trigger12M))</f>
        <v>1.8445291365606194E-2</v>
      </c>
      <c r="BD1938" s="246">
        <f>_xll.qlIndexFixing($BE$1,AZ1938,TRUE,_xll.ohTrigger(Trigger,Trigger12M))</f>
        <v>1.8530437247736987E-2</v>
      </c>
    </row>
    <row r="1939" spans="51:56" ht="11.25" customHeight="1" x14ac:dyDescent="0.25">
      <c r="AY1939" s="102" t="s">
        <v>83</v>
      </c>
      <c r="AZ1939" s="101">
        <f>_xll.qlInterestRateIndexFixingDate(Currency&amp;"ibor"&amp;Tenor,BA1939,Trigger)</f>
        <v>52933</v>
      </c>
      <c r="BA1939" s="101">
        <f>_xll.qlCalendarAdvance(Calendar,BA1938,AY1939,"f",,Trigger)</f>
        <v>52937</v>
      </c>
      <c r="BB1939" s="101">
        <f>_xll.qlInterestRateIndexMaturity(Currency&amp;"ibor"&amp;Tenor,BA1939,Trigger)</f>
        <v>53302</v>
      </c>
      <c r="BC1939" s="246">
        <f>_xll.qlIndexFixing($AC$5,AZ1939,TRUE,_xll.ohTrigger(Trigger,Trigger12M))</f>
        <v>1.8446130501864097E-2</v>
      </c>
      <c r="BD1939" s="246">
        <f>_xll.qlIndexFixing($BE$1,AZ1939,TRUE,_xll.ohTrigger(Trigger,Trigger12M))</f>
        <v>1.8531384439184895E-2</v>
      </c>
    </row>
    <row r="1940" spans="51:56" ht="11.25" customHeight="1" x14ac:dyDescent="0.25">
      <c r="AY1940" s="102" t="s">
        <v>83</v>
      </c>
      <c r="AZ1940" s="101">
        <f>_xll.qlInterestRateIndexFixingDate(Currency&amp;"ibor"&amp;Tenor,BA1940,Trigger)</f>
        <v>52940</v>
      </c>
      <c r="BA1940" s="101">
        <f>_xll.qlCalendarAdvance(Calendar,BA1939,AY1940,"f",,Trigger)</f>
        <v>52944</v>
      </c>
      <c r="BB1940" s="101">
        <f>_xll.qlInterestRateIndexMaturity(Currency&amp;"ibor"&amp;Tenor,BA1940,Trigger)</f>
        <v>53309</v>
      </c>
      <c r="BC1940" s="246">
        <f>_xll.qlIndexFixing($AC$5,AZ1940,TRUE,_xll.ohTrigger(Trigger,Trigger12M))</f>
        <v>1.8446969718664698E-2</v>
      </c>
      <c r="BD1940" s="246">
        <f>_xll.qlIndexFixing($BE$1,AZ1940,TRUE,_xll.ohTrigger(Trigger,Trigger12M))</f>
        <v>1.8532318397320054E-2</v>
      </c>
    </row>
    <row r="1941" spans="51:56" ht="11.25" customHeight="1" x14ac:dyDescent="0.25">
      <c r="AY1941" s="102" t="s">
        <v>83</v>
      </c>
      <c r="AZ1941" s="101">
        <f>_xll.qlInterestRateIndexFixingDate(Currency&amp;"ibor"&amp;Tenor,BA1941,Trigger)</f>
        <v>52947</v>
      </c>
      <c r="BA1941" s="101">
        <f>_xll.qlCalendarAdvance(Calendar,BA1940,AY1941,"f",,Trigger)</f>
        <v>52951</v>
      </c>
      <c r="BB1941" s="101">
        <f>_xll.qlInterestRateIndexMaturity(Currency&amp;"ibor"&amp;Tenor,BA1941,Trigger)</f>
        <v>53316</v>
      </c>
      <c r="BC1941" s="246">
        <f>_xll.qlIndexFixing($AC$5,AZ1941,TRUE,_xll.ohTrigger(Trigger,Trigger12M))</f>
        <v>1.8447809016007774E-2</v>
      </c>
      <c r="BD1941" s="246">
        <f>_xll.qlIndexFixing($BE$1,AZ1941,TRUE,_xll.ohTrigger(Trigger,Trigger12M))</f>
        <v>1.8533238726768209E-2</v>
      </c>
    </row>
    <row r="1942" spans="51:56" ht="11.25" customHeight="1" x14ac:dyDescent="0.25">
      <c r="AY1942" s="102" t="s">
        <v>83</v>
      </c>
      <c r="AZ1942" s="101">
        <f>_xll.qlInterestRateIndexFixingDate(Currency&amp;"ibor"&amp;Tenor,BA1942,Trigger)</f>
        <v>52953</v>
      </c>
      <c r="BA1942" s="101">
        <f>_xll.qlCalendarAdvance(Calendar,BA1941,AY1942,"f",,Trigger)</f>
        <v>52958</v>
      </c>
      <c r="BB1942" s="101">
        <f>_xll.qlInterestRateIndexMaturity(Currency&amp;"ibor"&amp;Tenor,BA1942,Trigger)</f>
        <v>53323</v>
      </c>
      <c r="BC1942" s="246">
        <f>_xll.qlIndexFixing($AC$5,AZ1942,TRUE,_xll.ohTrigger(Trigger,Trigger12M))</f>
        <v>1.8448648393894422E-2</v>
      </c>
      <c r="BD1942" s="246">
        <f>_xll.qlIndexFixing($BE$1,AZ1942,TRUE,_xll.ohTrigger(Trigger,Trigger12M))</f>
        <v>1.8534145032153362E-2</v>
      </c>
    </row>
    <row r="1943" spans="51:56" ht="11.25" customHeight="1" x14ac:dyDescent="0.25">
      <c r="AY1943" s="102" t="s">
        <v>83</v>
      </c>
      <c r="AZ1943" s="101">
        <f>_xll.qlInterestRateIndexFixingDate(Currency&amp;"ibor"&amp;Tenor,BA1943,Trigger)</f>
        <v>52961</v>
      </c>
      <c r="BA1943" s="101">
        <f>_xll.qlCalendarAdvance(Calendar,BA1942,AY1943,"f",,Trigger)</f>
        <v>52965</v>
      </c>
      <c r="BB1943" s="101">
        <f>_xll.qlInterestRateIndexMaturity(Currency&amp;"ibor"&amp;Tenor,BA1943,Trigger)</f>
        <v>53330</v>
      </c>
      <c r="BC1943" s="246">
        <f>_xll.qlIndexFixing($AC$5,AZ1943,TRUE,_xll.ohTrigger(Trigger,Trigger12M))</f>
        <v>1.8449487852323986E-2</v>
      </c>
      <c r="BD1943" s="246">
        <f>_xll.qlIndexFixing($BE$1,AZ1943,TRUE,_xll.ohTrigger(Trigger,Trigger12M))</f>
        <v>1.8535036918099282E-2</v>
      </c>
    </row>
    <row r="1944" spans="51:56" ht="11.25" customHeight="1" x14ac:dyDescent="0.25">
      <c r="AY1944" s="102" t="s">
        <v>83</v>
      </c>
      <c r="AZ1944" s="101">
        <f>_xll.qlInterestRateIndexFixingDate(Currency&amp;"ibor"&amp;Tenor,BA1944,Trigger)</f>
        <v>52968</v>
      </c>
      <c r="BA1944" s="101">
        <f>_xll.qlCalendarAdvance(Calendar,BA1943,AY1944,"f",,Trigger)</f>
        <v>52972</v>
      </c>
      <c r="BB1944" s="101">
        <f>_xll.qlInterestRateIndexMaturity(Currency&amp;"ibor"&amp;Tenor,BA1944,Trigger)</f>
        <v>53337</v>
      </c>
      <c r="BC1944" s="246">
        <f>_xll.qlIndexFixing($AC$5,AZ1944,TRUE,_xll.ohTrigger(Trigger,Trigger12M))</f>
        <v>1.8450327391297122E-2</v>
      </c>
      <c r="BD1944" s="246">
        <f>_xll.qlIndexFixing($BE$1,AZ1944,TRUE,_xll.ohTrigger(Trigger,Trigger12M))</f>
        <v>1.8535913989228429E-2</v>
      </c>
    </row>
    <row r="1945" spans="51:56" ht="11.25" customHeight="1" x14ac:dyDescent="0.25">
      <c r="AY1945" s="102" t="s">
        <v>83</v>
      </c>
      <c r="AZ1945" s="101">
        <f>_xll.qlInterestRateIndexFixingDate(Currency&amp;"ibor"&amp;Tenor,BA1945,Trigger)</f>
        <v>52975</v>
      </c>
      <c r="BA1945" s="101">
        <f>_xll.qlCalendarAdvance(Calendar,BA1944,AY1945,"f",,Trigger)</f>
        <v>52979</v>
      </c>
      <c r="BB1945" s="101">
        <f>_xll.qlInterestRateIndexMaturity(Currency&amp;"ibor"&amp;Tenor,BA1945,Trigger)</f>
        <v>53344</v>
      </c>
      <c r="BC1945" s="246">
        <f>_xll.qlIndexFixing($AC$5,AZ1945,TRUE,_xll.ohTrigger(Trigger,Trigger12M))</f>
        <v>1.8451167010814049E-2</v>
      </c>
      <c r="BD1945" s="246">
        <f>_xll.qlIndexFixing($BE$1,AZ1945,TRUE,_xll.ohTrigger(Trigger,Trigger12M))</f>
        <v>1.8536775850162831E-2</v>
      </c>
    </row>
    <row r="1946" spans="51:56" ht="11.25" customHeight="1" x14ac:dyDescent="0.25">
      <c r="AY1946" s="102" t="s">
        <v>83</v>
      </c>
      <c r="AZ1946" s="101">
        <f>_xll.qlInterestRateIndexFixingDate(Currency&amp;"ibor"&amp;Tenor,BA1946,Trigger)</f>
        <v>52982</v>
      </c>
      <c r="BA1946" s="101">
        <f>_xll.qlCalendarAdvance(Calendar,BA1945,AY1946,"f",,Trigger)</f>
        <v>52986</v>
      </c>
      <c r="BB1946" s="101">
        <f>_xll.qlInterestRateIndexMaturity(Currency&amp;"ibor"&amp;Tenor,BA1946,Trigger)</f>
        <v>53351</v>
      </c>
      <c r="BC1946" s="246">
        <f>_xll.qlIndexFixing($AC$5,AZ1946,TRUE,_xll.ohTrigger(Trigger,Trigger12M))</f>
        <v>1.8452006710874328E-2</v>
      </c>
      <c r="BD1946" s="246">
        <f>_xll.qlIndexFixing($BE$1,AZ1946,TRUE,_xll.ohTrigger(Trigger,Trigger12M))</f>
        <v>1.8537622105523632E-2</v>
      </c>
    </row>
    <row r="1947" spans="51:56" ht="11.25" customHeight="1" x14ac:dyDescent="0.25">
      <c r="AY1947" s="102" t="s">
        <v>83</v>
      </c>
      <c r="AZ1947" s="101">
        <f>_xll.qlInterestRateIndexFixingDate(Currency&amp;"ibor"&amp;Tenor,BA1947,Trigger)</f>
        <v>52989</v>
      </c>
      <c r="BA1947" s="101">
        <f>_xll.qlCalendarAdvance(Calendar,BA1946,AY1947,"f",,Trigger)</f>
        <v>52993</v>
      </c>
      <c r="BB1947" s="101">
        <f>_xll.qlInterestRateIndexMaturity(Currency&amp;"ibor"&amp;Tenor,BA1947,Trigger)</f>
        <v>53358</v>
      </c>
      <c r="BC1947" s="246">
        <f>_xll.qlIndexFixing($AC$5,AZ1947,TRUE,_xll.ohTrigger(Trigger,Trigger12M))</f>
        <v>1.8452846491478617E-2</v>
      </c>
      <c r="BD1947" s="246">
        <f>_xll.qlIndexFixing($BE$1,AZ1947,TRUE,_xll.ohTrigger(Trigger,Trigger12M))</f>
        <v>1.853845235993154E-2</v>
      </c>
    </row>
    <row r="1948" spans="51:56" ht="11.25" customHeight="1" x14ac:dyDescent="0.25">
      <c r="AY1948" s="102" t="s">
        <v>83</v>
      </c>
      <c r="AZ1948" s="101">
        <f>_xll.qlInterestRateIndexFixingDate(Currency&amp;"ibor"&amp;Tenor,BA1948,Trigger)</f>
        <v>52996</v>
      </c>
      <c r="BA1948" s="101">
        <f>_xll.qlCalendarAdvance(Calendar,BA1947,AY1948,"f",,Trigger)</f>
        <v>53000</v>
      </c>
      <c r="BB1948" s="101">
        <f>_xll.qlInterestRateIndexMaturity(Currency&amp;"ibor"&amp;Tenor,BA1948,Trigger)</f>
        <v>53365</v>
      </c>
      <c r="BC1948" s="246">
        <f>_xll.qlIndexFixing($AC$5,AZ1948,TRUE,_xll.ohTrigger(Trigger,Trigger12M))</f>
        <v>1.845368635262757E-2</v>
      </c>
      <c r="BD1948" s="246">
        <f>_xll.qlIndexFixing($BE$1,AZ1948,TRUE,_xll.ohTrigger(Trigger,Trigger12M))</f>
        <v>1.8539266218007049E-2</v>
      </c>
    </row>
    <row r="1949" spans="51:56" ht="11.25" customHeight="1" x14ac:dyDescent="0.25">
      <c r="AY1949" s="102" t="s">
        <v>83</v>
      </c>
      <c r="AZ1949" s="101">
        <f>_xll.qlInterestRateIndexFixingDate(Currency&amp;"ibor"&amp;Tenor,BA1949,Trigger)</f>
        <v>53003</v>
      </c>
      <c r="BA1949" s="101">
        <f>_xll.qlCalendarAdvance(Calendar,BA1948,AY1949,"f",,Trigger)</f>
        <v>53007</v>
      </c>
      <c r="BB1949" s="101">
        <f>_xll.qlInterestRateIndexMaturity(Currency&amp;"ibor"&amp;Tenor,BA1949,Trigger)</f>
        <v>53372</v>
      </c>
      <c r="BC1949" s="246">
        <f>_xll.qlIndexFixing($AC$5,AZ1949,TRUE,_xll.ohTrigger(Trigger,Trigger12M))</f>
        <v>1.8454526294320758E-2</v>
      </c>
      <c r="BD1949" s="246">
        <f>_xll.qlIndexFixing($BE$1,AZ1949,TRUE,_xll.ohTrigger(Trigger,Trigger12M))</f>
        <v>1.8540063284369111E-2</v>
      </c>
    </row>
    <row r="1950" spans="51:56" ht="11.25" customHeight="1" x14ac:dyDescent="0.25">
      <c r="AY1950" s="102" t="s">
        <v>83</v>
      </c>
      <c r="AZ1950" s="101">
        <f>_xll.qlInterestRateIndexFixingDate(Currency&amp;"ibor"&amp;Tenor,BA1950,Trigger)</f>
        <v>53010</v>
      </c>
      <c r="BA1950" s="101">
        <f>_xll.qlCalendarAdvance(Calendar,BA1949,AY1950,"f",,Trigger)</f>
        <v>53014</v>
      </c>
      <c r="BB1950" s="101">
        <f>_xll.qlInterestRateIndexMaturity(Currency&amp;"ibor"&amp;Tenor,BA1950,Trigger)</f>
        <v>53379</v>
      </c>
      <c r="BC1950" s="246">
        <f>_xll.qlIndexFixing($AC$5,AZ1950,TRUE,_xll.ohTrigger(Trigger,Trigger12M))</f>
        <v>1.8455366316558388E-2</v>
      </c>
      <c r="BD1950" s="246">
        <f>_xll.qlIndexFixing($BE$1,AZ1950,TRUE,_xll.ohTrigger(Trigger,Trigger12M))</f>
        <v>1.8540843163637345E-2</v>
      </c>
    </row>
    <row r="1951" spans="51:56" ht="11.25" customHeight="1" x14ac:dyDescent="0.25">
      <c r="AY1951" s="102" t="s">
        <v>83</v>
      </c>
      <c r="AZ1951" s="101">
        <f>_xll.qlInterestRateIndexFixingDate(Currency&amp;"ibor"&amp;Tenor,BA1951,Trigger)</f>
        <v>53017</v>
      </c>
      <c r="BA1951" s="101">
        <f>_xll.qlCalendarAdvance(Calendar,BA1950,AY1951,"f",,Trigger)</f>
        <v>53021</v>
      </c>
      <c r="BB1951" s="101">
        <f>_xll.qlInterestRateIndexMaturity(Currency&amp;"ibor"&amp;Tenor,BA1951,Trigger)</f>
        <v>53386</v>
      </c>
      <c r="BC1951" s="246">
        <f>_xll.qlIndexFixing($AC$5,AZ1951,TRUE,_xll.ohTrigger(Trigger,Trigger12M))</f>
        <v>1.8456206419341124E-2</v>
      </c>
      <c r="BD1951" s="246">
        <f>_xll.qlIndexFixing($BE$1,AZ1951,TRUE,_xll.ohTrigger(Trigger,Trigger12M))</f>
        <v>1.8541605460430266E-2</v>
      </c>
    </row>
    <row r="1952" spans="51:56" ht="11.25" customHeight="1" x14ac:dyDescent="0.25">
      <c r="AY1952" s="102" t="s">
        <v>83</v>
      </c>
      <c r="AZ1952" s="101">
        <f>_xll.qlInterestRateIndexFixingDate(Currency&amp;"ibor"&amp;Tenor,BA1952,Trigger)</f>
        <v>53024</v>
      </c>
      <c r="BA1952" s="101">
        <f>_xll.qlCalendarAdvance(Calendar,BA1951,AY1952,"f",,Trigger)</f>
        <v>53028</v>
      </c>
      <c r="BB1952" s="101">
        <f>_xll.qlInterestRateIndexMaturity(Currency&amp;"ibor"&amp;Tenor,BA1952,Trigger)</f>
        <v>53393</v>
      </c>
      <c r="BC1952" s="246">
        <f>_xll.qlIndexFixing($AC$5,AZ1952,TRUE,_xll.ohTrigger(Trigger,Trigger12M))</f>
        <v>1.8457046602668527E-2</v>
      </c>
      <c r="BD1952" s="246">
        <f>_xll.qlIndexFixing($BE$1,AZ1952,TRUE,_xll.ohTrigger(Trigger,Trigger12M))</f>
        <v>1.8542349779366831E-2</v>
      </c>
    </row>
    <row r="1953" spans="51:56" ht="11.25" customHeight="1" x14ac:dyDescent="0.25">
      <c r="AY1953" s="102" t="s">
        <v>83</v>
      </c>
      <c r="AZ1953" s="101">
        <f>_xll.qlInterestRateIndexFixingDate(Currency&amp;"ibor"&amp;Tenor,BA1953,Trigger)</f>
        <v>53031</v>
      </c>
      <c r="BA1953" s="101">
        <f>_xll.qlCalendarAdvance(Calendar,BA1952,AY1953,"f",,Trigger)</f>
        <v>53035</v>
      </c>
      <c r="BB1953" s="101">
        <f>_xll.qlInterestRateIndexMaturity(Currency&amp;"ibor"&amp;Tenor,BA1953,Trigger)</f>
        <v>53400</v>
      </c>
      <c r="BC1953" s="246">
        <f>_xll.qlIndexFixing($AC$5,AZ1953,TRUE,_xll.ohTrigger(Trigger,Trigger12M))</f>
        <v>1.8457886866541696E-2</v>
      </c>
      <c r="BD1953" s="246">
        <f>_xll.qlIndexFixing($BE$1,AZ1953,TRUE,_xll.ohTrigger(Trigger,Trigger12M))</f>
        <v>1.8543075725064907E-2</v>
      </c>
    </row>
    <row r="1954" spans="51:56" ht="11.25" customHeight="1" x14ac:dyDescent="0.25">
      <c r="AY1954" s="102" t="s">
        <v>83</v>
      </c>
      <c r="AZ1954" s="101">
        <f>_xll.qlInterestRateIndexFixingDate(Currency&amp;"ibor"&amp;Tenor,BA1954,Trigger)</f>
        <v>53038</v>
      </c>
      <c r="BA1954" s="101">
        <f>_xll.qlCalendarAdvance(Calendar,BA1953,AY1954,"f",,Trigger)</f>
        <v>53042</v>
      </c>
      <c r="BB1954" s="101">
        <f>_xll.qlInterestRateIndexMaturity(Currency&amp;"ibor"&amp;Tenor,BA1954,Trigger)</f>
        <v>53407</v>
      </c>
      <c r="BC1954" s="246">
        <f>_xll.qlIndexFixing($AC$5,AZ1954,TRUE,_xll.ohTrigger(Trigger,Trigger12M))</f>
        <v>1.8458727210959966E-2</v>
      </c>
      <c r="BD1954" s="246">
        <f>_xll.qlIndexFixing($BE$1,AZ1954,TRUE,_xll.ohTrigger(Trigger,Trigger12M))</f>
        <v>1.854378290214323E-2</v>
      </c>
    </row>
    <row r="1955" spans="51:56" ht="11.25" customHeight="1" x14ac:dyDescent="0.25">
      <c r="AY1955" s="102" t="s">
        <v>83</v>
      </c>
      <c r="AZ1955" s="101">
        <f>_xll.qlInterestRateIndexFixingDate(Currency&amp;"ibor"&amp;Tenor,BA1955,Trigger)</f>
        <v>53045</v>
      </c>
      <c r="BA1955" s="101">
        <f>_xll.qlCalendarAdvance(Calendar,BA1954,AY1955,"f",,Trigger)</f>
        <v>53049</v>
      </c>
      <c r="BB1955" s="101">
        <f>_xll.qlInterestRateIndexMaturity(Currency&amp;"ibor"&amp;Tenor,BA1955,Trigger)</f>
        <v>53414</v>
      </c>
      <c r="BC1955" s="246">
        <f>_xll.qlIndexFixing($AC$5,AZ1955,TRUE,_xll.ohTrigger(Trigger,Trigger12M))</f>
        <v>1.845956763592356E-2</v>
      </c>
      <c r="BD1955" s="246">
        <f>_xll.qlIndexFixing($BE$1,AZ1955,TRUE,_xll.ohTrigger(Trigger,Trigger12M))</f>
        <v>1.854447091521922E-2</v>
      </c>
    </row>
    <row r="1956" spans="51:56" ht="11.25" customHeight="1" x14ac:dyDescent="0.25">
      <c r="AY1956" s="102" t="s">
        <v>83</v>
      </c>
      <c r="AZ1956" s="101">
        <f>_xll.qlInterestRateIndexFixingDate(Currency&amp;"ibor"&amp;Tenor,BA1956,Trigger)</f>
        <v>53052</v>
      </c>
      <c r="BA1956" s="101">
        <f>_xll.qlCalendarAdvance(Calendar,BA1955,AY1956,"f",,Trigger)</f>
        <v>53056</v>
      </c>
      <c r="BB1956" s="101">
        <f>_xll.qlInterestRateIndexMaturity(Currency&amp;"ibor"&amp;Tenor,BA1956,Trigger)</f>
        <v>53421</v>
      </c>
      <c r="BC1956" s="246">
        <f>_xll.qlIndexFixing($AC$5,AZ1956,TRUE,_xll.ohTrigger(Trigger,Trigger12M))</f>
        <v>1.8460408141433356E-2</v>
      </c>
      <c r="BD1956" s="246">
        <f>_xll.qlIndexFixing($BE$1,AZ1956,TRUE,_xll.ohTrigger(Trigger,Trigger12M))</f>
        <v>1.8545139368911619E-2</v>
      </c>
    </row>
    <row r="1957" spans="51:56" ht="11.25" customHeight="1" x14ac:dyDescent="0.25">
      <c r="AY1957" s="102" t="s">
        <v>83</v>
      </c>
      <c r="AZ1957" s="101">
        <f>_xll.qlInterestRateIndexFixingDate(Currency&amp;"ibor"&amp;Tenor,BA1957,Trigger)</f>
        <v>53057</v>
      </c>
      <c r="BA1957" s="101">
        <f>_xll.qlCalendarAdvance(Calendar,BA1956,AY1957,"f",,Trigger)</f>
        <v>53063</v>
      </c>
      <c r="BB1957" s="101">
        <f>_xll.qlInterestRateIndexMaturity(Currency&amp;"ibor"&amp;Tenor,BA1957,Trigger)</f>
        <v>53428</v>
      </c>
      <c r="BC1957" s="246">
        <f>_xll.qlIndexFixing($AC$5,AZ1957,TRUE,_xll.ohTrigger(Trigger,Trigger12M))</f>
        <v>1.8461248727489131E-2</v>
      </c>
      <c r="BD1957" s="246">
        <f>_xll.qlIndexFixing($BE$1,AZ1957,TRUE,_xll.ohTrigger(Trigger,Trigger12M))</f>
        <v>1.8545787867838066E-2</v>
      </c>
    </row>
    <row r="1958" spans="51:56" ht="11.25" customHeight="1" x14ac:dyDescent="0.25">
      <c r="AY1958" s="102" t="s">
        <v>83</v>
      </c>
      <c r="AZ1958" s="101">
        <f>_xll.qlInterestRateIndexFixingDate(Currency&amp;"ibor"&amp;Tenor,BA1958,Trigger)</f>
        <v>53066</v>
      </c>
      <c r="BA1958" s="101">
        <f>_xll.qlCalendarAdvance(Calendar,BA1957,AY1958,"f",,Trigger)</f>
        <v>53070</v>
      </c>
      <c r="BB1958" s="101">
        <f>_xll.qlInterestRateIndexMaturity(Currency&amp;"ibor"&amp;Tenor,BA1958,Trigger)</f>
        <v>53435</v>
      </c>
      <c r="BC1958" s="246">
        <f>_xll.qlIndexFixing($AC$5,AZ1958,TRUE,_xll.ohTrigger(Trigger,Trigger12M))</f>
        <v>1.8462089394090886E-2</v>
      </c>
      <c r="BD1958" s="246">
        <f>_xll.qlIndexFixing($BE$1,AZ1958,TRUE,_xll.ohTrigger(Trigger,Trigger12M))</f>
        <v>1.8546416016616867E-2</v>
      </c>
    </row>
    <row r="1959" spans="51:56" ht="11.25" customHeight="1" x14ac:dyDescent="0.25">
      <c r="AY1959" s="102" t="s">
        <v>83</v>
      </c>
      <c r="AZ1959" s="101">
        <f>_xll.qlInterestRateIndexFixingDate(Currency&amp;"ibor"&amp;Tenor,BA1959,Trigger)</f>
        <v>53073</v>
      </c>
      <c r="BA1959" s="101">
        <f>_xll.qlCalendarAdvance(Calendar,BA1958,AY1959,"f",,Trigger)</f>
        <v>53077</v>
      </c>
      <c r="BB1959" s="101">
        <f>_xll.qlInterestRateIndexMaturity(Currency&amp;"ibor"&amp;Tenor,BA1959,Trigger)</f>
        <v>53442</v>
      </c>
      <c r="BC1959" s="246">
        <f>_xll.qlIndexFixing($AC$5,AZ1959,TRUE,_xll.ohTrigger(Trigger,Trigger12M))</f>
        <v>1.846293014123928E-2</v>
      </c>
      <c r="BD1959" s="246">
        <f>_xll.qlIndexFixing($BE$1,AZ1959,TRUE,_xll.ohTrigger(Trigger,Trigger12M))</f>
        <v>1.8547023419867192E-2</v>
      </c>
    </row>
    <row r="1960" spans="51:56" ht="11.25" customHeight="1" x14ac:dyDescent="0.25">
      <c r="AY1960" s="102" t="s">
        <v>83</v>
      </c>
      <c r="AZ1960" s="101">
        <f>_xll.qlInterestRateIndexFixingDate(Currency&amp;"ibor"&amp;Tenor,BA1960,Trigger)</f>
        <v>53079</v>
      </c>
      <c r="BA1960" s="101">
        <f>_xll.qlCalendarAdvance(Calendar,BA1959,AY1960,"f",,Trigger)</f>
        <v>53084</v>
      </c>
      <c r="BB1960" s="101">
        <f>_xll.qlInterestRateIndexMaturity(Currency&amp;"ibor"&amp;Tenor,BA1960,Trigger)</f>
        <v>53449</v>
      </c>
      <c r="BC1960" s="246">
        <f>_xll.qlIndexFixing($AC$5,AZ1960,TRUE,_xll.ohTrigger(Trigger,Trigger12M))</f>
        <v>1.8463770968934531E-2</v>
      </c>
      <c r="BD1960" s="246">
        <f>_xll.qlIndexFixing($BE$1,AZ1960,TRUE,_xll.ohTrigger(Trigger,Trigger12M))</f>
        <v>1.8547609682207127E-2</v>
      </c>
    </row>
    <row r="1961" spans="51:56" ht="11.25" customHeight="1" x14ac:dyDescent="0.25">
      <c r="AY1961" s="102" t="s">
        <v>83</v>
      </c>
      <c r="AZ1961" s="101">
        <f>_xll.qlInterestRateIndexFixingDate(Currency&amp;"ibor"&amp;Tenor,BA1961,Trigger)</f>
        <v>53087</v>
      </c>
      <c r="BA1961" s="101">
        <f>_xll.qlCalendarAdvance(Calendar,BA1960,AY1961,"f",,Trigger)</f>
        <v>53091</v>
      </c>
      <c r="BB1961" s="101">
        <f>_xll.qlInterestRateIndexMaturity(Currency&amp;"ibor"&amp;Tenor,BA1961,Trigger)</f>
        <v>53456</v>
      </c>
      <c r="BC1961" s="246">
        <f>_xll.qlIndexFixing($AC$5,AZ1961,TRUE,_xll.ohTrigger(Trigger,Trigger12M))</f>
        <v>1.8464611877176199E-2</v>
      </c>
      <c r="BD1961" s="246">
        <f>_xll.qlIndexFixing($BE$1,AZ1961,TRUE,_xll.ohTrigger(Trigger,Trigger12M))</f>
        <v>1.8548174408256724E-2</v>
      </c>
    </row>
    <row r="1962" spans="51:56" ht="11.25" customHeight="1" x14ac:dyDescent="0.25">
      <c r="AY1962" s="102" t="s">
        <v>83</v>
      </c>
      <c r="AZ1962" s="101">
        <f>_xll.qlInterestRateIndexFixingDate(Currency&amp;"ibor"&amp;Tenor,BA1962,Trigger)</f>
        <v>53094</v>
      </c>
      <c r="BA1962" s="101">
        <f>_xll.qlCalendarAdvance(Calendar,BA1961,AY1962,"f",,Trigger)</f>
        <v>53098</v>
      </c>
      <c r="BB1962" s="101">
        <f>_xll.qlInterestRateIndexMaturity(Currency&amp;"ibor"&amp;Tenor,BA1962,Trigger)</f>
        <v>53463</v>
      </c>
      <c r="BC1962" s="246">
        <f>_xll.qlIndexFixing($AC$5,AZ1962,TRUE,_xll.ohTrigger(Trigger,Trigger12M))</f>
        <v>1.8465452865965164E-2</v>
      </c>
      <c r="BD1962" s="246">
        <f>_xll.qlIndexFixing($BE$1,AZ1962,TRUE,_xll.ohTrigger(Trigger,Trigger12M))</f>
        <v>1.8548717202634936E-2</v>
      </c>
    </row>
    <row r="1963" spans="51:56" ht="11.25" customHeight="1" x14ac:dyDescent="0.25">
      <c r="AY1963" s="102" t="s">
        <v>83</v>
      </c>
      <c r="AZ1963" s="101">
        <f>_xll.qlInterestRateIndexFixingDate(Currency&amp;"ibor"&amp;Tenor,BA1963,Trigger)</f>
        <v>53101</v>
      </c>
      <c r="BA1963" s="101">
        <f>_xll.qlCalendarAdvance(Calendar,BA1962,AY1963,"f",,Trigger)</f>
        <v>53105</v>
      </c>
      <c r="BB1963" s="101">
        <f>_xll.qlInterestRateIndexMaturity(Currency&amp;"ibor"&amp;Tenor,BA1963,Trigger)</f>
        <v>53470</v>
      </c>
      <c r="BC1963" s="246">
        <f>_xll.qlIndexFixing($AC$5,AZ1963,TRUE,_xll.ohTrigger(Trigger,Trigger12M))</f>
        <v>1.8466293935301203E-2</v>
      </c>
      <c r="BD1963" s="246">
        <f>_xll.qlIndexFixing($BE$1,AZ1963,TRUE,_xll.ohTrigger(Trigger,Trigger12M))</f>
        <v>1.8549237669962471E-2</v>
      </c>
    </row>
    <row r="1964" spans="51:56" ht="11.25" customHeight="1" x14ac:dyDescent="0.25">
      <c r="AY1964" s="102" t="s">
        <v>83</v>
      </c>
      <c r="AZ1964" s="101">
        <f>_xll.qlInterestRateIndexFixingDate(Currency&amp;"ibor"&amp;Tenor,BA1964,Trigger)</f>
        <v>53108</v>
      </c>
      <c r="BA1964" s="101">
        <f>_xll.qlCalendarAdvance(Calendar,BA1963,AY1964,"f",,Trigger)</f>
        <v>53112</v>
      </c>
      <c r="BB1964" s="101">
        <f>_xll.qlInterestRateIndexMaturity(Currency&amp;"ibor"&amp;Tenor,BA1964,Trigger)</f>
        <v>53477</v>
      </c>
      <c r="BC1964" s="246">
        <f>_xll.qlIndexFixing($AC$5,AZ1964,TRUE,_xll.ohTrigger(Trigger,Trigger12M))</f>
        <v>1.8467135085184758E-2</v>
      </c>
      <c r="BD1964" s="246">
        <f>_xll.qlIndexFixing($BE$1,AZ1964,TRUE,_xll.ohTrigger(Trigger,Trigger12M))</f>
        <v>1.8549735414860265E-2</v>
      </c>
    </row>
    <row r="1965" spans="51:56" ht="11.25" customHeight="1" x14ac:dyDescent="0.25">
      <c r="AY1965" s="102" t="s">
        <v>83</v>
      </c>
      <c r="AZ1965" s="101">
        <f>_xll.qlInterestRateIndexFixingDate(Currency&amp;"ibor"&amp;Tenor,BA1965,Trigger)</f>
        <v>53115</v>
      </c>
      <c r="BA1965" s="101">
        <f>_xll.qlCalendarAdvance(Calendar,BA1964,AY1965,"f",,Trigger)</f>
        <v>53119</v>
      </c>
      <c r="BB1965" s="101">
        <f>_xll.qlInterestRateIndexMaturity(Currency&amp;"ibor"&amp;Tenor,BA1965,Trigger)</f>
        <v>53484</v>
      </c>
      <c r="BC1965" s="246">
        <f>_xll.qlIndexFixing($AC$5,AZ1965,TRUE,_xll.ohTrigger(Trigger,Trigger12M))</f>
        <v>1.8467976315616044E-2</v>
      </c>
      <c r="BD1965" s="246">
        <f>_xll.qlIndexFixing($BE$1,AZ1965,TRUE,_xll.ohTrigger(Trigger,Trigger12M))</f>
        <v>1.8550210041950115E-2</v>
      </c>
    </row>
    <row r="1966" spans="51:56" ht="11.25" customHeight="1" x14ac:dyDescent="0.25">
      <c r="AY1966" s="102" t="s">
        <v>83</v>
      </c>
      <c r="AZ1966" s="101">
        <f>_xll.qlInterestRateIndexFixingDate(Currency&amp;"ibor"&amp;Tenor,BA1966,Trigger)</f>
        <v>53122</v>
      </c>
      <c r="BA1966" s="101">
        <f>_xll.qlCalendarAdvance(Calendar,BA1965,AY1966,"f",,Trigger)</f>
        <v>53126</v>
      </c>
      <c r="BB1966" s="101">
        <f>_xll.qlInterestRateIndexMaturity(Currency&amp;"ibor"&amp;Tenor,BA1966,Trigger)</f>
        <v>53491</v>
      </c>
      <c r="BC1966" s="246">
        <f>_xll.qlIndexFixing($AC$5,AZ1966,TRUE,_xll.ohTrigger(Trigger,Trigger12M))</f>
        <v>1.8468817626595066E-2</v>
      </c>
      <c r="BD1966" s="246">
        <f>_xll.qlIndexFixing($BE$1,AZ1966,TRUE,_xll.ohTrigger(Trigger,Trigger12M))</f>
        <v>1.8550661155854263E-2</v>
      </c>
    </row>
    <row r="1967" spans="51:56" ht="11.25" customHeight="1" x14ac:dyDescent="0.25">
      <c r="AY1967" s="102" t="s">
        <v>83</v>
      </c>
      <c r="AZ1967" s="101">
        <f>_xll.qlInterestRateIndexFixingDate(Currency&amp;"ibor"&amp;Tenor,BA1967,Trigger)</f>
        <v>53129</v>
      </c>
      <c r="BA1967" s="101">
        <f>_xll.qlCalendarAdvance(Calendar,BA1966,AY1967,"f",,Trigger)</f>
        <v>53133</v>
      </c>
      <c r="BB1967" s="101">
        <f>_xll.qlInterestRateIndexMaturity(Currency&amp;"ibor"&amp;Tenor,BA1967,Trigger)</f>
        <v>53498</v>
      </c>
      <c r="BC1967" s="246">
        <f>_xll.qlIndexFixing($AC$5,AZ1967,TRUE,_xll.ohTrigger(Trigger,Trigger12M))</f>
        <v>1.8469659018122038E-2</v>
      </c>
      <c r="BD1967" s="246">
        <f>_xll.qlIndexFixing($BE$1,AZ1967,TRUE,_xll.ohTrigger(Trigger,Trigger12M))</f>
        <v>1.8551088361196486E-2</v>
      </c>
    </row>
    <row r="1968" spans="51:56" ht="11.25" customHeight="1" x14ac:dyDescent="0.25">
      <c r="AY1968" s="102" t="s">
        <v>83</v>
      </c>
      <c r="AZ1968" s="101">
        <f>_xll.qlInterestRateIndexFixingDate(Currency&amp;"ibor"&amp;Tenor,BA1968,Trigger)</f>
        <v>53136</v>
      </c>
      <c r="BA1968" s="101">
        <f>_xll.qlCalendarAdvance(Calendar,BA1967,AY1968,"f",,Trigger)</f>
        <v>53140</v>
      </c>
      <c r="BB1968" s="101">
        <f>_xll.qlInterestRateIndexMaturity(Currency&amp;"ibor"&amp;Tenor,BA1968,Trigger)</f>
        <v>53505</v>
      </c>
      <c r="BC1968" s="246">
        <f>_xll.qlIndexFixing($AC$5,AZ1968,TRUE,_xll.ohTrigger(Trigger,Trigger12M))</f>
        <v>1.8470500490197397E-2</v>
      </c>
      <c r="BD1968" s="246">
        <f>_xll.qlIndexFixing($BE$1,AZ1968,TRUE,_xll.ohTrigger(Trigger,Trigger12M))</f>
        <v>1.8551491262600781E-2</v>
      </c>
    </row>
    <row r="1969" spans="51:56" ht="11.25" customHeight="1" x14ac:dyDescent="0.25">
      <c r="AY1969" s="102" t="s">
        <v>83</v>
      </c>
      <c r="AZ1969" s="101">
        <f>_xll.qlInterestRateIndexFixingDate(Currency&amp;"ibor"&amp;Tenor,BA1969,Trigger)</f>
        <v>53143</v>
      </c>
      <c r="BA1969" s="101">
        <f>_xll.qlCalendarAdvance(Calendar,BA1968,AY1969,"f",,Trigger)</f>
        <v>53147</v>
      </c>
      <c r="BB1969" s="101">
        <f>_xll.qlInterestRateIndexMaturity(Currency&amp;"ibor"&amp;Tenor,BA1969,Trigger)</f>
        <v>53512</v>
      </c>
      <c r="BC1969" s="246">
        <f>_xll.qlIndexFixing($AC$5,AZ1969,TRUE,_xll.ohTrigger(Trigger,Trigger12M))</f>
        <v>1.8471014903239096E-2</v>
      </c>
      <c r="BD1969" s="246">
        <f>_xll.qlIndexFixing($BE$1,AZ1969,TRUE,_xll.ohTrigger(Trigger,Trigger12M))</f>
        <v>1.8551869464885396E-2</v>
      </c>
    </row>
    <row r="1970" spans="51:56" ht="11.25" customHeight="1" x14ac:dyDescent="0.25">
      <c r="AY1970" s="102" t="s">
        <v>83</v>
      </c>
      <c r="AZ1970" s="101">
        <f>_xll.qlInterestRateIndexFixingDate(Currency&amp;"ibor"&amp;Tenor,BA1970,Trigger)</f>
        <v>53150</v>
      </c>
      <c r="BA1970" s="101">
        <f>_xll.qlCalendarAdvance(Calendar,BA1969,AY1970,"f",,Trigger)</f>
        <v>53154</v>
      </c>
      <c r="BB1970" s="101">
        <f>_xll.qlInterestRateIndexMaturity(Currency&amp;"ibor"&amp;Tenor,BA1970,Trigger)</f>
        <v>53519</v>
      </c>
      <c r="BC1970" s="246">
        <f>_xll.qlIndexFixing($AC$5,AZ1970,TRUE,_xll.ohTrigger(Trigger,Trigger12M))</f>
        <v>1.8470679358130029E-2</v>
      </c>
      <c r="BD1970" s="246">
        <f>_xll.qlIndexFixing($BE$1,AZ1970,TRUE,_xll.ohTrigger(Trigger,Trigger12M))</f>
        <v>1.8552222670456489E-2</v>
      </c>
    </row>
    <row r="1971" spans="51:56" ht="11.25" customHeight="1" x14ac:dyDescent="0.25">
      <c r="AY1971" s="102" t="s">
        <v>83</v>
      </c>
      <c r="AZ1971" s="101">
        <f>_xll.qlInterestRateIndexFixingDate(Currency&amp;"ibor"&amp;Tenor,BA1971,Trigger)</f>
        <v>53157</v>
      </c>
      <c r="BA1971" s="101">
        <f>_xll.qlCalendarAdvance(Calendar,BA1970,AY1971,"f",,Trigger)</f>
        <v>53161</v>
      </c>
      <c r="BB1971" s="101">
        <f>_xll.qlInterestRateIndexMaturity(Currency&amp;"ibor"&amp;Tenor,BA1971,Trigger)</f>
        <v>53526</v>
      </c>
      <c r="BC1971" s="246">
        <f>_xll.qlIndexFixing($AC$5,AZ1971,TRUE,_xll.ohTrigger(Trigger,Trigger12M))</f>
        <v>1.8470342436581175E-2</v>
      </c>
      <c r="BD1971" s="246">
        <f>_xll.qlIndexFixing($BE$1,AZ1971,TRUE,_xll.ohTrigger(Trigger,Trigger12M))</f>
        <v>1.8552550837793738E-2</v>
      </c>
    </row>
    <row r="1972" spans="51:56" ht="11.25" customHeight="1" x14ac:dyDescent="0.25">
      <c r="AY1972" s="102" t="s">
        <v>83</v>
      </c>
      <c r="AZ1972" s="101">
        <f>_xll.qlInterestRateIndexFixingDate(Currency&amp;"ibor"&amp;Tenor,BA1972,Trigger)</f>
        <v>53164</v>
      </c>
      <c r="BA1972" s="101">
        <f>_xll.qlCalendarAdvance(Calendar,BA1971,AY1972,"f",,Trigger)</f>
        <v>53168</v>
      </c>
      <c r="BB1972" s="101">
        <f>_xll.qlInterestRateIndexMaturity(Currency&amp;"ibor"&amp;Tenor,BA1972,Trigger)</f>
        <v>53533</v>
      </c>
      <c r="BC1972" s="246">
        <f>_xll.qlIndexFixing($AC$5,AZ1972,TRUE,_xll.ohTrigger(Trigger,Trigger12M))</f>
        <v>1.8470004138593635E-2</v>
      </c>
      <c r="BD1972" s="246">
        <f>_xll.qlIndexFixing($BE$1,AZ1972,TRUE,_xll.ohTrigger(Trigger,Trigger12M))</f>
        <v>1.8552853966872836E-2</v>
      </c>
    </row>
    <row r="1973" spans="51:56" ht="11.25" customHeight="1" x14ac:dyDescent="0.25">
      <c r="AY1973" s="102" t="s">
        <v>83</v>
      </c>
      <c r="AZ1973" s="101">
        <f>_xll.qlInterestRateIndexFixingDate(Currency&amp;"ibor"&amp;Tenor,BA1973,Trigger)</f>
        <v>53171</v>
      </c>
      <c r="BA1973" s="101">
        <f>_xll.qlCalendarAdvance(Calendar,BA1972,AY1973,"f",,Trigger)</f>
        <v>53175</v>
      </c>
      <c r="BB1973" s="101">
        <f>_xll.qlInterestRateIndexMaturity(Currency&amp;"ibor"&amp;Tenor,BA1973,Trigger)</f>
        <v>53540</v>
      </c>
      <c r="BC1973" s="246">
        <f>_xll.qlIndexFixing($AC$5,AZ1973,TRUE,_xll.ohTrigger(Trigger,Trigger12M))</f>
        <v>1.8469664464169158E-2</v>
      </c>
      <c r="BD1973" s="246">
        <f>_xll.qlIndexFixing($BE$1,AZ1973,TRUE,_xll.ohTrigger(Trigger,Trigger12M))</f>
        <v>1.8553132057671007E-2</v>
      </c>
    </row>
    <row r="1974" spans="51:56" ht="11.25" customHeight="1" x14ac:dyDescent="0.25">
      <c r="AY1974" s="102" t="s">
        <v>83</v>
      </c>
      <c r="AZ1974" s="101">
        <f>_xll.qlInterestRateIndexFixingDate(Currency&amp;"ibor"&amp;Tenor,BA1974,Trigger)</f>
        <v>53178</v>
      </c>
      <c r="BA1974" s="101">
        <f>_xll.qlCalendarAdvance(Calendar,BA1973,AY1974,"f",,Trigger)</f>
        <v>53182</v>
      </c>
      <c r="BB1974" s="101">
        <f>_xll.qlInterestRateIndexMaturity(Currency&amp;"ibor"&amp;Tenor,BA1974,Trigger)</f>
        <v>53547</v>
      </c>
      <c r="BC1974" s="246">
        <f>_xll.qlIndexFixing($AC$5,AZ1974,TRUE,_xll.ohTrigger(Trigger,Trigger12M))</f>
        <v>1.8469323413308838E-2</v>
      </c>
      <c r="BD1974" s="246">
        <f>_xll.qlIndexFixing($BE$1,AZ1974,TRUE,_xll.ohTrigger(Trigger,Trigger12M))</f>
        <v>1.8553385110167225E-2</v>
      </c>
    </row>
    <row r="1975" spans="51:56" ht="11.25" customHeight="1" x14ac:dyDescent="0.25">
      <c r="AY1975" s="102" t="s">
        <v>83</v>
      </c>
      <c r="AZ1975" s="101">
        <f>_xll.qlInterestRateIndexFixingDate(Currency&amp;"ibor"&amp;Tenor,BA1975,Trigger)</f>
        <v>53185</v>
      </c>
      <c r="BA1975" s="101">
        <f>_xll.qlCalendarAdvance(Calendar,BA1974,AY1975,"f",,Trigger)</f>
        <v>53189</v>
      </c>
      <c r="BB1975" s="101">
        <f>_xll.qlInterestRateIndexMaturity(Currency&amp;"ibor"&amp;Tenor,BA1975,Trigger)</f>
        <v>53554</v>
      </c>
      <c r="BC1975" s="246">
        <f>_xll.qlIndexFixing($AC$5,AZ1975,TRUE,_xll.ohTrigger(Trigger,Trigger12M))</f>
        <v>1.8468980986014207E-2</v>
      </c>
      <c r="BD1975" s="246">
        <f>_xll.qlIndexFixing($BE$1,AZ1975,TRUE,_xll.ohTrigger(Trigger,Trigger12M))</f>
        <v>1.8553613124343091E-2</v>
      </c>
    </row>
    <row r="1976" spans="51:56" ht="11.25" customHeight="1" x14ac:dyDescent="0.25">
      <c r="AY1976" s="102" t="s">
        <v>83</v>
      </c>
      <c r="AZ1976" s="101">
        <f>_xll.qlInterestRateIndexFixingDate(Currency&amp;"ibor"&amp;Tenor,BA1976,Trigger)</f>
        <v>53192</v>
      </c>
      <c r="BA1976" s="101">
        <f>_xll.qlCalendarAdvance(Calendar,BA1975,AY1976,"f",,Trigger)</f>
        <v>53196</v>
      </c>
      <c r="BB1976" s="101">
        <f>_xll.qlInterestRateIndexMaturity(Currency&amp;"ibor"&amp;Tenor,BA1976,Trigger)</f>
        <v>53561</v>
      </c>
      <c r="BC1976" s="246">
        <f>_xll.qlIndexFixing($AC$5,AZ1976,TRUE,_xll.ohTrigger(Trigger,Trigger12M))</f>
        <v>1.8468637182287022E-2</v>
      </c>
      <c r="BD1976" s="246">
        <f>_xll.qlIndexFixing($BE$1,AZ1976,TRUE,_xll.ohTrigger(Trigger,Trigger12M))</f>
        <v>1.8553816100180656E-2</v>
      </c>
    </row>
    <row r="1977" spans="51:56" ht="11.25" customHeight="1" x14ac:dyDescent="0.25">
      <c r="AY1977" s="102" t="s">
        <v>83</v>
      </c>
      <c r="AZ1977" s="101">
        <f>_xll.qlInterestRateIndexFixingDate(Currency&amp;"ibor"&amp;Tenor,BA1977,Trigger)</f>
        <v>53199</v>
      </c>
      <c r="BA1977" s="101">
        <f>_xll.qlCalendarAdvance(Calendar,BA1976,AY1977,"f",,Trigger)</f>
        <v>53203</v>
      </c>
      <c r="BB1977" s="101">
        <f>_xll.qlInterestRateIndexMaturity(Currency&amp;"ibor"&amp;Tenor,BA1977,Trigger)</f>
        <v>53568</v>
      </c>
      <c r="BC1977" s="246">
        <f>_xll.qlIndexFixing($AC$5,AZ1977,TRUE,_xll.ohTrigger(Trigger,Trigger12M))</f>
        <v>1.8468292002128375E-2</v>
      </c>
      <c r="BD1977" s="246">
        <f>_xll.qlIndexFixing($BE$1,AZ1977,TRUE,_xll.ohTrigger(Trigger,Trigger12M))</f>
        <v>1.8553994037665895E-2</v>
      </c>
    </row>
    <row r="1978" spans="51:56" ht="11.25" customHeight="1" x14ac:dyDescent="0.25">
      <c r="AY1978" s="102" t="s">
        <v>83</v>
      </c>
      <c r="AZ1978" s="101">
        <f>_xll.qlInterestRateIndexFixingDate(Currency&amp;"ibor"&amp;Tenor,BA1978,Trigger)</f>
        <v>53206</v>
      </c>
      <c r="BA1978" s="101">
        <f>_xll.qlCalendarAdvance(Calendar,BA1977,AY1978,"f",,Trigger)</f>
        <v>53210</v>
      </c>
      <c r="BB1978" s="101">
        <f>_xll.qlInterestRateIndexMaturity(Currency&amp;"ibor"&amp;Tenor,BA1978,Trigger)</f>
        <v>53575</v>
      </c>
      <c r="BC1978" s="246">
        <f>_xll.qlIndexFixing($AC$5,AZ1978,TRUE,_xll.ohTrigger(Trigger,Trigger12M))</f>
        <v>1.8467945445539796E-2</v>
      </c>
      <c r="BD1978" s="246">
        <f>_xll.qlIndexFixing($BE$1,AZ1978,TRUE,_xll.ohTrigger(Trigger,Trigger12M))</f>
        <v>1.8554146936784793E-2</v>
      </c>
    </row>
    <row r="1979" spans="51:56" ht="11.25" customHeight="1" x14ac:dyDescent="0.25">
      <c r="AY1979" s="102" t="s">
        <v>83</v>
      </c>
      <c r="AZ1979" s="101">
        <f>_xll.qlInterestRateIndexFixingDate(Currency&amp;"ibor"&amp;Tenor,BA1979,Trigger)</f>
        <v>53213</v>
      </c>
      <c r="BA1979" s="101">
        <f>_xll.qlCalendarAdvance(Calendar,BA1978,AY1979,"f",,Trigger)</f>
        <v>53217</v>
      </c>
      <c r="BB1979" s="101">
        <f>_xll.qlInterestRateIndexMaturity(Currency&amp;"ibor"&amp;Tenor,BA1979,Trigger)</f>
        <v>53582</v>
      </c>
      <c r="BC1979" s="246">
        <f>_xll.qlIndexFixing($AC$5,AZ1979,TRUE,_xll.ohTrigger(Trigger,Trigger12M))</f>
        <v>1.8467597512522166E-2</v>
      </c>
      <c r="BD1979" s="246">
        <f>_xll.qlIndexFixing($BE$1,AZ1979,TRUE,_xll.ohTrigger(Trigger,Trigger12M))</f>
        <v>1.8554274797526187E-2</v>
      </c>
    </row>
    <row r="1980" spans="51:56" ht="11.25" customHeight="1" x14ac:dyDescent="0.25">
      <c r="AY1980" s="102" t="s">
        <v>83</v>
      </c>
      <c r="AZ1980" s="101">
        <f>_xll.qlInterestRateIndexFixingDate(Currency&amp;"ibor"&amp;Tenor,BA1980,Trigger)</f>
        <v>53220</v>
      </c>
      <c r="BA1980" s="101">
        <f>_xll.qlCalendarAdvance(Calendar,BA1979,AY1980,"f",,Trigger)</f>
        <v>53224</v>
      </c>
      <c r="BB1980" s="101">
        <f>_xll.qlInterestRateIndexMaturity(Currency&amp;"ibor"&amp;Tenor,BA1980,Trigger)</f>
        <v>53589</v>
      </c>
      <c r="BC1980" s="246">
        <f>_xll.qlIndexFixing($AC$5,AZ1980,TRUE,_xll.ohTrigger(Trigger,Trigger12M))</f>
        <v>1.8467248203077675E-2</v>
      </c>
      <c r="BD1980" s="246">
        <f>_xll.qlIndexFixing($BE$1,AZ1980,TRUE,_xll.ohTrigger(Trigger,Trigger12M))</f>
        <v>1.8554377619880214E-2</v>
      </c>
    </row>
    <row r="1981" spans="51:56" ht="11.25" customHeight="1" x14ac:dyDescent="0.25">
      <c r="AY1981" s="102" t="s">
        <v>83</v>
      </c>
      <c r="AZ1981" s="101">
        <f>_xll.qlInterestRateIndexFixingDate(Currency&amp;"ibor"&amp;Tenor,BA1981,Trigger)</f>
        <v>53227</v>
      </c>
      <c r="BA1981" s="101">
        <f>_xll.qlCalendarAdvance(Calendar,BA1980,AY1981,"f",,Trigger)</f>
        <v>53231</v>
      </c>
      <c r="BB1981" s="101">
        <f>_xll.qlInterestRateIndexMaturity(Currency&amp;"ibor"&amp;Tenor,BA1981,Trigger)</f>
        <v>53596</v>
      </c>
      <c r="BC1981" s="246">
        <f>_xll.qlIndexFixing($AC$5,AZ1981,TRUE,_xll.ohTrigger(Trigger,Trigger12M))</f>
        <v>1.846689751720763E-2</v>
      </c>
      <c r="BD1981" s="246">
        <f>_xll.qlIndexFixing($BE$1,AZ1981,TRUE,_xll.ohTrigger(Trigger,Trigger12M))</f>
        <v>1.8554455403839432E-2</v>
      </c>
    </row>
    <row r="1982" spans="51:56" ht="11.25" customHeight="1" x14ac:dyDescent="0.25">
      <c r="AY1982" s="102" t="s">
        <v>83</v>
      </c>
      <c r="AZ1982" s="101">
        <f>_xll.qlInterestRateIndexFixingDate(Currency&amp;"ibor"&amp;Tenor,BA1982,Trigger)</f>
        <v>53234</v>
      </c>
      <c r="BA1982" s="101">
        <f>_xll.qlCalendarAdvance(Calendar,BA1981,AY1982,"f",,Trigger)</f>
        <v>53238</v>
      </c>
      <c r="BB1982" s="101">
        <f>_xll.qlInterestRateIndexMaturity(Currency&amp;"ibor"&amp;Tenor,BA1982,Trigger)</f>
        <v>53603</v>
      </c>
      <c r="BC1982" s="246">
        <f>_xll.qlIndexFixing($AC$5,AZ1982,TRUE,_xll.ohTrigger(Trigger,Trigger12M))</f>
        <v>1.8466545454913136E-2</v>
      </c>
      <c r="BD1982" s="246">
        <f>_xll.qlIndexFixing($BE$1,AZ1982,TRUE,_xll.ohTrigger(Trigger,Trigger12M))</f>
        <v>1.8554508149398147E-2</v>
      </c>
    </row>
    <row r="1983" spans="51:56" ht="11.25" customHeight="1" x14ac:dyDescent="0.25">
      <c r="AY1983" s="102" t="s">
        <v>83</v>
      </c>
      <c r="AZ1983" s="101">
        <f>_xll.qlInterestRateIndexFixingDate(Currency&amp;"ibor"&amp;Tenor,BA1983,Trigger)</f>
        <v>53241</v>
      </c>
      <c r="BA1983" s="101">
        <f>_xll.qlCalendarAdvance(Calendar,BA1982,AY1983,"f",,Trigger)</f>
        <v>53245</v>
      </c>
      <c r="BB1983" s="101">
        <f>_xll.qlInterestRateIndexMaturity(Currency&amp;"ibor"&amp;Tenor,BA1983,Trigger)</f>
        <v>53610</v>
      </c>
      <c r="BC1983" s="246">
        <f>_xll.qlIndexFixing($AC$5,AZ1983,TRUE,_xll.ohTrigger(Trigger,Trigger12M))</f>
        <v>1.846619201619594E-2</v>
      </c>
      <c r="BD1983" s="246">
        <f>_xll.qlIndexFixing($BE$1,AZ1983,TRUE,_xll.ohTrigger(Trigger,Trigger12M))</f>
        <v>1.855453585655242E-2</v>
      </c>
    </row>
    <row r="1984" spans="51:56" ht="11.25" customHeight="1" x14ac:dyDescent="0.25">
      <c r="AY1984" s="102" t="s">
        <v>83</v>
      </c>
      <c r="AZ1984" s="101">
        <f>_xll.qlInterestRateIndexFixingDate(Currency&amp;"ibor"&amp;Tenor,BA1984,Trigger)</f>
        <v>53248</v>
      </c>
      <c r="BA1984" s="101">
        <f>_xll.qlCalendarAdvance(Calendar,BA1983,AY1984,"f",,Trigger)</f>
        <v>53252</v>
      </c>
      <c r="BB1984" s="101">
        <f>_xll.qlInterestRateIndexMaturity(Currency&amp;"ibor"&amp;Tenor,BA1984,Trigger)</f>
        <v>53617</v>
      </c>
      <c r="BC1984" s="246">
        <f>_xll.qlIndexFixing($AC$5,AZ1984,TRUE,_xll.ohTrigger(Trigger,Trigger12M))</f>
        <v>1.8465837201056916E-2</v>
      </c>
      <c r="BD1984" s="246">
        <f>_xll.qlIndexFixing($BE$1,AZ1984,TRUE,_xll.ohTrigger(Trigger,Trigger12M))</f>
        <v>1.8554538525299834E-2</v>
      </c>
    </row>
    <row r="1985" spans="51:56" ht="11.25" customHeight="1" x14ac:dyDescent="0.25">
      <c r="AY1985" s="102" t="s">
        <v>83</v>
      </c>
      <c r="AZ1985" s="101">
        <f>_xll.qlInterestRateIndexFixingDate(Currency&amp;"ibor"&amp;Tenor,BA1985,Trigger)</f>
        <v>53255</v>
      </c>
      <c r="BA1985" s="101">
        <f>_xll.qlCalendarAdvance(Calendar,BA1984,AY1985,"f",,Trigger)</f>
        <v>53259</v>
      </c>
      <c r="BB1985" s="101">
        <f>_xll.qlInterestRateIndexMaturity(Currency&amp;"ibor"&amp;Tenor,BA1985,Trigger)</f>
        <v>53624</v>
      </c>
      <c r="BC1985" s="246">
        <f>_xll.qlIndexFixing($AC$5,AZ1985,TRUE,_xll.ohTrigger(Trigger,Trigger12M))</f>
        <v>1.8465481009498477E-2</v>
      </c>
      <c r="BD1985" s="246">
        <f>_xll.qlIndexFixing($BE$1,AZ1985,TRUE,_xll.ohTrigger(Trigger,Trigger12M))</f>
        <v>1.8554516155640174E-2</v>
      </c>
    </row>
    <row r="1986" spans="51:56" ht="11.25" customHeight="1" x14ac:dyDescent="0.25">
      <c r="AY1986" s="102" t="s">
        <v>83</v>
      </c>
      <c r="AZ1986" s="101">
        <f>_xll.qlInterestRateIndexFixingDate(Currency&amp;"ibor"&amp;Tenor,BA1986,Trigger)</f>
        <v>53262</v>
      </c>
      <c r="BA1986" s="101">
        <f>_xll.qlCalendarAdvance(Calendar,BA1985,AY1986,"f",,Trigger)</f>
        <v>53266</v>
      </c>
      <c r="BB1986" s="101">
        <f>_xll.qlInterestRateIndexMaturity(Currency&amp;"ibor"&amp;Tenor,BA1986,Trigger)</f>
        <v>53631</v>
      </c>
      <c r="BC1986" s="246">
        <f>_xll.qlIndexFixing($AC$5,AZ1986,TRUE,_xll.ohTrigger(Trigger,Trigger12M))</f>
        <v>1.8465123441521274E-2</v>
      </c>
      <c r="BD1986" s="246">
        <f>_xll.qlIndexFixing($BE$1,AZ1986,TRUE,_xll.ohTrigger(Trigger,Trigger12M))</f>
        <v>1.8554468747575631E-2</v>
      </c>
    </row>
    <row r="1987" spans="51:56" ht="11.25" customHeight="1" x14ac:dyDescent="0.25">
      <c r="AY1987" s="102" t="s">
        <v>83</v>
      </c>
      <c r="AZ1987" s="101">
        <f>_xll.qlInterestRateIndexFixingDate(Currency&amp;"ibor"&amp;Tenor,BA1987,Trigger)</f>
        <v>53269</v>
      </c>
      <c r="BA1987" s="101">
        <f>_xll.qlCalendarAdvance(Calendar,BA1986,AY1987,"f",,Trigger)</f>
        <v>53273</v>
      </c>
      <c r="BB1987" s="101">
        <f>_xll.qlInterestRateIndexMaturity(Currency&amp;"ibor"&amp;Tenor,BA1987,Trigger)</f>
        <v>53638</v>
      </c>
      <c r="BC1987" s="246">
        <f>_xll.qlIndexFixing($AC$5,AZ1987,TRUE,_xll.ohTrigger(Trigger,Trigger12M))</f>
        <v>1.8464764497127289E-2</v>
      </c>
      <c r="BD1987" s="246">
        <f>_xll.qlIndexFixing($BE$1,AZ1987,TRUE,_xll.ohTrigger(Trigger,Trigger12M))</f>
        <v>1.8554396301109489E-2</v>
      </c>
    </row>
    <row r="1988" spans="51:56" ht="11.25" customHeight="1" x14ac:dyDescent="0.25">
      <c r="AY1988" s="102" t="s">
        <v>83</v>
      </c>
      <c r="AZ1988" s="101">
        <f>_xll.qlInterestRateIndexFixingDate(Currency&amp;"ibor"&amp;Tenor,BA1988,Trigger)</f>
        <v>53276</v>
      </c>
      <c r="BA1988" s="101">
        <f>_xll.qlCalendarAdvance(Calendar,BA1987,AY1988,"f",,Trigger)</f>
        <v>53280</v>
      </c>
      <c r="BB1988" s="101">
        <f>_xll.qlInterestRateIndexMaturity(Currency&amp;"ibor"&amp;Tenor,BA1988,Trigger)</f>
        <v>53645</v>
      </c>
      <c r="BC1988" s="246">
        <f>_xll.qlIndexFixing($AC$5,AZ1988,TRUE,_xll.ohTrigger(Trigger,Trigger12M))</f>
        <v>1.8464404176317825E-2</v>
      </c>
      <c r="BD1988" s="246">
        <f>_xll.qlIndexFixing($BE$1,AZ1988,TRUE,_xll.ohTrigger(Trigger,Trigger12M))</f>
        <v>1.8554298816246567E-2</v>
      </c>
    </row>
    <row r="1989" spans="51:56" ht="11.25" customHeight="1" x14ac:dyDescent="0.25">
      <c r="AY1989" s="102" t="s">
        <v>83</v>
      </c>
      <c r="AZ1989" s="101">
        <f>_xll.qlInterestRateIndexFixingDate(Currency&amp;"ibor"&amp;Tenor,BA1989,Trigger)</f>
        <v>53283</v>
      </c>
      <c r="BA1989" s="101">
        <f>_xll.qlCalendarAdvance(Calendar,BA1988,AY1989,"f",,Trigger)</f>
        <v>53287</v>
      </c>
      <c r="BB1989" s="101">
        <f>_xll.qlInterestRateIndexMaturity(Currency&amp;"ibor"&amp;Tenor,BA1989,Trigger)</f>
        <v>53652</v>
      </c>
      <c r="BC1989" s="246">
        <f>_xll.qlIndexFixing($AC$5,AZ1989,TRUE,_xll.ohTrigger(Trigger,Trigger12M))</f>
        <v>1.8464042479094198E-2</v>
      </c>
      <c r="BD1989" s="246">
        <f>_xll.qlIndexFixing($BE$1,AZ1989,TRUE,_xll.ohTrigger(Trigger,Trigger12M))</f>
        <v>1.8554176292995189E-2</v>
      </c>
    </row>
    <row r="1990" spans="51:56" ht="11.25" customHeight="1" x14ac:dyDescent="0.25">
      <c r="AY1990" s="102" t="s">
        <v>83</v>
      </c>
      <c r="AZ1990" s="101">
        <f>_xll.qlInterestRateIndexFixingDate(Currency&amp;"ibor"&amp;Tenor,BA1990,Trigger)</f>
        <v>53290</v>
      </c>
      <c r="BA1990" s="101">
        <f>_xll.qlCalendarAdvance(Calendar,BA1989,AY1990,"f",,Trigger)</f>
        <v>53294</v>
      </c>
      <c r="BB1990" s="101">
        <f>_xll.qlInterestRateIndexMaturity(Currency&amp;"ibor"&amp;Tenor,BA1990,Trigger)</f>
        <v>53659</v>
      </c>
      <c r="BC1990" s="246">
        <f>_xll.qlIndexFixing($AC$5,AZ1990,TRUE,_xll.ohTrigger(Trigger,Trigger12M))</f>
        <v>1.846367940545773E-2</v>
      </c>
      <c r="BD1990" s="246">
        <f>_xll.qlIndexFixing($BE$1,AZ1990,TRUE,_xll.ohTrigger(Trigger,Trigger12M))</f>
        <v>1.8554028731363671E-2</v>
      </c>
    </row>
    <row r="1991" spans="51:56" ht="11.25" customHeight="1" x14ac:dyDescent="0.25">
      <c r="AY1991" s="102" t="s">
        <v>83</v>
      </c>
      <c r="AZ1991" s="101">
        <f>_xll.qlInterestRateIndexFixingDate(Currency&amp;"ibor"&amp;Tenor,BA1991,Trigger)</f>
        <v>53297</v>
      </c>
      <c r="BA1991" s="101">
        <f>_xll.qlCalendarAdvance(Calendar,BA1990,AY1991,"f",,Trigger)</f>
        <v>53301</v>
      </c>
      <c r="BB1991" s="101">
        <f>_xll.qlInterestRateIndexMaturity(Currency&amp;"ibor"&amp;Tenor,BA1991,Trigger)</f>
        <v>53666</v>
      </c>
      <c r="BC1991" s="246">
        <f>_xll.qlIndexFixing($AC$5,AZ1991,TRUE,_xll.ohTrigger(Trigger,Trigger12M))</f>
        <v>1.8463314955410603E-2</v>
      </c>
      <c r="BD1991" s="246">
        <f>_xll.qlIndexFixing($BE$1,AZ1991,TRUE,_xll.ohTrigger(Trigger,Trigger12M))</f>
        <v>1.8553856131363625E-2</v>
      </c>
    </row>
    <row r="1992" spans="51:56" ht="11.25" customHeight="1" x14ac:dyDescent="0.25">
      <c r="AY1992" s="102" t="s">
        <v>83</v>
      </c>
      <c r="AZ1992" s="101">
        <f>_xll.qlInterestRateIndexFixingDate(Currency&amp;"ibor"&amp;Tenor,BA1992,Trigger)</f>
        <v>53304</v>
      </c>
      <c r="BA1992" s="101">
        <f>_xll.qlCalendarAdvance(Calendar,BA1991,AY1992,"f",,Trigger)</f>
        <v>53308</v>
      </c>
      <c r="BB1992" s="101">
        <f>_xll.qlInterestRateIndexMaturity(Currency&amp;"ibor"&amp;Tenor,BA1992,Trigger)</f>
        <v>53673</v>
      </c>
      <c r="BC1992" s="246">
        <f>_xll.qlIndexFixing($AC$5,AZ1992,TRUE,_xll.ohTrigger(Trigger,Trigger12M))</f>
        <v>1.8462949128953694E-2</v>
      </c>
      <c r="BD1992" s="246">
        <f>_xll.qlIndexFixing($BE$1,AZ1992,TRUE,_xll.ohTrigger(Trigger,Trigger12M))</f>
        <v>1.8553658493007535E-2</v>
      </c>
    </row>
    <row r="1993" spans="51:56" ht="11.25" customHeight="1" x14ac:dyDescent="0.25">
      <c r="AY1993" s="102" t="s">
        <v>83</v>
      </c>
      <c r="AZ1993" s="101">
        <f>_xll.qlInterestRateIndexFixingDate(Currency&amp;"ibor"&amp;Tenor,BA1993,Trigger)</f>
        <v>53311</v>
      </c>
      <c r="BA1993" s="101">
        <f>_xll.qlCalendarAdvance(Calendar,BA1992,AY1993,"f",,Trigger)</f>
        <v>53315</v>
      </c>
      <c r="BB1993" s="101">
        <f>_xll.qlInterestRateIndexMaturity(Currency&amp;"ibor"&amp;Tenor,BA1993,Trigger)</f>
        <v>53680</v>
      </c>
      <c r="BC1993" s="246">
        <f>_xll.qlIndexFixing($AC$5,AZ1993,TRUE,_xll.ohTrigger(Trigger,Trigger12M))</f>
        <v>1.8462581926088975E-2</v>
      </c>
      <c r="BD1993" s="246">
        <f>_xll.qlIndexFixing($BE$1,AZ1993,TRUE,_xll.ohTrigger(Trigger,Trigger12M))</f>
        <v>1.8553435816310509E-2</v>
      </c>
    </row>
    <row r="1994" spans="51:56" ht="11.25" customHeight="1" x14ac:dyDescent="0.25">
      <c r="AY1994" s="102" t="s">
        <v>83</v>
      </c>
      <c r="AZ1994" s="101">
        <f>_xll.qlInterestRateIndexFixingDate(Currency&amp;"ibor"&amp;Tenor,BA1994,Trigger)</f>
        <v>53317</v>
      </c>
      <c r="BA1994" s="101">
        <f>_xll.qlCalendarAdvance(Calendar,BA1993,AY1994,"f",,Trigger)</f>
        <v>53323</v>
      </c>
      <c r="BB1994" s="101">
        <f>_xll.qlInterestRateIndexMaturity(Currency&amp;"ibor"&amp;Tenor,BA1994,Trigger)</f>
        <v>53688</v>
      </c>
      <c r="BC1994" s="246">
        <f>_xll.qlIndexFixing($AC$5,AZ1994,TRUE,_xll.ohTrigger(Trigger,Trigger12M))</f>
        <v>1.8462160580276381E-2</v>
      </c>
      <c r="BD1994" s="246">
        <f>_xll.qlIndexFixing($BE$1,AZ1994,TRUE,_xll.ohTrigger(Trigger,Trigger12M))</f>
        <v>1.8553150669484902E-2</v>
      </c>
    </row>
    <row r="1995" spans="51:56" ht="11.25" customHeight="1" x14ac:dyDescent="0.25">
      <c r="AY1995" s="102" t="s">
        <v>83</v>
      </c>
      <c r="AZ1995" s="101">
        <f>_xll.qlInterestRateIndexFixingDate(Currency&amp;"ibor"&amp;Tenor,BA1995,Trigger)</f>
        <v>53325</v>
      </c>
      <c r="BA1995" s="101">
        <f>_xll.qlCalendarAdvance(Calendar,BA1994,AY1995,"f",,Trigger)</f>
        <v>53330</v>
      </c>
      <c r="BB1995" s="101">
        <f>_xll.qlInterestRateIndexMaturity(Currency&amp;"ibor"&amp;Tenor,BA1995,Trigger)</f>
        <v>53695</v>
      </c>
      <c r="BC1995" s="246">
        <f>_xll.qlIndexFixing($AC$5,AZ1995,TRUE,_xll.ohTrigger(Trigger,Trigger12M))</f>
        <v>1.8461790427971081E-2</v>
      </c>
      <c r="BD1995" s="246">
        <f>_xll.qlIndexFixing($BE$1,AZ1995,TRUE,_xll.ohTrigger(Trigger,Trigger12M))</f>
        <v>1.8552874339258257E-2</v>
      </c>
    </row>
    <row r="1996" spans="51:56" ht="11.25" customHeight="1" x14ac:dyDescent="0.25">
      <c r="AY1996" s="102" t="s">
        <v>83</v>
      </c>
      <c r="AZ1996" s="101">
        <f>_xll.qlInterestRateIndexFixingDate(Currency&amp;"ibor"&amp;Tenor,BA1996,Trigger)</f>
        <v>53335</v>
      </c>
      <c r="BA1996" s="101">
        <f>_xll.qlCalendarAdvance(Calendar,BA1995,AY1996,"f",,Trigger)</f>
        <v>53337</v>
      </c>
      <c r="BB1996" s="101">
        <f>_xll.qlInterestRateIndexMaturity(Currency&amp;"ibor"&amp;Tenor,BA1996,Trigger)</f>
        <v>53702</v>
      </c>
      <c r="BC1996" s="246">
        <f>_xll.qlIndexFixing($AC$5,AZ1996,TRUE,_xll.ohTrigger(Trigger,Trigger12M))</f>
        <v>1.8461418899261912E-2</v>
      </c>
      <c r="BD1996" s="246">
        <f>_xll.qlIndexFixing($BE$1,AZ1996,TRUE,_xll.ohTrigger(Trigger,Trigger12M))</f>
        <v>1.8552572970749151E-2</v>
      </c>
    </row>
    <row r="1997" spans="51:56" ht="11.25" customHeight="1" x14ac:dyDescent="0.25">
      <c r="AY1997" s="102" t="s">
        <v>83</v>
      </c>
      <c r="AZ1997" s="101">
        <f>_xll.qlInterestRateIndexFixingDate(Currency&amp;"ibor"&amp;Tenor,BA1997,Trigger)</f>
        <v>53342</v>
      </c>
      <c r="BA1997" s="101">
        <f>_xll.qlCalendarAdvance(Calendar,BA1996,AY1997,"f",,Trigger)</f>
        <v>53344</v>
      </c>
      <c r="BB1997" s="101">
        <f>_xll.qlInterestRateIndexMaturity(Currency&amp;"ibor"&amp;Tenor,BA1997,Trigger)</f>
        <v>53709</v>
      </c>
      <c r="BC1997" s="246">
        <f>_xll.qlIndexFixing($AC$5,AZ1997,TRUE,_xll.ohTrigger(Trigger,Trigger12M))</f>
        <v>1.8461045994151284E-2</v>
      </c>
      <c r="BD1997" s="246">
        <f>_xll.qlIndexFixing($BE$1,AZ1997,TRUE,_xll.ohTrigger(Trigger,Trigger12M))</f>
        <v>1.855224656397992E-2</v>
      </c>
    </row>
    <row r="1998" spans="51:56" ht="11.25" customHeight="1" x14ac:dyDescent="0.25">
      <c r="AY1998" s="102" t="s">
        <v>83</v>
      </c>
      <c r="AZ1998" s="101">
        <f>_xll.qlInterestRateIndexFixingDate(Currency&amp;"ibor"&amp;Tenor,BA1998,Trigger)</f>
        <v>53349</v>
      </c>
      <c r="BA1998" s="101">
        <f>_xll.qlCalendarAdvance(Calendar,BA1997,AY1998,"f",,Trigger)</f>
        <v>53351</v>
      </c>
      <c r="BB1998" s="101">
        <f>_xll.qlInterestRateIndexMaturity(Currency&amp;"ibor"&amp;Tenor,BA1998,Trigger)</f>
        <v>53716</v>
      </c>
      <c r="BC1998" s="246">
        <f>_xll.qlIndexFixing($AC$5,AZ1998,TRUE,_xll.ohTrigger(Trigger,Trigger12M))</f>
        <v>1.8460671712640295E-2</v>
      </c>
      <c r="BD1998" s="246">
        <f>_xll.qlIndexFixing($BE$1,AZ1998,TRUE,_xll.ohTrigger(Trigger,Trigger12M))</f>
        <v>1.8551895118975315E-2</v>
      </c>
    </row>
    <row r="1999" spans="51:56" ht="11.25" customHeight="1" x14ac:dyDescent="0.25">
      <c r="AY1999" s="102" t="s">
        <v>83</v>
      </c>
      <c r="AZ1999" s="101">
        <f>_xll.qlInterestRateIndexFixingDate(Currency&amp;"ibor"&amp;Tenor,BA1999,Trigger)</f>
        <v>53356</v>
      </c>
      <c r="BA1999" s="101">
        <f>_xll.qlCalendarAdvance(Calendar,BA1998,AY1999,"f",,Trigger)</f>
        <v>53358</v>
      </c>
      <c r="BB1999" s="101">
        <f>_xll.qlInterestRateIndexMaturity(Currency&amp;"ibor"&amp;Tenor,BA1999,Trigger)</f>
        <v>53723</v>
      </c>
      <c r="BC1999" s="246">
        <f>_xll.qlIndexFixing($AC$5,AZ1999,TRUE,_xll.ohTrigger(Trigger,Trigger12M))</f>
        <v>1.8460296054730915E-2</v>
      </c>
      <c r="BD1999" s="246">
        <f>_xll.qlIndexFixing($BE$1,AZ1999,TRUE,_xll.ohTrigger(Trigger,Trigger12M))</f>
        <v>1.8551518635761616E-2</v>
      </c>
    </row>
    <row r="2000" spans="51:56" ht="11.25" customHeight="1" x14ac:dyDescent="0.25">
      <c r="AY2000" s="102" t="s">
        <v>83</v>
      </c>
      <c r="AZ2000" s="101">
        <f>_xll.qlInterestRateIndexFixingDate(Currency&amp;"ibor"&amp;Tenor,BA2000,Trigger)</f>
        <v>53363</v>
      </c>
      <c r="BA2000" s="101">
        <f>_xll.qlCalendarAdvance(Calendar,BA1999,AY2000,"f",,Trigger)</f>
        <v>53365</v>
      </c>
      <c r="BB2000" s="101">
        <f>_xll.qlInterestRateIndexMaturity(Currency&amp;"ibor"&amp;Tenor,BA2000,Trigger)</f>
        <v>53730</v>
      </c>
      <c r="BC2000" s="246">
        <f>_xll.qlIndexFixing($AC$5,AZ2000,TRUE,_xll.ohTrigger(Trigger,Trigger12M))</f>
        <v>1.8459919020424015E-2</v>
      </c>
      <c r="BD2000" s="246">
        <f>_xll.qlIndexFixing($BE$1,AZ2000,TRUE,_xll.ohTrigger(Trigger,Trigger12M))</f>
        <v>1.8551117114366415E-2</v>
      </c>
    </row>
    <row r="2001" spans="51:56" ht="11.25" customHeight="1" x14ac:dyDescent="0.25">
      <c r="AY2001" s="102" t="s">
        <v>83</v>
      </c>
      <c r="AZ2001" s="101">
        <f>_xll.qlInterestRateIndexFixingDate(Currency&amp;"ibor"&amp;Tenor,BA2001,Trigger)</f>
        <v>53370</v>
      </c>
      <c r="BA2001" s="101">
        <f>_xll.qlCalendarAdvance(Calendar,BA2000,AY2001,"f",,Trigger)</f>
        <v>53372</v>
      </c>
      <c r="BB2001" s="101">
        <f>_xll.qlInterestRateIndexMaturity(Currency&amp;"ibor"&amp;Tenor,BA2001,Trigger)</f>
        <v>53737</v>
      </c>
      <c r="BC2001" s="246">
        <f>_xll.qlIndexFixing($AC$5,AZ2001,TRUE,_xll.ohTrigger(Trigger,Trigger12M))</f>
        <v>1.845954060972179E-2</v>
      </c>
      <c r="BD2001" s="246">
        <f>_xll.qlIndexFixing($BE$1,AZ2001,TRUE,_xll.ohTrigger(Trigger,Trigger12M))</f>
        <v>1.8550690554820375E-2</v>
      </c>
    </row>
    <row r="2002" spans="51:56" ht="11.25" customHeight="1" x14ac:dyDescent="0.25">
      <c r="AY2002" s="102" t="s">
        <v>83</v>
      </c>
      <c r="AZ2002" s="101">
        <f>_xll.qlInterestRateIndexFixingDate(Currency&amp;"ibor"&amp;Tenor,BA2002,Trigger)</f>
        <v>53377</v>
      </c>
      <c r="BA2002" s="101">
        <f>_xll.qlCalendarAdvance(Calendar,BA2001,AY2002,"f",,Trigger)</f>
        <v>53379</v>
      </c>
      <c r="BB2002" s="101">
        <f>_xll.qlInterestRateIndexMaturity(Currency&amp;"ibor"&amp;Tenor,BA2002,Trigger)</f>
        <v>53744</v>
      </c>
      <c r="BC2002" s="246">
        <f>_xll.qlIndexFixing($AC$5,AZ2002,TRUE,_xll.ohTrigger(Trigger,Trigger12M))</f>
        <v>1.8459160822625553E-2</v>
      </c>
      <c r="BD2002" s="246">
        <f>_xll.qlIndexFixing($BE$1,AZ2002,TRUE,_xll.ohTrigger(Trigger,Trigger12M))</f>
        <v>1.855023895715481E-2</v>
      </c>
    </row>
    <row r="2003" spans="51:56" ht="11.25" customHeight="1" x14ac:dyDescent="0.25">
      <c r="AY2003" s="102" t="s">
        <v>83</v>
      </c>
      <c r="AZ2003" s="101">
        <f>_xll.qlInterestRateIndexFixingDate(Currency&amp;"ibor"&amp;Tenor,BA2003,Trigger)</f>
        <v>53384</v>
      </c>
      <c r="BA2003" s="101">
        <f>_xll.qlCalendarAdvance(Calendar,BA2002,AY2003,"f",,Trigger)</f>
        <v>53386</v>
      </c>
      <c r="BB2003" s="101">
        <f>_xll.qlInterestRateIndexMaturity(Currency&amp;"ibor"&amp;Tenor,BA2003,Trigger)</f>
        <v>53751</v>
      </c>
      <c r="BC2003" s="246">
        <f>_xll.qlIndexFixing($AC$5,AZ2003,TRUE,_xll.ohTrigger(Trigger,Trigger12M))</f>
        <v>1.8458779659136615E-2</v>
      </c>
      <c r="BD2003" s="246">
        <f>_xll.qlIndexFixing($BE$1,AZ2003,TRUE,_xll.ohTrigger(Trigger,Trigger12M))</f>
        <v>1.8549762321403887E-2</v>
      </c>
    </row>
    <row r="2004" spans="51:56" ht="11.25" customHeight="1" x14ac:dyDescent="0.25">
      <c r="AY2004" s="102" t="s">
        <v>83</v>
      </c>
      <c r="AZ2004" s="101">
        <f>_xll.qlInterestRateIndexFixingDate(Currency&amp;"ibor"&amp;Tenor,BA2004,Trigger)</f>
        <v>53391</v>
      </c>
      <c r="BA2004" s="101">
        <f>_xll.qlCalendarAdvance(Calendar,BA2003,AY2004,"f",,Trigger)</f>
        <v>53393</v>
      </c>
      <c r="BB2004" s="101">
        <f>_xll.qlInterestRateIndexMaturity(Currency&amp;"ibor"&amp;Tenor,BA2004,Trigger)</f>
        <v>53758</v>
      </c>
      <c r="BC2004" s="246">
        <f>_xll.qlIndexFixing($AC$5,AZ2004,TRUE,_xll.ohTrigger(Trigger,Trigger12M))</f>
        <v>1.8458397119256953E-2</v>
      </c>
      <c r="BD2004" s="246">
        <f>_xll.qlIndexFixing($BE$1,AZ2004,TRUE,_xll.ohTrigger(Trigger,Trigger12M))</f>
        <v>1.8549260647603084E-2</v>
      </c>
    </row>
    <row r="2005" spans="51:56" ht="11.25" customHeight="1" x14ac:dyDescent="0.25">
      <c r="AY2005" s="102" t="s">
        <v>83</v>
      </c>
      <c r="AZ2005" s="101">
        <f>_xll.qlInterestRateIndexFixingDate(Currency&amp;"ibor"&amp;Tenor,BA2005,Trigger)</f>
        <v>53398</v>
      </c>
      <c r="BA2005" s="101">
        <f>_xll.qlCalendarAdvance(Calendar,BA2004,AY2005,"f",,Trigger)</f>
        <v>53400</v>
      </c>
      <c r="BB2005" s="101">
        <f>_xll.qlInterestRateIndexMaturity(Currency&amp;"ibor"&amp;Tenor,BA2005,Trigger)</f>
        <v>53765</v>
      </c>
      <c r="BC2005" s="246">
        <f>_xll.qlIndexFixing($AC$5,AZ2005,TRUE,_xll.ohTrigger(Trigger,Trigger12M))</f>
        <v>1.8458013202987657E-2</v>
      </c>
      <c r="BD2005" s="246">
        <f>_xll.qlIndexFixing($BE$1,AZ2005,TRUE,_xll.ohTrigger(Trigger,Trigger12M))</f>
        <v>1.854873393579029E-2</v>
      </c>
    </row>
    <row r="2006" spans="51:56" ht="11.25" customHeight="1" x14ac:dyDescent="0.25">
      <c r="AY2006" s="102" t="s">
        <v>83</v>
      </c>
      <c r="AZ2006" s="101">
        <f>_xll.qlInterestRateIndexFixingDate(Currency&amp;"ibor"&amp;Tenor,BA2006,Trigger)</f>
        <v>53405</v>
      </c>
      <c r="BA2006" s="101">
        <f>_xll.qlCalendarAdvance(Calendar,BA2005,AY2006,"f",,Trigger)</f>
        <v>53407</v>
      </c>
      <c r="BB2006" s="101">
        <f>_xll.qlInterestRateIndexMaturity(Currency&amp;"ibor"&amp;Tenor,BA2006,Trigger)</f>
        <v>53772</v>
      </c>
      <c r="BC2006" s="246">
        <f>_xll.qlIndexFixing($AC$5,AZ2006,TRUE,_xll.ohTrigger(Trigger,Trigger12M))</f>
        <v>1.84576279103307E-2</v>
      </c>
      <c r="BD2006" s="246">
        <f>_xll.qlIndexFixing($BE$1,AZ2006,TRUE,_xll.ohTrigger(Trigger,Trigger12M))</f>
        <v>1.8548182186004045E-2</v>
      </c>
    </row>
    <row r="2007" spans="51:56" ht="11.25" customHeight="1" x14ac:dyDescent="0.25">
      <c r="AY2007" s="102" t="s">
        <v>83</v>
      </c>
      <c r="AZ2007" s="101">
        <f>_xll.qlInterestRateIndexFixingDate(Currency&amp;"ibor"&amp;Tenor,BA2007,Trigger)</f>
        <v>53408</v>
      </c>
      <c r="BA2007" s="101">
        <f>_xll.qlCalendarAdvance(Calendar,BA2006,AY2007,"f",,Trigger)</f>
        <v>53414</v>
      </c>
      <c r="BB2007" s="101">
        <f>_xll.qlInterestRateIndexMaturity(Currency&amp;"ibor"&amp;Tenor,BA2007,Trigger)</f>
        <v>53779</v>
      </c>
      <c r="BC2007" s="246">
        <f>_xll.qlIndexFixing($AC$5,AZ2007,TRUE,_xll.ohTrigger(Trigger,Trigger12M))</f>
        <v>1.8457241241287833E-2</v>
      </c>
      <c r="BD2007" s="246">
        <f>_xll.qlIndexFixing($BE$1,AZ2007,TRUE,_xll.ohTrigger(Trigger,Trigger12M))</f>
        <v>1.8547605398286402E-2</v>
      </c>
    </row>
    <row r="2008" spans="51:56" ht="11.25" customHeight="1" x14ac:dyDescent="0.25">
      <c r="AY2008" s="102" t="s">
        <v>83</v>
      </c>
      <c r="AZ2008" s="101">
        <f>_xll.qlInterestRateIndexFixingDate(Currency&amp;"ibor"&amp;Tenor,BA2008,Trigger)</f>
        <v>53419</v>
      </c>
      <c r="BA2008" s="101">
        <f>_xll.qlCalendarAdvance(Calendar,BA2007,AY2008,"f",,Trigger)</f>
        <v>53421</v>
      </c>
      <c r="BB2008" s="101">
        <f>_xll.qlInterestRateIndexMaturity(Currency&amp;"ibor"&amp;Tenor,BA2008,Trigger)</f>
        <v>53786</v>
      </c>
      <c r="BC2008" s="246">
        <f>_xll.qlIndexFixing($AC$5,AZ2008,TRUE,_xll.ohTrigger(Trigger,Trigger12M))</f>
        <v>1.8456853195859935E-2</v>
      </c>
      <c r="BD2008" s="246">
        <f>_xll.qlIndexFixing($BE$1,AZ2008,TRUE,_xll.ohTrigger(Trigger,Trigger12M))</f>
        <v>1.8547003572680066E-2</v>
      </c>
    </row>
    <row r="2009" spans="51:56" ht="11.25" customHeight="1" x14ac:dyDescent="0.25">
      <c r="AY2009" s="102" t="s">
        <v>83</v>
      </c>
      <c r="AZ2009" s="101">
        <f>_xll.qlInterestRateIndexFixingDate(Currency&amp;"ibor"&amp;Tenor,BA2009,Trigger)</f>
        <v>53426</v>
      </c>
      <c r="BA2009" s="101">
        <f>_xll.qlCalendarAdvance(Calendar,BA2008,AY2009,"f",,Trigger)</f>
        <v>53428</v>
      </c>
      <c r="BB2009" s="101">
        <f>_xll.qlInterestRateIndexMaturity(Currency&amp;"ibor"&amp;Tenor,BA2009,Trigger)</f>
        <v>53793</v>
      </c>
      <c r="BC2009" s="246">
        <f>_xll.qlIndexFixing($AC$5,AZ2009,TRUE,_xll.ohTrigger(Trigger,Trigger12M))</f>
        <v>1.8456463774049629E-2</v>
      </c>
      <c r="BD2009" s="246">
        <f>_xll.qlIndexFixing($BE$1,AZ2009,TRUE,_xll.ohTrigger(Trigger,Trigger12M))</f>
        <v>1.8546376709229932E-2</v>
      </c>
    </row>
    <row r="2010" spans="51:56" ht="11.25" customHeight="1" x14ac:dyDescent="0.25">
      <c r="AY2010" s="102" t="s">
        <v>83</v>
      </c>
      <c r="AZ2010" s="101">
        <f>_xll.qlInterestRateIndexFixingDate(Currency&amp;"ibor"&amp;Tenor,BA2010,Trigger)</f>
        <v>53433</v>
      </c>
      <c r="BA2010" s="101">
        <f>_xll.qlCalendarAdvance(Calendar,BA2009,AY2010,"f",,Trigger)</f>
        <v>53435</v>
      </c>
      <c r="BB2010" s="101">
        <f>_xll.qlInterestRateIndexMaturity(Currency&amp;"ibor"&amp;Tenor,BA2010,Trigger)</f>
        <v>53800</v>
      </c>
      <c r="BC2010" s="246">
        <f>_xll.qlIndexFixing($AC$5,AZ2010,TRUE,_xll.ohTrigger(Trigger,Trigger12M))</f>
        <v>1.8456072975857354E-2</v>
      </c>
      <c r="BD2010" s="246">
        <f>_xll.qlIndexFixing($BE$1,AZ2010,TRUE,_xll.ohTrigger(Trigger,Trigger12M))</f>
        <v>1.8545724807983523E-2</v>
      </c>
    </row>
    <row r="2011" spans="51:56" ht="11.25" customHeight="1" x14ac:dyDescent="0.25">
      <c r="AY2011" s="102" t="s">
        <v>83</v>
      </c>
      <c r="AZ2011" s="101">
        <f>_xll.qlInterestRateIndexFixingDate(Currency&amp;"ibor"&amp;Tenor,BA2011,Trigger)</f>
        <v>53440</v>
      </c>
      <c r="BA2011" s="101">
        <f>_xll.qlCalendarAdvance(Calendar,BA2010,AY2011,"f",,Trigger)</f>
        <v>53442</v>
      </c>
      <c r="BB2011" s="101">
        <f>_xll.qlInterestRateIndexMaturity(Currency&amp;"ibor"&amp;Tenor,BA2011,Trigger)</f>
        <v>53807</v>
      </c>
      <c r="BC2011" s="246">
        <f>_xll.qlIndexFixing($AC$5,AZ2011,TRUE,_xll.ohTrigger(Trigger,Trigger12M))</f>
        <v>1.8455680801285526E-2</v>
      </c>
      <c r="BD2011" s="246">
        <f>_xll.qlIndexFixing($BE$1,AZ2011,TRUE,_xll.ohTrigger(Trigger,Trigger12M))</f>
        <v>1.8545047868988581E-2</v>
      </c>
    </row>
    <row r="2012" spans="51:56" ht="11.25" customHeight="1" x14ac:dyDescent="0.25">
      <c r="AY2012" s="102" t="s">
        <v>83</v>
      </c>
      <c r="AZ2012" s="101">
        <f>_xll.qlInterestRateIndexFixingDate(Currency&amp;"ibor"&amp;Tenor,BA2012,Trigger)</f>
        <v>53444</v>
      </c>
      <c r="BA2012" s="101">
        <f>_xll.qlCalendarAdvance(Calendar,BA2011,AY2012,"f",,Trigger)</f>
        <v>53449</v>
      </c>
      <c r="BB2012" s="101">
        <f>_xll.qlInterestRateIndexMaturity(Currency&amp;"ibor"&amp;Tenor,BA2012,Trigger)</f>
        <v>53814</v>
      </c>
      <c r="BC2012" s="246">
        <f>_xll.qlIndexFixing($AC$5,AZ2012,TRUE,_xll.ohTrigger(Trigger,Trigger12M))</f>
        <v>1.8455287250335451E-2</v>
      </c>
      <c r="BD2012" s="246">
        <f>_xll.qlIndexFixing($BE$1,AZ2012,TRUE,_xll.ohTrigger(Trigger,Trigger12M))</f>
        <v>1.8544345892296355E-2</v>
      </c>
    </row>
    <row r="2013" spans="51:56" ht="11.25" customHeight="1" x14ac:dyDescent="0.25">
      <c r="AY2013" s="102" t="s">
        <v>83</v>
      </c>
      <c r="AZ2013" s="101">
        <f>_xll.qlInterestRateIndexFixingDate(Currency&amp;"ibor"&amp;Tenor,BA2013,Trigger)</f>
        <v>53454</v>
      </c>
      <c r="BA2013" s="101">
        <f>_xll.qlCalendarAdvance(Calendar,BA2012,AY2013,"f",,Trigger)</f>
        <v>53456</v>
      </c>
      <c r="BB2013" s="101">
        <f>_xll.qlInterestRateIndexMaturity(Currency&amp;"ibor"&amp;Tenor,BA2013,Trigger)</f>
        <v>53821</v>
      </c>
      <c r="BC2013" s="246">
        <f>_xll.qlIndexFixing($AC$5,AZ2013,TRUE,_xll.ohTrigger(Trigger,Trigger12M))</f>
        <v>1.8454892323008881E-2</v>
      </c>
      <c r="BD2013" s="246">
        <f>_xll.qlIndexFixing($BE$1,AZ2013,TRUE,_xll.ohTrigger(Trigger,Trigger12M))</f>
        <v>1.8543618877959186E-2</v>
      </c>
    </row>
    <row r="2014" spans="51:56" ht="11.25" customHeight="1" x14ac:dyDescent="0.25">
      <c r="AY2014" s="102" t="s">
        <v>83</v>
      </c>
      <c r="AZ2014" s="101">
        <f>_xll.qlInterestRateIndexFixingDate(Currency&amp;"ibor"&amp;Tenor,BA2014,Trigger)</f>
        <v>53461</v>
      </c>
      <c r="BA2014" s="101">
        <f>_xll.qlCalendarAdvance(Calendar,BA2013,AY2014,"f",,Trigger)</f>
        <v>53463</v>
      </c>
      <c r="BB2014" s="101">
        <f>_xll.qlInterestRateIndexMaturity(Currency&amp;"ibor"&amp;Tenor,BA2014,Trigger)</f>
        <v>53828</v>
      </c>
      <c r="BC2014" s="246">
        <f>_xll.qlIndexFixing($AC$5,AZ2014,TRUE,_xll.ohTrigger(Trigger,Trigger12M))</f>
        <v>1.8454496019307574E-2</v>
      </c>
      <c r="BD2014" s="246">
        <f>_xll.qlIndexFixing($BE$1,AZ2014,TRUE,_xll.ohTrigger(Trigger,Trigger12M))</f>
        <v>1.8542866826031384E-2</v>
      </c>
    </row>
    <row r="2015" spans="51:56" ht="11.25" customHeight="1" x14ac:dyDescent="0.25">
      <c r="AY2015" s="102" t="s">
        <v>83</v>
      </c>
      <c r="AZ2015" s="101">
        <f>_xll.qlInterestRateIndexFixingDate(Currency&amp;"ibor"&amp;Tenor,BA2015,Trigger)</f>
        <v>53468</v>
      </c>
      <c r="BA2015" s="101">
        <f>_xll.qlCalendarAdvance(Calendar,BA2014,AY2015,"f",,Trigger)</f>
        <v>53470</v>
      </c>
      <c r="BB2015" s="101">
        <f>_xll.qlInterestRateIndexMaturity(Currency&amp;"ibor"&amp;Tenor,BA2015,Trigger)</f>
        <v>53835</v>
      </c>
      <c r="BC2015" s="246">
        <f>_xll.qlIndexFixing($AC$5,AZ2015,TRUE,_xll.ohTrigger(Trigger,Trigger12M))</f>
        <v>1.8454098339232623E-2</v>
      </c>
      <c r="BD2015" s="246">
        <f>_xll.qlIndexFixing($BE$1,AZ2015,TRUE,_xll.ohTrigger(Trigger,Trigger12M))</f>
        <v>1.8542089736569237E-2</v>
      </c>
    </row>
    <row r="2016" spans="51:56" ht="11.25" customHeight="1" x14ac:dyDescent="0.25">
      <c r="AY2016" s="102" t="s">
        <v>83</v>
      </c>
      <c r="AZ2016" s="101">
        <f>_xll.qlInterestRateIndexFixingDate(Currency&amp;"ibor"&amp;Tenor,BA2016,Trigger)</f>
        <v>53475</v>
      </c>
      <c r="BA2016" s="101">
        <f>_xll.qlCalendarAdvance(Calendar,BA2015,AY2016,"f",,Trigger)</f>
        <v>53477</v>
      </c>
      <c r="BB2016" s="101">
        <f>_xll.qlInterestRateIndexMaturity(Currency&amp;"ibor"&amp;Tenor,BA2016,Trigger)</f>
        <v>53842</v>
      </c>
      <c r="BC2016" s="246">
        <f>_xll.qlIndexFixing($AC$5,AZ2016,TRUE,_xll.ohTrigger(Trigger,Trigger12M))</f>
        <v>1.8453699282785996E-2</v>
      </c>
      <c r="BD2016" s="246">
        <f>_xll.qlIndexFixing($BE$1,AZ2016,TRUE,_xll.ohTrigger(Trigger,Trigger12M))</f>
        <v>1.8541287609630776E-2</v>
      </c>
    </row>
    <row r="2017" spans="51:56" ht="11.25" customHeight="1" x14ac:dyDescent="0.25">
      <c r="AY2017" s="102" t="s">
        <v>83</v>
      </c>
      <c r="AZ2017" s="101">
        <f>_xll.qlInterestRateIndexFixingDate(Currency&amp;"ibor"&amp;Tenor,BA2017,Trigger)</f>
        <v>53482</v>
      </c>
      <c r="BA2017" s="101">
        <f>_xll.qlCalendarAdvance(Calendar,BA2016,AY2017,"f",,Trigger)</f>
        <v>53484</v>
      </c>
      <c r="BB2017" s="101">
        <f>_xll.qlInterestRateIndexMaturity(Currency&amp;"ibor"&amp;Tenor,BA2017,Trigger)</f>
        <v>53849</v>
      </c>
      <c r="BC2017" s="246">
        <f>_xll.qlIndexFixing($AC$5,AZ2017,TRUE,_xll.ohTrigger(Trigger,Trigger12M))</f>
        <v>1.8453298849969445E-2</v>
      </c>
      <c r="BD2017" s="246">
        <f>_xll.qlIndexFixing($BE$1,AZ2017,TRUE,_xll.ohTrigger(Trigger,Trigger12M))</f>
        <v>1.8540460445275794E-2</v>
      </c>
    </row>
    <row r="2018" spans="51:56" ht="11.25" customHeight="1" x14ac:dyDescent="0.25">
      <c r="AY2018" s="102" t="s">
        <v>83</v>
      </c>
      <c r="AZ2018" s="101">
        <f>_xll.qlInterestRateIndexFixingDate(Currency&amp;"ibor"&amp;Tenor,BA2018,Trigger)</f>
        <v>53489</v>
      </c>
      <c r="BA2018" s="101">
        <f>_xll.qlCalendarAdvance(Calendar,BA2017,AY2018,"f",,Trigger)</f>
        <v>53491</v>
      </c>
      <c r="BB2018" s="101">
        <f>_xll.qlInterestRateIndexMaturity(Currency&amp;"ibor"&amp;Tenor,BA2018,Trigger)</f>
        <v>53856</v>
      </c>
      <c r="BC2018" s="246">
        <f>_xll.qlIndexFixing($AC$5,AZ2018,TRUE,_xll.ohTrigger(Trigger,Trigger12M))</f>
        <v>1.8452897040784726E-2</v>
      </c>
      <c r="BD2018" s="246">
        <f>_xll.qlIndexFixing($BE$1,AZ2018,TRUE,_xll.ohTrigger(Trigger,Trigger12M))</f>
        <v>1.8539608243566704E-2</v>
      </c>
    </row>
    <row r="2019" spans="51:56" ht="11.25" customHeight="1" x14ac:dyDescent="0.25">
      <c r="AY2019" s="102" t="s">
        <v>83</v>
      </c>
      <c r="AZ2019" s="101">
        <f>_xll.qlInterestRateIndexFixingDate(Currency&amp;"ibor"&amp;Tenor,BA2019,Trigger)</f>
        <v>53496</v>
      </c>
      <c r="BA2019" s="101">
        <f>_xll.qlCalendarAdvance(Calendar,BA2018,AY2019,"f",,Trigger)</f>
        <v>53498</v>
      </c>
      <c r="BB2019" s="101">
        <f>_xll.qlInterestRateIndexMaturity(Currency&amp;"ibor"&amp;Tenor,BA2019,Trigger)</f>
        <v>53863</v>
      </c>
      <c r="BC2019" s="246">
        <f>_xll.qlIndexFixing($AC$5,AZ2019,TRUE,_xll.ohTrigger(Trigger,Trigger12M))</f>
        <v>1.8452493855232933E-2</v>
      </c>
      <c r="BD2019" s="246">
        <f>_xll.qlIndexFixing($BE$1,AZ2019,TRUE,_xll.ohTrigger(Trigger,Trigger12M))</f>
        <v>1.8538731004566357E-2</v>
      </c>
    </row>
    <row r="2020" spans="51:56" ht="11.25" customHeight="1" x14ac:dyDescent="0.25">
      <c r="AY2020" s="102" t="s">
        <v>83</v>
      </c>
      <c r="AZ2020" s="101">
        <f>_xll.qlInterestRateIndexFixingDate(Currency&amp;"ibor"&amp;Tenor,BA2020,Trigger)</f>
        <v>53503</v>
      </c>
      <c r="BA2020" s="101">
        <f>_xll.qlCalendarAdvance(Calendar,BA2019,AY2020,"f",,Trigger)</f>
        <v>53505</v>
      </c>
      <c r="BB2020" s="101">
        <f>_xll.qlInterestRateIndexMaturity(Currency&amp;"ibor"&amp;Tenor,BA2020,Trigger)</f>
        <v>53870</v>
      </c>
      <c r="BC2020" s="246">
        <f>_xll.qlIndexFixing($AC$5,AZ2020,TRUE,_xll.ohTrigger(Trigger,Trigger12M))</f>
        <v>1.8452089293316033E-2</v>
      </c>
      <c r="BD2020" s="246">
        <f>_xll.qlIndexFixing($BE$1,AZ2020,TRUE,_xll.ohTrigger(Trigger,Trigger12M))</f>
        <v>1.8537828728341116E-2</v>
      </c>
    </row>
    <row r="2021" spans="51:56" ht="11.25" customHeight="1" x14ac:dyDescent="0.25">
      <c r="AY2021" s="102" t="s">
        <v>83</v>
      </c>
      <c r="AZ2021" s="101">
        <f>_xll.qlInterestRateIndexFixingDate(Currency&amp;"ibor"&amp;Tenor,BA2021,Trigger)</f>
        <v>53510</v>
      </c>
      <c r="BA2021" s="101">
        <f>_xll.qlCalendarAdvance(Calendar,BA2020,AY2021,"f",,Trigger)</f>
        <v>53512</v>
      </c>
      <c r="BB2021" s="101">
        <f>_xll.qlInterestRateIndexMaturity(Currency&amp;"ibor"&amp;Tenor,BA2021,Trigger)</f>
        <v>53877</v>
      </c>
      <c r="BC2021" s="246">
        <f>_xll.qlIndexFixing($AC$5,AZ2021,TRUE,_xll.ohTrigger(Trigger,Trigger12M))</f>
        <v>1.8451384495262253E-2</v>
      </c>
      <c r="BD2021" s="246">
        <f>_xll.qlIndexFixing($BE$1,AZ2021,TRUE,_xll.ohTrigger(Trigger,Trigger12M))</f>
        <v>1.8536901414957993E-2</v>
      </c>
    </row>
    <row r="2022" spans="51:56" ht="11.25" customHeight="1" x14ac:dyDescent="0.25">
      <c r="AY2022" s="102" t="s">
        <v>83</v>
      </c>
      <c r="AZ2022" s="101">
        <f>_xll.qlInterestRateIndexFixingDate(Currency&amp;"ibor"&amp;Tenor,BA2022,Trigger)</f>
        <v>53517</v>
      </c>
      <c r="BA2022" s="101">
        <f>_xll.qlCalendarAdvance(Calendar,BA2021,AY2022,"f",,Trigger)</f>
        <v>53519</v>
      </c>
      <c r="BB2022" s="101">
        <f>_xll.qlInterestRateIndexMaturity(Currency&amp;"ibor"&amp;Tenor,BA2022,Trigger)</f>
        <v>53884</v>
      </c>
      <c r="BC2022" s="246">
        <f>_xll.qlIndexFixing($AC$5,AZ2022,TRUE,_xll.ohTrigger(Trigger,Trigger12M))</f>
        <v>1.844993039511128E-2</v>
      </c>
      <c r="BD2022" s="246">
        <f>_xll.qlIndexFixing($BE$1,AZ2022,TRUE,_xll.ohTrigger(Trigger,Trigger12M))</f>
        <v>1.8535949064486416E-2</v>
      </c>
    </row>
    <row r="2023" spans="51:56" ht="11.25" customHeight="1" x14ac:dyDescent="0.25">
      <c r="AY2023" s="102" t="s">
        <v>83</v>
      </c>
      <c r="AZ2023" s="101">
        <f>_xll.qlInterestRateIndexFixingDate(Currency&amp;"ibor"&amp;Tenor,BA2023,Trigger)</f>
        <v>53524</v>
      </c>
      <c r="BA2023" s="101">
        <f>_xll.qlCalendarAdvance(Calendar,BA2022,AY2023,"f",,Trigger)</f>
        <v>53526</v>
      </c>
      <c r="BB2023" s="101">
        <f>_xll.qlInterestRateIndexMaturity(Currency&amp;"ibor"&amp;Tenor,BA2023,Trigger)</f>
        <v>53891</v>
      </c>
      <c r="BC2023" s="246">
        <f>_xll.qlIndexFixing($AC$5,AZ2023,TRUE,_xll.ohTrigger(Trigger,Trigger12M))</f>
        <v>1.8448473711027018E-2</v>
      </c>
      <c r="BD2023" s="246">
        <f>_xll.qlIndexFixing($BE$1,AZ2023,TRUE,_xll.ohTrigger(Trigger,Trigger12M))</f>
        <v>1.8534971676997553E-2</v>
      </c>
    </row>
    <row r="2024" spans="51:56" ht="11.25" customHeight="1" x14ac:dyDescent="0.25">
      <c r="AY2024" s="102" t="s">
        <v>83</v>
      </c>
      <c r="AZ2024" s="101">
        <f>_xll.qlInterestRateIndexFixingDate(Currency&amp;"ibor"&amp;Tenor,BA2024,Trigger)</f>
        <v>53531</v>
      </c>
      <c r="BA2024" s="101">
        <f>_xll.qlCalendarAdvance(Calendar,BA2023,AY2024,"f",,Trigger)</f>
        <v>53533</v>
      </c>
      <c r="BB2024" s="101">
        <f>_xll.qlInterestRateIndexMaturity(Currency&amp;"ibor"&amp;Tenor,BA2024,Trigger)</f>
        <v>53898</v>
      </c>
      <c r="BC2024" s="246">
        <f>_xll.qlIndexFixing($AC$5,AZ2024,TRUE,_xll.ohTrigger(Trigger,Trigger12M))</f>
        <v>1.8447014443021739E-2</v>
      </c>
      <c r="BD2024" s="246">
        <f>_xll.qlIndexFixing($BE$1,AZ2024,TRUE,_xll.ohTrigger(Trigger,Trigger12M))</f>
        <v>1.8533969252564338E-2</v>
      </c>
    </row>
    <row r="2025" spans="51:56" ht="11.25" customHeight="1" x14ac:dyDescent="0.25">
      <c r="AY2025" s="102" t="s">
        <v>83</v>
      </c>
      <c r="AZ2025" s="101">
        <f>_xll.qlInterestRateIndexFixingDate(Currency&amp;"ibor"&amp;Tenor,BA2025,Trigger)</f>
        <v>53538</v>
      </c>
      <c r="BA2025" s="101">
        <f>_xll.qlCalendarAdvance(Calendar,BA2024,AY2025,"f",,Trigger)</f>
        <v>53540</v>
      </c>
      <c r="BB2025" s="101">
        <f>_xll.qlInterestRateIndexMaturity(Currency&amp;"ibor"&amp;Tenor,BA2025,Trigger)</f>
        <v>53905</v>
      </c>
      <c r="BC2025" s="246">
        <f>_xll.qlIndexFixing($AC$5,AZ2025,TRUE,_xll.ohTrigger(Trigger,Trigger12M))</f>
        <v>1.8445552591105505E-2</v>
      </c>
      <c r="BD2025" s="246">
        <f>_xll.qlIndexFixing($BE$1,AZ2025,TRUE,_xll.ohTrigger(Trigger,Trigger12M))</f>
        <v>1.853294179126189E-2</v>
      </c>
    </row>
    <row r="2026" spans="51:56" ht="11.25" customHeight="1" x14ac:dyDescent="0.25">
      <c r="AY2026" s="102" t="s">
        <v>83</v>
      </c>
      <c r="AZ2026" s="101">
        <f>_xll.qlInterestRateIndexFixingDate(Currency&amp;"ibor"&amp;Tenor,BA2026,Trigger)</f>
        <v>53545</v>
      </c>
      <c r="BA2026" s="101">
        <f>_xll.qlCalendarAdvance(Calendar,BA2025,AY2026,"f",,Trigger)</f>
        <v>53547</v>
      </c>
      <c r="BB2026" s="101">
        <f>_xll.qlInterestRateIndexMaturity(Currency&amp;"ibor"&amp;Tenor,BA2026,Trigger)</f>
        <v>53912</v>
      </c>
      <c r="BC2026" s="246">
        <f>_xll.qlIndexFixing($AC$5,AZ2026,TRUE,_xll.ohTrigger(Trigger,Trigger12M))</f>
        <v>1.8444088155290812E-2</v>
      </c>
      <c r="BD2026" s="246">
        <f>_xll.qlIndexFixing($BE$1,AZ2026,TRUE,_xll.ohTrigger(Trigger,Trigger12M))</f>
        <v>1.8531889293166855E-2</v>
      </c>
    </row>
    <row r="2027" spans="51:56" ht="11.25" customHeight="1" x14ac:dyDescent="0.25">
      <c r="AY2027" s="102" t="s">
        <v>83</v>
      </c>
      <c r="AZ2027" s="101">
        <f>_xll.qlInterestRateIndexFixingDate(Currency&amp;"ibor"&amp;Tenor,BA2027,Trigger)</f>
        <v>53552</v>
      </c>
      <c r="BA2027" s="101">
        <f>_xll.qlCalendarAdvance(Calendar,BA2026,AY2027,"f",,Trigger)</f>
        <v>53554</v>
      </c>
      <c r="BB2027" s="101">
        <f>_xll.qlInterestRateIndexMaturity(Currency&amp;"ibor"&amp;Tenor,BA2027,Trigger)</f>
        <v>53919</v>
      </c>
      <c r="BC2027" s="246">
        <f>_xll.qlIndexFixing($AC$5,AZ2027,TRUE,_xll.ohTrigger(Trigger,Trigger12M))</f>
        <v>1.8442621135587943E-2</v>
      </c>
      <c r="BD2027" s="246">
        <f>_xll.qlIndexFixing($BE$1,AZ2027,TRUE,_xll.ohTrigger(Trigger,Trigger12M))</f>
        <v>1.8530811758358079E-2</v>
      </c>
    </row>
    <row r="2028" spans="51:56" ht="11.25" customHeight="1" x14ac:dyDescent="0.25">
      <c r="AY2028" s="102" t="s">
        <v>83</v>
      </c>
      <c r="AZ2028" s="101">
        <f>_xll.qlInterestRateIndexFixingDate(Currency&amp;"ibor"&amp;Tenor,BA2028,Trigger)</f>
        <v>53559</v>
      </c>
      <c r="BA2028" s="101">
        <f>_xll.qlCalendarAdvance(Calendar,BA2027,AY2028,"f",,Trigger)</f>
        <v>53561</v>
      </c>
      <c r="BB2028" s="101">
        <f>_xll.qlInterestRateIndexMaturity(Currency&amp;"ibor"&amp;Tenor,BA2028,Trigger)</f>
        <v>53926</v>
      </c>
      <c r="BC2028" s="246">
        <f>_xll.qlIndexFixing($AC$5,AZ2028,TRUE,_xll.ohTrigger(Trigger,Trigger12M))</f>
        <v>1.8441151532008294E-2</v>
      </c>
      <c r="BD2028" s="246">
        <f>_xll.qlIndexFixing($BE$1,AZ2028,TRUE,_xll.ohTrigger(Trigger,Trigger12M))</f>
        <v>1.852970918691637E-2</v>
      </c>
    </row>
    <row r="2029" spans="51:56" ht="11.25" customHeight="1" x14ac:dyDescent="0.25">
      <c r="AY2029" s="102" t="s">
        <v>83</v>
      </c>
      <c r="AZ2029" s="101">
        <f>_xll.qlInterestRateIndexFixingDate(Currency&amp;"ibor"&amp;Tenor,BA2029,Trigger)</f>
        <v>53566</v>
      </c>
      <c r="BA2029" s="101">
        <f>_xll.qlCalendarAdvance(Calendar,BA2028,AY2029,"f",,Trigger)</f>
        <v>53568</v>
      </c>
      <c r="BB2029" s="101">
        <f>_xll.qlInterestRateIndexMaturity(Currency&amp;"ibor"&amp;Tenor,BA2029,Trigger)</f>
        <v>53933</v>
      </c>
      <c r="BC2029" s="246">
        <f>_xll.qlIndexFixing($AC$5,AZ2029,TRUE,_xll.ohTrigger(Trigger,Trigger12M))</f>
        <v>1.8439679344563902E-2</v>
      </c>
      <c r="BD2029" s="246">
        <f>_xll.qlIndexFixing($BE$1,AZ2029,TRUE,_xll.ohTrigger(Trigger,Trigger12M))</f>
        <v>1.8528581578923418E-2</v>
      </c>
    </row>
    <row r="2030" spans="51:56" ht="11.25" customHeight="1" x14ac:dyDescent="0.25">
      <c r="AY2030" s="102" t="s">
        <v>83</v>
      </c>
      <c r="AZ2030" s="101">
        <f>_xll.qlInterestRateIndexFixingDate(Currency&amp;"ibor"&amp;Tenor,BA2030,Trigger)</f>
        <v>53573</v>
      </c>
      <c r="BA2030" s="101">
        <f>_xll.qlCalendarAdvance(Calendar,BA2029,AY2030,"f",,Trigger)</f>
        <v>53575</v>
      </c>
      <c r="BB2030" s="101">
        <f>_xll.qlInterestRateIndexMaturity(Currency&amp;"ibor"&amp;Tenor,BA2030,Trigger)</f>
        <v>53940</v>
      </c>
      <c r="BC2030" s="246">
        <f>_xll.qlIndexFixing($AC$5,AZ2030,TRUE,_xll.ohTrigger(Trigger,Trigger12M))</f>
        <v>1.8438204573265726E-2</v>
      </c>
      <c r="BD2030" s="246">
        <f>_xll.qlIndexFixing($BE$1,AZ2030,TRUE,_xll.ohTrigger(Trigger,Trigger12M))</f>
        <v>1.8527428934464199E-2</v>
      </c>
    </row>
    <row r="2031" spans="51:56" ht="11.25" customHeight="1" x14ac:dyDescent="0.25">
      <c r="AY2031" s="102" t="s">
        <v>83</v>
      </c>
      <c r="AZ2031" s="101">
        <f>_xll.qlInterestRateIndexFixingDate(Currency&amp;"ibor"&amp;Tenor,BA2031,Trigger)</f>
        <v>53580</v>
      </c>
      <c r="BA2031" s="101">
        <f>_xll.qlCalendarAdvance(Calendar,BA2030,AY2031,"f",,Trigger)</f>
        <v>53582</v>
      </c>
      <c r="BB2031" s="101">
        <f>_xll.qlInterestRateIndexMaturity(Currency&amp;"ibor"&amp;Tenor,BA2031,Trigger)</f>
        <v>53947</v>
      </c>
      <c r="BC2031" s="246">
        <f>_xll.qlIndexFixing($AC$5,AZ2031,TRUE,_xll.ohTrigger(Trigger,Trigger12M))</f>
        <v>1.8436727218125146E-2</v>
      </c>
      <c r="BD2031" s="246">
        <f>_xll.qlIndexFixing($BE$1,AZ2031,TRUE,_xll.ohTrigger(Trigger,Trigger12M))</f>
        <v>1.8526251253624337E-2</v>
      </c>
    </row>
    <row r="2032" spans="51:56" ht="11.25" customHeight="1" x14ac:dyDescent="0.25">
      <c r="AY2032" s="102" t="s">
        <v>83</v>
      </c>
      <c r="AZ2032" s="101">
        <f>_xll.qlInterestRateIndexFixingDate(Currency&amp;"ibor"&amp;Tenor,BA2032,Trigger)</f>
        <v>53587</v>
      </c>
      <c r="BA2032" s="101">
        <f>_xll.qlCalendarAdvance(Calendar,BA2031,AY2032,"f",,Trigger)</f>
        <v>53589</v>
      </c>
      <c r="BB2032" s="101">
        <f>_xll.qlInterestRateIndexMaturity(Currency&amp;"ibor"&amp;Tenor,BA2032,Trigger)</f>
        <v>53954</v>
      </c>
      <c r="BC2032" s="246">
        <f>_xll.qlIndexFixing($AC$5,AZ2032,TRUE,_xll.ohTrigger(Trigger,Trigger12M))</f>
        <v>1.8435247279153556E-2</v>
      </c>
      <c r="BD2032" s="246">
        <f>_xll.qlIndexFixing($BE$1,AZ2032,TRUE,_xll.ohTrigger(Trigger,Trigger12M))</f>
        <v>1.8525048536492311E-2</v>
      </c>
    </row>
    <row r="2033" spans="51:56" ht="11.25" customHeight="1" x14ac:dyDescent="0.25">
      <c r="AY2033" s="102" t="s">
        <v>83</v>
      </c>
      <c r="AZ2033" s="101">
        <f>_xll.qlInterestRateIndexFixingDate(Currency&amp;"ibor"&amp;Tenor,BA2033,Trigger)</f>
        <v>53594</v>
      </c>
      <c r="BA2033" s="101">
        <f>_xll.qlCalendarAdvance(Calendar,BA2032,AY2033,"f",,Trigger)</f>
        <v>53596</v>
      </c>
      <c r="BB2033" s="101">
        <f>_xll.qlInterestRateIndexMaturity(Currency&amp;"ibor"&amp;Tenor,BA2033,Trigger)</f>
        <v>53961</v>
      </c>
      <c r="BC2033" s="246">
        <f>_xll.qlIndexFixing($AC$5,AZ2033,TRUE,_xll.ohTrigger(Trigger,Trigger12M))</f>
        <v>1.8433764756362343E-2</v>
      </c>
      <c r="BD2033" s="246">
        <f>_xll.qlIndexFixing($BE$1,AZ2033,TRUE,_xll.ohTrigger(Trigger,Trigger12M))</f>
        <v>1.8523820783157476E-2</v>
      </c>
    </row>
    <row r="2034" spans="51:56" ht="11.25" customHeight="1" x14ac:dyDescent="0.25">
      <c r="AY2034" s="102" t="s">
        <v>83</v>
      </c>
      <c r="AZ2034" s="101">
        <f>_xll.qlInterestRateIndexFixingDate(Currency&amp;"ibor"&amp;Tenor,BA2034,Trigger)</f>
        <v>53601</v>
      </c>
      <c r="BA2034" s="101">
        <f>_xll.qlCalendarAdvance(Calendar,BA2033,AY2034,"f",,Trigger)</f>
        <v>53603</v>
      </c>
      <c r="BB2034" s="101">
        <f>_xll.qlInterestRateIndexMaturity(Currency&amp;"ibor"&amp;Tenor,BA2034,Trigger)</f>
        <v>53968</v>
      </c>
      <c r="BC2034" s="246">
        <f>_xll.qlIndexFixing($AC$5,AZ2034,TRUE,_xll.ohTrigger(Trigger,Trigger12M))</f>
        <v>1.8432279649763111E-2</v>
      </c>
      <c r="BD2034" s="246">
        <f>_xll.qlIndexFixing($BE$1,AZ2034,TRUE,_xll.ohTrigger(Trigger,Trigger12M))</f>
        <v>1.8522567993712692E-2</v>
      </c>
    </row>
    <row r="2035" spans="51:56" ht="11.25" customHeight="1" x14ac:dyDescent="0.25">
      <c r="AY2035" s="102" t="s">
        <v>83</v>
      </c>
      <c r="AZ2035" s="101">
        <f>_xll.qlInterestRateIndexFixingDate(Currency&amp;"ibor"&amp;Tenor,BA2035,Trigger)</f>
        <v>53608</v>
      </c>
      <c r="BA2035" s="101">
        <f>_xll.qlCalendarAdvance(Calendar,BA2034,AY2035,"f",,Trigger)</f>
        <v>53610</v>
      </c>
      <c r="BB2035" s="101">
        <f>_xll.qlInterestRateIndexMaturity(Currency&amp;"ibor"&amp;Tenor,BA2035,Trigger)</f>
        <v>53975</v>
      </c>
      <c r="BC2035" s="246">
        <f>_xll.qlIndexFixing($AC$5,AZ2035,TRUE,_xll.ohTrigger(Trigger,Trigger12M))</f>
        <v>1.8430791959367251E-2</v>
      </c>
      <c r="BD2035" s="246">
        <f>_xll.qlIndexFixing($BE$1,AZ2035,TRUE,_xll.ohTrigger(Trigger,Trigger12M))</f>
        <v>1.8521290168250153E-2</v>
      </c>
    </row>
    <row r="2036" spans="51:56" ht="11.25" customHeight="1" x14ac:dyDescent="0.25">
      <c r="AY2036" s="102" t="s">
        <v>83</v>
      </c>
      <c r="AZ2036" s="101">
        <f>_xll.qlInterestRateIndexFixingDate(Currency&amp;"ibor"&amp;Tenor,BA2036,Trigger)</f>
        <v>53615</v>
      </c>
      <c r="BA2036" s="101">
        <f>_xll.qlCalendarAdvance(Calendar,BA2035,AY2036,"f",,Trigger)</f>
        <v>53617</v>
      </c>
      <c r="BB2036" s="101">
        <f>_xll.qlInterestRateIndexMaturity(Currency&amp;"ibor"&amp;Tenor,BA2036,Trigger)</f>
        <v>53982</v>
      </c>
      <c r="BC2036" s="246">
        <f>_xll.qlIndexFixing($AC$5,AZ2036,TRUE,_xll.ohTrigger(Trigger,Trigger12M))</f>
        <v>1.842930168518615E-2</v>
      </c>
      <c r="BD2036" s="246">
        <f>_xll.qlIndexFixing($BE$1,AZ2036,TRUE,_xll.ohTrigger(Trigger,Trigger12M))</f>
        <v>1.8519987306866225E-2</v>
      </c>
    </row>
    <row r="2037" spans="51:56" ht="11.25" customHeight="1" x14ac:dyDescent="0.25">
      <c r="AY2037" s="102" t="s">
        <v>83</v>
      </c>
      <c r="AZ2037" s="101">
        <f>_xll.qlInterestRateIndexFixingDate(Currency&amp;"ibor"&amp;Tenor,BA2037,Trigger)</f>
        <v>53622</v>
      </c>
      <c r="BA2037" s="101">
        <f>_xll.qlCalendarAdvance(Calendar,BA2036,AY2037,"f",,Trigger)</f>
        <v>53624</v>
      </c>
      <c r="BB2037" s="101">
        <f>_xll.qlInterestRateIndexMaturity(Currency&amp;"ibor"&amp;Tenor,BA2037,Trigger)</f>
        <v>53989</v>
      </c>
      <c r="BC2037" s="246">
        <f>_xll.qlIndexFixing($AC$5,AZ2037,TRUE,_xll.ohTrigger(Trigger,Trigger12M))</f>
        <v>1.8427808827231416E-2</v>
      </c>
      <c r="BD2037" s="246">
        <f>_xll.qlIndexFixing($BE$1,AZ2037,TRUE,_xll.ohTrigger(Trigger,Trigger12M))</f>
        <v>1.8518659409658581E-2</v>
      </c>
    </row>
    <row r="2038" spans="51:56" ht="11.25" customHeight="1" x14ac:dyDescent="0.25">
      <c r="AY2038" s="102" t="s">
        <v>83</v>
      </c>
      <c r="AZ2038" s="101">
        <f>_xll.qlInterestRateIndexFixingDate(Currency&amp;"ibor"&amp;Tenor,BA2038,Trigger)</f>
        <v>53629</v>
      </c>
      <c r="BA2038" s="101">
        <f>_xll.qlCalendarAdvance(Calendar,BA2037,AY2038,"f",,Trigger)</f>
        <v>53631</v>
      </c>
      <c r="BB2038" s="101">
        <f>_xll.qlInterestRateIndexMaturity(Currency&amp;"ibor"&amp;Tenor,BA2038,Trigger)</f>
        <v>53996</v>
      </c>
      <c r="BC2038" s="246">
        <f>_xll.qlIndexFixing($AC$5,AZ2038,TRUE,_xll.ohTrigger(Trigger,Trigger12M))</f>
        <v>1.8426313385514655E-2</v>
      </c>
      <c r="BD2038" s="246">
        <f>_xll.qlIndexFixing($BE$1,AZ2038,TRUE,_xll.ohTrigger(Trigger,Trigger12M))</f>
        <v>1.8517306476725771E-2</v>
      </c>
    </row>
    <row r="2039" spans="51:56" ht="11.25" customHeight="1" x14ac:dyDescent="0.25">
      <c r="AY2039" s="102" t="s">
        <v>83</v>
      </c>
      <c r="AZ2039" s="101">
        <f>_xll.qlInterestRateIndexFixingDate(Currency&amp;"ibor"&amp;Tenor,BA2039,Trigger)</f>
        <v>53636</v>
      </c>
      <c r="BA2039" s="101">
        <f>_xll.qlCalendarAdvance(Calendar,BA2038,AY2039,"f",,Trigger)</f>
        <v>53638</v>
      </c>
      <c r="BB2039" s="101">
        <f>_xll.qlInterestRateIndexMaturity(Currency&amp;"ibor"&amp;Tenor,BA2039,Trigger)</f>
        <v>54003</v>
      </c>
      <c r="BC2039" s="246">
        <f>_xll.qlIndexFixing($AC$5,AZ2039,TRUE,_xll.ohTrigger(Trigger,Trigger12M))</f>
        <v>1.8424815360047257E-2</v>
      </c>
      <c r="BD2039" s="246">
        <f>_xll.qlIndexFixing($BE$1,AZ2039,TRUE,_xll.ohTrigger(Trigger,Trigger12M))</f>
        <v>1.8515928508168977E-2</v>
      </c>
    </row>
    <row r="2040" spans="51:56" ht="11.25" customHeight="1" x14ac:dyDescent="0.25">
      <c r="AY2040" s="102" t="s">
        <v>83</v>
      </c>
      <c r="AZ2040" s="101">
        <f>_xll.qlInterestRateIndexFixingDate(Currency&amp;"ibor"&amp;Tenor,BA2040,Trigger)</f>
        <v>53643</v>
      </c>
      <c r="BA2040" s="101">
        <f>_xll.qlCalendarAdvance(Calendar,BA2039,AY2040,"f",,Trigger)</f>
        <v>53645</v>
      </c>
      <c r="BB2040" s="101">
        <f>_xll.qlInterestRateIndexMaturity(Currency&amp;"ibor"&amp;Tenor,BA2040,Trigger)</f>
        <v>54010</v>
      </c>
      <c r="BC2040" s="246">
        <f>_xll.qlIndexFixing($AC$5,AZ2040,TRUE,_xll.ohTrigger(Trigger,Trigger12M))</f>
        <v>1.8423314750840827E-2</v>
      </c>
      <c r="BD2040" s="246">
        <f>_xll.qlIndexFixing($BE$1,AZ2040,TRUE,_xll.ohTrigger(Trigger,Trigger12M))</f>
        <v>1.8514525504092008E-2</v>
      </c>
    </row>
    <row r="2041" spans="51:56" ht="11.25" customHeight="1" x14ac:dyDescent="0.25">
      <c r="AY2041" s="102" t="s">
        <v>83</v>
      </c>
      <c r="AZ2041" s="101">
        <f>_xll.qlInterestRateIndexFixingDate(Currency&amp;"ibor"&amp;Tenor,BA2041,Trigger)</f>
        <v>53650</v>
      </c>
      <c r="BA2041" s="101">
        <f>_xll.qlCalendarAdvance(Calendar,BA2040,AY2041,"f",,Trigger)</f>
        <v>53652</v>
      </c>
      <c r="BB2041" s="101">
        <f>_xll.qlInterestRateIndexMaturity(Currency&amp;"ibor"&amp;Tenor,BA2041,Trigger)</f>
        <v>54017</v>
      </c>
      <c r="BC2041" s="246">
        <f>_xll.qlIndexFixing($AC$5,AZ2041,TRUE,_xll.ohTrigger(Trigger,Trigger12M))</f>
        <v>1.8421811557906755E-2</v>
      </c>
      <c r="BD2041" s="246">
        <f>_xll.qlIndexFixing($BE$1,AZ2041,TRUE,_xll.ohTrigger(Trigger,Trigger12M))</f>
        <v>1.8513097464598883E-2</v>
      </c>
    </row>
    <row r="2042" spans="51:56" ht="11.25" customHeight="1" x14ac:dyDescent="0.25">
      <c r="AY2042" s="102" t="s">
        <v>83</v>
      </c>
      <c r="AZ2042" s="101">
        <f>_xll.qlInterestRateIndexFixingDate(Currency&amp;"ibor"&amp;Tenor,BA2042,Trigger)</f>
        <v>53657</v>
      </c>
      <c r="BA2042" s="101">
        <f>_xll.qlCalendarAdvance(Calendar,BA2041,AY2042,"f",,Trigger)</f>
        <v>53659</v>
      </c>
      <c r="BB2042" s="101">
        <f>_xll.qlInterestRateIndexMaturity(Currency&amp;"ibor"&amp;Tenor,BA2042,Trigger)</f>
        <v>54024</v>
      </c>
      <c r="BC2042" s="246">
        <f>_xll.qlIndexFixing($AC$5,AZ2042,TRUE,_xll.ohTrigger(Trigger,Trigger12M))</f>
        <v>1.8420305781257303E-2</v>
      </c>
      <c r="BD2042" s="246">
        <f>_xll.qlIndexFixing($BE$1,AZ2042,TRUE,_xll.ohTrigger(Trigger,Trigger12M))</f>
        <v>1.8511644389796703E-2</v>
      </c>
    </row>
    <row r="2043" spans="51:56" ht="11.25" customHeight="1" x14ac:dyDescent="0.25">
      <c r="AY2043" s="102" t="s">
        <v>83</v>
      </c>
      <c r="AZ2043" s="101">
        <f>_xll.qlInterestRateIndexFixingDate(Currency&amp;"ibor"&amp;Tenor,BA2043,Trigger)</f>
        <v>53664</v>
      </c>
      <c r="BA2043" s="101">
        <f>_xll.qlCalendarAdvance(Calendar,BA2042,AY2043,"f",,Trigger)</f>
        <v>53666</v>
      </c>
      <c r="BB2043" s="101">
        <f>_xll.qlInterestRateIndexMaturity(Currency&amp;"ibor"&amp;Tenor,BA2043,Trigger)</f>
        <v>54031</v>
      </c>
      <c r="BC2043" s="246">
        <f>_xll.qlIndexFixing($AC$5,AZ2043,TRUE,_xll.ohTrigger(Trigger,Trigger12M))</f>
        <v>1.8418797420902987E-2</v>
      </c>
      <c r="BD2043" s="246">
        <f>_xll.qlIndexFixing($BE$1,AZ2043,TRUE,_xll.ohTrigger(Trigger,Trigger12M))</f>
        <v>1.8510166279794089E-2</v>
      </c>
    </row>
    <row r="2044" spans="51:56" ht="11.25" customHeight="1" x14ac:dyDescent="0.25">
      <c r="AY2044" s="102" t="s">
        <v>83</v>
      </c>
      <c r="AZ2044" s="101">
        <f>_xll.qlInterestRateIndexFixingDate(Currency&amp;"ibor"&amp;Tenor,BA2044,Trigger)</f>
        <v>53671</v>
      </c>
      <c r="BA2044" s="101">
        <f>_xll.qlCalendarAdvance(Calendar,BA2043,AY2044,"f",,Trigger)</f>
        <v>53673</v>
      </c>
      <c r="BB2044" s="101">
        <f>_xll.qlInterestRateIndexMaturity(Currency&amp;"ibor"&amp;Tenor,BA2044,Trigger)</f>
        <v>54038</v>
      </c>
      <c r="BC2044" s="246">
        <f>_xll.qlIndexFixing($AC$5,AZ2044,TRUE,_xll.ohTrigger(Trigger,Trigger12M))</f>
        <v>1.8417286476856726E-2</v>
      </c>
      <c r="BD2044" s="246">
        <f>_xll.qlIndexFixing($BE$1,AZ2044,TRUE,_xll.ohTrigger(Trigger,Trigger12M))</f>
        <v>1.85086631347012E-2</v>
      </c>
    </row>
    <row r="2045" spans="51:56" ht="11.25" customHeight="1" x14ac:dyDescent="0.25">
      <c r="AY2045" s="102" t="s">
        <v>83</v>
      </c>
      <c r="AZ2045" s="101">
        <f>_xll.qlInterestRateIndexFixingDate(Currency&amp;"ibor"&amp;Tenor,BA2045,Trigger)</f>
        <v>53678</v>
      </c>
      <c r="BA2045" s="101">
        <f>_xll.qlCalendarAdvance(Calendar,BA2044,AY2045,"f",,Trigger)</f>
        <v>53680</v>
      </c>
      <c r="BB2045" s="101">
        <f>_xll.qlInterestRateIndexMaturity(Currency&amp;"ibor"&amp;Tenor,BA2045,Trigger)</f>
        <v>54045</v>
      </c>
      <c r="BC2045" s="246">
        <f>_xll.qlIndexFixing($AC$5,AZ2045,TRUE,_xll.ohTrigger(Trigger,Trigger12M))</f>
        <v>1.8415772949129248E-2</v>
      </c>
      <c r="BD2045" s="246">
        <f>_xll.qlIndexFixing($BE$1,AZ2045,TRUE,_xll.ohTrigger(Trigger,Trigger12M))</f>
        <v>1.8507134954631042E-2</v>
      </c>
    </row>
    <row r="2046" spans="51:56" ht="11.25" customHeight="1" x14ac:dyDescent="0.25">
      <c r="AY2046" s="102" t="s">
        <v>83</v>
      </c>
      <c r="AZ2046" s="101">
        <f>_xll.qlInterestRateIndexFixingDate(Currency&amp;"ibor"&amp;Tenor,BA2046,Trigger)</f>
        <v>53682</v>
      </c>
      <c r="BA2046" s="101">
        <f>_xll.qlCalendarAdvance(Calendar,BA2045,AY2046,"f",,Trigger)</f>
        <v>53688</v>
      </c>
      <c r="BB2046" s="101">
        <f>_xll.qlInterestRateIndexMaturity(Currency&amp;"ibor"&amp;Tenor,BA2046,Trigger)</f>
        <v>54053</v>
      </c>
      <c r="BC2046" s="246">
        <f>_xll.qlIndexFixing($AC$5,AZ2046,TRUE,_xll.ohTrigger(Trigger,Trigger12M))</f>
        <v>1.841404003947917E-2</v>
      </c>
      <c r="BD2046" s="246">
        <f>_xll.qlIndexFixing($BE$1,AZ2046,TRUE,_xll.ohTrigger(Trigger,Trigger12M))</f>
        <v>1.8505357808194237E-2</v>
      </c>
    </row>
    <row r="2047" spans="51:56" ht="11.25" customHeight="1" x14ac:dyDescent="0.25">
      <c r="AY2047" s="102" t="s">
        <v>83</v>
      </c>
      <c r="AZ2047" s="101">
        <f>_xll.qlInterestRateIndexFixingDate(Currency&amp;"ibor"&amp;Tenor,BA2047,Trigger)</f>
        <v>53692</v>
      </c>
      <c r="BA2047" s="101">
        <f>_xll.qlCalendarAdvance(Calendar,BA2046,AY2047,"f",,Trigger)</f>
        <v>53695</v>
      </c>
      <c r="BB2047" s="101">
        <f>_xll.qlInterestRateIndexMaturity(Currency&amp;"ibor"&amp;Tenor,BA2047,Trigger)</f>
        <v>54060</v>
      </c>
      <c r="BC2047" s="246">
        <f>_xll.qlIndexFixing($AC$5,AZ2047,TRUE,_xll.ohTrigger(Trigger,Trigger12M))</f>
        <v>1.8412520975331931E-2</v>
      </c>
      <c r="BD2047" s="246">
        <f>_xll.qlIndexFixing($BE$1,AZ2047,TRUE,_xll.ohTrigger(Trigger,Trigger12M))</f>
        <v>1.8503775982130131E-2</v>
      </c>
    </row>
    <row r="2048" spans="51:56" ht="11.25" customHeight="1" x14ac:dyDescent="0.25">
      <c r="AY2048" s="102" t="s">
        <v>83</v>
      </c>
      <c r="AZ2048" s="101">
        <f>_xll.qlInterestRateIndexFixingDate(Currency&amp;"ibor"&amp;Tenor,BA2048,Trigger)</f>
        <v>53700</v>
      </c>
      <c r="BA2048" s="101">
        <f>_xll.qlCalendarAdvance(Calendar,BA2047,AY2048,"f",,Trigger)</f>
        <v>53702</v>
      </c>
      <c r="BB2048" s="101">
        <f>_xll.qlInterestRateIndexMaturity(Currency&amp;"ibor"&amp;Tenor,BA2048,Trigger)</f>
        <v>54067</v>
      </c>
      <c r="BC2048" s="246">
        <f>_xll.qlIndexFixing($AC$5,AZ2048,TRUE,_xll.ohTrigger(Trigger,Trigger12M))</f>
        <v>1.8410999327540492E-2</v>
      </c>
      <c r="BD2048" s="246">
        <f>_xll.qlIndexFixing($BE$1,AZ2048,TRUE,_xll.ohTrigger(Trigger,Trigger12M))</f>
        <v>1.8502169121453832E-2</v>
      </c>
    </row>
    <row r="2049" spans="51:56" ht="11.25" customHeight="1" x14ac:dyDescent="0.25">
      <c r="AY2049" s="102" t="s">
        <v>83</v>
      </c>
      <c r="AZ2049" s="101">
        <f>_xll.qlInterestRateIndexFixingDate(Currency&amp;"ibor"&amp;Tenor,BA2049,Trigger)</f>
        <v>53707</v>
      </c>
      <c r="BA2049" s="101">
        <f>_xll.qlCalendarAdvance(Calendar,BA2048,AY2049,"f",,Trigger)</f>
        <v>53709</v>
      </c>
      <c r="BB2049" s="101">
        <f>_xll.qlInterestRateIndexMaturity(Currency&amp;"ibor"&amp;Tenor,BA2049,Trigger)</f>
        <v>54074</v>
      </c>
      <c r="BC2049" s="246">
        <f>_xll.qlIndexFixing($AC$5,AZ2049,TRUE,_xll.ohTrigger(Trigger,Trigger12M))</f>
        <v>1.8409475096116894E-2</v>
      </c>
      <c r="BD2049" s="246">
        <f>_xll.qlIndexFixing($BE$1,AZ2049,TRUE,_xll.ohTrigger(Trigger,Trigger12M))</f>
        <v>1.8500537226285356E-2</v>
      </c>
    </row>
    <row r="2050" spans="51:56" ht="11.25" customHeight="1" x14ac:dyDescent="0.25">
      <c r="AY2050" s="102" t="s">
        <v>83</v>
      </c>
      <c r="AZ2050" s="101">
        <f>_xll.qlInterestRateIndexFixingDate(Currency&amp;"ibor"&amp;Tenor,BA2050,Trigger)</f>
        <v>53714</v>
      </c>
      <c r="BA2050" s="101">
        <f>_xll.qlCalendarAdvance(Calendar,BA2049,AY2050,"f",,Trigger)</f>
        <v>53716</v>
      </c>
      <c r="BB2050" s="101">
        <f>_xll.qlInterestRateIndexMaturity(Currency&amp;"ibor"&amp;Tenor,BA2050,Trigger)</f>
        <v>54081</v>
      </c>
      <c r="BC2050" s="246">
        <f>_xll.qlIndexFixing($AC$5,AZ2050,TRUE,_xll.ohTrigger(Trigger,Trigger12M))</f>
        <v>1.8407948281072745E-2</v>
      </c>
      <c r="BD2050" s="246">
        <f>_xll.qlIndexFixing($BE$1,AZ2050,TRUE,_xll.ohTrigger(Trigger,Trigger12M))</f>
        <v>1.8498880296746685E-2</v>
      </c>
    </row>
    <row r="2051" spans="51:56" ht="11.25" customHeight="1" x14ac:dyDescent="0.25">
      <c r="AY2051" s="102" t="s">
        <v>83</v>
      </c>
      <c r="AZ2051" s="101">
        <f>_xll.qlInterestRateIndexFixingDate(Currency&amp;"ibor"&amp;Tenor,BA2051,Trigger)</f>
        <v>53721</v>
      </c>
      <c r="BA2051" s="101">
        <f>_xll.qlCalendarAdvance(Calendar,BA2050,AY2051,"f",,Trigger)</f>
        <v>53723</v>
      </c>
      <c r="BB2051" s="101">
        <f>_xll.qlInterestRateIndexMaturity(Currency&amp;"ibor"&amp;Tenor,BA2051,Trigger)</f>
        <v>54088</v>
      </c>
      <c r="BC2051" s="246">
        <f>_xll.qlIndexFixing($AC$5,AZ2051,TRUE,_xll.ohTrigger(Trigger,Trigger12M))</f>
        <v>1.8406418882419433E-2</v>
      </c>
      <c r="BD2051" s="246">
        <f>_xll.qlIndexFixing($BE$1,AZ2051,TRUE,_xll.ohTrigger(Trigger,Trigger12M))</f>
        <v>1.8497198332961561E-2</v>
      </c>
    </row>
    <row r="2052" spans="51:56" ht="11.25" customHeight="1" x14ac:dyDescent="0.25">
      <c r="AY2052" s="102" t="s">
        <v>83</v>
      </c>
      <c r="AZ2052" s="101">
        <f>_xll.qlInterestRateIndexFixingDate(Currency&amp;"ibor"&amp;Tenor,BA2052,Trigger)</f>
        <v>53728</v>
      </c>
      <c r="BA2052" s="101">
        <f>_xll.qlCalendarAdvance(Calendar,BA2051,AY2052,"f",,Trigger)</f>
        <v>53730</v>
      </c>
      <c r="BB2052" s="101">
        <f>_xll.qlInterestRateIndexMaturity(Currency&amp;"ibor"&amp;Tenor,BA2052,Trigger)</f>
        <v>54095</v>
      </c>
      <c r="BC2052" s="246">
        <f>_xll.qlIndexFixing($AC$5,AZ2052,TRUE,_xll.ohTrigger(Trigger,Trigger12M))</f>
        <v>1.8404886900169882E-2</v>
      </c>
      <c r="BD2052" s="246">
        <f>_xll.qlIndexFixing($BE$1,AZ2052,TRUE,_xll.ohTrigger(Trigger,Trigger12M))</f>
        <v>1.8495491335055902E-2</v>
      </c>
    </row>
    <row r="2053" spans="51:56" ht="11.25" customHeight="1" x14ac:dyDescent="0.25">
      <c r="AY2053" s="102" t="s">
        <v>83</v>
      </c>
      <c r="AZ2053" s="101">
        <f>_xll.qlInterestRateIndexFixingDate(Currency&amp;"ibor"&amp;Tenor,BA2053,Trigger)</f>
        <v>53735</v>
      </c>
      <c r="BA2053" s="101">
        <f>_xll.qlCalendarAdvance(Calendar,BA2052,AY2053,"f",,Trigger)</f>
        <v>53737</v>
      </c>
      <c r="BB2053" s="101">
        <f>_xll.qlInterestRateIndexMaturity(Currency&amp;"ibor"&amp;Tenor,BA2053,Trigger)</f>
        <v>54102</v>
      </c>
      <c r="BC2053" s="246">
        <f>_xll.qlIndexFixing($AC$5,AZ2053,TRUE,_xll.ohTrigger(Trigger,Trigger12M))</f>
        <v>1.8403352334334166E-2</v>
      </c>
      <c r="BD2053" s="246">
        <f>_xll.qlIndexFixing($BE$1,AZ2053,TRUE,_xll.ohTrigger(Trigger,Trigger12M))</f>
        <v>1.8493759303157178E-2</v>
      </c>
    </row>
    <row r="2054" spans="51:56" ht="11.25" customHeight="1" x14ac:dyDescent="0.25">
      <c r="AY2054" s="102" t="s">
        <v>83</v>
      </c>
      <c r="AZ2054" s="101">
        <f>_xll.qlInterestRateIndexFixingDate(Currency&amp;"ibor"&amp;Tenor,BA2054,Trigger)</f>
        <v>53742</v>
      </c>
      <c r="BA2054" s="101">
        <f>_xll.qlCalendarAdvance(Calendar,BA2053,AY2054,"f",,Trigger)</f>
        <v>53744</v>
      </c>
      <c r="BB2054" s="101">
        <f>_xll.qlInterestRateIndexMaturity(Currency&amp;"ibor"&amp;Tenor,BA2054,Trigger)</f>
        <v>54109</v>
      </c>
      <c r="BC2054" s="246">
        <f>_xll.qlIndexFixing($AC$5,AZ2054,TRUE,_xll.ohTrigger(Trigger,Trigger12M))</f>
        <v>1.8401815184925421E-2</v>
      </c>
      <c r="BD2054" s="246">
        <f>_xll.qlIndexFixing($BE$1,AZ2054,TRUE,_xll.ohTrigger(Trigger,Trigger12M))</f>
        <v>1.8492002237395031E-2</v>
      </c>
    </row>
    <row r="2055" spans="51:56" ht="11.25" customHeight="1" x14ac:dyDescent="0.25">
      <c r="AY2055" s="102" t="s">
        <v>83</v>
      </c>
      <c r="AZ2055" s="101">
        <f>_xll.qlInterestRateIndexFixingDate(Currency&amp;"ibor"&amp;Tenor,BA2055,Trigger)</f>
        <v>53749</v>
      </c>
      <c r="BA2055" s="101">
        <f>_xll.qlCalendarAdvance(Calendar,BA2054,AY2055,"f",,Trigger)</f>
        <v>53751</v>
      </c>
      <c r="BB2055" s="101">
        <f>_xll.qlInterestRateIndexMaturity(Currency&amp;"ibor"&amp;Tenor,BA2055,Trigger)</f>
        <v>54116</v>
      </c>
      <c r="BC2055" s="246">
        <f>_xll.qlIndexFixing($AC$5,AZ2055,TRUE,_xll.ohTrigger(Trigger,Trigger12M))</f>
        <v>1.8400275451955255E-2</v>
      </c>
      <c r="BD2055" s="246">
        <f>_xll.qlIndexFixing($BE$1,AZ2055,TRUE,_xll.ohTrigger(Trigger,Trigger12M))</f>
        <v>1.8490220137900207E-2</v>
      </c>
    </row>
    <row r="2056" spans="51:56" ht="11.25" customHeight="1" x14ac:dyDescent="0.25">
      <c r="AY2056" s="102" t="s">
        <v>83</v>
      </c>
      <c r="AZ2056" s="101">
        <f>_xll.qlInterestRateIndexFixingDate(Currency&amp;"ibor"&amp;Tenor,BA2056,Trigger)</f>
        <v>53756</v>
      </c>
      <c r="BA2056" s="101">
        <f>_xll.qlCalendarAdvance(Calendar,BA2055,AY2056,"f",,Trigger)</f>
        <v>53758</v>
      </c>
      <c r="BB2056" s="101">
        <f>_xll.qlInterestRateIndexMaturity(Currency&amp;"ibor"&amp;Tenor,BA2056,Trigger)</f>
        <v>54126</v>
      </c>
      <c r="BC2056" s="246">
        <f>_xll.qlIndexFixing($AC$5,AZ2056,TRUE,_xll.ohTrigger(Trigger,Trigger12M))</f>
        <v>1.8399966354083936E-2</v>
      </c>
      <c r="BD2056" s="246">
        <f>_xll.qlIndexFixing($BE$1,AZ2056,TRUE,_xll.ohTrigger(Trigger,Trigger12M))</f>
        <v>1.848939113336286E-2</v>
      </c>
    </row>
    <row r="2057" spans="51:56" ht="11.25" customHeight="1" x14ac:dyDescent="0.25">
      <c r="AY2057" s="102" t="s">
        <v>83</v>
      </c>
      <c r="AZ2057" s="101">
        <f>_xll.qlInterestRateIndexFixingDate(Currency&amp;"ibor"&amp;Tenor,BA2057,Trigger)</f>
        <v>53763</v>
      </c>
      <c r="BA2057" s="101">
        <f>_xll.qlCalendarAdvance(Calendar,BA2056,AY2057,"f",,Trigger)</f>
        <v>53765</v>
      </c>
      <c r="BB2057" s="101">
        <f>_xll.qlInterestRateIndexMaturity(Currency&amp;"ibor"&amp;Tenor,BA2057,Trigger)</f>
        <v>54133</v>
      </c>
      <c r="BC2057" s="246">
        <f>_xll.qlIndexFixing($AC$5,AZ2057,TRUE,_xll.ohTrigger(Trigger,Trigger12M))</f>
        <v>1.8398438482829856E-2</v>
      </c>
      <c r="BD2057" s="246">
        <f>_xll.qlIndexFixing($BE$1,AZ2057,TRUE,_xll.ohTrigger(Trigger,Trigger12M))</f>
        <v>1.8487553322106207E-2</v>
      </c>
    </row>
    <row r="2058" spans="51:56" ht="11.25" customHeight="1" x14ac:dyDescent="0.25">
      <c r="AY2058" s="102" t="s">
        <v>83</v>
      </c>
      <c r="AZ2058" s="101">
        <f>_xll.qlInterestRateIndexFixingDate(Currency&amp;"ibor"&amp;Tenor,BA2058,Trigger)</f>
        <v>53770</v>
      </c>
      <c r="BA2058" s="101">
        <f>_xll.qlCalendarAdvance(Calendar,BA2057,AY2058,"f",,Trigger)</f>
        <v>53772</v>
      </c>
      <c r="BB2058" s="101">
        <f>_xll.qlInterestRateIndexMaturity(Currency&amp;"ibor"&amp;Tenor,BA2058,Trigger)</f>
        <v>54140</v>
      </c>
      <c r="BC2058" s="246">
        <f>_xll.qlIndexFixing($AC$5,AZ2058,TRUE,_xll.ohTrigger(Trigger,Trigger12M))</f>
        <v>1.8396908048707812E-2</v>
      </c>
      <c r="BD2058" s="246">
        <f>_xll.qlIndexFixing($BE$1,AZ2058,TRUE,_xll.ohTrigger(Trigger,Trigger12M))</f>
        <v>1.848569047376019E-2</v>
      </c>
    </row>
    <row r="2059" spans="51:56" ht="11.25" customHeight="1" x14ac:dyDescent="0.25">
      <c r="AY2059" s="102" t="s">
        <v>83</v>
      </c>
      <c r="AZ2059" s="101">
        <f>_xll.qlInterestRateIndexFixingDate(Currency&amp;"ibor"&amp;Tenor,BA2059,Trigger)</f>
        <v>53777</v>
      </c>
      <c r="BA2059" s="101">
        <f>_xll.qlCalendarAdvance(Calendar,BA2058,AY2059,"f",,Trigger)</f>
        <v>53779</v>
      </c>
      <c r="BB2059" s="101">
        <f>_xll.qlInterestRateIndexMaturity(Currency&amp;"ibor"&amp;Tenor,BA2059,Trigger)</f>
        <v>54147</v>
      </c>
      <c r="BC2059" s="246">
        <f>_xll.qlIndexFixing($AC$5,AZ2059,TRUE,_xll.ohTrigger(Trigger,Trigger12M))</f>
        <v>1.8395375051730192E-2</v>
      </c>
      <c r="BD2059" s="246">
        <f>_xll.qlIndexFixing($BE$1,AZ2059,TRUE,_xll.ohTrigger(Trigger,Trigger12M))</f>
        <v>1.8483802588465357E-2</v>
      </c>
    </row>
    <row r="2060" spans="51:56" ht="11.25" customHeight="1" x14ac:dyDescent="0.25">
      <c r="AY2060" s="102" t="s">
        <v>83</v>
      </c>
      <c r="AZ2060" s="101">
        <f>_xll.qlInterestRateIndexFixingDate(Currency&amp;"ibor"&amp;Tenor,BA2060,Trigger)</f>
        <v>53784</v>
      </c>
      <c r="BA2060" s="101">
        <f>_xll.qlCalendarAdvance(Calendar,BA2059,AY2060,"f",,Trigger)</f>
        <v>53786</v>
      </c>
      <c r="BB2060" s="101">
        <f>_xll.qlInterestRateIndexMaturity(Currency&amp;"ibor"&amp;Tenor,BA2060,Trigger)</f>
        <v>54155</v>
      </c>
      <c r="BC2060" s="246">
        <f>_xll.qlIndexFixing($AC$5,AZ2060,TRUE,_xll.ohTrigger(Trigger,Trigger12M))</f>
        <v>1.8394274138717099E-2</v>
      </c>
      <c r="BD2060" s="246">
        <f>_xll.qlIndexFixing($BE$1,AZ2060,TRUE,_xll.ohTrigger(Trigger,Trigger12M))</f>
        <v>1.8482207835677982E-2</v>
      </c>
    </row>
    <row r="2061" spans="51:56" ht="11.25" customHeight="1" x14ac:dyDescent="0.25">
      <c r="AY2061" s="102" t="s">
        <v>83</v>
      </c>
      <c r="AZ2061" s="101">
        <f>_xll.qlInterestRateIndexFixingDate(Currency&amp;"ibor"&amp;Tenor,BA2061,Trigger)</f>
        <v>53791</v>
      </c>
      <c r="BA2061" s="101">
        <f>_xll.qlCalendarAdvance(Calendar,BA2060,AY2061,"f",,Trigger)</f>
        <v>53793</v>
      </c>
      <c r="BB2061" s="101">
        <f>_xll.qlInterestRateIndexMaturity(Currency&amp;"ibor"&amp;Tenor,BA2061,Trigger)</f>
        <v>54161</v>
      </c>
      <c r="BC2061" s="246">
        <f>_xll.qlIndexFixing($AC$5,AZ2061,TRUE,_xll.ohTrigger(Trigger,Trigger12M))</f>
        <v>1.8392301369254696E-2</v>
      </c>
      <c r="BD2061" s="246">
        <f>_xll.qlIndexFixing($BE$1,AZ2061,TRUE,_xll.ohTrigger(Trigger,Trigger12M))</f>
        <v>1.8479951707600084E-2</v>
      </c>
    </row>
    <row r="2062" spans="51:56" ht="11.25" customHeight="1" x14ac:dyDescent="0.25">
      <c r="AY2062" s="102" t="s">
        <v>83</v>
      </c>
      <c r="AZ2062" s="101">
        <f>_xll.qlInterestRateIndexFixingDate(Currency&amp;"ibor"&amp;Tenor,BA2062,Trigger)</f>
        <v>53798</v>
      </c>
      <c r="BA2062" s="101">
        <f>_xll.qlCalendarAdvance(Calendar,BA2061,AY2062,"f",,Trigger)</f>
        <v>53800</v>
      </c>
      <c r="BB2062" s="101">
        <f>_xll.qlInterestRateIndexMaturity(Currency&amp;"ibor"&amp;Tenor,BA2062,Trigger)</f>
        <v>54168</v>
      </c>
      <c r="BC2062" s="246">
        <f>_xll.qlIndexFixing($AC$5,AZ2062,TRUE,_xll.ohTrigger(Trigger,Trigger12M))</f>
        <v>1.8390760683780497E-2</v>
      </c>
      <c r="BD2062" s="246">
        <f>_xll.qlIndexFixing($BE$1,AZ2062,TRUE,_xll.ohTrigger(Trigger,Trigger12M))</f>
        <v>1.8477988712319846E-2</v>
      </c>
    </row>
    <row r="2063" spans="51:56" ht="11.25" customHeight="1" x14ac:dyDescent="0.25">
      <c r="AY2063" s="102" t="s">
        <v>83</v>
      </c>
      <c r="AZ2063" s="101">
        <f>_xll.qlInterestRateIndexFixingDate(Currency&amp;"ibor"&amp;Tenor,BA2063,Trigger)</f>
        <v>53805</v>
      </c>
      <c r="BA2063" s="101">
        <f>_xll.qlCalendarAdvance(Calendar,BA2062,AY2063,"f",,Trigger)</f>
        <v>53807</v>
      </c>
      <c r="BB2063" s="101">
        <f>_xll.qlInterestRateIndexMaturity(Currency&amp;"ibor"&amp;Tenor,BA2063,Trigger)</f>
        <v>54175</v>
      </c>
      <c r="BC2063" s="246">
        <f>_xll.qlIndexFixing($AC$5,AZ2063,TRUE,_xll.ohTrigger(Trigger,Trigger12M))</f>
        <v>1.8389217435498286E-2</v>
      </c>
      <c r="BD2063" s="246">
        <f>_xll.qlIndexFixing($BE$1,AZ2063,TRUE,_xll.ohTrigger(Trigger,Trigger12M))</f>
        <v>1.8476000680671196E-2</v>
      </c>
    </row>
    <row r="2064" spans="51:56" ht="11.25" customHeight="1" x14ac:dyDescent="0.25">
      <c r="AY2064" s="102" t="s">
        <v>83</v>
      </c>
      <c r="AZ2064" s="101">
        <f>_xll.qlInterestRateIndexFixingDate(Currency&amp;"ibor"&amp;Tenor,BA2064,Trigger)</f>
        <v>53811</v>
      </c>
      <c r="BA2064" s="101">
        <f>_xll.qlCalendarAdvance(Calendar,BA2063,AY2064,"f",,Trigger)</f>
        <v>53814</v>
      </c>
      <c r="BB2064" s="101">
        <f>_xll.qlInterestRateIndexMaturity(Currency&amp;"ibor"&amp;Tenor,BA2064,Trigger)</f>
        <v>54182</v>
      </c>
      <c r="BC2064" s="246">
        <f>_xll.qlIndexFixing($AC$5,AZ2064,TRUE,_xll.ohTrigger(Trigger,Trigger12M))</f>
        <v>1.8387671624419583E-2</v>
      </c>
      <c r="BD2064" s="246">
        <f>_xll.qlIndexFixing($BE$1,AZ2064,TRUE,_xll.ohTrigger(Trigger,Trigger12M))</f>
        <v>1.8473987612803795E-2</v>
      </c>
    </row>
    <row r="2065" spans="51:56" ht="11.25" customHeight="1" x14ac:dyDescent="0.25">
      <c r="AY2065" s="102" t="s">
        <v>83</v>
      </c>
      <c r="AZ2065" s="101">
        <f>_xll.qlInterestRateIndexFixingDate(Currency&amp;"ibor"&amp;Tenor,BA2065,Trigger)</f>
        <v>53819</v>
      </c>
      <c r="BA2065" s="101">
        <f>_xll.qlCalendarAdvance(Calendar,BA2064,AY2065,"f",,Trigger)</f>
        <v>53821</v>
      </c>
      <c r="BB2065" s="101">
        <f>_xll.qlInterestRateIndexMaturity(Currency&amp;"ibor"&amp;Tenor,BA2065,Trigger)</f>
        <v>54189</v>
      </c>
      <c r="BC2065" s="246">
        <f>_xll.qlIndexFixing($AC$5,AZ2065,TRUE,_xll.ohTrigger(Trigger,Trigger12M))</f>
        <v>1.8386123250556108E-2</v>
      </c>
      <c r="BD2065" s="246">
        <f>_xll.qlIndexFixing($BE$1,AZ2065,TRUE,_xll.ohTrigger(Trigger,Trigger12M))</f>
        <v>1.8471949508869913E-2</v>
      </c>
    </row>
    <row r="2066" spans="51:56" ht="11.25" customHeight="1" x14ac:dyDescent="0.25">
      <c r="AY2066" s="102" t="s">
        <v>83</v>
      </c>
      <c r="AZ2066" s="101">
        <f>_xll.qlInterestRateIndexFixingDate(Currency&amp;"ibor"&amp;Tenor,BA2066,Trigger)</f>
        <v>53826</v>
      </c>
      <c r="BA2066" s="101">
        <f>_xll.qlCalendarAdvance(Calendar,BA2065,AY2066,"f",,Trigger)</f>
        <v>53828</v>
      </c>
      <c r="BB2066" s="101">
        <f>_xll.qlInterestRateIndexMaturity(Currency&amp;"ibor"&amp;Tenor,BA2066,Trigger)</f>
        <v>54196</v>
      </c>
      <c r="BC2066" s="246">
        <f>_xll.qlIndexFixing($AC$5,AZ2066,TRUE,_xll.ohTrigger(Trigger,Trigger12M))</f>
        <v>1.8384572313920034E-2</v>
      </c>
      <c r="BD2066" s="246">
        <f>_xll.qlIndexFixing($BE$1,AZ2066,TRUE,_xll.ohTrigger(Trigger,Trigger12M))</f>
        <v>1.8469886369022689E-2</v>
      </c>
    </row>
    <row r="2067" spans="51:56" ht="11.25" customHeight="1" x14ac:dyDescent="0.25">
      <c r="AY2067" s="102" t="s">
        <v>83</v>
      </c>
      <c r="AZ2067" s="101">
        <f>_xll.qlInterestRateIndexFixingDate(Currency&amp;"ibor"&amp;Tenor,BA2067,Trigger)</f>
        <v>53833</v>
      </c>
      <c r="BA2067" s="101">
        <f>_xll.qlCalendarAdvance(Calendar,BA2066,AY2067,"f",,Trigger)</f>
        <v>53835</v>
      </c>
      <c r="BB2067" s="101">
        <f>_xll.qlInterestRateIndexMaturity(Currency&amp;"ibor"&amp;Tenor,BA2067,Trigger)</f>
        <v>54203</v>
      </c>
      <c r="BC2067" s="246">
        <f>_xll.qlIndexFixing($AC$5,AZ2067,TRUE,_xll.ohTrigger(Trigger,Trigger12M))</f>
        <v>1.8383018814523738E-2</v>
      </c>
      <c r="BD2067" s="246">
        <f>_xll.qlIndexFixing($BE$1,AZ2067,TRUE,_xll.ohTrigger(Trigger,Trigger12M))</f>
        <v>1.8467798193417213E-2</v>
      </c>
    </row>
    <row r="2068" spans="51:56" ht="11.25" customHeight="1" x14ac:dyDescent="0.25">
      <c r="AY2068" s="102" t="s">
        <v>83</v>
      </c>
      <c r="AZ2068" s="101">
        <f>_xll.qlInterestRateIndexFixingDate(Currency&amp;"ibor"&amp;Tenor,BA2068,Trigger)</f>
        <v>53840</v>
      </c>
      <c r="BA2068" s="101">
        <f>_xll.qlCalendarAdvance(Calendar,BA2067,AY2068,"f",,Trigger)</f>
        <v>53842</v>
      </c>
      <c r="BB2068" s="101">
        <f>_xll.qlInterestRateIndexMaturity(Currency&amp;"ibor"&amp;Tenor,BA2068,Trigger)</f>
        <v>54207</v>
      </c>
      <c r="BC2068" s="246">
        <f>_xll.qlIndexFixing($AC$5,AZ2068,TRUE,_xll.ohTrigger(Trigger,Trigger12M))</f>
        <v>1.8380023824683886E-2</v>
      </c>
      <c r="BD2068" s="246">
        <f>_xll.qlIndexFixing($BE$1,AZ2068,TRUE,_xll.ohTrigger(Trigger,Trigger12M))</f>
        <v>1.8464774838001088E-2</v>
      </c>
    </row>
    <row r="2069" spans="51:56" ht="11.25" customHeight="1" x14ac:dyDescent="0.25">
      <c r="AY2069" s="102" t="s">
        <v>83</v>
      </c>
      <c r="AZ2069" s="101">
        <f>_xll.qlInterestRateIndexFixingDate(Currency&amp;"ibor"&amp;Tenor,BA2069,Trigger)</f>
        <v>53847</v>
      </c>
      <c r="BA2069" s="101">
        <f>_xll.qlCalendarAdvance(Calendar,BA2068,AY2069,"f",,Trigger)</f>
        <v>53849</v>
      </c>
      <c r="BB2069" s="101">
        <f>_xll.qlInterestRateIndexMaturity(Currency&amp;"ibor"&amp;Tenor,BA2069,Trigger)</f>
        <v>54217</v>
      </c>
      <c r="BC2069" s="246">
        <f>_xll.qlIndexFixing($AC$5,AZ2069,TRUE,_xll.ohTrigger(Trigger,Trigger12M))</f>
        <v>1.837990412749653E-2</v>
      </c>
      <c r="BD2069" s="246">
        <f>_xll.qlIndexFixing($BE$1,AZ2069,TRUE,_xll.ohTrigger(Trigger,Trigger12M))</f>
        <v>1.8463546735564711E-2</v>
      </c>
    </row>
    <row r="2070" spans="51:56" ht="11.25" customHeight="1" x14ac:dyDescent="0.25">
      <c r="AY2070" s="102" t="s">
        <v>83</v>
      </c>
      <c r="AZ2070" s="101">
        <f>_xll.qlInterestRateIndexFixingDate(Currency&amp;"ibor"&amp;Tenor,BA2070,Trigger)</f>
        <v>53854</v>
      </c>
      <c r="BA2070" s="101">
        <f>_xll.qlCalendarAdvance(Calendar,BA2069,AY2070,"f",,Trigger)</f>
        <v>53856</v>
      </c>
      <c r="BB2070" s="101">
        <f>_xll.qlInterestRateIndexMaturity(Currency&amp;"ibor"&amp;Tenor,BA2070,Trigger)</f>
        <v>54224</v>
      </c>
      <c r="BC2070" s="246">
        <f>_xll.qlIndexFixing($AC$5,AZ2070,TRUE,_xll.ohTrigger(Trigger,Trigger12M))</f>
        <v>1.8378342939890165E-2</v>
      </c>
      <c r="BD2070" s="246">
        <f>_xll.qlIndexFixing($BE$1,AZ2070,TRUE,_xll.ohTrigger(Trigger,Trigger12M))</f>
        <v>1.8461383453637639E-2</v>
      </c>
    </row>
    <row r="2071" spans="51:56" ht="11.25" customHeight="1" x14ac:dyDescent="0.25">
      <c r="AY2071" s="102" t="s">
        <v>83</v>
      </c>
      <c r="AZ2071" s="101">
        <f>_xll.qlInterestRateIndexFixingDate(Currency&amp;"ibor"&amp;Tenor,BA2071,Trigger)</f>
        <v>53861</v>
      </c>
      <c r="BA2071" s="101">
        <f>_xll.qlCalendarAdvance(Calendar,BA2070,AY2071,"f",,Trigger)</f>
        <v>53863</v>
      </c>
      <c r="BB2071" s="101">
        <f>_xll.qlInterestRateIndexMaturity(Currency&amp;"ibor"&amp;Tenor,BA2071,Trigger)</f>
        <v>54231</v>
      </c>
      <c r="BC2071" s="246">
        <f>_xll.qlIndexFixing($AC$5,AZ2071,TRUE,_xll.ohTrigger(Trigger,Trigger12M))</f>
        <v>1.8376779189571583E-2</v>
      </c>
      <c r="BD2071" s="246">
        <f>_xll.qlIndexFixing($BE$1,AZ2071,TRUE,_xll.ohTrigger(Trigger,Trigger12M))</f>
        <v>1.8459195136593547E-2</v>
      </c>
    </row>
    <row r="2072" spans="51:56" ht="11.25" customHeight="1" x14ac:dyDescent="0.25">
      <c r="AY2072" s="102" t="s">
        <v>83</v>
      </c>
      <c r="AZ2072" s="101">
        <f>_xll.qlInterestRateIndexFixingDate(Currency&amp;"ibor"&amp;Tenor,BA2072,Trigger)</f>
        <v>53868</v>
      </c>
      <c r="BA2072" s="101">
        <f>_xll.qlCalendarAdvance(Calendar,BA2071,AY2072,"f",,Trigger)</f>
        <v>53870</v>
      </c>
      <c r="BB2072" s="101">
        <f>_xll.qlInterestRateIndexMaturity(Currency&amp;"ibor"&amp;Tenor,BA2072,Trigger)</f>
        <v>54238</v>
      </c>
      <c r="BC2072" s="246">
        <f>_xll.qlIndexFixing($AC$5,AZ2072,TRUE,_xll.ohTrigger(Trigger,Trigger12M))</f>
        <v>1.8375212876552079E-2</v>
      </c>
      <c r="BD2072" s="246">
        <f>_xll.qlIndexFixing($BE$1,AZ2072,TRUE,_xll.ohTrigger(Trigger,Trigger12M))</f>
        <v>1.8456981784597731E-2</v>
      </c>
    </row>
    <row r="2073" spans="51:56" ht="11.25" customHeight="1" x14ac:dyDescent="0.25">
      <c r="AY2073" s="102" t="s">
        <v>83</v>
      </c>
      <c r="AZ2073" s="101">
        <f>_xll.qlInterestRateIndexFixingDate(Currency&amp;"ibor"&amp;Tenor,BA2073,Trigger)</f>
        <v>53875</v>
      </c>
      <c r="BA2073" s="101">
        <f>_xll.qlCalendarAdvance(Calendar,BA2072,AY2073,"f",,Trigger)</f>
        <v>53877</v>
      </c>
      <c r="BB2073" s="101">
        <f>_xll.qlInterestRateIndexMaturity(Currency&amp;"ibor"&amp;Tenor,BA2073,Trigger)</f>
        <v>54245</v>
      </c>
      <c r="BC2073" s="246">
        <f>_xll.qlIndexFixing($AC$5,AZ2073,TRUE,_xll.ohTrigger(Trigger,Trigger12M))</f>
        <v>1.8372486009865061E-2</v>
      </c>
      <c r="BD2073" s="246">
        <f>_xll.qlIndexFixing($BE$1,AZ2073,TRUE,_xll.ohTrigger(Trigger,Trigger12M))</f>
        <v>1.8454743397816369E-2</v>
      </c>
    </row>
    <row r="2074" spans="51:56" ht="11.25" customHeight="1" x14ac:dyDescent="0.25">
      <c r="AY2074" s="102" t="s">
        <v>83</v>
      </c>
      <c r="AZ2074" s="101">
        <f>_xll.qlInterestRateIndexFixingDate(Currency&amp;"ibor"&amp;Tenor,BA2074,Trigger)</f>
        <v>53882</v>
      </c>
      <c r="BA2074" s="101">
        <f>_xll.qlCalendarAdvance(Calendar,BA2073,AY2074,"f",,Trigger)</f>
        <v>53884</v>
      </c>
      <c r="BB2074" s="101">
        <f>_xll.qlInterestRateIndexMaturity(Currency&amp;"ibor"&amp;Tenor,BA2074,Trigger)</f>
        <v>54252</v>
      </c>
      <c r="BC2074" s="246">
        <f>_xll.qlIndexFixing($AC$5,AZ2074,TRUE,_xll.ohTrigger(Trigger,Trigger12M))</f>
        <v>1.8369958047997181E-2</v>
      </c>
      <c r="BD2074" s="246">
        <f>_xll.qlIndexFixing($BE$1,AZ2074,TRUE,_xll.ohTrigger(Trigger,Trigger12M))</f>
        <v>1.8452479976418454E-2</v>
      </c>
    </row>
    <row r="2075" spans="51:56" ht="11.25" customHeight="1" x14ac:dyDescent="0.25">
      <c r="AY2075" s="102" t="s">
        <v>83</v>
      </c>
      <c r="AZ2075" s="101">
        <f>_xll.qlInterestRateIndexFixingDate(Currency&amp;"ibor"&amp;Tenor,BA2075,Trigger)</f>
        <v>53889</v>
      </c>
      <c r="BA2075" s="101">
        <f>_xll.qlCalendarAdvance(Calendar,BA2074,AY2075,"f",,Trigger)</f>
        <v>53891</v>
      </c>
      <c r="BB2075" s="101">
        <f>_xll.qlInterestRateIndexMaturity(Currency&amp;"ibor"&amp;Tenor,BA2075,Trigger)</f>
        <v>54259</v>
      </c>
      <c r="BC2075" s="246">
        <f>_xll.qlIndexFixing($AC$5,AZ2075,TRUE,_xll.ohTrigger(Trigger,Trigger12M))</f>
        <v>1.8367426496654713E-2</v>
      </c>
      <c r="BD2075" s="246">
        <f>_xll.qlIndexFixing($BE$1,AZ2075,TRUE,_xll.ohTrigger(Trigger,Trigger12M))</f>
        <v>1.8450191520574279E-2</v>
      </c>
    </row>
    <row r="2076" spans="51:56" ht="11.25" customHeight="1" x14ac:dyDescent="0.25">
      <c r="AY2076" s="102" t="s">
        <v>83</v>
      </c>
      <c r="AZ2076" s="101">
        <f>_xll.qlInterestRateIndexFixingDate(Currency&amp;"ibor"&amp;Tenor,BA2076,Trigger)</f>
        <v>53896</v>
      </c>
      <c r="BA2076" s="101">
        <f>_xll.qlCalendarAdvance(Calendar,BA2075,AY2076,"f",,Trigger)</f>
        <v>53898</v>
      </c>
      <c r="BB2076" s="101">
        <f>_xll.qlInterestRateIndexMaturity(Currency&amp;"ibor"&amp;Tenor,BA2076,Trigger)</f>
        <v>54266</v>
      </c>
      <c r="BC2076" s="246">
        <f>_xll.qlIndexFixing($AC$5,AZ2076,TRUE,_xll.ohTrigger(Trigger,Trigger12M))</f>
        <v>1.8364891355865245E-2</v>
      </c>
      <c r="BD2076" s="246">
        <f>_xll.qlIndexFixing($BE$1,AZ2076,TRUE,_xll.ohTrigger(Trigger,Trigger12M))</f>
        <v>1.844787803045676E-2</v>
      </c>
    </row>
    <row r="2077" spans="51:56" ht="11.25" customHeight="1" x14ac:dyDescent="0.25">
      <c r="AY2077" s="102" t="s">
        <v>83</v>
      </c>
      <c r="AZ2077" s="101">
        <f>_xll.qlInterestRateIndexFixingDate(Currency&amp;"ibor"&amp;Tenor,BA2077,Trigger)</f>
        <v>53903</v>
      </c>
      <c r="BA2077" s="101">
        <f>_xll.qlCalendarAdvance(Calendar,BA2076,AY2077,"f",,Trigger)</f>
        <v>53905</v>
      </c>
      <c r="BB2077" s="101">
        <f>_xll.qlInterestRateIndexMaturity(Currency&amp;"ibor"&amp;Tenor,BA2077,Trigger)</f>
        <v>54273</v>
      </c>
      <c r="BC2077" s="246">
        <f>_xll.qlIndexFixing($AC$5,AZ2077,TRUE,_xll.ohTrigger(Trigger,Trigger12M))</f>
        <v>1.8362352625656362E-2</v>
      </c>
      <c r="BD2077" s="246">
        <f>_xll.qlIndexFixing($BE$1,AZ2077,TRUE,_xll.ohTrigger(Trigger,Trigger12M))</f>
        <v>1.8445539506240095E-2</v>
      </c>
    </row>
    <row r="2078" spans="51:56" ht="11.25" customHeight="1" x14ac:dyDescent="0.25">
      <c r="AY2078" s="102" t="s">
        <v>83</v>
      </c>
      <c r="AZ2078" s="101">
        <f>_xll.qlInterestRateIndexFixingDate(Currency&amp;"ibor"&amp;Tenor,BA2078,Trigger)</f>
        <v>53910</v>
      </c>
      <c r="BA2078" s="101">
        <f>_xll.qlCalendarAdvance(Calendar,BA2077,AY2078,"f",,Trigger)</f>
        <v>53912</v>
      </c>
      <c r="BB2078" s="101">
        <f>_xll.qlInterestRateIndexMaturity(Currency&amp;"ibor"&amp;Tenor,BA2078,Trigger)</f>
        <v>54280</v>
      </c>
      <c r="BC2078" s="246">
        <f>_xll.qlIndexFixing($AC$5,AZ2078,TRUE,_xll.ohTrigger(Trigger,Trigger12M))</f>
        <v>1.8359810306055217E-2</v>
      </c>
      <c r="BD2078" s="246">
        <f>_xll.qlIndexFixing($BE$1,AZ2078,TRUE,_xll.ohTrigger(Trigger,Trigger12M))</f>
        <v>1.8443175948100236E-2</v>
      </c>
    </row>
    <row r="2079" spans="51:56" ht="11.25" customHeight="1" x14ac:dyDescent="0.25">
      <c r="AY2079" s="102" t="s">
        <v>83</v>
      </c>
      <c r="AZ2079" s="101">
        <f>_xll.qlInterestRateIndexFixingDate(Currency&amp;"ibor"&amp;Tenor,BA2079,Trigger)</f>
        <v>53917</v>
      </c>
      <c r="BA2079" s="101">
        <f>_xll.qlCalendarAdvance(Calendar,BA2078,AY2079,"f",,Trigger)</f>
        <v>53919</v>
      </c>
      <c r="BB2079" s="101">
        <f>_xll.qlInterestRateIndexMaturity(Currency&amp;"ibor"&amp;Tenor,BA2079,Trigger)</f>
        <v>54287</v>
      </c>
      <c r="BC2079" s="246">
        <f>_xll.qlIndexFixing($AC$5,AZ2079,TRUE,_xll.ohTrigger(Trigger,Trigger12M))</f>
        <v>1.8357264397089616E-2</v>
      </c>
      <c r="BD2079" s="246">
        <f>_xll.qlIndexFixing($BE$1,AZ2079,TRUE,_xll.ohTrigger(Trigger,Trigger12M))</f>
        <v>1.8440787356215519E-2</v>
      </c>
    </row>
    <row r="2080" spans="51:56" ht="11.25" customHeight="1" x14ac:dyDescent="0.25">
      <c r="AY2080" s="102" t="s">
        <v>83</v>
      </c>
      <c r="AZ2080" s="101">
        <f>_xll.qlInterestRateIndexFixingDate(Currency&amp;"ibor"&amp;Tenor,BA2080,Trigger)</f>
        <v>53924</v>
      </c>
      <c r="BA2080" s="101">
        <f>_xll.qlCalendarAdvance(Calendar,BA2079,AY2080,"f",,Trigger)</f>
        <v>53926</v>
      </c>
      <c r="BB2080" s="101">
        <f>_xll.qlInterestRateIndexMaturity(Currency&amp;"ibor"&amp;Tenor,BA2080,Trigger)</f>
        <v>54294</v>
      </c>
      <c r="BC2080" s="246">
        <f>_xll.qlIndexFixing($AC$5,AZ2080,TRUE,_xll.ohTrigger(Trigger,Trigger12M))</f>
        <v>1.8354714898786924E-2</v>
      </c>
      <c r="BD2080" s="246">
        <f>_xll.qlIndexFixing($BE$1,AZ2080,TRUE,_xll.ohTrigger(Trigger,Trigger12M))</f>
        <v>1.8438373730765796E-2</v>
      </c>
    </row>
    <row r="2081" spans="51:56" ht="11.25" customHeight="1" x14ac:dyDescent="0.25">
      <c r="AY2081" s="102" t="s">
        <v>83</v>
      </c>
      <c r="AZ2081" s="101">
        <f>_xll.qlInterestRateIndexFixingDate(Currency&amp;"ibor"&amp;Tenor,BA2081,Trigger)</f>
        <v>53931</v>
      </c>
      <c r="BA2081" s="101">
        <f>_xll.qlCalendarAdvance(Calendar,BA2080,AY2081,"f",,Trigger)</f>
        <v>53933</v>
      </c>
      <c r="BB2081" s="101">
        <f>_xll.qlInterestRateIndexMaturity(Currency&amp;"ibor"&amp;Tenor,BA2081,Trigger)</f>
        <v>54301</v>
      </c>
      <c r="BC2081" s="246">
        <f>_xll.qlIndexFixing($AC$5,AZ2081,TRUE,_xll.ohTrigger(Trigger,Trigger12M))</f>
        <v>1.8352161811174734E-2</v>
      </c>
      <c r="BD2081" s="246">
        <f>_xll.qlIndexFixing($BE$1,AZ2081,TRUE,_xll.ohTrigger(Trigger,Trigger12M))</f>
        <v>1.8435935071933536E-2</v>
      </c>
    </row>
    <row r="2082" spans="51:56" ht="11.25" customHeight="1" x14ac:dyDescent="0.25">
      <c r="AY2082" s="102" t="s">
        <v>83</v>
      </c>
      <c r="AZ2082" s="101">
        <f>_xll.qlInterestRateIndexFixingDate(Currency&amp;"ibor"&amp;Tenor,BA2082,Trigger)</f>
        <v>53938</v>
      </c>
      <c r="BA2082" s="101">
        <f>_xll.qlCalendarAdvance(Calendar,BA2081,AY2082,"f",,Trigger)</f>
        <v>53940</v>
      </c>
      <c r="BB2082" s="101">
        <f>_xll.qlInterestRateIndexMaturity(Currency&amp;"ibor"&amp;Tenor,BA2082,Trigger)</f>
        <v>54308</v>
      </c>
      <c r="BC2082" s="246">
        <f>_xll.qlIndexFixing($AC$5,AZ2082,TRUE,_xll.ohTrigger(Trigger,Trigger12M))</f>
        <v>1.8349605134280841E-2</v>
      </c>
      <c r="BD2082" s="246">
        <f>_xll.qlIndexFixing($BE$1,AZ2082,TRUE,_xll.ohTrigger(Trigger,Trigger12M))</f>
        <v>1.8433471379901631E-2</v>
      </c>
    </row>
    <row r="2083" spans="51:56" ht="11.25" customHeight="1" x14ac:dyDescent="0.25">
      <c r="AY2083" s="102" t="s">
        <v>83</v>
      </c>
      <c r="AZ2083" s="101">
        <f>_xll.qlInterestRateIndexFixingDate(Currency&amp;"ibor"&amp;Tenor,BA2083,Trigger)</f>
        <v>53945</v>
      </c>
      <c r="BA2083" s="101">
        <f>_xll.qlCalendarAdvance(Calendar,BA2082,AY2083,"f",,Trigger)</f>
        <v>53947</v>
      </c>
      <c r="BB2083" s="101">
        <f>_xll.qlInterestRateIndexMaturity(Currency&amp;"ibor"&amp;Tenor,BA2083,Trigger)</f>
        <v>54315</v>
      </c>
      <c r="BC2083" s="246">
        <f>_xll.qlIndexFixing($AC$5,AZ2083,TRUE,_xll.ohTrigger(Trigger,Trigger12M))</f>
        <v>1.8347044868132406E-2</v>
      </c>
      <c r="BD2083" s="246">
        <f>_xll.qlIndexFixing($BE$1,AZ2083,TRUE,_xll.ohTrigger(Trigger,Trigger12M))</f>
        <v>1.8430982654856671E-2</v>
      </c>
    </row>
    <row r="2084" spans="51:56" ht="11.25" customHeight="1" x14ac:dyDescent="0.25">
      <c r="AY2084" s="102" t="s">
        <v>83</v>
      </c>
      <c r="AZ2084" s="101">
        <f>_xll.qlInterestRateIndexFixingDate(Currency&amp;"ibor"&amp;Tenor,BA2084,Trigger)</f>
        <v>53952</v>
      </c>
      <c r="BA2084" s="101">
        <f>_xll.qlCalendarAdvance(Calendar,BA2083,AY2084,"f",,Trigger)</f>
        <v>53954</v>
      </c>
      <c r="BB2084" s="101">
        <f>_xll.qlInterestRateIndexMaturity(Currency&amp;"ibor"&amp;Tenor,BA2084,Trigger)</f>
        <v>54322</v>
      </c>
      <c r="BC2084" s="246">
        <f>_xll.qlIndexFixing($AC$5,AZ2084,TRUE,_xll.ohTrigger(Trigger,Trigger12M))</f>
        <v>1.8344481012757662E-2</v>
      </c>
      <c r="BD2084" s="246">
        <f>_xll.qlIndexFixing($BE$1,AZ2084,TRUE,_xll.ohTrigger(Trigger,Trigger12M))</f>
        <v>1.8428468896985246E-2</v>
      </c>
    </row>
    <row r="2085" spans="51:56" ht="11.25" customHeight="1" x14ac:dyDescent="0.25">
      <c r="AY2085" s="102" t="s">
        <v>83</v>
      </c>
      <c r="AZ2085" s="101">
        <f>_xll.qlInterestRateIndexFixingDate(Currency&amp;"ibor"&amp;Tenor,BA2085,Trigger)</f>
        <v>53959</v>
      </c>
      <c r="BA2085" s="101">
        <f>_xll.qlCalendarAdvance(Calendar,BA2084,AY2085,"f",,Trigger)</f>
        <v>53961</v>
      </c>
      <c r="BB2085" s="101">
        <f>_xll.qlInterestRateIndexMaturity(Currency&amp;"ibor"&amp;Tenor,BA2085,Trigger)</f>
        <v>54329</v>
      </c>
      <c r="BC2085" s="246">
        <f>_xll.qlIndexFixing($AC$5,AZ2085,TRUE,_xll.ohTrigger(Trigger,Trigger12M))</f>
        <v>1.8341913568184199E-2</v>
      </c>
      <c r="BD2085" s="246">
        <f>_xll.qlIndexFixing($BE$1,AZ2085,TRUE,_xll.ohTrigger(Trigger,Trigger12M))</f>
        <v>1.8425930106477639E-2</v>
      </c>
    </row>
    <row r="2086" spans="51:56" ht="11.25" customHeight="1" x14ac:dyDescent="0.25">
      <c r="AY2086" s="102" t="s">
        <v>83</v>
      </c>
      <c r="AZ2086" s="101">
        <f>_xll.qlInterestRateIndexFixingDate(Currency&amp;"ibor"&amp;Tenor,BA2086,Trigger)</f>
        <v>53966</v>
      </c>
      <c r="BA2086" s="101">
        <f>_xll.qlCalendarAdvance(Calendar,BA2085,AY2086,"f",,Trigger)</f>
        <v>53968</v>
      </c>
      <c r="BB2086" s="101">
        <f>_xll.qlInterestRateIndexMaturity(Currency&amp;"ibor"&amp;Tenor,BA2086,Trigger)</f>
        <v>54336</v>
      </c>
      <c r="BC2086" s="246">
        <f>_xll.qlIndexFixing($AC$5,AZ2086,TRUE,_xll.ohTrigger(Trigger,Trigger12M))</f>
        <v>1.8339342534440035E-2</v>
      </c>
      <c r="BD2086" s="246">
        <f>_xll.qlIndexFixing($BE$1,AZ2086,TRUE,_xll.ohTrigger(Trigger,Trigger12M))</f>
        <v>1.8423366283524353E-2</v>
      </c>
    </row>
    <row r="2087" spans="51:56" ht="11.25" customHeight="1" x14ac:dyDescent="0.25">
      <c r="AY2087" s="102" t="s">
        <v>83</v>
      </c>
      <c r="AZ2087" s="101">
        <f>_xll.qlInterestRateIndexFixingDate(Currency&amp;"ibor"&amp;Tenor,BA2087,Trigger)</f>
        <v>53973</v>
      </c>
      <c r="BA2087" s="101">
        <f>_xll.qlCalendarAdvance(Calendar,BA2086,AY2087,"f",,Trigger)</f>
        <v>53975</v>
      </c>
      <c r="BB2087" s="101">
        <f>_xll.qlInterestRateIndexMaturity(Currency&amp;"ibor"&amp;Tenor,BA2087,Trigger)</f>
        <v>54343</v>
      </c>
      <c r="BC2087" s="246">
        <f>_xll.qlIndexFixing($AC$5,AZ2087,TRUE,_xll.ohTrigger(Trigger,Trigger12M))</f>
        <v>1.8336767911552324E-2</v>
      </c>
      <c r="BD2087" s="246">
        <f>_xll.qlIndexFixing($BE$1,AZ2087,TRUE,_xll.ohTrigger(Trigger,Trigger12M))</f>
        <v>1.8420777428319362E-2</v>
      </c>
    </row>
    <row r="2088" spans="51:56" ht="11.25" customHeight="1" x14ac:dyDescent="0.25">
      <c r="AY2088" s="102" t="s">
        <v>83</v>
      </c>
      <c r="AZ2088" s="101">
        <f>_xll.qlInterestRateIndexFixingDate(Currency&amp;"ibor"&amp;Tenor,BA2088,Trigger)</f>
        <v>53980</v>
      </c>
      <c r="BA2088" s="101">
        <f>_xll.qlCalendarAdvance(Calendar,BA2087,AY2088,"f",,Trigger)</f>
        <v>53982</v>
      </c>
      <c r="BB2088" s="101">
        <f>_xll.qlInterestRateIndexMaturity(Currency&amp;"ibor"&amp;Tenor,BA2088,Trigger)</f>
        <v>54350</v>
      </c>
      <c r="BC2088" s="246">
        <f>_xll.qlIndexFixing($AC$5,AZ2088,TRUE,_xll.ohTrigger(Trigger,Trigger12M))</f>
        <v>1.833418969954952E-2</v>
      </c>
      <c r="BD2088" s="246">
        <f>_xll.qlIndexFixing($BE$1,AZ2088,TRUE,_xll.ohTrigger(Trigger,Trigger12M))</f>
        <v>1.8418163541057506E-2</v>
      </c>
    </row>
    <row r="2089" spans="51:56" ht="11.25" customHeight="1" x14ac:dyDescent="0.25">
      <c r="AY2089" s="102" t="s">
        <v>83</v>
      </c>
      <c r="AZ2089" s="101">
        <f>_xll.qlInterestRateIndexFixingDate(Currency&amp;"ibor"&amp;Tenor,BA2089,Trigger)</f>
        <v>53987</v>
      </c>
      <c r="BA2089" s="101">
        <f>_xll.qlCalendarAdvance(Calendar,BA2088,AY2089,"f",,Trigger)</f>
        <v>53989</v>
      </c>
      <c r="BB2089" s="101">
        <f>_xll.qlInterestRateIndexMaturity(Currency&amp;"ibor"&amp;Tenor,BA2089,Trigger)</f>
        <v>54357</v>
      </c>
      <c r="BC2089" s="246">
        <f>_xll.qlIndexFixing($AC$5,AZ2089,TRUE,_xll.ohTrigger(Trigger,Trigger12M))</f>
        <v>1.833160789845921E-2</v>
      </c>
      <c r="BD2089" s="246">
        <f>_xll.qlIndexFixing($BE$1,AZ2089,TRUE,_xll.ohTrigger(Trigger,Trigger12M))</f>
        <v>1.8415524621935589E-2</v>
      </c>
    </row>
    <row r="2090" spans="51:56" ht="11.25" customHeight="1" x14ac:dyDescent="0.25">
      <c r="AY2090" s="102" t="s">
        <v>83</v>
      </c>
      <c r="AZ2090" s="101">
        <f>_xll.qlInterestRateIndexFixingDate(Currency&amp;"ibor"&amp;Tenor,BA2090,Trigger)</f>
        <v>53994</v>
      </c>
      <c r="BA2090" s="101">
        <f>_xll.qlCalendarAdvance(Calendar,BA2089,AY2090,"f",,Trigger)</f>
        <v>53996</v>
      </c>
      <c r="BB2090" s="101">
        <f>_xll.qlInterestRateIndexMaturity(Currency&amp;"ibor"&amp;Tenor,BA2090,Trigger)</f>
        <v>54361</v>
      </c>
      <c r="BC2090" s="246">
        <f>_xll.qlIndexFixing($AC$5,AZ2090,TRUE,_xll.ohTrigger(Trigger,Trigger12M))</f>
        <v>1.8328421813980231E-2</v>
      </c>
      <c r="BD2090" s="246">
        <f>_xll.qlIndexFixing($BE$1,AZ2090,TRUE,_xll.ohTrigger(Trigger,Trigger12M))</f>
        <v>1.8412076562886678E-2</v>
      </c>
    </row>
    <row r="2091" spans="51:56" ht="11.25" customHeight="1" x14ac:dyDescent="0.25">
      <c r="AY2091" s="102" t="s">
        <v>83</v>
      </c>
      <c r="AZ2091" s="101">
        <f>_xll.qlInterestRateIndexFixingDate(Currency&amp;"ibor"&amp;Tenor,BA2091,Trigger)</f>
        <v>54001</v>
      </c>
      <c r="BA2091" s="101">
        <f>_xll.qlCalendarAdvance(Calendar,BA2090,AY2091,"f",,Trigger)</f>
        <v>54003</v>
      </c>
      <c r="BB2091" s="101">
        <f>_xll.qlInterestRateIndexMaturity(Currency&amp;"ibor"&amp;Tenor,BA2091,Trigger)</f>
        <v>54371</v>
      </c>
      <c r="BC2091" s="246">
        <f>_xll.qlIndexFixing($AC$5,AZ2091,TRUE,_xll.ohTrigger(Trigger,Trigger12M))</f>
        <v>1.8326433529127724E-2</v>
      </c>
      <c r="BD2091" s="246">
        <f>_xll.qlIndexFixing($BE$1,AZ2091,TRUE,_xll.ohTrigger(Trigger,Trigger12M))</f>
        <v>1.841017168890962E-2</v>
      </c>
    </row>
    <row r="2092" spans="51:56" ht="11.25" customHeight="1" x14ac:dyDescent="0.25">
      <c r="AY2092" s="102" t="s">
        <v>83</v>
      </c>
      <c r="AZ2092" s="101">
        <f>_xll.qlInterestRateIndexFixingDate(Currency&amp;"ibor"&amp;Tenor,BA2092,Trigger)</f>
        <v>54008</v>
      </c>
      <c r="BA2092" s="101">
        <f>_xll.qlCalendarAdvance(Calendar,BA2091,AY2092,"f",,Trigger)</f>
        <v>54010</v>
      </c>
      <c r="BB2092" s="101">
        <f>_xll.qlInterestRateIndexMaturity(Currency&amp;"ibor"&amp;Tenor,BA2092,Trigger)</f>
        <v>54378</v>
      </c>
      <c r="BC2092" s="246">
        <f>_xll.qlIndexFixing($AC$5,AZ2092,TRUE,_xll.ohTrigger(Trigger,Trigger12M))</f>
        <v>1.832384096094259E-2</v>
      </c>
      <c r="BD2092" s="246">
        <f>_xll.qlIndexFixing($BE$1,AZ2092,TRUE,_xll.ohTrigger(Trigger,Trigger12M))</f>
        <v>1.8407457675408509E-2</v>
      </c>
    </row>
    <row r="2093" spans="51:56" ht="11.25" customHeight="1" x14ac:dyDescent="0.25">
      <c r="AY2093" s="102" t="s">
        <v>83</v>
      </c>
      <c r="AZ2093" s="101">
        <f>_xll.qlInterestRateIndexFixingDate(Currency&amp;"ibor"&amp;Tenor,BA2093,Trigger)</f>
        <v>54015</v>
      </c>
      <c r="BA2093" s="101">
        <f>_xll.qlCalendarAdvance(Calendar,BA2092,AY2093,"f",,Trigger)</f>
        <v>54017</v>
      </c>
      <c r="BB2093" s="101">
        <f>_xll.qlInterestRateIndexMaturity(Currency&amp;"ibor"&amp;Tenor,BA2093,Trigger)</f>
        <v>54385</v>
      </c>
      <c r="BC2093" s="246">
        <f>_xll.qlIndexFixing($AC$5,AZ2093,TRUE,_xll.ohTrigger(Trigger,Trigger12M))</f>
        <v>1.8321244803782472E-2</v>
      </c>
      <c r="BD2093" s="246">
        <f>_xll.qlIndexFixing($BE$1,AZ2093,TRUE,_xll.ohTrigger(Trigger,Trigger12M))</f>
        <v>1.8404718630854515E-2</v>
      </c>
    </row>
    <row r="2094" spans="51:56" ht="11.25" customHeight="1" x14ac:dyDescent="0.25">
      <c r="AY2094" s="102" t="s">
        <v>83</v>
      </c>
      <c r="AZ2094" s="101">
        <f>_xll.qlInterestRateIndexFixingDate(Currency&amp;"ibor"&amp;Tenor,BA2094,Trigger)</f>
        <v>54022</v>
      </c>
      <c r="BA2094" s="101">
        <f>_xll.qlCalendarAdvance(Calendar,BA2093,AY2094,"f",,Trigger)</f>
        <v>54024</v>
      </c>
      <c r="BB2094" s="101">
        <f>_xll.qlInterestRateIndexMaturity(Currency&amp;"ibor"&amp;Tenor,BA2094,Trigger)</f>
        <v>54392</v>
      </c>
      <c r="BC2094" s="246">
        <f>_xll.qlIndexFixing($AC$5,AZ2094,TRUE,_xll.ohTrigger(Trigger,Trigger12M))</f>
        <v>1.8318645057674301E-2</v>
      </c>
      <c r="BD2094" s="246">
        <f>_xll.qlIndexFixing($BE$1,AZ2094,TRUE,_xll.ohTrigger(Trigger,Trigger12M))</f>
        <v>1.8401954555453778E-2</v>
      </c>
    </row>
    <row r="2095" spans="51:56" ht="11.25" customHeight="1" x14ac:dyDescent="0.25">
      <c r="AY2095" s="102" t="s">
        <v>83</v>
      </c>
      <c r="AZ2095" s="101">
        <f>_xll.qlInterestRateIndexFixingDate(Currency&amp;"ibor"&amp;Tenor,BA2095,Trigger)</f>
        <v>54029</v>
      </c>
      <c r="BA2095" s="101">
        <f>_xll.qlCalendarAdvance(Calendar,BA2094,AY2095,"f",,Trigger)</f>
        <v>54031</v>
      </c>
      <c r="BB2095" s="101">
        <f>_xll.qlInterestRateIndexMaturity(Currency&amp;"ibor"&amp;Tenor,BA2095,Trigger)</f>
        <v>54399</v>
      </c>
      <c r="BC2095" s="246">
        <f>_xll.qlIndexFixing($AC$5,AZ2095,TRUE,_xll.ohTrigger(Trigger,Trigger12M))</f>
        <v>1.8316041722647398E-2</v>
      </c>
      <c r="BD2095" s="246">
        <f>_xll.qlIndexFixing($BE$1,AZ2095,TRUE,_xll.ohTrigger(Trigger,Trigger12M))</f>
        <v>1.8399165449414393E-2</v>
      </c>
    </row>
    <row r="2096" spans="51:56" ht="11.25" customHeight="1" x14ac:dyDescent="0.25">
      <c r="AY2096" s="102" t="s">
        <v>83</v>
      </c>
      <c r="AZ2096" s="101">
        <f>_xll.qlInterestRateIndexFixingDate(Currency&amp;"ibor"&amp;Tenor,BA2096,Trigger)</f>
        <v>54036</v>
      </c>
      <c r="BA2096" s="101">
        <f>_xll.qlCalendarAdvance(Calendar,BA2095,AY2096,"f",,Trigger)</f>
        <v>54038</v>
      </c>
      <c r="BB2096" s="101">
        <f>_xll.qlInterestRateIndexMaturity(Currency&amp;"ibor"&amp;Tenor,BA2096,Trigger)</f>
        <v>54406</v>
      </c>
      <c r="BC2096" s="246">
        <f>_xll.qlIndexFixing($AC$5,AZ2096,TRUE,_xll.ohTrigger(Trigger,Trigger12M))</f>
        <v>1.8313434798729142E-2</v>
      </c>
      <c r="BD2096" s="246">
        <f>_xll.qlIndexFixing($BE$1,AZ2096,TRUE,_xll.ohTrigger(Trigger,Trigger12M))</f>
        <v>1.8396351312947277E-2</v>
      </c>
    </row>
    <row r="2097" spans="51:56" ht="11.25" customHeight="1" x14ac:dyDescent="0.25">
      <c r="AY2097" s="102" t="s">
        <v>83</v>
      </c>
      <c r="AZ2097" s="101">
        <f>_xll.qlInterestRateIndexFixingDate(Currency&amp;"ibor"&amp;Tenor,BA2097,Trigger)</f>
        <v>54043</v>
      </c>
      <c r="BA2097" s="101">
        <f>_xll.qlCalendarAdvance(Calendar,BA2096,AY2097,"f",,Trigger)</f>
        <v>54045</v>
      </c>
      <c r="BB2097" s="101">
        <f>_xll.qlInterestRateIndexMaturity(Currency&amp;"ibor"&amp;Tenor,BA2097,Trigger)</f>
        <v>54413</v>
      </c>
      <c r="BC2097" s="246">
        <f>_xll.qlIndexFixing($AC$5,AZ2097,TRUE,_xll.ohTrigger(Trigger,Trigger12M))</f>
        <v>1.8310824285947984E-2</v>
      </c>
      <c r="BD2097" s="246">
        <f>_xll.qlIndexFixing($BE$1,AZ2097,TRUE,_xll.ohTrigger(Trigger,Trigger12M))</f>
        <v>1.8393512146263349E-2</v>
      </c>
    </row>
    <row r="2098" spans="51:56" ht="11.25" customHeight="1" x14ac:dyDescent="0.25">
      <c r="AY2098" s="102" t="s">
        <v>83</v>
      </c>
      <c r="AZ2098" s="101">
        <f>_xll.qlInterestRateIndexFixingDate(Currency&amp;"ibor"&amp;Tenor,BA2098,Trigger)</f>
        <v>54049</v>
      </c>
      <c r="BA2098" s="101">
        <f>_xll.qlCalendarAdvance(Calendar,BA2097,AY2098,"f",,Trigger)</f>
        <v>54053</v>
      </c>
      <c r="BB2098" s="101">
        <f>_xll.qlInterestRateIndexMaturity(Currency&amp;"ibor"&amp;Tenor,BA2098,Trigger)</f>
        <v>54420</v>
      </c>
      <c r="BC2098" s="246">
        <f>_xll.qlIndexFixing($AC$5,AZ2098,TRUE,_xll.ohTrigger(Trigger,Trigger12M))</f>
        <v>1.8307569474418587E-2</v>
      </c>
      <c r="BD2098" s="246">
        <f>_xll.qlIndexFixing($BE$1,AZ2098,TRUE,_xll.ohTrigger(Trigger,Trigger12M))</f>
        <v>1.8389991244541447E-2</v>
      </c>
    </row>
    <row r="2099" spans="51:56" ht="11.25" customHeight="1" x14ac:dyDescent="0.25">
      <c r="AY2099" s="102" t="s">
        <v>83</v>
      </c>
      <c r="AZ2099" s="101">
        <f>_xll.qlInterestRateIndexFixingDate(Currency&amp;"ibor"&amp;Tenor,BA2099,Trigger)</f>
        <v>54057</v>
      </c>
      <c r="BA2099" s="101">
        <f>_xll.qlCalendarAdvance(Calendar,BA2098,AY2099,"f",,Trigger)</f>
        <v>54060</v>
      </c>
      <c r="BB2099" s="101">
        <f>_xll.qlInterestRateIndexMaturity(Currency&amp;"ibor"&amp;Tenor,BA2099,Trigger)</f>
        <v>54427</v>
      </c>
      <c r="BC2099" s="246">
        <f>_xll.qlIndexFixing($AC$5,AZ2099,TRUE,_xll.ohTrigger(Trigger,Trigger12M))</f>
        <v>1.8304943224348856E-2</v>
      </c>
      <c r="BD2099" s="246">
        <f>_xll.qlIndexFixing($BE$1,AZ2099,TRUE,_xll.ohTrigger(Trigger,Trigger12M))</f>
        <v>1.8387100376490349E-2</v>
      </c>
    </row>
    <row r="2100" spans="51:56" ht="11.25" customHeight="1" x14ac:dyDescent="0.25">
      <c r="AY2100" s="102" t="s">
        <v>83</v>
      </c>
      <c r="AZ2100" s="101">
        <f>_xll.qlInterestRateIndexFixingDate(Currency&amp;"ibor"&amp;Tenor,BA2100,Trigger)</f>
        <v>54065</v>
      </c>
      <c r="BA2100" s="101">
        <f>_xll.qlCalendarAdvance(Calendar,BA2099,AY2100,"f",,Trigger)</f>
        <v>54067</v>
      </c>
      <c r="BB2100" s="101">
        <f>_xll.qlInterestRateIndexMaturity(Currency&amp;"ibor"&amp;Tenor,BA2100,Trigger)</f>
        <v>54434</v>
      </c>
      <c r="BC2100" s="246">
        <f>_xll.qlIndexFixing($AC$5,AZ2100,TRUE,_xll.ohTrigger(Trigger,Trigger12M))</f>
        <v>1.8302313375912833E-2</v>
      </c>
      <c r="BD2100" s="246">
        <f>_xll.qlIndexFixing($BE$1,AZ2100,TRUE,_xll.ohTrigger(Trigger,Trigger12M))</f>
        <v>1.8384184480129576E-2</v>
      </c>
    </row>
    <row r="2101" spans="51:56" ht="11.25" customHeight="1" x14ac:dyDescent="0.25">
      <c r="AY2101" s="102" t="s">
        <v>83</v>
      </c>
      <c r="AZ2101" s="101">
        <f>_xll.qlInterestRateIndexFixingDate(Currency&amp;"ibor"&amp;Tenor,BA2101,Trigger)</f>
        <v>54072</v>
      </c>
      <c r="BA2101" s="101">
        <f>_xll.qlCalendarAdvance(Calendar,BA2100,AY2101,"f",,Trigger)</f>
        <v>54074</v>
      </c>
      <c r="BB2101" s="101">
        <f>_xll.qlInterestRateIndexMaturity(Currency&amp;"ibor"&amp;Tenor,BA2101,Trigger)</f>
        <v>54441</v>
      </c>
      <c r="BC2101" s="246">
        <f>_xll.qlIndexFixing($AC$5,AZ2101,TRUE,_xll.ohTrigger(Trigger,Trigger12M))</f>
        <v>1.8299679929138179E-2</v>
      </c>
      <c r="BD2101" s="246">
        <f>_xll.qlIndexFixing($BE$1,AZ2101,TRUE,_xll.ohTrigger(Trigger,Trigger12M))</f>
        <v>1.8381243555677818E-2</v>
      </c>
    </row>
    <row r="2102" spans="51:56" ht="11.25" customHeight="1" x14ac:dyDescent="0.25">
      <c r="AY2102" s="102" t="s">
        <v>83</v>
      </c>
      <c r="AZ2102" s="101">
        <f>_xll.qlInterestRateIndexFixingDate(Currency&amp;"ibor"&amp;Tenor,BA2102,Trigger)</f>
        <v>54079</v>
      </c>
      <c r="BA2102" s="101">
        <f>_xll.qlCalendarAdvance(Calendar,BA2101,AY2102,"f",,Trigger)</f>
        <v>54081</v>
      </c>
      <c r="BB2102" s="101">
        <f>_xll.qlInterestRateIndexMaturity(Currency&amp;"ibor"&amp;Tenor,BA2102,Trigger)</f>
        <v>54448</v>
      </c>
      <c r="BC2102" s="246">
        <f>_xll.qlIndexFixing($AC$5,AZ2102,TRUE,_xll.ohTrigger(Trigger,Trigger12M))</f>
        <v>1.8297042884054086E-2</v>
      </c>
      <c r="BD2102" s="246">
        <f>_xll.qlIndexFixing($BE$1,AZ2102,TRUE,_xll.ohTrigger(Trigger,Trigger12M))</f>
        <v>1.8378277603356582E-2</v>
      </c>
    </row>
    <row r="2103" spans="51:56" ht="11.25" customHeight="1" x14ac:dyDescent="0.25">
      <c r="AY2103" s="102" t="s">
        <v>83</v>
      </c>
      <c r="AZ2103" s="101">
        <f>_xll.qlInterestRateIndexFixingDate(Currency&amp;"ibor"&amp;Tenor,BA2103,Trigger)</f>
        <v>54086</v>
      </c>
      <c r="BA2103" s="101">
        <f>_xll.qlCalendarAdvance(Calendar,BA2102,AY2103,"f",,Trigger)</f>
        <v>54088</v>
      </c>
      <c r="BB2103" s="101">
        <f>_xll.qlInterestRateIndexMaturity(Currency&amp;"ibor"&amp;Tenor,BA2103,Trigger)</f>
        <v>54452</v>
      </c>
      <c r="BC2103" s="246">
        <f>_xll.qlIndexFixing($AC$5,AZ2103,TRUE,_xll.ohTrigger(Trigger,Trigger12M))</f>
        <v>1.8293486327749617E-2</v>
      </c>
      <c r="BD2103" s="246">
        <f>_xll.qlIndexFixing($BE$1,AZ2103,TRUE,_xll.ohTrigger(Trigger,Trigger12M))</f>
        <v>1.8374578132292565E-2</v>
      </c>
    </row>
    <row r="2104" spans="51:56" ht="11.25" customHeight="1" x14ac:dyDescent="0.25">
      <c r="AY2104" s="102" t="s">
        <v>83</v>
      </c>
      <c r="AZ2104" s="101">
        <f>_xll.qlInterestRateIndexFixingDate(Currency&amp;"ibor"&amp;Tenor,BA2104,Trigger)</f>
        <v>54093</v>
      </c>
      <c r="BA2104" s="101">
        <f>_xll.qlCalendarAdvance(Calendar,BA2103,AY2104,"f",,Trigger)</f>
        <v>54095</v>
      </c>
      <c r="BB2104" s="101">
        <f>_xll.qlInterestRateIndexMaturity(Currency&amp;"ibor"&amp;Tenor,BA2104,Trigger)</f>
        <v>54462</v>
      </c>
      <c r="BC2104" s="246">
        <f>_xll.qlIndexFixing($AC$5,AZ2104,TRUE,_xll.ohTrigger(Trigger,Trigger12M))</f>
        <v>1.8291757999070606E-2</v>
      </c>
      <c r="BD2104" s="246">
        <f>_xll.qlIndexFixing($BE$1,AZ2104,TRUE,_xll.ohTrigger(Trigger,Trigger12M))</f>
        <v>1.8372270615998044E-2</v>
      </c>
    </row>
    <row r="2105" spans="51:56" ht="11.25" customHeight="1" x14ac:dyDescent="0.25">
      <c r="AY2105" s="102" t="s">
        <v>83</v>
      </c>
      <c r="AZ2105" s="101">
        <f>_xll.qlInterestRateIndexFixingDate(Currency&amp;"ibor"&amp;Tenor,BA2105,Trigger)</f>
        <v>54100</v>
      </c>
      <c r="BA2105" s="101">
        <f>_xll.qlCalendarAdvance(Calendar,BA2104,AY2105,"f",,Trigger)</f>
        <v>54102</v>
      </c>
      <c r="BB2105" s="101">
        <f>_xll.qlInterestRateIndexMaturity(Currency&amp;"ibor"&amp;Tenor,BA2105,Trigger)</f>
        <v>54469</v>
      </c>
      <c r="BC2105" s="246">
        <f>_xll.qlIndexFixing($AC$5,AZ2105,TRUE,_xll.ohTrigger(Trigger,Trigger12M))</f>
        <v>1.8289110159228943E-2</v>
      </c>
      <c r="BD2105" s="246">
        <f>_xll.qlIndexFixing($BE$1,AZ2105,TRUE,_xll.ohTrigger(Trigger,Trigger12M))</f>
        <v>1.8369229581412478E-2</v>
      </c>
    </row>
    <row r="2106" spans="51:56" ht="11.25" customHeight="1" x14ac:dyDescent="0.25">
      <c r="AY2106" s="102" t="s">
        <v>83</v>
      </c>
      <c r="AZ2106" s="101">
        <f>_xll.qlInterestRateIndexFixingDate(Currency&amp;"ibor"&amp;Tenor,BA2106,Trigger)</f>
        <v>54107</v>
      </c>
      <c r="BA2106" s="101">
        <f>_xll.qlCalendarAdvance(Calendar,BA2105,AY2106,"f",,Trigger)</f>
        <v>54109</v>
      </c>
      <c r="BB2106" s="101">
        <f>_xll.qlInterestRateIndexMaturity(Currency&amp;"ibor"&amp;Tenor,BA2106,Trigger)</f>
        <v>54476</v>
      </c>
      <c r="BC2106" s="246">
        <f>_xll.qlIndexFixing($AC$5,AZ2106,TRUE,_xll.ohTrigger(Trigger,Trigger12M))</f>
        <v>1.8286458721191751E-2</v>
      </c>
      <c r="BD2106" s="246">
        <f>_xll.qlIndexFixing($BE$1,AZ2106,TRUE,_xll.ohTrigger(Trigger,Trigger12M))</f>
        <v>1.8366163519859816E-2</v>
      </c>
    </row>
    <row r="2107" spans="51:56" ht="11.25" customHeight="1" x14ac:dyDescent="0.25">
      <c r="AY2107" s="102" t="s">
        <v>83</v>
      </c>
      <c r="AZ2107" s="101">
        <f>_xll.qlInterestRateIndexFixingDate(Currency&amp;"ibor"&amp;Tenor,BA2107,Trigger)</f>
        <v>54114</v>
      </c>
      <c r="BA2107" s="101">
        <f>_xll.qlCalendarAdvance(Calendar,BA2106,AY2107,"f",,Trigger)</f>
        <v>54116</v>
      </c>
      <c r="BB2107" s="101">
        <f>_xll.qlInterestRateIndexMaturity(Currency&amp;"ibor"&amp;Tenor,BA2107,Trigger)</f>
        <v>54480</v>
      </c>
      <c r="BC2107" s="246">
        <f>_xll.qlIndexFixing($AC$5,AZ2107,TRUE,_xll.ohTrigger(Trigger,Trigger12M))</f>
        <v>1.8282789393296677E-2</v>
      </c>
      <c r="BD2107" s="246">
        <f>_xll.qlIndexFixing($BE$1,AZ2107,TRUE,_xll.ohTrigger(Trigger,Trigger12M))</f>
        <v>1.8362387240702726E-2</v>
      </c>
    </row>
    <row r="2108" spans="51:56" ht="11.25" customHeight="1" x14ac:dyDescent="0.25">
      <c r="AY2108" s="102" t="s">
        <v>83</v>
      </c>
      <c r="AZ2108" s="101">
        <f>_xll.qlInterestRateIndexFixingDate(Currency&amp;"ibor"&amp;Tenor,BA2108,Trigger)</f>
        <v>54121</v>
      </c>
      <c r="BA2108" s="101">
        <f>_xll.qlCalendarAdvance(Calendar,BA2107,AY2108,"f",,Trigger)</f>
        <v>54123</v>
      </c>
      <c r="BB2108" s="101">
        <f>_xll.qlInterestRateIndexMaturity(Currency&amp;"ibor"&amp;Tenor,BA2108,Trigger)</f>
        <v>54490</v>
      </c>
      <c r="BC2108" s="246">
        <f>_xll.qlIndexFixing($AC$5,AZ2108,TRUE,_xll.ohTrigger(Trigger,Trigger12M))</f>
        <v>1.8281145050646E-2</v>
      </c>
      <c r="BD2108" s="246">
        <f>_xll.qlIndexFixing($BE$1,AZ2108,TRUE,_xll.ohTrigger(Trigger,Trigger12M))</f>
        <v>1.8359956316778041E-2</v>
      </c>
    </row>
    <row r="2109" spans="51:56" ht="11.25" customHeight="1" x14ac:dyDescent="0.25">
      <c r="AY2109" s="102" t="s">
        <v>83</v>
      </c>
      <c r="AZ2109" s="101">
        <f>_xll.qlInterestRateIndexFixingDate(Currency&amp;"ibor"&amp;Tenor,BA2109,Trigger)</f>
        <v>54128</v>
      </c>
      <c r="BA2109" s="101">
        <f>_xll.qlCalendarAdvance(Calendar,BA2108,AY2109,"f",,Trigger)</f>
        <v>54130</v>
      </c>
      <c r="BB2109" s="101">
        <f>_xll.qlInterestRateIndexMaturity(Currency&amp;"ibor"&amp;Tenor,BA2109,Trigger)</f>
        <v>54497</v>
      </c>
      <c r="BC2109" s="246">
        <f>_xll.qlIndexFixing($AC$5,AZ2109,TRUE,_xll.ohTrigger(Trigger,Trigger12M))</f>
        <v>1.8278482818195163E-2</v>
      </c>
      <c r="BD2109" s="246">
        <f>_xll.qlIndexFixing($BE$1,AZ2109,TRUE,_xll.ohTrigger(Trigger,Trigger12M))</f>
        <v>1.8356815175715035E-2</v>
      </c>
    </row>
    <row r="2110" spans="51:56" ht="11.25" customHeight="1" x14ac:dyDescent="0.25">
      <c r="AY2110" s="102" t="s">
        <v>83</v>
      </c>
      <c r="AZ2110" s="101">
        <f>_xll.qlInterestRateIndexFixingDate(Currency&amp;"ibor"&amp;Tenor,BA2110,Trigger)</f>
        <v>54135</v>
      </c>
      <c r="BA2110" s="101">
        <f>_xll.qlCalendarAdvance(Calendar,BA2109,AY2110,"f",,Trigger)</f>
        <v>54137</v>
      </c>
      <c r="BB2110" s="101">
        <f>_xll.qlInterestRateIndexMaturity(Currency&amp;"ibor"&amp;Tenor,BA2110,Trigger)</f>
        <v>54504</v>
      </c>
      <c r="BC2110" s="246">
        <f>_xll.qlIndexFixing($AC$5,AZ2110,TRUE,_xll.ohTrigger(Trigger,Trigger12M))</f>
        <v>1.827581698766358E-2</v>
      </c>
      <c r="BD2110" s="246">
        <f>_xll.qlIndexFixing($BE$1,AZ2110,TRUE,_xll.ohTrigger(Trigger,Trigger12M))</f>
        <v>1.8353649008618033E-2</v>
      </c>
    </row>
    <row r="2111" spans="51:56" ht="11.25" customHeight="1" x14ac:dyDescent="0.25">
      <c r="AY2111" s="102" t="s">
        <v>83</v>
      </c>
      <c r="AZ2111" s="101">
        <f>_xll.qlInterestRateIndexFixingDate(Currency&amp;"ibor"&amp;Tenor,BA2111,Trigger)</f>
        <v>54142</v>
      </c>
      <c r="BA2111" s="101">
        <f>_xll.qlCalendarAdvance(Calendar,BA2110,AY2111,"f",,Trigger)</f>
        <v>54144</v>
      </c>
      <c r="BB2111" s="101">
        <f>_xll.qlInterestRateIndexMaturity(Currency&amp;"ibor"&amp;Tenor,BA2111,Trigger)</f>
        <v>54511</v>
      </c>
      <c r="BC2111" s="246">
        <f>_xll.qlIndexFixing($AC$5,AZ2111,TRUE,_xll.ohTrigger(Trigger,Trigger12M))</f>
        <v>1.827314755908066E-2</v>
      </c>
      <c r="BD2111" s="246">
        <f>_xll.qlIndexFixing($BE$1,AZ2111,TRUE,_xll.ohTrigger(Trigger,Trigger12M))</f>
        <v>1.8350457815725314E-2</v>
      </c>
    </row>
    <row r="2112" spans="51:56" ht="11.25" customHeight="1" x14ac:dyDescent="0.25">
      <c r="AY2112" s="102" t="s">
        <v>83</v>
      </c>
      <c r="AZ2112" s="101">
        <f>_xll.qlInterestRateIndexFixingDate(Currency&amp;"ibor"&amp;Tenor,BA2112,Trigger)</f>
        <v>54149</v>
      </c>
      <c r="BA2112" s="101">
        <f>_xll.qlCalendarAdvance(Calendar,BA2111,AY2112,"f",,Trigger)</f>
        <v>54155</v>
      </c>
      <c r="BB2112" s="101">
        <f>_xll.qlInterestRateIndexMaturity(Currency&amp;"ibor"&amp;Tenor,BA2112,Trigger)</f>
        <v>54520</v>
      </c>
      <c r="BC2112" s="246">
        <f>_xll.qlIndexFixing($AC$5,AZ2112,TRUE,_xll.ohTrigger(Trigger,Trigger12M))</f>
        <v>1.8268176832220137E-2</v>
      </c>
      <c r="BD2112" s="246">
        <f>_xll.qlIndexFixing($BE$1,AZ2112,TRUE,_xll.ohTrigger(Trigger,Trigger12M))</f>
        <v>1.8344957608935786E-2</v>
      </c>
    </row>
    <row r="2113" spans="51:56" ht="11.25" customHeight="1" x14ac:dyDescent="0.25">
      <c r="AY2113" s="102" t="s">
        <v>83</v>
      </c>
      <c r="AZ2113" s="101">
        <f>_xll.qlInterestRateIndexFixingDate(Currency&amp;"ibor"&amp;Tenor,BA2113,Trigger)</f>
        <v>54158</v>
      </c>
      <c r="BA2113" s="101">
        <f>_xll.qlCalendarAdvance(Calendar,BA2112,AY2113,"f",,Trigger)</f>
        <v>54162</v>
      </c>
      <c r="BB2113" s="101">
        <f>_xll.qlInterestRateIndexMaturity(Currency&amp;"ibor"&amp;Tenor,BA2113,Trigger)</f>
        <v>54527</v>
      </c>
      <c r="BC2113" s="246">
        <f>_xll.qlIndexFixing($AC$5,AZ2113,TRUE,_xll.ohTrigger(Trigger,Trigger12M))</f>
        <v>1.8265481643891839E-2</v>
      </c>
      <c r="BD2113" s="246">
        <f>_xll.qlIndexFixing($BE$1,AZ2113,TRUE,_xll.ohTrigger(Trigger,Trigger12M))</f>
        <v>1.8341705968349845E-2</v>
      </c>
    </row>
    <row r="2114" spans="51:56" ht="11.25" customHeight="1" x14ac:dyDescent="0.25">
      <c r="AY2114" s="102" t="s">
        <v>83</v>
      </c>
      <c r="AZ2114" s="101">
        <f>_xll.qlInterestRateIndexFixingDate(Currency&amp;"ibor"&amp;Tenor,BA2114,Trigger)</f>
        <v>54165</v>
      </c>
      <c r="BA2114" s="101">
        <f>_xll.qlCalendarAdvance(Calendar,BA2113,AY2114,"f",,Trigger)</f>
        <v>54169</v>
      </c>
      <c r="BB2114" s="101">
        <f>_xll.qlInterestRateIndexMaturity(Currency&amp;"ibor"&amp;Tenor,BA2114,Trigger)</f>
        <v>54534</v>
      </c>
      <c r="BC2114" s="246">
        <f>_xll.qlIndexFixing($AC$5,AZ2114,TRUE,_xll.ohTrigger(Trigger,Trigger12M))</f>
        <v>1.8262782838275156E-2</v>
      </c>
      <c r="BD2114" s="246">
        <f>_xll.qlIndexFixing($BE$1,AZ2114,TRUE,_xll.ohTrigger(Trigger,Trigger12M))</f>
        <v>1.8338429305265861E-2</v>
      </c>
    </row>
    <row r="2115" spans="51:56" ht="11.25" customHeight="1" x14ac:dyDescent="0.25">
      <c r="AY2115" s="102" t="s">
        <v>83</v>
      </c>
      <c r="AZ2115" s="101">
        <f>_xll.qlInterestRateIndexFixingDate(Currency&amp;"ibor"&amp;Tenor,BA2115,Trigger)</f>
        <v>54172</v>
      </c>
      <c r="BA2115" s="101">
        <f>_xll.qlCalendarAdvance(Calendar,BA2114,AY2115,"f",,Trigger)</f>
        <v>54176</v>
      </c>
      <c r="BB2115" s="101">
        <f>_xll.qlInterestRateIndexMaturity(Currency&amp;"ibor"&amp;Tenor,BA2115,Trigger)</f>
        <v>54541</v>
      </c>
      <c r="BC2115" s="246">
        <f>_xll.qlIndexFixing($AC$5,AZ2115,TRUE,_xll.ohTrigger(Trigger,Trigger12M))</f>
        <v>1.8260080415398772E-2</v>
      </c>
      <c r="BD2115" s="246">
        <f>_xll.qlIndexFixing($BE$1,AZ2115,TRUE,_xll.ohTrigger(Trigger,Trigger12M))</f>
        <v>1.8335127619928018E-2</v>
      </c>
    </row>
    <row r="2116" spans="51:56" ht="11.25" customHeight="1" x14ac:dyDescent="0.25">
      <c r="AY2116" s="102" t="s">
        <v>83</v>
      </c>
      <c r="AZ2116" s="101">
        <f>_xll.qlInterestRateIndexFixingDate(Currency&amp;"ibor"&amp;Tenor,BA2116,Trigger)</f>
        <v>54178</v>
      </c>
      <c r="BA2116" s="101">
        <f>_xll.qlCalendarAdvance(Calendar,BA2115,AY2116,"f",,Trigger)</f>
        <v>54183</v>
      </c>
      <c r="BB2116" s="101">
        <f>_xll.qlInterestRateIndexMaturity(Currency&amp;"ibor"&amp;Tenor,BA2116,Trigger)</f>
        <v>54548</v>
      </c>
      <c r="BC2116" s="246">
        <f>_xll.qlIndexFixing($AC$5,AZ2116,TRUE,_xll.ohTrigger(Trigger,Trigger12M))</f>
        <v>1.82573743752927E-2</v>
      </c>
      <c r="BD2116" s="246">
        <f>_xll.qlIndexFixing($BE$1,AZ2116,TRUE,_xll.ohTrigger(Trigger,Trigger12M))</f>
        <v>1.8331800912584226E-2</v>
      </c>
    </row>
    <row r="2117" spans="51:56" ht="11.25" customHeight="1" x14ac:dyDescent="0.25">
      <c r="AY2117" s="102" t="s">
        <v>83</v>
      </c>
      <c r="AZ2117" s="101">
        <f>_xll.qlInterestRateIndexFixingDate(Currency&amp;"ibor"&amp;Tenor,BA2117,Trigger)</f>
        <v>54186</v>
      </c>
      <c r="BA2117" s="101">
        <f>_xll.qlCalendarAdvance(Calendar,BA2116,AY2117,"f",,Trigger)</f>
        <v>54190</v>
      </c>
      <c r="BB2117" s="101">
        <f>_xll.qlInterestRateIndexMaturity(Currency&amp;"ibor"&amp;Tenor,BA2117,Trigger)</f>
        <v>54555</v>
      </c>
      <c r="BC2117" s="246">
        <f>_xll.qlIndexFixing($AC$5,AZ2117,TRUE,_xll.ohTrigger(Trigger,Trigger12M))</f>
        <v>1.8254664717985619E-2</v>
      </c>
      <c r="BD2117" s="246">
        <f>_xll.qlIndexFixing($BE$1,AZ2117,TRUE,_xll.ohTrigger(Trigger,Trigger12M))</f>
        <v>1.8328449183481744E-2</v>
      </c>
    </row>
    <row r="2118" spans="51:56" ht="11.25" customHeight="1" x14ac:dyDescent="0.25">
      <c r="AY2118" s="102" t="s">
        <v>83</v>
      </c>
      <c r="AZ2118" s="101">
        <f>_xll.qlInterestRateIndexFixingDate(Currency&amp;"ibor"&amp;Tenor,BA2118,Trigger)</f>
        <v>54193</v>
      </c>
      <c r="BA2118" s="101">
        <f>_xll.qlCalendarAdvance(Calendar,BA2117,AY2118,"f",,Trigger)</f>
        <v>54197</v>
      </c>
      <c r="BB2118" s="101">
        <f>_xll.qlInterestRateIndexMaturity(Currency&amp;"ibor"&amp;Tenor,BA2118,Trigger)</f>
        <v>54562</v>
      </c>
      <c r="BC2118" s="246">
        <f>_xll.qlIndexFixing($AC$5,AZ2118,TRUE,_xll.ohTrigger(Trigger,Trigger12M))</f>
        <v>1.8251951443506883E-2</v>
      </c>
      <c r="BD2118" s="246">
        <f>_xll.qlIndexFixing($BE$1,AZ2118,TRUE,_xll.ohTrigger(Trigger,Trigger12M))</f>
        <v>1.8325072432872205E-2</v>
      </c>
    </row>
    <row r="2119" spans="51:56" ht="11.25" customHeight="1" x14ac:dyDescent="0.25">
      <c r="AY2119" s="102" t="s">
        <v>83</v>
      </c>
      <c r="AZ2119" s="101">
        <f>_xll.qlInterestRateIndexFixingDate(Currency&amp;"ibor"&amp;Tenor,BA2119,Trigger)</f>
        <v>54200</v>
      </c>
      <c r="BA2119" s="101">
        <f>_xll.qlCalendarAdvance(Calendar,BA2118,AY2119,"f",,Trigger)</f>
        <v>54204</v>
      </c>
      <c r="BB2119" s="101">
        <f>_xll.qlInterestRateIndexMaturity(Currency&amp;"ibor"&amp;Tenor,BA2119,Trigger)</f>
        <v>54569</v>
      </c>
      <c r="BC2119" s="246">
        <f>_xll.qlIndexFixing($AC$5,AZ2119,TRUE,_xll.ohTrigger(Trigger,Trigger12M))</f>
        <v>1.824923455188605E-2</v>
      </c>
      <c r="BD2119" s="246">
        <f>_xll.qlIndexFixing($BE$1,AZ2119,TRUE,_xll.ohTrigger(Trigger,Trigger12M))</f>
        <v>1.8321670661007459E-2</v>
      </c>
    </row>
    <row r="2120" spans="51:56" ht="11.25" customHeight="1" x14ac:dyDescent="0.25">
      <c r="AY2120" s="102" t="s">
        <v>83</v>
      </c>
      <c r="AZ2120" s="101">
        <f>_xll.qlInterestRateIndexFixingDate(Currency&amp;"ibor"&amp;Tenor,BA2120,Trigger)</f>
        <v>54207</v>
      </c>
      <c r="BA2120" s="101">
        <f>_xll.qlCalendarAdvance(Calendar,BA2119,AY2120,"f",,Trigger)</f>
        <v>54211</v>
      </c>
      <c r="BB2120" s="101">
        <f>_xll.qlInterestRateIndexMaturity(Currency&amp;"ibor"&amp;Tenor,BA2120,Trigger)</f>
        <v>54576</v>
      </c>
      <c r="BC2120" s="246">
        <f>_xll.qlIndexFixing($AC$5,AZ2120,TRUE,_xll.ohTrigger(Trigger,Trigger12M))</f>
        <v>1.8246514043152692E-2</v>
      </c>
      <c r="BD2120" s="246">
        <f>_xll.qlIndexFixing($BE$1,AZ2120,TRUE,_xll.ohTrigger(Trigger,Trigger12M))</f>
        <v>1.831824386814199E-2</v>
      </c>
    </row>
    <row r="2121" spans="51:56" ht="11.25" customHeight="1" x14ac:dyDescent="0.25">
      <c r="AY2121" s="102" t="s">
        <v>83</v>
      </c>
      <c r="AZ2121" s="101">
        <f>_xll.qlInterestRateIndexFixingDate(Currency&amp;"ibor"&amp;Tenor,BA2121,Trigger)</f>
        <v>54214</v>
      </c>
      <c r="BA2121" s="101">
        <f>_xll.qlCalendarAdvance(Calendar,BA2120,AY2121,"f",,Trigger)</f>
        <v>54218</v>
      </c>
      <c r="BB2121" s="101">
        <f>_xll.qlInterestRateIndexMaturity(Currency&amp;"ibor"&amp;Tenor,BA2121,Trigger)</f>
        <v>54583</v>
      </c>
      <c r="BC2121" s="246">
        <f>_xll.qlIndexFixing($AC$5,AZ2121,TRUE,_xll.ohTrigger(Trigger,Trigger12M))</f>
        <v>1.8243789917335718E-2</v>
      </c>
      <c r="BD2121" s="246">
        <f>_xll.qlIndexFixing($BE$1,AZ2121,TRUE,_xll.ohTrigger(Trigger,Trigger12M))</f>
        <v>1.8314792054531813E-2</v>
      </c>
    </row>
    <row r="2122" spans="51:56" ht="11.25" customHeight="1" x14ac:dyDescent="0.25">
      <c r="AY2122" s="102" t="s">
        <v>83</v>
      </c>
      <c r="AZ2122" s="101">
        <f>_xll.qlInterestRateIndexFixingDate(Currency&amp;"ibor"&amp;Tenor,BA2122,Trigger)</f>
        <v>54221</v>
      </c>
      <c r="BA2122" s="101">
        <f>_xll.qlCalendarAdvance(Calendar,BA2121,AY2122,"f",,Trigger)</f>
        <v>54225</v>
      </c>
      <c r="BB2122" s="101">
        <f>_xll.qlInterestRateIndexMaturity(Currency&amp;"ibor"&amp;Tenor,BA2122,Trigger)</f>
        <v>54590</v>
      </c>
      <c r="BC2122" s="246">
        <f>_xll.qlIndexFixing($AC$5,AZ2122,TRUE,_xll.ohTrigger(Trigger,Trigger12M))</f>
        <v>1.8241062174464907E-2</v>
      </c>
      <c r="BD2122" s="246">
        <f>_xll.qlIndexFixing($BE$1,AZ2122,TRUE,_xll.ohTrigger(Trigger,Trigger12M))</f>
        <v>1.8311315220434693E-2</v>
      </c>
    </row>
    <row r="2123" spans="51:56" ht="11.25" customHeight="1" x14ac:dyDescent="0.25">
      <c r="AY2123" s="102" t="s">
        <v>83</v>
      </c>
      <c r="AZ2123" s="101">
        <f>_xll.qlInterestRateIndexFixingDate(Currency&amp;"ibor"&amp;Tenor,BA2123,Trigger)</f>
        <v>54228</v>
      </c>
      <c r="BA2123" s="101">
        <f>_xll.qlCalendarAdvance(Calendar,BA2122,AY2123,"f",,Trigger)</f>
        <v>54232</v>
      </c>
      <c r="BB2123" s="101">
        <f>_xll.qlInterestRateIndexMaturity(Currency&amp;"ibor"&amp;Tenor,BA2123,Trigger)</f>
        <v>54597</v>
      </c>
      <c r="BC2123" s="246">
        <f>_xll.qlIndexFixing($AC$5,AZ2123,TRUE,_xll.ohTrigger(Trigger,Trigger12M))</f>
        <v>1.8238330814569607E-2</v>
      </c>
      <c r="BD2123" s="246">
        <f>_xll.qlIndexFixing($BE$1,AZ2123,TRUE,_xll.ohTrigger(Trigger,Trigger12M))</f>
        <v>1.8307813366110804E-2</v>
      </c>
    </row>
    <row r="2124" spans="51:56" ht="11.25" customHeight="1" x14ac:dyDescent="0.25">
      <c r="AY2124" s="102" t="s">
        <v>83</v>
      </c>
      <c r="AZ2124" s="101">
        <f>_xll.qlInterestRateIndexFixingDate(Currency&amp;"ibor"&amp;Tenor,BA2124,Trigger)</f>
        <v>54235</v>
      </c>
      <c r="BA2124" s="101">
        <f>_xll.qlCalendarAdvance(Calendar,BA2123,AY2124,"f",,Trigger)</f>
        <v>54239</v>
      </c>
      <c r="BB2124" s="101">
        <f>_xll.qlInterestRateIndexMaturity(Currency&amp;"ibor"&amp;Tenor,BA2124,Trigger)</f>
        <v>54604</v>
      </c>
      <c r="BC2124" s="246">
        <f>_xll.qlIndexFixing($AC$5,AZ2124,TRUE,_xll.ohTrigger(Trigger,Trigger12M))</f>
        <v>1.8235595837679603E-2</v>
      </c>
      <c r="BD2124" s="246">
        <f>_xll.qlIndexFixing($BE$1,AZ2124,TRUE,_xll.ohTrigger(Trigger,Trigger12M))</f>
        <v>1.8304286491822079E-2</v>
      </c>
    </row>
    <row r="2125" spans="51:56" ht="11.25" customHeight="1" x14ac:dyDescent="0.25">
      <c r="AY2125" s="102" t="s">
        <v>83</v>
      </c>
      <c r="AZ2125" s="101">
        <f>_xll.qlInterestRateIndexFixingDate(Currency&amp;"ibor"&amp;Tenor,BA2125,Trigger)</f>
        <v>54242</v>
      </c>
      <c r="BA2125" s="101">
        <f>_xll.qlCalendarAdvance(Calendar,BA2124,AY2125,"f",,Trigger)</f>
        <v>54246</v>
      </c>
      <c r="BB2125" s="101">
        <f>_xll.qlInterestRateIndexMaturity(Currency&amp;"ibor"&amp;Tenor,BA2125,Trigger)</f>
        <v>54611</v>
      </c>
      <c r="BC2125" s="246">
        <f>_xll.qlIndexFixing($AC$5,AZ2125,TRUE,_xll.ohTrigger(Trigger,Trigger12M))</f>
        <v>1.8232106167365352E-2</v>
      </c>
      <c r="BD2125" s="246">
        <f>_xll.qlIndexFixing($BE$1,AZ2125,TRUE,_xll.ohTrigger(Trigger,Trigger12M))</f>
        <v>1.8300734597831533E-2</v>
      </c>
    </row>
    <row r="2126" spans="51:56" ht="11.25" customHeight="1" x14ac:dyDescent="0.25">
      <c r="AY2126" s="102" t="s">
        <v>83</v>
      </c>
      <c r="AZ2126" s="101">
        <f>_xll.qlInterestRateIndexFixingDate(Currency&amp;"ibor"&amp;Tenor,BA2126,Trigger)</f>
        <v>54249</v>
      </c>
      <c r="BA2126" s="101">
        <f>_xll.qlCalendarAdvance(Calendar,BA2125,AY2126,"f",,Trigger)</f>
        <v>54253</v>
      </c>
      <c r="BB2126" s="101">
        <f>_xll.qlInterestRateIndexMaturity(Currency&amp;"ibor"&amp;Tenor,BA2126,Trigger)</f>
        <v>54618</v>
      </c>
      <c r="BC2126" s="246">
        <f>_xll.qlIndexFixing($AC$5,AZ2126,TRUE,_xll.ohTrigger(Trigger,Trigger12M))</f>
        <v>1.8228311531195793E-2</v>
      </c>
      <c r="BD2126" s="246">
        <f>_xll.qlIndexFixing($BE$1,AZ2126,TRUE,_xll.ohTrigger(Trigger,Trigger12M))</f>
        <v>1.8297157684404822E-2</v>
      </c>
    </row>
    <row r="2127" spans="51:56" ht="11.25" customHeight="1" x14ac:dyDescent="0.25">
      <c r="AY2127" s="102" t="s">
        <v>83</v>
      </c>
      <c r="AZ2127" s="101">
        <f>_xll.qlInterestRateIndexFixingDate(Currency&amp;"ibor"&amp;Tenor,BA2127,Trigger)</f>
        <v>54256</v>
      </c>
      <c r="BA2127" s="101">
        <f>_xll.qlCalendarAdvance(Calendar,BA2126,AY2127,"f",,Trigger)</f>
        <v>54260</v>
      </c>
      <c r="BB2127" s="101">
        <f>_xll.qlInterestRateIndexMaturity(Currency&amp;"ibor"&amp;Tenor,BA2127,Trigger)</f>
        <v>54625</v>
      </c>
      <c r="BC2127" s="246">
        <f>_xll.qlIndexFixing($AC$5,AZ2127,TRUE,_xll.ohTrigger(Trigger,Trigger12M))</f>
        <v>1.822451220674929E-2</v>
      </c>
      <c r="BD2127" s="246">
        <f>_xll.qlIndexFixing($BE$1,AZ2127,TRUE,_xll.ohTrigger(Trigger,Trigger12M))</f>
        <v>1.8293555751809569E-2</v>
      </c>
    </row>
    <row r="2128" spans="51:56" ht="11.25" customHeight="1" x14ac:dyDescent="0.25">
      <c r="AY2128" s="102" t="s">
        <v>83</v>
      </c>
      <c r="AZ2128" s="101">
        <f>_xll.qlInterestRateIndexFixingDate(Currency&amp;"ibor"&amp;Tenor,BA2128,Trigger)</f>
        <v>54263</v>
      </c>
      <c r="BA2128" s="101">
        <f>_xll.qlCalendarAdvance(Calendar,BA2127,AY2128,"f",,Trigger)</f>
        <v>54267</v>
      </c>
      <c r="BB2128" s="101">
        <f>_xll.qlInterestRateIndexMaturity(Currency&amp;"ibor"&amp;Tenor,BA2128,Trigger)</f>
        <v>54632</v>
      </c>
      <c r="BC2128" s="246">
        <f>_xll.qlIndexFixing($AC$5,AZ2128,TRUE,_xll.ohTrigger(Trigger,Trigger12M))</f>
        <v>1.8220708194079279E-2</v>
      </c>
      <c r="BD2128" s="246">
        <f>_xll.qlIndexFixing($BE$1,AZ2128,TRUE,_xll.ohTrigger(Trigger,Trigger12M))</f>
        <v>1.8289928800314922E-2</v>
      </c>
    </row>
    <row r="2129" spans="51:56" ht="11.25" customHeight="1" x14ac:dyDescent="0.25">
      <c r="AY2129" s="102" t="s">
        <v>83</v>
      </c>
      <c r="AZ2129" s="101">
        <f>_xll.qlInterestRateIndexFixingDate(Currency&amp;"ibor"&amp;Tenor,BA2129,Trigger)</f>
        <v>54270</v>
      </c>
      <c r="BA2129" s="101">
        <f>_xll.qlCalendarAdvance(Calendar,BA2128,AY2129,"f",,Trigger)</f>
        <v>54274</v>
      </c>
      <c r="BB2129" s="101">
        <f>_xll.qlInterestRateIndexMaturity(Currency&amp;"ibor"&amp;Tenor,BA2129,Trigger)</f>
        <v>54639</v>
      </c>
      <c r="BC2129" s="246">
        <f>_xll.qlIndexFixing($AC$5,AZ2129,TRUE,_xll.ohTrigger(Trigger,Trigger12M))</f>
        <v>1.8216899493238757E-2</v>
      </c>
      <c r="BD2129" s="246">
        <f>_xll.qlIndexFixing($BE$1,AZ2129,TRUE,_xll.ohTrigger(Trigger,Trigger12M))</f>
        <v>1.8286276830191791E-2</v>
      </c>
    </row>
    <row r="2130" spans="51:56" ht="11.25" customHeight="1" x14ac:dyDescent="0.25">
      <c r="AY2130" s="102" t="s">
        <v>83</v>
      </c>
      <c r="AZ2130" s="101">
        <f>_xll.qlInterestRateIndexFixingDate(Currency&amp;"ibor"&amp;Tenor,BA2130,Trigger)</f>
        <v>54277</v>
      </c>
      <c r="BA2130" s="101">
        <f>_xll.qlCalendarAdvance(Calendar,BA2129,AY2130,"f",,Trigger)</f>
        <v>54281</v>
      </c>
      <c r="BB2130" s="101">
        <f>_xll.qlInterestRateIndexMaturity(Currency&amp;"ibor"&amp;Tenor,BA2130,Trigger)</f>
        <v>54646</v>
      </c>
      <c r="BC2130" s="246">
        <f>_xll.qlIndexFixing($AC$5,AZ2130,TRUE,_xll.ohTrigger(Trigger,Trigger12M))</f>
        <v>1.8213086104281819E-2</v>
      </c>
      <c r="BD2130" s="246">
        <f>_xll.qlIndexFixing($BE$1,AZ2130,TRUE,_xll.ohTrigger(Trigger,Trigger12M))</f>
        <v>1.8282599841713272E-2</v>
      </c>
    </row>
    <row r="2131" spans="51:56" ht="11.25" customHeight="1" x14ac:dyDescent="0.25">
      <c r="AY2131" s="102" t="s">
        <v>83</v>
      </c>
      <c r="AZ2131" s="101">
        <f>_xll.qlInterestRateIndexFixingDate(Currency&amp;"ibor"&amp;Tenor,BA2131,Trigger)</f>
        <v>54284</v>
      </c>
      <c r="BA2131" s="101">
        <f>_xll.qlCalendarAdvance(Calendar,BA2130,AY2131,"f",,Trigger)</f>
        <v>54288</v>
      </c>
      <c r="BB2131" s="101">
        <f>_xll.qlInterestRateIndexMaturity(Currency&amp;"ibor"&amp;Tenor,BA2131,Trigger)</f>
        <v>54653</v>
      </c>
      <c r="BC2131" s="246">
        <f>_xll.qlIndexFixing($AC$5,AZ2131,TRUE,_xll.ohTrigger(Trigger,Trigger12M))</f>
        <v>1.8209268027261246E-2</v>
      </c>
      <c r="BD2131" s="246">
        <f>_xll.qlIndexFixing($BE$1,AZ2131,TRUE,_xll.ohTrigger(Trigger,Trigger12M))</f>
        <v>1.8278897835153778E-2</v>
      </c>
    </row>
    <row r="2132" spans="51:56" ht="11.25" customHeight="1" x14ac:dyDescent="0.25">
      <c r="AY2132" s="102" t="s">
        <v>83</v>
      </c>
      <c r="AZ2132" s="101">
        <f>_xll.qlInterestRateIndexFixingDate(Currency&amp;"ibor"&amp;Tenor,BA2132,Trigger)</f>
        <v>54291</v>
      </c>
      <c r="BA2132" s="101">
        <f>_xll.qlCalendarAdvance(Calendar,BA2131,AY2132,"f",,Trigger)</f>
        <v>54295</v>
      </c>
      <c r="BB2132" s="101">
        <f>_xll.qlInterestRateIndexMaturity(Currency&amp;"ibor"&amp;Tenor,BA2132,Trigger)</f>
        <v>54660</v>
      </c>
      <c r="BC2132" s="246">
        <f>_xll.qlIndexFixing($AC$5,AZ2132,TRUE,_xll.ohTrigger(Trigger,Trigger12M))</f>
        <v>1.8205445262231352E-2</v>
      </c>
      <c r="BD2132" s="246">
        <f>_xll.qlIndexFixing($BE$1,AZ2132,TRUE,_xll.ohTrigger(Trigger,Trigger12M))</f>
        <v>1.8275170810790126E-2</v>
      </c>
    </row>
    <row r="2133" spans="51:56" ht="11.25" customHeight="1" x14ac:dyDescent="0.25">
      <c r="AY2133" s="102" t="s">
        <v>83</v>
      </c>
      <c r="AZ2133" s="101">
        <f>_xll.qlInterestRateIndexFixingDate(Currency&amp;"ibor"&amp;Tenor,BA2133,Trigger)</f>
        <v>54298</v>
      </c>
      <c r="BA2133" s="101">
        <f>_xll.qlCalendarAdvance(Calendar,BA2132,AY2133,"f",,Trigger)</f>
        <v>54302</v>
      </c>
      <c r="BB2133" s="101">
        <f>_xll.qlInterestRateIndexMaturity(Currency&amp;"ibor"&amp;Tenor,BA2133,Trigger)</f>
        <v>54667</v>
      </c>
      <c r="BC2133" s="246">
        <f>_xll.qlIndexFixing($AC$5,AZ2133,TRUE,_xll.ohTrigger(Trigger,Trigger12M))</f>
        <v>1.8201617809245129E-2</v>
      </c>
      <c r="BD2133" s="246">
        <f>_xll.qlIndexFixing($BE$1,AZ2133,TRUE,_xll.ohTrigger(Trigger,Trigger12M))</f>
        <v>1.8271418768901329E-2</v>
      </c>
    </row>
    <row r="2134" spans="51:56" ht="11.25" customHeight="1" x14ac:dyDescent="0.25">
      <c r="AY2134" s="102" t="s">
        <v>83</v>
      </c>
      <c r="AZ2134" s="101">
        <f>_xll.qlInterestRateIndexFixingDate(Currency&amp;"ibor"&amp;Tenor,BA2134,Trigger)</f>
        <v>54305</v>
      </c>
      <c r="BA2134" s="101">
        <f>_xll.qlCalendarAdvance(Calendar,BA2133,AY2134,"f",,Trigger)</f>
        <v>54309</v>
      </c>
      <c r="BB2134" s="101">
        <f>_xll.qlInterestRateIndexMaturity(Currency&amp;"ibor"&amp;Tenor,BA2134,Trigger)</f>
        <v>54674</v>
      </c>
      <c r="BC2134" s="246">
        <f>_xll.qlIndexFixing($AC$5,AZ2134,TRUE,_xll.ohTrigger(Trigger,Trigger12M))</f>
        <v>1.819778566835668E-2</v>
      </c>
      <c r="BD2134" s="246">
        <f>_xll.qlIndexFixing($BE$1,AZ2134,TRUE,_xll.ohTrigger(Trigger,Trigger12M))</f>
        <v>1.8267641709767485E-2</v>
      </c>
    </row>
    <row r="2135" spans="51:56" ht="11.25" customHeight="1" x14ac:dyDescent="0.25">
      <c r="AY2135" s="102" t="s">
        <v>83</v>
      </c>
      <c r="AZ2135" s="101">
        <f>_xll.qlInterestRateIndexFixingDate(Currency&amp;"ibor"&amp;Tenor,BA2135,Trigger)</f>
        <v>54312</v>
      </c>
      <c r="BA2135" s="101">
        <f>_xll.qlCalendarAdvance(Calendar,BA2134,AY2135,"f",,Trigger)</f>
        <v>54316</v>
      </c>
      <c r="BB2135" s="101">
        <f>_xll.qlInterestRateIndexMaturity(Currency&amp;"ibor"&amp;Tenor,BA2135,Trigger)</f>
        <v>54681</v>
      </c>
      <c r="BC2135" s="246">
        <f>_xll.qlIndexFixing($AC$5,AZ2135,TRUE,_xll.ohTrigger(Trigger,Trigger12M))</f>
        <v>1.8193948839619434E-2</v>
      </c>
      <c r="BD2135" s="246">
        <f>_xll.qlIndexFixing($BE$1,AZ2135,TRUE,_xll.ohTrigger(Trigger,Trigger12M))</f>
        <v>1.8263839633670675E-2</v>
      </c>
    </row>
    <row r="2136" spans="51:56" ht="11.25" customHeight="1" x14ac:dyDescent="0.25">
      <c r="AY2136" s="102" t="s">
        <v>83</v>
      </c>
      <c r="AZ2136" s="101">
        <f>_xll.qlInterestRateIndexFixingDate(Currency&amp;"ibor"&amp;Tenor,BA2136,Trigger)</f>
        <v>54319</v>
      </c>
      <c r="BA2136" s="101">
        <f>_xll.qlCalendarAdvance(Calendar,BA2135,AY2136,"f",,Trigger)</f>
        <v>54323</v>
      </c>
      <c r="BB2136" s="101">
        <f>_xll.qlInterestRateIndexMaturity(Currency&amp;"ibor"&amp;Tenor,BA2136,Trigger)</f>
        <v>54688</v>
      </c>
      <c r="BC2136" s="246">
        <f>_xll.qlIndexFixing($AC$5,AZ2136,TRUE,_xll.ohTrigger(Trigger,Trigger12M))</f>
        <v>1.8190107323087269E-2</v>
      </c>
      <c r="BD2136" s="246">
        <f>_xll.qlIndexFixing($BE$1,AZ2136,TRUE,_xll.ohTrigger(Trigger,Trigger12M))</f>
        <v>1.8260012540895824E-2</v>
      </c>
    </row>
    <row r="2137" spans="51:56" ht="11.25" customHeight="1" x14ac:dyDescent="0.25">
      <c r="AY2137" s="102" t="s">
        <v>83</v>
      </c>
      <c r="AZ2137" s="101">
        <f>_xll.qlInterestRateIndexFixingDate(Currency&amp;"ibor"&amp;Tenor,BA2137,Trigger)</f>
        <v>54326</v>
      </c>
      <c r="BA2137" s="101">
        <f>_xll.qlCalendarAdvance(Calendar,BA2136,AY2137,"f",,Trigger)</f>
        <v>54330</v>
      </c>
      <c r="BB2137" s="101">
        <f>_xll.qlInterestRateIndexMaturity(Currency&amp;"ibor"&amp;Tenor,BA2137,Trigger)</f>
        <v>54695</v>
      </c>
      <c r="BC2137" s="246">
        <f>_xll.qlIndexFixing($AC$5,AZ2137,TRUE,_xll.ohTrigger(Trigger,Trigger12M))</f>
        <v>1.8186261118814499E-2</v>
      </c>
      <c r="BD2137" s="246">
        <f>_xll.qlIndexFixing($BE$1,AZ2137,TRUE,_xll.ohTrigger(Trigger,Trigger12M))</f>
        <v>1.825616043172807E-2</v>
      </c>
    </row>
    <row r="2138" spans="51:56" ht="11.25" customHeight="1" x14ac:dyDescent="0.25">
      <c r="AY2138" s="102" t="s">
        <v>83</v>
      </c>
      <c r="AZ2138" s="101">
        <f>_xll.qlInterestRateIndexFixingDate(Currency&amp;"ibor"&amp;Tenor,BA2138,Trigger)</f>
        <v>54333</v>
      </c>
      <c r="BA2138" s="101">
        <f>_xll.qlCalendarAdvance(Calendar,BA2137,AY2138,"f",,Trigger)</f>
        <v>54337</v>
      </c>
      <c r="BB2138" s="101">
        <f>_xll.qlInterestRateIndexMaturity(Currency&amp;"ibor"&amp;Tenor,BA2138,Trigger)</f>
        <v>54702</v>
      </c>
      <c r="BC2138" s="246">
        <f>_xll.qlIndexFixing($AC$5,AZ2138,TRUE,_xll.ohTrigger(Trigger,Trigger12M))</f>
        <v>1.8182410226854774E-2</v>
      </c>
      <c r="BD2138" s="246">
        <f>_xll.qlIndexFixing($BE$1,AZ2138,TRUE,_xll.ohTrigger(Trigger,Trigger12M))</f>
        <v>1.8252283306455619E-2</v>
      </c>
    </row>
    <row r="2139" spans="51:56" ht="11.25" customHeight="1" x14ac:dyDescent="0.25">
      <c r="AY2139" s="102" t="s">
        <v>83</v>
      </c>
      <c r="AZ2139" s="101">
        <f>_xll.qlInterestRateIndexFixingDate(Currency&amp;"ibor"&amp;Tenor,BA2139,Trigger)</f>
        <v>54340</v>
      </c>
      <c r="BA2139" s="101">
        <f>_xll.qlCalendarAdvance(Calendar,BA2138,AY2139,"f",,Trigger)</f>
        <v>54344</v>
      </c>
      <c r="BB2139" s="101">
        <f>_xll.qlInterestRateIndexMaturity(Currency&amp;"ibor"&amp;Tenor,BA2139,Trigger)</f>
        <v>54709</v>
      </c>
      <c r="BC2139" s="246">
        <f>_xll.qlIndexFixing($AC$5,AZ2139,TRUE,_xll.ohTrigger(Trigger,Trigger12M))</f>
        <v>1.8178554647262195E-2</v>
      </c>
      <c r="BD2139" s="246">
        <f>_xll.qlIndexFixing($BE$1,AZ2139,TRUE,_xll.ohTrigger(Trigger,Trigger12M))</f>
        <v>1.8248381165368217E-2</v>
      </c>
    </row>
    <row r="2140" spans="51:56" ht="11.25" customHeight="1" x14ac:dyDescent="0.25">
      <c r="AY2140" s="102" t="s">
        <v>83</v>
      </c>
      <c r="AZ2140" s="101">
        <f>_xll.qlInterestRateIndexFixingDate(Currency&amp;"ibor"&amp;Tenor,BA2140,Trigger)</f>
        <v>54347</v>
      </c>
      <c r="BA2140" s="101">
        <f>_xll.qlCalendarAdvance(Calendar,BA2139,AY2140,"f",,Trigger)</f>
        <v>54351</v>
      </c>
      <c r="BB2140" s="101">
        <f>_xll.qlInterestRateIndexMaturity(Currency&amp;"ibor"&amp;Tenor,BA2140,Trigger)</f>
        <v>54716</v>
      </c>
      <c r="BC2140" s="246">
        <f>_xll.qlIndexFixing($AC$5,AZ2140,TRUE,_xll.ohTrigger(Trigger,Trigger12M))</f>
        <v>1.8174694380090416E-2</v>
      </c>
      <c r="BD2140" s="246">
        <f>_xll.qlIndexFixing($BE$1,AZ2140,TRUE,_xll.ohTrigger(Trigger,Trigger12M))</f>
        <v>1.8244454008757571E-2</v>
      </c>
    </row>
    <row r="2141" spans="51:56" ht="11.25" customHeight="1" x14ac:dyDescent="0.25">
      <c r="AY2141" s="102" t="s">
        <v>83</v>
      </c>
      <c r="AZ2141" s="101">
        <f>_xll.qlInterestRateIndexFixingDate(Currency&amp;"ibor"&amp;Tenor,BA2141,Trigger)</f>
        <v>54354</v>
      </c>
      <c r="BA2141" s="101">
        <f>_xll.qlCalendarAdvance(Calendar,BA2140,AY2141,"f",,Trigger)</f>
        <v>54358</v>
      </c>
      <c r="BB2141" s="101">
        <f>_xll.qlInterestRateIndexMaturity(Currency&amp;"ibor"&amp;Tenor,BA2141,Trigger)</f>
        <v>54723</v>
      </c>
      <c r="BC2141" s="246">
        <f>_xll.qlIndexFixing($AC$5,AZ2141,TRUE,_xll.ohTrigger(Trigger,Trigger12M))</f>
        <v>1.8170829425394185E-2</v>
      </c>
      <c r="BD2141" s="246">
        <f>_xll.qlIndexFixing($BE$1,AZ2141,TRUE,_xll.ohTrigger(Trigger,Trigger12M))</f>
        <v>1.8240501836917146E-2</v>
      </c>
    </row>
    <row r="2142" spans="51:56" ht="11.25" customHeight="1" x14ac:dyDescent="0.25">
      <c r="AY2142" s="102" t="s">
        <v>83</v>
      </c>
      <c r="AZ2142" s="101">
        <f>_xll.qlInterestRateIndexFixingDate(Currency&amp;"ibor"&amp;Tenor,BA2142,Trigger)</f>
        <v>54361</v>
      </c>
      <c r="BA2142" s="101">
        <f>_xll.qlCalendarAdvance(Calendar,BA2141,AY2142,"f",,Trigger)</f>
        <v>54365</v>
      </c>
      <c r="BB2142" s="101">
        <f>_xll.qlInterestRateIndexMaturity(Currency&amp;"ibor"&amp;Tenor,BA2142,Trigger)</f>
        <v>54730</v>
      </c>
      <c r="BC2142" s="246">
        <f>_xll.qlIndexFixing($AC$5,AZ2142,TRUE,_xll.ohTrigger(Trigger,Trigger12M))</f>
        <v>1.8166959783227594E-2</v>
      </c>
      <c r="BD2142" s="246">
        <f>_xll.qlIndexFixing($BE$1,AZ2142,TRUE,_xll.ohTrigger(Trigger,Trigger12M))</f>
        <v>1.8236524650142381E-2</v>
      </c>
    </row>
    <row r="2143" spans="51:56" ht="11.25" customHeight="1" x14ac:dyDescent="0.25">
      <c r="AY2143" s="102" t="s">
        <v>83</v>
      </c>
      <c r="AZ2143" s="101">
        <f>_xll.qlInterestRateIndexFixingDate(Currency&amp;"ibor"&amp;Tenor,BA2143,Trigger)</f>
        <v>54368</v>
      </c>
      <c r="BA2143" s="101">
        <f>_xll.qlCalendarAdvance(Calendar,BA2142,AY2143,"f",,Trigger)</f>
        <v>54372</v>
      </c>
      <c r="BB2143" s="101">
        <f>_xll.qlInterestRateIndexMaturity(Currency&amp;"ibor"&amp;Tenor,BA2143,Trigger)</f>
        <v>54737</v>
      </c>
      <c r="BC2143" s="246">
        <f>_xll.qlIndexFixing($AC$5,AZ2143,TRUE,_xll.ohTrigger(Trigger,Trigger12M))</f>
        <v>1.8163085453645179E-2</v>
      </c>
      <c r="BD2143" s="246">
        <f>_xll.qlIndexFixing($BE$1,AZ2143,TRUE,_xll.ohTrigger(Trigger,Trigger12M))</f>
        <v>1.8232522448730675E-2</v>
      </c>
    </row>
    <row r="2144" spans="51:56" ht="11.25" customHeight="1" x14ac:dyDescent="0.25">
      <c r="AY2144" s="102" t="s">
        <v>83</v>
      </c>
      <c r="AZ2144" s="101">
        <f>_xll.qlInterestRateIndexFixingDate(Currency&amp;"ibor"&amp;Tenor,BA2144,Trigger)</f>
        <v>54375</v>
      </c>
      <c r="BA2144" s="101">
        <f>_xll.qlCalendarAdvance(Calendar,BA2143,AY2144,"f",,Trigger)</f>
        <v>54379</v>
      </c>
      <c r="BB2144" s="101">
        <f>_xll.qlInterestRateIndexMaturity(Currency&amp;"ibor"&amp;Tenor,BA2144,Trigger)</f>
        <v>54744</v>
      </c>
      <c r="BC2144" s="246">
        <f>_xll.qlIndexFixing($AC$5,AZ2144,TRUE,_xll.ohTrigger(Trigger,Trigger12M))</f>
        <v>1.8159206436700378E-2</v>
      </c>
      <c r="BD2144" s="246">
        <f>_xll.qlIndexFixing($BE$1,AZ2144,TRUE,_xll.ohTrigger(Trigger,Trigger12M))</f>
        <v>1.8228495232980754E-2</v>
      </c>
    </row>
    <row r="2145" spans="51:56" ht="11.25" customHeight="1" x14ac:dyDescent="0.25">
      <c r="AY2145" s="102" t="s">
        <v>83</v>
      </c>
      <c r="AZ2145" s="101">
        <f>_xll.qlInterestRateIndexFixingDate(Currency&amp;"ibor"&amp;Tenor,BA2145,Trigger)</f>
        <v>54382</v>
      </c>
      <c r="BA2145" s="101">
        <f>_xll.qlCalendarAdvance(Calendar,BA2144,AY2145,"f",,Trigger)</f>
        <v>54386</v>
      </c>
      <c r="BB2145" s="101">
        <f>_xll.qlInterestRateIndexMaturity(Currency&amp;"ibor"&amp;Tenor,BA2145,Trigger)</f>
        <v>54751</v>
      </c>
      <c r="BC2145" s="246">
        <f>_xll.qlIndexFixing($AC$5,AZ2145,TRUE,_xll.ohTrigger(Trigger,Trigger12M))</f>
        <v>1.8155322732448374E-2</v>
      </c>
      <c r="BD2145" s="246">
        <f>_xll.qlIndexFixing($BE$1,AZ2145,TRUE,_xll.ohTrigger(Trigger,Trigger12M))</f>
        <v>1.8224443003193966E-2</v>
      </c>
    </row>
    <row r="2146" spans="51:56" ht="11.25" customHeight="1" x14ac:dyDescent="0.25">
      <c r="AY2146" s="102" t="s">
        <v>83</v>
      </c>
      <c r="AZ2146" s="101">
        <f>_xll.qlInterestRateIndexFixingDate(Currency&amp;"ibor"&amp;Tenor,BA2146,Trigger)</f>
        <v>54389</v>
      </c>
      <c r="BA2146" s="101">
        <f>_xll.qlCalendarAdvance(Calendar,BA2145,AY2146,"f",,Trigger)</f>
        <v>54393</v>
      </c>
      <c r="BB2146" s="101">
        <f>_xll.qlInterestRateIndexMaturity(Currency&amp;"ibor"&amp;Tenor,BA2146,Trigger)</f>
        <v>54758</v>
      </c>
      <c r="BC2146" s="246">
        <f>_xll.qlIndexFixing($AC$5,AZ2146,TRUE,_xll.ohTrigger(Trigger,Trigger12M))</f>
        <v>1.8151434340943483E-2</v>
      </c>
      <c r="BD2146" s="246">
        <f>_xll.qlIndexFixing($BE$1,AZ2146,TRUE,_xll.ohTrigger(Trigger,Trigger12M))</f>
        <v>1.8220365759672747E-2</v>
      </c>
    </row>
    <row r="2147" spans="51:56" ht="11.25" customHeight="1" x14ac:dyDescent="0.25">
      <c r="AY2147" s="102" t="s">
        <v>83</v>
      </c>
      <c r="AZ2147" s="101">
        <f>_xll.qlInterestRateIndexFixingDate(Currency&amp;"ibor"&amp;Tenor,BA2147,Trigger)</f>
        <v>54396</v>
      </c>
      <c r="BA2147" s="101">
        <f>_xll.qlCalendarAdvance(Calendar,BA2146,AY2147,"f",,Trigger)</f>
        <v>54400</v>
      </c>
      <c r="BB2147" s="101">
        <f>_xll.qlInterestRateIndexMaturity(Currency&amp;"ibor"&amp;Tenor,BA2147,Trigger)</f>
        <v>54765</v>
      </c>
      <c r="BC2147" s="246">
        <f>_xll.qlIndexFixing($AC$5,AZ2147,TRUE,_xll.ohTrigger(Trigger,Trigger12M))</f>
        <v>1.8147541262240458E-2</v>
      </c>
      <c r="BD2147" s="246">
        <f>_xll.qlIndexFixing($BE$1,AZ2147,TRUE,_xll.ohTrigger(Trigger,Trigger12M))</f>
        <v>1.8216263502722176E-2</v>
      </c>
    </row>
    <row r="2148" spans="51:56" ht="11.25" customHeight="1" x14ac:dyDescent="0.25">
      <c r="AY2148" s="102" t="s">
        <v>83</v>
      </c>
      <c r="AZ2148" s="101">
        <f>_xll.qlInterestRateIndexFixingDate(Currency&amp;"ibor"&amp;Tenor,BA2148,Trigger)</f>
        <v>54403</v>
      </c>
      <c r="BA2148" s="101">
        <f>_xll.qlCalendarAdvance(Calendar,BA2147,AY2148,"f",,Trigger)</f>
        <v>54407</v>
      </c>
      <c r="BB2148" s="101">
        <f>_xll.qlInterestRateIndexMaturity(Currency&amp;"ibor"&amp;Tenor,BA2148,Trigger)</f>
        <v>54772</v>
      </c>
      <c r="BC2148" s="246">
        <f>_xll.qlIndexFixing($AC$5,AZ2148,TRUE,_xll.ohTrigger(Trigger,Trigger12M))</f>
        <v>1.8143643496393826E-2</v>
      </c>
      <c r="BD2148" s="246">
        <f>_xll.qlIndexFixing($BE$1,AZ2148,TRUE,_xll.ohTrigger(Trigger,Trigger12M))</f>
        <v>1.8212136232648855E-2</v>
      </c>
    </row>
    <row r="2149" spans="51:56" ht="11.25" customHeight="1" x14ac:dyDescent="0.25">
      <c r="AY2149" s="102" t="s">
        <v>83</v>
      </c>
      <c r="AZ2149" s="101">
        <f>_xll.qlInterestRateIndexFixingDate(Currency&amp;"ibor"&amp;Tenor,BA2149,Trigger)</f>
        <v>54410</v>
      </c>
      <c r="BA2149" s="101">
        <f>_xll.qlCalendarAdvance(Calendar,BA2148,AY2149,"f",,Trigger)</f>
        <v>54414</v>
      </c>
      <c r="BB2149" s="101">
        <f>_xll.qlInterestRateIndexMaturity(Currency&amp;"ibor"&amp;Tenor,BA2149,Trigger)</f>
        <v>54779</v>
      </c>
      <c r="BC2149" s="246">
        <f>_xll.qlIndexFixing($AC$5,AZ2149,TRUE,_xll.ohTrigger(Trigger,Trigger12M))</f>
        <v>1.8139741043457905E-2</v>
      </c>
      <c r="BD2149" s="246">
        <f>_xll.qlIndexFixing($BE$1,AZ2149,TRUE,_xll.ohTrigger(Trigger,Trigger12M))</f>
        <v>1.8207983949760916E-2</v>
      </c>
    </row>
    <row r="2150" spans="51:56" ht="11.25" customHeight="1" x14ac:dyDescent="0.25">
      <c r="AY2150" s="102" t="s">
        <v>83</v>
      </c>
      <c r="AZ2150" s="101">
        <f>_xll.qlInterestRateIndexFixingDate(Currency&amp;"ibor"&amp;Tenor,BA2150,Trigger)</f>
        <v>54416</v>
      </c>
      <c r="BA2150" s="101">
        <f>_xll.qlCalendarAdvance(Calendar,BA2149,AY2150,"f",,Trigger)</f>
        <v>54421</v>
      </c>
      <c r="BB2150" s="101">
        <f>_xll.qlInterestRateIndexMaturity(Currency&amp;"ibor"&amp;Tenor,BA2150,Trigger)</f>
        <v>54786</v>
      </c>
      <c r="BC2150" s="246">
        <f>_xll.qlIndexFixing($AC$5,AZ2150,TRUE,_xll.ohTrigger(Trigger,Trigger12M))</f>
        <v>1.8135833903487438E-2</v>
      </c>
      <c r="BD2150" s="246">
        <f>_xll.qlIndexFixing($BE$1,AZ2150,TRUE,_xll.ohTrigger(Trigger,Trigger12M))</f>
        <v>1.8203806654368694E-2</v>
      </c>
    </row>
    <row r="2151" spans="51:56" ht="11.25" customHeight="1" x14ac:dyDescent="0.25">
      <c r="AY2151" s="102" t="s">
        <v>83</v>
      </c>
      <c r="AZ2151" s="101">
        <f>_xll.qlInterestRateIndexFixingDate(Currency&amp;"ibor"&amp;Tenor,BA2151,Trigger)</f>
        <v>54423</v>
      </c>
      <c r="BA2151" s="101">
        <f>_xll.qlCalendarAdvance(Calendar,BA2150,AY2151,"f",,Trigger)</f>
        <v>54428</v>
      </c>
      <c r="BB2151" s="101">
        <f>_xll.qlInterestRateIndexMaturity(Currency&amp;"ibor"&amp;Tenor,BA2151,Trigger)</f>
        <v>54793</v>
      </c>
      <c r="BC2151" s="246">
        <f>_xll.qlIndexFixing($AC$5,AZ2151,TRUE,_xll.ohTrigger(Trigger,Trigger12M))</f>
        <v>1.813192207653784E-2</v>
      </c>
      <c r="BD2151" s="246">
        <f>_xll.qlIndexFixing($BE$1,AZ2151,TRUE,_xll.ohTrigger(Trigger,Trigger12M))</f>
        <v>1.8199604346784918E-2</v>
      </c>
    </row>
    <row r="2152" spans="51:56" ht="11.25" customHeight="1" x14ac:dyDescent="0.25">
      <c r="AY2152" s="102" t="s">
        <v>83</v>
      </c>
      <c r="AZ2152" s="101">
        <f>_xll.qlInterestRateIndexFixingDate(Currency&amp;"ibor"&amp;Tenor,BA2152,Trigger)</f>
        <v>54431</v>
      </c>
      <c r="BA2152" s="101">
        <f>_xll.qlCalendarAdvance(Calendar,BA2151,AY2152,"f",,Trigger)</f>
        <v>54435</v>
      </c>
      <c r="BB2152" s="101">
        <f>_xll.qlInterestRateIndexMaturity(Currency&amp;"ibor"&amp;Tenor,BA2152,Trigger)</f>
        <v>54800</v>
      </c>
      <c r="BC2152" s="246">
        <f>_xll.qlIndexFixing($AC$5,AZ2152,TRUE,_xll.ohTrigger(Trigger,Trigger12M))</f>
        <v>1.8128005562663422E-2</v>
      </c>
      <c r="BD2152" s="246">
        <f>_xll.qlIndexFixing($BE$1,AZ2152,TRUE,_xll.ohTrigger(Trigger,Trigger12M))</f>
        <v>1.8195377027322768E-2</v>
      </c>
    </row>
    <row r="2153" spans="51:56" ht="11.25" customHeight="1" x14ac:dyDescent="0.25">
      <c r="AY2153" s="102" t="s">
        <v>83</v>
      </c>
      <c r="AZ2153" s="101">
        <f>_xll.qlInterestRateIndexFixingDate(Currency&amp;"ibor"&amp;Tenor,BA2153,Trigger)</f>
        <v>54438</v>
      </c>
      <c r="BA2153" s="101">
        <f>_xll.qlCalendarAdvance(Calendar,BA2152,AY2153,"f",,Trigger)</f>
        <v>54442</v>
      </c>
      <c r="BB2153" s="101">
        <f>_xll.qlInterestRateIndexMaturity(Currency&amp;"ibor"&amp;Tenor,BA2153,Trigger)</f>
        <v>54807</v>
      </c>
      <c r="BC2153" s="246">
        <f>_xll.qlIndexFixing($AC$5,AZ2153,TRUE,_xll.ohTrigger(Trigger,Trigger12M))</f>
        <v>1.8124084361919809E-2</v>
      </c>
      <c r="BD2153" s="246">
        <f>_xll.qlIndexFixing($BE$1,AZ2153,TRUE,_xll.ohTrigger(Trigger,Trigger12M))</f>
        <v>1.8191124696299136E-2</v>
      </c>
    </row>
    <row r="2154" spans="51:56" ht="11.25" customHeight="1" x14ac:dyDescent="0.25">
      <c r="AY2154" s="102" t="s">
        <v>83</v>
      </c>
      <c r="AZ2154" s="101">
        <f>_xll.qlInterestRateIndexFixingDate(Currency&amp;"ibor"&amp;Tenor,BA2154,Trigger)</f>
        <v>54445</v>
      </c>
      <c r="BA2154" s="101">
        <f>_xll.qlCalendarAdvance(Calendar,BA2153,AY2154,"f",,Trigger)</f>
        <v>54449</v>
      </c>
      <c r="BB2154" s="101">
        <f>_xll.qlInterestRateIndexMaturity(Currency&amp;"ibor"&amp;Tenor,BA2154,Trigger)</f>
        <v>54814</v>
      </c>
      <c r="BC2154" s="246">
        <f>_xll.qlIndexFixing($AC$5,AZ2154,TRUE,_xll.ohTrigger(Trigger,Trigger12M))</f>
        <v>1.8120158474361096E-2</v>
      </c>
      <c r="BD2154" s="246">
        <f>_xll.qlIndexFixing($BE$1,AZ2154,TRUE,_xll.ohTrigger(Trigger,Trigger12M))</f>
        <v>1.8186847354031144E-2</v>
      </c>
    </row>
    <row r="2155" spans="51:56" ht="11.25" customHeight="1" x14ac:dyDescent="0.25">
      <c r="AY2155" s="102" t="s">
        <v>83</v>
      </c>
      <c r="AZ2155" s="101">
        <f>_xll.qlInterestRateIndexFixingDate(Currency&amp;"ibor"&amp;Tenor,BA2155,Trigger)</f>
        <v>54452</v>
      </c>
      <c r="BA2155" s="101">
        <f>_xll.qlCalendarAdvance(Calendar,BA2154,AY2155,"f",,Trigger)</f>
        <v>54456</v>
      </c>
      <c r="BB2155" s="101">
        <f>_xll.qlInterestRateIndexMaturity(Currency&amp;"ibor"&amp;Tenor,BA2155,Trigger)</f>
        <v>54821</v>
      </c>
      <c r="BC2155" s="246">
        <f>_xll.qlIndexFixing($AC$5,AZ2155,TRUE,_xll.ohTrigger(Trigger,Trigger12M))</f>
        <v>1.8116227900043125E-2</v>
      </c>
      <c r="BD2155" s="246">
        <f>_xll.qlIndexFixing($BE$1,AZ2155,TRUE,_xll.ohTrigger(Trigger,Trigger12M))</f>
        <v>1.8182545000838747E-2</v>
      </c>
    </row>
    <row r="2156" spans="51:56" ht="11.25" customHeight="1" x14ac:dyDescent="0.25">
      <c r="AY2156" s="102" t="s">
        <v>83</v>
      </c>
      <c r="AZ2156" s="101">
        <f>_xll.qlInterestRateIndexFixingDate(Currency&amp;"ibor"&amp;Tenor,BA2156,Trigger)</f>
        <v>54459</v>
      </c>
      <c r="BA2156" s="101">
        <f>_xll.qlCalendarAdvance(Calendar,BA2155,AY2156,"f",,Trigger)</f>
        <v>54463</v>
      </c>
      <c r="BB2156" s="101">
        <f>_xll.qlInterestRateIndexMaturity(Currency&amp;"ibor"&amp;Tenor,BA2156,Trigger)</f>
        <v>54828</v>
      </c>
      <c r="BC2156" s="246">
        <f>_xll.qlIndexFixing($AC$5,AZ2156,TRUE,_xll.ohTrigger(Trigger,Trigger12M))</f>
        <v>1.8112292639020436E-2</v>
      </c>
      <c r="BD2156" s="246">
        <f>_xll.qlIndexFixing($BE$1,AZ2156,TRUE,_xll.ohTrigger(Trigger,Trigger12M))</f>
        <v>1.8178217637043449E-2</v>
      </c>
    </row>
    <row r="2157" spans="51:56" ht="11.25" customHeight="1" x14ac:dyDescent="0.25">
      <c r="AY2157" s="102" t="s">
        <v>83</v>
      </c>
      <c r="AZ2157" s="101">
        <f>_xll.qlInterestRateIndexFixingDate(Currency&amp;"ibor"&amp;Tenor,BA2157,Trigger)</f>
        <v>54466</v>
      </c>
      <c r="BA2157" s="101">
        <f>_xll.qlCalendarAdvance(Calendar,BA2156,AY2157,"f",,Trigger)</f>
        <v>54470</v>
      </c>
      <c r="BB2157" s="101">
        <f>_xll.qlInterestRateIndexMaturity(Currency&amp;"ibor"&amp;Tenor,BA2157,Trigger)</f>
        <v>54835</v>
      </c>
      <c r="BC2157" s="246">
        <f>_xll.qlIndexFixing($AC$5,AZ2157,TRUE,_xll.ohTrigger(Trigger,Trigger12M))</f>
        <v>1.810835269134865E-2</v>
      </c>
      <c r="BD2157" s="246">
        <f>_xll.qlIndexFixing($BE$1,AZ2157,TRUE,_xll.ohTrigger(Trigger,Trigger12M))</f>
        <v>1.8173865262968276E-2</v>
      </c>
    </row>
    <row r="2158" spans="51:56" ht="11.25" customHeight="1" x14ac:dyDescent="0.25">
      <c r="AY2158" s="102" t="s">
        <v>83</v>
      </c>
      <c r="AZ2158" s="101">
        <f>_xll.qlInterestRateIndexFixingDate(Currency&amp;"ibor"&amp;Tenor,BA2158,Trigger)</f>
        <v>54473</v>
      </c>
      <c r="BA2158" s="101">
        <f>_xll.qlCalendarAdvance(Calendar,BA2157,AY2158,"f",,Trigger)</f>
        <v>54477</v>
      </c>
      <c r="BB2158" s="101">
        <f>_xll.qlInterestRateIndexMaturity(Currency&amp;"ibor"&amp;Tenor,BA2158,Trigger)</f>
        <v>54842</v>
      </c>
      <c r="BC2158" s="246">
        <f>_xll.qlIndexFixing($AC$5,AZ2158,TRUE,_xll.ohTrigger(Trigger,Trigger12M))</f>
        <v>1.8104408057083174E-2</v>
      </c>
      <c r="BD2158" s="246">
        <f>_xll.qlIndexFixing($BE$1,AZ2158,TRUE,_xll.ohTrigger(Trigger,Trigger12M))</f>
        <v>1.8169487878939107E-2</v>
      </c>
    </row>
    <row r="2159" spans="51:56" ht="11.25" customHeight="1" x14ac:dyDescent="0.25">
      <c r="AY2159" s="102" t="s">
        <v>83</v>
      </c>
      <c r="AZ2159" s="101">
        <f>_xll.qlInterestRateIndexFixingDate(Currency&amp;"ibor"&amp;Tenor,BA2159,Trigger)</f>
        <v>54480</v>
      </c>
      <c r="BA2159" s="101">
        <f>_xll.qlCalendarAdvance(Calendar,BA2158,AY2159,"f",,Trigger)</f>
        <v>54484</v>
      </c>
      <c r="BB2159" s="101">
        <f>_xll.qlInterestRateIndexMaturity(Currency&amp;"ibor"&amp;Tenor,BA2159,Trigger)</f>
        <v>54849</v>
      </c>
      <c r="BC2159" s="246">
        <f>_xll.qlIndexFixing($AC$5,AZ2159,TRUE,_xll.ohTrigger(Trigger,Trigger12M))</f>
        <v>1.8100458736278979E-2</v>
      </c>
      <c r="BD2159" s="246">
        <f>_xll.qlIndexFixing($BE$1,AZ2159,TRUE,_xll.ohTrigger(Trigger,Trigger12M))</f>
        <v>1.8165085485282471E-2</v>
      </c>
    </row>
    <row r="2160" spans="51:56" ht="11.25" customHeight="1" x14ac:dyDescent="0.25">
      <c r="AY2160" s="102" t="s">
        <v>83</v>
      </c>
      <c r="AZ2160" s="101">
        <f>_xll.qlInterestRateIndexFixingDate(Currency&amp;"ibor"&amp;Tenor,BA2160,Trigger)</f>
        <v>54487</v>
      </c>
      <c r="BA2160" s="101">
        <f>_xll.qlCalendarAdvance(Calendar,BA2159,AY2160,"f",,Trigger)</f>
        <v>54491</v>
      </c>
      <c r="BB2160" s="101">
        <f>_xll.qlInterestRateIndexMaturity(Currency&amp;"ibor"&amp;Tenor,BA2160,Trigger)</f>
        <v>54856</v>
      </c>
      <c r="BC2160" s="246">
        <f>_xll.qlIndexFixing($AC$5,AZ2160,TRUE,_xll.ohTrigger(Trigger,Trigger12M))</f>
        <v>1.8096504728991474E-2</v>
      </c>
      <c r="BD2160" s="246">
        <f>_xll.qlIndexFixing($BE$1,AZ2160,TRUE,_xll.ohTrigger(Trigger,Trigger12M))</f>
        <v>1.8160658082327752E-2</v>
      </c>
    </row>
    <row r="2161" spans="51:56" ht="11.25" customHeight="1" x14ac:dyDescent="0.25">
      <c r="AY2161" s="102" t="s">
        <v>83</v>
      </c>
      <c r="AZ2161" s="101">
        <f>_xll.qlInterestRateIndexFixingDate(Currency&amp;"ibor"&amp;Tenor,BA2161,Trigger)</f>
        <v>54494</v>
      </c>
      <c r="BA2161" s="101">
        <f>_xll.qlCalendarAdvance(Calendar,BA2160,AY2161,"f",,Trigger)</f>
        <v>54498</v>
      </c>
      <c r="BB2161" s="101">
        <f>_xll.qlInterestRateIndexMaturity(Currency&amp;"ibor"&amp;Tenor,BA2161,Trigger)</f>
        <v>54863</v>
      </c>
      <c r="BC2161" s="246">
        <f>_xll.qlIndexFixing($AC$5,AZ2161,TRUE,_xll.ohTrigger(Trigger,Trigger12M))</f>
        <v>1.8092546035276283E-2</v>
      </c>
      <c r="BD2161" s="246">
        <f>_xll.qlIndexFixing($BE$1,AZ2161,TRUE,_xll.ohTrigger(Trigger,Trigger12M))</f>
        <v>1.815620567040608E-2</v>
      </c>
    </row>
    <row r="2162" spans="51:56" ht="11.25" customHeight="1" x14ac:dyDescent="0.25">
      <c r="AY2162" s="102" t="s">
        <v>83</v>
      </c>
      <c r="AZ2162" s="101">
        <f>_xll.qlInterestRateIndexFixingDate(Currency&amp;"ibor"&amp;Tenor,BA2162,Trigger)</f>
        <v>54501</v>
      </c>
      <c r="BA2162" s="101">
        <f>_xll.qlCalendarAdvance(Calendar,BA2161,AY2162,"f",,Trigger)</f>
        <v>54505</v>
      </c>
      <c r="BB2162" s="101">
        <f>_xll.qlInterestRateIndexMaturity(Currency&amp;"ibor"&amp;Tenor,BA2162,Trigger)</f>
        <v>54870</v>
      </c>
      <c r="BC2162" s="246">
        <f>_xll.qlIndexFixing($AC$5,AZ2162,TRUE,_xll.ohTrigger(Trigger,Trigger12M))</f>
        <v>1.8088582655188815E-2</v>
      </c>
      <c r="BD2162" s="246">
        <f>_xll.qlIndexFixing($BE$1,AZ2162,TRUE,_xll.ohTrigger(Trigger,Trigger12M))</f>
        <v>1.8151728249849682E-2</v>
      </c>
    </row>
    <row r="2163" spans="51:56" ht="11.25" customHeight="1" x14ac:dyDescent="0.25">
      <c r="AY2163" s="102" t="s">
        <v>83</v>
      </c>
      <c r="AZ2163" s="101">
        <f>_xll.qlInterestRateIndexFixingDate(Currency&amp;"ibor"&amp;Tenor,BA2163,Trigger)</f>
        <v>54508</v>
      </c>
      <c r="BA2163" s="101">
        <f>_xll.qlCalendarAdvance(Calendar,BA2162,AY2163,"f",,Trigger)</f>
        <v>54512</v>
      </c>
      <c r="BB2163" s="101">
        <f>_xll.qlInterestRateIndexMaturity(Currency&amp;"ibor"&amp;Tenor,BA2163,Trigger)</f>
        <v>54877</v>
      </c>
      <c r="BC2163" s="246">
        <f>_xll.qlIndexFixing($AC$5,AZ2163,TRUE,_xll.ohTrigger(Trigger,Trigger12M))</f>
        <v>1.8084614588784919E-2</v>
      </c>
      <c r="BD2163" s="246">
        <f>_xll.qlIndexFixing($BE$1,AZ2163,TRUE,_xll.ohTrigger(Trigger,Trigger12M))</f>
        <v>1.8147225820993197E-2</v>
      </c>
    </row>
    <row r="2164" spans="51:56" ht="11.25" customHeight="1" x14ac:dyDescent="0.25">
      <c r="AY2164" s="102" t="s">
        <v>83</v>
      </c>
      <c r="AZ2164" s="101">
        <f>_xll.qlInterestRateIndexFixingDate(Currency&amp;"ibor"&amp;Tenor,BA2164,Trigger)</f>
        <v>54515</v>
      </c>
      <c r="BA2164" s="101">
        <f>_xll.qlCalendarAdvance(Calendar,BA2163,AY2164,"f",,Trigger)</f>
        <v>54519</v>
      </c>
      <c r="BB2164" s="101">
        <f>_xll.qlInterestRateIndexMaturity(Currency&amp;"ibor"&amp;Tenor,BA2164,Trigger)</f>
        <v>54884</v>
      </c>
      <c r="BC2164" s="246">
        <f>_xll.qlIndexFixing($AC$5,AZ2164,TRUE,_xll.ohTrigger(Trigger,Trigger12M))</f>
        <v>1.8080641836119779E-2</v>
      </c>
      <c r="BD2164" s="246">
        <f>_xll.qlIndexFixing($BE$1,AZ2164,TRUE,_xll.ohTrigger(Trigger,Trigger12M))</f>
        <v>1.8142698384173452E-2</v>
      </c>
    </row>
    <row r="2165" spans="51:56" ht="11.25" customHeight="1" x14ac:dyDescent="0.25">
      <c r="AY2165" s="102" t="s">
        <v>83</v>
      </c>
      <c r="AZ2165" s="101">
        <f>_xll.qlInterestRateIndexFixingDate(Currency&amp;"ibor"&amp;Tenor,BA2165,Trigger)</f>
        <v>54522</v>
      </c>
      <c r="BA2165" s="101">
        <f>_xll.qlCalendarAdvance(Calendar,BA2164,AY2165,"f",,Trigger)</f>
        <v>54526</v>
      </c>
      <c r="BB2165" s="101">
        <f>_xll.qlInterestRateIndexMaturity(Currency&amp;"ibor"&amp;Tenor,BA2165,Trigger)</f>
        <v>54891</v>
      </c>
      <c r="BC2165" s="246">
        <f>_xll.qlIndexFixing($AC$5,AZ2165,TRUE,_xll.ohTrigger(Trigger,Trigger12M))</f>
        <v>1.8076664397249684E-2</v>
      </c>
      <c r="BD2165" s="246">
        <f>_xll.qlIndexFixing($BE$1,AZ2165,TRUE,_xll.ohTrigger(Trigger,Trigger12M))</f>
        <v>1.8138145939728581E-2</v>
      </c>
    </row>
    <row r="2166" spans="51:56" ht="11.25" customHeight="1" x14ac:dyDescent="0.25">
      <c r="AY2166" s="102" t="s">
        <v>83</v>
      </c>
      <c r="AZ2166" s="101">
        <f>_xll.qlInterestRateIndexFixingDate(Currency&amp;"ibor"&amp;Tenor,BA2166,Trigger)</f>
        <v>54527</v>
      </c>
      <c r="BA2166" s="101">
        <f>_xll.qlCalendarAdvance(Calendar,BA2165,AY2166,"f",,Trigger)</f>
        <v>54533</v>
      </c>
      <c r="BB2166" s="101">
        <f>_xll.qlInterestRateIndexMaturity(Currency&amp;"ibor"&amp;Tenor,BA2166,Trigger)</f>
        <v>54898</v>
      </c>
      <c r="BC2166" s="246">
        <f>_xll.qlIndexFixing($AC$5,AZ2166,TRUE,_xll.ohTrigger(Trigger,Trigger12M))</f>
        <v>1.8072682272230252E-2</v>
      </c>
      <c r="BD2166" s="246">
        <f>_xll.qlIndexFixing($BE$1,AZ2166,TRUE,_xll.ohTrigger(Trigger,Trigger12M))</f>
        <v>1.8133568487998703E-2</v>
      </c>
    </row>
    <row r="2167" spans="51:56" ht="11.25" customHeight="1" x14ac:dyDescent="0.25">
      <c r="AY2167" s="102" t="s">
        <v>83</v>
      </c>
      <c r="AZ2167" s="101">
        <f>_xll.qlInterestRateIndexFixingDate(Currency&amp;"ibor"&amp;Tenor,BA2167,Trigger)</f>
        <v>54536</v>
      </c>
      <c r="BA2167" s="101">
        <f>_xll.qlCalendarAdvance(Calendar,BA2166,AY2167,"f",,Trigger)</f>
        <v>54540</v>
      </c>
      <c r="BB2167" s="101">
        <f>_xll.qlInterestRateIndexMaturity(Currency&amp;"ibor"&amp;Tenor,BA2167,Trigger)</f>
        <v>54905</v>
      </c>
      <c r="BC2167" s="246">
        <f>_xll.qlIndexFixing($AC$5,AZ2167,TRUE,_xll.ohTrigger(Trigger,Trigger12M))</f>
        <v>1.8068695461117338E-2</v>
      </c>
      <c r="BD2167" s="246">
        <f>_xll.qlIndexFixing($BE$1,AZ2167,TRUE,_xll.ohTrigger(Trigger,Trigger12M))</f>
        <v>1.8128966029326118E-2</v>
      </c>
    </row>
    <row r="2168" spans="51:56" ht="11.25" customHeight="1" x14ac:dyDescent="0.25">
      <c r="AY2168" s="102" t="s">
        <v>83</v>
      </c>
      <c r="AZ2168" s="101">
        <f>_xll.qlInterestRateIndexFixingDate(Currency&amp;"ibor"&amp;Tenor,BA2168,Trigger)</f>
        <v>54543</v>
      </c>
      <c r="BA2168" s="101">
        <f>_xll.qlCalendarAdvance(Calendar,BA2167,AY2168,"f",,Trigger)</f>
        <v>54547</v>
      </c>
      <c r="BB2168" s="101">
        <f>_xll.qlInterestRateIndexMaturity(Currency&amp;"ibor"&amp;Tenor,BA2168,Trigger)</f>
        <v>54912</v>
      </c>
      <c r="BC2168" s="246">
        <f>_xll.qlIndexFixing($AC$5,AZ2168,TRUE,_xll.ohTrigger(Trigger,Trigger12M))</f>
        <v>1.8064703963966783E-2</v>
      </c>
      <c r="BD2168" s="246">
        <f>_xll.qlIndexFixing($BE$1,AZ2168,TRUE,_xll.ohTrigger(Trigger,Trigger12M))</f>
        <v>1.8124338564054657E-2</v>
      </c>
    </row>
    <row r="2169" spans="51:56" ht="11.25" customHeight="1" x14ac:dyDescent="0.25">
      <c r="AY2169" s="102" t="s">
        <v>83</v>
      </c>
      <c r="AZ2169" s="101">
        <f>_xll.qlInterestRateIndexFixingDate(Currency&amp;"ibor"&amp;Tenor,BA2169,Trigger)</f>
        <v>54550</v>
      </c>
      <c r="BA2169" s="101">
        <f>_xll.qlCalendarAdvance(Calendar,BA2168,AY2169,"f",,Trigger)</f>
        <v>54554</v>
      </c>
      <c r="BB2169" s="101">
        <f>_xll.qlInterestRateIndexMaturity(Currency&amp;"ibor"&amp;Tenor,BA2169,Trigger)</f>
        <v>54919</v>
      </c>
      <c r="BC2169" s="246">
        <f>_xll.qlIndexFixing($AC$5,AZ2169,TRUE,_xll.ohTrigger(Trigger,Trigger12M))</f>
        <v>1.8060707780834434E-2</v>
      </c>
      <c r="BD2169" s="246">
        <f>_xll.qlIndexFixing($BE$1,AZ2169,TRUE,_xll.ohTrigger(Trigger,Trigger12M))</f>
        <v>1.8119686092530129E-2</v>
      </c>
    </row>
    <row r="2170" spans="51:56" ht="11.25" customHeight="1" x14ac:dyDescent="0.25">
      <c r="AY2170" s="102" t="s">
        <v>83</v>
      </c>
      <c r="AZ2170" s="101">
        <f>_xll.qlInterestRateIndexFixingDate(Currency&amp;"ibor"&amp;Tenor,BA2170,Trigger)</f>
        <v>54557</v>
      </c>
      <c r="BA2170" s="101">
        <f>_xll.qlCalendarAdvance(Calendar,BA2169,AY2170,"f",,Trigger)</f>
        <v>54561</v>
      </c>
      <c r="BB2170" s="101">
        <f>_xll.qlInterestRateIndexMaturity(Currency&amp;"ibor"&amp;Tenor,BA2170,Trigger)</f>
        <v>54926</v>
      </c>
      <c r="BC2170" s="246">
        <f>_xll.qlIndexFixing($AC$5,AZ2170,TRUE,_xll.ohTrigger(Trigger,Trigger12M))</f>
        <v>1.8056706911776792E-2</v>
      </c>
      <c r="BD2170" s="246">
        <f>_xll.qlIndexFixing($BE$1,AZ2170,TRUE,_xll.ohTrigger(Trigger,Trigger12M))</f>
        <v>1.8115008615100091E-2</v>
      </c>
    </row>
    <row r="2171" spans="51:56" ht="11.25" customHeight="1" x14ac:dyDescent="0.25">
      <c r="AY2171" s="102" t="s">
        <v>83</v>
      </c>
      <c r="AZ2171" s="101">
        <f>_xll.qlInterestRateIndexFixingDate(Currency&amp;"ibor"&amp;Tenor,BA2171,Trigger)</f>
        <v>54564</v>
      </c>
      <c r="BA2171" s="101">
        <f>_xll.qlCalendarAdvance(Calendar,BA2170,AY2171,"f",,Trigger)</f>
        <v>54568</v>
      </c>
      <c r="BB2171" s="101">
        <f>_xll.qlInterestRateIndexMaturity(Currency&amp;"ibor"&amp;Tenor,BA2171,Trigger)</f>
        <v>54933</v>
      </c>
      <c r="BC2171" s="246">
        <f>_xll.qlIndexFixing($AC$5,AZ2171,TRUE,_xll.ohTrigger(Trigger,Trigger12M))</f>
        <v>1.8052701356849707E-2</v>
      </c>
      <c r="BD2171" s="246">
        <f>_xll.qlIndexFixing($BE$1,AZ2171,TRUE,_xll.ohTrigger(Trigger,Trigger12M))</f>
        <v>1.8110306132114288E-2</v>
      </c>
    </row>
    <row r="2172" spans="51:56" ht="11.25" customHeight="1" x14ac:dyDescent="0.25">
      <c r="AY2172" s="102" t="s">
        <v>83</v>
      </c>
      <c r="AZ2172" s="101">
        <f>_xll.qlInterestRateIndexFixingDate(Currency&amp;"ibor"&amp;Tenor,BA2172,Trigger)</f>
        <v>54571</v>
      </c>
      <c r="BA2172" s="101">
        <f>_xll.qlCalendarAdvance(Calendar,BA2171,AY2172,"f",,Trigger)</f>
        <v>54575</v>
      </c>
      <c r="BB2172" s="101">
        <f>_xll.qlInterestRateIndexMaturity(Currency&amp;"ibor"&amp;Tenor,BA2172,Trigger)</f>
        <v>54940</v>
      </c>
      <c r="BC2172" s="246">
        <f>_xll.qlIndexFixing($AC$5,AZ2172,TRUE,_xll.ohTrigger(Trigger,Trigger12M))</f>
        <v>1.8048691116109017E-2</v>
      </c>
      <c r="BD2172" s="246">
        <f>_xll.qlIndexFixing($BE$1,AZ2172,TRUE,_xll.ohTrigger(Trigger,Trigger12M))</f>
        <v>1.8105578643924002E-2</v>
      </c>
    </row>
    <row r="2173" spans="51:56" ht="11.25" customHeight="1" x14ac:dyDescent="0.25">
      <c r="AY2173" s="102" t="s">
        <v>83</v>
      </c>
      <c r="AZ2173" s="101">
        <f>_xll.qlInterestRateIndexFixingDate(Currency&amp;"ibor"&amp;Tenor,BA2173,Trigger)</f>
        <v>54578</v>
      </c>
      <c r="BA2173" s="101">
        <f>_xll.qlCalendarAdvance(Calendar,BA2172,AY2173,"f",,Trigger)</f>
        <v>54582</v>
      </c>
      <c r="BB2173" s="101">
        <f>_xll.qlInterestRateIndexMaturity(Currency&amp;"ibor"&amp;Tenor,BA2173,Trigger)</f>
        <v>54947</v>
      </c>
      <c r="BC2173" s="246">
        <f>_xll.qlIndexFixing($AC$5,AZ2173,TRUE,_xll.ohTrigger(Trigger,Trigger12M))</f>
        <v>1.804467618961211E-2</v>
      </c>
      <c r="BD2173" s="246">
        <f>_xll.qlIndexFixing($BE$1,AZ2173,TRUE,_xll.ohTrigger(Trigger,Trigger12M))</f>
        <v>1.8100826150882706E-2</v>
      </c>
    </row>
    <row r="2174" spans="51:56" ht="11.25" customHeight="1" x14ac:dyDescent="0.25">
      <c r="AY2174" s="102" t="s">
        <v>83</v>
      </c>
      <c r="AZ2174" s="101">
        <f>_xll.qlInterestRateIndexFixingDate(Currency&amp;"ibor"&amp;Tenor,BA2174,Trigger)</f>
        <v>54585</v>
      </c>
      <c r="BA2174" s="101">
        <f>_xll.qlCalendarAdvance(Calendar,BA2173,AY2174,"f",,Trigger)</f>
        <v>54589</v>
      </c>
      <c r="BB2174" s="101">
        <f>_xll.qlInterestRateIndexMaturity(Currency&amp;"ibor"&amp;Tenor,BA2174,Trigger)</f>
        <v>54954</v>
      </c>
      <c r="BC2174" s="246">
        <f>_xll.qlIndexFixing($AC$5,AZ2174,TRUE,_xll.ohTrigger(Trigger,Trigger12M))</f>
        <v>1.8040656577413949E-2</v>
      </c>
      <c r="BD2174" s="246">
        <f>_xll.qlIndexFixing($BE$1,AZ2174,TRUE,_xll.ohTrigger(Trigger,Trigger12M))</f>
        <v>1.8096048653345402E-2</v>
      </c>
    </row>
    <row r="2175" spans="51:56" ht="11.25" customHeight="1" x14ac:dyDescent="0.25">
      <c r="AY2175" s="102" t="s">
        <v>83</v>
      </c>
      <c r="AZ2175" s="101">
        <f>_xll.qlInterestRateIndexFixingDate(Currency&amp;"ibor"&amp;Tenor,BA2175,Trigger)</f>
        <v>54592</v>
      </c>
      <c r="BA2175" s="101">
        <f>_xll.qlCalendarAdvance(Calendar,BA2174,AY2175,"f",,Trigger)</f>
        <v>54596</v>
      </c>
      <c r="BB2175" s="101">
        <f>_xll.qlInterestRateIndexMaturity(Currency&amp;"ibor"&amp;Tenor,BA2175,Trigger)</f>
        <v>54961</v>
      </c>
      <c r="BC2175" s="246">
        <f>_xll.qlIndexFixing($AC$5,AZ2175,TRUE,_xll.ohTrigger(Trigger,Trigger12M))</f>
        <v>1.8036632279571477E-2</v>
      </c>
      <c r="BD2175" s="246">
        <f>_xll.qlIndexFixing($BE$1,AZ2175,TRUE,_xll.ohTrigger(Trigger,Trigger12M))</f>
        <v>1.8091246151669283E-2</v>
      </c>
    </row>
    <row r="2176" spans="51:56" ht="11.25" customHeight="1" x14ac:dyDescent="0.25">
      <c r="AY2176" s="102" t="s">
        <v>83</v>
      </c>
      <c r="AZ2176" s="101">
        <f>_xll.qlInterestRateIndexFixingDate(Currency&amp;"ibor"&amp;Tenor,BA2176,Trigger)</f>
        <v>54599</v>
      </c>
      <c r="BA2176" s="101">
        <f>_xll.qlCalendarAdvance(Calendar,BA2175,AY2176,"f",,Trigger)</f>
        <v>54603</v>
      </c>
      <c r="BB2176" s="101">
        <f>_xll.qlInterestRateIndexMaturity(Currency&amp;"ibor"&amp;Tenor,BA2176,Trigger)</f>
        <v>54968</v>
      </c>
      <c r="BC2176" s="246">
        <f>_xll.qlIndexFixing($AC$5,AZ2176,TRUE,_xll.ohTrigger(Trigger,Trigger12M))</f>
        <v>1.80326032961412E-2</v>
      </c>
      <c r="BD2176" s="246">
        <f>_xll.qlIndexFixing($BE$1,AZ2176,TRUE,_xll.ohTrigger(Trigger,Trigger12M))</f>
        <v>1.8086418646212857E-2</v>
      </c>
    </row>
    <row r="2177" spans="51:56" ht="11.25" customHeight="1" x14ac:dyDescent="0.25">
      <c r="AY2177" s="102" t="s">
        <v>83</v>
      </c>
      <c r="AZ2177" s="101">
        <f>_xll.qlInterestRateIndexFixingDate(Currency&amp;"ibor"&amp;Tenor,BA2177,Trigger)</f>
        <v>54606</v>
      </c>
      <c r="BA2177" s="101">
        <f>_xll.qlCalendarAdvance(Calendar,BA2176,AY2177,"f",,Trigger)</f>
        <v>54610</v>
      </c>
      <c r="BB2177" s="101">
        <f>_xll.qlInterestRateIndexMaturity(Currency&amp;"ibor"&amp;Tenor,BA2177,Trigger)</f>
        <v>54975</v>
      </c>
      <c r="BC2177" s="246">
        <f>_xll.qlIndexFixing($AC$5,AZ2177,TRUE,_xll.ohTrigger(Trigger,Trigger12M))</f>
        <v>1.8029520067746194E-2</v>
      </c>
      <c r="BD2177" s="246">
        <f>_xll.qlIndexFixing($BE$1,AZ2177,TRUE,_xll.ohTrigger(Trigger,Trigger12M))</f>
        <v>1.8081566137337263E-2</v>
      </c>
    </row>
    <row r="2178" spans="51:56" ht="11.25" customHeight="1" x14ac:dyDescent="0.25">
      <c r="AY2178" s="102" t="s">
        <v>83</v>
      </c>
      <c r="AZ2178" s="101">
        <f>_xll.qlInterestRateIndexFixingDate(Currency&amp;"ibor"&amp;Tenor,BA2178,Trigger)</f>
        <v>54613</v>
      </c>
      <c r="BA2178" s="101">
        <f>_xll.qlCalendarAdvance(Calendar,BA2177,AY2178,"f",,Trigger)</f>
        <v>54617</v>
      </c>
      <c r="BB2178" s="101">
        <f>_xll.qlInterestRateIndexMaturity(Currency&amp;"ibor"&amp;Tenor,BA2178,Trigger)</f>
        <v>54982</v>
      </c>
      <c r="BC2178" s="246">
        <f>_xll.qlIndexFixing($AC$5,AZ2178,TRUE,_xll.ohTrigger(Trigger,Trigger12M))</f>
        <v>1.8024635662011308E-2</v>
      </c>
      <c r="BD2178" s="246">
        <f>_xll.qlIndexFixing($BE$1,AZ2178,TRUE,_xll.ohTrigger(Trigger,Trigger12M))</f>
        <v>1.8076688625405166E-2</v>
      </c>
    </row>
    <row r="2179" spans="51:56" ht="11.25" customHeight="1" x14ac:dyDescent="0.25">
      <c r="AY2179" s="102" t="s">
        <v>83</v>
      </c>
      <c r="AZ2179" s="101">
        <f>_xll.qlInterestRateIndexFixingDate(Currency&amp;"ibor"&amp;Tenor,BA2179,Trigger)</f>
        <v>54620</v>
      </c>
      <c r="BA2179" s="101">
        <f>_xll.qlCalendarAdvance(Calendar,BA2178,AY2179,"f",,Trigger)</f>
        <v>54624</v>
      </c>
      <c r="BB2179" s="101">
        <f>_xll.qlInterestRateIndexMaturity(Currency&amp;"ibor"&amp;Tenor,BA2179,Trigger)</f>
        <v>54989</v>
      </c>
      <c r="BC2179" s="246">
        <f>_xll.qlIndexFixing($AC$5,AZ2179,TRUE,_xll.ohTrigger(Trigger,Trigger12M))</f>
        <v>1.8019745786292722E-2</v>
      </c>
      <c r="BD2179" s="246">
        <f>_xll.qlIndexFixing($BE$1,AZ2179,TRUE,_xll.ohTrigger(Trigger,Trigger12M))</f>
        <v>1.8071786110780547E-2</v>
      </c>
    </row>
    <row r="2180" spans="51:56" ht="11.25" customHeight="1" x14ac:dyDescent="0.25">
      <c r="AY2180" s="102" t="s">
        <v>83</v>
      </c>
      <c r="AZ2180" s="101">
        <f>_xll.qlInterestRateIndexFixingDate(Currency&amp;"ibor"&amp;Tenor,BA2180,Trigger)</f>
        <v>54627</v>
      </c>
      <c r="BA2180" s="101">
        <f>_xll.qlCalendarAdvance(Calendar,BA2179,AY2180,"f",,Trigger)</f>
        <v>54631</v>
      </c>
      <c r="BB2180" s="101">
        <f>_xll.qlInterestRateIndexMaturity(Currency&amp;"ibor"&amp;Tenor,BA2180,Trigger)</f>
        <v>54996</v>
      </c>
      <c r="BC2180" s="246">
        <f>_xll.qlIndexFixing($AC$5,AZ2180,TRUE,_xll.ohTrigger(Trigger,Trigger12M))</f>
        <v>1.8014850440670593E-2</v>
      </c>
      <c r="BD2180" s="246">
        <f>_xll.qlIndexFixing($BE$1,AZ2180,TRUE,_xll.ohTrigger(Trigger,Trigger12M))</f>
        <v>1.806685859383024E-2</v>
      </c>
    </row>
    <row r="2181" spans="51:56" ht="11.25" customHeight="1" x14ac:dyDescent="0.25">
      <c r="AY2181" s="102" t="s">
        <v>83</v>
      </c>
      <c r="AZ2181" s="101">
        <f>_xll.qlInterestRateIndexFixingDate(Currency&amp;"ibor"&amp;Tenor,BA2181,Trigger)</f>
        <v>54634</v>
      </c>
      <c r="BA2181" s="101">
        <f>_xll.qlCalendarAdvance(Calendar,BA2180,AY2181,"f",,Trigger)</f>
        <v>54638</v>
      </c>
      <c r="BB2181" s="101">
        <f>_xll.qlInterestRateIndexMaturity(Currency&amp;"ibor"&amp;Tenor,BA2181,Trigger)</f>
        <v>55003</v>
      </c>
      <c r="BC2181" s="246">
        <f>_xll.qlIndexFixing($AC$5,AZ2181,TRUE,_xll.ohTrigger(Trigger,Trigger12M))</f>
        <v>1.800994962522573E-2</v>
      </c>
      <c r="BD2181" s="246">
        <f>_xll.qlIndexFixing($BE$1,AZ2181,TRUE,_xll.ohTrigger(Trigger,Trigger12M))</f>
        <v>1.806190607492239E-2</v>
      </c>
    </row>
    <row r="2182" spans="51:56" ht="11.25" customHeight="1" x14ac:dyDescent="0.25">
      <c r="AY2182" s="102" t="s">
        <v>83</v>
      </c>
      <c r="AZ2182" s="101">
        <f>_xll.qlInterestRateIndexFixingDate(Currency&amp;"ibor"&amp;Tenor,BA2182,Trigger)</f>
        <v>54641</v>
      </c>
      <c r="BA2182" s="101">
        <f>_xll.qlCalendarAdvance(Calendar,BA2181,AY2182,"f",,Trigger)</f>
        <v>54645</v>
      </c>
      <c r="BB2182" s="101">
        <f>_xll.qlInterestRateIndexMaturity(Currency&amp;"ibor"&amp;Tenor,BA2182,Trigger)</f>
        <v>55010</v>
      </c>
      <c r="BC2182" s="246">
        <f>_xll.qlIndexFixing($AC$5,AZ2182,TRUE,_xll.ohTrigger(Trigger,Trigger12M))</f>
        <v>1.8005043340037854E-2</v>
      </c>
      <c r="BD2182" s="246">
        <f>_xll.qlIndexFixing($BE$1,AZ2182,TRUE,_xll.ohTrigger(Trigger,Trigger12M))</f>
        <v>1.805692855442689E-2</v>
      </c>
    </row>
    <row r="2183" spans="51:56" ht="11.25" customHeight="1" x14ac:dyDescent="0.25">
      <c r="AY2183" s="102" t="s">
        <v>83</v>
      </c>
      <c r="AZ2183" s="101">
        <f>_xll.qlInterestRateIndexFixingDate(Currency&amp;"ibor"&amp;Tenor,BA2183,Trigger)</f>
        <v>54648</v>
      </c>
      <c r="BA2183" s="101">
        <f>_xll.qlCalendarAdvance(Calendar,BA2182,AY2183,"f",,Trigger)</f>
        <v>54652</v>
      </c>
      <c r="BB2183" s="101">
        <f>_xll.qlInterestRateIndexMaturity(Currency&amp;"ibor"&amp;Tenor,BA2183,Trigger)</f>
        <v>55017</v>
      </c>
      <c r="BC2183" s="246">
        <f>_xll.qlIndexFixing($AC$5,AZ2183,TRUE,_xll.ohTrigger(Trigger,Trigger12M))</f>
        <v>1.8000131585187339E-2</v>
      </c>
      <c r="BD2183" s="246">
        <f>_xll.qlIndexFixing($BE$1,AZ2183,TRUE,_xll.ohTrigger(Trigger,Trigger12M))</f>
        <v>1.8051926032716045E-2</v>
      </c>
    </row>
    <row r="2184" spans="51:56" ht="11.25" customHeight="1" x14ac:dyDescent="0.25">
      <c r="AY2184" s="102" t="s">
        <v>83</v>
      </c>
      <c r="AZ2184" s="101">
        <f>_xll.qlInterestRateIndexFixingDate(Currency&amp;"ibor"&amp;Tenor,BA2184,Trigger)</f>
        <v>54655</v>
      </c>
      <c r="BA2184" s="101">
        <f>_xll.qlCalendarAdvance(Calendar,BA2183,AY2184,"f",,Trigger)</f>
        <v>54659</v>
      </c>
      <c r="BB2184" s="101">
        <f>_xll.qlInterestRateIndexMaturity(Currency&amp;"ibor"&amp;Tenor,BA2184,Trigger)</f>
        <v>55024</v>
      </c>
      <c r="BC2184" s="246">
        <f>_xll.qlIndexFixing($AC$5,AZ2184,TRUE,_xll.ohTrigger(Trigger,Trigger12M))</f>
        <v>1.7995214360754776E-2</v>
      </c>
      <c r="BD2184" s="246">
        <f>_xll.qlIndexFixing($BE$1,AZ2184,TRUE,_xll.ohTrigger(Trigger,Trigger12M))</f>
        <v>1.8046898510163254E-2</v>
      </c>
    </row>
    <row r="2185" spans="51:56" ht="11.25" customHeight="1" x14ac:dyDescent="0.25">
      <c r="AY2185" s="102" t="s">
        <v>83</v>
      </c>
      <c r="AZ2185" s="101">
        <f>_xll.qlInterestRateIndexFixingDate(Currency&amp;"ibor"&amp;Tenor,BA2185,Trigger)</f>
        <v>54662</v>
      </c>
      <c r="BA2185" s="101">
        <f>_xll.qlCalendarAdvance(Calendar,BA2184,AY2185,"f",,Trigger)</f>
        <v>54666</v>
      </c>
      <c r="BB2185" s="101">
        <f>_xll.qlInterestRateIndexMaturity(Currency&amp;"ibor"&amp;Tenor,BA2185,Trigger)</f>
        <v>55031</v>
      </c>
      <c r="BC2185" s="246">
        <f>_xll.qlIndexFixing($AC$5,AZ2185,TRUE,_xll.ohTrigger(Trigger,Trigger12M))</f>
        <v>1.7990291666820975E-2</v>
      </c>
      <c r="BD2185" s="246">
        <f>_xll.qlIndexFixing($BE$1,AZ2185,TRUE,_xll.ohTrigger(Trigger,Trigger12M))</f>
        <v>1.8041845987144547E-2</v>
      </c>
    </row>
    <row r="2186" spans="51:56" ht="11.25" customHeight="1" x14ac:dyDescent="0.25">
      <c r="AY2186" s="102" t="s">
        <v>83</v>
      </c>
      <c r="AZ2186" s="101">
        <f>_xll.qlInterestRateIndexFixingDate(Currency&amp;"ibor"&amp;Tenor,BA2186,Trigger)</f>
        <v>54669</v>
      </c>
      <c r="BA2186" s="101">
        <f>_xll.qlCalendarAdvance(Calendar,BA2185,AY2186,"f",,Trigger)</f>
        <v>54673</v>
      </c>
      <c r="BB2186" s="101">
        <f>_xll.qlInterestRateIndexMaturity(Currency&amp;"ibor"&amp;Tenor,BA2186,Trigger)</f>
        <v>55038</v>
      </c>
      <c r="BC2186" s="246">
        <f>_xll.qlIndexFixing($AC$5,AZ2186,TRUE,_xll.ohTrigger(Trigger,Trigger12M))</f>
        <v>1.7985363503466533E-2</v>
      </c>
      <c r="BD2186" s="246">
        <f>_xll.qlIndexFixing($BE$1,AZ2186,TRUE,_xll.ohTrigger(Trigger,Trigger12M))</f>
        <v>1.8036768464037265E-2</v>
      </c>
    </row>
    <row r="2187" spans="51:56" ht="11.25" customHeight="1" x14ac:dyDescent="0.25">
      <c r="AY2187" s="102" t="s">
        <v>83</v>
      </c>
      <c r="AZ2187" s="101">
        <f>_xll.qlInterestRateIndexFixingDate(Currency&amp;"ibor"&amp;Tenor,BA2187,Trigger)</f>
        <v>54676</v>
      </c>
      <c r="BA2187" s="101">
        <f>_xll.qlCalendarAdvance(Calendar,BA2186,AY2187,"f",,Trigger)</f>
        <v>54680</v>
      </c>
      <c r="BB2187" s="101">
        <f>_xll.qlInterestRateIndexMaturity(Currency&amp;"ibor"&amp;Tenor,BA2187,Trigger)</f>
        <v>55045</v>
      </c>
      <c r="BC2187" s="246">
        <f>_xll.qlIndexFixing($AC$5,AZ2187,TRUE,_xll.ohTrigger(Trigger,Trigger12M))</f>
        <v>1.7980429870771603E-2</v>
      </c>
      <c r="BD2187" s="246">
        <f>_xll.qlIndexFixing($BE$1,AZ2187,TRUE,_xll.ohTrigger(Trigger,Trigger12M))</f>
        <v>1.803166594122094E-2</v>
      </c>
    </row>
    <row r="2188" spans="51:56" ht="11.25" customHeight="1" x14ac:dyDescent="0.25">
      <c r="AY2188" s="102" t="s">
        <v>83</v>
      </c>
      <c r="AZ2188" s="101">
        <f>_xll.qlInterestRateIndexFixingDate(Currency&amp;"ibor"&amp;Tenor,BA2188,Trigger)</f>
        <v>54683</v>
      </c>
      <c r="BA2188" s="101">
        <f>_xll.qlCalendarAdvance(Calendar,BA2187,AY2188,"f",,Trigger)</f>
        <v>54687</v>
      </c>
      <c r="BB2188" s="101">
        <f>_xll.qlInterestRateIndexMaturity(Currency&amp;"ibor"&amp;Tenor,BA2188,Trigger)</f>
        <v>55052</v>
      </c>
      <c r="BC2188" s="246">
        <f>_xll.qlIndexFixing($AC$5,AZ2188,TRUE,_xll.ohTrigger(Trigger,Trigger12M))</f>
        <v>1.7975490768818096E-2</v>
      </c>
      <c r="BD2188" s="246">
        <f>_xll.qlIndexFixing($BE$1,AZ2188,TRUE,_xll.ohTrigger(Trigger,Trigger12M))</f>
        <v>1.8026538419076858E-2</v>
      </c>
    </row>
    <row r="2189" spans="51:56" ht="11.25" customHeight="1" x14ac:dyDescent="0.25">
      <c r="AY2189" s="102" t="s">
        <v>83</v>
      </c>
      <c r="AZ2189" s="101">
        <f>_xll.qlInterestRateIndexFixingDate(Currency&amp;"ibor"&amp;Tenor,BA2189,Trigger)</f>
        <v>54690</v>
      </c>
      <c r="BA2189" s="101">
        <f>_xll.qlCalendarAdvance(Calendar,BA2188,AY2189,"f",,Trigger)</f>
        <v>54694</v>
      </c>
      <c r="BB2189" s="101">
        <f>_xll.qlInterestRateIndexMaturity(Currency&amp;"ibor"&amp;Tenor,BA2189,Trigger)</f>
        <v>55059</v>
      </c>
      <c r="BC2189" s="246">
        <f>_xll.qlIndexFixing($AC$5,AZ2189,TRUE,_xll.ohTrigger(Trigger,Trigger12M))</f>
        <v>1.7970546197685941E-2</v>
      </c>
      <c r="BD2189" s="246">
        <f>_xll.qlIndexFixing($BE$1,AZ2189,TRUE,_xll.ohTrigger(Trigger,Trigger12M))</f>
        <v>1.8021385897988053E-2</v>
      </c>
    </row>
    <row r="2190" spans="51:56" ht="11.25" customHeight="1" x14ac:dyDescent="0.25">
      <c r="AY2190" s="102" t="s">
        <v>83</v>
      </c>
      <c r="AZ2190" s="101">
        <f>_xll.qlInterestRateIndexFixingDate(Currency&amp;"ibor"&amp;Tenor,BA2190,Trigger)</f>
        <v>54697</v>
      </c>
      <c r="BA2190" s="101">
        <f>_xll.qlCalendarAdvance(Calendar,BA2189,AY2190,"f",,Trigger)</f>
        <v>54701</v>
      </c>
      <c r="BB2190" s="101">
        <f>_xll.qlInterestRateIndexMaturity(Currency&amp;"ibor"&amp;Tenor,BA2190,Trigger)</f>
        <v>55066</v>
      </c>
      <c r="BC2190" s="246">
        <f>_xll.qlIndexFixing($AC$5,AZ2190,TRUE,_xll.ohTrigger(Trigger,Trigger12M))</f>
        <v>1.7965596157456833E-2</v>
      </c>
      <c r="BD2190" s="246">
        <f>_xll.qlIndexFixing($BE$1,AZ2190,TRUE,_xll.ohTrigger(Trigger,Trigger12M))</f>
        <v>1.8016208378339751E-2</v>
      </c>
    </row>
    <row r="2191" spans="51:56" ht="11.25" customHeight="1" x14ac:dyDescent="0.25">
      <c r="AY2191" s="102" t="s">
        <v>83</v>
      </c>
      <c r="AZ2191" s="101">
        <f>_xll.qlInterestRateIndexFixingDate(Currency&amp;"ibor"&amp;Tenor,BA2191,Trigger)</f>
        <v>54704</v>
      </c>
      <c r="BA2191" s="101">
        <f>_xll.qlCalendarAdvance(Calendar,BA2190,AY2191,"f",,Trigger)</f>
        <v>54708</v>
      </c>
      <c r="BB2191" s="101">
        <f>_xll.qlInterestRateIndexMaturity(Currency&amp;"ibor"&amp;Tenor,BA2191,Trigger)</f>
        <v>55073</v>
      </c>
      <c r="BC2191" s="246">
        <f>_xll.qlIndexFixing($AC$5,AZ2191,TRUE,_xll.ohTrigger(Trigger,Trigger12M))</f>
        <v>1.7960640648211797E-2</v>
      </c>
      <c r="BD2191" s="246">
        <f>_xll.qlIndexFixing($BE$1,AZ2191,TRUE,_xll.ohTrigger(Trigger,Trigger12M))</f>
        <v>1.801100586051893E-2</v>
      </c>
    </row>
    <row r="2192" spans="51:56" ht="11.25" customHeight="1" x14ac:dyDescent="0.25">
      <c r="AY2192" s="102" t="s">
        <v>83</v>
      </c>
      <c r="AZ2192" s="101">
        <f>_xll.qlInterestRateIndexFixingDate(Currency&amp;"ibor"&amp;Tenor,BA2192,Trigger)</f>
        <v>54711</v>
      </c>
      <c r="BA2192" s="101">
        <f>_xll.qlCalendarAdvance(Calendar,BA2191,AY2192,"f",,Trigger)</f>
        <v>54715</v>
      </c>
      <c r="BB2192" s="101">
        <f>_xll.qlInterestRateIndexMaturity(Currency&amp;"ibor"&amp;Tenor,BA2192,Trigger)</f>
        <v>55080</v>
      </c>
      <c r="BC2192" s="246">
        <f>_xll.qlIndexFixing($AC$5,AZ2192,TRUE,_xll.ohTrigger(Trigger,Trigger12M))</f>
        <v>1.795567967003165E-2</v>
      </c>
      <c r="BD2192" s="246">
        <f>_xll.qlIndexFixing($BE$1,AZ2192,TRUE,_xll.ohTrigger(Trigger,Trigger12M))</f>
        <v>1.8005778344914104E-2</v>
      </c>
    </row>
    <row r="2193" spans="51:56" ht="11.25" customHeight="1" x14ac:dyDescent="0.25">
      <c r="AY2193" s="102" t="s">
        <v>83</v>
      </c>
      <c r="AZ2193" s="101">
        <f>_xll.qlInterestRateIndexFixingDate(Currency&amp;"ibor"&amp;Tenor,BA2193,Trigger)</f>
        <v>54718</v>
      </c>
      <c r="BA2193" s="101">
        <f>_xll.qlCalendarAdvance(Calendar,BA2192,AY2193,"f",,Trigger)</f>
        <v>54722</v>
      </c>
      <c r="BB2193" s="101">
        <f>_xll.qlInterestRateIndexMaturity(Currency&amp;"ibor"&amp;Tenor,BA2193,Trigger)</f>
        <v>55087</v>
      </c>
      <c r="BC2193" s="246">
        <f>_xll.qlIndexFixing($AC$5,AZ2193,TRUE,_xll.ohTrigger(Trigger,Trigger12M))</f>
        <v>1.7950713222997856E-2</v>
      </c>
      <c r="BD2193" s="246">
        <f>_xll.qlIndexFixing($BE$1,AZ2193,TRUE,_xll.ohTrigger(Trigger,Trigger12M))</f>
        <v>1.800052583191597E-2</v>
      </c>
    </row>
    <row r="2194" spans="51:56" ht="11.25" customHeight="1" x14ac:dyDescent="0.25">
      <c r="AY2194" s="102" t="s">
        <v>83</v>
      </c>
      <c r="AZ2194" s="101">
        <f>_xll.qlInterestRateIndexFixingDate(Currency&amp;"ibor"&amp;Tenor,BA2194,Trigger)</f>
        <v>54725</v>
      </c>
      <c r="BA2194" s="101">
        <f>_xll.qlCalendarAdvance(Calendar,BA2193,AY2194,"f",,Trigger)</f>
        <v>54729</v>
      </c>
      <c r="BB2194" s="101">
        <f>_xll.qlInterestRateIndexMaturity(Currency&amp;"ibor"&amp;Tenor,BA2194,Trigger)</f>
        <v>55094</v>
      </c>
      <c r="BC2194" s="246">
        <f>_xll.qlIndexFixing($AC$5,AZ2194,TRUE,_xll.ohTrigger(Trigger,Trigger12M))</f>
        <v>1.7945741307191891E-2</v>
      </c>
      <c r="BD2194" s="246">
        <f>_xll.qlIndexFixing($BE$1,AZ2194,TRUE,_xll.ohTrigger(Trigger,Trigger12M))</f>
        <v>1.7995248321916985E-2</v>
      </c>
    </row>
    <row r="2195" spans="51:56" ht="11.25" customHeight="1" x14ac:dyDescent="0.25">
      <c r="AY2195" s="102" t="s">
        <v>83</v>
      </c>
      <c r="AZ2195" s="101">
        <f>_xll.qlInterestRateIndexFixingDate(Currency&amp;"ibor"&amp;Tenor,BA2195,Trigger)</f>
        <v>54732</v>
      </c>
      <c r="BA2195" s="101">
        <f>_xll.qlCalendarAdvance(Calendar,BA2194,AY2195,"f",,Trigger)</f>
        <v>54736</v>
      </c>
      <c r="BB2195" s="101">
        <f>_xll.qlInterestRateIndexMaturity(Currency&amp;"ibor"&amp;Tenor,BA2195,Trigger)</f>
        <v>55101</v>
      </c>
      <c r="BC2195" s="246">
        <f>_xll.qlIndexFixing($AC$5,AZ2195,TRUE,_xll.ohTrigger(Trigger,Trigger12M))</f>
        <v>1.7940763922695436E-2</v>
      </c>
      <c r="BD2195" s="246">
        <f>_xll.qlIndexFixing($BE$1,AZ2195,TRUE,_xll.ohTrigger(Trigger,Trigger12M))</f>
        <v>1.7989945815311572E-2</v>
      </c>
    </row>
    <row r="2196" spans="51:56" ht="11.25" customHeight="1" x14ac:dyDescent="0.25">
      <c r="AY2196" s="102" t="s">
        <v>83</v>
      </c>
      <c r="AZ2196" s="101">
        <f>_xll.qlInterestRateIndexFixingDate(Currency&amp;"ibor"&amp;Tenor,BA2196,Trigger)</f>
        <v>54739</v>
      </c>
      <c r="BA2196" s="101">
        <f>_xll.qlCalendarAdvance(Calendar,BA2195,AY2196,"f",,Trigger)</f>
        <v>54743</v>
      </c>
      <c r="BB2196" s="101">
        <f>_xll.qlInterestRateIndexMaturity(Currency&amp;"ibor"&amp;Tenor,BA2196,Trigger)</f>
        <v>55108</v>
      </c>
      <c r="BC2196" s="246">
        <f>_xll.qlIndexFixing($AC$5,AZ2196,TRUE,_xll.ohTrigger(Trigger,Trigger12M))</f>
        <v>1.793578106958953E-2</v>
      </c>
      <c r="BD2196" s="246">
        <f>_xll.qlIndexFixing($BE$1,AZ2196,TRUE,_xll.ohTrigger(Trigger,Trigger12M))</f>
        <v>1.7984618312495905E-2</v>
      </c>
    </row>
    <row r="2197" spans="51:56" ht="11.25" customHeight="1" x14ac:dyDescent="0.25">
      <c r="AY2197" s="102" t="s">
        <v>83</v>
      </c>
      <c r="AZ2197" s="101">
        <f>_xll.qlInterestRateIndexFixingDate(Currency&amp;"ibor"&amp;Tenor,BA2197,Trigger)</f>
        <v>54746</v>
      </c>
      <c r="BA2197" s="101">
        <f>_xll.qlCalendarAdvance(Calendar,BA2196,AY2197,"f",,Trigger)</f>
        <v>54750</v>
      </c>
      <c r="BB2197" s="101">
        <f>_xll.qlInterestRateIndexMaturity(Currency&amp;"ibor"&amp;Tenor,BA2197,Trigger)</f>
        <v>55115</v>
      </c>
      <c r="BC2197" s="246">
        <f>_xll.qlIndexFixing($AC$5,AZ2197,TRUE,_xll.ohTrigger(Trigger,Trigger12M))</f>
        <v>1.793079274795607E-2</v>
      </c>
      <c r="BD2197" s="246">
        <f>_xll.qlIndexFixing($BE$1,AZ2197,TRUE,_xll.ohTrigger(Trigger,Trigger12M))</f>
        <v>1.7979265813868352E-2</v>
      </c>
    </row>
    <row r="2198" spans="51:56" ht="11.25" customHeight="1" x14ac:dyDescent="0.25">
      <c r="AY2198" s="102" t="s">
        <v>83</v>
      </c>
      <c r="AZ2198" s="101">
        <f>_xll.qlInterestRateIndexFixingDate(Currency&amp;"ibor"&amp;Tenor,BA2198,Trigger)</f>
        <v>54753</v>
      </c>
      <c r="BA2198" s="101">
        <f>_xll.qlCalendarAdvance(Calendar,BA2197,AY2198,"f",,Trigger)</f>
        <v>54757</v>
      </c>
      <c r="BB2198" s="101">
        <f>_xll.qlInterestRateIndexMaturity(Currency&amp;"ibor"&amp;Tenor,BA2198,Trigger)</f>
        <v>55122</v>
      </c>
      <c r="BC2198" s="246">
        <f>_xll.qlIndexFixing($AC$5,AZ2198,TRUE,_xll.ohTrigger(Trigger,Trigger12M))</f>
        <v>1.7925798957876972E-2</v>
      </c>
      <c r="BD2198" s="246">
        <f>_xll.qlIndexFixing($BE$1,AZ2198,TRUE,_xll.ohTrigger(Trigger,Trigger12M))</f>
        <v>1.7973888319828595E-2</v>
      </c>
    </row>
    <row r="2199" spans="51:56" ht="11.25" customHeight="1" x14ac:dyDescent="0.25">
      <c r="AY2199" s="102" t="s">
        <v>83</v>
      </c>
      <c r="AZ2199" s="101">
        <f>_xll.qlInterestRateIndexFixingDate(Currency&amp;"ibor"&amp;Tenor,BA2199,Trigger)</f>
        <v>54760</v>
      </c>
      <c r="BA2199" s="101">
        <f>_xll.qlCalendarAdvance(Calendar,BA2198,AY2199,"f",,Trigger)</f>
        <v>54764</v>
      </c>
      <c r="BB2199" s="101">
        <f>_xll.qlInterestRateIndexMaturity(Currency&amp;"ibor"&amp;Tenor,BA2199,Trigger)</f>
        <v>55129</v>
      </c>
      <c r="BC2199" s="246">
        <f>_xll.qlIndexFixing($AC$5,AZ2199,TRUE,_xll.ohTrigger(Trigger,Trigger12M))</f>
        <v>1.79207996994337E-2</v>
      </c>
      <c r="BD2199" s="246">
        <f>_xll.qlIndexFixing($BE$1,AZ2199,TRUE,_xll.ohTrigger(Trigger,Trigger12M))</f>
        <v>1.796848583077806E-2</v>
      </c>
    </row>
    <row r="2200" spans="51:56" ht="11.25" customHeight="1" x14ac:dyDescent="0.25">
      <c r="AY2200" s="102" t="s">
        <v>83</v>
      </c>
      <c r="AZ2200" s="101">
        <f>_xll.qlInterestRateIndexFixingDate(Currency&amp;"ibor"&amp;Tenor,BA2200,Trigger)</f>
        <v>54767</v>
      </c>
      <c r="BA2200" s="101">
        <f>_xll.qlCalendarAdvance(Calendar,BA2199,AY2200,"f",,Trigger)</f>
        <v>54771</v>
      </c>
      <c r="BB2200" s="101">
        <f>_xll.qlInterestRateIndexMaturity(Currency&amp;"ibor"&amp;Tenor,BA2200,Trigger)</f>
        <v>55136</v>
      </c>
      <c r="BC2200" s="246">
        <f>_xll.qlIndexFixing($AC$5,AZ2200,TRUE,_xll.ohTrigger(Trigger,Trigger12M))</f>
        <v>1.79157949727086E-2</v>
      </c>
      <c r="BD2200" s="246">
        <f>_xll.qlIndexFixing($BE$1,AZ2200,TRUE,_xll.ohTrigger(Trigger,Trigger12M))</f>
        <v>1.7963058347121034E-2</v>
      </c>
    </row>
    <row r="2201" spans="51:56" ht="11.25" customHeight="1" x14ac:dyDescent="0.25">
      <c r="AY2201" s="102" t="s">
        <v>83</v>
      </c>
      <c r="AZ2201" s="101">
        <f>_xll.qlInterestRateIndexFixingDate(Currency&amp;"ibor"&amp;Tenor,BA2201,Trigger)</f>
        <v>54774</v>
      </c>
      <c r="BA2201" s="101">
        <f>_xll.qlCalendarAdvance(Calendar,BA2200,AY2201,"f",,Trigger)</f>
        <v>54778</v>
      </c>
      <c r="BB2201" s="101">
        <f>_xll.qlInterestRateIndexMaturity(Currency&amp;"ibor"&amp;Tenor,BA2201,Trigger)</f>
        <v>55143</v>
      </c>
      <c r="BC2201" s="246">
        <f>_xll.qlIndexFixing($AC$5,AZ2201,TRUE,_xll.ohTrigger(Trigger,Trigger12M))</f>
        <v>1.7910784777783142E-2</v>
      </c>
      <c r="BD2201" s="246">
        <f>_xll.qlIndexFixing($BE$1,AZ2201,TRUE,_xll.ohTrigger(Trigger,Trigger12M))</f>
        <v>1.7957605869263107E-2</v>
      </c>
    </row>
    <row r="2202" spans="51:56" ht="11.25" customHeight="1" x14ac:dyDescent="0.25">
      <c r="AY2202" s="102" t="s">
        <v>83</v>
      </c>
      <c r="AZ2202" s="101">
        <f>_xll.qlInterestRateIndexFixingDate(Currency&amp;"ibor"&amp;Tenor,BA2202,Trigger)</f>
        <v>54781</v>
      </c>
      <c r="BA2202" s="101">
        <f>_xll.qlCalendarAdvance(Calendar,BA2201,AY2202,"f",,Trigger)</f>
        <v>54785</v>
      </c>
      <c r="BB2202" s="101">
        <f>_xll.qlInterestRateIndexMaturity(Currency&amp;"ibor"&amp;Tenor,BA2202,Trigger)</f>
        <v>55150</v>
      </c>
      <c r="BC2202" s="246">
        <f>_xll.qlIndexFixing($AC$5,AZ2202,TRUE,_xll.ohTrigger(Trigger,Trigger12M))</f>
        <v>1.7905769114739893E-2</v>
      </c>
      <c r="BD2202" s="246">
        <f>_xll.qlIndexFixing($BE$1,AZ2202,TRUE,_xll.ohTrigger(Trigger,Trigger12M))</f>
        <v>1.7952128397611844E-2</v>
      </c>
    </row>
    <row r="2203" spans="51:56" ht="11.25" customHeight="1" x14ac:dyDescent="0.25">
      <c r="AY2203" s="102" t="s">
        <v>83</v>
      </c>
      <c r="AZ2203" s="101">
        <f>_xll.qlInterestRateIndexFixingDate(Currency&amp;"ibor"&amp;Tenor,BA2203,Trigger)</f>
        <v>54788</v>
      </c>
      <c r="BA2203" s="101">
        <f>_xll.qlCalendarAdvance(Calendar,BA2202,AY2203,"f",,Trigger)</f>
        <v>54792</v>
      </c>
      <c r="BB2203" s="101">
        <f>_xll.qlInterestRateIndexMaturity(Currency&amp;"ibor"&amp;Tenor,BA2203,Trigger)</f>
        <v>55157</v>
      </c>
      <c r="BC2203" s="246">
        <f>_xll.qlIndexFixing($AC$5,AZ2203,TRUE,_xll.ohTrigger(Trigger,Trigger12M))</f>
        <v>1.7900747983660974E-2</v>
      </c>
      <c r="BD2203" s="246">
        <f>_xll.qlIndexFixing($BE$1,AZ2203,TRUE,_xll.ohTrigger(Trigger,Trigger12M))</f>
        <v>1.7946625932575466E-2</v>
      </c>
    </row>
    <row r="2204" spans="51:56" ht="11.25" customHeight="1" x14ac:dyDescent="0.25">
      <c r="AY2204" s="102" t="s">
        <v>83</v>
      </c>
      <c r="AZ2204" s="101">
        <f>_xll.qlInterestRateIndexFixingDate(Currency&amp;"ibor"&amp;Tenor,BA2204,Trigger)</f>
        <v>54795</v>
      </c>
      <c r="BA2204" s="101">
        <f>_xll.qlCalendarAdvance(Calendar,BA2203,AY2204,"f",,Trigger)</f>
        <v>54799</v>
      </c>
      <c r="BB2204" s="101">
        <f>_xll.qlInterestRateIndexMaturity(Currency&amp;"ibor"&amp;Tenor,BA2204,Trigger)</f>
        <v>55164</v>
      </c>
      <c r="BC2204" s="246">
        <f>_xll.qlIndexFixing($AC$5,AZ2204,TRUE,_xll.ohTrigger(Trigger,Trigger12M))</f>
        <v>1.7895721384628731E-2</v>
      </c>
      <c r="BD2204" s="246">
        <f>_xll.qlIndexFixing($BE$1,AZ2204,TRUE,_xll.ohTrigger(Trigger,Trigger12M))</f>
        <v>1.7941098474566358E-2</v>
      </c>
    </row>
    <row r="2205" spans="51:56" ht="11.25" customHeight="1" x14ac:dyDescent="0.25">
      <c r="AY2205" s="102" t="s">
        <v>83</v>
      </c>
      <c r="AZ2205" s="101">
        <f>_xll.qlInterestRateIndexFixingDate(Currency&amp;"ibor"&amp;Tenor,BA2205,Trigger)</f>
        <v>54802</v>
      </c>
      <c r="BA2205" s="101">
        <f>_xll.qlCalendarAdvance(Calendar,BA2204,AY2205,"f",,Trigger)</f>
        <v>54806</v>
      </c>
      <c r="BB2205" s="101">
        <f>_xll.qlInterestRateIndexMaturity(Currency&amp;"ibor"&amp;Tenor,BA2205,Trigger)</f>
        <v>55171</v>
      </c>
      <c r="BC2205" s="246">
        <f>_xll.qlIndexFixing($AC$5,AZ2205,TRUE,_xll.ohTrigger(Trigger,Trigger12M))</f>
        <v>1.7890689317725073E-2</v>
      </c>
      <c r="BD2205" s="246">
        <f>_xll.qlIndexFixing($BE$1,AZ2205,TRUE,_xll.ohTrigger(Trigger,Trigger12M))</f>
        <v>1.7935546023997113E-2</v>
      </c>
    </row>
    <row r="2206" spans="51:56" ht="11.25" customHeight="1" x14ac:dyDescent="0.25">
      <c r="AY2206" s="102" t="s">
        <v>83</v>
      </c>
      <c r="AZ2206" s="101">
        <f>_xll.qlInterestRateIndexFixingDate(Currency&amp;"ibor"&amp;Tenor,BA2206,Trigger)</f>
        <v>54809</v>
      </c>
      <c r="BA2206" s="101">
        <f>_xll.qlCalendarAdvance(Calendar,BA2205,AY2206,"f",,Trigger)</f>
        <v>54813</v>
      </c>
      <c r="BB2206" s="101">
        <f>_xll.qlInterestRateIndexMaturity(Currency&amp;"ibor"&amp;Tenor,BA2206,Trigger)</f>
        <v>55178</v>
      </c>
      <c r="BC2206" s="246">
        <f>_xll.qlIndexFixing($AC$5,AZ2206,TRUE,_xll.ohTrigger(Trigger,Trigger12M))</f>
        <v>1.7885651783032561E-2</v>
      </c>
      <c r="BD2206" s="246">
        <f>_xll.qlIndexFixing($BE$1,AZ2206,TRUE,_xll.ohTrigger(Trigger,Trigger12M))</f>
        <v>1.7929968581282315E-2</v>
      </c>
    </row>
    <row r="2207" spans="51:56" ht="11.25" customHeight="1" x14ac:dyDescent="0.25">
      <c r="AY2207" s="102" t="s">
        <v>83</v>
      </c>
      <c r="AZ2207" s="101">
        <f>_xll.qlInterestRateIndexFixingDate(Currency&amp;"ibor"&amp;Tenor,BA2207,Trigger)</f>
        <v>54816</v>
      </c>
      <c r="BA2207" s="101">
        <f>_xll.qlCalendarAdvance(Calendar,BA2206,AY2207,"f",,Trigger)</f>
        <v>54820</v>
      </c>
      <c r="BB2207" s="101">
        <f>_xll.qlInterestRateIndexMaturity(Currency&amp;"ibor"&amp;Tenor,BA2207,Trigger)</f>
        <v>55185</v>
      </c>
      <c r="BC2207" s="246">
        <f>_xll.qlIndexFixing($AC$5,AZ2207,TRUE,_xll.ohTrigger(Trigger,Trigger12M))</f>
        <v>1.7880608780633984E-2</v>
      </c>
      <c r="BD2207" s="246">
        <f>_xll.qlIndexFixing($BE$1,AZ2207,TRUE,_xll.ohTrigger(Trigger,Trigger12M))</f>
        <v>1.7924366146838937E-2</v>
      </c>
    </row>
    <row r="2208" spans="51:56" ht="11.25" customHeight="1" x14ac:dyDescent="0.25">
      <c r="AY2208" s="102" t="s">
        <v>83</v>
      </c>
      <c r="AZ2208" s="101">
        <f>_xll.qlInterestRateIndexFixingDate(Currency&amp;"ibor"&amp;Tenor,BA2208,Trigger)</f>
        <v>54823</v>
      </c>
      <c r="BA2208" s="101">
        <f>_xll.qlCalendarAdvance(Calendar,BA2207,AY2208,"f",,Trigger)</f>
        <v>54827</v>
      </c>
      <c r="BB2208" s="101">
        <f>_xll.qlInterestRateIndexMaturity(Currency&amp;"ibor"&amp;Tenor,BA2208,Trigger)</f>
        <v>55192</v>
      </c>
      <c r="BC2208" s="246">
        <f>_xll.qlIndexFixing($AC$5,AZ2208,TRUE,_xll.ohTrigger(Trigger,Trigger12M))</f>
        <v>1.7875560310611899E-2</v>
      </c>
      <c r="BD2208" s="246">
        <f>_xll.qlIndexFixing($BE$1,AZ2208,TRUE,_xll.ohTrigger(Trigger,Trigger12M))</f>
        <v>1.7918738721085497E-2</v>
      </c>
    </row>
    <row r="2209" spans="51:56" ht="11.25" customHeight="1" x14ac:dyDescent="0.25">
      <c r="AY2209" s="102" t="s">
        <v>83</v>
      </c>
      <c r="AZ2209" s="101">
        <f>_xll.qlInterestRateIndexFixingDate(Currency&amp;"ibor"&amp;Tenor,BA2209,Trigger)</f>
        <v>54830</v>
      </c>
      <c r="BA2209" s="101">
        <f>_xll.qlCalendarAdvance(Calendar,BA2208,AY2209,"f",,Trigger)</f>
        <v>54834</v>
      </c>
      <c r="BB2209" s="101">
        <f>_xll.qlInterestRateIndexMaturity(Currency&amp;"ibor"&amp;Tenor,BA2209,Trigger)</f>
        <v>55199</v>
      </c>
      <c r="BC2209" s="246">
        <f>_xll.qlIndexFixing($AC$5,AZ2209,TRUE,_xll.ohTrigger(Trigger,Trigger12M))</f>
        <v>1.7870506373049093E-2</v>
      </c>
      <c r="BD2209" s="246">
        <f>_xll.qlIndexFixing($BE$1,AZ2209,TRUE,_xll.ohTrigger(Trigger,Trigger12M))</f>
        <v>1.7913086304442917E-2</v>
      </c>
    </row>
    <row r="2210" spans="51:56" ht="11.25" customHeight="1" x14ac:dyDescent="0.25">
      <c r="AY2210" s="102" t="s">
        <v>83</v>
      </c>
      <c r="AZ2210" s="101">
        <f>_xll.qlInterestRateIndexFixingDate(Currency&amp;"ibor"&amp;Tenor,BA2210,Trigger)</f>
        <v>54837</v>
      </c>
      <c r="BA2210" s="101">
        <f>_xll.qlCalendarAdvance(Calendar,BA2209,AY2210,"f",,Trigger)</f>
        <v>54841</v>
      </c>
      <c r="BB2210" s="101">
        <f>_xll.qlInterestRateIndexMaturity(Currency&amp;"ibor"&amp;Tenor,BA2210,Trigger)</f>
        <v>55206</v>
      </c>
      <c r="BC2210" s="246">
        <f>_xll.qlIndexFixing($AC$5,AZ2210,TRUE,_xll.ohTrigger(Trigger,Trigger12M))</f>
        <v>1.7865446968028352E-2</v>
      </c>
      <c r="BD2210" s="246">
        <f>_xll.qlIndexFixing($BE$1,AZ2210,TRUE,_xll.ohTrigger(Trigger,Trigger12M))</f>
        <v>1.7907408897333218E-2</v>
      </c>
    </row>
    <row r="2211" spans="51:56" ht="11.25" customHeight="1" x14ac:dyDescent="0.25">
      <c r="AY2211" s="102" t="s">
        <v>83</v>
      </c>
      <c r="AZ2211" s="101">
        <f>_xll.qlInterestRateIndexFixingDate(Currency&amp;"ibor"&amp;Tenor,BA2211,Trigger)</f>
        <v>54844</v>
      </c>
      <c r="BA2211" s="101">
        <f>_xll.qlCalendarAdvance(Calendar,BA2210,AY2211,"f",,Trigger)</f>
        <v>54848</v>
      </c>
      <c r="BB2211" s="101">
        <f>_xll.qlInterestRateIndexMaturity(Currency&amp;"ibor"&amp;Tenor,BA2211,Trigger)</f>
        <v>55213</v>
      </c>
      <c r="BC2211" s="246">
        <f>_xll.qlIndexFixing($AC$5,AZ2211,TRUE,_xll.ohTrigger(Trigger,Trigger12M))</f>
        <v>1.7860382095632451E-2</v>
      </c>
      <c r="BD2211" s="246">
        <f>_xll.qlIndexFixing($BE$1,AZ2211,TRUE,_xll.ohTrigger(Trigger,Trigger12M))</f>
        <v>1.790170650018039E-2</v>
      </c>
    </row>
    <row r="2212" spans="51:56" ht="11.25" customHeight="1" x14ac:dyDescent="0.25">
      <c r="AY2212" s="102" t="s">
        <v>83</v>
      </c>
      <c r="AZ2212" s="101">
        <f>_xll.qlInterestRateIndexFixingDate(Currency&amp;"ibor"&amp;Tenor,BA2212,Trigger)</f>
        <v>54851</v>
      </c>
      <c r="BA2212" s="101">
        <f>_xll.qlCalendarAdvance(Calendar,BA2211,AY2212,"f",,Trigger)</f>
        <v>54855</v>
      </c>
      <c r="BB2212" s="101">
        <f>_xll.qlInterestRateIndexMaturity(Currency&amp;"ibor"&amp;Tenor,BA2212,Trigger)</f>
        <v>55220</v>
      </c>
      <c r="BC2212" s="246">
        <f>_xll.qlIndexFixing($AC$5,AZ2212,TRUE,_xll.ohTrigger(Trigger,Trigger12M))</f>
        <v>1.7855311755944181E-2</v>
      </c>
      <c r="BD2212" s="246">
        <f>_xll.qlIndexFixing($BE$1,AZ2212,TRUE,_xll.ohTrigger(Trigger,Trigger12M))</f>
        <v>1.7895979113410829E-2</v>
      </c>
    </row>
    <row r="2213" spans="51:56" ht="11.25" customHeight="1" x14ac:dyDescent="0.25">
      <c r="AY2213" s="102" t="s">
        <v>83</v>
      </c>
      <c r="AZ2213" s="101">
        <f>_xll.qlInterestRateIndexFixingDate(Currency&amp;"ibor"&amp;Tenor,BA2213,Trigger)</f>
        <v>54858</v>
      </c>
      <c r="BA2213" s="101">
        <f>_xll.qlCalendarAdvance(Calendar,BA2212,AY2213,"f",,Trigger)</f>
        <v>54862</v>
      </c>
      <c r="BB2213" s="101">
        <f>_xll.qlInterestRateIndexMaturity(Currency&amp;"ibor"&amp;Tenor,BA2213,Trigger)</f>
        <v>55227</v>
      </c>
      <c r="BC2213" s="246">
        <f>_xll.qlIndexFixing($AC$5,AZ2213,TRUE,_xll.ohTrigger(Trigger,Trigger12M))</f>
        <v>1.7850235949047197E-2</v>
      </c>
      <c r="BD2213" s="246">
        <f>_xll.qlIndexFixing($BE$1,AZ2213,TRUE,_xll.ohTrigger(Trigger,Trigger12M))</f>
        <v>1.7890226737452684E-2</v>
      </c>
    </row>
    <row r="2214" spans="51:56" ht="11.25" customHeight="1" x14ac:dyDescent="0.25">
      <c r="AY2214" s="102" t="s">
        <v>83</v>
      </c>
      <c r="AZ2214" s="101">
        <f>_xll.qlInterestRateIndexFixingDate(Currency&amp;"ibor"&amp;Tenor,BA2214,Trigger)</f>
        <v>54865</v>
      </c>
      <c r="BA2214" s="101">
        <f>_xll.qlCalendarAdvance(Calendar,BA2213,AY2214,"f",,Trigger)</f>
        <v>54869</v>
      </c>
      <c r="BB2214" s="101">
        <f>_xll.qlInterestRateIndexMaturity(Currency&amp;"ibor"&amp;Tenor,BA2214,Trigger)</f>
        <v>55234</v>
      </c>
      <c r="BC2214" s="246">
        <f>_xll.qlIndexFixing($AC$5,AZ2214,TRUE,_xll.ohTrigger(Trigger,Trigger12M))</f>
        <v>1.7845154675024281E-2</v>
      </c>
      <c r="BD2214" s="246">
        <f>_xll.qlIndexFixing($BE$1,AZ2214,TRUE,_xll.ohTrigger(Trigger,Trigger12M))</f>
        <v>1.7884449372735423E-2</v>
      </c>
    </row>
    <row r="2215" spans="51:56" ht="11.25" customHeight="1" x14ac:dyDescent="0.25">
      <c r="AY2215" s="102" t="s">
        <v>83</v>
      </c>
      <c r="AZ2215" s="101">
        <f>_xll.qlInterestRateIndexFixingDate(Currency&amp;"ibor"&amp;Tenor,BA2215,Trigger)</f>
        <v>54872</v>
      </c>
      <c r="BA2215" s="101">
        <f>_xll.qlCalendarAdvance(Calendar,BA2214,AY2215,"f",,Trigger)</f>
        <v>54876</v>
      </c>
      <c r="BB2215" s="101">
        <f>_xll.qlInterestRateIndexMaturity(Currency&amp;"ibor"&amp;Tenor,BA2215,Trigger)</f>
        <v>55241</v>
      </c>
      <c r="BC2215" s="246">
        <f>_xll.qlIndexFixing($AC$5,AZ2215,TRUE,_xll.ohTrigger(Trigger,Trigger12M))</f>
        <v>1.7840067933958658E-2</v>
      </c>
      <c r="BD2215" s="246">
        <f>_xll.qlIndexFixing($BE$1,AZ2215,TRUE,_xll.ohTrigger(Trigger,Trigger12M))</f>
        <v>1.7878647019690701E-2</v>
      </c>
    </row>
    <row r="2216" spans="51:56" ht="11.25" customHeight="1" x14ac:dyDescent="0.25">
      <c r="AY2216" s="102" t="s">
        <v>83</v>
      </c>
      <c r="AZ2216" s="101">
        <f>_xll.qlInterestRateIndexFixingDate(Currency&amp;"ibor"&amp;Tenor,BA2216,Trigger)</f>
        <v>54879</v>
      </c>
      <c r="BA2216" s="101">
        <f>_xll.qlCalendarAdvance(Calendar,BA2215,AY2216,"f",,Trigger)</f>
        <v>54883</v>
      </c>
      <c r="BB2216" s="101">
        <f>_xll.qlInterestRateIndexMaturity(Currency&amp;"ibor"&amp;Tenor,BA2216,Trigger)</f>
        <v>55248</v>
      </c>
      <c r="BC2216" s="246">
        <f>_xll.qlIndexFixing($AC$5,AZ2216,TRUE,_xll.ohTrigger(Trigger,Trigger12M))</f>
        <v>1.7834975725933767E-2</v>
      </c>
      <c r="BD2216" s="246">
        <f>_xll.qlIndexFixing($BE$1,AZ2216,TRUE,_xll.ohTrigger(Trigger,Trigger12M))</f>
        <v>1.7872819678752361E-2</v>
      </c>
    </row>
    <row r="2217" spans="51:56" ht="11.25" customHeight="1" x14ac:dyDescent="0.25">
      <c r="AY2217" s="102" t="s">
        <v>83</v>
      </c>
      <c r="AZ2217" s="101">
        <f>_xll.qlInterestRateIndexFixingDate(Currency&amp;"ibor"&amp;Tenor,BA2217,Trigger)</f>
        <v>54884</v>
      </c>
      <c r="BA2217" s="101">
        <f>_xll.qlCalendarAdvance(Calendar,BA2216,AY2217,"f",,Trigger)</f>
        <v>54890</v>
      </c>
      <c r="BB2217" s="101">
        <f>_xll.qlInterestRateIndexMaturity(Currency&amp;"ibor"&amp;Tenor,BA2217,Trigger)</f>
        <v>55255</v>
      </c>
      <c r="BC2217" s="246">
        <f>_xll.qlIndexFixing($AC$5,AZ2217,TRUE,_xll.ohTrigger(Trigger,Trigger12M))</f>
        <v>1.7829878051033265E-2</v>
      </c>
      <c r="BD2217" s="246">
        <f>_xll.qlIndexFixing($BE$1,AZ2217,TRUE,_xll.ohTrigger(Trigger,Trigger12M))</f>
        <v>1.7866967350355346E-2</v>
      </c>
    </row>
    <row r="2218" spans="51:56" ht="11.25" customHeight="1" x14ac:dyDescent="0.25">
      <c r="AY2218" s="102" t="s">
        <v>83</v>
      </c>
      <c r="AZ2218" s="101">
        <f>_xll.qlInterestRateIndexFixingDate(Currency&amp;"ibor"&amp;Tenor,BA2218,Trigger)</f>
        <v>54893</v>
      </c>
      <c r="BA2218" s="101">
        <f>_xll.qlCalendarAdvance(Calendar,BA2217,AY2218,"f",,Trigger)</f>
        <v>54897</v>
      </c>
      <c r="BB2218" s="101">
        <f>_xll.qlInterestRateIndexMaturity(Currency&amp;"ibor"&amp;Tenor,BA2218,Trigger)</f>
        <v>55262</v>
      </c>
      <c r="BC2218" s="246">
        <f>_xll.qlIndexFixing($AC$5,AZ2218,TRUE,_xll.ohTrigger(Trigger,Trigger12M))</f>
        <v>1.7824774909340375E-2</v>
      </c>
      <c r="BD2218" s="246">
        <f>_xll.qlIndexFixing($BE$1,AZ2218,TRUE,_xll.ohTrigger(Trigger,Trigger12M))</f>
        <v>1.7861090034937438E-2</v>
      </c>
    </row>
    <row r="2219" spans="51:56" ht="11.25" customHeight="1" x14ac:dyDescent="0.25">
      <c r="AY2219" s="102" t="s">
        <v>83</v>
      </c>
      <c r="AZ2219" s="101">
        <f>_xll.qlInterestRateIndexFixingDate(Currency&amp;"ibor"&amp;Tenor,BA2219,Trigger)</f>
        <v>54900</v>
      </c>
      <c r="BA2219" s="101">
        <f>_xll.qlCalendarAdvance(Calendar,BA2218,AY2219,"f",,Trigger)</f>
        <v>54904</v>
      </c>
      <c r="BB2219" s="101">
        <f>_xll.qlInterestRateIndexMaturity(Currency&amp;"ibor"&amp;Tenor,BA2219,Trigger)</f>
        <v>55269</v>
      </c>
      <c r="BC2219" s="246">
        <f>_xll.qlIndexFixing($AC$5,AZ2219,TRUE,_xll.ohTrigger(Trigger,Trigger12M))</f>
        <v>1.7819666300938973E-2</v>
      </c>
      <c r="BD2219" s="246">
        <f>_xll.qlIndexFixing($BE$1,AZ2219,TRUE,_xll.ohTrigger(Trigger,Trigger12M))</f>
        <v>1.7855187732937521E-2</v>
      </c>
    </row>
    <row r="2220" spans="51:56" ht="11.25" customHeight="1" x14ac:dyDescent="0.25">
      <c r="AY2220" s="102" t="s">
        <v>83</v>
      </c>
      <c r="AZ2220" s="101">
        <f>_xll.qlInterestRateIndexFixingDate(Currency&amp;"ibor"&amp;Tenor,BA2220,Trigger)</f>
        <v>54907</v>
      </c>
      <c r="BA2220" s="101">
        <f>_xll.qlCalendarAdvance(Calendar,BA2219,AY2220,"f",,Trigger)</f>
        <v>54911</v>
      </c>
      <c r="BB2220" s="101">
        <f>_xll.qlInterestRateIndexMaturity(Currency&amp;"ibor"&amp;Tenor,BA2220,Trigger)</f>
        <v>55276</v>
      </c>
      <c r="BC2220" s="246">
        <f>_xll.qlIndexFixing($AC$5,AZ2220,TRUE,_xll.ohTrigger(Trigger,Trigger12M))</f>
        <v>1.7814552225912283E-2</v>
      </c>
      <c r="BD2220" s="246">
        <f>_xll.qlIndexFixing($BE$1,AZ2220,TRUE,_xll.ohTrigger(Trigger,Trigger12M))</f>
        <v>1.7849260444796448E-2</v>
      </c>
    </row>
    <row r="2221" spans="51:56" ht="11.25" customHeight="1" x14ac:dyDescent="0.25">
      <c r="AY2221" s="102" t="s">
        <v>83</v>
      </c>
      <c r="AZ2221" s="101">
        <f>_xll.qlInterestRateIndexFixingDate(Currency&amp;"ibor"&amp;Tenor,BA2221,Trigger)</f>
        <v>54914</v>
      </c>
      <c r="BA2221" s="101">
        <f>_xll.qlCalendarAdvance(Calendar,BA2220,AY2221,"f",,Trigger)</f>
        <v>54918</v>
      </c>
      <c r="BB2221" s="101">
        <f>_xll.qlInterestRateIndexMaturity(Currency&amp;"ibor"&amp;Tenor,BA2221,Trigger)</f>
        <v>55283</v>
      </c>
      <c r="BC2221" s="246">
        <f>_xll.qlIndexFixing($AC$5,AZ2221,TRUE,_xll.ohTrigger(Trigger,Trigger12M))</f>
        <v>1.7809432684344182E-2</v>
      </c>
      <c r="BD2221" s="246">
        <f>_xll.qlIndexFixing($BE$1,AZ2221,TRUE,_xll.ohTrigger(Trigger,Trigger12M))</f>
        <v>1.7843308170957483E-2</v>
      </c>
    </row>
    <row r="2222" spans="51:56" ht="11.25" customHeight="1" x14ac:dyDescent="0.25">
      <c r="AY2222" s="102" t="s">
        <v>83</v>
      </c>
      <c r="AZ2222" s="101">
        <f>_xll.qlInterestRateIndexFixingDate(Currency&amp;"ibor"&amp;Tenor,BA2222,Trigger)</f>
        <v>54921</v>
      </c>
      <c r="BA2222" s="101">
        <f>_xll.qlCalendarAdvance(Calendar,BA2221,AY2222,"f",,Trigger)</f>
        <v>54925</v>
      </c>
      <c r="BB2222" s="101">
        <f>_xll.qlInterestRateIndexMaturity(Currency&amp;"ibor"&amp;Tenor,BA2222,Trigger)</f>
        <v>55290</v>
      </c>
      <c r="BC2222" s="246">
        <f>_xll.qlIndexFixing($AC$5,AZ2222,TRUE,_xll.ohTrigger(Trigger,Trigger12M))</f>
        <v>1.7804307676318985E-2</v>
      </c>
      <c r="BD2222" s="246">
        <f>_xll.qlIndexFixing($BE$1,AZ2222,TRUE,_xll.ohTrigger(Trigger,Trigger12M))</f>
        <v>1.7837330911864978E-2</v>
      </c>
    </row>
    <row r="2223" spans="51:56" ht="11.25" customHeight="1" x14ac:dyDescent="0.25">
      <c r="AY2223" s="102" t="s">
        <v>83</v>
      </c>
      <c r="AZ2223" s="101">
        <f>_xll.qlInterestRateIndexFixingDate(Currency&amp;"ibor"&amp;Tenor,BA2223,Trigger)</f>
        <v>54928</v>
      </c>
      <c r="BA2223" s="101">
        <f>_xll.qlCalendarAdvance(Calendar,BA2222,AY2223,"f",,Trigger)</f>
        <v>54932</v>
      </c>
      <c r="BB2223" s="101">
        <f>_xll.qlInterestRateIndexMaturity(Currency&amp;"ibor"&amp;Tenor,BA2223,Trigger)</f>
        <v>55297</v>
      </c>
      <c r="BC2223" s="246">
        <f>_xll.qlIndexFixing($AC$5,AZ2223,TRUE,_xll.ohTrigger(Trigger,Trigger12M))</f>
        <v>1.779917720192057E-2</v>
      </c>
      <c r="BD2223" s="246">
        <f>_xll.qlIndexFixing($BE$1,AZ2223,TRUE,_xll.ohTrigger(Trigger,Trigger12M))</f>
        <v>1.7831328667965704E-2</v>
      </c>
    </row>
    <row r="2224" spans="51:56" ht="11.25" customHeight="1" x14ac:dyDescent="0.25">
      <c r="AY2224" s="102" t="s">
        <v>83</v>
      </c>
      <c r="AZ2224" s="101">
        <f>_xll.qlInterestRateIndexFixingDate(Currency&amp;"ibor"&amp;Tenor,BA2224,Trigger)</f>
        <v>54935</v>
      </c>
      <c r="BA2224" s="101">
        <f>_xll.qlCalendarAdvance(Calendar,BA2223,AY2224,"f",,Trigger)</f>
        <v>54939</v>
      </c>
      <c r="BB2224" s="101">
        <f>_xll.qlInterestRateIndexMaturity(Currency&amp;"ibor"&amp;Tenor,BA2224,Trigger)</f>
        <v>55304</v>
      </c>
      <c r="BC2224" s="246">
        <f>_xll.qlIndexFixing($AC$5,AZ2224,TRUE,_xll.ohTrigger(Trigger,Trigger12M))</f>
        <v>1.7794041261232817E-2</v>
      </c>
      <c r="BD2224" s="246">
        <f>_xll.qlIndexFixing($BE$1,AZ2224,TRUE,_xll.ohTrigger(Trigger,Trigger12M))</f>
        <v>1.7825301439708174E-2</v>
      </c>
    </row>
    <row r="2225" spans="51:56" ht="11.25" customHeight="1" x14ac:dyDescent="0.25">
      <c r="AY2225" s="102" t="s">
        <v>83</v>
      </c>
      <c r="AZ2225" s="101">
        <f>_xll.qlInterestRateIndexFixingDate(Currency&amp;"ibor"&amp;Tenor,BA2225,Trigger)</f>
        <v>54942</v>
      </c>
      <c r="BA2225" s="101">
        <f>_xll.qlCalendarAdvance(Calendar,BA2224,AY2225,"f",,Trigger)</f>
        <v>54946</v>
      </c>
      <c r="BB2225" s="101">
        <f>_xll.qlInterestRateIndexMaturity(Currency&amp;"ibor"&amp;Tenor,BA2225,Trigger)</f>
        <v>55311</v>
      </c>
      <c r="BC2225" s="246">
        <f>_xll.qlIndexFixing($AC$5,AZ2225,TRUE,_xll.ohTrigger(Trigger,Trigger12M))</f>
        <v>1.7788899854339603E-2</v>
      </c>
      <c r="BD2225" s="246">
        <f>_xll.qlIndexFixing($BE$1,AZ2225,TRUE,_xll.ohTrigger(Trigger,Trigger12M))</f>
        <v>1.7819249227542661E-2</v>
      </c>
    </row>
    <row r="2226" spans="51:56" ht="11.25" customHeight="1" x14ac:dyDescent="0.25">
      <c r="AY2226" s="102" t="s">
        <v>83</v>
      </c>
      <c r="AZ2226" s="101">
        <f>_xll.qlInterestRateIndexFixingDate(Currency&amp;"ibor"&amp;Tenor,BA2226,Trigger)</f>
        <v>54949</v>
      </c>
      <c r="BA2226" s="101">
        <f>_xll.qlCalendarAdvance(Calendar,BA2225,AY2226,"f",,Trigger)</f>
        <v>54953</v>
      </c>
      <c r="BB2226" s="101">
        <f>_xll.qlInterestRateIndexMaturity(Currency&amp;"ibor"&amp;Tenor,BA2226,Trigger)</f>
        <v>55318</v>
      </c>
      <c r="BC2226" s="246">
        <f>_xll.qlIndexFixing($AC$5,AZ2226,TRUE,_xll.ohTrigger(Trigger,Trigger12M))</f>
        <v>1.7783752981325684E-2</v>
      </c>
      <c r="BD2226" s="246">
        <f>_xll.qlIndexFixing($BE$1,AZ2226,TRUE,_xll.ohTrigger(Trigger,Trigger12M))</f>
        <v>1.7813172031921624E-2</v>
      </c>
    </row>
    <row r="2227" spans="51:56" ht="11.25" customHeight="1" x14ac:dyDescent="0.25">
      <c r="AY2227" s="102" t="s">
        <v>83</v>
      </c>
      <c r="AZ2227" s="101">
        <f>_xll.qlInterestRateIndexFixingDate(Currency&amp;"ibor"&amp;Tenor,BA2227,Trigger)</f>
        <v>54956</v>
      </c>
      <c r="BA2227" s="101">
        <f>_xll.qlCalendarAdvance(Calendar,BA2226,AY2227,"f",,Trigger)</f>
        <v>54960</v>
      </c>
      <c r="BB2227" s="101">
        <f>_xll.qlInterestRateIndexMaturity(Currency&amp;"ibor"&amp;Tenor,BA2227,Trigger)</f>
        <v>55325</v>
      </c>
      <c r="BC2227" s="246">
        <f>_xll.qlIndexFixing($AC$5,AZ2227,TRUE,_xll.ohTrigger(Trigger,Trigger12M))</f>
        <v>1.7778600642275152E-2</v>
      </c>
      <c r="BD2227" s="246">
        <f>_xll.qlIndexFixing($BE$1,AZ2227,TRUE,_xll.ohTrigger(Trigger,Trigger12M))</f>
        <v>1.7807069853298621E-2</v>
      </c>
    </row>
    <row r="2228" spans="51:56" ht="11.25" customHeight="1" x14ac:dyDescent="0.25">
      <c r="AY2228" s="102" t="s">
        <v>83</v>
      </c>
      <c r="AZ2228" s="101">
        <f>_xll.qlInterestRateIndexFixingDate(Currency&amp;"ibor"&amp;Tenor,BA2228,Trigger)</f>
        <v>54963</v>
      </c>
      <c r="BA2228" s="101">
        <f>_xll.qlCalendarAdvance(Calendar,BA2227,AY2228,"f",,Trigger)</f>
        <v>54967</v>
      </c>
      <c r="BB2228" s="101">
        <f>_xll.qlInterestRateIndexMaturity(Currency&amp;"ibor"&amp;Tenor,BA2228,Trigger)</f>
        <v>55332</v>
      </c>
      <c r="BC2228" s="246">
        <f>_xll.qlIndexFixing($AC$5,AZ2228,TRUE,_xll.ohTrigger(Trigger,Trigger12M))</f>
        <v>1.7773442837272547E-2</v>
      </c>
      <c r="BD2228" s="246">
        <f>_xll.qlIndexFixing($BE$1,AZ2228,TRUE,_xll.ohTrigger(Trigger,Trigger12M))</f>
        <v>1.7800942692129829E-2</v>
      </c>
    </row>
    <row r="2229" spans="51:56" ht="11.25" customHeight="1" x14ac:dyDescent="0.25">
      <c r="AY2229" s="102" t="s">
        <v>83</v>
      </c>
      <c r="AZ2229" s="101">
        <f>_xll.qlInterestRateIndexFixingDate(Currency&amp;"ibor"&amp;Tenor,BA2229,Trigger)</f>
        <v>54970</v>
      </c>
      <c r="BA2229" s="101">
        <f>_xll.qlCalendarAdvance(Calendar,BA2228,AY2229,"f",,Trigger)</f>
        <v>54974</v>
      </c>
      <c r="BB2229" s="101">
        <f>_xll.qlInterestRateIndexMaturity(Currency&amp;"ibor"&amp;Tenor,BA2229,Trigger)</f>
        <v>55339</v>
      </c>
      <c r="BC2229" s="246">
        <f>_xll.qlIndexFixing($AC$5,AZ2229,TRUE,_xll.ohTrigger(Trigger,Trigger12M))</f>
        <v>1.7767283052328733E-2</v>
      </c>
      <c r="BD2229" s="246">
        <f>_xll.qlIndexFixing($BE$1,AZ2229,TRUE,_xll.ohTrigger(Trigger,Trigger12M))</f>
        <v>1.7794790548872969E-2</v>
      </c>
    </row>
    <row r="2230" spans="51:56" ht="11.25" customHeight="1" x14ac:dyDescent="0.25">
      <c r="AY2230" s="102" t="s">
        <v>83</v>
      </c>
      <c r="AZ2230" s="101">
        <f>_xll.qlInterestRateIndexFixingDate(Currency&amp;"ibor"&amp;Tenor,BA2230,Trigger)</f>
        <v>54977</v>
      </c>
      <c r="BA2230" s="101">
        <f>_xll.qlCalendarAdvance(Calendar,BA2229,AY2230,"f",,Trigger)</f>
        <v>54981</v>
      </c>
      <c r="BB2230" s="101">
        <f>_xll.qlInterestRateIndexMaturity(Currency&amp;"ibor"&amp;Tenor,BA2230,Trigger)</f>
        <v>55346</v>
      </c>
      <c r="BC2230" s="246">
        <f>_xll.qlIndexFixing($AC$5,AZ2230,TRUE,_xll.ohTrigger(Trigger,Trigger12M))</f>
        <v>1.7761134198602712E-2</v>
      </c>
      <c r="BD2230" s="246">
        <f>_xll.qlIndexFixing($BE$1,AZ2230,TRUE,_xll.ohTrigger(Trigger,Trigger12M))</f>
        <v>1.7788613423987947E-2</v>
      </c>
    </row>
    <row r="2231" spans="51:56" ht="11.25" customHeight="1" x14ac:dyDescent="0.25">
      <c r="AY2231" s="102" t="s">
        <v>83</v>
      </c>
      <c r="AZ2231" s="101">
        <f>_xll.qlInterestRateIndexFixingDate(Currency&amp;"ibor"&amp;Tenor,BA2231,Trigger)</f>
        <v>54984</v>
      </c>
      <c r="BA2231" s="101">
        <f>_xll.qlCalendarAdvance(Calendar,BA2230,AY2231,"f",,Trigger)</f>
        <v>54988</v>
      </c>
      <c r="BB2231" s="101">
        <f>_xll.qlInterestRateIndexMaturity(Currency&amp;"ibor"&amp;Tenor,BA2231,Trigger)</f>
        <v>55353</v>
      </c>
      <c r="BC2231" s="246">
        <f>_xll.qlIndexFixing($AC$5,AZ2231,TRUE,_xll.ohTrigger(Trigger,Trigger12M))</f>
        <v>1.7754979000517573E-2</v>
      </c>
      <c r="BD2231" s="246">
        <f>_xll.qlIndexFixing($BE$1,AZ2231,TRUE,_xll.ohTrigger(Trigger,Trigger12M))</f>
        <v>1.77824113179362E-2</v>
      </c>
    </row>
    <row r="2232" spans="51:56" ht="11.25" customHeight="1" x14ac:dyDescent="0.25">
      <c r="AY2232" s="102" t="s">
        <v>83</v>
      </c>
      <c r="AZ2232" s="101">
        <f>_xll.qlInterestRateIndexFixingDate(Currency&amp;"ibor"&amp;Tenor,BA2232,Trigger)</f>
        <v>54991</v>
      </c>
      <c r="BA2232" s="101">
        <f>_xll.qlCalendarAdvance(Calendar,BA2231,AY2232,"f",,Trigger)</f>
        <v>54995</v>
      </c>
      <c r="BB2232" s="101">
        <f>_xll.qlInterestRateIndexMaturity(Currency&amp;"ibor"&amp;Tenor,BA2232,Trigger)</f>
        <v>55360</v>
      </c>
      <c r="BC2232" s="246">
        <f>_xll.qlIndexFixing($AC$5,AZ2232,TRUE,_xll.ohTrigger(Trigger,Trigger12M))</f>
        <v>1.7748817458191134E-2</v>
      </c>
      <c r="BD2232" s="246">
        <f>_xll.qlIndexFixing($BE$1,AZ2232,TRUE,_xll.ohTrigger(Trigger,Trigger12M))</f>
        <v>1.7776184231180919E-2</v>
      </c>
    </row>
    <row r="2233" spans="51:56" ht="11.25" customHeight="1" x14ac:dyDescent="0.25">
      <c r="AY2233" s="102" t="s">
        <v>83</v>
      </c>
      <c r="AZ2233" s="101">
        <f>_xll.qlInterestRateIndexFixingDate(Currency&amp;"ibor"&amp;Tenor,BA2233,Trigger)</f>
        <v>54998</v>
      </c>
      <c r="BA2233" s="101">
        <f>_xll.qlCalendarAdvance(Calendar,BA2232,AY2233,"f",,Trigger)</f>
        <v>55002</v>
      </c>
      <c r="BB2233" s="101">
        <f>_xll.qlInterestRateIndexMaturity(Currency&amp;"ibor"&amp;Tenor,BA2233,Trigger)</f>
        <v>55367</v>
      </c>
      <c r="BC2233" s="246">
        <f>_xll.qlIndexFixing($AC$5,AZ2233,TRUE,_xll.ohTrigger(Trigger,Trigger12M))</f>
        <v>1.7742649571739693E-2</v>
      </c>
      <c r="BD2233" s="246">
        <f>_xll.qlIndexFixing($BE$1,AZ2233,TRUE,_xll.ohTrigger(Trigger,Trigger12M))</f>
        <v>1.7769932164187707E-2</v>
      </c>
    </row>
    <row r="2234" spans="51:56" ht="11.25" customHeight="1" x14ac:dyDescent="0.25">
      <c r="AY2234" s="102" t="s">
        <v>83</v>
      </c>
      <c r="AZ2234" s="101">
        <f>_xll.qlInterestRateIndexFixingDate(Currency&amp;"ibor"&amp;Tenor,BA2234,Trigger)</f>
        <v>55005</v>
      </c>
      <c r="BA2234" s="101">
        <f>_xll.qlCalendarAdvance(Calendar,BA2233,AY2234,"f",,Trigger)</f>
        <v>55009</v>
      </c>
      <c r="BB2234" s="101">
        <f>_xll.qlInterestRateIndexMaturity(Currency&amp;"ibor"&amp;Tenor,BA2234,Trigger)</f>
        <v>55374</v>
      </c>
      <c r="BC2234" s="246">
        <f>_xll.qlIndexFixing($AC$5,AZ2234,TRUE,_xll.ohTrigger(Trigger,Trigger12M))</f>
        <v>1.7736475341281286E-2</v>
      </c>
      <c r="BD2234" s="246">
        <f>_xll.qlIndexFixing($BE$1,AZ2234,TRUE,_xll.ohTrigger(Trigger,Trigger12M))</f>
        <v>1.7763655117422818E-2</v>
      </c>
    </row>
    <row r="2235" spans="51:56" ht="11.25" customHeight="1" x14ac:dyDescent="0.25">
      <c r="AY2235" s="102" t="s">
        <v>83</v>
      </c>
      <c r="AZ2235" s="101">
        <f>_xll.qlInterestRateIndexFixingDate(Currency&amp;"ibor"&amp;Tenor,BA2235,Trigger)</f>
        <v>55012</v>
      </c>
      <c r="BA2235" s="101">
        <f>_xll.qlCalendarAdvance(Calendar,BA2234,AY2235,"f",,Trigger)</f>
        <v>55016</v>
      </c>
      <c r="BB2235" s="101">
        <f>_xll.qlInterestRateIndexMaturity(Currency&amp;"ibor"&amp;Tenor,BA2235,Trigger)</f>
        <v>55381</v>
      </c>
      <c r="BC2235" s="246">
        <f>_xll.qlIndexFixing($AC$5,AZ2235,TRUE,_xll.ohTrigger(Trigger,Trigger12M))</f>
        <v>1.773029476693308E-2</v>
      </c>
      <c r="BD2235" s="246">
        <f>_xll.qlIndexFixing($BE$1,AZ2235,TRUE,_xll.ohTrigger(Trigger,Trigger12M))</f>
        <v>1.7757353091356232E-2</v>
      </c>
    </row>
    <row r="2236" spans="51:56" ht="11.25" customHeight="1" x14ac:dyDescent="0.25">
      <c r="AY2236" s="102" t="s">
        <v>83</v>
      </c>
      <c r="AZ2236" s="101">
        <f>_xll.qlInterestRateIndexFixingDate(Currency&amp;"ibor"&amp;Tenor,BA2236,Trigger)</f>
        <v>55019</v>
      </c>
      <c r="BA2236" s="101">
        <f>_xll.qlCalendarAdvance(Calendar,BA2235,AY2236,"f",,Trigger)</f>
        <v>55023</v>
      </c>
      <c r="BB2236" s="101">
        <f>_xll.qlInterestRateIndexMaturity(Currency&amp;"ibor"&amp;Tenor,BA2236,Trigger)</f>
        <v>55388</v>
      </c>
      <c r="BC2236" s="246">
        <f>_xll.qlIndexFixing($AC$5,AZ2236,TRUE,_xll.ohTrigger(Trigger,Trigger12M))</f>
        <v>1.7724107848812905E-2</v>
      </c>
      <c r="BD2236" s="246">
        <f>_xll.qlIndexFixing($BE$1,AZ2236,TRUE,_xll.ohTrigger(Trigger,Trigger12M))</f>
        <v>1.775102608645859E-2</v>
      </c>
    </row>
    <row r="2237" spans="51:56" ht="11.25" customHeight="1" x14ac:dyDescent="0.25">
      <c r="AY2237" s="102" t="s">
        <v>83</v>
      </c>
      <c r="AZ2237" s="101">
        <f>_xll.qlInterestRateIndexFixingDate(Currency&amp;"ibor"&amp;Tenor,BA2237,Trigger)</f>
        <v>55026</v>
      </c>
      <c r="BA2237" s="101">
        <f>_xll.qlCalendarAdvance(Calendar,BA2236,AY2237,"f",,Trigger)</f>
        <v>55030</v>
      </c>
      <c r="BB2237" s="101">
        <f>_xll.qlInterestRateIndexMaturity(Currency&amp;"ibor"&amp;Tenor,BA2237,Trigger)</f>
        <v>55395</v>
      </c>
      <c r="BC2237" s="246">
        <f>_xll.qlIndexFixing($AC$5,AZ2237,TRUE,_xll.ohTrigger(Trigger,Trigger12M))</f>
        <v>1.7717914587038138E-2</v>
      </c>
      <c r="BD2237" s="246">
        <f>_xll.qlIndexFixing($BE$1,AZ2237,TRUE,_xll.ohTrigger(Trigger,Trigger12M))</f>
        <v>1.7744674103202275E-2</v>
      </c>
    </row>
    <row r="2238" spans="51:56" ht="11.25" customHeight="1" x14ac:dyDescent="0.25">
      <c r="AY2238" s="102" t="s">
        <v>83</v>
      </c>
      <c r="AZ2238" s="101">
        <f>_xll.qlInterestRateIndexFixingDate(Currency&amp;"ibor"&amp;Tenor,BA2238,Trigger)</f>
        <v>55033</v>
      </c>
      <c r="BA2238" s="101">
        <f>_xll.qlCalendarAdvance(Calendar,BA2237,AY2238,"f",,Trigger)</f>
        <v>55037</v>
      </c>
      <c r="BB2238" s="101">
        <f>_xll.qlInterestRateIndexMaturity(Currency&amp;"ibor"&amp;Tenor,BA2238,Trigger)</f>
        <v>55402</v>
      </c>
      <c r="BC2238" s="246">
        <f>_xll.qlIndexFixing($AC$5,AZ2238,TRUE,_xll.ohTrigger(Trigger,Trigger12M))</f>
        <v>1.7711714981727484E-2</v>
      </c>
      <c r="BD2238" s="246">
        <f>_xll.qlIndexFixing($BE$1,AZ2238,TRUE,_xll.ohTrigger(Trigger,Trigger12M))</f>
        <v>1.7738297142061654E-2</v>
      </c>
    </row>
    <row r="2239" spans="51:56" ht="11.25" customHeight="1" x14ac:dyDescent="0.25">
      <c r="AY2239" s="102" t="s">
        <v>83</v>
      </c>
      <c r="AZ2239" s="101">
        <f>_xll.qlInterestRateIndexFixingDate(Currency&amp;"ibor"&amp;Tenor,BA2239,Trigger)</f>
        <v>55040</v>
      </c>
      <c r="BA2239" s="101">
        <f>_xll.qlCalendarAdvance(Calendar,BA2238,AY2239,"f",,Trigger)</f>
        <v>55044</v>
      </c>
      <c r="BB2239" s="101">
        <f>_xll.qlInterestRateIndexMaturity(Currency&amp;"ibor"&amp;Tenor,BA2239,Trigger)</f>
        <v>55409</v>
      </c>
      <c r="BC2239" s="246">
        <f>_xll.qlIndexFixing($AC$5,AZ2239,TRUE,_xll.ohTrigger(Trigger,Trigger12M))</f>
        <v>1.770550903299789E-2</v>
      </c>
      <c r="BD2239" s="246">
        <f>_xll.qlIndexFixing($BE$1,AZ2239,TRUE,_xll.ohTrigger(Trigger,Trigger12M))</f>
        <v>1.7731895203513495E-2</v>
      </c>
    </row>
    <row r="2240" spans="51:56" ht="11.25" customHeight="1" x14ac:dyDescent="0.25">
      <c r="AY2240" s="102" t="s">
        <v>83</v>
      </c>
      <c r="AZ2240" s="101">
        <f>_xll.qlInterestRateIndexFixingDate(Currency&amp;"ibor"&amp;Tenor,BA2240,Trigger)</f>
        <v>55047</v>
      </c>
      <c r="BA2240" s="101">
        <f>_xll.qlCalendarAdvance(Calendar,BA2239,AY2240,"f",,Trigger)</f>
        <v>55051</v>
      </c>
      <c r="BB2240" s="101">
        <f>_xll.qlInterestRateIndexMaturity(Currency&amp;"ibor"&amp;Tenor,BA2240,Trigger)</f>
        <v>55416</v>
      </c>
      <c r="BC2240" s="246">
        <f>_xll.qlIndexFixing($AC$5,AZ2240,TRUE,_xll.ohTrigger(Trigger,Trigger12M))</f>
        <v>1.7699296740967835E-2</v>
      </c>
      <c r="BD2240" s="246">
        <f>_xll.qlIndexFixing($BE$1,AZ2240,TRUE,_xll.ohTrigger(Trigger,Trigger12M))</f>
        <v>1.7725468288036533E-2</v>
      </c>
    </row>
    <row r="2241" spans="51:56" ht="11.25" customHeight="1" x14ac:dyDescent="0.25">
      <c r="AY2241" s="102" t="s">
        <v>83</v>
      </c>
      <c r="AZ2241" s="101">
        <f>_xll.qlInterestRateIndexFixingDate(Currency&amp;"ibor"&amp;Tenor,BA2241,Trigger)</f>
        <v>55054</v>
      </c>
      <c r="BA2241" s="101">
        <f>_xll.qlCalendarAdvance(Calendar,BA2240,AY2241,"f",,Trigger)</f>
        <v>55058</v>
      </c>
      <c r="BB2241" s="101">
        <f>_xll.qlInterestRateIndexMaturity(Currency&amp;"ibor"&amp;Tenor,BA2241,Trigger)</f>
        <v>55423</v>
      </c>
      <c r="BC2241" s="246">
        <f>_xll.qlIndexFixing($AC$5,AZ2241,TRUE,_xll.ohTrigger(Trigger,Trigger12M))</f>
        <v>1.7693078105755801E-2</v>
      </c>
      <c r="BD2241" s="246">
        <f>_xll.qlIndexFixing($BE$1,AZ2241,TRUE,_xll.ohTrigger(Trigger,Trigger12M))</f>
        <v>1.7719016396110392E-2</v>
      </c>
    </row>
    <row r="2242" spans="51:56" ht="11.25" customHeight="1" x14ac:dyDescent="0.25">
      <c r="AY2242" s="102" t="s">
        <v>83</v>
      </c>
      <c r="AZ2242" s="101">
        <f>_xll.qlInterestRateIndexFixingDate(Currency&amp;"ibor"&amp;Tenor,BA2242,Trigger)</f>
        <v>55061</v>
      </c>
      <c r="BA2242" s="101">
        <f>_xll.qlCalendarAdvance(Calendar,BA2241,AY2242,"f",,Trigger)</f>
        <v>55065</v>
      </c>
      <c r="BB2242" s="101">
        <f>_xll.qlInterestRateIndexMaturity(Currency&amp;"ibor"&amp;Tenor,BA2242,Trigger)</f>
        <v>55430</v>
      </c>
      <c r="BC2242" s="246">
        <f>_xll.qlIndexFixing($AC$5,AZ2242,TRUE,_xll.ohTrigger(Trigger,Trigger12M))</f>
        <v>1.7686853127480268E-2</v>
      </c>
      <c r="BD2242" s="246">
        <f>_xll.qlIndexFixing($BE$1,AZ2242,TRUE,_xll.ohTrigger(Trigger,Trigger12M))</f>
        <v>1.7712539528216872E-2</v>
      </c>
    </row>
    <row r="2243" spans="51:56" ht="11.25" customHeight="1" x14ac:dyDescent="0.25">
      <c r="AY2243" s="102" t="s">
        <v>83</v>
      </c>
      <c r="AZ2243" s="101">
        <f>_xll.qlInterestRateIndexFixingDate(Currency&amp;"ibor"&amp;Tenor,BA2243,Trigger)</f>
        <v>55068</v>
      </c>
      <c r="BA2243" s="101">
        <f>_xll.qlCalendarAdvance(Calendar,BA2242,AY2243,"f",,Trigger)</f>
        <v>55072</v>
      </c>
      <c r="BB2243" s="101">
        <f>_xll.qlInterestRateIndexMaturity(Currency&amp;"ibor"&amp;Tenor,BA2243,Trigger)</f>
        <v>55437</v>
      </c>
      <c r="BC2243" s="246">
        <f>_xll.qlIndexFixing($AC$5,AZ2243,TRUE,_xll.ohTrigger(Trigger,Trigger12M))</f>
        <v>1.7680621806259279E-2</v>
      </c>
      <c r="BD2243" s="246">
        <f>_xll.qlIndexFixing($BE$1,AZ2243,TRUE,_xll.ohTrigger(Trigger,Trigger12M))</f>
        <v>1.7706037684840411E-2</v>
      </c>
    </row>
    <row r="2244" spans="51:56" ht="11.25" customHeight="1" x14ac:dyDescent="0.25">
      <c r="AY2244" s="102" t="s">
        <v>83</v>
      </c>
      <c r="AZ2244" s="101">
        <f>_xll.qlInterestRateIndexFixingDate(Currency&amp;"ibor"&amp;Tenor,BA2244,Trigger)</f>
        <v>55075</v>
      </c>
      <c r="BA2244" s="101">
        <f>_xll.qlCalendarAdvance(Calendar,BA2243,AY2244,"f",,Trigger)</f>
        <v>55079</v>
      </c>
      <c r="BB2244" s="101">
        <f>_xll.qlInterestRateIndexMaturity(Currency&amp;"ibor"&amp;Tenor,BA2244,Trigger)</f>
        <v>55444</v>
      </c>
      <c r="BC2244" s="246">
        <f>_xll.qlIndexFixing($AC$5,AZ2244,TRUE,_xll.ohTrigger(Trigger,Trigger12M))</f>
        <v>1.767438414221131E-2</v>
      </c>
      <c r="BD2244" s="246">
        <f>_xll.qlIndexFixing($BE$1,AZ2244,TRUE,_xll.ohTrigger(Trigger,Trigger12M))</f>
        <v>1.7699510866466539E-2</v>
      </c>
    </row>
    <row r="2245" spans="51:56" ht="11.25" customHeight="1" x14ac:dyDescent="0.25">
      <c r="AY2245" s="102" t="s">
        <v>83</v>
      </c>
      <c r="AZ2245" s="101">
        <f>_xll.qlInterestRateIndexFixingDate(Currency&amp;"ibor"&amp;Tenor,BA2245,Trigger)</f>
        <v>55082</v>
      </c>
      <c r="BA2245" s="101">
        <f>_xll.qlCalendarAdvance(Calendar,BA2244,AY2245,"f",,Trigger)</f>
        <v>55086</v>
      </c>
      <c r="BB2245" s="101">
        <f>_xll.qlInterestRateIndexMaturity(Currency&amp;"ibor"&amp;Tenor,BA2245,Trigger)</f>
        <v>55451</v>
      </c>
      <c r="BC2245" s="246">
        <f>_xll.qlIndexFixing($AC$5,AZ2245,TRUE,_xll.ohTrigger(Trigger,Trigger12M))</f>
        <v>1.7668140135455507E-2</v>
      </c>
      <c r="BD2245" s="246">
        <f>_xll.qlIndexFixing($BE$1,AZ2245,TRUE,_xll.ohTrigger(Trigger,Trigger12M))</f>
        <v>1.7692959073582971E-2</v>
      </c>
    </row>
    <row r="2246" spans="51:56" ht="11.25" customHeight="1" x14ac:dyDescent="0.25">
      <c r="AY2246" s="102" t="s">
        <v>83</v>
      </c>
      <c r="AZ2246" s="101">
        <f>_xll.qlInterestRateIndexFixingDate(Currency&amp;"ibor"&amp;Tenor,BA2246,Trigger)</f>
        <v>55089</v>
      </c>
      <c r="BA2246" s="101">
        <f>_xll.qlCalendarAdvance(Calendar,BA2245,AY2246,"f",,Trigger)</f>
        <v>55093</v>
      </c>
      <c r="BB2246" s="101">
        <f>_xll.qlInterestRateIndexMaturity(Currency&amp;"ibor"&amp;Tenor,BA2246,Trigger)</f>
        <v>55458</v>
      </c>
      <c r="BC2246" s="246">
        <f>_xll.qlIndexFixing($AC$5,AZ2246,TRUE,_xll.ohTrigger(Trigger,Trigger12M))</f>
        <v>1.7661889786110344E-2</v>
      </c>
      <c r="BD2246" s="246">
        <f>_xll.qlIndexFixing($BE$1,AZ2246,TRUE,_xll.ohTrigger(Trigger,Trigger12M))</f>
        <v>1.7686382306678964E-2</v>
      </c>
    </row>
    <row r="2247" spans="51:56" ht="11.25" customHeight="1" x14ac:dyDescent="0.25">
      <c r="AY2247" s="102" t="s">
        <v>83</v>
      </c>
      <c r="AZ2247" s="101">
        <f>_xll.qlInterestRateIndexFixingDate(Currency&amp;"ibor"&amp;Tenor,BA2247,Trigger)</f>
        <v>55096</v>
      </c>
      <c r="BA2247" s="101">
        <f>_xll.qlCalendarAdvance(Calendar,BA2246,AY2247,"f",,Trigger)</f>
        <v>55100</v>
      </c>
      <c r="BB2247" s="101">
        <f>_xll.qlInterestRateIndexMaturity(Currency&amp;"ibor"&amp;Tenor,BA2247,Trigger)</f>
        <v>55465</v>
      </c>
      <c r="BC2247" s="246">
        <f>_xll.qlIndexFixing($AC$5,AZ2247,TRUE,_xll.ohTrigger(Trigger,Trigger12M))</f>
        <v>1.765563309429518E-2</v>
      </c>
      <c r="BD2247" s="246">
        <f>_xll.qlIndexFixing($BE$1,AZ2247,TRUE,_xll.ohTrigger(Trigger,Trigger12M))</f>
        <v>1.7679780566246178E-2</v>
      </c>
    </row>
    <row r="2248" spans="51:56" ht="11.25" customHeight="1" x14ac:dyDescent="0.25">
      <c r="AY2248" s="102" t="s">
        <v>83</v>
      </c>
      <c r="AZ2248" s="101">
        <f>_xll.qlInterestRateIndexFixingDate(Currency&amp;"ibor"&amp;Tenor,BA2248,Trigger)</f>
        <v>55103</v>
      </c>
      <c r="BA2248" s="101">
        <f>_xll.qlCalendarAdvance(Calendar,BA2247,AY2248,"f",,Trigger)</f>
        <v>55107</v>
      </c>
      <c r="BB2248" s="101">
        <f>_xll.qlInterestRateIndexMaturity(Currency&amp;"ibor"&amp;Tenor,BA2248,Trigger)</f>
        <v>55472</v>
      </c>
      <c r="BC2248" s="246">
        <f>_xll.qlIndexFixing($AC$5,AZ2248,TRUE,_xll.ohTrigger(Trigger,Trigger12M))</f>
        <v>1.7649370060128716E-2</v>
      </c>
      <c r="BD2248" s="246">
        <f>_xll.qlIndexFixing($BE$1,AZ2248,TRUE,_xll.ohTrigger(Trigger,Trigger12M))</f>
        <v>1.7673153852777585E-2</v>
      </c>
    </row>
    <row r="2249" spans="51:56" ht="11.25" customHeight="1" x14ac:dyDescent="0.25">
      <c r="AY2249" s="102" t="s">
        <v>83</v>
      </c>
      <c r="AZ2249" s="101">
        <f>_xll.qlInterestRateIndexFixingDate(Currency&amp;"ibor"&amp;Tenor,BA2249,Trigger)</f>
        <v>55110</v>
      </c>
      <c r="BA2249" s="101">
        <f>_xll.qlCalendarAdvance(Calendar,BA2248,AY2249,"f",,Trigger)</f>
        <v>55114</v>
      </c>
      <c r="BB2249" s="101">
        <f>_xll.qlInterestRateIndexMaturity(Currency&amp;"ibor"&amp;Tenor,BA2249,Trigger)</f>
        <v>55479</v>
      </c>
      <c r="BC2249" s="246">
        <f>_xll.qlIndexFixing($AC$5,AZ2249,TRUE,_xll.ohTrigger(Trigger,Trigger12M))</f>
        <v>1.7643100683730307E-2</v>
      </c>
      <c r="BD2249" s="246">
        <f>_xll.qlIndexFixing($BE$1,AZ2249,TRUE,_xll.ohTrigger(Trigger,Trigger12M))</f>
        <v>1.7666502166768138E-2</v>
      </c>
    </row>
    <row r="2250" spans="51:56" ht="11.25" customHeight="1" x14ac:dyDescent="0.25">
      <c r="AY2250" s="102" t="s">
        <v>83</v>
      </c>
      <c r="AZ2250" s="101">
        <f>_xll.qlInterestRateIndexFixingDate(Currency&amp;"ibor"&amp;Tenor,BA2250,Trigger)</f>
        <v>55117</v>
      </c>
      <c r="BA2250" s="101">
        <f>_xll.qlCalendarAdvance(Calendar,BA2249,AY2250,"f",,Trigger)</f>
        <v>55121</v>
      </c>
      <c r="BB2250" s="101">
        <f>_xll.qlInterestRateIndexMaturity(Currency&amp;"ibor"&amp;Tenor,BA2250,Trigger)</f>
        <v>55486</v>
      </c>
      <c r="BC2250" s="246">
        <f>_xll.qlIndexFixing($AC$5,AZ2250,TRUE,_xll.ohTrigger(Trigger,Trigger12M))</f>
        <v>1.7636824965219088E-2</v>
      </c>
      <c r="BD2250" s="246">
        <f>_xll.qlIndexFixing($BE$1,AZ2250,TRUE,_xll.ohTrigger(Trigger,Trigger12M))</f>
        <v>1.7659825508715189E-2</v>
      </c>
    </row>
    <row r="2251" spans="51:56" ht="11.25" customHeight="1" x14ac:dyDescent="0.25">
      <c r="AY2251" s="102" t="s">
        <v>83</v>
      </c>
      <c r="AZ2251" s="101">
        <f>_xll.qlInterestRateIndexFixingDate(Currency&amp;"ibor"&amp;Tenor,BA2251,Trigger)</f>
        <v>55124</v>
      </c>
      <c r="BA2251" s="101">
        <f>_xll.qlCalendarAdvance(Calendar,BA2250,AY2251,"f",,Trigger)</f>
        <v>55128</v>
      </c>
      <c r="BB2251" s="101">
        <f>_xll.qlInterestRateIndexMaturity(Currency&amp;"ibor"&amp;Tenor,BA2251,Trigger)</f>
        <v>55493</v>
      </c>
      <c r="BC2251" s="246">
        <f>_xll.qlIndexFixing($AC$5,AZ2251,TRUE,_xll.ohTrigger(Trigger,Trigger12M))</f>
        <v>1.7630542904714202E-2</v>
      </c>
      <c r="BD2251" s="246">
        <f>_xll.qlIndexFixing($BE$1,AZ2251,TRUE,_xll.ohTrigger(Trigger,Trigger12M))</f>
        <v>1.7653123879117188E-2</v>
      </c>
    </row>
    <row r="2252" spans="51:56" ht="11.25" customHeight="1" x14ac:dyDescent="0.25">
      <c r="AY2252" s="102" t="s">
        <v>83</v>
      </c>
      <c r="AZ2252" s="101">
        <f>_xll.qlInterestRateIndexFixingDate(Currency&amp;"ibor"&amp;Tenor,BA2252,Trigger)</f>
        <v>55131</v>
      </c>
      <c r="BA2252" s="101">
        <f>_xll.qlCalendarAdvance(Calendar,BA2251,AY2252,"f",,Trigger)</f>
        <v>55135</v>
      </c>
      <c r="BB2252" s="101">
        <f>_xll.qlInterestRateIndexMaturity(Currency&amp;"ibor"&amp;Tenor,BA2252,Trigger)</f>
        <v>55500</v>
      </c>
      <c r="BC2252" s="246">
        <f>_xll.qlIndexFixing($AC$5,AZ2252,TRUE,_xll.ohTrigger(Trigger,Trigger12M))</f>
        <v>1.7624254502335877E-2</v>
      </c>
      <c r="BD2252" s="246">
        <f>_xll.qlIndexFixing($BE$1,AZ2252,TRUE,_xll.ohTrigger(Trigger,Trigger12M))</f>
        <v>1.7646397278474779E-2</v>
      </c>
    </row>
    <row r="2253" spans="51:56" ht="11.25" customHeight="1" x14ac:dyDescent="0.25">
      <c r="AY2253" s="102" t="s">
        <v>83</v>
      </c>
      <c r="AZ2253" s="101">
        <f>_xll.qlInterestRateIndexFixingDate(Currency&amp;"ibor"&amp;Tenor,BA2253,Trigger)</f>
        <v>55138</v>
      </c>
      <c r="BA2253" s="101">
        <f>_xll.qlCalendarAdvance(Calendar,BA2252,AY2253,"f",,Trigger)</f>
        <v>55142</v>
      </c>
      <c r="BB2253" s="101">
        <f>_xll.qlInterestRateIndexMaturity(Currency&amp;"ibor"&amp;Tenor,BA2253,Trigger)</f>
        <v>55507</v>
      </c>
      <c r="BC2253" s="246">
        <f>_xll.qlIndexFixing($AC$5,AZ2253,TRUE,_xll.ohTrigger(Trigger,Trigger12M))</f>
        <v>1.7617959758203031E-2</v>
      </c>
      <c r="BD2253" s="246">
        <f>_xll.qlIndexFixing($BE$1,AZ2253,TRUE,_xll.ohTrigger(Trigger,Trigger12M))</f>
        <v>1.7639645707290787E-2</v>
      </c>
    </row>
    <row r="2254" spans="51:56" ht="11.25" customHeight="1" x14ac:dyDescent="0.25">
      <c r="AY2254" s="102" t="s">
        <v>83</v>
      </c>
      <c r="AZ2254" s="101">
        <f>_xll.qlInterestRateIndexFixingDate(Currency&amp;"ibor"&amp;Tenor,BA2254,Trigger)</f>
        <v>55144</v>
      </c>
      <c r="BA2254" s="101">
        <f>_xll.qlCalendarAdvance(Calendar,BA2253,AY2254,"f",,Trigger)</f>
        <v>55149</v>
      </c>
      <c r="BB2254" s="101">
        <f>_xll.qlInterestRateIndexMaturity(Currency&amp;"ibor"&amp;Tenor,BA2254,Trigger)</f>
        <v>55514</v>
      </c>
      <c r="BC2254" s="246">
        <f>_xll.qlIndexFixing($AC$5,AZ2254,TRUE,_xll.ohTrigger(Trigger,Trigger12M))</f>
        <v>1.7611658672436557E-2</v>
      </c>
      <c r="BD2254" s="246">
        <f>_xll.qlIndexFixing($BE$1,AZ2254,TRUE,_xll.ohTrigger(Trigger,Trigger12M))</f>
        <v>1.7632869166069362E-2</v>
      </c>
    </row>
    <row r="2255" spans="51:56" ht="11.25" customHeight="1" x14ac:dyDescent="0.25">
      <c r="AY2255" s="102" t="s">
        <v>83</v>
      </c>
      <c r="AZ2255" s="101">
        <f>_xll.qlInterestRateIndexFixingDate(Currency&amp;"ibor"&amp;Tenor,BA2255,Trigger)</f>
        <v>55152</v>
      </c>
      <c r="BA2255" s="101">
        <f>_xll.qlCalendarAdvance(Calendar,BA2254,AY2255,"f",,Trigger)</f>
        <v>55156</v>
      </c>
      <c r="BB2255" s="101">
        <f>_xll.qlInterestRateIndexMaturity(Currency&amp;"ibor"&amp;Tenor,BA2255,Trigger)</f>
        <v>55521</v>
      </c>
      <c r="BC2255" s="246">
        <f>_xll.qlIndexFixing($AC$5,AZ2255,TRUE,_xll.ohTrigger(Trigger,Trigger12M))</f>
        <v>1.7605351245155155E-2</v>
      </c>
      <c r="BD2255" s="246">
        <f>_xll.qlIndexFixing($BE$1,AZ2255,TRUE,_xll.ohTrigger(Trigger,Trigger12M))</f>
        <v>1.7626067655317056E-2</v>
      </c>
    </row>
    <row r="2256" spans="51:56" ht="11.25" customHeight="1" x14ac:dyDescent="0.25">
      <c r="AY2256" s="102" t="s">
        <v>83</v>
      </c>
      <c r="AZ2256" s="101">
        <f>_xll.qlInterestRateIndexFixingDate(Currency&amp;"ibor"&amp;Tenor,BA2256,Trigger)</f>
        <v>55159</v>
      </c>
      <c r="BA2256" s="101">
        <f>_xll.qlCalendarAdvance(Calendar,BA2255,AY2256,"f",,Trigger)</f>
        <v>55163</v>
      </c>
      <c r="BB2256" s="101">
        <f>_xll.qlInterestRateIndexMaturity(Currency&amp;"ibor"&amp;Tenor,BA2256,Trigger)</f>
        <v>55528</v>
      </c>
      <c r="BC2256" s="246">
        <f>_xll.qlIndexFixing($AC$5,AZ2256,TRUE,_xll.ohTrigger(Trigger,Trigger12M))</f>
        <v>1.7599037476479711E-2</v>
      </c>
      <c r="BD2256" s="246">
        <f>_xll.qlIndexFixing($BE$1,AZ2256,TRUE,_xll.ohTrigger(Trigger,Trigger12M))</f>
        <v>1.7619241175541516E-2</v>
      </c>
    </row>
    <row r="2257" spans="51:56" ht="11.25" customHeight="1" x14ac:dyDescent="0.25">
      <c r="AY2257" s="102" t="s">
        <v>83</v>
      </c>
      <c r="AZ2257" s="101">
        <f>_xll.qlInterestRateIndexFixingDate(Currency&amp;"ibor"&amp;Tenor,BA2257,Trigger)</f>
        <v>55166</v>
      </c>
      <c r="BA2257" s="101">
        <f>_xll.qlCalendarAdvance(Calendar,BA2256,AY2257,"f",,Trigger)</f>
        <v>55170</v>
      </c>
      <c r="BB2257" s="101">
        <f>_xll.qlInterestRateIndexMaturity(Currency&amp;"ibor"&amp;Tenor,BA2257,Trigger)</f>
        <v>55535</v>
      </c>
      <c r="BC2257" s="246">
        <f>_xll.qlIndexFixing($AC$5,AZ2257,TRUE,_xll.ohTrigger(Trigger,Trigger12M))</f>
        <v>1.7592717366530244E-2</v>
      </c>
      <c r="BD2257" s="246">
        <f>_xll.qlIndexFixing($BE$1,AZ2257,TRUE,_xll.ohTrigger(Trigger,Trigger12M))</f>
        <v>1.7612389727252802E-2</v>
      </c>
    </row>
    <row r="2258" spans="51:56" ht="11.25" customHeight="1" x14ac:dyDescent="0.25">
      <c r="AY2258" s="102" t="s">
        <v>83</v>
      </c>
      <c r="AZ2258" s="101">
        <f>_xll.qlInterestRateIndexFixingDate(Currency&amp;"ibor"&amp;Tenor,BA2258,Trigger)</f>
        <v>55173</v>
      </c>
      <c r="BA2258" s="101">
        <f>_xll.qlCalendarAdvance(Calendar,BA2257,AY2258,"f",,Trigger)</f>
        <v>55177</v>
      </c>
      <c r="BB2258" s="101">
        <f>_xll.qlInterestRateIndexMaturity(Currency&amp;"ibor"&amp;Tenor,BA2258,Trigger)</f>
        <v>55542</v>
      </c>
      <c r="BC2258" s="246">
        <f>_xll.qlIndexFixing($AC$5,AZ2258,TRUE,_xll.ohTrigger(Trigger,Trigger12M))</f>
        <v>1.7586390915426322E-2</v>
      </c>
      <c r="BD2258" s="246">
        <f>_xll.qlIndexFixing($BE$1,AZ2258,TRUE,_xll.ohTrigger(Trigger,Trigger12M))</f>
        <v>1.760551331096338E-2</v>
      </c>
    </row>
    <row r="2259" spans="51:56" ht="11.25" customHeight="1" x14ac:dyDescent="0.25">
      <c r="AY2259" s="102" t="s">
        <v>83</v>
      </c>
      <c r="AZ2259" s="101">
        <f>_xll.qlInterestRateIndexFixingDate(Currency&amp;"ibor"&amp;Tenor,BA2259,Trigger)</f>
        <v>55180</v>
      </c>
      <c r="BA2259" s="101">
        <f>_xll.qlCalendarAdvance(Calendar,BA2258,AY2259,"f",,Trigger)</f>
        <v>55184</v>
      </c>
      <c r="BB2259" s="101">
        <f>_xll.qlInterestRateIndexMaturity(Currency&amp;"ibor"&amp;Tenor,BA2259,Trigger)</f>
        <v>55549</v>
      </c>
      <c r="BC2259" s="246">
        <f>_xll.qlIndexFixing($AC$5,AZ2259,TRUE,_xll.ohTrigger(Trigger,Trigger12M))</f>
        <v>1.7580058123289062E-2</v>
      </c>
      <c r="BD2259" s="246">
        <f>_xll.qlIndexFixing($BE$1,AZ2259,TRUE,_xll.ohTrigger(Trigger,Trigger12M))</f>
        <v>1.7598611927186376E-2</v>
      </c>
    </row>
    <row r="2260" spans="51:56" ht="11.25" customHeight="1" x14ac:dyDescent="0.25">
      <c r="AY2260" s="102" t="s">
        <v>83</v>
      </c>
      <c r="AZ2260" s="101">
        <f>_xll.qlInterestRateIndexFixingDate(Currency&amp;"ibor"&amp;Tenor,BA2260,Trigger)</f>
        <v>55187</v>
      </c>
      <c r="BA2260" s="101">
        <f>_xll.qlCalendarAdvance(Calendar,BA2259,AY2260,"f",,Trigger)</f>
        <v>55191</v>
      </c>
      <c r="BB2260" s="101">
        <f>_xll.qlInterestRateIndexMaturity(Currency&amp;"ibor"&amp;Tenor,BA2260,Trigger)</f>
        <v>55556</v>
      </c>
      <c r="BC2260" s="246">
        <f>_xll.qlIndexFixing($AC$5,AZ2260,TRUE,_xll.ohTrigger(Trigger,Trigger12M))</f>
        <v>1.7573718990238907E-2</v>
      </c>
      <c r="BD2260" s="246">
        <f>_xll.qlIndexFixing($BE$1,AZ2260,TRUE,_xll.ohTrigger(Trigger,Trigger12M))</f>
        <v>1.7591685576437317E-2</v>
      </c>
    </row>
    <row r="2261" spans="51:56" ht="11.25" customHeight="1" x14ac:dyDescent="0.25">
      <c r="AY2261" s="102" t="s">
        <v>83</v>
      </c>
      <c r="AZ2261" s="101">
        <f>_xll.qlInterestRateIndexFixingDate(Currency&amp;"ibor"&amp;Tenor,BA2261,Trigger)</f>
        <v>55194</v>
      </c>
      <c r="BA2261" s="101">
        <f>_xll.qlCalendarAdvance(Calendar,BA2260,AY2261,"f",,Trigger)</f>
        <v>55198</v>
      </c>
      <c r="BB2261" s="101">
        <f>_xll.qlInterestRateIndexMaturity(Currency&amp;"ibor"&amp;Tenor,BA2261,Trigger)</f>
        <v>55563</v>
      </c>
      <c r="BC2261" s="246">
        <f>_xll.qlIndexFixing($AC$5,AZ2261,TRUE,_xll.ohTrigger(Trigger,Trigger12M))</f>
        <v>1.7567373516395878E-2</v>
      </c>
      <c r="BD2261" s="246">
        <f>_xll.qlIndexFixing($BE$1,AZ2261,TRUE,_xll.ohTrigger(Trigger,Trigger12M))</f>
        <v>1.7584734259233712E-2</v>
      </c>
    </row>
    <row r="2262" spans="51:56" ht="11.25" customHeight="1" x14ac:dyDescent="0.25">
      <c r="AY2262" s="102" t="s">
        <v>83</v>
      </c>
      <c r="AZ2262" s="101">
        <f>_xll.qlInterestRateIndexFixingDate(Currency&amp;"ibor"&amp;Tenor,BA2262,Trigger)</f>
        <v>55201</v>
      </c>
      <c r="BA2262" s="101">
        <f>_xll.qlCalendarAdvance(Calendar,BA2261,AY2262,"f",,Trigger)</f>
        <v>55205</v>
      </c>
      <c r="BB2262" s="101">
        <f>_xll.qlInterestRateIndexMaturity(Currency&amp;"ibor"&amp;Tenor,BA2262,Trigger)</f>
        <v>55570</v>
      </c>
      <c r="BC2262" s="246">
        <f>_xll.qlIndexFixing($AC$5,AZ2262,TRUE,_xll.ohTrigger(Trigger,Trigger12M))</f>
        <v>1.7561021701881299E-2</v>
      </c>
      <c r="BD2262" s="246">
        <f>_xll.qlIndexFixing($BE$1,AZ2262,TRUE,_xll.ohTrigger(Trigger,Trigger12M))</f>
        <v>1.7577757976095034E-2</v>
      </c>
    </row>
    <row r="2263" spans="51:56" ht="11.25" customHeight="1" x14ac:dyDescent="0.25">
      <c r="AY2263" s="102" t="s">
        <v>83</v>
      </c>
      <c r="AZ2263" s="101">
        <f>_xll.qlInterestRateIndexFixingDate(Currency&amp;"ibor"&amp;Tenor,BA2263,Trigger)</f>
        <v>55208</v>
      </c>
      <c r="BA2263" s="101">
        <f>_xll.qlCalendarAdvance(Calendar,BA2262,AY2263,"f",,Trigger)</f>
        <v>55212</v>
      </c>
      <c r="BB2263" s="101">
        <f>_xll.qlInterestRateIndexMaturity(Currency&amp;"ibor"&amp;Tenor,BA2263,Trigger)</f>
        <v>55578</v>
      </c>
      <c r="BC2263" s="246">
        <f>_xll.qlIndexFixing($AC$5,AZ2263,TRUE,_xll.ohTrigger(Trigger,Trigger12M))</f>
        <v>1.7554764991506707E-2</v>
      </c>
      <c r="BD2263" s="246">
        <f>_xll.qlIndexFixing($BE$1,AZ2263,TRUE,_xll.ohTrigger(Trigger,Trigger12M))</f>
        <v>1.7570666386251477E-2</v>
      </c>
    </row>
    <row r="2264" spans="51:56" ht="11.25" customHeight="1" x14ac:dyDescent="0.25">
      <c r="AY2264" s="102" t="s">
        <v>83</v>
      </c>
      <c r="AZ2264" s="101">
        <f>_xll.qlInterestRateIndexFixingDate(Currency&amp;"ibor"&amp;Tenor,BA2264,Trigger)</f>
        <v>55215</v>
      </c>
      <c r="BA2264" s="101">
        <f>_xll.qlCalendarAdvance(Calendar,BA2263,AY2264,"f",,Trigger)</f>
        <v>55219</v>
      </c>
      <c r="BB2264" s="101">
        <f>_xll.qlInterestRateIndexMaturity(Currency&amp;"ibor"&amp;Tenor,BA2264,Trigger)</f>
        <v>55585</v>
      </c>
      <c r="BC2264" s="246">
        <f>_xll.qlIndexFixing($AC$5,AZ2264,TRUE,_xll.ohTrigger(Trigger,Trigger12M))</f>
        <v>1.7548416266300829E-2</v>
      </c>
      <c r="BD2264" s="246">
        <f>_xll.qlIndexFixing($BE$1,AZ2264,TRUE,_xll.ohTrigger(Trigger,Trigger12M))</f>
        <v>1.7563638049798973E-2</v>
      </c>
    </row>
    <row r="2265" spans="51:56" ht="11.25" customHeight="1" x14ac:dyDescent="0.25">
      <c r="AY2265" s="102" t="s">
        <v>83</v>
      </c>
      <c r="AZ2265" s="101">
        <f>_xll.qlInterestRateIndexFixingDate(Currency&amp;"ibor"&amp;Tenor,BA2265,Trigger)</f>
        <v>55222</v>
      </c>
      <c r="BA2265" s="101">
        <f>_xll.qlCalendarAdvance(Calendar,BA2264,AY2265,"f",,Trigger)</f>
        <v>55226</v>
      </c>
      <c r="BB2265" s="101">
        <f>_xll.qlInterestRateIndexMaturity(Currency&amp;"ibor"&amp;Tenor,BA2265,Trigger)</f>
        <v>55592</v>
      </c>
      <c r="BC2265" s="246">
        <f>_xll.qlIndexFixing($AC$5,AZ2265,TRUE,_xll.ohTrigger(Trigger,Trigger12M))</f>
        <v>1.7542061217822116E-2</v>
      </c>
      <c r="BD2265" s="246">
        <f>_xll.qlIndexFixing($BE$1,AZ2265,TRUE,_xll.ohTrigger(Trigger,Trigger12M))</f>
        <v>1.7556584747946233E-2</v>
      </c>
    </row>
    <row r="2266" spans="51:56" ht="11.25" customHeight="1" x14ac:dyDescent="0.25">
      <c r="AY2266" s="102" t="s">
        <v>83</v>
      </c>
      <c r="AZ2266" s="101">
        <f>_xll.qlInterestRateIndexFixingDate(Currency&amp;"ibor"&amp;Tenor,BA2266,Trigger)</f>
        <v>55229</v>
      </c>
      <c r="BA2266" s="101">
        <f>_xll.qlCalendarAdvance(Calendar,BA2265,AY2266,"f",,Trigger)</f>
        <v>55233</v>
      </c>
      <c r="BB2266" s="101">
        <f>_xll.qlInterestRateIndexMaturity(Currency&amp;"ibor"&amp;Tenor,BA2266,Trigger)</f>
        <v>55599</v>
      </c>
      <c r="BC2266" s="246">
        <f>_xll.qlIndexFixing($AC$5,AZ2266,TRUE,_xll.ohTrigger(Trigger,Trigger12M))</f>
        <v>1.7535699846192219E-2</v>
      </c>
      <c r="BD2266" s="246">
        <f>_xll.qlIndexFixing($BE$1,AZ2266,TRUE,_xll.ohTrigger(Trigger,Trigger12M))</f>
        <v>1.7549506481221791E-2</v>
      </c>
    </row>
    <row r="2267" spans="51:56" ht="11.25" customHeight="1" x14ac:dyDescent="0.25">
      <c r="AY2267" s="102" t="s">
        <v>83</v>
      </c>
      <c r="AZ2267" s="101">
        <f>_xll.qlInterestRateIndexFixingDate(Currency&amp;"ibor"&amp;Tenor,BA2267,Trigger)</f>
        <v>55236</v>
      </c>
      <c r="BA2267" s="101">
        <f>_xll.qlCalendarAdvance(Calendar,BA2266,AY2267,"f",,Trigger)</f>
        <v>55240</v>
      </c>
      <c r="BB2267" s="101">
        <f>_xll.qlInterestRateIndexMaturity(Currency&amp;"ibor"&amp;Tenor,BA2267,Trigger)</f>
        <v>55606</v>
      </c>
      <c r="BC2267" s="246">
        <f>_xll.qlIndexFixing($AC$5,AZ2267,TRUE,_xll.ohTrigger(Trigger,Trigger12M))</f>
        <v>1.7529332151531917E-2</v>
      </c>
      <c r="BD2267" s="246">
        <f>_xll.qlIndexFixing($BE$1,AZ2267,TRUE,_xll.ohTrigger(Trigger,Trigger12M))</f>
        <v>1.7542403250155717E-2</v>
      </c>
    </row>
    <row r="2268" spans="51:56" ht="11.25" customHeight="1" x14ac:dyDescent="0.25">
      <c r="AY2268" s="102" t="s">
        <v>83</v>
      </c>
      <c r="AZ2268" s="101">
        <f>_xll.qlInterestRateIndexFixingDate(Currency&amp;"ibor"&amp;Tenor,BA2268,Trigger)</f>
        <v>55241</v>
      </c>
      <c r="BA2268" s="101">
        <f>_xll.qlCalendarAdvance(Calendar,BA2267,AY2268,"f",,Trigger)</f>
        <v>55247</v>
      </c>
      <c r="BB2268" s="101">
        <f>_xll.qlInterestRateIndexMaturity(Currency&amp;"ibor"&amp;Tenor,BA2268,Trigger)</f>
        <v>55613</v>
      </c>
      <c r="BC2268" s="246">
        <f>_xll.qlIndexFixing($AC$5,AZ2268,TRUE,_xll.ohTrigger(Trigger,Trigger12M))</f>
        <v>1.7522958133962423E-2</v>
      </c>
      <c r="BD2268" s="246">
        <f>_xll.qlIndexFixing($BE$1,AZ2268,TRUE,_xll.ohTrigger(Trigger,Trigger12M))</f>
        <v>1.7535275055280262E-2</v>
      </c>
    </row>
    <row r="2269" spans="51:56" ht="11.25" customHeight="1" x14ac:dyDescent="0.25">
      <c r="AY2269" s="102" t="s">
        <v>83</v>
      </c>
      <c r="AZ2269" s="101">
        <f>_xll.qlInterestRateIndexFixingDate(Currency&amp;"ibor"&amp;Tenor,BA2269,Trigger)</f>
        <v>55250</v>
      </c>
      <c r="BA2269" s="101">
        <f>_xll.qlCalendarAdvance(Calendar,BA2268,AY2269,"f",,Trigger)</f>
        <v>55254</v>
      </c>
      <c r="BB2269" s="101">
        <f>_xll.qlInterestRateIndexMaturity(Currency&amp;"ibor"&amp;Tenor,BA2269,Trigger)</f>
        <v>55620</v>
      </c>
      <c r="BC2269" s="246">
        <f>_xll.qlIndexFixing($AC$5,AZ2269,TRUE,_xll.ohTrigger(Trigger,Trigger12M))</f>
        <v>1.7516577793604736E-2</v>
      </c>
      <c r="BD2269" s="246">
        <f>_xll.qlIndexFixing($BE$1,AZ2269,TRUE,_xll.ohTrigger(Trigger,Trigger12M))</f>
        <v>1.7528121897129212E-2</v>
      </c>
    </row>
    <row r="2270" spans="51:56" ht="11.25" customHeight="1" x14ac:dyDescent="0.25">
      <c r="AY2270" s="102" t="s">
        <v>83</v>
      </c>
      <c r="AZ2270" s="101">
        <f>_xll.qlInterestRateIndexFixingDate(Currency&amp;"ibor"&amp;Tenor,BA2270,Trigger)</f>
        <v>55257</v>
      </c>
      <c r="BA2270" s="101">
        <f>_xll.qlCalendarAdvance(Calendar,BA2269,AY2270,"f",,Trigger)</f>
        <v>55261</v>
      </c>
      <c r="BB2270" s="101">
        <f>_xll.qlInterestRateIndexMaturity(Currency&amp;"ibor"&amp;Tenor,BA2270,Trigger)</f>
        <v>55627</v>
      </c>
      <c r="BC2270" s="246">
        <f>_xll.qlIndexFixing($AC$5,AZ2270,TRUE,_xll.ohTrigger(Trigger,Trigger12M))</f>
        <v>1.7510191130580943E-2</v>
      </c>
      <c r="BD2270" s="246">
        <f>_xll.qlIndexFixing($BE$1,AZ2270,TRUE,_xll.ohTrigger(Trigger,Trigger12M))</f>
        <v>1.7520943776238303E-2</v>
      </c>
    </row>
    <row r="2271" spans="51:56" ht="11.25" customHeight="1" x14ac:dyDescent="0.25">
      <c r="AY2271" s="102" t="s">
        <v>83</v>
      </c>
      <c r="AZ2271" s="101">
        <f>_xll.qlInterestRateIndexFixingDate(Currency&amp;"ibor"&amp;Tenor,BA2271,Trigger)</f>
        <v>55264</v>
      </c>
      <c r="BA2271" s="101">
        <f>_xll.qlCalendarAdvance(Calendar,BA2270,AY2271,"f",,Trigger)</f>
        <v>55268</v>
      </c>
      <c r="BB2271" s="101">
        <f>_xll.qlInterestRateIndexMaturity(Currency&amp;"ibor"&amp;Tenor,BA2271,Trigger)</f>
        <v>55634</v>
      </c>
      <c r="BC2271" s="246">
        <f>_xll.qlIndexFixing($AC$5,AZ2271,TRUE,_xll.ohTrigger(Trigger,Trigger12M))</f>
        <v>1.7503798145011601E-2</v>
      </c>
      <c r="BD2271" s="246">
        <f>_xll.qlIndexFixing($BE$1,AZ2271,TRUE,_xll.ohTrigger(Trigger,Trigger12M))</f>
        <v>1.7513740693145475E-2</v>
      </c>
    </row>
    <row r="2272" spans="51:56" ht="11.25" customHeight="1" x14ac:dyDescent="0.25">
      <c r="AY2272" s="102" t="s">
        <v>83</v>
      </c>
      <c r="AZ2272" s="101">
        <f>_xll.qlInterestRateIndexFixingDate(Currency&amp;"ibor"&amp;Tenor,BA2272,Trigger)</f>
        <v>55270</v>
      </c>
      <c r="BA2272" s="101">
        <f>_xll.qlCalendarAdvance(Calendar,BA2271,AY2272,"f",,Trigger)</f>
        <v>55275</v>
      </c>
      <c r="BB2272" s="101">
        <f>_xll.qlInterestRateIndexMaturity(Currency&amp;"ibor"&amp;Tenor,BA2272,Trigger)</f>
        <v>55641</v>
      </c>
      <c r="BC2272" s="246">
        <f>_xll.qlIndexFixing($AC$5,AZ2272,TRUE,_xll.ohTrigger(Trigger,Trigger12M))</f>
        <v>1.7497398837019239E-2</v>
      </c>
      <c r="BD2272" s="246">
        <f>_xll.qlIndexFixing($BE$1,AZ2272,TRUE,_xll.ohTrigger(Trigger,Trigger12M))</f>
        <v>1.750651264839018E-2</v>
      </c>
    </row>
    <row r="2273" spans="51:56" ht="11.25" customHeight="1" x14ac:dyDescent="0.25">
      <c r="AY2273" s="102" t="s">
        <v>83</v>
      </c>
      <c r="AZ2273" s="101">
        <f>_xll.qlInterestRateIndexFixingDate(Currency&amp;"ibor"&amp;Tenor,BA2273,Trigger)</f>
        <v>55278</v>
      </c>
      <c r="BA2273" s="101">
        <f>_xll.qlCalendarAdvance(Calendar,BA2272,AY2273,"f",,Trigger)</f>
        <v>55282</v>
      </c>
      <c r="BB2273" s="101">
        <f>_xll.qlInterestRateIndexMaturity(Currency&amp;"ibor"&amp;Tenor,BA2273,Trigger)</f>
        <v>55648</v>
      </c>
      <c r="BC2273" s="246">
        <f>_xll.qlIndexFixing($AC$5,AZ2273,TRUE,_xll.ohTrigger(Trigger,Trigger12M))</f>
        <v>1.7490993206724849E-2</v>
      </c>
      <c r="BD2273" s="246">
        <f>_xll.qlIndexFixing($BE$1,AZ2273,TRUE,_xll.ohTrigger(Trigger,Trigger12M))</f>
        <v>1.7499259642513629E-2</v>
      </c>
    </row>
    <row r="2274" spans="51:56" ht="11.25" customHeight="1" x14ac:dyDescent="0.25">
      <c r="AY2274" s="102" t="s">
        <v>83</v>
      </c>
      <c r="AZ2274" s="101">
        <f>_xll.qlInterestRateIndexFixingDate(Currency&amp;"ibor"&amp;Tenor,BA2274,Trigger)</f>
        <v>55285</v>
      </c>
      <c r="BA2274" s="101">
        <f>_xll.qlCalendarAdvance(Calendar,BA2273,AY2274,"f",,Trigger)</f>
        <v>55289</v>
      </c>
      <c r="BB2274" s="101">
        <f>_xll.qlInterestRateIndexMaturity(Currency&amp;"ibor"&amp;Tenor,BA2274,Trigger)</f>
        <v>55655</v>
      </c>
      <c r="BC2274" s="246">
        <f>_xll.qlIndexFixing($AC$5,AZ2274,TRUE,_xll.ohTrigger(Trigger,Trigger12M))</f>
        <v>1.7484581254251397E-2</v>
      </c>
      <c r="BD2274" s="246">
        <f>_xll.qlIndexFixing($BE$1,AZ2274,TRUE,_xll.ohTrigger(Trigger,Trigger12M))</f>
        <v>1.7491981676059431E-2</v>
      </c>
    </row>
    <row r="2275" spans="51:56" ht="11.25" customHeight="1" x14ac:dyDescent="0.25">
      <c r="AY2275" s="102" t="s">
        <v>83</v>
      </c>
      <c r="AZ2275" s="101">
        <f>_xll.qlInterestRateIndexFixingDate(Currency&amp;"ibor"&amp;Tenor,BA2275,Trigger)</f>
        <v>55292</v>
      </c>
      <c r="BA2275" s="101">
        <f>_xll.qlCalendarAdvance(Calendar,BA2274,AY2275,"f",,Trigger)</f>
        <v>55296</v>
      </c>
      <c r="BB2275" s="101">
        <f>_xll.qlInterestRateIndexMaturity(Currency&amp;"ibor"&amp;Tenor,BA2275,Trigger)</f>
        <v>55662</v>
      </c>
      <c r="BC2275" s="246">
        <f>_xll.qlIndexFixing($AC$5,AZ2275,TRUE,_xll.ohTrigger(Trigger,Trigger12M))</f>
        <v>1.7478162979719873E-2</v>
      </c>
      <c r="BD2275" s="246">
        <f>_xll.qlIndexFixing($BE$1,AZ2275,TRUE,_xll.ohTrigger(Trigger,Trigger12M))</f>
        <v>1.748467874957272E-2</v>
      </c>
    </row>
    <row r="2276" spans="51:56" ht="11.25" customHeight="1" x14ac:dyDescent="0.25">
      <c r="AY2276" s="102" t="s">
        <v>83</v>
      </c>
      <c r="AZ2276" s="101">
        <f>_xll.qlInterestRateIndexFixingDate(Currency&amp;"ibor"&amp;Tenor,BA2276,Trigger)</f>
        <v>55299</v>
      </c>
      <c r="BA2276" s="101">
        <f>_xll.qlCalendarAdvance(Calendar,BA2275,AY2276,"f",,Trigger)</f>
        <v>55303</v>
      </c>
      <c r="BB2276" s="101">
        <f>_xll.qlInterestRateIndexMaturity(Currency&amp;"ibor"&amp;Tenor,BA2276,Trigger)</f>
        <v>55669</v>
      </c>
      <c r="BC2276" s="246">
        <f>_xll.qlIndexFixing($AC$5,AZ2276,TRUE,_xll.ohTrigger(Trigger,Trigger12M))</f>
        <v>1.7471738383252371E-2</v>
      </c>
      <c r="BD2276" s="246">
        <f>_xll.qlIndexFixing($BE$1,AZ2276,TRUE,_xll.ohTrigger(Trigger,Trigger12M))</f>
        <v>1.7477350863600166E-2</v>
      </c>
    </row>
    <row r="2277" spans="51:56" ht="11.25" customHeight="1" x14ac:dyDescent="0.25">
      <c r="AY2277" s="102" t="s">
        <v>83</v>
      </c>
      <c r="AZ2277" s="101">
        <f>_xll.qlInterestRateIndexFixingDate(Currency&amp;"ibor"&amp;Tenor,BA2277,Trigger)</f>
        <v>55306</v>
      </c>
      <c r="BA2277" s="101">
        <f>_xll.qlCalendarAdvance(Calendar,BA2276,AY2277,"f",,Trigger)</f>
        <v>55310</v>
      </c>
      <c r="BB2277" s="101">
        <f>_xll.qlInterestRateIndexMaturity(Currency&amp;"ibor"&amp;Tenor,BA2277,Trigger)</f>
        <v>55676</v>
      </c>
      <c r="BC2277" s="246">
        <f>_xll.qlIndexFixing($AC$5,AZ2277,TRUE,_xll.ohTrigger(Trigger,Trigger12M))</f>
        <v>1.7465307464972286E-2</v>
      </c>
      <c r="BD2277" s="246">
        <f>_xll.qlIndexFixing($BE$1,AZ2277,TRUE,_xll.ohTrigger(Trigger,Trigger12M))</f>
        <v>1.7469998018691053E-2</v>
      </c>
    </row>
    <row r="2278" spans="51:56" ht="11.25" customHeight="1" x14ac:dyDescent="0.25">
      <c r="AY2278" s="102" t="s">
        <v>83</v>
      </c>
      <c r="AZ2278" s="101">
        <f>_xll.qlInterestRateIndexFixingDate(Currency&amp;"ibor"&amp;Tenor,BA2278,Trigger)</f>
        <v>55313</v>
      </c>
      <c r="BA2278" s="101">
        <f>_xll.qlCalendarAdvance(Calendar,BA2277,AY2278,"f",,Trigger)</f>
        <v>55317</v>
      </c>
      <c r="BB2278" s="101">
        <f>_xll.qlInterestRateIndexMaturity(Currency&amp;"ibor"&amp;Tenor,BA2278,Trigger)</f>
        <v>55683</v>
      </c>
      <c r="BC2278" s="246">
        <f>_xll.qlIndexFixing($AC$5,AZ2278,TRUE,_xll.ohTrigger(Trigger,Trigger12M))</f>
        <v>1.7458870225000617E-2</v>
      </c>
      <c r="BD2278" s="246">
        <f>_xll.qlIndexFixing($BE$1,AZ2278,TRUE,_xll.ohTrigger(Trigger,Trigger12M))</f>
        <v>1.7462620215395984E-2</v>
      </c>
    </row>
    <row r="2279" spans="51:56" ht="11.25" customHeight="1" x14ac:dyDescent="0.25">
      <c r="AY2279" s="102" t="s">
        <v>83</v>
      </c>
      <c r="AZ2279" s="101">
        <f>_xll.qlInterestRateIndexFixingDate(Currency&amp;"ibor"&amp;Tenor,BA2279,Trigger)</f>
        <v>55320</v>
      </c>
      <c r="BA2279" s="101">
        <f>_xll.qlCalendarAdvance(Calendar,BA2278,AY2279,"f",,Trigger)</f>
        <v>55324</v>
      </c>
      <c r="BB2279" s="101">
        <f>_xll.qlInterestRateIndexMaturity(Currency&amp;"ibor"&amp;Tenor,BA2279,Trigger)</f>
        <v>55690</v>
      </c>
      <c r="BC2279" s="246">
        <f>_xll.qlIndexFixing($AC$5,AZ2279,TRUE,_xll.ohTrigger(Trigger,Trigger12M))</f>
        <v>1.7452426663460762E-2</v>
      </c>
      <c r="BD2279" s="246">
        <f>_xll.qlIndexFixing($BE$1,AZ2279,TRUE,_xll.ohTrigger(Trigger,Trigger12M))</f>
        <v>1.7455217454267299E-2</v>
      </c>
    </row>
    <row r="2280" spans="51:56" ht="11.25" customHeight="1" x14ac:dyDescent="0.25">
      <c r="AY2280" s="102" t="s">
        <v>83</v>
      </c>
      <c r="AZ2280" s="101">
        <f>_xll.qlInterestRateIndexFixingDate(Currency&amp;"ibor"&amp;Tenor,BA2280,Trigger)</f>
        <v>55327</v>
      </c>
      <c r="BA2280" s="101">
        <f>_xll.qlCalendarAdvance(Calendar,BA2279,AY2280,"f",,Trigger)</f>
        <v>55331</v>
      </c>
      <c r="BB2280" s="101">
        <f>_xll.qlInterestRateIndexMaturity(Currency&amp;"ibor"&amp;Tenor,BA2280,Trigger)</f>
        <v>55697</v>
      </c>
      <c r="BC2280" s="246">
        <f>_xll.qlIndexFixing($AC$5,AZ2280,TRUE,_xll.ohTrigger(Trigger,Trigger12M))</f>
        <v>1.7445976780474586E-2</v>
      </c>
      <c r="BD2280" s="246">
        <f>_xll.qlIndexFixing($BE$1,AZ2280,TRUE,_xll.ohTrigger(Trigger,Trigger12M))</f>
        <v>1.7447789735859965E-2</v>
      </c>
    </row>
    <row r="2281" spans="51:56" ht="11.25" customHeight="1" x14ac:dyDescent="0.25">
      <c r="AY2281" s="102" t="s">
        <v>83</v>
      </c>
      <c r="AZ2281" s="101">
        <f>_xll.qlInterestRateIndexFixingDate(Currency&amp;"ibor"&amp;Tenor,BA2281,Trigger)</f>
        <v>55334</v>
      </c>
      <c r="BA2281" s="101">
        <f>_xll.qlCalendarAdvance(Calendar,BA2280,AY2281,"f",,Trigger)</f>
        <v>55338</v>
      </c>
      <c r="BB2281" s="101">
        <f>_xll.qlInterestRateIndexMaturity(Currency&amp;"ibor"&amp;Tenor,BA2281,Trigger)</f>
        <v>55704</v>
      </c>
      <c r="BC2281" s="246">
        <f>_xll.qlIndexFixing($AC$5,AZ2281,TRUE,_xll.ohTrigger(Trigger,Trigger12M))</f>
        <v>1.7438507654961095E-2</v>
      </c>
      <c r="BD2281" s="246">
        <f>_xll.qlIndexFixing($BE$1,AZ2281,TRUE,_xll.ohTrigger(Trigger,Trigger12M))</f>
        <v>1.7440337060729824E-2</v>
      </c>
    </row>
    <row r="2282" spans="51:56" ht="11.25" customHeight="1" x14ac:dyDescent="0.25">
      <c r="AY2282" s="102" t="s">
        <v>83</v>
      </c>
      <c r="AZ2282" s="101">
        <f>_xll.qlInterestRateIndexFixingDate(Currency&amp;"ibor"&amp;Tenor,BA2282,Trigger)</f>
        <v>55341</v>
      </c>
      <c r="BA2282" s="101">
        <f>_xll.qlCalendarAdvance(Calendar,BA2281,AY2282,"f",,Trigger)</f>
        <v>55345</v>
      </c>
      <c r="BB2282" s="101">
        <f>_xll.qlInterestRateIndexMaturity(Currency&amp;"ibor"&amp;Tenor,BA2282,Trigger)</f>
        <v>55711</v>
      </c>
      <c r="BC2282" s="246">
        <f>_xll.qlIndexFixing($AC$5,AZ2282,TRUE,_xll.ohTrigger(Trigger,Trigger12M))</f>
        <v>1.7431488163171957E-2</v>
      </c>
      <c r="BD2282" s="246">
        <f>_xll.qlIndexFixing($BE$1,AZ2282,TRUE,_xll.ohTrigger(Trigger,Trigger12M))</f>
        <v>1.7432859429435555E-2</v>
      </c>
    </row>
    <row r="2283" spans="51:56" ht="11.25" customHeight="1" x14ac:dyDescent="0.25">
      <c r="AY2283" s="102" t="s">
        <v>83</v>
      </c>
      <c r="AZ2283" s="101">
        <f>_xll.qlInterestRateIndexFixingDate(Currency&amp;"ibor"&amp;Tenor,BA2283,Trigger)</f>
        <v>55348</v>
      </c>
      <c r="BA2283" s="101">
        <f>_xll.qlCalendarAdvance(Calendar,BA2282,AY2283,"f",,Trigger)</f>
        <v>55352</v>
      </c>
      <c r="BB2283" s="101">
        <f>_xll.qlInterestRateIndexMaturity(Currency&amp;"ibor"&amp;Tenor,BA2283,Trigger)</f>
        <v>55718</v>
      </c>
      <c r="BC2283" s="246">
        <f>_xll.qlIndexFixing($AC$5,AZ2283,TRUE,_xll.ohTrigger(Trigger,Trigger12M))</f>
        <v>1.7424461954034388E-2</v>
      </c>
      <c r="BD2283" s="246">
        <f>_xll.qlIndexFixing($BE$1,AZ2283,TRUE,_xll.ohTrigger(Trigger,Trigger12M))</f>
        <v>1.7425356842536925E-2</v>
      </c>
    </row>
    <row r="2284" spans="51:56" ht="11.25" customHeight="1" x14ac:dyDescent="0.25">
      <c r="AY2284" s="102" t="s">
        <v>83</v>
      </c>
      <c r="AZ2284" s="101">
        <f>_xll.qlInterestRateIndexFixingDate(Currency&amp;"ibor"&amp;Tenor,BA2284,Trigger)</f>
        <v>55355</v>
      </c>
      <c r="BA2284" s="101">
        <f>_xll.qlCalendarAdvance(Calendar,BA2283,AY2284,"f",,Trigger)</f>
        <v>55359</v>
      </c>
      <c r="BB2284" s="101">
        <f>_xll.qlInterestRateIndexMaturity(Currency&amp;"ibor"&amp;Tenor,BA2284,Trigger)</f>
        <v>55725</v>
      </c>
      <c r="BC2284" s="246">
        <f>_xll.qlIndexFixing($AC$5,AZ2284,TRUE,_xll.ohTrigger(Trigger,Trigger12M))</f>
        <v>1.7417429027689921E-2</v>
      </c>
      <c r="BD2284" s="246">
        <f>_xll.qlIndexFixing($BE$1,AZ2284,TRUE,_xll.ohTrigger(Trigger,Trigger12M))</f>
        <v>1.7417829300595891E-2</v>
      </c>
    </row>
    <row r="2285" spans="51:56" ht="11.25" customHeight="1" x14ac:dyDescent="0.25">
      <c r="AY2285" s="102" t="s">
        <v>83</v>
      </c>
      <c r="AZ2285" s="101">
        <f>_xll.qlInterestRateIndexFixingDate(Currency&amp;"ibor"&amp;Tenor,BA2285,Trigger)</f>
        <v>55362</v>
      </c>
      <c r="BA2285" s="101">
        <f>_xll.qlCalendarAdvance(Calendar,BA2284,AY2285,"f",,Trigger)</f>
        <v>55366</v>
      </c>
      <c r="BB2285" s="101">
        <f>_xll.qlInterestRateIndexMaturity(Currency&amp;"ibor"&amp;Tenor,BA2285,Trigger)</f>
        <v>55732</v>
      </c>
      <c r="BC2285" s="246">
        <f>_xll.qlIndexFixing($AC$5,AZ2285,TRUE,_xll.ohTrigger(Trigger,Trigger12M))</f>
        <v>1.7410389384280738E-2</v>
      </c>
      <c r="BD2285" s="246">
        <f>_xll.qlIndexFixing($BE$1,AZ2285,TRUE,_xll.ohTrigger(Trigger,Trigger12M))</f>
        <v>1.7410276804176592E-2</v>
      </c>
    </row>
    <row r="2286" spans="51:56" ht="11.25" customHeight="1" x14ac:dyDescent="0.25">
      <c r="AY2286" s="102" t="s">
        <v>83</v>
      </c>
      <c r="AZ2286" s="101">
        <f>_xll.qlInterestRateIndexFixingDate(Currency&amp;"ibor"&amp;Tenor,BA2286,Trigger)</f>
        <v>55369</v>
      </c>
      <c r="BA2286" s="101">
        <f>_xll.qlCalendarAdvance(Calendar,BA2285,AY2286,"f",,Trigger)</f>
        <v>55373</v>
      </c>
      <c r="BB2286" s="101">
        <f>_xll.qlInterestRateIndexMaturity(Currency&amp;"ibor"&amp;Tenor,BA2286,Trigger)</f>
        <v>55739</v>
      </c>
      <c r="BC2286" s="246">
        <f>_xll.qlIndexFixing($AC$5,AZ2286,TRUE,_xll.ohTrigger(Trigger,Trigger12M))</f>
        <v>1.740334302394967E-2</v>
      </c>
      <c r="BD2286" s="246">
        <f>_xll.qlIndexFixing($BE$1,AZ2286,TRUE,_xll.ohTrigger(Trigger,Trigger12M))</f>
        <v>1.7402699353844697E-2</v>
      </c>
    </row>
    <row r="2287" spans="51:56" ht="11.25" customHeight="1" x14ac:dyDescent="0.25">
      <c r="AY2287" s="102" t="s">
        <v>83</v>
      </c>
      <c r="AZ2287" s="101">
        <f>_xll.qlInterestRateIndexFixingDate(Currency&amp;"ibor"&amp;Tenor,BA2287,Trigger)</f>
        <v>55376</v>
      </c>
      <c r="BA2287" s="101">
        <f>_xll.qlCalendarAdvance(Calendar,BA2286,AY2287,"f",,Trigger)</f>
        <v>55380</v>
      </c>
      <c r="BB2287" s="101">
        <f>_xll.qlInterestRateIndexMaturity(Currency&amp;"ibor"&amp;Tenor,BA2287,Trigger)</f>
        <v>55746</v>
      </c>
      <c r="BC2287" s="246">
        <f>_xll.qlIndexFixing($AC$5,AZ2287,TRUE,_xll.ohTrigger(Trigger,Trigger12M))</f>
        <v>1.7396289946839123E-2</v>
      </c>
      <c r="BD2287" s="246">
        <f>_xll.qlIndexFixing($BE$1,AZ2287,TRUE,_xll.ohTrigger(Trigger,Trigger12M))</f>
        <v>1.7395096950167398E-2</v>
      </c>
    </row>
    <row r="2288" spans="51:56" ht="11.25" customHeight="1" x14ac:dyDescent="0.25">
      <c r="AY2288" s="102" t="s">
        <v>83</v>
      </c>
      <c r="AZ2288" s="101">
        <f>_xll.qlInterestRateIndexFixingDate(Currency&amp;"ibor"&amp;Tenor,BA2288,Trigger)</f>
        <v>55383</v>
      </c>
      <c r="BA2288" s="101">
        <f>_xll.qlCalendarAdvance(Calendar,BA2287,AY2288,"f",,Trigger)</f>
        <v>55387</v>
      </c>
      <c r="BB2288" s="101">
        <f>_xll.qlInterestRateIndexMaturity(Currency&amp;"ibor"&amp;Tenor,BA2288,Trigger)</f>
        <v>55753</v>
      </c>
      <c r="BC2288" s="246">
        <f>_xll.qlIndexFixing($AC$5,AZ2288,TRUE,_xll.ohTrigger(Trigger,Trigger12M))</f>
        <v>1.7389230153091489E-2</v>
      </c>
      <c r="BD2288" s="246">
        <f>_xll.qlIndexFixing($BE$1,AZ2288,TRUE,_xll.ohTrigger(Trigger,Trigger12M))</f>
        <v>1.7387469593714081E-2</v>
      </c>
    </row>
    <row r="2289" spans="51:56" ht="11.25" customHeight="1" x14ac:dyDescent="0.25">
      <c r="AY2289" s="102" t="s">
        <v>83</v>
      </c>
      <c r="AZ2289" s="101">
        <f>_xll.qlInterestRateIndexFixingDate(Currency&amp;"ibor"&amp;Tenor,BA2289,Trigger)</f>
        <v>55390</v>
      </c>
      <c r="BA2289" s="101">
        <f>_xll.qlCalendarAdvance(Calendar,BA2288,AY2289,"f",,Trigger)</f>
        <v>55394</v>
      </c>
      <c r="BB2289" s="101">
        <f>_xll.qlInterestRateIndexMaturity(Currency&amp;"ibor"&amp;Tenor,BA2289,Trigger)</f>
        <v>55760</v>
      </c>
      <c r="BC2289" s="246">
        <f>_xll.qlIndexFixing($AC$5,AZ2289,TRUE,_xll.ohTrigger(Trigger,Trigger12M))</f>
        <v>1.7382163642849831E-2</v>
      </c>
      <c r="BD2289" s="246">
        <f>_xll.qlIndexFixing($BE$1,AZ2289,TRUE,_xll.ohTrigger(Trigger,Trigger12M))</f>
        <v>1.7379817285056307E-2</v>
      </c>
    </row>
    <row r="2290" spans="51:56" ht="11.25" customHeight="1" x14ac:dyDescent="0.25">
      <c r="AY2290" s="102" t="s">
        <v>83</v>
      </c>
      <c r="AZ2290" s="101">
        <f>_xll.qlInterestRateIndexFixingDate(Currency&amp;"ibor"&amp;Tenor,BA2290,Trigger)</f>
        <v>55397</v>
      </c>
      <c r="BA2290" s="101">
        <f>_xll.qlCalendarAdvance(Calendar,BA2289,AY2290,"f",,Trigger)</f>
        <v>55401</v>
      </c>
      <c r="BB2290" s="101">
        <f>_xll.qlInterestRateIndexMaturity(Currency&amp;"ibor"&amp;Tenor,BA2290,Trigger)</f>
        <v>55767</v>
      </c>
      <c r="BC2290" s="246">
        <f>_xll.qlIndexFixing($AC$5,AZ2290,TRUE,_xll.ohTrigger(Trigger,Trigger12M))</f>
        <v>1.7375090416257198E-2</v>
      </c>
      <c r="BD2290" s="246">
        <f>_xll.qlIndexFixing($BE$1,AZ2290,TRUE,_xll.ohTrigger(Trigger,Trigger12M))</f>
        <v>1.7372140024767391E-2</v>
      </c>
    </row>
    <row r="2291" spans="51:56" ht="11.25" customHeight="1" x14ac:dyDescent="0.25">
      <c r="AY2291" s="102" t="s">
        <v>83</v>
      </c>
      <c r="AZ2291" s="101">
        <f>_xll.qlInterestRateIndexFixingDate(Currency&amp;"ibor"&amp;Tenor,BA2291,Trigger)</f>
        <v>55404</v>
      </c>
      <c r="BA2291" s="101">
        <f>_xll.qlCalendarAdvance(Calendar,BA2290,AY2291,"f",,Trigger)</f>
        <v>55408</v>
      </c>
      <c r="BB2291" s="101">
        <f>_xll.qlInterestRateIndexMaturity(Currency&amp;"ibor"&amp;Tenor,BA2291,Trigger)</f>
        <v>55774</v>
      </c>
      <c r="BC2291" s="246">
        <f>_xll.qlIndexFixing($AC$5,AZ2291,TRUE,_xll.ohTrigger(Trigger,Trigger12M))</f>
        <v>1.7368010473456649E-2</v>
      </c>
      <c r="BD2291" s="246">
        <f>_xll.qlIndexFixing($BE$1,AZ2291,TRUE,_xll.ohTrigger(Trigger,Trigger12M))</f>
        <v>1.7364437813421951E-2</v>
      </c>
    </row>
    <row r="2292" spans="51:56" ht="11.25" customHeight="1" x14ac:dyDescent="0.25">
      <c r="AY2292" s="102" t="s">
        <v>83</v>
      </c>
      <c r="AZ2292" s="101">
        <f>_xll.qlInterestRateIndexFixingDate(Currency&amp;"ibor"&amp;Tenor,BA2292,Trigger)</f>
        <v>55411</v>
      </c>
      <c r="BA2292" s="101">
        <f>_xll.qlCalendarAdvance(Calendar,BA2291,AY2292,"f",,Trigger)</f>
        <v>55415</v>
      </c>
      <c r="BB2292" s="101">
        <f>_xll.qlInterestRateIndexMaturity(Currency&amp;"ibor"&amp;Tenor,BA2292,Trigger)</f>
        <v>55781</v>
      </c>
      <c r="BC2292" s="246">
        <f>_xll.qlIndexFixing($AC$5,AZ2292,TRUE,_xll.ohTrigger(Trigger,Trigger12M))</f>
        <v>1.7360923814591235E-2</v>
      </c>
      <c r="BD2292" s="246">
        <f>_xll.qlIndexFixing($BE$1,AZ2292,TRUE,_xll.ohTrigger(Trigger,Trigger12M))</f>
        <v>1.735671065159658E-2</v>
      </c>
    </row>
    <row r="2293" spans="51:56" ht="11.25" customHeight="1" x14ac:dyDescent="0.25">
      <c r="AY2293" s="102" t="s">
        <v>83</v>
      </c>
      <c r="AZ2293" s="101">
        <f>_xll.qlInterestRateIndexFixingDate(Currency&amp;"ibor"&amp;Tenor,BA2293,Trigger)</f>
        <v>55418</v>
      </c>
      <c r="BA2293" s="101">
        <f>_xll.qlCalendarAdvance(Calendar,BA2292,AY2293,"f",,Trigger)</f>
        <v>55422</v>
      </c>
      <c r="BB2293" s="101">
        <f>_xll.qlInterestRateIndexMaturity(Currency&amp;"ibor"&amp;Tenor,BA2293,Trigger)</f>
        <v>55788</v>
      </c>
      <c r="BC2293" s="246">
        <f>_xll.qlIndexFixing($AC$5,AZ2293,TRUE,_xll.ohTrigger(Trigger,Trigger12M))</f>
        <v>1.7353830439804017E-2</v>
      </c>
      <c r="BD2293" s="246">
        <f>_xll.qlIndexFixing($BE$1,AZ2293,TRUE,_xll.ohTrigger(Trigger,Trigger12M))</f>
        <v>1.734895853987092E-2</v>
      </c>
    </row>
    <row r="2294" spans="51:56" ht="11.25" customHeight="1" x14ac:dyDescent="0.25">
      <c r="AY2294" s="102" t="s">
        <v>83</v>
      </c>
      <c r="AZ2294" s="101">
        <f>_xll.qlInterestRateIndexFixingDate(Currency&amp;"ibor"&amp;Tenor,BA2294,Trigger)</f>
        <v>55425</v>
      </c>
      <c r="BA2294" s="101">
        <f>_xll.qlCalendarAdvance(Calendar,BA2293,AY2294,"f",,Trigger)</f>
        <v>55429</v>
      </c>
      <c r="BB2294" s="101">
        <f>_xll.qlInterestRateIndexMaturity(Currency&amp;"ibor"&amp;Tenor,BA2294,Trigger)</f>
        <v>55795</v>
      </c>
      <c r="BC2294" s="246">
        <f>_xll.qlIndexFixing($AC$5,AZ2294,TRUE,_xll.ohTrigger(Trigger,Trigger12M))</f>
        <v>1.7346730349239354E-2</v>
      </c>
      <c r="BD2294" s="246">
        <f>_xll.qlIndexFixing($BE$1,AZ2294,TRUE,_xll.ohTrigger(Trigger,Trigger12M))</f>
        <v>1.7341181478825272E-2</v>
      </c>
    </row>
    <row r="2295" spans="51:56" ht="11.25" customHeight="1" x14ac:dyDescent="0.25">
      <c r="AY2295" s="102" t="s">
        <v>83</v>
      </c>
      <c r="AZ2295" s="101">
        <f>_xll.qlInterestRateIndexFixingDate(Currency&amp;"ibor"&amp;Tenor,BA2295,Trigger)</f>
        <v>55432</v>
      </c>
      <c r="BA2295" s="101">
        <f>_xll.qlCalendarAdvance(Calendar,BA2294,AY2295,"f",,Trigger)</f>
        <v>55436</v>
      </c>
      <c r="BB2295" s="101">
        <f>_xll.qlInterestRateIndexMaturity(Currency&amp;"ibor"&amp;Tenor,BA2295,Trigger)</f>
        <v>55802</v>
      </c>
      <c r="BC2295" s="246">
        <f>_xll.qlIndexFixing($AC$5,AZ2295,TRUE,_xll.ohTrigger(Trigger,Trigger12M))</f>
        <v>1.7339623543040084E-2</v>
      </c>
      <c r="BD2295" s="246">
        <f>_xll.qlIndexFixing($BE$1,AZ2295,TRUE,_xll.ohTrigger(Trigger,Trigger12M))</f>
        <v>1.7333379469041468E-2</v>
      </c>
    </row>
    <row r="2296" spans="51:56" ht="11.25" customHeight="1" x14ac:dyDescent="0.25">
      <c r="AY2296" s="102" t="s">
        <v>83</v>
      </c>
      <c r="AZ2296" s="101">
        <f>_xll.qlInterestRateIndexFixingDate(Currency&amp;"ibor"&amp;Tenor,BA2296,Trigger)</f>
        <v>55439</v>
      </c>
      <c r="BA2296" s="101">
        <f>_xll.qlCalendarAdvance(Calendar,BA2295,AY2296,"f",,Trigger)</f>
        <v>55443</v>
      </c>
      <c r="BB2296" s="101">
        <f>_xll.qlInterestRateIndexMaturity(Currency&amp;"ibor"&amp;Tenor,BA2296,Trigger)</f>
        <v>55809</v>
      </c>
      <c r="BC2296" s="246">
        <f>_xll.qlIndexFixing($AC$5,AZ2296,TRUE,_xll.ohTrigger(Trigger,Trigger12M))</f>
        <v>1.7332510021350139E-2</v>
      </c>
      <c r="BD2296" s="246">
        <f>_xll.qlIndexFixing($BE$1,AZ2296,TRUE,_xll.ohTrigger(Trigger,Trigger12M))</f>
        <v>1.7325552511104611E-2</v>
      </c>
    </row>
    <row r="2297" spans="51:56" ht="11.25" customHeight="1" x14ac:dyDescent="0.25">
      <c r="AY2297" s="102" t="s">
        <v>83</v>
      </c>
      <c r="AZ2297" s="101">
        <f>_xll.qlInterestRateIndexFixingDate(Currency&amp;"ibor"&amp;Tenor,BA2297,Trigger)</f>
        <v>55446</v>
      </c>
      <c r="BA2297" s="101">
        <f>_xll.qlCalendarAdvance(Calendar,BA2296,AY2297,"f",,Trigger)</f>
        <v>55450</v>
      </c>
      <c r="BB2297" s="101">
        <f>_xll.qlInterestRateIndexMaturity(Currency&amp;"ibor"&amp;Tenor,BA2297,Trigger)</f>
        <v>55816</v>
      </c>
      <c r="BC2297" s="246">
        <f>_xll.qlIndexFixing($AC$5,AZ2297,TRUE,_xll.ohTrigger(Trigger,Trigger12M))</f>
        <v>1.7325389784313663E-2</v>
      </c>
      <c r="BD2297" s="246">
        <f>_xll.qlIndexFixing($BE$1,AZ2297,TRUE,_xll.ohTrigger(Trigger,Trigger12M))</f>
        <v>1.7317700605600683E-2</v>
      </c>
    </row>
    <row r="2298" spans="51:56" ht="11.25" customHeight="1" x14ac:dyDescent="0.25">
      <c r="AY2298" s="102" t="s">
        <v>83</v>
      </c>
      <c r="AZ2298" s="101">
        <f>_xll.qlInterestRateIndexFixingDate(Currency&amp;"ibor"&amp;Tenor,BA2298,Trigger)</f>
        <v>55453</v>
      </c>
      <c r="BA2298" s="101">
        <f>_xll.qlCalendarAdvance(Calendar,BA2297,AY2298,"f",,Trigger)</f>
        <v>55457</v>
      </c>
      <c r="BB2298" s="101">
        <f>_xll.qlInterestRateIndexMaturity(Currency&amp;"ibor"&amp;Tenor,BA2298,Trigger)</f>
        <v>55823</v>
      </c>
      <c r="BC2298" s="246">
        <f>_xll.qlIndexFixing($AC$5,AZ2298,TRUE,_xll.ohTrigger(Trigger,Trigger12M))</f>
        <v>1.7318262832074587E-2</v>
      </c>
      <c r="BD2298" s="246">
        <f>_xll.qlIndexFixing($BE$1,AZ2298,TRUE,_xll.ohTrigger(Trigger,Trigger12M))</f>
        <v>1.7309823753117411E-2</v>
      </c>
    </row>
    <row r="2299" spans="51:56" ht="11.25" customHeight="1" x14ac:dyDescent="0.25">
      <c r="AY2299" s="102" t="s">
        <v>83</v>
      </c>
      <c r="AZ2299" s="101">
        <f>_xll.qlInterestRateIndexFixingDate(Currency&amp;"ibor"&amp;Tenor,BA2299,Trigger)</f>
        <v>55460</v>
      </c>
      <c r="BA2299" s="101">
        <f>_xll.qlCalendarAdvance(Calendar,BA2298,AY2299,"f",,Trigger)</f>
        <v>55464</v>
      </c>
      <c r="BB2299" s="101">
        <f>_xll.qlInterestRateIndexMaturity(Currency&amp;"ibor"&amp;Tenor,BA2299,Trigger)</f>
        <v>55830</v>
      </c>
      <c r="BC2299" s="246">
        <f>_xll.qlIndexFixing($AC$5,AZ2299,TRUE,_xll.ohTrigger(Trigger,Trigger12M))</f>
        <v>1.7311129164777055E-2</v>
      </c>
      <c r="BD2299" s="246">
        <f>_xll.qlIndexFixing($BE$1,AZ2299,TRUE,_xll.ohTrigger(Trigger,Trigger12M))</f>
        <v>1.7301921954245139E-2</v>
      </c>
    </row>
    <row r="2300" spans="51:56" ht="11.25" customHeight="1" x14ac:dyDescent="0.25">
      <c r="AY2300" s="102" t="s">
        <v>83</v>
      </c>
      <c r="AZ2300" s="101">
        <f>_xll.qlInterestRateIndexFixingDate(Currency&amp;"ibor"&amp;Tenor,BA2300,Trigger)</f>
        <v>55467</v>
      </c>
      <c r="BA2300" s="101">
        <f>_xll.qlCalendarAdvance(Calendar,BA2299,AY2300,"f",,Trigger)</f>
        <v>55471</v>
      </c>
      <c r="BB2300" s="101">
        <f>_xll.qlInterestRateIndexMaturity(Currency&amp;"ibor"&amp;Tenor,BA2300,Trigger)</f>
        <v>55837</v>
      </c>
      <c r="BC2300" s="246">
        <f>_xll.qlIndexFixing($AC$5,AZ2300,TRUE,_xll.ohTrigger(Trigger,Trigger12M))</f>
        <v>1.7303988782565213E-2</v>
      </c>
      <c r="BD2300" s="246">
        <f>_xll.qlIndexFixing($BE$1,AZ2300,TRUE,_xll.ohTrigger(Trigger,Trigger12M))</f>
        <v>1.7293995209575964E-2</v>
      </c>
    </row>
    <row r="2301" spans="51:56" ht="11.25" customHeight="1" x14ac:dyDescent="0.25">
      <c r="AY2301" s="102" t="s">
        <v>83</v>
      </c>
      <c r="AZ2301" s="101">
        <f>_xll.qlInterestRateIndexFixingDate(Currency&amp;"ibor"&amp;Tenor,BA2301,Trigger)</f>
        <v>55474</v>
      </c>
      <c r="BA2301" s="101">
        <f>_xll.qlCalendarAdvance(Calendar,BA2300,AY2301,"f",,Trigger)</f>
        <v>55478</v>
      </c>
      <c r="BB2301" s="101">
        <f>_xll.qlInterestRateIndexMaturity(Currency&amp;"ibor"&amp;Tenor,BA2301,Trigger)</f>
        <v>55844</v>
      </c>
      <c r="BC2301" s="246">
        <f>_xll.qlIndexFixing($AC$5,AZ2301,TRUE,_xll.ohTrigger(Trigger,Trigger12M))</f>
        <v>1.7296841685583868E-2</v>
      </c>
      <c r="BD2301" s="246">
        <f>_xll.qlIndexFixing($BE$1,AZ2301,TRUE,_xll.ohTrigger(Trigger,Trigger12M))</f>
        <v>1.7286043519702851E-2</v>
      </c>
    </row>
    <row r="2302" spans="51:56" ht="11.25" customHeight="1" x14ac:dyDescent="0.25">
      <c r="AY2302" s="102" t="s">
        <v>83</v>
      </c>
      <c r="AZ2302" s="101">
        <f>_xll.qlInterestRateIndexFixingDate(Currency&amp;"ibor"&amp;Tenor,BA2302,Trigger)</f>
        <v>55481</v>
      </c>
      <c r="BA2302" s="101">
        <f>_xll.qlCalendarAdvance(Calendar,BA2301,AY2302,"f",,Trigger)</f>
        <v>55485</v>
      </c>
      <c r="BB2302" s="101">
        <f>_xll.qlInterestRateIndexMaturity(Currency&amp;"ibor"&amp;Tenor,BA2302,Trigger)</f>
        <v>55851</v>
      </c>
      <c r="BC2302" s="246">
        <f>_xll.qlIndexFixing($AC$5,AZ2302,TRUE,_xll.ohTrigger(Trigger,Trigger12M))</f>
        <v>1.7289687873976948E-2</v>
      </c>
      <c r="BD2302" s="246">
        <f>_xll.qlIndexFixing($BE$1,AZ2302,TRUE,_xll.ohTrigger(Trigger,Trigger12M))</f>
        <v>1.7278066885221176E-2</v>
      </c>
    </row>
    <row r="2303" spans="51:56" ht="11.25" customHeight="1" x14ac:dyDescent="0.25">
      <c r="AY2303" s="102" t="s">
        <v>83</v>
      </c>
      <c r="AZ2303" s="101">
        <f>_xll.qlInterestRateIndexFixingDate(Currency&amp;"ibor"&amp;Tenor,BA2303,Trigger)</f>
        <v>55488</v>
      </c>
      <c r="BA2303" s="101">
        <f>_xll.qlCalendarAdvance(Calendar,BA2302,AY2303,"f",,Trigger)</f>
        <v>55492</v>
      </c>
      <c r="BB2303" s="101">
        <f>_xll.qlInterestRateIndexMaturity(Currency&amp;"ibor"&amp;Tenor,BA2303,Trigger)</f>
        <v>55858</v>
      </c>
      <c r="BC2303" s="246">
        <f>_xll.qlIndexFixing($AC$5,AZ2303,TRUE,_xll.ohTrigger(Trigger,Trigger12M))</f>
        <v>1.7282527347889685E-2</v>
      </c>
      <c r="BD2303" s="246">
        <f>_xll.qlIndexFixing($BE$1,AZ2303,TRUE,_xll.ohTrigger(Trigger,Trigger12M))</f>
        <v>1.7270065306729365E-2</v>
      </c>
    </row>
    <row r="2304" spans="51:56" ht="11.25" customHeight="1" x14ac:dyDescent="0.25">
      <c r="AY2304" s="102" t="s">
        <v>83</v>
      </c>
      <c r="AZ2304" s="101">
        <f>_xll.qlInterestRateIndexFixingDate(Currency&amp;"ibor"&amp;Tenor,BA2304,Trigger)</f>
        <v>55495</v>
      </c>
      <c r="BA2304" s="101">
        <f>_xll.qlCalendarAdvance(Calendar,BA2303,AY2304,"f",,Trigger)</f>
        <v>55499</v>
      </c>
      <c r="BB2304" s="101">
        <f>_xll.qlInterestRateIndexMaturity(Currency&amp;"ibor"&amp;Tenor,BA2304,Trigger)</f>
        <v>55865</v>
      </c>
      <c r="BC2304" s="246">
        <f>_xll.qlIndexFixing($AC$5,AZ2304,TRUE,_xll.ohTrigger(Trigger,Trigger12M))</f>
        <v>1.7275360107466671E-2</v>
      </c>
      <c r="BD2304" s="246">
        <f>_xll.qlIndexFixing($BE$1,AZ2304,TRUE,_xll.ohTrigger(Trigger,Trigger12M))</f>
        <v>1.7262038784826281E-2</v>
      </c>
    </row>
    <row r="2305" spans="51:56" ht="11.25" customHeight="1" x14ac:dyDescent="0.25">
      <c r="AY2305" s="102" t="s">
        <v>83</v>
      </c>
      <c r="AZ2305" s="101">
        <f>_xll.qlInterestRateIndexFixingDate(Currency&amp;"ibor"&amp;Tenor,BA2305,Trigger)</f>
        <v>55502</v>
      </c>
      <c r="BA2305" s="101">
        <f>_xll.qlCalendarAdvance(Calendar,BA2304,AY2305,"f",,Trigger)</f>
        <v>55506</v>
      </c>
      <c r="BB2305" s="101">
        <f>_xll.qlInterestRateIndexMaturity(Currency&amp;"ibor"&amp;Tenor,BA2305,Trigger)</f>
        <v>55872</v>
      </c>
      <c r="BC2305" s="246">
        <f>_xll.qlIndexFixing($AC$5,AZ2305,TRUE,_xll.ohTrigger(Trigger,Trigger12M))</f>
        <v>1.7268186152853363E-2</v>
      </c>
      <c r="BD2305" s="246">
        <f>_xll.qlIndexFixing($BE$1,AZ2305,TRUE,_xll.ohTrigger(Trigger,Trigger12M))</f>
        <v>1.7253987320112324E-2</v>
      </c>
    </row>
    <row r="2306" spans="51:56" ht="11.25" customHeight="1" x14ac:dyDescent="0.25">
      <c r="AY2306" s="102" t="s">
        <v>83</v>
      </c>
      <c r="AZ2306" s="101">
        <f>_xll.qlInterestRateIndexFixingDate(Currency&amp;"ibor"&amp;Tenor,BA2306,Trigger)</f>
        <v>55508</v>
      </c>
      <c r="BA2306" s="101">
        <f>_xll.qlCalendarAdvance(Calendar,BA2305,AY2306,"f",,Trigger)</f>
        <v>55514</v>
      </c>
      <c r="BB2306" s="101">
        <f>_xll.qlInterestRateIndexMaturity(Currency&amp;"ibor"&amp;Tenor,BA2306,Trigger)</f>
        <v>55880</v>
      </c>
      <c r="BC2306" s="246">
        <f>_xll.qlIndexFixing($AC$5,AZ2306,TRUE,_xll.ohTrigger(Trigger,Trigger12M))</f>
        <v>1.7259979126308882E-2</v>
      </c>
      <c r="BD2306" s="246">
        <f>_xll.qlIndexFixing($BE$1,AZ2306,TRUE,_xll.ohTrigger(Trigger,Trigger12M))</f>
        <v>1.7244755104710539E-2</v>
      </c>
    </row>
    <row r="2307" spans="51:56" ht="11.25" customHeight="1" x14ac:dyDescent="0.25">
      <c r="AY2307" s="102" t="s">
        <v>83</v>
      </c>
      <c r="AZ2307" s="101">
        <f>_xll.qlInterestRateIndexFixingDate(Currency&amp;"ibor"&amp;Tenor,BA2307,Trigger)</f>
        <v>55516</v>
      </c>
      <c r="BA2307" s="101">
        <f>_xll.qlCalendarAdvance(Calendar,BA2306,AY2307,"f",,Trigger)</f>
        <v>55521</v>
      </c>
      <c r="BB2307" s="101">
        <f>_xll.qlInterestRateIndexMaturity(Currency&amp;"ibor"&amp;Tenor,BA2307,Trigger)</f>
        <v>55887</v>
      </c>
      <c r="BC2307" s="246">
        <f>_xll.qlIndexFixing($AC$5,AZ2307,TRUE,_xll.ohTrigger(Trigger,Trigger12M))</f>
        <v>1.7252790784632883E-2</v>
      </c>
      <c r="BD2307" s="246">
        <f>_xll.qlIndexFixing($BE$1,AZ2307,TRUE,_xll.ohTrigger(Trigger,Trigger12M))</f>
        <v>1.7236650193150287E-2</v>
      </c>
    </row>
    <row r="2308" spans="51:56" ht="11.25" customHeight="1" x14ac:dyDescent="0.25">
      <c r="AY2308" s="102" t="s">
        <v>83</v>
      </c>
      <c r="AZ2308" s="101">
        <f>_xll.qlInterestRateIndexFixingDate(Currency&amp;"ibor"&amp;Tenor,BA2308,Trigger)</f>
        <v>55526</v>
      </c>
      <c r="BA2308" s="101">
        <f>_xll.qlCalendarAdvance(Calendar,BA2307,AY2308,"f",,Trigger)</f>
        <v>55528</v>
      </c>
      <c r="BB2308" s="101">
        <f>_xll.qlInterestRateIndexMaturity(Currency&amp;"ibor"&amp;Tenor,BA2308,Trigger)</f>
        <v>55894</v>
      </c>
      <c r="BC2308" s="246">
        <f>_xll.qlIndexFixing($AC$5,AZ2308,TRUE,_xll.ohTrigger(Trigger,Trigger12M))</f>
        <v>1.7245595729222834E-2</v>
      </c>
      <c r="BD2308" s="246">
        <f>_xll.qlIndexFixing($BE$1,AZ2308,TRUE,_xll.ohTrigger(Trigger,Trigger12M))</f>
        <v>1.7228520340681459E-2</v>
      </c>
    </row>
    <row r="2309" spans="51:56" ht="11.25" customHeight="1" x14ac:dyDescent="0.25">
      <c r="AY2309" s="102" t="s">
        <v>83</v>
      </c>
      <c r="AZ2309" s="101">
        <f>_xll.qlInterestRateIndexFixingDate(Currency&amp;"ibor"&amp;Tenor,BA2309,Trigger)</f>
        <v>55533</v>
      </c>
      <c r="BA2309" s="101">
        <f>_xll.qlCalendarAdvance(Calendar,BA2308,AY2309,"f",,Trigger)</f>
        <v>55535</v>
      </c>
      <c r="BB2309" s="101">
        <f>_xll.qlInterestRateIndexMaturity(Currency&amp;"ibor"&amp;Tenor,BA2309,Trigger)</f>
        <v>55901</v>
      </c>
      <c r="BC2309" s="246">
        <f>_xll.qlIndexFixing($AC$5,AZ2309,TRUE,_xll.ohTrigger(Trigger,Trigger12M))</f>
        <v>1.7238393960223756E-2</v>
      </c>
      <c r="BD2309" s="246">
        <f>_xll.qlIndexFixing($BE$1,AZ2309,TRUE,_xll.ohTrigger(Trigger,Trigger12M))</f>
        <v>1.7220365547912536E-2</v>
      </c>
    </row>
    <row r="2310" spans="51:56" ht="11.25" customHeight="1" x14ac:dyDescent="0.25">
      <c r="AY2310" s="102" t="s">
        <v>83</v>
      </c>
      <c r="AZ2310" s="101">
        <f>_xll.qlInterestRateIndexFixingDate(Currency&amp;"ibor"&amp;Tenor,BA2310,Trigger)</f>
        <v>55540</v>
      </c>
      <c r="BA2310" s="101">
        <f>_xll.qlCalendarAdvance(Calendar,BA2309,AY2310,"f",,Trigger)</f>
        <v>55542</v>
      </c>
      <c r="BB2310" s="101">
        <f>_xll.qlInterestRateIndexMaturity(Currency&amp;"ibor"&amp;Tenor,BA2310,Trigger)</f>
        <v>55908</v>
      </c>
      <c r="BC2310" s="246">
        <f>_xll.qlIndexFixing($AC$5,AZ2310,TRUE,_xll.ohTrigger(Trigger,Trigger12M))</f>
        <v>1.723118547778198E-2</v>
      </c>
      <c r="BD2310" s="246">
        <f>_xll.qlIndexFixing($BE$1,AZ2310,TRUE,_xll.ohTrigger(Trigger,Trigger12M))</f>
        <v>1.7212185815453737E-2</v>
      </c>
    </row>
    <row r="2311" spans="51:56" ht="11.25" customHeight="1" x14ac:dyDescent="0.25">
      <c r="AY2311" s="102" t="s">
        <v>83</v>
      </c>
      <c r="AZ2311" s="101">
        <f>_xll.qlInterestRateIndexFixingDate(Currency&amp;"ibor"&amp;Tenor,BA2311,Trigger)</f>
        <v>55547</v>
      </c>
      <c r="BA2311" s="101">
        <f>_xll.qlCalendarAdvance(Calendar,BA2310,AY2311,"f",,Trigger)</f>
        <v>55549</v>
      </c>
      <c r="BB2311" s="101">
        <f>_xll.qlInterestRateIndexMaturity(Currency&amp;"ibor"&amp;Tenor,BA2311,Trigger)</f>
        <v>55915</v>
      </c>
      <c r="BC2311" s="246">
        <f>_xll.qlIndexFixing($AC$5,AZ2311,TRUE,_xll.ohTrigger(Trigger,Trigger12M))</f>
        <v>1.7223970282042964E-2</v>
      </c>
      <c r="BD2311" s="246">
        <f>_xll.qlIndexFixing($BE$1,AZ2311,TRUE,_xll.ohTrigger(Trigger,Trigger12M))</f>
        <v>1.7203981143918339E-2</v>
      </c>
    </row>
    <row r="2312" spans="51:56" ht="11.25" customHeight="1" x14ac:dyDescent="0.25">
      <c r="AY2312" s="102" t="s">
        <v>83</v>
      </c>
      <c r="AZ2312" s="101">
        <f>_xll.qlInterestRateIndexFixingDate(Currency&amp;"ibor"&amp;Tenor,BA2312,Trigger)</f>
        <v>55554</v>
      </c>
      <c r="BA2312" s="101">
        <f>_xll.qlCalendarAdvance(Calendar,BA2311,AY2312,"f",,Trigger)</f>
        <v>55556</v>
      </c>
      <c r="BB2312" s="101">
        <f>_xll.qlInterestRateIndexMaturity(Currency&amp;"ibor"&amp;Tenor,BA2312,Trigger)</f>
        <v>55922</v>
      </c>
      <c r="BC2312" s="246">
        <f>_xll.qlIndexFixing($AC$5,AZ2312,TRUE,_xll.ohTrigger(Trigger,Trigger12M))</f>
        <v>1.7216748373153037E-2</v>
      </c>
      <c r="BD2312" s="246">
        <f>_xll.qlIndexFixing($BE$1,AZ2312,TRUE,_xll.ohTrigger(Trigger,Trigger12M))</f>
        <v>1.7195751533921156E-2</v>
      </c>
    </row>
    <row r="2313" spans="51:56" ht="11.25" customHeight="1" x14ac:dyDescent="0.25">
      <c r="AY2313" s="102" t="s">
        <v>83</v>
      </c>
      <c r="AZ2313" s="101">
        <f>_xll.qlInterestRateIndexFixingDate(Currency&amp;"ibor"&amp;Tenor,BA2313,Trigger)</f>
        <v>55561</v>
      </c>
      <c r="BA2313" s="101">
        <f>_xll.qlCalendarAdvance(Calendar,BA2312,AY2313,"f",,Trigger)</f>
        <v>55563</v>
      </c>
      <c r="BB2313" s="101">
        <f>_xll.qlInterestRateIndexMaturity(Currency&amp;"ibor"&amp;Tenor,BA2313,Trigger)</f>
        <v>55929</v>
      </c>
      <c r="BC2313" s="246">
        <f>_xll.qlIndexFixing($AC$5,AZ2313,TRUE,_xll.ohTrigger(Trigger,Trigger12M))</f>
        <v>1.7209519751257878E-2</v>
      </c>
      <c r="BD2313" s="246">
        <f>_xll.qlIndexFixing($BE$1,AZ2313,TRUE,_xll.ohTrigger(Trigger,Trigger12M))</f>
        <v>1.718749698607765E-2</v>
      </c>
    </row>
    <row r="2314" spans="51:56" ht="11.25" customHeight="1" x14ac:dyDescent="0.25">
      <c r="AY2314" s="102" t="s">
        <v>83</v>
      </c>
      <c r="AZ2314" s="101">
        <f>_xll.qlInterestRateIndexFixingDate(Currency&amp;"ibor"&amp;Tenor,BA2314,Trigger)</f>
        <v>55568</v>
      </c>
      <c r="BA2314" s="101">
        <f>_xll.qlCalendarAdvance(Calendar,BA2313,AY2314,"f",,Trigger)</f>
        <v>55570</v>
      </c>
      <c r="BB2314" s="101">
        <f>_xll.qlInterestRateIndexMaturity(Currency&amp;"ibor"&amp;Tenor,BA2314,Trigger)</f>
        <v>55936</v>
      </c>
      <c r="BC2314" s="246">
        <f>_xll.qlIndexFixing($AC$5,AZ2314,TRUE,_xll.ohTrigger(Trigger,Trigger12M))</f>
        <v>1.7202284416503597E-2</v>
      </c>
      <c r="BD2314" s="246">
        <f>_xll.qlIndexFixing($BE$1,AZ2314,TRUE,_xll.ohTrigger(Trigger,Trigger12M))</f>
        <v>1.7179217501006122E-2</v>
      </c>
    </row>
    <row r="2315" spans="51:56" ht="11.25" customHeight="1" x14ac:dyDescent="0.25">
      <c r="AY2315" s="102" t="s">
        <v>83</v>
      </c>
      <c r="AZ2315" s="101">
        <f>_xll.qlInterestRateIndexFixingDate(Currency&amp;"ibor"&amp;Tenor,BA2315,Trigger)</f>
        <v>55575</v>
      </c>
      <c r="BA2315" s="101">
        <f>_xll.qlCalendarAdvance(Calendar,BA2314,AY2315,"f",,Trigger)</f>
        <v>55577</v>
      </c>
      <c r="BB2315" s="101">
        <f>_xll.qlInterestRateIndexMaturity(Currency&amp;"ibor"&amp;Tenor,BA2315,Trigger)</f>
        <v>55943</v>
      </c>
      <c r="BC2315" s="246">
        <f>_xll.qlIndexFixing($AC$5,AZ2315,TRUE,_xll.ohTrigger(Trigger,Trigger12M))</f>
        <v>1.7195042369036965E-2</v>
      </c>
      <c r="BD2315" s="246">
        <f>_xll.qlIndexFixing($BE$1,AZ2315,TRUE,_xll.ohTrigger(Trigger,Trigger12M))</f>
        <v>1.7170913079326843E-2</v>
      </c>
    </row>
    <row r="2316" spans="51:56" ht="11.25" customHeight="1" x14ac:dyDescent="0.25">
      <c r="AY2316" s="102" t="s">
        <v>83</v>
      </c>
      <c r="AZ2316" s="101">
        <f>_xll.qlInterestRateIndexFixingDate(Currency&amp;"ibor"&amp;Tenor,BA2316,Trigger)</f>
        <v>55582</v>
      </c>
      <c r="BA2316" s="101">
        <f>_xll.qlCalendarAdvance(Calendar,BA2315,AY2316,"f",,Trigger)</f>
        <v>55584</v>
      </c>
      <c r="BB2316" s="101">
        <f>_xll.qlInterestRateIndexMaturity(Currency&amp;"ibor"&amp;Tenor,BA2316,Trigger)</f>
        <v>55949</v>
      </c>
      <c r="BC2316" s="246">
        <f>_xll.qlIndexFixing($AC$5,AZ2316,TRUE,_xll.ohTrigger(Trigger,Trigger12M))</f>
        <v>1.7187744295190533E-2</v>
      </c>
      <c r="BD2316" s="246">
        <f>_xll.qlIndexFixing($BE$1,AZ2316,TRUE,_xll.ohTrigger(Trigger,Trigger12M))</f>
        <v>1.7162788278987276E-2</v>
      </c>
    </row>
    <row r="2317" spans="51:56" ht="11.25" customHeight="1" x14ac:dyDescent="0.25">
      <c r="AY2317" s="102" t="s">
        <v>83</v>
      </c>
      <c r="AZ2317" s="101">
        <f>_xll.qlInterestRateIndexFixingDate(Currency&amp;"ibor"&amp;Tenor,BA2317,Trigger)</f>
        <v>55589</v>
      </c>
      <c r="BA2317" s="101">
        <f>_xll.qlCalendarAdvance(Calendar,BA2316,AY2317,"f",,Trigger)</f>
        <v>55591</v>
      </c>
      <c r="BB2317" s="101">
        <f>_xll.qlInterestRateIndexMaturity(Currency&amp;"ibor"&amp;Tenor,BA2317,Trigger)</f>
        <v>55956</v>
      </c>
      <c r="BC2317" s="246">
        <f>_xll.qlIndexFixing($AC$5,AZ2317,TRUE,_xll.ohTrigger(Trigger,Trigger12M))</f>
        <v>1.718047157285954E-2</v>
      </c>
      <c r="BD2317" s="246">
        <f>_xll.qlIndexFixing($BE$1,AZ2317,TRUE,_xll.ohTrigger(Trigger,Trigger12M))</f>
        <v>1.7154436161578634E-2</v>
      </c>
    </row>
    <row r="2318" spans="51:56" ht="11.25" customHeight="1" x14ac:dyDescent="0.25">
      <c r="AY2318" s="102" t="s">
        <v>83</v>
      </c>
      <c r="AZ2318" s="101">
        <f>_xll.qlInterestRateIndexFixingDate(Currency&amp;"ibor"&amp;Tenor,BA2318,Trigger)</f>
        <v>55596</v>
      </c>
      <c r="BA2318" s="101">
        <f>_xll.qlCalendarAdvance(Calendar,BA2317,AY2318,"f",,Trigger)</f>
        <v>55598</v>
      </c>
      <c r="BB2318" s="101">
        <f>_xll.qlInterestRateIndexMaturity(Currency&amp;"ibor"&amp;Tenor,BA2318,Trigger)</f>
        <v>55963</v>
      </c>
      <c r="BC2318" s="246">
        <f>_xll.qlIndexFixing($AC$5,AZ2318,TRUE,_xll.ohTrigger(Trigger,Trigger12M))</f>
        <v>1.7173192120149002E-2</v>
      </c>
      <c r="BD2318" s="246">
        <f>_xll.qlIndexFixing($BE$1,AZ2318,TRUE,_xll.ohTrigger(Trigger,Trigger12M))</f>
        <v>1.7146059110375346E-2</v>
      </c>
    </row>
    <row r="2319" spans="51:56" ht="11.25" customHeight="1" x14ac:dyDescent="0.25">
      <c r="AY2319" s="102" t="s">
        <v>83</v>
      </c>
      <c r="AZ2319" s="101">
        <f>_xll.qlInterestRateIndexFixingDate(Currency&amp;"ibor"&amp;Tenor,BA2319,Trigger)</f>
        <v>55603</v>
      </c>
      <c r="BA2319" s="101">
        <f>_xll.qlCalendarAdvance(Calendar,BA2318,AY2319,"f",,Trigger)</f>
        <v>55605</v>
      </c>
      <c r="BB2319" s="101">
        <f>_xll.qlInterestRateIndexMaturity(Currency&amp;"ibor"&amp;Tenor,BA2319,Trigger)</f>
        <v>55970</v>
      </c>
      <c r="BC2319" s="246">
        <f>_xll.qlIndexFixing($AC$5,AZ2319,TRUE,_xll.ohTrigger(Trigger,Trigger12M))</f>
        <v>1.7165905937206533E-2</v>
      </c>
      <c r="BD2319" s="246">
        <f>_xll.qlIndexFixing($BE$1,AZ2319,TRUE,_xll.ohTrigger(Trigger,Trigger12M))</f>
        <v>1.7137657126002449E-2</v>
      </c>
    </row>
    <row r="2320" spans="51:56" ht="11.25" customHeight="1" x14ac:dyDescent="0.25">
      <c r="AY2320" s="102" t="s">
        <v>83</v>
      </c>
      <c r="AZ2320" s="101">
        <f>_xll.qlInterestRateIndexFixingDate(Currency&amp;"ibor"&amp;Tenor,BA2320,Trigger)</f>
        <v>55610</v>
      </c>
      <c r="BA2320" s="101">
        <f>_xll.qlCalendarAdvance(Calendar,BA2319,AY2320,"f",,Trigger)</f>
        <v>55612</v>
      </c>
      <c r="BB2320" s="101">
        <f>_xll.qlInterestRateIndexMaturity(Currency&amp;"ibor"&amp;Tenor,BA2320,Trigger)</f>
        <v>55977</v>
      </c>
      <c r="BC2320" s="246">
        <f>_xll.qlIndexFixing($AC$5,AZ2320,TRUE,_xll.ohTrigger(Trigger,Trigger12M))</f>
        <v>1.7158613024179082E-2</v>
      </c>
      <c r="BD2320" s="246">
        <f>_xll.qlIndexFixing($BE$1,AZ2320,TRUE,_xll.ohTrigger(Trigger,Trigger12M))</f>
        <v>1.7129230209088478E-2</v>
      </c>
    </row>
    <row r="2321" spans="51:56" ht="11.25" customHeight="1" x14ac:dyDescent="0.25">
      <c r="AY2321" s="102" t="s">
        <v>83</v>
      </c>
      <c r="AZ2321" s="101">
        <f>_xll.qlInterestRateIndexFixingDate(Currency&amp;"ibor"&amp;Tenor,BA2321,Trigger)</f>
        <v>55617</v>
      </c>
      <c r="BA2321" s="101">
        <f>_xll.qlCalendarAdvance(Calendar,BA2320,AY2321,"f",,Trigger)</f>
        <v>55619</v>
      </c>
      <c r="BB2321" s="101">
        <f>_xll.qlInterestRateIndexMaturity(Currency&amp;"ibor"&amp;Tenor,BA2321,Trigger)</f>
        <v>55984</v>
      </c>
      <c r="BC2321" s="246">
        <f>_xll.qlIndexFixing($AC$5,AZ2321,TRUE,_xll.ohTrigger(Trigger,Trigger12M))</f>
        <v>1.7151313381214037E-2</v>
      </c>
      <c r="BD2321" s="246">
        <f>_xll.qlIndexFixing($BE$1,AZ2321,TRUE,_xll.ohTrigger(Trigger,Trigger12M))</f>
        <v>1.7120778360261751E-2</v>
      </c>
    </row>
    <row r="2322" spans="51:56" ht="11.25" customHeight="1" x14ac:dyDescent="0.25">
      <c r="AY2322" s="102" t="s">
        <v>83</v>
      </c>
      <c r="AZ2322" s="101">
        <f>_xll.qlInterestRateIndexFixingDate(Currency&amp;"ibor"&amp;Tenor,BA2322,Trigger)</f>
        <v>55624</v>
      </c>
      <c r="BA2322" s="101">
        <f>_xll.qlCalendarAdvance(Calendar,BA2321,AY2322,"f",,Trigger)</f>
        <v>55626</v>
      </c>
      <c r="BB2322" s="101">
        <f>_xll.qlInterestRateIndexMaturity(Currency&amp;"ibor"&amp;Tenor,BA2322,Trigger)</f>
        <v>55991</v>
      </c>
      <c r="BC2322" s="246">
        <f>_xll.qlIndexFixing($AC$5,AZ2322,TRUE,_xll.ohTrigger(Trigger,Trigger12M))</f>
        <v>1.7144007008459007E-2</v>
      </c>
      <c r="BD2322" s="246">
        <f>_xll.qlIndexFixing($BE$1,AZ2322,TRUE,_xll.ohTrigger(Trigger,Trigger12M))</f>
        <v>1.7112301580154317E-2</v>
      </c>
    </row>
    <row r="2323" spans="51:56" ht="11.25" customHeight="1" x14ac:dyDescent="0.25">
      <c r="AY2323" s="102" t="s">
        <v>83</v>
      </c>
      <c r="AZ2323" s="101">
        <f>_xll.qlInterestRateIndexFixingDate(Currency&amp;"ibor"&amp;Tenor,BA2323,Trigger)</f>
        <v>55627</v>
      </c>
      <c r="BA2323" s="101">
        <f>_xll.qlCalendarAdvance(Calendar,BA2322,AY2323,"f",,Trigger)</f>
        <v>55633</v>
      </c>
      <c r="BB2323" s="101">
        <f>_xll.qlInterestRateIndexMaturity(Currency&amp;"ibor"&amp;Tenor,BA2323,Trigger)</f>
        <v>55998</v>
      </c>
      <c r="BC2323" s="246">
        <f>_xll.qlIndexFixing($AC$5,AZ2323,TRUE,_xll.ohTrigger(Trigger,Trigger12M))</f>
        <v>1.7136693906062695E-2</v>
      </c>
      <c r="BD2323" s="246">
        <f>_xll.qlIndexFixing($BE$1,AZ2323,TRUE,_xll.ohTrigger(Trigger,Trigger12M))</f>
        <v>1.710379986939865E-2</v>
      </c>
    </row>
    <row r="2324" spans="51:56" ht="11.25" customHeight="1" x14ac:dyDescent="0.25">
      <c r="AY2324" s="102" t="s">
        <v>83</v>
      </c>
      <c r="AZ2324" s="101">
        <f>_xll.qlInterestRateIndexFixingDate(Currency&amp;"ibor"&amp;Tenor,BA2324,Trigger)</f>
        <v>55638</v>
      </c>
      <c r="BA2324" s="101">
        <f>_xll.qlCalendarAdvance(Calendar,BA2323,AY2324,"f",,Trigger)</f>
        <v>55641</v>
      </c>
      <c r="BB2324" s="101">
        <f>_xll.qlInterestRateIndexMaturity(Currency&amp;"ibor"&amp;Tenor,BA2324,Trigger)</f>
        <v>56006</v>
      </c>
      <c r="BC2324" s="246">
        <f>_xll.qlIndexFixing($AC$5,AZ2324,TRUE,_xll.ohTrigger(Trigger,Trigger12M))</f>
        <v>1.7128327834563785E-2</v>
      </c>
      <c r="BD2324" s="246">
        <f>_xll.qlIndexFixing($BE$1,AZ2324,TRUE,_xll.ohTrigger(Trigger,Trigger12M))</f>
        <v>1.7094053102025178E-2</v>
      </c>
    </row>
    <row r="2325" spans="51:56" ht="11.25" customHeight="1" x14ac:dyDescent="0.25">
      <c r="AY2325" s="102" t="s">
        <v>83</v>
      </c>
      <c r="AZ2325" s="101">
        <f>_xll.qlInterestRateIndexFixingDate(Currency&amp;"ibor"&amp;Tenor,BA2325,Trigger)</f>
        <v>55646</v>
      </c>
      <c r="BA2325" s="101">
        <f>_xll.qlCalendarAdvance(Calendar,BA2324,AY2325,"f",,Trigger)</f>
        <v>55648</v>
      </c>
      <c r="BB2325" s="101">
        <f>_xll.qlInterestRateIndexMaturity(Currency&amp;"ibor"&amp;Tenor,BA2325,Trigger)</f>
        <v>56013</v>
      </c>
      <c r="BC2325" s="246">
        <f>_xll.qlIndexFixing($AC$5,AZ2325,TRUE,_xll.ohTrigger(Trigger,Trigger12M))</f>
        <v>1.7121000312003996E-2</v>
      </c>
      <c r="BD2325" s="246">
        <f>_xll.qlIndexFixing($BE$1,AZ2325,TRUE,_xll.ohTrigger(Trigger,Trigger12M))</f>
        <v>1.708549797059275E-2</v>
      </c>
    </row>
    <row r="2326" spans="51:56" ht="11.25" customHeight="1" x14ac:dyDescent="0.25">
      <c r="AY2326" s="102" t="s">
        <v>83</v>
      </c>
      <c r="AZ2326" s="101">
        <f>_xll.qlInterestRateIndexFixingDate(Currency&amp;"ibor"&amp;Tenor,BA2326,Trigger)</f>
        <v>55653</v>
      </c>
      <c r="BA2326" s="101">
        <f>_xll.qlCalendarAdvance(Calendar,BA2325,AY2326,"f",,Trigger)</f>
        <v>55655</v>
      </c>
      <c r="BB2326" s="101">
        <f>_xll.qlInterestRateIndexMaturity(Currency&amp;"ibor"&amp;Tenor,BA2326,Trigger)</f>
        <v>56020</v>
      </c>
      <c r="BC2326" s="246">
        <f>_xll.qlIndexFixing($AC$5,AZ2326,TRUE,_xll.ohTrigger(Trigger,Trigger12M))</f>
        <v>1.7113666060267214E-2</v>
      </c>
      <c r="BD2326" s="246">
        <f>_xll.qlIndexFixing($BE$1,AZ2326,TRUE,_xll.ohTrigger(Trigger,Trigger12M))</f>
        <v>1.7076917910513561E-2</v>
      </c>
    </row>
    <row r="2327" spans="51:56" ht="11.25" customHeight="1" x14ac:dyDescent="0.25">
      <c r="AY2327" s="102" t="s">
        <v>83</v>
      </c>
      <c r="AZ2327" s="101">
        <f>_xll.qlInterestRateIndexFixingDate(Currency&amp;"ibor"&amp;Tenor,BA2327,Trigger)</f>
        <v>55660</v>
      </c>
      <c r="BA2327" s="101">
        <f>_xll.qlCalendarAdvance(Calendar,BA2326,AY2327,"f",,Trigger)</f>
        <v>55662</v>
      </c>
      <c r="BB2327" s="101">
        <f>_xll.qlInterestRateIndexMaturity(Currency&amp;"ibor"&amp;Tenor,BA2327,Trigger)</f>
        <v>56027</v>
      </c>
      <c r="BC2327" s="246">
        <f>_xll.qlIndexFixing($AC$5,AZ2327,TRUE,_xll.ohTrigger(Trigger,Trigger12M))</f>
        <v>1.7106325079502573E-2</v>
      </c>
      <c r="BD2327" s="246">
        <f>_xll.qlIndexFixing($BE$1,AZ2327,TRUE,_xll.ohTrigger(Trigger,Trigger12M))</f>
        <v>1.7068312922429069E-2</v>
      </c>
    </row>
    <row r="2328" spans="51:56" ht="11.25" customHeight="1" x14ac:dyDescent="0.25">
      <c r="AY2328" s="102" t="s">
        <v>83</v>
      </c>
      <c r="AZ2328" s="101">
        <f>_xll.qlInterestRateIndexFixingDate(Currency&amp;"ibor"&amp;Tenor,BA2328,Trigger)</f>
        <v>55667</v>
      </c>
      <c r="BA2328" s="101">
        <f>_xll.qlCalendarAdvance(Calendar,BA2327,AY2328,"f",,Trigger)</f>
        <v>55669</v>
      </c>
      <c r="BB2328" s="101">
        <f>_xll.qlInterestRateIndexMaturity(Currency&amp;"ibor"&amp;Tenor,BA2328,Trigger)</f>
        <v>56034</v>
      </c>
      <c r="BC2328" s="246">
        <f>_xll.qlIndexFixing($AC$5,AZ2328,TRUE,_xll.ohTrigger(Trigger,Trigger12M))</f>
        <v>1.7098977369857906E-2</v>
      </c>
      <c r="BD2328" s="246">
        <f>_xll.qlIndexFixing($BE$1,AZ2328,TRUE,_xll.ohTrigger(Trigger,Trigger12M))</f>
        <v>1.7059683006981609E-2</v>
      </c>
    </row>
    <row r="2329" spans="51:56" ht="11.25" customHeight="1" x14ac:dyDescent="0.25">
      <c r="AY2329" s="102" t="s">
        <v>83</v>
      </c>
      <c r="AZ2329" s="101">
        <f>_xll.qlInterestRateIndexFixingDate(Currency&amp;"ibor"&amp;Tenor,BA2329,Trigger)</f>
        <v>55674</v>
      </c>
      <c r="BA2329" s="101">
        <f>_xll.qlCalendarAdvance(Calendar,BA2328,AY2329,"f",,Trigger)</f>
        <v>55676</v>
      </c>
      <c r="BB2329" s="101">
        <f>_xll.qlInterestRateIndexMaturity(Currency&amp;"ibor"&amp;Tenor,BA2329,Trigger)</f>
        <v>56041</v>
      </c>
      <c r="BC2329" s="246">
        <f>_xll.qlIndexFixing($AC$5,AZ2329,TRUE,_xll.ohTrigger(Trigger,Trigger12M))</f>
        <v>1.7091622931481691E-2</v>
      </c>
      <c r="BD2329" s="246">
        <f>_xll.qlIndexFixing($BE$1,AZ2329,TRUE,_xll.ohTrigger(Trigger,Trigger12M))</f>
        <v>1.7051028164815706E-2</v>
      </c>
    </row>
    <row r="2330" spans="51:56" ht="11.25" customHeight="1" x14ac:dyDescent="0.25">
      <c r="AY2330" s="102" t="s">
        <v>83</v>
      </c>
      <c r="AZ2330" s="101">
        <f>_xll.qlInterestRateIndexFixingDate(Currency&amp;"ibor"&amp;Tenor,BA2330,Trigger)</f>
        <v>55681</v>
      </c>
      <c r="BA2330" s="101">
        <f>_xll.qlCalendarAdvance(Calendar,BA2329,AY2330,"f",,Trigger)</f>
        <v>55683</v>
      </c>
      <c r="BB2330" s="101">
        <f>_xll.qlInterestRateIndexMaturity(Currency&amp;"ibor"&amp;Tenor,BA2330,Trigger)</f>
        <v>56048</v>
      </c>
      <c r="BC2330" s="246">
        <f>_xll.qlIndexFixing($AC$5,AZ2330,TRUE,_xll.ohTrigger(Trigger,Trigger12M))</f>
        <v>1.7084261764523514E-2</v>
      </c>
      <c r="BD2330" s="246">
        <f>_xll.qlIndexFixing($BE$1,AZ2330,TRUE,_xll.ohTrigger(Trigger,Trigger12M))</f>
        <v>1.7042348396577197E-2</v>
      </c>
    </row>
    <row r="2331" spans="51:56" ht="11.25" customHeight="1" x14ac:dyDescent="0.25">
      <c r="AY2331" s="102" t="s">
        <v>83</v>
      </c>
      <c r="AZ2331" s="101">
        <f>_xll.qlInterestRateIndexFixingDate(Currency&amp;"ibor"&amp;Tenor,BA2331,Trigger)</f>
        <v>55688</v>
      </c>
      <c r="BA2331" s="101">
        <f>_xll.qlCalendarAdvance(Calendar,BA2330,AY2331,"f",,Trigger)</f>
        <v>55690</v>
      </c>
      <c r="BB2331" s="101">
        <f>_xll.qlInterestRateIndexMaturity(Currency&amp;"ibor"&amp;Tenor,BA2331,Trigger)</f>
        <v>56055</v>
      </c>
      <c r="BC2331" s="246">
        <f>_xll.qlIndexFixing($AC$5,AZ2331,TRUE,_xll.ohTrigger(Trigger,Trigger12M))</f>
        <v>1.7076893869131197E-2</v>
      </c>
      <c r="BD2331" s="246">
        <f>_xll.qlIndexFixing($BE$1,AZ2331,TRUE,_xll.ohTrigger(Trigger,Trigger12M))</f>
        <v>1.7033643702914991E-2</v>
      </c>
    </row>
    <row r="2332" spans="51:56" ht="11.25" customHeight="1" x14ac:dyDescent="0.25">
      <c r="AY2332" s="102" t="s">
        <v>83</v>
      </c>
      <c r="AZ2332" s="101">
        <f>_xll.qlInterestRateIndexFixingDate(Currency&amp;"ibor"&amp;Tenor,BA2332,Trigger)</f>
        <v>55695</v>
      </c>
      <c r="BA2332" s="101">
        <f>_xll.qlCalendarAdvance(Calendar,BA2331,AY2332,"f",,Trigger)</f>
        <v>55697</v>
      </c>
      <c r="BB2332" s="101">
        <f>_xll.qlInterestRateIndexMaturity(Currency&amp;"ibor"&amp;Tenor,BA2332,Trigger)</f>
        <v>56062</v>
      </c>
      <c r="BC2332" s="246">
        <f>_xll.qlIndexFixing($AC$5,AZ2332,TRUE,_xll.ohTrigger(Trigger,Trigger12M))</f>
        <v>1.7069519245454978E-2</v>
      </c>
      <c r="BD2332" s="246">
        <f>_xll.qlIndexFixing($BE$1,AZ2332,TRUE,_xll.ohTrigger(Trigger,Trigger12M))</f>
        <v>1.702491408447887E-2</v>
      </c>
    </row>
    <row r="2333" spans="51:56" ht="11.25" customHeight="1" x14ac:dyDescent="0.25">
      <c r="AY2333" s="102" t="s">
        <v>83</v>
      </c>
      <c r="AZ2333" s="101">
        <f>_xll.qlInterestRateIndexFixingDate(Currency&amp;"ibor"&amp;Tenor,BA2333,Trigger)</f>
        <v>55702</v>
      </c>
      <c r="BA2333" s="101">
        <f>_xll.qlCalendarAdvance(Calendar,BA2332,AY2333,"f",,Trigger)</f>
        <v>55704</v>
      </c>
      <c r="BB2333" s="101">
        <f>_xll.qlInterestRateIndexMaturity(Currency&amp;"ibor"&amp;Tenor,BA2333,Trigger)</f>
        <v>56069</v>
      </c>
      <c r="BC2333" s="246">
        <f>_xll.qlIndexFixing($AC$5,AZ2333,TRUE,_xll.ohTrigger(Trigger,Trigger12M))</f>
        <v>1.7061922697638982E-2</v>
      </c>
      <c r="BD2333" s="246">
        <f>_xll.qlIndexFixing($BE$1,AZ2333,TRUE,_xll.ohTrigger(Trigger,Trigger12M))</f>
        <v>1.7016159541920369E-2</v>
      </c>
    </row>
    <row r="2334" spans="51:56" ht="11.25" customHeight="1" x14ac:dyDescent="0.25">
      <c r="AY2334" s="102" t="s">
        <v>83</v>
      </c>
      <c r="AZ2334" s="101">
        <f>_xll.qlInterestRateIndexFixingDate(Currency&amp;"ibor"&amp;Tenor,BA2334,Trigger)</f>
        <v>55709</v>
      </c>
      <c r="BA2334" s="101">
        <f>_xll.qlCalendarAdvance(Calendar,BA2333,AY2334,"f",,Trigger)</f>
        <v>55711</v>
      </c>
      <c r="BB2334" s="101">
        <f>_xll.qlInterestRateIndexMaturity(Currency&amp;"ibor"&amp;Tenor,BA2334,Trigger)</f>
        <v>56076</v>
      </c>
      <c r="BC2334" s="246">
        <f>_xll.qlIndexFixing($AC$5,AZ2334,TRUE,_xll.ohTrigger(Trigger,Trigger12M))</f>
        <v>1.705378106571144E-2</v>
      </c>
      <c r="BD2334" s="246">
        <f>_xll.qlIndexFixing($BE$1,AZ2334,TRUE,_xll.ohTrigger(Trigger,Trigger12M))</f>
        <v>1.7007380075893645E-2</v>
      </c>
    </row>
    <row r="2335" spans="51:56" ht="11.25" customHeight="1" x14ac:dyDescent="0.25">
      <c r="AY2335" s="102" t="s">
        <v>83</v>
      </c>
      <c r="AZ2335" s="101">
        <f>_xll.qlInterestRateIndexFixingDate(Currency&amp;"ibor"&amp;Tenor,BA2335,Trigger)</f>
        <v>55716</v>
      </c>
      <c r="BA2335" s="101">
        <f>_xll.qlCalendarAdvance(Calendar,BA2334,AY2335,"f",,Trigger)</f>
        <v>55718</v>
      </c>
      <c r="BB2335" s="101">
        <f>_xll.qlInterestRateIndexMaturity(Currency&amp;"ibor"&amp;Tenor,BA2335,Trigger)</f>
        <v>56083</v>
      </c>
      <c r="BC2335" s="246">
        <f>_xll.qlIndexFixing($AC$5,AZ2335,TRUE,_xll.ohTrigger(Trigger,Trigger12M))</f>
        <v>1.7045632136455567E-2</v>
      </c>
      <c r="BD2335" s="246">
        <f>_xll.qlIndexFixing($BE$1,AZ2335,TRUE,_xll.ohTrigger(Trigger,Trigger12M))</f>
        <v>1.6998575687054394E-2</v>
      </c>
    </row>
    <row r="2336" spans="51:56" ht="11.25" customHeight="1" x14ac:dyDescent="0.25">
      <c r="AY2336" s="102" t="s">
        <v>83</v>
      </c>
      <c r="AZ2336" s="101">
        <f>_xll.qlInterestRateIndexFixingDate(Currency&amp;"ibor"&amp;Tenor,BA2336,Trigger)</f>
        <v>55723</v>
      </c>
      <c r="BA2336" s="101">
        <f>_xll.qlCalendarAdvance(Calendar,BA2335,AY2336,"f",,Trigger)</f>
        <v>55725</v>
      </c>
      <c r="BB2336" s="101">
        <f>_xll.qlInterestRateIndexMaturity(Currency&amp;"ibor"&amp;Tenor,BA2336,Trigger)</f>
        <v>56090</v>
      </c>
      <c r="BC2336" s="246">
        <f>_xll.qlIndexFixing($AC$5,AZ2336,TRUE,_xll.ohTrigger(Trigger,Trigger12M))</f>
        <v>1.7037475910049629E-2</v>
      </c>
      <c r="BD2336" s="246">
        <f>_xll.qlIndexFixing($BE$1,AZ2336,TRUE,_xll.ohTrigger(Trigger,Trigger12M))</f>
        <v>1.6989746376059628E-2</v>
      </c>
    </row>
    <row r="2337" spans="51:56" ht="11.25" customHeight="1" x14ac:dyDescent="0.25">
      <c r="AY2337" s="102" t="s">
        <v>83</v>
      </c>
      <c r="AZ2337" s="101">
        <f>_xll.qlInterestRateIndexFixingDate(Currency&amp;"ibor"&amp;Tenor,BA2337,Trigger)</f>
        <v>55730</v>
      </c>
      <c r="BA2337" s="101">
        <f>_xll.qlCalendarAdvance(Calendar,BA2336,AY2337,"f",,Trigger)</f>
        <v>55732</v>
      </c>
      <c r="BB2337" s="101">
        <f>_xll.qlInterestRateIndexMaturity(Currency&amp;"ibor"&amp;Tenor,BA2337,Trigger)</f>
        <v>56097</v>
      </c>
      <c r="BC2337" s="246">
        <f>_xll.qlIndexFixing($AC$5,AZ2337,TRUE,_xll.ohTrigger(Trigger,Trigger12M))</f>
        <v>1.7029312386672997E-2</v>
      </c>
      <c r="BD2337" s="246">
        <f>_xll.qlIndexFixing($BE$1,AZ2337,TRUE,_xll.ohTrigger(Trigger,Trigger12M))</f>
        <v>1.6980892143569199E-2</v>
      </c>
    </row>
    <row r="2338" spans="51:56" ht="11.25" customHeight="1" x14ac:dyDescent="0.25">
      <c r="AY2338" s="102" t="s">
        <v>83</v>
      </c>
      <c r="AZ2338" s="101">
        <f>_xll.qlInterestRateIndexFixingDate(Currency&amp;"ibor"&amp;Tenor,BA2338,Trigger)</f>
        <v>55737</v>
      </c>
      <c r="BA2338" s="101">
        <f>_xll.qlCalendarAdvance(Calendar,BA2337,AY2338,"f",,Trigger)</f>
        <v>55739</v>
      </c>
      <c r="BB2338" s="101">
        <f>_xll.qlInterestRateIndexMaturity(Currency&amp;"ibor"&amp;Tenor,BA2338,Trigger)</f>
        <v>56104</v>
      </c>
      <c r="BC2338" s="246">
        <f>_xll.qlIndexFixing($AC$5,AZ2338,TRUE,_xll.ohTrigger(Trigger,Trigger12M))</f>
        <v>1.7021141566505027E-2</v>
      </c>
      <c r="BD2338" s="246">
        <f>_xll.qlIndexFixing($BE$1,AZ2338,TRUE,_xll.ohTrigger(Trigger,Trigger12M))</f>
        <v>1.6972012990243621E-2</v>
      </c>
    </row>
    <row r="2339" spans="51:56" ht="11.25" customHeight="1" x14ac:dyDescent="0.25">
      <c r="AY2339" s="102" t="s">
        <v>83</v>
      </c>
      <c r="AZ2339" s="101">
        <f>_xll.qlInterestRateIndexFixingDate(Currency&amp;"ibor"&amp;Tenor,BA2339,Trigger)</f>
        <v>55744</v>
      </c>
      <c r="BA2339" s="101">
        <f>_xll.qlCalendarAdvance(Calendar,BA2338,AY2339,"f",,Trigger)</f>
        <v>55746</v>
      </c>
      <c r="BB2339" s="101">
        <f>_xll.qlInterestRateIndexMaturity(Currency&amp;"ibor"&amp;Tenor,BA2339,Trigger)</f>
        <v>56111</v>
      </c>
      <c r="BC2339" s="246">
        <f>_xll.qlIndexFixing($AC$5,AZ2339,TRUE,_xll.ohTrigger(Trigger,Trigger12M))</f>
        <v>1.7012963449724645E-2</v>
      </c>
      <c r="BD2339" s="246">
        <f>_xll.qlIndexFixing($BE$1,AZ2339,TRUE,_xll.ohTrigger(Trigger,Trigger12M))</f>
        <v>1.6963108916746912E-2</v>
      </c>
    </row>
    <row r="2340" spans="51:56" ht="11.25" customHeight="1" x14ac:dyDescent="0.25">
      <c r="AY2340" s="102" t="s">
        <v>83</v>
      </c>
      <c r="AZ2340" s="101">
        <f>_xll.qlInterestRateIndexFixingDate(Currency&amp;"ibor"&amp;Tenor,BA2340,Trigger)</f>
        <v>55751</v>
      </c>
      <c r="BA2340" s="101">
        <f>_xll.qlCalendarAdvance(Calendar,BA2339,AY2340,"f",,Trigger)</f>
        <v>55753</v>
      </c>
      <c r="BB2340" s="101">
        <f>_xll.qlInterestRateIndexMaturity(Currency&amp;"ibor"&amp;Tenor,BA2340,Trigger)</f>
        <v>56118</v>
      </c>
      <c r="BC2340" s="246">
        <f>_xll.qlIndexFixing($AC$5,AZ2340,TRUE,_xll.ohTrigger(Trigger,Trigger12M))</f>
        <v>1.7004778036511656E-2</v>
      </c>
      <c r="BD2340" s="246">
        <f>_xll.qlIndexFixing($BE$1,AZ2340,TRUE,_xll.ohTrigger(Trigger,Trigger12M))</f>
        <v>1.6954179923743085E-2</v>
      </c>
    </row>
    <row r="2341" spans="51:56" ht="11.25" customHeight="1" x14ac:dyDescent="0.25">
      <c r="AY2341" s="102" t="s">
        <v>83</v>
      </c>
      <c r="AZ2341" s="101">
        <f>_xll.qlInterestRateIndexFixingDate(Currency&amp;"ibor"&amp;Tenor,BA2341,Trigger)</f>
        <v>55758</v>
      </c>
      <c r="BA2341" s="101">
        <f>_xll.qlCalendarAdvance(Calendar,BA2340,AY2341,"f",,Trigger)</f>
        <v>55760</v>
      </c>
      <c r="BB2341" s="101">
        <f>_xll.qlInterestRateIndexMaturity(Currency&amp;"ibor"&amp;Tenor,BA2341,Trigger)</f>
        <v>56125</v>
      </c>
      <c r="BC2341" s="246">
        <f>_xll.qlIndexFixing($AC$5,AZ2341,TRUE,_xll.ohTrigger(Trigger,Trigger12M))</f>
        <v>1.6996585327045861E-2</v>
      </c>
      <c r="BD2341" s="246">
        <f>_xll.qlIndexFixing($BE$1,AZ2341,TRUE,_xll.ohTrigger(Trigger,Trigger12M))</f>
        <v>1.6945226011899229E-2</v>
      </c>
    </row>
    <row r="2342" spans="51:56" ht="11.25" customHeight="1" x14ac:dyDescent="0.25">
      <c r="AY2342" s="102" t="s">
        <v>83</v>
      </c>
      <c r="AZ2342" s="101">
        <f>_xll.qlInterestRateIndexFixingDate(Currency&amp;"ibor"&amp;Tenor,BA2342,Trigger)</f>
        <v>55765</v>
      </c>
      <c r="BA2342" s="101">
        <f>_xll.qlCalendarAdvance(Calendar,BA2341,AY2342,"f",,Trigger)</f>
        <v>55767</v>
      </c>
      <c r="BB2342" s="101">
        <f>_xll.qlInterestRateIndexMaturity(Currency&amp;"ibor"&amp;Tenor,BA2342,Trigger)</f>
        <v>56132</v>
      </c>
      <c r="BC2342" s="246">
        <f>_xll.qlIndexFixing($AC$5,AZ2342,TRUE,_xll.ohTrigger(Trigger,Trigger12M))</f>
        <v>1.698838532150684E-2</v>
      </c>
      <c r="BD2342" s="246">
        <f>_xll.qlIndexFixing($BE$1,AZ2342,TRUE,_xll.ohTrigger(Trigger,Trigger12M))</f>
        <v>1.6936247181883735E-2</v>
      </c>
    </row>
    <row r="2343" spans="51:56" ht="11.25" customHeight="1" x14ac:dyDescent="0.25">
      <c r="AY2343" s="102" t="s">
        <v>83</v>
      </c>
      <c r="AZ2343" s="101">
        <f>_xll.qlInterestRateIndexFixingDate(Currency&amp;"ibor"&amp;Tenor,BA2343,Trigger)</f>
        <v>55772</v>
      </c>
      <c r="BA2343" s="101">
        <f>_xll.qlCalendarAdvance(Calendar,BA2342,AY2343,"f",,Trigger)</f>
        <v>55774</v>
      </c>
      <c r="BB2343" s="101">
        <f>_xll.qlInterestRateIndexMaturity(Currency&amp;"ibor"&amp;Tenor,BA2343,Trigger)</f>
        <v>56139</v>
      </c>
      <c r="BC2343" s="246">
        <f>_xll.qlIndexFixing($AC$5,AZ2343,TRUE,_xll.ohTrigger(Trigger,Trigger12M))</f>
        <v>1.6980178020074396E-2</v>
      </c>
      <c r="BD2343" s="246">
        <f>_xll.qlIndexFixing($BE$1,AZ2343,TRUE,_xll.ohTrigger(Trigger,Trigger12M))</f>
        <v>1.692724343436763E-2</v>
      </c>
    </row>
    <row r="2344" spans="51:56" ht="11.25" customHeight="1" x14ac:dyDescent="0.25">
      <c r="AY2344" s="102" t="s">
        <v>83</v>
      </c>
      <c r="AZ2344" s="101">
        <f>_xll.qlInterestRateIndexFixingDate(Currency&amp;"ibor"&amp;Tenor,BA2344,Trigger)</f>
        <v>55779</v>
      </c>
      <c r="BA2344" s="101">
        <f>_xll.qlCalendarAdvance(Calendar,BA2343,AY2344,"f",,Trigger)</f>
        <v>55781</v>
      </c>
      <c r="BB2344" s="101">
        <f>_xll.qlInterestRateIndexMaturity(Currency&amp;"ibor"&amp;Tenor,BA2344,Trigger)</f>
        <v>56146</v>
      </c>
      <c r="BC2344" s="246">
        <f>_xll.qlIndexFixing($AC$5,AZ2344,TRUE,_xll.ohTrigger(Trigger,Trigger12M))</f>
        <v>1.6971963422928983E-2</v>
      </c>
      <c r="BD2344" s="246">
        <f>_xll.qlIndexFixing($BE$1,AZ2344,TRUE,_xll.ohTrigger(Trigger,Trigger12M))</f>
        <v>1.6918214770023032E-2</v>
      </c>
    </row>
    <row r="2345" spans="51:56" ht="11.25" customHeight="1" x14ac:dyDescent="0.25">
      <c r="AY2345" s="102" t="s">
        <v>83</v>
      </c>
      <c r="AZ2345" s="101">
        <f>_xll.qlInterestRateIndexFixingDate(Currency&amp;"ibor"&amp;Tenor,BA2345,Trigger)</f>
        <v>55786</v>
      </c>
      <c r="BA2345" s="101">
        <f>_xll.qlCalendarAdvance(Calendar,BA2344,AY2345,"f",,Trigger)</f>
        <v>55788</v>
      </c>
      <c r="BB2345" s="101">
        <f>_xll.qlInterestRateIndexMaturity(Currency&amp;"ibor"&amp;Tenor,BA2345,Trigger)</f>
        <v>56153</v>
      </c>
      <c r="BC2345" s="246">
        <f>_xll.qlIndexFixing($AC$5,AZ2345,TRUE,_xll.ohTrigger(Trigger,Trigger12M))</f>
        <v>1.6963741530250848E-2</v>
      </c>
      <c r="BD2345" s="246">
        <f>_xll.qlIndexFixing($BE$1,AZ2345,TRUE,_xll.ohTrigger(Trigger,Trigger12M))</f>
        <v>1.6909161189523601E-2</v>
      </c>
    </row>
    <row r="2346" spans="51:56" ht="11.25" customHeight="1" x14ac:dyDescent="0.25">
      <c r="AY2346" s="102" t="s">
        <v>83</v>
      </c>
      <c r="AZ2346" s="101">
        <f>_xll.qlInterestRateIndexFixingDate(Currency&amp;"ibor"&amp;Tenor,BA2346,Trigger)</f>
        <v>55793</v>
      </c>
      <c r="BA2346" s="101">
        <f>_xll.qlCalendarAdvance(Calendar,BA2345,AY2346,"f",,Trigger)</f>
        <v>55795</v>
      </c>
      <c r="BB2346" s="101">
        <f>_xll.qlInterestRateIndexMaturity(Currency&amp;"ibor"&amp;Tenor,BA2346,Trigger)</f>
        <v>56160</v>
      </c>
      <c r="BC2346" s="246">
        <f>_xll.qlIndexFixing($AC$5,AZ2346,TRUE,_xll.ohTrigger(Trigger,Trigger12M))</f>
        <v>1.6955512342220227E-2</v>
      </c>
      <c r="BD2346" s="246">
        <f>_xll.qlIndexFixing($BE$1,AZ2346,TRUE,_xll.ohTrigger(Trigger,Trigger12M))</f>
        <v>1.690008269354561E-2</v>
      </c>
    </row>
    <row r="2347" spans="51:56" ht="11.25" customHeight="1" x14ac:dyDescent="0.25">
      <c r="AY2347" s="102" t="s">
        <v>83</v>
      </c>
      <c r="AZ2347" s="101">
        <f>_xll.qlInterestRateIndexFixingDate(Currency&amp;"ibor"&amp;Tenor,BA2347,Trigger)</f>
        <v>55800</v>
      </c>
      <c r="BA2347" s="101">
        <f>_xll.qlCalendarAdvance(Calendar,BA2346,AY2347,"f",,Trigger)</f>
        <v>55802</v>
      </c>
      <c r="BB2347" s="101">
        <f>_xll.qlInterestRateIndexMaturity(Currency&amp;"ibor"&amp;Tenor,BA2347,Trigger)</f>
        <v>56167</v>
      </c>
      <c r="BC2347" s="246">
        <f>_xll.qlIndexFixing($AC$5,AZ2347,TRUE,_xll.ohTrigger(Trigger,Trigger12M))</f>
        <v>1.6947275859018233E-2</v>
      </c>
      <c r="BD2347" s="246">
        <f>_xll.qlIndexFixing($BE$1,AZ2347,TRUE,_xll.ohTrigger(Trigger,Trigger12M))</f>
        <v>1.6890979282767535E-2</v>
      </c>
    </row>
    <row r="2348" spans="51:56" ht="11.25" customHeight="1" x14ac:dyDescent="0.25">
      <c r="AY2348" s="102" t="s">
        <v>83</v>
      </c>
      <c r="AZ2348" s="101">
        <f>_xll.qlInterestRateIndexFixingDate(Currency&amp;"ibor"&amp;Tenor,BA2348,Trigger)</f>
        <v>55807</v>
      </c>
      <c r="BA2348" s="101">
        <f>_xll.qlCalendarAdvance(Calendar,BA2347,AY2348,"f",,Trigger)</f>
        <v>55809</v>
      </c>
      <c r="BB2348" s="101">
        <f>_xll.qlInterestRateIndexMaturity(Currency&amp;"ibor"&amp;Tenor,BA2348,Trigger)</f>
        <v>56174</v>
      </c>
      <c r="BC2348" s="246">
        <f>_xll.qlIndexFixing($AC$5,AZ2348,TRUE,_xll.ohTrigger(Trigger,Trigger12M))</f>
        <v>1.6939032080825544E-2</v>
      </c>
      <c r="BD2348" s="246">
        <f>_xll.qlIndexFixing($BE$1,AZ2348,TRUE,_xll.ohTrigger(Trigger,Trigger12M))</f>
        <v>1.68818509578685E-2</v>
      </c>
    </row>
    <row r="2349" spans="51:56" ht="11.25" customHeight="1" x14ac:dyDescent="0.25">
      <c r="AY2349" s="102" t="s">
        <v>83</v>
      </c>
      <c r="AZ2349" s="101">
        <f>_xll.qlInterestRateIndexFixingDate(Currency&amp;"ibor"&amp;Tenor,BA2349,Trigger)</f>
        <v>55814</v>
      </c>
      <c r="BA2349" s="101">
        <f>_xll.qlCalendarAdvance(Calendar,BA2348,AY2349,"f",,Trigger)</f>
        <v>55816</v>
      </c>
      <c r="BB2349" s="101">
        <f>_xll.qlInterestRateIndexMaturity(Currency&amp;"ibor"&amp;Tenor,BA2349,Trigger)</f>
        <v>56181</v>
      </c>
      <c r="BC2349" s="246">
        <f>_xll.qlIndexFixing($AC$5,AZ2349,TRUE,_xll.ohTrigger(Trigger,Trigger12M))</f>
        <v>1.693078100782262E-2</v>
      </c>
      <c r="BD2349" s="246">
        <f>_xll.qlIndexFixing($BE$1,AZ2349,TRUE,_xll.ohTrigger(Trigger,Trigger12M))</f>
        <v>1.6872697719530046E-2</v>
      </c>
    </row>
    <row r="2350" spans="51:56" ht="11.25" customHeight="1" x14ac:dyDescent="0.25">
      <c r="AY2350" s="102" t="s">
        <v>83</v>
      </c>
      <c r="AZ2350" s="101">
        <f>_xll.qlInterestRateIndexFixingDate(Currency&amp;"ibor"&amp;Tenor,BA2350,Trigger)</f>
        <v>55821</v>
      </c>
      <c r="BA2350" s="101">
        <f>_xll.qlCalendarAdvance(Calendar,BA2349,AY2350,"f",,Trigger)</f>
        <v>55823</v>
      </c>
      <c r="BB2350" s="101">
        <f>_xll.qlInterestRateIndexMaturity(Currency&amp;"ibor"&amp;Tenor,BA2350,Trigger)</f>
        <v>56188</v>
      </c>
      <c r="BC2350" s="246">
        <f>_xll.qlIndexFixing($AC$5,AZ2350,TRUE,_xll.ohTrigger(Trigger,Trigger12M))</f>
        <v>1.6922522640190799E-2</v>
      </c>
      <c r="BD2350" s="246">
        <f>_xll.qlIndexFixing($BE$1,AZ2350,TRUE,_xll.ohTrigger(Trigger,Trigger12M))</f>
        <v>1.6863519568436333E-2</v>
      </c>
    </row>
    <row r="2351" spans="51:56" ht="11.25" customHeight="1" x14ac:dyDescent="0.25">
      <c r="AY2351" s="102" t="s">
        <v>83</v>
      </c>
      <c r="AZ2351" s="101">
        <f>_xll.qlInterestRateIndexFixingDate(Currency&amp;"ibor"&amp;Tenor,BA2351,Trigger)</f>
        <v>55828</v>
      </c>
      <c r="BA2351" s="101">
        <f>_xll.qlCalendarAdvance(Calendar,BA2350,AY2351,"f",,Trigger)</f>
        <v>55830</v>
      </c>
      <c r="BB2351" s="101">
        <f>_xll.qlInterestRateIndexMaturity(Currency&amp;"ibor"&amp;Tenor,BA2351,Trigger)</f>
        <v>56195</v>
      </c>
      <c r="BC2351" s="246">
        <f>_xll.qlIndexFixing($AC$5,AZ2351,TRUE,_xll.ohTrigger(Trigger,Trigger12M))</f>
        <v>1.6914256978111407E-2</v>
      </c>
      <c r="BD2351" s="246">
        <f>_xll.qlIndexFixing($BE$1,AZ2351,TRUE,_xll.ohTrigger(Trigger,Trigger12M))</f>
        <v>1.6854316505271968E-2</v>
      </c>
    </row>
    <row r="2352" spans="51:56" ht="11.25" customHeight="1" x14ac:dyDescent="0.25">
      <c r="AY2352" s="102" t="s">
        <v>83</v>
      </c>
      <c r="AZ2352" s="101">
        <f>_xll.qlInterestRateIndexFixingDate(Currency&amp;"ibor"&amp;Tenor,BA2352,Trigger)</f>
        <v>55835</v>
      </c>
      <c r="BA2352" s="101">
        <f>_xll.qlCalendarAdvance(Calendar,BA2351,AY2352,"f",,Trigger)</f>
        <v>55837</v>
      </c>
      <c r="BB2352" s="101">
        <f>_xll.qlInterestRateIndexMaturity(Currency&amp;"ibor"&amp;Tenor,BA2352,Trigger)</f>
        <v>56202</v>
      </c>
      <c r="BC2352" s="246">
        <f>_xll.qlIndexFixing($AC$5,AZ2352,TRUE,_xll.ohTrigger(Trigger,Trigger12M))</f>
        <v>1.6905984021766005E-2</v>
      </c>
      <c r="BD2352" s="246">
        <f>_xll.qlIndexFixing($BE$1,AZ2352,TRUE,_xll.ohTrigger(Trigger,Trigger12M))</f>
        <v>1.6845088530724622E-2</v>
      </c>
    </row>
    <row r="2353" spans="51:56" ht="11.25" customHeight="1" x14ac:dyDescent="0.25">
      <c r="AY2353" s="102" t="s">
        <v>83</v>
      </c>
      <c r="AZ2353" s="101">
        <f>_xll.qlInterestRateIndexFixingDate(Currency&amp;"ibor"&amp;Tenor,BA2353,Trigger)</f>
        <v>55842</v>
      </c>
      <c r="BA2353" s="101">
        <f>_xll.qlCalendarAdvance(Calendar,BA2352,AY2353,"f",,Trigger)</f>
        <v>55844</v>
      </c>
      <c r="BB2353" s="101">
        <f>_xll.qlInterestRateIndexMaturity(Currency&amp;"ibor"&amp;Tenor,BA2353,Trigger)</f>
        <v>56209</v>
      </c>
      <c r="BC2353" s="246">
        <f>_xll.qlIndexFixing($AC$5,AZ2353,TRUE,_xll.ohTrigger(Trigger,Trigger12M))</f>
        <v>1.6897703771335922E-2</v>
      </c>
      <c r="BD2353" s="246">
        <f>_xll.qlIndexFixing($BE$1,AZ2353,TRUE,_xll.ohTrigger(Trigger,Trigger12M))</f>
        <v>1.6835835645482834E-2</v>
      </c>
    </row>
    <row r="2354" spans="51:56" ht="11.25" customHeight="1" x14ac:dyDescent="0.25">
      <c r="AY2354" s="102" t="s">
        <v>83</v>
      </c>
      <c r="AZ2354" s="101">
        <f>_xll.qlInterestRateIndexFixingDate(Currency&amp;"ibor"&amp;Tenor,BA2354,Trigger)</f>
        <v>55849</v>
      </c>
      <c r="BA2354" s="101">
        <f>_xll.qlCalendarAdvance(Calendar,BA2353,AY2354,"f",,Trigger)</f>
        <v>55851</v>
      </c>
      <c r="BB2354" s="101">
        <f>_xll.qlInterestRateIndexMaturity(Currency&amp;"ibor"&amp;Tenor,BA2354,Trigger)</f>
        <v>56216</v>
      </c>
      <c r="BC2354" s="246">
        <f>_xll.qlIndexFixing($AC$5,AZ2354,TRUE,_xll.ohTrigger(Trigger,Trigger12M))</f>
        <v>1.6889416227003153E-2</v>
      </c>
      <c r="BD2354" s="246">
        <f>_xll.qlIndexFixing($BE$1,AZ2354,TRUE,_xll.ohTrigger(Trigger,Trigger12M))</f>
        <v>1.6826557850238E-2</v>
      </c>
    </row>
    <row r="2355" spans="51:56" ht="11.25" customHeight="1" x14ac:dyDescent="0.25">
      <c r="AY2355" s="102" t="s">
        <v>83</v>
      </c>
      <c r="AZ2355" s="101">
        <f>_xll.qlInterestRateIndexFixingDate(Currency&amp;"ibor"&amp;Tenor,BA2355,Trigger)</f>
        <v>55856</v>
      </c>
      <c r="BA2355" s="101">
        <f>_xll.qlCalendarAdvance(Calendar,BA2354,AY2355,"f",,Trigger)</f>
        <v>55858</v>
      </c>
      <c r="BB2355" s="101">
        <f>_xll.qlInterestRateIndexMaturity(Currency&amp;"ibor"&amp;Tenor,BA2355,Trigger)</f>
        <v>56223</v>
      </c>
      <c r="BC2355" s="246">
        <f>_xll.qlIndexFixing($AC$5,AZ2355,TRUE,_xll.ohTrigger(Trigger,Trigger12M))</f>
        <v>1.6881121388949469E-2</v>
      </c>
      <c r="BD2355" s="246">
        <f>_xll.qlIndexFixing($BE$1,AZ2355,TRUE,_xll.ohTrigger(Trigger,Trigger12M))</f>
        <v>1.6817255145682167E-2</v>
      </c>
    </row>
    <row r="2356" spans="51:56" ht="11.25" customHeight="1" x14ac:dyDescent="0.25">
      <c r="AY2356" s="102" t="s">
        <v>83</v>
      </c>
      <c r="AZ2356" s="101">
        <f>_xll.qlInterestRateIndexFixingDate(Currency&amp;"ibor"&amp;Tenor,BA2356,Trigger)</f>
        <v>55863</v>
      </c>
      <c r="BA2356" s="101">
        <f>_xll.qlCalendarAdvance(Calendar,BA2355,AY2356,"f",,Trigger)</f>
        <v>55865</v>
      </c>
      <c r="BB2356" s="101">
        <f>_xll.qlInterestRateIndexMaturity(Currency&amp;"ibor"&amp;Tenor,BA2356,Trigger)</f>
        <v>56230</v>
      </c>
      <c r="BC2356" s="246">
        <f>_xll.qlIndexFixing($AC$5,AZ2356,TRUE,_xll.ohTrigger(Trigger,Trigger12M))</f>
        <v>1.6872819257357081E-2</v>
      </c>
      <c r="BD2356" s="246">
        <f>_xll.qlIndexFixing($BE$1,AZ2356,TRUE,_xll.ohTrigger(Trigger,Trigger12M))</f>
        <v>1.6807927532510893E-2</v>
      </c>
    </row>
    <row r="2357" spans="51:56" ht="11.25" customHeight="1" x14ac:dyDescent="0.25">
      <c r="AY2357" s="102" t="s">
        <v>83</v>
      </c>
      <c r="AZ2357" s="101">
        <f>_xll.qlInterestRateIndexFixingDate(Currency&amp;"ibor"&amp;Tenor,BA2357,Trigger)</f>
        <v>55870</v>
      </c>
      <c r="BA2357" s="101">
        <f>_xll.qlCalendarAdvance(Calendar,BA2356,AY2357,"f",,Trigger)</f>
        <v>55872</v>
      </c>
      <c r="BB2357" s="101">
        <f>_xll.qlInterestRateIndexMaturity(Currency&amp;"ibor"&amp;Tenor,BA2357,Trigger)</f>
        <v>56237</v>
      </c>
      <c r="BC2357" s="246">
        <f>_xll.qlIndexFixing($AC$5,AZ2357,TRUE,_xll.ohTrigger(Trigger,Trigger12M))</f>
        <v>1.6864509832407538E-2</v>
      </c>
      <c r="BD2357" s="246">
        <f>_xll.qlIndexFixing($BE$1,AZ2357,TRUE,_xll.ohTrigger(Trigger,Trigger12M))</f>
        <v>1.6798575011419948E-2</v>
      </c>
    </row>
    <row r="2358" spans="51:56" ht="11.25" customHeight="1" x14ac:dyDescent="0.25">
      <c r="AY2358" s="102" t="s">
        <v>83</v>
      </c>
      <c r="AZ2358" s="101">
        <f>_xll.qlInterestRateIndexFixingDate(Currency&amp;"ibor"&amp;Tenor,BA2358,Trigger)</f>
        <v>55876</v>
      </c>
      <c r="BA2358" s="101">
        <f>_xll.qlCalendarAdvance(Calendar,BA2357,AY2358,"f",,Trigger)</f>
        <v>55880</v>
      </c>
      <c r="BB2358" s="101">
        <f>_xll.qlInterestRateIndexMaturity(Currency&amp;"ibor"&amp;Tenor,BA2358,Trigger)</f>
        <v>56247</v>
      </c>
      <c r="BC2358" s="246">
        <f>_xll.qlIndexFixing($AC$5,AZ2358,TRUE,_xll.ohTrigger(Trigger,Trigger12M))</f>
        <v>1.6854566569681973E-2</v>
      </c>
      <c r="BD2358" s="246">
        <f>_xll.qlIndexFixing($BE$1,AZ2358,TRUE,_xll.ohTrigger(Trigger,Trigger12M))</f>
        <v>1.678726098743764E-2</v>
      </c>
    </row>
    <row r="2359" spans="51:56" ht="11.25" customHeight="1" x14ac:dyDescent="0.25">
      <c r="AY2359" s="102" t="s">
        <v>83</v>
      </c>
      <c r="AZ2359" s="101">
        <f>_xll.qlInterestRateIndexFixingDate(Currency&amp;"ibor"&amp;Tenor,BA2359,Trigger)</f>
        <v>55884</v>
      </c>
      <c r="BA2359" s="101">
        <f>_xll.qlCalendarAdvance(Calendar,BA2358,AY2359,"f",,Trigger)</f>
        <v>55887</v>
      </c>
      <c r="BB2359" s="101">
        <f>_xll.qlInterestRateIndexMaturity(Currency&amp;"ibor"&amp;Tenor,BA2359,Trigger)</f>
        <v>56254</v>
      </c>
      <c r="BC2359" s="246">
        <f>_xll.qlIndexFixing($AC$5,AZ2359,TRUE,_xll.ohTrigger(Trigger,Trigger12M))</f>
        <v>1.6846279487333672E-2</v>
      </c>
      <c r="BD2359" s="246">
        <f>_xll.qlIndexFixing($BE$1,AZ2359,TRUE,_xll.ohTrigger(Trigger,Trigger12M))</f>
        <v>1.677785066695316E-2</v>
      </c>
    </row>
    <row r="2360" spans="51:56" ht="11.25" customHeight="1" x14ac:dyDescent="0.25">
      <c r="AY2360" s="102" t="s">
        <v>83</v>
      </c>
      <c r="AZ2360" s="101">
        <f>_xll.qlInterestRateIndexFixingDate(Currency&amp;"ibor"&amp;Tenor,BA2360,Trigger)</f>
        <v>55892</v>
      </c>
      <c r="BA2360" s="101">
        <f>_xll.qlCalendarAdvance(Calendar,BA2359,AY2360,"f",,Trigger)</f>
        <v>55894</v>
      </c>
      <c r="BB2360" s="101">
        <f>_xll.qlInterestRateIndexMaturity(Currency&amp;"ibor"&amp;Tenor,BA2360,Trigger)</f>
        <v>56261</v>
      </c>
      <c r="BC2360" s="246">
        <f>_xll.qlIndexFixing($AC$5,AZ2360,TRUE,_xll.ohTrigger(Trigger,Trigger12M))</f>
        <v>1.6837985151390369E-2</v>
      </c>
      <c r="BD2360" s="246">
        <f>_xll.qlIndexFixing($BE$1,AZ2360,TRUE,_xll.ohTrigger(Trigger,Trigger12M))</f>
        <v>1.6768415439034304E-2</v>
      </c>
    </row>
    <row r="2361" spans="51:56" ht="11.25" customHeight="1" x14ac:dyDescent="0.25">
      <c r="AY2361" s="102" t="s">
        <v>83</v>
      </c>
      <c r="AZ2361" s="101">
        <f>_xll.qlInterestRateIndexFixingDate(Currency&amp;"ibor"&amp;Tenor,BA2361,Trigger)</f>
        <v>55899</v>
      </c>
      <c r="BA2361" s="101">
        <f>_xll.qlCalendarAdvance(Calendar,BA2360,AY2361,"f",,Trigger)</f>
        <v>55901</v>
      </c>
      <c r="BB2361" s="101">
        <f>_xll.qlInterestRateIndexMaturity(Currency&amp;"ibor"&amp;Tenor,BA2361,Trigger)</f>
        <v>56268</v>
      </c>
      <c r="BC2361" s="246">
        <f>_xll.qlIndexFixing($AC$5,AZ2361,TRUE,_xll.ohTrigger(Trigger,Trigger12M))</f>
        <v>1.6829683562034809E-2</v>
      </c>
      <c r="BD2361" s="246">
        <f>_xll.qlIndexFixing($BE$1,AZ2361,TRUE,_xll.ohTrigger(Trigger,Trigger12M))</f>
        <v>1.6758955304389176E-2</v>
      </c>
    </row>
    <row r="2362" spans="51:56" ht="11.25" customHeight="1" x14ac:dyDescent="0.25">
      <c r="AY2362" s="102" t="s">
        <v>83</v>
      </c>
      <c r="AZ2362" s="101">
        <f>_xll.qlInterestRateIndexFixingDate(Currency&amp;"ibor"&amp;Tenor,BA2362,Trigger)</f>
        <v>55906</v>
      </c>
      <c r="BA2362" s="101">
        <f>_xll.qlCalendarAdvance(Calendar,BA2361,AY2362,"f",,Trigger)</f>
        <v>55908</v>
      </c>
      <c r="BB2362" s="101">
        <f>_xll.qlInterestRateIndexMaturity(Currency&amp;"ibor"&amp;Tenor,BA2362,Trigger)</f>
        <v>56275</v>
      </c>
      <c r="BC2362" s="246">
        <f>_xll.qlIndexFixing($AC$5,AZ2362,TRUE,_xll.ohTrigger(Trigger,Trigger12M))</f>
        <v>1.682137471944908E-2</v>
      </c>
      <c r="BD2362" s="246">
        <f>_xll.qlIndexFixing($BE$1,AZ2362,TRUE,_xll.ohTrigger(Trigger,Trigger12M))</f>
        <v>1.6749470263728704E-2</v>
      </c>
    </row>
    <row r="2363" spans="51:56" ht="11.25" customHeight="1" x14ac:dyDescent="0.25">
      <c r="AY2363" s="102" t="s">
        <v>83</v>
      </c>
      <c r="AZ2363" s="101">
        <f>_xll.qlInterestRateIndexFixingDate(Currency&amp;"ibor"&amp;Tenor,BA2363,Trigger)</f>
        <v>55913</v>
      </c>
      <c r="BA2363" s="101">
        <f>_xll.qlCalendarAdvance(Calendar,BA2362,AY2363,"f",,Trigger)</f>
        <v>55915</v>
      </c>
      <c r="BB2363" s="101">
        <f>_xll.qlInterestRateIndexMaturity(Currency&amp;"ibor"&amp;Tenor,BA2363,Trigger)</f>
        <v>56279</v>
      </c>
      <c r="BC2363" s="246">
        <f>_xll.qlIndexFixing($AC$5,AZ2363,TRUE,_xll.ohTrigger(Trigger,Trigger12M))</f>
        <v>1.6813433493961426E-2</v>
      </c>
      <c r="BD2363" s="246">
        <f>_xll.qlIndexFixing($BE$1,AZ2363,TRUE,_xll.ohTrigger(Trigger,Trigger12M))</f>
        <v>1.674088561283054E-2</v>
      </c>
    </row>
    <row r="2364" spans="51:56" ht="11.25" customHeight="1" x14ac:dyDescent="0.25">
      <c r="AY2364" s="102" t="s">
        <v>83</v>
      </c>
      <c r="AZ2364" s="101">
        <f>_xll.qlInterestRateIndexFixingDate(Currency&amp;"ibor"&amp;Tenor,BA2364,Trigger)</f>
        <v>55920</v>
      </c>
      <c r="BA2364" s="101">
        <f>_xll.qlCalendarAdvance(Calendar,BA2363,AY2364,"f",,Trigger)</f>
        <v>55922</v>
      </c>
      <c r="BB2364" s="101">
        <f>_xll.qlInterestRateIndexMaturity(Currency&amp;"ibor"&amp;Tenor,BA2364,Trigger)</f>
        <v>56289</v>
      </c>
      <c r="BC2364" s="246">
        <f>_xll.qlIndexFixing($AC$5,AZ2364,TRUE,_xll.ohTrigger(Trigger,Trigger12M))</f>
        <v>1.680473527531634E-2</v>
      </c>
      <c r="BD2364" s="246">
        <f>_xll.qlIndexFixing($BE$1,AZ2364,TRUE,_xll.ohTrigger(Trigger,Trigger12M))</f>
        <v>1.6730425467210031E-2</v>
      </c>
    </row>
    <row r="2365" spans="51:56" ht="11.25" customHeight="1" x14ac:dyDescent="0.25">
      <c r="AY2365" s="102" t="s">
        <v>83</v>
      </c>
      <c r="AZ2365" s="101">
        <f>_xll.qlInterestRateIndexFixingDate(Currency&amp;"ibor"&amp;Tenor,BA2365,Trigger)</f>
        <v>55927</v>
      </c>
      <c r="BA2365" s="101">
        <f>_xll.qlCalendarAdvance(Calendar,BA2364,AY2365,"f",,Trigger)</f>
        <v>55929</v>
      </c>
      <c r="BB2365" s="101">
        <f>_xll.qlInterestRateIndexMaturity(Currency&amp;"ibor"&amp;Tenor,BA2365,Trigger)</f>
        <v>56296</v>
      </c>
      <c r="BC2365" s="246">
        <f>_xll.qlIndexFixing($AC$5,AZ2365,TRUE,_xll.ohTrigger(Trigger,Trigger12M))</f>
        <v>1.6796404674134378E-2</v>
      </c>
      <c r="BD2365" s="246">
        <f>_xll.qlIndexFixing($BE$1,AZ2365,TRUE,_xll.ohTrigger(Trigger,Trigger12M))</f>
        <v>1.6720865712781963E-2</v>
      </c>
    </row>
    <row r="2366" spans="51:56" ht="11.25" customHeight="1" x14ac:dyDescent="0.25">
      <c r="AY2366" s="103" t="s">
        <v>83</v>
      </c>
      <c r="AZ2366" s="104">
        <f>_xll.qlInterestRateIndexFixingDate(Currency&amp;"ibor"&amp;Tenor,BA2366,Trigger)</f>
        <v>55934</v>
      </c>
      <c r="BA2366" s="104">
        <f>_xll.qlCalendarAdvance(Calendar,BA2365,AY2366,"f",,Trigger)</f>
        <v>55936</v>
      </c>
      <c r="BB2366" s="104">
        <f>_xll.qlInterestRateIndexMaturity(Currency&amp;"ibor"&amp;Tenor,BA2366,Trigger)</f>
        <v>56303</v>
      </c>
      <c r="BC2366" s="248">
        <f>_xll.qlIndexFixing($AC$5,AZ2366,TRUE,_xll.ohTrigger(Trigger,Trigger12M))</f>
        <v>1.6788066820452998E-2</v>
      </c>
      <c r="BD2366" s="248">
        <f>_xll.qlIndexFixing($BE$1,AZ2366,TRUE,_xll.ohTrigger(Trigger,Trigger12M))</f>
        <v>1.6711281055197518E-2</v>
      </c>
    </row>
    <row r="2367" spans="51:56" ht="11.25" customHeight="1" x14ac:dyDescent="0.25">
      <c r="BD2367" s="272"/>
    </row>
    <row r="2368" spans="51:56" ht="11.25" customHeight="1" x14ac:dyDescent="0.25">
      <c r="BD2368" s="272"/>
    </row>
    <row r="2369" spans="56:56" ht="11.25" customHeight="1" x14ac:dyDescent="0.25">
      <c r="BD2369" s="272"/>
    </row>
    <row r="2370" spans="56:56" ht="11.25" customHeight="1" x14ac:dyDescent="0.25">
      <c r="BD2370" s="272"/>
    </row>
    <row r="2371" spans="56:56" ht="11.25" customHeight="1" x14ac:dyDescent="0.25">
      <c r="BD2371" s="272"/>
    </row>
    <row r="2372" spans="56:56" ht="11.25" customHeight="1" x14ac:dyDescent="0.25">
      <c r="BD2372" s="272"/>
    </row>
    <row r="2373" spans="56:56" ht="11.25" customHeight="1" x14ac:dyDescent="0.25">
      <c r="BD2373" s="272"/>
    </row>
    <row r="2374" spans="56:56" ht="11.25" customHeight="1" x14ac:dyDescent="0.25">
      <c r="BD2374" s="272"/>
    </row>
    <row r="2375" spans="56:56" ht="11.25" customHeight="1" x14ac:dyDescent="0.25">
      <c r="BD2375" s="272"/>
    </row>
    <row r="2376" spans="56:56" ht="11.25" customHeight="1" x14ac:dyDescent="0.25">
      <c r="BD2376" s="272"/>
    </row>
    <row r="2377" spans="56:56" ht="11.25" customHeight="1" x14ac:dyDescent="0.25">
      <c r="BD2377" s="272"/>
    </row>
    <row r="2378" spans="56:56" ht="11.25" customHeight="1" x14ac:dyDescent="0.25">
      <c r="BD2378" s="272"/>
    </row>
    <row r="2379" spans="56:56" ht="11.25" customHeight="1" x14ac:dyDescent="0.25">
      <c r="BD2379" s="272"/>
    </row>
    <row r="2380" spans="56:56" ht="11.25" customHeight="1" x14ac:dyDescent="0.25">
      <c r="BD2380" s="272"/>
    </row>
    <row r="2381" spans="56:56" ht="11.25" customHeight="1" x14ac:dyDescent="0.25">
      <c r="BD2381" s="272"/>
    </row>
    <row r="2382" spans="56:56" ht="11.25" customHeight="1" x14ac:dyDescent="0.25">
      <c r="BD2382" s="272"/>
    </row>
    <row r="2383" spans="56:56" ht="11.25" customHeight="1" x14ac:dyDescent="0.25">
      <c r="BD2383" s="272"/>
    </row>
    <row r="2384" spans="56:56" ht="11.25" customHeight="1" x14ac:dyDescent="0.25">
      <c r="BD2384" s="272"/>
    </row>
    <row r="2385" spans="56:56" x14ac:dyDescent="0.25">
      <c r="BD2385" s="272"/>
    </row>
    <row r="2386" spans="56:56" x14ac:dyDescent="0.25">
      <c r="BD2386" s="272"/>
    </row>
    <row r="2387" spans="56:56" x14ac:dyDescent="0.25">
      <c r="BD2387" s="272"/>
    </row>
    <row r="2388" spans="56:56" x14ac:dyDescent="0.25">
      <c r="BD2388" s="272"/>
    </row>
    <row r="2389" spans="56:56" x14ac:dyDescent="0.25">
      <c r="BD2389" s="272"/>
    </row>
    <row r="2390" spans="56:56" x14ac:dyDescent="0.25">
      <c r="BD2390" s="272"/>
    </row>
    <row r="2391" spans="56:56" x14ac:dyDescent="0.25">
      <c r="BD2391" s="272"/>
    </row>
    <row r="2392" spans="56:56" x14ac:dyDescent="0.25">
      <c r="BD2392" s="272"/>
    </row>
    <row r="2393" spans="56:56" x14ac:dyDescent="0.25">
      <c r="BD2393" s="272"/>
    </row>
    <row r="2394" spans="56:56" x14ac:dyDescent="0.25">
      <c r="BD2394" s="272"/>
    </row>
    <row r="2395" spans="56:56" x14ac:dyDescent="0.25">
      <c r="BD2395" s="272"/>
    </row>
    <row r="2396" spans="56:56" x14ac:dyDescent="0.25">
      <c r="BD2396" s="272"/>
    </row>
    <row r="2397" spans="56:56" x14ac:dyDescent="0.25">
      <c r="BD2397" s="272"/>
    </row>
    <row r="2398" spans="56:56" x14ac:dyDescent="0.25">
      <c r="BD2398" s="272"/>
    </row>
    <row r="2399" spans="56:56" x14ac:dyDescent="0.25">
      <c r="BD2399" s="272"/>
    </row>
    <row r="2400" spans="56:56" x14ac:dyDescent="0.25">
      <c r="BD2400" s="272"/>
    </row>
    <row r="2401" spans="56:56" x14ac:dyDescent="0.25">
      <c r="BD2401" s="272"/>
    </row>
    <row r="2402" spans="56:56" x14ac:dyDescent="0.25">
      <c r="BD2402" s="272"/>
    </row>
    <row r="2403" spans="56:56" x14ac:dyDescent="0.25">
      <c r="BD2403" s="272"/>
    </row>
    <row r="2404" spans="56:56" x14ac:dyDescent="0.25">
      <c r="BD2404" s="272"/>
    </row>
    <row r="2405" spans="56:56" x14ac:dyDescent="0.25">
      <c r="BD2405" s="272"/>
    </row>
    <row r="2406" spans="56:56" x14ac:dyDescent="0.25">
      <c r="BD2406" s="272"/>
    </row>
    <row r="2407" spans="56:56" x14ac:dyDescent="0.25">
      <c r="BD2407" s="272"/>
    </row>
    <row r="2408" spans="56:56" x14ac:dyDescent="0.25">
      <c r="BD2408" s="272"/>
    </row>
    <row r="2409" spans="56:56" x14ac:dyDescent="0.25">
      <c r="BD2409" s="272"/>
    </row>
    <row r="2410" spans="56:56" x14ac:dyDescent="0.25">
      <c r="BD2410" s="272"/>
    </row>
    <row r="2411" spans="56:56" x14ac:dyDescent="0.25">
      <c r="BD2411" s="272"/>
    </row>
    <row r="2412" spans="56:56" x14ac:dyDescent="0.25">
      <c r="BD2412" s="272"/>
    </row>
    <row r="2413" spans="56:56" x14ac:dyDescent="0.25">
      <c r="BD2413" s="272"/>
    </row>
    <row r="2414" spans="56:56" x14ac:dyDescent="0.25">
      <c r="BD2414" s="272"/>
    </row>
    <row r="2415" spans="56:56" x14ac:dyDescent="0.25">
      <c r="BD2415" s="272"/>
    </row>
    <row r="2416" spans="56:56" x14ac:dyDescent="0.25">
      <c r="BD2416" s="272"/>
    </row>
    <row r="2417" spans="56:56" x14ac:dyDescent="0.25">
      <c r="BD2417" s="272"/>
    </row>
    <row r="2418" spans="56:56" x14ac:dyDescent="0.25">
      <c r="BD2418" s="272"/>
    </row>
    <row r="2419" spans="56:56" x14ac:dyDescent="0.25">
      <c r="BD2419" s="272"/>
    </row>
    <row r="2420" spans="56:56" x14ac:dyDescent="0.25">
      <c r="BD2420" s="272"/>
    </row>
    <row r="2421" spans="56:56" x14ac:dyDescent="0.25">
      <c r="BD2421" s="272"/>
    </row>
    <row r="2422" spans="56:56" x14ac:dyDescent="0.25">
      <c r="BD2422" s="272"/>
    </row>
    <row r="2423" spans="56:56" x14ac:dyDescent="0.25">
      <c r="BD2423" s="272"/>
    </row>
    <row r="2424" spans="56:56" x14ac:dyDescent="0.25">
      <c r="BD2424" s="272"/>
    </row>
    <row r="2425" spans="56:56" x14ac:dyDescent="0.25">
      <c r="BD2425" s="272"/>
    </row>
    <row r="2426" spans="56:56" x14ac:dyDescent="0.25">
      <c r="BD2426" s="272"/>
    </row>
    <row r="2427" spans="56:56" x14ac:dyDescent="0.25">
      <c r="BD2427" s="272"/>
    </row>
    <row r="2428" spans="56:56" x14ac:dyDescent="0.25">
      <c r="BD2428" s="272"/>
    </row>
    <row r="2429" spans="56:56" x14ac:dyDescent="0.25">
      <c r="BD2429" s="272"/>
    </row>
    <row r="2430" spans="56:56" x14ac:dyDescent="0.25">
      <c r="BD2430" s="272"/>
    </row>
    <row r="2431" spans="56:56" x14ac:dyDescent="0.25">
      <c r="BD2431" s="272"/>
    </row>
    <row r="2432" spans="56:56" x14ac:dyDescent="0.25">
      <c r="BD2432" s="272"/>
    </row>
    <row r="2433" spans="56:56" x14ac:dyDescent="0.25">
      <c r="BD2433" s="272"/>
    </row>
    <row r="2434" spans="56:56" x14ac:dyDescent="0.25">
      <c r="BD2434" s="272"/>
    </row>
    <row r="2435" spans="56:56" x14ac:dyDescent="0.25">
      <c r="BD2435" s="272"/>
    </row>
    <row r="2436" spans="56:56" x14ac:dyDescent="0.25">
      <c r="BD2436" s="272"/>
    </row>
    <row r="2437" spans="56:56" x14ac:dyDescent="0.25">
      <c r="BD2437" s="272"/>
    </row>
    <row r="2438" spans="56:56" x14ac:dyDescent="0.25">
      <c r="BD2438" s="272"/>
    </row>
    <row r="2439" spans="56:56" x14ac:dyDescent="0.25">
      <c r="BD2439" s="272"/>
    </row>
    <row r="2440" spans="56:56" x14ac:dyDescent="0.25">
      <c r="BD2440" s="272"/>
    </row>
    <row r="2441" spans="56:56" x14ac:dyDescent="0.25">
      <c r="BD2441" s="272"/>
    </row>
    <row r="2442" spans="56:56" x14ac:dyDescent="0.25">
      <c r="BD2442" s="272"/>
    </row>
    <row r="2443" spans="56:56" x14ac:dyDescent="0.25">
      <c r="BD2443" s="272"/>
    </row>
    <row r="2444" spans="56:56" x14ac:dyDescent="0.25">
      <c r="BD2444" s="272"/>
    </row>
    <row r="2445" spans="56:56" x14ac:dyDescent="0.25">
      <c r="BD2445" s="272"/>
    </row>
    <row r="2446" spans="56:56" x14ac:dyDescent="0.25">
      <c r="BD2446" s="272"/>
    </row>
    <row r="2447" spans="56:56" x14ac:dyDescent="0.25">
      <c r="BD2447" s="272"/>
    </row>
    <row r="2448" spans="56:56" x14ac:dyDescent="0.25">
      <c r="BD2448" s="272"/>
    </row>
    <row r="2449" spans="56:56" x14ac:dyDescent="0.25">
      <c r="BD2449" s="272"/>
    </row>
    <row r="2450" spans="56:56" x14ac:dyDescent="0.25">
      <c r="BD2450" s="272"/>
    </row>
    <row r="2451" spans="56:56" x14ac:dyDescent="0.25">
      <c r="BD2451" s="272"/>
    </row>
    <row r="2452" spans="56:56" x14ac:dyDescent="0.25">
      <c r="BD2452" s="272"/>
    </row>
    <row r="2453" spans="56:56" x14ac:dyDescent="0.25">
      <c r="BD2453" s="272"/>
    </row>
    <row r="2454" spans="56:56" x14ac:dyDescent="0.25">
      <c r="BD2454" s="272"/>
    </row>
    <row r="2455" spans="56:56" x14ac:dyDescent="0.25">
      <c r="BD2455" s="272"/>
    </row>
    <row r="2456" spans="56:56" x14ac:dyDescent="0.25">
      <c r="BD2456" s="272"/>
    </row>
    <row r="2457" spans="56:56" x14ac:dyDescent="0.25">
      <c r="BD2457" s="272"/>
    </row>
    <row r="2458" spans="56:56" x14ac:dyDescent="0.25">
      <c r="BD2458" s="272"/>
    </row>
    <row r="2459" spans="56:56" x14ac:dyDescent="0.25">
      <c r="BD2459" s="272"/>
    </row>
    <row r="2460" spans="56:56" x14ac:dyDescent="0.25">
      <c r="BD2460" s="272"/>
    </row>
    <row r="2461" spans="56:56" x14ac:dyDescent="0.25">
      <c r="BD2461" s="272"/>
    </row>
    <row r="2462" spans="56:56" x14ac:dyDescent="0.25">
      <c r="BD2462" s="272"/>
    </row>
    <row r="2463" spans="56:56" x14ac:dyDescent="0.25">
      <c r="BD2463" s="272"/>
    </row>
    <row r="2464" spans="56:56" x14ac:dyDescent="0.25">
      <c r="BD2464" s="272"/>
    </row>
    <row r="2465" spans="56:56" x14ac:dyDescent="0.25">
      <c r="BD2465" s="272"/>
    </row>
    <row r="2466" spans="56:56" x14ac:dyDescent="0.25">
      <c r="BD2466" s="272"/>
    </row>
    <row r="2467" spans="56:56" x14ac:dyDescent="0.25">
      <c r="BD2467" s="272"/>
    </row>
    <row r="2468" spans="56:56" x14ac:dyDescent="0.25">
      <c r="BD2468" s="272"/>
    </row>
    <row r="2469" spans="56:56" x14ac:dyDescent="0.25">
      <c r="BD2469" s="272"/>
    </row>
    <row r="2470" spans="56:56" x14ac:dyDescent="0.25">
      <c r="BD2470" s="272"/>
    </row>
    <row r="2471" spans="56:56" x14ac:dyDescent="0.25">
      <c r="BD2471" s="272"/>
    </row>
    <row r="2472" spans="56:56" x14ac:dyDescent="0.25">
      <c r="BD2472" s="272"/>
    </row>
    <row r="2473" spans="56:56" x14ac:dyDescent="0.25">
      <c r="BD2473" s="272"/>
    </row>
    <row r="2474" spans="56:56" x14ac:dyDescent="0.25">
      <c r="BD2474" s="272"/>
    </row>
    <row r="2475" spans="56:56" x14ac:dyDescent="0.25">
      <c r="BD2475" s="272"/>
    </row>
    <row r="2476" spans="56:56" x14ac:dyDescent="0.25">
      <c r="BD2476" s="272"/>
    </row>
    <row r="2477" spans="56:56" x14ac:dyDescent="0.25">
      <c r="BD2477" s="272"/>
    </row>
    <row r="2478" spans="56:56" x14ac:dyDescent="0.25">
      <c r="BD2478" s="272"/>
    </row>
    <row r="2479" spans="56:56" x14ac:dyDescent="0.25">
      <c r="BD2479" s="272"/>
    </row>
    <row r="2480" spans="56:56" x14ac:dyDescent="0.25">
      <c r="BD2480" s="272"/>
    </row>
    <row r="2481" spans="56:56" x14ac:dyDescent="0.25">
      <c r="BD2481" s="272"/>
    </row>
    <row r="2482" spans="56:56" x14ac:dyDescent="0.25">
      <c r="BD2482" s="272"/>
    </row>
    <row r="2483" spans="56:56" x14ac:dyDescent="0.25">
      <c r="BD2483" s="272"/>
    </row>
    <row r="2484" spans="56:56" x14ac:dyDescent="0.25">
      <c r="BD2484" s="272"/>
    </row>
    <row r="2485" spans="56:56" x14ac:dyDescent="0.25">
      <c r="BD2485" s="272"/>
    </row>
    <row r="2486" spans="56:56" x14ac:dyDescent="0.25">
      <c r="BD2486" s="272"/>
    </row>
    <row r="2487" spans="56:56" x14ac:dyDescent="0.25">
      <c r="BD2487" s="272"/>
    </row>
    <row r="2488" spans="56:56" x14ac:dyDescent="0.25">
      <c r="BD2488" s="272"/>
    </row>
    <row r="2489" spans="56:56" x14ac:dyDescent="0.25">
      <c r="BD2489" s="272"/>
    </row>
    <row r="2490" spans="56:56" x14ac:dyDescent="0.25">
      <c r="BD2490" s="272"/>
    </row>
    <row r="2491" spans="56:56" x14ac:dyDescent="0.25">
      <c r="BD2491" s="272"/>
    </row>
    <row r="2492" spans="56:56" x14ac:dyDescent="0.25">
      <c r="BD2492" s="272"/>
    </row>
    <row r="2493" spans="56:56" x14ac:dyDescent="0.25">
      <c r="BD2493" s="272"/>
    </row>
    <row r="2494" spans="56:56" x14ac:dyDescent="0.25">
      <c r="BD2494" s="272"/>
    </row>
    <row r="2495" spans="56:56" x14ac:dyDescent="0.25">
      <c r="BD2495" s="272"/>
    </row>
    <row r="2496" spans="56:56" x14ac:dyDescent="0.25">
      <c r="BD2496" s="272"/>
    </row>
    <row r="2497" spans="56:56" x14ac:dyDescent="0.25">
      <c r="BD2497" s="272"/>
    </row>
    <row r="2498" spans="56:56" x14ac:dyDescent="0.25">
      <c r="BD2498" s="272"/>
    </row>
    <row r="2499" spans="56:56" x14ac:dyDescent="0.25">
      <c r="BD2499" s="272"/>
    </row>
    <row r="2500" spans="56:56" x14ac:dyDescent="0.25">
      <c r="BD2500" s="272"/>
    </row>
    <row r="2501" spans="56:56" x14ac:dyDescent="0.25">
      <c r="BD2501" s="272"/>
    </row>
    <row r="2502" spans="56:56" x14ac:dyDescent="0.25">
      <c r="BD2502" s="272"/>
    </row>
    <row r="2503" spans="56:56" x14ac:dyDescent="0.25">
      <c r="BD2503" s="272"/>
    </row>
    <row r="2504" spans="56:56" x14ac:dyDescent="0.25">
      <c r="BD2504" s="272"/>
    </row>
    <row r="2505" spans="56:56" x14ac:dyDescent="0.25">
      <c r="BD2505" s="272"/>
    </row>
    <row r="2506" spans="56:56" x14ac:dyDescent="0.25">
      <c r="BD2506" s="272"/>
    </row>
    <row r="2507" spans="56:56" x14ac:dyDescent="0.25">
      <c r="BD2507" s="272"/>
    </row>
    <row r="2508" spans="56:56" x14ac:dyDescent="0.25">
      <c r="BD2508" s="272"/>
    </row>
    <row r="2509" spans="56:56" x14ac:dyDescent="0.25">
      <c r="BD2509" s="272"/>
    </row>
    <row r="2510" spans="56:56" x14ac:dyDescent="0.25">
      <c r="BD2510" s="272"/>
    </row>
    <row r="2511" spans="56:56" x14ac:dyDescent="0.25">
      <c r="BD2511" s="272"/>
    </row>
    <row r="2512" spans="56:56" x14ac:dyDescent="0.25">
      <c r="BD2512" s="272"/>
    </row>
    <row r="2513" spans="56:56" x14ac:dyDescent="0.25">
      <c r="BD2513" s="272"/>
    </row>
    <row r="2514" spans="56:56" x14ac:dyDescent="0.25">
      <c r="BD2514" s="272"/>
    </row>
    <row r="2515" spans="56:56" x14ac:dyDescent="0.25">
      <c r="BD2515" s="272"/>
    </row>
    <row r="2516" spans="56:56" x14ac:dyDescent="0.25">
      <c r="BD2516" s="272"/>
    </row>
    <row r="2517" spans="56:56" x14ac:dyDescent="0.25">
      <c r="BD2517" s="272"/>
    </row>
    <row r="2518" spans="56:56" x14ac:dyDescent="0.25">
      <c r="BD2518" s="272"/>
    </row>
    <row r="2519" spans="56:56" x14ac:dyDescent="0.25">
      <c r="BD2519" s="272"/>
    </row>
    <row r="2520" spans="56:56" x14ac:dyDescent="0.25">
      <c r="BD2520" s="272"/>
    </row>
    <row r="2521" spans="56:56" x14ac:dyDescent="0.25">
      <c r="BD2521" s="272"/>
    </row>
    <row r="2522" spans="56:56" x14ac:dyDescent="0.25">
      <c r="BD2522" s="272"/>
    </row>
    <row r="2523" spans="56:56" x14ac:dyDescent="0.25">
      <c r="BD2523" s="272"/>
    </row>
    <row r="2524" spans="56:56" x14ac:dyDescent="0.25">
      <c r="BD2524" s="272"/>
    </row>
    <row r="2525" spans="56:56" x14ac:dyDescent="0.25">
      <c r="BD2525" s="272"/>
    </row>
    <row r="2526" spans="56:56" x14ac:dyDescent="0.25">
      <c r="BD2526" s="272"/>
    </row>
    <row r="2527" spans="56:56" x14ac:dyDescent="0.25">
      <c r="BD2527" s="272"/>
    </row>
    <row r="2528" spans="56:56" x14ac:dyDescent="0.25">
      <c r="BD2528" s="272"/>
    </row>
    <row r="2529" spans="56:56" x14ac:dyDescent="0.25">
      <c r="BD2529" s="272"/>
    </row>
    <row r="2530" spans="56:56" x14ac:dyDescent="0.25">
      <c r="BD2530" s="272"/>
    </row>
    <row r="2531" spans="56:56" x14ac:dyDescent="0.25">
      <c r="BD2531" s="272"/>
    </row>
    <row r="2532" spans="56:56" x14ac:dyDescent="0.25">
      <c r="BD2532" s="272"/>
    </row>
    <row r="2533" spans="56:56" x14ac:dyDescent="0.25">
      <c r="BD2533" s="272"/>
    </row>
    <row r="2534" spans="56:56" x14ac:dyDescent="0.25">
      <c r="BD2534" s="272"/>
    </row>
    <row r="2535" spans="56:56" x14ac:dyDescent="0.25">
      <c r="BD2535" s="272"/>
    </row>
    <row r="2536" spans="56:56" x14ac:dyDescent="0.25">
      <c r="BD2536" s="272"/>
    </row>
    <row r="2537" spans="56:56" x14ac:dyDescent="0.25">
      <c r="BD2537" s="272"/>
    </row>
    <row r="2538" spans="56:56" x14ac:dyDescent="0.25">
      <c r="BD2538" s="272"/>
    </row>
    <row r="2539" spans="56:56" x14ac:dyDescent="0.25">
      <c r="BD2539" s="272"/>
    </row>
    <row r="2540" spans="56:56" x14ac:dyDescent="0.25">
      <c r="BD2540" s="272"/>
    </row>
    <row r="2541" spans="56:56" x14ac:dyDescent="0.25">
      <c r="BD2541" s="272"/>
    </row>
    <row r="2542" spans="56:56" x14ac:dyDescent="0.25">
      <c r="BD2542" s="272"/>
    </row>
    <row r="2543" spans="56:56" x14ac:dyDescent="0.25">
      <c r="BD2543" s="272"/>
    </row>
    <row r="2544" spans="56:56" x14ac:dyDescent="0.25">
      <c r="BD2544" s="272"/>
    </row>
    <row r="2545" spans="56:56" x14ac:dyDescent="0.25">
      <c r="BD2545" s="272"/>
    </row>
    <row r="2546" spans="56:56" x14ac:dyDescent="0.25">
      <c r="BD2546" s="272"/>
    </row>
    <row r="2547" spans="56:56" x14ac:dyDescent="0.25">
      <c r="BD2547" s="272"/>
    </row>
    <row r="2548" spans="56:56" x14ac:dyDescent="0.25">
      <c r="BD2548" s="272"/>
    </row>
    <row r="2549" spans="56:56" x14ac:dyDescent="0.25">
      <c r="BD2549" s="272"/>
    </row>
    <row r="2550" spans="56:56" x14ac:dyDescent="0.25">
      <c r="BD2550" s="272"/>
    </row>
    <row r="2551" spans="56:56" x14ac:dyDescent="0.25">
      <c r="BD2551" s="272"/>
    </row>
    <row r="2552" spans="56:56" x14ac:dyDescent="0.25">
      <c r="BD2552" s="272"/>
    </row>
    <row r="2553" spans="56:56" x14ac:dyDescent="0.25">
      <c r="BD2553" s="272"/>
    </row>
    <row r="2554" spans="56:56" x14ac:dyDescent="0.25">
      <c r="BD2554" s="272"/>
    </row>
    <row r="2555" spans="56:56" x14ac:dyDescent="0.25">
      <c r="BD2555" s="272"/>
    </row>
    <row r="2556" spans="56:56" x14ac:dyDescent="0.25">
      <c r="BD2556" s="272"/>
    </row>
    <row r="2557" spans="56:56" x14ac:dyDescent="0.25">
      <c r="BD2557" s="272"/>
    </row>
    <row r="2558" spans="56:56" x14ac:dyDescent="0.25">
      <c r="BD2558" s="272"/>
    </row>
    <row r="2559" spans="56:56" x14ac:dyDescent="0.25">
      <c r="BD2559" s="272"/>
    </row>
    <row r="2560" spans="56:56" x14ac:dyDescent="0.25">
      <c r="BD2560" s="272"/>
    </row>
    <row r="2561" spans="56:56" x14ac:dyDescent="0.25">
      <c r="BD2561" s="272"/>
    </row>
    <row r="2562" spans="56:56" x14ac:dyDescent="0.25">
      <c r="BD2562" s="272"/>
    </row>
    <row r="2563" spans="56:56" x14ac:dyDescent="0.25">
      <c r="BD2563" s="272"/>
    </row>
    <row r="2564" spans="56:56" x14ac:dyDescent="0.25">
      <c r="BD2564" s="272"/>
    </row>
    <row r="2565" spans="56:56" x14ac:dyDescent="0.25">
      <c r="BD2565" s="272"/>
    </row>
    <row r="2566" spans="56:56" x14ac:dyDescent="0.25">
      <c r="BD2566" s="272"/>
    </row>
    <row r="2567" spans="56:56" x14ac:dyDescent="0.25">
      <c r="BD2567" s="272"/>
    </row>
    <row r="2568" spans="56:56" x14ac:dyDescent="0.25">
      <c r="BD2568" s="272"/>
    </row>
    <row r="2569" spans="56:56" x14ac:dyDescent="0.25">
      <c r="BD2569" s="272"/>
    </row>
    <row r="2570" spans="56:56" x14ac:dyDescent="0.25">
      <c r="BD2570" s="272"/>
    </row>
    <row r="2571" spans="56:56" x14ac:dyDescent="0.25">
      <c r="BD2571" s="272"/>
    </row>
    <row r="2572" spans="56:56" x14ac:dyDescent="0.25">
      <c r="BD2572" s="272"/>
    </row>
    <row r="2573" spans="56:56" x14ac:dyDescent="0.25">
      <c r="BD2573" s="272"/>
    </row>
    <row r="2574" spans="56:56" x14ac:dyDescent="0.25">
      <c r="BD2574" s="272"/>
    </row>
    <row r="2575" spans="56:56" x14ac:dyDescent="0.25">
      <c r="BD2575" s="272"/>
    </row>
    <row r="2576" spans="56:56" x14ac:dyDescent="0.25">
      <c r="BD2576" s="272"/>
    </row>
    <row r="2577" spans="56:56" x14ac:dyDescent="0.25">
      <c r="BD2577" s="272"/>
    </row>
    <row r="2578" spans="56:56" x14ac:dyDescent="0.25">
      <c r="BD2578" s="272"/>
    </row>
    <row r="2579" spans="56:56" x14ac:dyDescent="0.25">
      <c r="BD2579" s="272"/>
    </row>
    <row r="2580" spans="56:56" x14ac:dyDescent="0.25">
      <c r="BD2580" s="272"/>
    </row>
    <row r="2581" spans="56:56" x14ac:dyDescent="0.25">
      <c r="BD2581" s="272"/>
    </row>
    <row r="2582" spans="56:56" x14ac:dyDescent="0.25">
      <c r="BD2582" s="272"/>
    </row>
    <row r="2583" spans="56:56" x14ac:dyDescent="0.25">
      <c r="BD2583" s="272"/>
    </row>
    <row r="2584" spans="56:56" x14ac:dyDescent="0.25">
      <c r="BD2584" s="272"/>
    </row>
    <row r="2585" spans="56:56" x14ac:dyDescent="0.25">
      <c r="BD2585" s="272"/>
    </row>
    <row r="2586" spans="56:56" x14ac:dyDescent="0.25">
      <c r="BD2586" s="272"/>
    </row>
    <row r="2587" spans="56:56" x14ac:dyDescent="0.25">
      <c r="BD2587" s="272"/>
    </row>
    <row r="2588" spans="56:56" x14ac:dyDescent="0.25">
      <c r="BD2588" s="272"/>
    </row>
    <row r="2589" spans="56:56" x14ac:dyDescent="0.25">
      <c r="BD2589" s="272"/>
    </row>
    <row r="2590" spans="56:56" x14ac:dyDescent="0.25">
      <c r="BD2590" s="272"/>
    </row>
    <row r="2591" spans="56:56" x14ac:dyDescent="0.25">
      <c r="BD2591" s="272"/>
    </row>
    <row r="2592" spans="56:56" x14ac:dyDescent="0.25">
      <c r="BD2592" s="272"/>
    </row>
    <row r="2593" spans="56:56" x14ac:dyDescent="0.25">
      <c r="BD2593" s="272"/>
    </row>
    <row r="2594" spans="56:56" x14ac:dyDescent="0.25">
      <c r="BD2594" s="272"/>
    </row>
    <row r="2595" spans="56:56" x14ac:dyDescent="0.25">
      <c r="BD2595" s="272"/>
    </row>
    <row r="2596" spans="56:56" x14ac:dyDescent="0.25">
      <c r="BD2596" s="272"/>
    </row>
    <row r="2597" spans="56:56" x14ac:dyDescent="0.25">
      <c r="BD2597" s="272"/>
    </row>
    <row r="2598" spans="56:56" x14ac:dyDescent="0.25">
      <c r="BD2598" s="272"/>
    </row>
    <row r="2599" spans="56:56" x14ac:dyDescent="0.25">
      <c r="BD2599" s="272"/>
    </row>
    <row r="2600" spans="56:56" x14ac:dyDescent="0.25">
      <c r="BD2600" s="272"/>
    </row>
    <row r="2601" spans="56:56" x14ac:dyDescent="0.25">
      <c r="BD2601" s="272"/>
    </row>
    <row r="2602" spans="56:56" x14ac:dyDescent="0.25">
      <c r="BD2602" s="272"/>
    </row>
    <row r="2603" spans="56:56" x14ac:dyDescent="0.25">
      <c r="BD2603" s="272"/>
    </row>
    <row r="2604" spans="56:56" x14ac:dyDescent="0.25">
      <c r="BD2604" s="272"/>
    </row>
    <row r="2605" spans="56:56" x14ac:dyDescent="0.25">
      <c r="BD2605" s="272"/>
    </row>
    <row r="2606" spans="56:56" x14ac:dyDescent="0.25">
      <c r="BD2606" s="272"/>
    </row>
    <row r="2607" spans="56:56" x14ac:dyDescent="0.25">
      <c r="BD2607" s="272"/>
    </row>
    <row r="2608" spans="56:56" x14ac:dyDescent="0.25">
      <c r="BD2608" s="272"/>
    </row>
    <row r="2609" spans="56:56" x14ac:dyDescent="0.25">
      <c r="BD2609" s="272"/>
    </row>
    <row r="2610" spans="56:56" x14ac:dyDescent="0.25">
      <c r="BD2610" s="272"/>
    </row>
    <row r="2611" spans="56:56" x14ac:dyDescent="0.25">
      <c r="BD2611" s="272"/>
    </row>
    <row r="2612" spans="56:56" x14ac:dyDescent="0.25">
      <c r="BD2612" s="272"/>
    </row>
    <row r="2613" spans="56:56" x14ac:dyDescent="0.25">
      <c r="BD2613" s="272"/>
    </row>
    <row r="2614" spans="56:56" x14ac:dyDescent="0.25">
      <c r="BD2614" s="272"/>
    </row>
    <row r="2615" spans="56:56" x14ac:dyDescent="0.25">
      <c r="BD2615" s="272"/>
    </row>
    <row r="2616" spans="56:56" x14ac:dyDescent="0.25">
      <c r="BD2616" s="272"/>
    </row>
    <row r="2617" spans="56:56" x14ac:dyDescent="0.25">
      <c r="BD2617" s="272"/>
    </row>
    <row r="2618" spans="56:56" x14ac:dyDescent="0.25">
      <c r="BD2618" s="272"/>
    </row>
    <row r="2619" spans="56:56" x14ac:dyDescent="0.25">
      <c r="BD2619" s="272"/>
    </row>
    <row r="2620" spans="56:56" x14ac:dyDescent="0.25">
      <c r="BD2620" s="272"/>
    </row>
    <row r="2621" spans="56:56" x14ac:dyDescent="0.25">
      <c r="BD2621" s="272"/>
    </row>
    <row r="2622" spans="56:56" x14ac:dyDescent="0.25">
      <c r="BD2622" s="272"/>
    </row>
    <row r="2623" spans="56:56" x14ac:dyDescent="0.25">
      <c r="BD2623" s="272"/>
    </row>
    <row r="2624" spans="56:56" x14ac:dyDescent="0.25">
      <c r="BD2624" s="272"/>
    </row>
    <row r="2625" spans="56:56" x14ac:dyDescent="0.25">
      <c r="BD2625" s="272"/>
    </row>
    <row r="2626" spans="56:56" x14ac:dyDescent="0.25">
      <c r="BD2626" s="272"/>
    </row>
    <row r="2627" spans="56:56" x14ac:dyDescent="0.25">
      <c r="BD2627" s="272"/>
    </row>
    <row r="2628" spans="56:56" x14ac:dyDescent="0.25">
      <c r="BD2628" s="272"/>
    </row>
    <row r="2629" spans="56:56" x14ac:dyDescent="0.25">
      <c r="BD2629" s="272"/>
    </row>
    <row r="2630" spans="56:56" x14ac:dyDescent="0.25">
      <c r="BD2630" s="272"/>
    </row>
    <row r="2631" spans="56:56" x14ac:dyDescent="0.25">
      <c r="BD2631" s="272"/>
    </row>
    <row r="2632" spans="56:56" x14ac:dyDescent="0.25">
      <c r="BD2632" s="272"/>
    </row>
    <row r="2633" spans="56:56" x14ac:dyDescent="0.25">
      <c r="BD2633" s="272"/>
    </row>
    <row r="2634" spans="56:56" x14ac:dyDescent="0.25">
      <c r="BD2634" s="272"/>
    </row>
    <row r="2635" spans="56:56" x14ac:dyDescent="0.25">
      <c r="BD2635" s="272"/>
    </row>
    <row r="2636" spans="56:56" x14ac:dyDescent="0.25">
      <c r="BD2636" s="272"/>
    </row>
    <row r="2637" spans="56:56" x14ac:dyDescent="0.25">
      <c r="BD2637" s="272"/>
    </row>
    <row r="2638" spans="56:56" x14ac:dyDescent="0.25">
      <c r="BD2638" s="272"/>
    </row>
    <row r="2639" spans="56:56" x14ac:dyDescent="0.25">
      <c r="BD2639" s="272"/>
    </row>
    <row r="2640" spans="56:56" x14ac:dyDescent="0.25">
      <c r="BD2640" s="272"/>
    </row>
    <row r="2641" spans="56:56" x14ac:dyDescent="0.25">
      <c r="BD2641" s="272"/>
    </row>
    <row r="2642" spans="56:56" x14ac:dyDescent="0.25">
      <c r="BD2642" s="272"/>
    </row>
    <row r="2643" spans="56:56" x14ac:dyDescent="0.25">
      <c r="BD2643" s="272"/>
    </row>
    <row r="2644" spans="56:56" x14ac:dyDescent="0.25">
      <c r="BD2644" s="272"/>
    </row>
    <row r="2645" spans="56:56" x14ac:dyDescent="0.25">
      <c r="BD2645" s="272"/>
    </row>
    <row r="2646" spans="56:56" x14ac:dyDescent="0.25">
      <c r="BD2646" s="272"/>
    </row>
    <row r="2647" spans="56:56" x14ac:dyDescent="0.25">
      <c r="BD2647" s="272"/>
    </row>
    <row r="2648" spans="56:56" x14ac:dyDescent="0.25">
      <c r="BD2648" s="272"/>
    </row>
    <row r="2649" spans="56:56" x14ac:dyDescent="0.25">
      <c r="BD2649" s="272"/>
    </row>
    <row r="2650" spans="56:56" x14ac:dyDescent="0.25">
      <c r="BD2650" s="272"/>
    </row>
    <row r="2651" spans="56:56" x14ac:dyDescent="0.25">
      <c r="BD2651" s="272"/>
    </row>
    <row r="2652" spans="56:56" x14ac:dyDescent="0.25">
      <c r="BD2652" s="272"/>
    </row>
    <row r="2653" spans="56:56" x14ac:dyDescent="0.25">
      <c r="BD2653" s="272"/>
    </row>
    <row r="2654" spans="56:56" x14ac:dyDescent="0.25">
      <c r="BD2654" s="272"/>
    </row>
    <row r="2655" spans="56:56" x14ac:dyDescent="0.25">
      <c r="BD2655" s="272"/>
    </row>
    <row r="2656" spans="56:56" x14ac:dyDescent="0.25">
      <c r="BD2656" s="272"/>
    </row>
    <row r="2657" spans="56:56" x14ac:dyDescent="0.25">
      <c r="BD2657" s="272"/>
    </row>
    <row r="2658" spans="56:56" x14ac:dyDescent="0.25">
      <c r="BD2658" s="272"/>
    </row>
    <row r="2659" spans="56:56" x14ac:dyDescent="0.25">
      <c r="BD2659" s="272"/>
    </row>
    <row r="2660" spans="56:56" x14ac:dyDescent="0.25">
      <c r="BD2660" s="272"/>
    </row>
    <row r="2661" spans="56:56" x14ac:dyDescent="0.25">
      <c r="BD2661" s="272"/>
    </row>
    <row r="2662" spans="56:56" x14ac:dyDescent="0.25">
      <c r="BD2662" s="272"/>
    </row>
    <row r="2663" spans="56:56" x14ac:dyDescent="0.25">
      <c r="BD2663" s="272"/>
    </row>
    <row r="2664" spans="56:56" x14ac:dyDescent="0.25">
      <c r="BD2664" s="272"/>
    </row>
    <row r="2665" spans="56:56" x14ac:dyDescent="0.25">
      <c r="BD2665" s="272"/>
    </row>
    <row r="2666" spans="56:56" x14ac:dyDescent="0.25">
      <c r="BD2666" s="272"/>
    </row>
    <row r="2667" spans="56:56" x14ac:dyDescent="0.25">
      <c r="BD2667" s="272"/>
    </row>
    <row r="2668" spans="56:56" x14ac:dyDescent="0.25">
      <c r="BD2668" s="272"/>
    </row>
    <row r="2669" spans="56:56" x14ac:dyDescent="0.25">
      <c r="BD2669" s="272"/>
    </row>
    <row r="2670" spans="56:56" x14ac:dyDescent="0.25">
      <c r="BD2670" s="272"/>
    </row>
    <row r="2671" spans="56:56" x14ac:dyDescent="0.25">
      <c r="BD2671" s="272"/>
    </row>
    <row r="2672" spans="56:56" x14ac:dyDescent="0.25">
      <c r="BD2672" s="272"/>
    </row>
    <row r="2673" spans="56:56" x14ac:dyDescent="0.25">
      <c r="BD2673" s="272"/>
    </row>
    <row r="2674" spans="56:56" x14ac:dyDescent="0.25">
      <c r="BD2674" s="272"/>
    </row>
    <row r="2675" spans="56:56" x14ac:dyDescent="0.25">
      <c r="BD2675" s="272"/>
    </row>
    <row r="2676" spans="56:56" x14ac:dyDescent="0.25">
      <c r="BD2676" s="272"/>
    </row>
    <row r="2677" spans="56:56" x14ac:dyDescent="0.25">
      <c r="BD2677" s="272"/>
    </row>
    <row r="2678" spans="56:56" x14ac:dyDescent="0.25">
      <c r="BD2678" s="272"/>
    </row>
    <row r="2679" spans="56:56" x14ac:dyDescent="0.25">
      <c r="BD2679" s="272"/>
    </row>
    <row r="2680" spans="56:56" x14ac:dyDescent="0.25">
      <c r="BD2680" s="272"/>
    </row>
    <row r="2681" spans="56:56" x14ac:dyDescent="0.25">
      <c r="BD2681" s="272"/>
    </row>
    <row r="2682" spans="56:56" x14ac:dyDescent="0.25">
      <c r="BD2682" s="272"/>
    </row>
    <row r="2683" spans="56:56" x14ac:dyDescent="0.25">
      <c r="BD2683" s="272"/>
    </row>
    <row r="2684" spans="56:56" x14ac:dyDescent="0.25">
      <c r="BD2684" s="272"/>
    </row>
    <row r="2685" spans="56:56" x14ac:dyDescent="0.25">
      <c r="BD2685" s="272"/>
    </row>
    <row r="2686" spans="56:56" x14ac:dyDescent="0.25">
      <c r="BD2686" s="272"/>
    </row>
    <row r="2687" spans="56:56" x14ac:dyDescent="0.25">
      <c r="BD2687" s="272"/>
    </row>
    <row r="2688" spans="56:56" x14ac:dyDescent="0.25">
      <c r="BD2688" s="272"/>
    </row>
    <row r="2689" spans="56:56" x14ac:dyDescent="0.25">
      <c r="BD2689" s="272"/>
    </row>
    <row r="2690" spans="56:56" x14ac:dyDescent="0.25">
      <c r="BD2690" s="272"/>
    </row>
    <row r="2691" spans="56:56" x14ac:dyDescent="0.25">
      <c r="BD2691" s="272"/>
    </row>
    <row r="2692" spans="56:56" x14ac:dyDescent="0.25">
      <c r="BD2692" s="272"/>
    </row>
    <row r="2693" spans="56:56" x14ac:dyDescent="0.25">
      <c r="BD2693" s="272"/>
    </row>
    <row r="2694" spans="56:56" x14ac:dyDescent="0.25">
      <c r="BD2694" s="272"/>
    </row>
    <row r="2695" spans="56:56" x14ac:dyDescent="0.25">
      <c r="BD2695" s="272"/>
    </row>
    <row r="2696" spans="56:56" x14ac:dyDescent="0.25">
      <c r="BD2696" s="272"/>
    </row>
    <row r="2697" spans="56:56" x14ac:dyDescent="0.25">
      <c r="BD2697" s="272"/>
    </row>
    <row r="2698" spans="56:56" x14ac:dyDescent="0.25">
      <c r="BD2698" s="272"/>
    </row>
    <row r="2699" spans="56:56" x14ac:dyDescent="0.25">
      <c r="BD2699" s="272"/>
    </row>
    <row r="2700" spans="56:56" x14ac:dyDescent="0.25">
      <c r="BD2700" s="272"/>
    </row>
    <row r="2701" spans="56:56" x14ac:dyDescent="0.25">
      <c r="BD2701" s="272"/>
    </row>
    <row r="2702" spans="56:56" x14ac:dyDescent="0.25">
      <c r="BD2702" s="272"/>
    </row>
    <row r="2703" spans="56:56" x14ac:dyDescent="0.25">
      <c r="BD2703" s="272"/>
    </row>
    <row r="2704" spans="56:56" x14ac:dyDescent="0.25">
      <c r="BD2704" s="272"/>
    </row>
    <row r="2705" spans="56:56" x14ac:dyDescent="0.25">
      <c r="BD2705" s="272"/>
    </row>
    <row r="2706" spans="56:56" x14ac:dyDescent="0.25">
      <c r="BD2706" s="272"/>
    </row>
    <row r="2707" spans="56:56" x14ac:dyDescent="0.25">
      <c r="BD2707" s="272"/>
    </row>
    <row r="2708" spans="56:56" x14ac:dyDescent="0.25">
      <c r="BD2708" s="272"/>
    </row>
    <row r="2709" spans="56:56" x14ac:dyDescent="0.25">
      <c r="BD2709" s="272"/>
    </row>
    <row r="2710" spans="56:56" x14ac:dyDescent="0.25">
      <c r="BD2710" s="272"/>
    </row>
    <row r="2711" spans="56:56" x14ac:dyDescent="0.25">
      <c r="BD2711" s="272"/>
    </row>
    <row r="2712" spans="56:56" x14ac:dyDescent="0.25">
      <c r="BD2712" s="272"/>
    </row>
    <row r="2713" spans="56:56" x14ac:dyDescent="0.25">
      <c r="BD2713" s="272"/>
    </row>
    <row r="2714" spans="56:56" x14ac:dyDescent="0.25">
      <c r="BD2714" s="272"/>
    </row>
    <row r="2715" spans="56:56" x14ac:dyDescent="0.25">
      <c r="BD2715" s="272"/>
    </row>
    <row r="2716" spans="56:56" x14ac:dyDescent="0.25">
      <c r="BD2716" s="272"/>
    </row>
    <row r="2717" spans="56:56" x14ac:dyDescent="0.25">
      <c r="BD2717" s="272"/>
    </row>
    <row r="2718" spans="56:56" x14ac:dyDescent="0.25">
      <c r="BD2718" s="272"/>
    </row>
    <row r="2719" spans="56:56" x14ac:dyDescent="0.25">
      <c r="BD2719" s="272"/>
    </row>
    <row r="2720" spans="56:56" x14ac:dyDescent="0.25">
      <c r="BD2720" s="272"/>
    </row>
    <row r="2721" spans="56:56" x14ac:dyDescent="0.25">
      <c r="BD2721" s="272"/>
    </row>
    <row r="2722" spans="56:56" x14ac:dyDescent="0.25">
      <c r="BD2722" s="272"/>
    </row>
    <row r="2723" spans="56:56" x14ac:dyDescent="0.25">
      <c r="BD2723" s="272"/>
    </row>
    <row r="2724" spans="56:56" x14ac:dyDescent="0.25">
      <c r="BD2724" s="272"/>
    </row>
    <row r="2725" spans="56:56" x14ac:dyDescent="0.25">
      <c r="BD2725" s="272"/>
    </row>
    <row r="2726" spans="56:56" x14ac:dyDescent="0.25">
      <c r="BD2726" s="272"/>
    </row>
    <row r="2727" spans="56:56" x14ac:dyDescent="0.25">
      <c r="BD2727" s="272"/>
    </row>
    <row r="2728" spans="56:56" x14ac:dyDescent="0.25">
      <c r="BD2728" s="272"/>
    </row>
    <row r="2729" spans="56:56" x14ac:dyDescent="0.25">
      <c r="BD2729" s="272"/>
    </row>
    <row r="2730" spans="56:56" x14ac:dyDescent="0.25">
      <c r="BD2730" s="272"/>
    </row>
    <row r="2731" spans="56:56" x14ac:dyDescent="0.25">
      <c r="BD2731" s="272"/>
    </row>
    <row r="2732" spans="56:56" x14ac:dyDescent="0.25">
      <c r="BD2732" s="272"/>
    </row>
    <row r="2733" spans="56:56" x14ac:dyDescent="0.25">
      <c r="BD2733" s="272"/>
    </row>
    <row r="2734" spans="56:56" x14ac:dyDescent="0.25">
      <c r="BD2734" s="272"/>
    </row>
    <row r="2735" spans="56:56" x14ac:dyDescent="0.25">
      <c r="BD2735" s="272"/>
    </row>
    <row r="2736" spans="56:56" x14ac:dyDescent="0.25">
      <c r="BD2736" s="272"/>
    </row>
    <row r="2737" spans="56:56" x14ac:dyDescent="0.25">
      <c r="BD2737" s="272"/>
    </row>
    <row r="2738" spans="56:56" x14ac:dyDescent="0.25">
      <c r="BD2738" s="272"/>
    </row>
    <row r="2739" spans="56:56" x14ac:dyDescent="0.25">
      <c r="BD2739" s="272"/>
    </row>
    <row r="2740" spans="56:56" x14ac:dyDescent="0.25">
      <c r="BD2740" s="272"/>
    </row>
    <row r="2741" spans="56:56" x14ac:dyDescent="0.25">
      <c r="BD2741" s="272"/>
    </row>
    <row r="2742" spans="56:56" x14ac:dyDescent="0.25">
      <c r="BD2742" s="272"/>
    </row>
    <row r="2743" spans="56:56" x14ac:dyDescent="0.25">
      <c r="BD2743" s="272"/>
    </row>
    <row r="2744" spans="56:56" x14ac:dyDescent="0.25">
      <c r="BD2744" s="272"/>
    </row>
    <row r="2745" spans="56:56" x14ac:dyDescent="0.25">
      <c r="BD2745" s="272"/>
    </row>
    <row r="2746" spans="56:56" x14ac:dyDescent="0.25">
      <c r="BD2746" s="272"/>
    </row>
    <row r="2747" spans="56:56" x14ac:dyDescent="0.25">
      <c r="BD2747" s="272"/>
    </row>
    <row r="2748" spans="56:56" x14ac:dyDescent="0.25">
      <c r="BD2748" s="272"/>
    </row>
    <row r="2749" spans="56:56" x14ac:dyDescent="0.25">
      <c r="BD2749" s="272"/>
    </row>
    <row r="2750" spans="56:56" x14ac:dyDescent="0.25">
      <c r="BD2750" s="272"/>
    </row>
    <row r="2751" spans="56:56" x14ac:dyDescent="0.25">
      <c r="BD2751" s="272"/>
    </row>
    <row r="2752" spans="56:56" x14ac:dyDescent="0.25">
      <c r="BD2752" s="272"/>
    </row>
    <row r="2753" spans="56:56" x14ac:dyDescent="0.25">
      <c r="BD2753" s="272"/>
    </row>
    <row r="2754" spans="56:56" x14ac:dyDescent="0.25">
      <c r="BD2754" s="272"/>
    </row>
    <row r="2755" spans="56:56" x14ac:dyDescent="0.25">
      <c r="BD2755" s="272"/>
    </row>
    <row r="2756" spans="56:56" x14ac:dyDescent="0.25">
      <c r="BD2756" s="272"/>
    </row>
    <row r="2757" spans="56:56" x14ac:dyDescent="0.25">
      <c r="BD2757" s="272"/>
    </row>
    <row r="2758" spans="56:56" x14ac:dyDescent="0.25">
      <c r="BD2758" s="272"/>
    </row>
    <row r="2759" spans="56:56" x14ac:dyDescent="0.25">
      <c r="BD2759" s="272"/>
    </row>
    <row r="2760" spans="56:56" x14ac:dyDescent="0.25">
      <c r="BD2760" s="272"/>
    </row>
    <row r="2761" spans="56:56" x14ac:dyDescent="0.25">
      <c r="BD2761" s="272"/>
    </row>
    <row r="2762" spans="56:56" x14ac:dyDescent="0.25">
      <c r="BD2762" s="272"/>
    </row>
    <row r="2763" spans="56:56" x14ac:dyDescent="0.25">
      <c r="BD2763" s="272"/>
    </row>
    <row r="2764" spans="56:56" x14ac:dyDescent="0.25">
      <c r="BD2764" s="272"/>
    </row>
    <row r="2765" spans="56:56" x14ac:dyDescent="0.25">
      <c r="BD2765" s="272"/>
    </row>
    <row r="2766" spans="56:56" x14ac:dyDescent="0.25">
      <c r="BD2766" s="272"/>
    </row>
    <row r="2767" spans="56:56" x14ac:dyDescent="0.25">
      <c r="BD2767" s="272"/>
    </row>
    <row r="2768" spans="56:56" x14ac:dyDescent="0.25">
      <c r="BD2768" s="272"/>
    </row>
    <row r="2769" spans="56:56" x14ac:dyDescent="0.25">
      <c r="BD2769" s="272"/>
    </row>
    <row r="2770" spans="56:56" x14ac:dyDescent="0.25">
      <c r="BD2770" s="272"/>
    </row>
    <row r="2771" spans="56:56" x14ac:dyDescent="0.25">
      <c r="BD2771" s="272"/>
    </row>
    <row r="2772" spans="56:56" x14ac:dyDescent="0.25">
      <c r="BD2772" s="272"/>
    </row>
    <row r="2773" spans="56:56" x14ac:dyDescent="0.25">
      <c r="BD2773" s="272"/>
    </row>
    <row r="2774" spans="56:56" x14ac:dyDescent="0.25">
      <c r="BD2774" s="272"/>
    </row>
    <row r="2775" spans="56:56" x14ac:dyDescent="0.25">
      <c r="BD2775" s="272"/>
    </row>
    <row r="2776" spans="56:56" x14ac:dyDescent="0.25">
      <c r="BD2776" s="272"/>
    </row>
    <row r="2777" spans="56:56" x14ac:dyDescent="0.25">
      <c r="BD2777" s="272"/>
    </row>
    <row r="2778" spans="56:56" x14ac:dyDescent="0.25">
      <c r="BD2778" s="272"/>
    </row>
    <row r="2779" spans="56:56" x14ac:dyDescent="0.25">
      <c r="BD2779" s="272"/>
    </row>
    <row r="2780" spans="56:56" x14ac:dyDescent="0.25">
      <c r="BD2780" s="272"/>
    </row>
    <row r="2781" spans="56:56" x14ac:dyDescent="0.25">
      <c r="BD2781" s="272"/>
    </row>
    <row r="2782" spans="56:56" x14ac:dyDescent="0.25">
      <c r="BD2782" s="272"/>
    </row>
    <row r="2783" spans="56:56" x14ac:dyDescent="0.25">
      <c r="BD2783" s="272"/>
    </row>
    <row r="2784" spans="56:56" x14ac:dyDescent="0.25">
      <c r="BD2784" s="272"/>
    </row>
    <row r="2785" spans="56:56" x14ac:dyDescent="0.25">
      <c r="BD2785" s="272"/>
    </row>
    <row r="2786" spans="56:56" x14ac:dyDescent="0.25">
      <c r="BD2786" s="272"/>
    </row>
    <row r="2787" spans="56:56" x14ac:dyDescent="0.25">
      <c r="BD2787" s="272"/>
    </row>
    <row r="2788" spans="56:56" x14ac:dyDescent="0.25">
      <c r="BD2788" s="272"/>
    </row>
    <row r="2789" spans="56:56" x14ac:dyDescent="0.25">
      <c r="BD2789" s="272"/>
    </row>
    <row r="2790" spans="56:56" x14ac:dyDescent="0.25">
      <c r="BD2790" s="272"/>
    </row>
    <row r="2791" spans="56:56" x14ac:dyDescent="0.25">
      <c r="BD2791" s="272"/>
    </row>
    <row r="2792" spans="56:56" x14ac:dyDescent="0.25">
      <c r="BD2792" s="272"/>
    </row>
    <row r="2793" spans="56:56" x14ac:dyDescent="0.25">
      <c r="BD2793" s="272"/>
    </row>
    <row r="2794" spans="56:56" x14ac:dyDescent="0.25">
      <c r="BD2794" s="272"/>
    </row>
    <row r="2795" spans="56:56" x14ac:dyDescent="0.25">
      <c r="BD2795" s="272"/>
    </row>
    <row r="2796" spans="56:56" x14ac:dyDescent="0.25">
      <c r="BD2796" s="272"/>
    </row>
    <row r="2797" spans="56:56" x14ac:dyDescent="0.25">
      <c r="BD2797" s="272"/>
    </row>
    <row r="2798" spans="56:56" x14ac:dyDescent="0.25">
      <c r="BD2798" s="272"/>
    </row>
    <row r="2799" spans="56:56" x14ac:dyDescent="0.25">
      <c r="BD2799" s="272"/>
    </row>
    <row r="2800" spans="56:56" x14ac:dyDescent="0.25">
      <c r="BD2800" s="272"/>
    </row>
    <row r="2801" spans="56:56" x14ac:dyDescent="0.25">
      <c r="BD2801" s="272"/>
    </row>
    <row r="2802" spans="56:56" x14ac:dyDescent="0.25">
      <c r="BD2802" s="272"/>
    </row>
    <row r="2803" spans="56:56" x14ac:dyDescent="0.25">
      <c r="BD2803" s="272"/>
    </row>
    <row r="2804" spans="56:56" x14ac:dyDescent="0.25">
      <c r="BD2804" s="272"/>
    </row>
    <row r="2805" spans="56:56" x14ac:dyDescent="0.25">
      <c r="BD2805" s="272"/>
    </row>
    <row r="2806" spans="56:56" x14ac:dyDescent="0.25">
      <c r="BD2806" s="272"/>
    </row>
    <row r="2807" spans="56:56" x14ac:dyDescent="0.25">
      <c r="BD2807" s="272"/>
    </row>
    <row r="2808" spans="56:56" x14ac:dyDescent="0.25">
      <c r="BD2808" s="272"/>
    </row>
    <row r="2809" spans="56:56" x14ac:dyDescent="0.25">
      <c r="BD2809" s="272"/>
    </row>
    <row r="2810" spans="56:56" x14ac:dyDescent="0.25">
      <c r="BD2810" s="272"/>
    </row>
    <row r="2811" spans="56:56" x14ac:dyDescent="0.25">
      <c r="BD2811" s="272"/>
    </row>
    <row r="2812" spans="56:56" x14ac:dyDescent="0.25">
      <c r="BD2812" s="272"/>
    </row>
    <row r="2813" spans="56:56" x14ac:dyDescent="0.25">
      <c r="BD2813" s="272"/>
    </row>
    <row r="2814" spans="56:56" x14ac:dyDescent="0.25">
      <c r="BD2814" s="272"/>
    </row>
    <row r="2815" spans="56:56" x14ac:dyDescent="0.25">
      <c r="BD2815" s="272"/>
    </row>
    <row r="2816" spans="56:56" x14ac:dyDescent="0.25">
      <c r="BD2816" s="272"/>
    </row>
    <row r="2817" spans="56:56" x14ac:dyDescent="0.25">
      <c r="BD2817" s="272"/>
    </row>
    <row r="2818" spans="56:56" x14ac:dyDescent="0.25">
      <c r="BD2818" s="272"/>
    </row>
    <row r="2819" spans="56:56" x14ac:dyDescent="0.25">
      <c r="BD2819" s="272"/>
    </row>
    <row r="2820" spans="56:56" x14ac:dyDescent="0.25">
      <c r="BD2820" s="272"/>
    </row>
    <row r="2821" spans="56:56" x14ac:dyDescent="0.25">
      <c r="BD2821" s="272"/>
    </row>
    <row r="2822" spans="56:56" x14ac:dyDescent="0.25">
      <c r="BD2822" s="272"/>
    </row>
    <row r="2823" spans="56:56" x14ac:dyDescent="0.25">
      <c r="BD2823" s="272"/>
    </row>
    <row r="2824" spans="56:56" x14ac:dyDescent="0.25">
      <c r="BD2824" s="272"/>
    </row>
    <row r="2825" spans="56:56" x14ac:dyDescent="0.25">
      <c r="BD2825" s="272"/>
    </row>
    <row r="2826" spans="56:56" x14ac:dyDescent="0.25">
      <c r="BD2826" s="272"/>
    </row>
    <row r="2827" spans="56:56" x14ac:dyDescent="0.25">
      <c r="BD2827" s="272"/>
    </row>
    <row r="2828" spans="56:56" x14ac:dyDescent="0.25">
      <c r="BD2828" s="272"/>
    </row>
    <row r="2829" spans="56:56" x14ac:dyDescent="0.25">
      <c r="BD2829" s="272"/>
    </row>
    <row r="2830" spans="56:56" x14ac:dyDescent="0.25">
      <c r="BD2830" s="272"/>
    </row>
    <row r="2831" spans="56:56" x14ac:dyDescent="0.25">
      <c r="BD2831" s="272"/>
    </row>
    <row r="2832" spans="56:56" x14ac:dyDescent="0.25">
      <c r="BD2832" s="272"/>
    </row>
    <row r="2833" spans="56:56" x14ac:dyDescent="0.25">
      <c r="BD2833" s="272"/>
    </row>
    <row r="2834" spans="56:56" x14ac:dyDescent="0.25">
      <c r="BD2834" s="272"/>
    </row>
    <row r="2835" spans="56:56" x14ac:dyDescent="0.25">
      <c r="BD2835" s="272"/>
    </row>
    <row r="2836" spans="56:56" x14ac:dyDescent="0.25">
      <c r="BD2836" s="272"/>
    </row>
    <row r="2837" spans="56:56" x14ac:dyDescent="0.25">
      <c r="BD2837" s="272"/>
    </row>
    <row r="2838" spans="56:56" x14ac:dyDescent="0.25">
      <c r="BD2838" s="272"/>
    </row>
    <row r="2839" spans="56:56" x14ac:dyDescent="0.25">
      <c r="BD2839" s="272"/>
    </row>
    <row r="2840" spans="56:56" x14ac:dyDescent="0.25">
      <c r="BD2840" s="272"/>
    </row>
    <row r="2841" spans="56:56" x14ac:dyDescent="0.25">
      <c r="BD2841" s="272"/>
    </row>
    <row r="2842" spans="56:56" x14ac:dyDescent="0.25">
      <c r="BD2842" s="272"/>
    </row>
    <row r="2843" spans="56:56" x14ac:dyDescent="0.25">
      <c r="BD2843" s="272"/>
    </row>
    <row r="2844" spans="56:56" x14ac:dyDescent="0.25">
      <c r="BD2844" s="272"/>
    </row>
    <row r="2845" spans="56:56" x14ac:dyDescent="0.25">
      <c r="BD2845" s="272"/>
    </row>
    <row r="2846" spans="56:56" x14ac:dyDescent="0.25">
      <c r="BD2846" s="272"/>
    </row>
    <row r="2847" spans="56:56" x14ac:dyDescent="0.25">
      <c r="BD2847" s="272"/>
    </row>
    <row r="2848" spans="56:56" x14ac:dyDescent="0.25">
      <c r="BD2848" s="272"/>
    </row>
    <row r="2849" spans="56:56" x14ac:dyDescent="0.25">
      <c r="BD2849" s="272"/>
    </row>
    <row r="2850" spans="56:56" x14ac:dyDescent="0.25">
      <c r="BD2850" s="272"/>
    </row>
    <row r="2851" spans="56:56" x14ac:dyDescent="0.25">
      <c r="BD2851" s="272"/>
    </row>
    <row r="2852" spans="56:56" x14ac:dyDescent="0.25">
      <c r="BD2852" s="272"/>
    </row>
    <row r="2853" spans="56:56" x14ac:dyDescent="0.25">
      <c r="BD2853" s="272"/>
    </row>
    <row r="2854" spans="56:56" x14ac:dyDescent="0.25">
      <c r="BD2854" s="272"/>
    </row>
    <row r="2855" spans="56:56" x14ac:dyDescent="0.25">
      <c r="BD2855" s="272"/>
    </row>
    <row r="2856" spans="56:56" x14ac:dyDescent="0.25">
      <c r="BD2856" s="272"/>
    </row>
    <row r="2857" spans="56:56" x14ac:dyDescent="0.25">
      <c r="BD2857" s="272"/>
    </row>
    <row r="2858" spans="56:56" x14ac:dyDescent="0.25">
      <c r="BD2858" s="272"/>
    </row>
    <row r="2859" spans="56:56" x14ac:dyDescent="0.25">
      <c r="BD2859" s="272"/>
    </row>
    <row r="2860" spans="56:56" x14ac:dyDescent="0.25">
      <c r="BD2860" s="272"/>
    </row>
    <row r="2861" spans="56:56" x14ac:dyDescent="0.25">
      <c r="BD2861" s="272"/>
    </row>
    <row r="2862" spans="56:56" x14ac:dyDescent="0.25">
      <c r="BD2862" s="272"/>
    </row>
    <row r="2863" spans="56:56" x14ac:dyDescent="0.25">
      <c r="BD2863" s="272"/>
    </row>
    <row r="2864" spans="56:56" x14ac:dyDescent="0.25">
      <c r="BD2864" s="272"/>
    </row>
    <row r="2865" spans="56:56" x14ac:dyDescent="0.25">
      <c r="BD2865" s="272"/>
    </row>
    <row r="2866" spans="56:56" x14ac:dyDescent="0.25">
      <c r="BD2866" s="272"/>
    </row>
    <row r="2867" spans="56:56" x14ac:dyDescent="0.25">
      <c r="BD2867" s="272"/>
    </row>
    <row r="2868" spans="56:56" x14ac:dyDescent="0.25">
      <c r="BD2868" s="272"/>
    </row>
    <row r="2869" spans="56:56" x14ac:dyDescent="0.25">
      <c r="BD2869" s="272"/>
    </row>
    <row r="2870" spans="56:56" x14ac:dyDescent="0.25">
      <c r="BD2870" s="272"/>
    </row>
    <row r="2871" spans="56:56" x14ac:dyDescent="0.25">
      <c r="BD2871" s="272"/>
    </row>
    <row r="2872" spans="56:56" x14ac:dyDescent="0.25">
      <c r="BD2872" s="272"/>
    </row>
    <row r="2873" spans="56:56" x14ac:dyDescent="0.25">
      <c r="BD2873" s="272"/>
    </row>
    <row r="2874" spans="56:56" x14ac:dyDescent="0.25">
      <c r="BD2874" s="272"/>
    </row>
    <row r="2875" spans="56:56" x14ac:dyDescent="0.25">
      <c r="BD2875" s="272"/>
    </row>
    <row r="2876" spans="56:56" x14ac:dyDescent="0.25">
      <c r="BD2876" s="272"/>
    </row>
    <row r="2877" spans="56:56" x14ac:dyDescent="0.25">
      <c r="BD2877" s="272"/>
    </row>
    <row r="2878" spans="56:56" x14ac:dyDescent="0.25">
      <c r="BD2878" s="272"/>
    </row>
    <row r="2879" spans="56:56" x14ac:dyDescent="0.25">
      <c r="BD2879" s="272"/>
    </row>
    <row r="2880" spans="56:56" x14ac:dyDescent="0.25">
      <c r="BD2880" s="272"/>
    </row>
    <row r="2881" spans="56:56" x14ac:dyDescent="0.25">
      <c r="BD2881" s="272"/>
    </row>
    <row r="2882" spans="56:56" x14ac:dyDescent="0.25">
      <c r="BD2882" s="272"/>
    </row>
    <row r="2883" spans="56:56" x14ac:dyDescent="0.25">
      <c r="BD2883" s="272"/>
    </row>
    <row r="2884" spans="56:56" x14ac:dyDescent="0.25">
      <c r="BD2884" s="272"/>
    </row>
    <row r="2885" spans="56:56" x14ac:dyDescent="0.25">
      <c r="BD2885" s="272"/>
    </row>
    <row r="2886" spans="56:56" x14ac:dyDescent="0.25">
      <c r="BD2886" s="272"/>
    </row>
    <row r="2887" spans="56:56" x14ac:dyDescent="0.25">
      <c r="BD2887" s="272"/>
    </row>
    <row r="2888" spans="56:56" x14ac:dyDescent="0.25">
      <c r="BD2888" s="272"/>
    </row>
    <row r="2889" spans="56:56" x14ac:dyDescent="0.25">
      <c r="BD2889" s="272"/>
    </row>
    <row r="2890" spans="56:56" x14ac:dyDescent="0.25">
      <c r="BD2890" s="272"/>
    </row>
    <row r="2891" spans="56:56" x14ac:dyDescent="0.25">
      <c r="BD2891" s="272"/>
    </row>
    <row r="2892" spans="56:56" x14ac:dyDescent="0.25">
      <c r="BD2892" s="272"/>
    </row>
    <row r="2893" spans="56:56" x14ac:dyDescent="0.25">
      <c r="BD2893" s="272"/>
    </row>
    <row r="2894" spans="56:56" x14ac:dyDescent="0.25">
      <c r="BD2894" s="272"/>
    </row>
    <row r="2895" spans="56:56" x14ac:dyDescent="0.25">
      <c r="BD2895" s="272"/>
    </row>
    <row r="2896" spans="56:56" x14ac:dyDescent="0.25">
      <c r="BD2896" s="272"/>
    </row>
    <row r="2897" spans="56:56" x14ac:dyDescent="0.25">
      <c r="BD2897" s="272"/>
    </row>
    <row r="2898" spans="56:56" x14ac:dyDescent="0.25">
      <c r="BD2898" s="272"/>
    </row>
    <row r="2899" spans="56:56" x14ac:dyDescent="0.25">
      <c r="BD2899" s="272"/>
    </row>
    <row r="2900" spans="56:56" x14ac:dyDescent="0.25">
      <c r="BD2900" s="272"/>
    </row>
    <row r="2901" spans="56:56" x14ac:dyDescent="0.25">
      <c r="BD2901" s="272"/>
    </row>
    <row r="2902" spans="56:56" x14ac:dyDescent="0.25">
      <c r="BD2902" s="272"/>
    </row>
    <row r="2903" spans="56:56" x14ac:dyDescent="0.25">
      <c r="BD2903" s="272"/>
    </row>
    <row r="2904" spans="56:56" x14ac:dyDescent="0.25">
      <c r="BD2904" s="272"/>
    </row>
    <row r="2905" spans="56:56" x14ac:dyDescent="0.25">
      <c r="BD2905" s="272"/>
    </row>
    <row r="2906" spans="56:56" x14ac:dyDescent="0.25">
      <c r="BD2906" s="272"/>
    </row>
    <row r="2907" spans="56:56" x14ac:dyDescent="0.25">
      <c r="BD2907" s="272"/>
    </row>
    <row r="2908" spans="56:56" x14ac:dyDescent="0.25">
      <c r="BD2908" s="272"/>
    </row>
    <row r="2909" spans="56:56" x14ac:dyDescent="0.25">
      <c r="BD2909" s="272"/>
    </row>
    <row r="2910" spans="56:56" x14ac:dyDescent="0.25">
      <c r="BD2910" s="272"/>
    </row>
    <row r="2911" spans="56:56" x14ac:dyDescent="0.25">
      <c r="BD2911" s="272"/>
    </row>
    <row r="2912" spans="56:56" x14ac:dyDescent="0.25">
      <c r="BD2912" s="272"/>
    </row>
    <row r="2913" spans="56:56" x14ac:dyDescent="0.25">
      <c r="BD2913" s="272"/>
    </row>
    <row r="2914" spans="56:56" x14ac:dyDescent="0.25">
      <c r="BD2914" s="272"/>
    </row>
    <row r="2915" spans="56:56" x14ac:dyDescent="0.25">
      <c r="BD2915" s="272"/>
    </row>
    <row r="2916" spans="56:56" x14ac:dyDescent="0.25">
      <c r="BD2916" s="272"/>
    </row>
    <row r="2917" spans="56:56" x14ac:dyDescent="0.25">
      <c r="BD2917" s="272"/>
    </row>
    <row r="2918" spans="56:56" x14ac:dyDescent="0.25">
      <c r="BD2918" s="272"/>
    </row>
    <row r="2919" spans="56:56" x14ac:dyDescent="0.25">
      <c r="BD2919" s="272"/>
    </row>
    <row r="2920" spans="56:56" x14ac:dyDescent="0.25">
      <c r="BD2920" s="272"/>
    </row>
    <row r="2921" spans="56:56" x14ac:dyDescent="0.25">
      <c r="BD2921" s="272"/>
    </row>
    <row r="2922" spans="56:56" x14ac:dyDescent="0.25">
      <c r="BD2922" s="272"/>
    </row>
    <row r="2923" spans="56:56" x14ac:dyDescent="0.25">
      <c r="BD2923" s="272"/>
    </row>
    <row r="2924" spans="56:56" x14ac:dyDescent="0.25">
      <c r="BD2924" s="272"/>
    </row>
    <row r="2925" spans="56:56" x14ac:dyDescent="0.25">
      <c r="BD2925" s="272"/>
    </row>
    <row r="2926" spans="56:56" x14ac:dyDescent="0.25">
      <c r="BD2926" s="272"/>
    </row>
    <row r="2927" spans="56:56" x14ac:dyDescent="0.25">
      <c r="BD2927" s="272"/>
    </row>
    <row r="2928" spans="56:56" x14ac:dyDescent="0.25">
      <c r="BD2928" s="272"/>
    </row>
    <row r="2929" spans="56:56" x14ac:dyDescent="0.25">
      <c r="BD2929" s="272"/>
    </row>
    <row r="2930" spans="56:56" x14ac:dyDescent="0.25">
      <c r="BD2930" s="272"/>
    </row>
    <row r="2931" spans="56:56" x14ac:dyDescent="0.25">
      <c r="BD2931" s="272"/>
    </row>
    <row r="2932" spans="56:56" x14ac:dyDescent="0.25">
      <c r="BD2932" s="272"/>
    </row>
    <row r="2933" spans="56:56" x14ac:dyDescent="0.25">
      <c r="BD2933" s="272"/>
    </row>
    <row r="2934" spans="56:56" x14ac:dyDescent="0.25">
      <c r="BD2934" s="272"/>
    </row>
    <row r="2935" spans="56:56" x14ac:dyDescent="0.25">
      <c r="BD2935" s="272"/>
    </row>
    <row r="2936" spans="56:56" x14ac:dyDescent="0.25">
      <c r="BD2936" s="272"/>
    </row>
    <row r="2937" spans="56:56" x14ac:dyDescent="0.25">
      <c r="BD2937" s="272"/>
    </row>
    <row r="2938" spans="56:56" x14ac:dyDescent="0.25">
      <c r="BD2938" s="272"/>
    </row>
    <row r="2939" spans="56:56" x14ac:dyDescent="0.25">
      <c r="BD2939" s="272"/>
    </row>
    <row r="2940" spans="56:56" x14ac:dyDescent="0.25">
      <c r="BD2940" s="272"/>
    </row>
    <row r="2941" spans="56:56" x14ac:dyDescent="0.25">
      <c r="BD2941" s="272"/>
    </row>
    <row r="2942" spans="56:56" x14ac:dyDescent="0.25">
      <c r="BD2942" s="272"/>
    </row>
    <row r="2943" spans="56:56" x14ac:dyDescent="0.25">
      <c r="BD2943" s="272"/>
    </row>
    <row r="2944" spans="56:56" x14ac:dyDescent="0.25">
      <c r="BD2944" s="272"/>
    </row>
    <row r="2945" spans="56:56" x14ac:dyDescent="0.25">
      <c r="BD2945" s="272"/>
    </row>
    <row r="2946" spans="56:56" x14ac:dyDescent="0.25">
      <c r="BD2946" s="272"/>
    </row>
    <row r="2947" spans="56:56" x14ac:dyDescent="0.25">
      <c r="BD2947" s="272"/>
    </row>
    <row r="2948" spans="56:56" x14ac:dyDescent="0.25">
      <c r="BD2948" s="272"/>
    </row>
    <row r="2949" spans="56:56" x14ac:dyDescent="0.25">
      <c r="BD2949" s="272"/>
    </row>
    <row r="2950" spans="56:56" x14ac:dyDescent="0.25">
      <c r="BD2950" s="272"/>
    </row>
    <row r="2951" spans="56:56" x14ac:dyDescent="0.25">
      <c r="BD2951" s="272"/>
    </row>
    <row r="2952" spans="56:56" x14ac:dyDescent="0.25">
      <c r="BD2952" s="272"/>
    </row>
    <row r="2953" spans="56:56" x14ac:dyDescent="0.25">
      <c r="BD2953" s="272"/>
    </row>
    <row r="2954" spans="56:56" x14ac:dyDescent="0.25">
      <c r="BD2954" s="272"/>
    </row>
    <row r="2955" spans="56:56" x14ac:dyDescent="0.25">
      <c r="BD2955" s="272"/>
    </row>
    <row r="2956" spans="56:56" x14ac:dyDescent="0.25">
      <c r="BD2956" s="272"/>
    </row>
    <row r="2957" spans="56:56" x14ac:dyDescent="0.25">
      <c r="BD2957" s="272"/>
    </row>
    <row r="2958" spans="56:56" x14ac:dyDescent="0.25">
      <c r="BD2958" s="272"/>
    </row>
    <row r="2959" spans="56:56" x14ac:dyDescent="0.25">
      <c r="BD2959" s="272"/>
    </row>
    <row r="2960" spans="56:56" x14ac:dyDescent="0.25">
      <c r="BD2960" s="272"/>
    </row>
    <row r="2961" spans="56:56" x14ac:dyDescent="0.25">
      <c r="BD2961" s="272"/>
    </row>
    <row r="2962" spans="56:56" x14ac:dyDescent="0.25">
      <c r="BD2962" s="272"/>
    </row>
    <row r="2963" spans="56:56" x14ac:dyDescent="0.25">
      <c r="BD2963" s="272"/>
    </row>
    <row r="2964" spans="56:56" x14ac:dyDescent="0.25">
      <c r="BD2964" s="272"/>
    </row>
    <row r="2965" spans="56:56" x14ac:dyDescent="0.25">
      <c r="BD2965" s="272"/>
    </row>
    <row r="2966" spans="56:56" x14ac:dyDescent="0.25">
      <c r="BD2966" s="272"/>
    </row>
    <row r="2967" spans="56:56" x14ac:dyDescent="0.25">
      <c r="BD2967" s="272"/>
    </row>
    <row r="2968" spans="56:56" x14ac:dyDescent="0.25">
      <c r="BD2968" s="272"/>
    </row>
    <row r="2969" spans="56:56" x14ac:dyDescent="0.25">
      <c r="BD2969" s="272"/>
    </row>
    <row r="2970" spans="56:56" x14ac:dyDescent="0.25">
      <c r="BD2970" s="272"/>
    </row>
    <row r="2971" spans="56:56" x14ac:dyDescent="0.25">
      <c r="BD2971" s="272"/>
    </row>
    <row r="2972" spans="56:56" x14ac:dyDescent="0.25">
      <c r="BD2972" s="272"/>
    </row>
    <row r="2973" spans="56:56" x14ac:dyDescent="0.25">
      <c r="BD2973" s="272"/>
    </row>
    <row r="2974" spans="56:56" x14ac:dyDescent="0.25">
      <c r="BD2974" s="272"/>
    </row>
    <row r="2975" spans="56:56" x14ac:dyDescent="0.25">
      <c r="BD2975" s="272"/>
    </row>
    <row r="2976" spans="56:56" x14ac:dyDescent="0.25">
      <c r="BD2976" s="272"/>
    </row>
    <row r="2977" spans="56:56" x14ac:dyDescent="0.25">
      <c r="BD2977" s="272"/>
    </row>
    <row r="2978" spans="56:56" x14ac:dyDescent="0.25">
      <c r="BD2978" s="272"/>
    </row>
    <row r="2979" spans="56:56" x14ac:dyDescent="0.25">
      <c r="BD2979" s="272"/>
    </row>
    <row r="2980" spans="56:56" x14ac:dyDescent="0.25">
      <c r="BD2980" s="272"/>
    </row>
    <row r="2981" spans="56:56" x14ac:dyDescent="0.25">
      <c r="BD2981" s="272"/>
    </row>
    <row r="2982" spans="56:56" x14ac:dyDescent="0.25">
      <c r="BD2982" s="272"/>
    </row>
    <row r="2983" spans="56:56" x14ac:dyDescent="0.25">
      <c r="BD2983" s="272"/>
    </row>
    <row r="2984" spans="56:56" x14ac:dyDescent="0.25">
      <c r="BD2984" s="272"/>
    </row>
    <row r="2985" spans="56:56" x14ac:dyDescent="0.25">
      <c r="BD2985" s="272"/>
    </row>
    <row r="2986" spans="56:56" x14ac:dyDescent="0.25">
      <c r="BD2986" s="272"/>
    </row>
    <row r="2987" spans="56:56" x14ac:dyDescent="0.25">
      <c r="BD2987" s="272"/>
    </row>
    <row r="2988" spans="56:56" x14ac:dyDescent="0.25">
      <c r="BD2988" s="272"/>
    </row>
    <row r="2989" spans="56:56" x14ac:dyDescent="0.25">
      <c r="BD2989" s="272"/>
    </row>
    <row r="2990" spans="56:56" x14ac:dyDescent="0.25">
      <c r="BD2990" s="272"/>
    </row>
    <row r="2991" spans="56:56" x14ac:dyDescent="0.25">
      <c r="BD2991" s="272"/>
    </row>
    <row r="2992" spans="56:56" x14ac:dyDescent="0.25">
      <c r="BD2992" s="272"/>
    </row>
    <row r="2993" spans="56:56" x14ac:dyDescent="0.25">
      <c r="BD2993" s="272"/>
    </row>
    <row r="2994" spans="56:56" x14ac:dyDescent="0.25">
      <c r="BD2994" s="272"/>
    </row>
    <row r="2995" spans="56:56" x14ac:dyDescent="0.25">
      <c r="BD2995" s="272"/>
    </row>
    <row r="2996" spans="56:56" x14ac:dyDescent="0.25">
      <c r="BD2996" s="272"/>
    </row>
    <row r="2997" spans="56:56" x14ac:dyDescent="0.25">
      <c r="BD2997" s="272"/>
    </row>
    <row r="2998" spans="56:56" x14ac:dyDescent="0.25">
      <c r="BD2998" s="272"/>
    </row>
    <row r="2999" spans="56:56" x14ac:dyDescent="0.25">
      <c r="BD2999" s="272"/>
    </row>
    <row r="3000" spans="56:56" x14ac:dyDescent="0.25">
      <c r="BD3000" s="272"/>
    </row>
    <row r="3001" spans="56:56" x14ac:dyDescent="0.25">
      <c r="BD3001" s="272"/>
    </row>
    <row r="3002" spans="56:56" x14ac:dyDescent="0.25">
      <c r="BD3002" s="272"/>
    </row>
    <row r="3003" spans="56:56" x14ac:dyDescent="0.25">
      <c r="BD3003" s="272"/>
    </row>
    <row r="3004" spans="56:56" x14ac:dyDescent="0.25">
      <c r="BD3004" s="272"/>
    </row>
    <row r="3005" spans="56:56" x14ac:dyDescent="0.25">
      <c r="BD3005" s="272"/>
    </row>
    <row r="3006" spans="56:56" x14ac:dyDescent="0.25">
      <c r="BD3006" s="272"/>
    </row>
    <row r="3007" spans="56:56" x14ac:dyDescent="0.25">
      <c r="BD3007" s="272"/>
    </row>
    <row r="3008" spans="56:56" x14ac:dyDescent="0.25">
      <c r="BD3008" s="272"/>
    </row>
    <row r="3009" spans="56:56" x14ac:dyDescent="0.25">
      <c r="BD3009" s="272"/>
    </row>
    <row r="3010" spans="56:56" x14ac:dyDescent="0.25">
      <c r="BD3010" s="272"/>
    </row>
    <row r="3011" spans="56:56" x14ac:dyDescent="0.25">
      <c r="BD3011" s="272"/>
    </row>
    <row r="3012" spans="56:56" x14ac:dyDescent="0.25">
      <c r="BD3012" s="272"/>
    </row>
    <row r="3013" spans="56:56" x14ac:dyDescent="0.25">
      <c r="BD3013" s="272"/>
    </row>
    <row r="3014" spans="56:56" x14ac:dyDescent="0.25">
      <c r="BD3014" s="272"/>
    </row>
    <row r="3015" spans="56:56" x14ac:dyDescent="0.25">
      <c r="BD3015" s="272"/>
    </row>
    <row r="3016" spans="56:56" x14ac:dyDescent="0.25">
      <c r="BD3016" s="272"/>
    </row>
    <row r="3017" spans="56:56" x14ac:dyDescent="0.25">
      <c r="BD3017" s="272"/>
    </row>
    <row r="3018" spans="56:56" x14ac:dyDescent="0.25">
      <c r="BD3018" s="272"/>
    </row>
    <row r="3019" spans="56:56" x14ac:dyDescent="0.25">
      <c r="BD3019" s="272"/>
    </row>
    <row r="3020" spans="56:56" x14ac:dyDescent="0.25">
      <c r="BD3020" s="272"/>
    </row>
    <row r="3021" spans="56:56" x14ac:dyDescent="0.25">
      <c r="BD3021" s="272"/>
    </row>
    <row r="3022" spans="56:56" x14ac:dyDescent="0.25">
      <c r="BD3022" s="272"/>
    </row>
    <row r="3023" spans="56:56" x14ac:dyDescent="0.25">
      <c r="BD3023" s="272"/>
    </row>
    <row r="3024" spans="56:56" x14ac:dyDescent="0.25">
      <c r="BD3024" s="272"/>
    </row>
    <row r="3025" spans="56:56" x14ac:dyDescent="0.25">
      <c r="BD3025" s="272"/>
    </row>
    <row r="3026" spans="56:56" x14ac:dyDescent="0.25">
      <c r="BD3026" s="272"/>
    </row>
    <row r="3027" spans="56:56" x14ac:dyDescent="0.25">
      <c r="BD3027" s="272"/>
    </row>
    <row r="3028" spans="56:56" x14ac:dyDescent="0.25">
      <c r="BD3028" s="272"/>
    </row>
    <row r="3029" spans="56:56" x14ac:dyDescent="0.25">
      <c r="BD3029" s="272"/>
    </row>
    <row r="3030" spans="56:56" x14ac:dyDescent="0.25">
      <c r="BD3030" s="272"/>
    </row>
    <row r="3031" spans="56:56" x14ac:dyDescent="0.25">
      <c r="BD3031" s="272"/>
    </row>
    <row r="3032" spans="56:56" x14ac:dyDescent="0.25">
      <c r="BD3032" s="272"/>
    </row>
    <row r="3033" spans="56:56" x14ac:dyDescent="0.25">
      <c r="BD3033" s="272"/>
    </row>
    <row r="3034" spans="56:56" x14ac:dyDescent="0.25">
      <c r="BD3034" s="272"/>
    </row>
    <row r="3035" spans="56:56" x14ac:dyDescent="0.25">
      <c r="BD3035" s="272"/>
    </row>
    <row r="3036" spans="56:56" x14ac:dyDescent="0.25">
      <c r="BD3036" s="272"/>
    </row>
    <row r="3037" spans="56:56" x14ac:dyDescent="0.25">
      <c r="BD3037" s="272"/>
    </row>
    <row r="3038" spans="56:56" x14ac:dyDescent="0.25">
      <c r="BD3038" s="272"/>
    </row>
    <row r="3039" spans="56:56" x14ac:dyDescent="0.25">
      <c r="BD3039" s="272"/>
    </row>
    <row r="3040" spans="56:56" x14ac:dyDescent="0.25">
      <c r="BD3040" s="272"/>
    </row>
    <row r="3041" spans="56:56" x14ac:dyDescent="0.25">
      <c r="BD3041" s="272"/>
    </row>
    <row r="3042" spans="56:56" x14ac:dyDescent="0.25">
      <c r="BD3042" s="272"/>
    </row>
    <row r="3043" spans="56:56" x14ac:dyDescent="0.25">
      <c r="BD3043" s="272"/>
    </row>
    <row r="3044" spans="56:56" x14ac:dyDescent="0.25">
      <c r="BD3044" s="272"/>
    </row>
    <row r="3045" spans="56:56" x14ac:dyDescent="0.25">
      <c r="BD3045" s="272"/>
    </row>
    <row r="3046" spans="56:56" x14ac:dyDescent="0.25">
      <c r="BD3046" s="272"/>
    </row>
    <row r="3047" spans="56:56" x14ac:dyDescent="0.25">
      <c r="BD3047" s="272"/>
    </row>
    <row r="3048" spans="56:56" x14ac:dyDescent="0.25">
      <c r="BD3048" s="272"/>
    </row>
    <row r="3049" spans="56:56" x14ac:dyDescent="0.25">
      <c r="BD3049" s="272"/>
    </row>
    <row r="3050" spans="56:56" x14ac:dyDescent="0.25">
      <c r="BD3050" s="272"/>
    </row>
    <row r="3051" spans="56:56" x14ac:dyDescent="0.25">
      <c r="BD3051" s="272"/>
    </row>
    <row r="3052" spans="56:56" x14ac:dyDescent="0.25">
      <c r="BD3052" s="272"/>
    </row>
    <row r="3053" spans="56:56" x14ac:dyDescent="0.25">
      <c r="BD3053" s="272"/>
    </row>
    <row r="3054" spans="56:56" x14ac:dyDescent="0.25">
      <c r="BD3054" s="272"/>
    </row>
    <row r="3055" spans="56:56" x14ac:dyDescent="0.25">
      <c r="BD3055" s="272"/>
    </row>
    <row r="3056" spans="56:56" x14ac:dyDescent="0.25">
      <c r="BD3056" s="272"/>
    </row>
    <row r="3057" spans="56:56" x14ac:dyDescent="0.25">
      <c r="BD3057" s="272"/>
    </row>
    <row r="3058" spans="56:56" x14ac:dyDescent="0.25">
      <c r="BD3058" s="272"/>
    </row>
    <row r="3059" spans="56:56" x14ac:dyDescent="0.25">
      <c r="BD3059" s="272"/>
    </row>
    <row r="3060" spans="56:56" x14ac:dyDescent="0.25">
      <c r="BD3060" s="272"/>
    </row>
    <row r="3061" spans="56:56" x14ac:dyDescent="0.25">
      <c r="BD3061" s="272"/>
    </row>
    <row r="3062" spans="56:56" x14ac:dyDescent="0.25">
      <c r="BD3062" s="272"/>
    </row>
    <row r="3063" spans="56:56" x14ac:dyDescent="0.25">
      <c r="BD3063" s="272"/>
    </row>
    <row r="3064" spans="56:56" x14ac:dyDescent="0.25">
      <c r="BD3064" s="272"/>
    </row>
    <row r="3065" spans="56:56" x14ac:dyDescent="0.25">
      <c r="BD3065" s="272"/>
    </row>
    <row r="3066" spans="56:56" x14ac:dyDescent="0.25">
      <c r="BD3066" s="272"/>
    </row>
    <row r="3067" spans="56:56" x14ac:dyDescent="0.25">
      <c r="BD3067" s="272"/>
    </row>
    <row r="3068" spans="56:56" x14ac:dyDescent="0.25">
      <c r="BD3068" s="272"/>
    </row>
    <row r="3069" spans="56:56" x14ac:dyDescent="0.25">
      <c r="BD3069" s="272"/>
    </row>
    <row r="3070" spans="56:56" x14ac:dyDescent="0.25">
      <c r="BD3070" s="272"/>
    </row>
    <row r="3071" spans="56:56" x14ac:dyDescent="0.25">
      <c r="BD3071" s="272"/>
    </row>
    <row r="3072" spans="56:56" x14ac:dyDescent="0.25">
      <c r="BD3072" s="272"/>
    </row>
    <row r="3073" spans="56:56" x14ac:dyDescent="0.25">
      <c r="BD3073" s="272"/>
    </row>
    <row r="3074" spans="56:56" x14ac:dyDescent="0.25">
      <c r="BD3074" s="272"/>
    </row>
    <row r="3075" spans="56:56" x14ac:dyDescent="0.25">
      <c r="BD3075" s="272"/>
    </row>
    <row r="3076" spans="56:56" x14ac:dyDescent="0.25">
      <c r="BD3076" s="272"/>
    </row>
    <row r="3077" spans="56:56" x14ac:dyDescent="0.25">
      <c r="BD3077" s="272"/>
    </row>
    <row r="3078" spans="56:56" x14ac:dyDescent="0.25">
      <c r="BD3078" s="272"/>
    </row>
    <row r="3079" spans="56:56" x14ac:dyDescent="0.25">
      <c r="BD3079" s="272"/>
    </row>
    <row r="3080" spans="56:56" x14ac:dyDescent="0.25">
      <c r="BD3080" s="272"/>
    </row>
    <row r="3081" spans="56:56" x14ac:dyDescent="0.25">
      <c r="BD3081" s="272"/>
    </row>
    <row r="3082" spans="56:56" x14ac:dyDescent="0.25">
      <c r="BD3082" s="272"/>
    </row>
    <row r="3083" spans="56:56" x14ac:dyDescent="0.25">
      <c r="BD3083" s="272"/>
    </row>
    <row r="3084" spans="56:56" x14ac:dyDescent="0.25">
      <c r="BD3084" s="272"/>
    </row>
    <row r="3085" spans="56:56" x14ac:dyDescent="0.25">
      <c r="BD3085" s="272"/>
    </row>
    <row r="3086" spans="56:56" x14ac:dyDescent="0.25">
      <c r="BD3086" s="272"/>
    </row>
    <row r="3087" spans="56:56" x14ac:dyDescent="0.25">
      <c r="BD3087" s="272"/>
    </row>
    <row r="3088" spans="56:56" x14ac:dyDescent="0.25">
      <c r="BD3088" s="272"/>
    </row>
    <row r="3089" spans="56:56" x14ac:dyDescent="0.25">
      <c r="BD3089" s="272"/>
    </row>
    <row r="3090" spans="56:56" x14ac:dyDescent="0.25">
      <c r="BD3090" s="272"/>
    </row>
    <row r="3091" spans="56:56" x14ac:dyDescent="0.25">
      <c r="BD3091" s="272"/>
    </row>
    <row r="3092" spans="56:56" x14ac:dyDescent="0.25">
      <c r="BD3092" s="272"/>
    </row>
    <row r="3093" spans="56:56" x14ac:dyDescent="0.25">
      <c r="BD3093" s="272"/>
    </row>
    <row r="3094" spans="56:56" x14ac:dyDescent="0.25">
      <c r="BD3094" s="272"/>
    </row>
    <row r="3095" spans="56:56" x14ac:dyDescent="0.25">
      <c r="BD3095" s="272"/>
    </row>
    <row r="3096" spans="56:56" x14ac:dyDescent="0.25">
      <c r="BD3096" s="272"/>
    </row>
    <row r="3097" spans="56:56" x14ac:dyDescent="0.25">
      <c r="BD3097" s="272"/>
    </row>
    <row r="3098" spans="56:56" x14ac:dyDescent="0.25">
      <c r="BD3098" s="272"/>
    </row>
    <row r="3099" spans="56:56" x14ac:dyDescent="0.25">
      <c r="BD3099" s="272"/>
    </row>
    <row r="3100" spans="56:56" x14ac:dyDescent="0.25">
      <c r="BD3100" s="272"/>
    </row>
    <row r="3101" spans="56:56" x14ac:dyDescent="0.25">
      <c r="BD3101" s="272"/>
    </row>
    <row r="3102" spans="56:56" x14ac:dyDescent="0.25">
      <c r="BD3102" s="272"/>
    </row>
    <row r="3103" spans="56:56" x14ac:dyDescent="0.25">
      <c r="BD3103" s="272"/>
    </row>
    <row r="3104" spans="56:56" x14ac:dyDescent="0.25">
      <c r="BD3104" s="272"/>
    </row>
    <row r="3105" spans="56:56" x14ac:dyDescent="0.25">
      <c r="BD3105" s="272"/>
    </row>
    <row r="3106" spans="56:56" x14ac:dyDescent="0.25">
      <c r="BD3106" s="272"/>
    </row>
    <row r="3107" spans="56:56" x14ac:dyDescent="0.25">
      <c r="BD3107" s="272"/>
    </row>
    <row r="3108" spans="56:56" x14ac:dyDescent="0.25">
      <c r="BD3108" s="272"/>
    </row>
    <row r="3109" spans="56:56" x14ac:dyDescent="0.25">
      <c r="BD3109" s="272"/>
    </row>
    <row r="3110" spans="56:56" x14ac:dyDescent="0.25">
      <c r="BD3110" s="272"/>
    </row>
    <row r="3111" spans="56:56" x14ac:dyDescent="0.25">
      <c r="BD3111" s="272"/>
    </row>
    <row r="3112" spans="56:56" x14ac:dyDescent="0.25">
      <c r="BD3112" s="272"/>
    </row>
    <row r="3113" spans="56:56" x14ac:dyDescent="0.25">
      <c r="BD3113" s="272"/>
    </row>
    <row r="3114" spans="56:56" x14ac:dyDescent="0.25">
      <c r="BD3114" s="272"/>
    </row>
    <row r="3115" spans="56:56" x14ac:dyDescent="0.25">
      <c r="BD3115" s="272"/>
    </row>
    <row r="3116" spans="56:56" x14ac:dyDescent="0.25">
      <c r="BD3116" s="272"/>
    </row>
    <row r="3117" spans="56:56" x14ac:dyDescent="0.25">
      <c r="BD3117" s="272"/>
    </row>
    <row r="3118" spans="56:56" x14ac:dyDescent="0.25">
      <c r="BD3118" s="272"/>
    </row>
    <row r="3119" spans="56:56" x14ac:dyDescent="0.25">
      <c r="BD3119" s="272"/>
    </row>
    <row r="3120" spans="56:56" x14ac:dyDescent="0.25">
      <c r="BD3120" s="272"/>
    </row>
    <row r="3121" spans="56:56" x14ac:dyDescent="0.25">
      <c r="BD3121" s="272"/>
    </row>
    <row r="3122" spans="56:56" x14ac:dyDescent="0.25">
      <c r="BD3122" s="272"/>
    </row>
    <row r="3123" spans="56:56" x14ac:dyDescent="0.25">
      <c r="BD3123" s="272"/>
    </row>
    <row r="3124" spans="56:56" x14ac:dyDescent="0.25">
      <c r="BD3124" s="272"/>
    </row>
    <row r="3125" spans="56:56" x14ac:dyDescent="0.25">
      <c r="BD3125" s="272"/>
    </row>
    <row r="3126" spans="56:56" x14ac:dyDescent="0.25">
      <c r="BD3126" s="272"/>
    </row>
    <row r="3127" spans="56:56" x14ac:dyDescent="0.25">
      <c r="BD3127" s="272"/>
    </row>
    <row r="3128" spans="56:56" x14ac:dyDescent="0.25">
      <c r="BD3128" s="272"/>
    </row>
    <row r="3129" spans="56:56" x14ac:dyDescent="0.25">
      <c r="BD3129" s="272"/>
    </row>
    <row r="3130" spans="56:56" x14ac:dyDescent="0.25">
      <c r="BD3130" s="272"/>
    </row>
    <row r="3131" spans="56:56" x14ac:dyDescent="0.25">
      <c r="BD3131" s="272"/>
    </row>
    <row r="3132" spans="56:56" x14ac:dyDescent="0.25">
      <c r="BD3132" s="272"/>
    </row>
    <row r="3133" spans="56:56" x14ac:dyDescent="0.25">
      <c r="BD3133" s="272"/>
    </row>
    <row r="3134" spans="56:56" x14ac:dyDescent="0.25">
      <c r="BD3134" s="272"/>
    </row>
    <row r="3135" spans="56:56" x14ac:dyDescent="0.25">
      <c r="BD3135" s="272"/>
    </row>
    <row r="3136" spans="56:56" x14ac:dyDescent="0.25">
      <c r="BD3136" s="272"/>
    </row>
    <row r="3137" spans="56:56" x14ac:dyDescent="0.25">
      <c r="BD3137" s="272"/>
    </row>
    <row r="3138" spans="56:56" x14ac:dyDescent="0.25">
      <c r="BD3138" s="272"/>
    </row>
    <row r="3139" spans="56:56" x14ac:dyDescent="0.25">
      <c r="BD3139" s="272"/>
    </row>
    <row r="3140" spans="56:56" x14ac:dyDescent="0.25">
      <c r="BD3140" s="272"/>
    </row>
    <row r="3141" spans="56:56" x14ac:dyDescent="0.25">
      <c r="BD3141" s="272"/>
    </row>
    <row r="3142" spans="56:56" x14ac:dyDescent="0.25">
      <c r="BD3142" s="272"/>
    </row>
    <row r="3143" spans="56:56" x14ac:dyDescent="0.25">
      <c r="BD3143" s="272"/>
    </row>
    <row r="3144" spans="56:56" x14ac:dyDescent="0.25">
      <c r="BD3144" s="272"/>
    </row>
    <row r="3145" spans="56:56" x14ac:dyDescent="0.25">
      <c r="BD3145" s="272"/>
    </row>
    <row r="3146" spans="56:56" x14ac:dyDescent="0.25">
      <c r="BD3146" s="272"/>
    </row>
    <row r="3147" spans="56:56" x14ac:dyDescent="0.25">
      <c r="BD3147" s="272"/>
    </row>
    <row r="3148" spans="56:56" x14ac:dyDescent="0.25">
      <c r="BD3148" s="272"/>
    </row>
    <row r="3149" spans="56:56" x14ac:dyDescent="0.25">
      <c r="BD3149" s="272"/>
    </row>
    <row r="3150" spans="56:56" x14ac:dyDescent="0.25">
      <c r="BD3150" s="272"/>
    </row>
    <row r="3151" spans="56:56" x14ac:dyDescent="0.25">
      <c r="BD3151" s="272"/>
    </row>
    <row r="3152" spans="56:56" x14ac:dyDescent="0.25">
      <c r="BD3152" s="272"/>
    </row>
    <row r="3153" spans="56:56" x14ac:dyDescent="0.25">
      <c r="BD3153" s="272"/>
    </row>
    <row r="3154" spans="56:56" x14ac:dyDescent="0.25">
      <c r="BD3154" s="272"/>
    </row>
    <row r="3155" spans="56:56" x14ac:dyDescent="0.25">
      <c r="BD3155" s="272"/>
    </row>
    <row r="3156" spans="56:56" x14ac:dyDescent="0.25">
      <c r="BD3156" s="272"/>
    </row>
    <row r="3157" spans="56:56" x14ac:dyDescent="0.25">
      <c r="BD3157" s="272"/>
    </row>
    <row r="3158" spans="56:56" x14ac:dyDescent="0.25">
      <c r="BD3158" s="272"/>
    </row>
    <row r="3159" spans="56:56" x14ac:dyDescent="0.25">
      <c r="BD3159" s="272"/>
    </row>
    <row r="3160" spans="56:56" x14ac:dyDescent="0.25">
      <c r="BD3160" s="272"/>
    </row>
    <row r="3161" spans="56:56" x14ac:dyDescent="0.25">
      <c r="BD3161" s="272"/>
    </row>
    <row r="3162" spans="56:56" x14ac:dyDescent="0.25">
      <c r="BD3162" s="272"/>
    </row>
    <row r="3163" spans="56:56" x14ac:dyDescent="0.25">
      <c r="BD3163" s="272"/>
    </row>
    <row r="3164" spans="56:56" x14ac:dyDescent="0.25">
      <c r="BD3164" s="272"/>
    </row>
    <row r="3165" spans="56:56" x14ac:dyDescent="0.25">
      <c r="BD3165" s="272"/>
    </row>
    <row r="3166" spans="56:56" x14ac:dyDescent="0.25">
      <c r="BD3166" s="272"/>
    </row>
    <row r="3167" spans="56:56" x14ac:dyDescent="0.25">
      <c r="BD3167" s="272"/>
    </row>
    <row r="3168" spans="56:56" x14ac:dyDescent="0.25">
      <c r="BD3168" s="272"/>
    </row>
    <row r="3169" spans="56:56" x14ac:dyDescent="0.25">
      <c r="BD3169" s="272"/>
    </row>
    <row r="3170" spans="56:56" x14ac:dyDescent="0.25">
      <c r="BD3170" s="272"/>
    </row>
    <row r="3171" spans="56:56" x14ac:dyDescent="0.25">
      <c r="BD3171" s="272"/>
    </row>
    <row r="3172" spans="56:56" x14ac:dyDescent="0.25">
      <c r="BD3172" s="272"/>
    </row>
    <row r="3173" spans="56:56" x14ac:dyDescent="0.25">
      <c r="BD3173" s="272"/>
    </row>
    <row r="3174" spans="56:56" x14ac:dyDescent="0.25">
      <c r="BD3174" s="272"/>
    </row>
    <row r="3175" spans="56:56" x14ac:dyDescent="0.25">
      <c r="BD3175" s="272"/>
    </row>
    <row r="3176" spans="56:56" x14ac:dyDescent="0.25">
      <c r="BD3176" s="272"/>
    </row>
    <row r="3177" spans="56:56" x14ac:dyDescent="0.25">
      <c r="BD3177" s="272"/>
    </row>
    <row r="3178" spans="56:56" x14ac:dyDescent="0.25">
      <c r="BD3178" s="272"/>
    </row>
    <row r="3179" spans="56:56" x14ac:dyDescent="0.25">
      <c r="BD3179" s="272"/>
    </row>
    <row r="3180" spans="56:56" x14ac:dyDescent="0.25">
      <c r="BD3180" s="272"/>
    </row>
    <row r="3181" spans="56:56" x14ac:dyDescent="0.25">
      <c r="BD3181" s="272"/>
    </row>
    <row r="3182" spans="56:56" x14ac:dyDescent="0.25">
      <c r="BD3182" s="272"/>
    </row>
    <row r="3183" spans="56:56" x14ac:dyDescent="0.25">
      <c r="BD3183" s="272"/>
    </row>
    <row r="3184" spans="56:56" x14ac:dyDescent="0.25">
      <c r="BD3184" s="272"/>
    </row>
    <row r="3185" spans="56:56" x14ac:dyDescent="0.25">
      <c r="BD3185" s="272"/>
    </row>
    <row r="3186" spans="56:56" x14ac:dyDescent="0.25">
      <c r="BD3186" s="272"/>
    </row>
    <row r="3187" spans="56:56" x14ac:dyDescent="0.25">
      <c r="BD3187" s="272"/>
    </row>
    <row r="3188" spans="56:56" x14ac:dyDescent="0.25">
      <c r="BD3188" s="272"/>
    </row>
    <row r="3189" spans="56:56" x14ac:dyDescent="0.25">
      <c r="BD3189" s="272"/>
    </row>
    <row r="3190" spans="56:56" x14ac:dyDescent="0.25">
      <c r="BD3190" s="272"/>
    </row>
    <row r="3191" spans="56:56" x14ac:dyDescent="0.25">
      <c r="BD3191" s="272"/>
    </row>
    <row r="3192" spans="56:56" x14ac:dyDescent="0.25">
      <c r="BD3192" s="272"/>
    </row>
    <row r="3193" spans="56:56" x14ac:dyDescent="0.25">
      <c r="BD3193" s="272"/>
    </row>
    <row r="3194" spans="56:56" x14ac:dyDescent="0.25">
      <c r="BD3194" s="272"/>
    </row>
    <row r="3195" spans="56:56" x14ac:dyDescent="0.25">
      <c r="BD3195" s="272"/>
    </row>
    <row r="3196" spans="56:56" x14ac:dyDescent="0.25">
      <c r="BD3196" s="272"/>
    </row>
    <row r="3197" spans="56:56" x14ac:dyDescent="0.25">
      <c r="BD3197" s="272"/>
    </row>
    <row r="3198" spans="56:56" x14ac:dyDescent="0.25">
      <c r="BD3198" s="272"/>
    </row>
    <row r="3199" spans="56:56" x14ac:dyDescent="0.25">
      <c r="BD3199" s="272"/>
    </row>
    <row r="3200" spans="56:56" x14ac:dyDescent="0.25">
      <c r="BD3200" s="272"/>
    </row>
    <row r="3201" spans="56:56" x14ac:dyDescent="0.25">
      <c r="BD3201" s="272"/>
    </row>
    <row r="3202" spans="56:56" x14ac:dyDescent="0.25">
      <c r="BD3202" s="272"/>
    </row>
    <row r="3203" spans="56:56" x14ac:dyDescent="0.25">
      <c r="BD3203" s="272"/>
    </row>
    <row r="3204" spans="56:56" x14ac:dyDescent="0.25">
      <c r="BD3204" s="272"/>
    </row>
    <row r="3205" spans="56:56" x14ac:dyDescent="0.25">
      <c r="BD3205" s="272"/>
    </row>
    <row r="3206" spans="56:56" x14ac:dyDescent="0.25">
      <c r="BD3206" s="272"/>
    </row>
    <row r="3207" spans="56:56" x14ac:dyDescent="0.25">
      <c r="BD3207" s="272"/>
    </row>
    <row r="3208" spans="56:56" x14ac:dyDescent="0.25">
      <c r="BD3208" s="272"/>
    </row>
    <row r="3209" spans="56:56" x14ac:dyDescent="0.25">
      <c r="BD3209" s="272"/>
    </row>
    <row r="3210" spans="56:56" x14ac:dyDescent="0.25">
      <c r="BD3210" s="272"/>
    </row>
    <row r="3211" spans="56:56" x14ac:dyDescent="0.25">
      <c r="BD3211" s="272"/>
    </row>
    <row r="3212" spans="56:56" x14ac:dyDescent="0.25">
      <c r="BD3212" s="272"/>
    </row>
    <row r="3213" spans="56:56" x14ac:dyDescent="0.25">
      <c r="BD3213" s="272"/>
    </row>
    <row r="3214" spans="56:56" x14ac:dyDescent="0.25">
      <c r="BD3214" s="272"/>
    </row>
    <row r="3215" spans="56:56" x14ac:dyDescent="0.25">
      <c r="BD3215" s="272"/>
    </row>
    <row r="3216" spans="56:56" x14ac:dyDescent="0.25">
      <c r="BD3216" s="272"/>
    </row>
    <row r="3217" spans="56:56" x14ac:dyDescent="0.25">
      <c r="BD3217" s="272"/>
    </row>
    <row r="3218" spans="56:56" x14ac:dyDescent="0.25">
      <c r="BD3218" s="272"/>
    </row>
    <row r="3219" spans="56:56" x14ac:dyDescent="0.25">
      <c r="BD3219" s="272"/>
    </row>
    <row r="3220" spans="56:56" x14ac:dyDescent="0.25">
      <c r="BD3220" s="272"/>
    </row>
    <row r="3221" spans="56:56" x14ac:dyDescent="0.25">
      <c r="BD3221" s="272"/>
    </row>
    <row r="3222" spans="56:56" x14ac:dyDescent="0.25">
      <c r="BD3222" s="272"/>
    </row>
    <row r="3223" spans="56:56" x14ac:dyDescent="0.25">
      <c r="BD3223" s="272"/>
    </row>
    <row r="3224" spans="56:56" x14ac:dyDescent="0.25">
      <c r="BD3224" s="272"/>
    </row>
    <row r="3225" spans="56:56" x14ac:dyDescent="0.25">
      <c r="BD3225" s="272"/>
    </row>
    <row r="3226" spans="56:56" x14ac:dyDescent="0.25">
      <c r="BD3226" s="272"/>
    </row>
    <row r="3227" spans="56:56" x14ac:dyDescent="0.25">
      <c r="BD3227" s="272"/>
    </row>
    <row r="3228" spans="56:56" x14ac:dyDescent="0.25">
      <c r="BD3228" s="272"/>
    </row>
    <row r="3229" spans="56:56" x14ac:dyDescent="0.25">
      <c r="BD3229" s="272"/>
    </row>
    <row r="3230" spans="56:56" x14ac:dyDescent="0.25">
      <c r="BD3230" s="272"/>
    </row>
    <row r="3231" spans="56:56" x14ac:dyDescent="0.25">
      <c r="BD3231" s="272"/>
    </row>
    <row r="3232" spans="56:56" x14ac:dyDescent="0.25">
      <c r="BD3232" s="272"/>
    </row>
    <row r="3233" spans="56:56" x14ac:dyDescent="0.25">
      <c r="BD3233" s="272"/>
    </row>
    <row r="3234" spans="56:56" x14ac:dyDescent="0.25">
      <c r="BD3234" s="272"/>
    </row>
    <row r="3235" spans="56:56" x14ac:dyDescent="0.25">
      <c r="BD3235" s="272"/>
    </row>
    <row r="3236" spans="56:56" x14ac:dyDescent="0.25">
      <c r="BD3236" s="272"/>
    </row>
    <row r="3237" spans="56:56" x14ac:dyDescent="0.25">
      <c r="BD3237" s="272"/>
    </row>
    <row r="3238" spans="56:56" x14ac:dyDescent="0.25">
      <c r="BD3238" s="272"/>
    </row>
    <row r="3239" spans="56:56" x14ac:dyDescent="0.25">
      <c r="BD3239" s="272"/>
    </row>
    <row r="3240" spans="56:56" x14ac:dyDescent="0.25">
      <c r="BD3240" s="272"/>
    </row>
    <row r="3241" spans="56:56" x14ac:dyDescent="0.25">
      <c r="BD3241" s="272"/>
    </row>
    <row r="3242" spans="56:56" x14ac:dyDescent="0.25">
      <c r="BD3242" s="272"/>
    </row>
    <row r="3243" spans="56:56" x14ac:dyDescent="0.25">
      <c r="BD3243" s="272"/>
    </row>
    <row r="3244" spans="56:56" x14ac:dyDescent="0.25">
      <c r="BD3244" s="272"/>
    </row>
    <row r="3245" spans="56:56" x14ac:dyDescent="0.25">
      <c r="BD3245" s="272"/>
    </row>
    <row r="3246" spans="56:56" x14ac:dyDescent="0.25">
      <c r="BD3246" s="272"/>
    </row>
    <row r="3247" spans="56:56" x14ac:dyDescent="0.25">
      <c r="BD3247" s="272"/>
    </row>
    <row r="3248" spans="56:56" x14ac:dyDescent="0.25">
      <c r="BD3248" s="272"/>
    </row>
    <row r="3249" spans="56:56" x14ac:dyDescent="0.25">
      <c r="BD3249" s="272"/>
    </row>
    <row r="3250" spans="56:56" x14ac:dyDescent="0.25">
      <c r="BD3250" s="272"/>
    </row>
    <row r="3251" spans="56:56" x14ac:dyDescent="0.25">
      <c r="BD3251" s="272"/>
    </row>
    <row r="3252" spans="56:56" x14ac:dyDescent="0.25">
      <c r="BD3252" s="272"/>
    </row>
    <row r="3253" spans="56:56" x14ac:dyDescent="0.25">
      <c r="BD3253" s="272"/>
    </row>
    <row r="3254" spans="56:56" x14ac:dyDescent="0.25">
      <c r="BD3254" s="272"/>
    </row>
    <row r="3255" spans="56:56" x14ac:dyDescent="0.25">
      <c r="BD3255" s="272"/>
    </row>
    <row r="3256" spans="56:56" x14ac:dyDescent="0.25">
      <c r="BD3256" s="272"/>
    </row>
    <row r="3257" spans="56:56" x14ac:dyDescent="0.25">
      <c r="BD3257" s="272"/>
    </row>
    <row r="3258" spans="56:56" x14ac:dyDescent="0.25">
      <c r="BD3258" s="272"/>
    </row>
    <row r="3259" spans="56:56" x14ac:dyDescent="0.25">
      <c r="BD3259" s="272"/>
    </row>
    <row r="3260" spans="56:56" x14ac:dyDescent="0.25">
      <c r="BD3260" s="272"/>
    </row>
    <row r="3261" spans="56:56" x14ac:dyDescent="0.25">
      <c r="BD3261" s="272"/>
    </row>
    <row r="3262" spans="56:56" x14ac:dyDescent="0.25">
      <c r="BD3262" s="272"/>
    </row>
    <row r="3263" spans="56:56" x14ac:dyDescent="0.25">
      <c r="BD3263" s="272"/>
    </row>
    <row r="3264" spans="56:56" x14ac:dyDescent="0.25">
      <c r="BD3264" s="272"/>
    </row>
    <row r="3265" spans="56:56" x14ac:dyDescent="0.25">
      <c r="BD3265" s="272"/>
    </row>
    <row r="3266" spans="56:56" x14ac:dyDescent="0.25">
      <c r="BD3266" s="272"/>
    </row>
    <row r="3267" spans="56:56" x14ac:dyDescent="0.25">
      <c r="BD3267" s="272"/>
    </row>
    <row r="3268" spans="56:56" x14ac:dyDescent="0.25">
      <c r="BD3268" s="272"/>
    </row>
    <row r="3269" spans="56:56" x14ac:dyDescent="0.25">
      <c r="BD3269" s="272"/>
    </row>
    <row r="3270" spans="56:56" x14ac:dyDescent="0.25">
      <c r="BD3270" s="272"/>
    </row>
    <row r="3271" spans="56:56" x14ac:dyDescent="0.25">
      <c r="BD3271" s="272"/>
    </row>
    <row r="3272" spans="56:56" x14ac:dyDescent="0.25">
      <c r="BD3272" s="272"/>
    </row>
    <row r="3273" spans="56:56" x14ac:dyDescent="0.25">
      <c r="BD3273" s="272"/>
    </row>
    <row r="3274" spans="56:56" x14ac:dyDescent="0.25">
      <c r="BD3274" s="272"/>
    </row>
    <row r="3275" spans="56:56" x14ac:dyDescent="0.25">
      <c r="BD3275" s="272"/>
    </row>
    <row r="3276" spans="56:56" x14ac:dyDescent="0.25">
      <c r="BD3276" s="272"/>
    </row>
    <row r="3277" spans="56:56" x14ac:dyDescent="0.25">
      <c r="BD3277" s="272"/>
    </row>
    <row r="3278" spans="56:56" x14ac:dyDescent="0.25">
      <c r="BD3278" s="272"/>
    </row>
    <row r="3279" spans="56:56" x14ac:dyDescent="0.25">
      <c r="BD3279" s="272"/>
    </row>
    <row r="3280" spans="56:56" x14ac:dyDescent="0.25">
      <c r="BD3280" s="272"/>
    </row>
    <row r="3281" spans="56:56" x14ac:dyDescent="0.25">
      <c r="BD3281" s="272"/>
    </row>
    <row r="3282" spans="56:56" x14ac:dyDescent="0.25">
      <c r="BD3282" s="272"/>
    </row>
    <row r="3283" spans="56:56" x14ac:dyDescent="0.25">
      <c r="BD3283" s="272"/>
    </row>
    <row r="3284" spans="56:56" x14ac:dyDescent="0.25">
      <c r="BD3284" s="272"/>
    </row>
    <row r="3285" spans="56:56" x14ac:dyDescent="0.25">
      <c r="BD3285" s="272"/>
    </row>
    <row r="3286" spans="56:56" x14ac:dyDescent="0.25">
      <c r="BD3286" s="272"/>
    </row>
    <row r="3287" spans="56:56" x14ac:dyDescent="0.25">
      <c r="BD3287" s="272"/>
    </row>
    <row r="3288" spans="56:56" x14ac:dyDescent="0.25">
      <c r="BD3288" s="272"/>
    </row>
    <row r="3289" spans="56:56" x14ac:dyDescent="0.25">
      <c r="BD3289" s="272"/>
    </row>
    <row r="3290" spans="56:56" x14ac:dyDescent="0.25">
      <c r="BD3290" s="272"/>
    </row>
    <row r="3291" spans="56:56" x14ac:dyDescent="0.25">
      <c r="BD3291" s="272"/>
    </row>
    <row r="3292" spans="56:56" x14ac:dyDescent="0.25">
      <c r="BD3292" s="272"/>
    </row>
    <row r="3293" spans="56:56" x14ac:dyDescent="0.25">
      <c r="BD3293" s="272"/>
    </row>
    <row r="3294" spans="56:56" x14ac:dyDescent="0.25">
      <c r="BD3294" s="272"/>
    </row>
    <row r="3295" spans="56:56" x14ac:dyDescent="0.25">
      <c r="BD3295" s="272"/>
    </row>
    <row r="3296" spans="56:56" x14ac:dyDescent="0.25">
      <c r="BD3296" s="272"/>
    </row>
    <row r="3297" spans="56:56" x14ac:dyDescent="0.25">
      <c r="BD3297" s="272"/>
    </row>
    <row r="3298" spans="56:56" x14ac:dyDescent="0.25">
      <c r="BD3298" s="272"/>
    </row>
    <row r="3299" spans="56:56" x14ac:dyDescent="0.25">
      <c r="BD3299" s="272"/>
    </row>
    <row r="3300" spans="56:56" x14ac:dyDescent="0.25">
      <c r="BD3300" s="272"/>
    </row>
    <row r="3301" spans="56:56" x14ac:dyDescent="0.25">
      <c r="BD3301" s="272"/>
    </row>
    <row r="3302" spans="56:56" x14ac:dyDescent="0.25">
      <c r="BD3302" s="272"/>
    </row>
    <row r="3303" spans="56:56" x14ac:dyDescent="0.25">
      <c r="BD3303" s="272"/>
    </row>
    <row r="3304" spans="56:56" x14ac:dyDescent="0.25">
      <c r="BD3304" s="272"/>
    </row>
    <row r="3305" spans="56:56" x14ac:dyDescent="0.25">
      <c r="BD3305" s="272"/>
    </row>
    <row r="3306" spans="56:56" x14ac:dyDescent="0.25">
      <c r="BD3306" s="272"/>
    </row>
    <row r="3307" spans="56:56" x14ac:dyDescent="0.25">
      <c r="BD3307" s="272"/>
    </row>
    <row r="3308" spans="56:56" x14ac:dyDescent="0.25">
      <c r="BD3308" s="272"/>
    </row>
    <row r="3309" spans="56:56" x14ac:dyDescent="0.25">
      <c r="BD3309" s="272"/>
    </row>
    <row r="3310" spans="56:56" x14ac:dyDescent="0.25">
      <c r="BD3310" s="272"/>
    </row>
    <row r="3311" spans="56:56" x14ac:dyDescent="0.25">
      <c r="BD3311" s="272"/>
    </row>
    <row r="3312" spans="56:56" x14ac:dyDescent="0.25">
      <c r="BD3312" s="272"/>
    </row>
    <row r="3313" spans="56:56" x14ac:dyDescent="0.25">
      <c r="BD3313" s="272"/>
    </row>
    <row r="3314" spans="56:56" x14ac:dyDescent="0.25">
      <c r="BD3314" s="272"/>
    </row>
    <row r="3315" spans="56:56" x14ac:dyDescent="0.25">
      <c r="BD3315" s="272"/>
    </row>
    <row r="3316" spans="56:56" x14ac:dyDescent="0.25">
      <c r="BD3316" s="272"/>
    </row>
    <row r="3317" spans="56:56" x14ac:dyDescent="0.25">
      <c r="BD3317" s="272"/>
    </row>
    <row r="3318" spans="56:56" x14ac:dyDescent="0.25">
      <c r="BD3318" s="272"/>
    </row>
    <row r="3319" spans="56:56" x14ac:dyDescent="0.25">
      <c r="BD3319" s="272"/>
    </row>
    <row r="3320" spans="56:56" x14ac:dyDescent="0.25">
      <c r="BD3320" s="272"/>
    </row>
    <row r="3321" spans="56:56" x14ac:dyDescent="0.25">
      <c r="BD3321" s="272"/>
    </row>
    <row r="3322" spans="56:56" x14ac:dyDescent="0.25">
      <c r="BD3322" s="272"/>
    </row>
    <row r="3323" spans="56:56" x14ac:dyDescent="0.25">
      <c r="BD3323" s="272"/>
    </row>
    <row r="3324" spans="56:56" x14ac:dyDescent="0.25">
      <c r="BD3324" s="272"/>
    </row>
    <row r="3325" spans="56:56" x14ac:dyDescent="0.25">
      <c r="BD3325" s="272"/>
    </row>
    <row r="3326" spans="56:56" x14ac:dyDescent="0.25">
      <c r="BD3326" s="272"/>
    </row>
    <row r="3327" spans="56:56" x14ac:dyDescent="0.25">
      <c r="BD3327" s="272"/>
    </row>
    <row r="3328" spans="56:56" x14ac:dyDescent="0.25">
      <c r="BD3328" s="272"/>
    </row>
    <row r="3329" spans="56:56" x14ac:dyDescent="0.25">
      <c r="BD3329" s="272"/>
    </row>
    <row r="3330" spans="56:56" x14ac:dyDescent="0.25">
      <c r="BD3330" s="272"/>
    </row>
    <row r="3331" spans="56:56" x14ac:dyDescent="0.25">
      <c r="BD3331" s="272"/>
    </row>
    <row r="3332" spans="56:56" x14ac:dyDescent="0.25">
      <c r="BD3332" s="272"/>
    </row>
    <row r="3333" spans="56:56" x14ac:dyDescent="0.25">
      <c r="BD3333" s="272"/>
    </row>
    <row r="3334" spans="56:56" x14ac:dyDescent="0.25">
      <c r="BD3334" s="272"/>
    </row>
    <row r="3335" spans="56:56" x14ac:dyDescent="0.25">
      <c r="BD3335" s="272"/>
    </row>
    <row r="3336" spans="56:56" x14ac:dyDescent="0.25">
      <c r="BD3336" s="272"/>
    </row>
    <row r="3337" spans="56:56" x14ac:dyDescent="0.25">
      <c r="BD3337" s="272"/>
    </row>
    <row r="3338" spans="56:56" x14ac:dyDescent="0.25">
      <c r="BD3338" s="272"/>
    </row>
    <row r="3339" spans="56:56" x14ac:dyDescent="0.25">
      <c r="BD3339" s="272"/>
    </row>
    <row r="3340" spans="56:56" x14ac:dyDescent="0.25">
      <c r="BD3340" s="272"/>
    </row>
    <row r="3341" spans="56:56" x14ac:dyDescent="0.25">
      <c r="BD3341" s="272"/>
    </row>
    <row r="3342" spans="56:56" x14ac:dyDescent="0.25">
      <c r="BD3342" s="272"/>
    </row>
    <row r="3343" spans="56:56" x14ac:dyDescent="0.25">
      <c r="BD3343" s="272"/>
    </row>
    <row r="3344" spans="56:56" x14ac:dyDescent="0.25">
      <c r="BD3344" s="272"/>
    </row>
    <row r="3345" spans="56:56" x14ac:dyDescent="0.25">
      <c r="BD3345" s="272"/>
    </row>
    <row r="3346" spans="56:56" x14ac:dyDescent="0.25">
      <c r="BD3346" s="272"/>
    </row>
    <row r="3347" spans="56:56" x14ac:dyDescent="0.25">
      <c r="BD3347" s="272"/>
    </row>
    <row r="3348" spans="56:56" x14ac:dyDescent="0.25">
      <c r="BD3348" s="272"/>
    </row>
    <row r="3349" spans="56:56" x14ac:dyDescent="0.25">
      <c r="BD3349" s="272"/>
    </row>
    <row r="3350" spans="56:56" x14ac:dyDescent="0.25">
      <c r="BD3350" s="272"/>
    </row>
    <row r="3351" spans="56:56" x14ac:dyDescent="0.25">
      <c r="BD3351" s="272"/>
    </row>
    <row r="3352" spans="56:56" x14ac:dyDescent="0.25">
      <c r="BD3352" s="272"/>
    </row>
    <row r="3353" spans="56:56" x14ac:dyDescent="0.25">
      <c r="BD3353" s="272"/>
    </row>
    <row r="3354" spans="56:56" x14ac:dyDescent="0.25">
      <c r="BD3354" s="272"/>
    </row>
    <row r="3355" spans="56:56" x14ac:dyDescent="0.25">
      <c r="BD3355" s="272"/>
    </row>
    <row r="3356" spans="56:56" x14ac:dyDescent="0.25">
      <c r="BD3356" s="272"/>
    </row>
    <row r="3357" spans="56:56" x14ac:dyDescent="0.25">
      <c r="BD3357" s="272"/>
    </row>
    <row r="3358" spans="56:56" x14ac:dyDescent="0.25">
      <c r="BD3358" s="272"/>
    </row>
    <row r="3359" spans="56:56" x14ac:dyDescent="0.25">
      <c r="BD3359" s="272"/>
    </row>
    <row r="3360" spans="56:56" x14ac:dyDescent="0.25">
      <c r="BD3360" s="272"/>
    </row>
    <row r="3361" spans="56:56" x14ac:dyDescent="0.25">
      <c r="BD3361" s="272"/>
    </row>
    <row r="3362" spans="56:56" x14ac:dyDescent="0.25">
      <c r="BD3362" s="272"/>
    </row>
    <row r="3363" spans="56:56" x14ac:dyDescent="0.25">
      <c r="BD3363" s="272"/>
    </row>
    <row r="3364" spans="56:56" x14ac:dyDescent="0.25">
      <c r="BD3364" s="272"/>
    </row>
    <row r="3365" spans="56:56" x14ac:dyDescent="0.25">
      <c r="BD3365" s="272"/>
    </row>
    <row r="3366" spans="56:56" x14ac:dyDescent="0.25">
      <c r="BD3366" s="272"/>
    </row>
    <row r="3367" spans="56:56" x14ac:dyDescent="0.25">
      <c r="BD3367" s="272"/>
    </row>
    <row r="3368" spans="56:56" x14ac:dyDescent="0.25">
      <c r="BD3368" s="272"/>
    </row>
    <row r="3369" spans="56:56" x14ac:dyDescent="0.25">
      <c r="BD3369" s="272"/>
    </row>
    <row r="3370" spans="56:56" x14ac:dyDescent="0.25">
      <c r="BD3370" s="272"/>
    </row>
    <row r="3371" spans="56:56" x14ac:dyDescent="0.25">
      <c r="BD3371" s="272"/>
    </row>
    <row r="3372" spans="56:56" x14ac:dyDescent="0.25">
      <c r="BD3372" s="272"/>
    </row>
    <row r="3373" spans="56:56" x14ac:dyDescent="0.25">
      <c r="BD3373" s="272"/>
    </row>
    <row r="3374" spans="56:56" x14ac:dyDescent="0.25">
      <c r="BD3374" s="272"/>
    </row>
    <row r="3375" spans="56:56" x14ac:dyDescent="0.25">
      <c r="BD3375" s="272"/>
    </row>
    <row r="3376" spans="56:56" x14ac:dyDescent="0.25">
      <c r="BD3376" s="272"/>
    </row>
    <row r="3377" spans="56:56" x14ac:dyDescent="0.25">
      <c r="BD3377" s="272"/>
    </row>
    <row r="3378" spans="56:56" x14ac:dyDescent="0.25">
      <c r="BD3378" s="272"/>
    </row>
    <row r="3379" spans="56:56" x14ac:dyDescent="0.25">
      <c r="BD3379" s="272"/>
    </row>
    <row r="3380" spans="56:56" x14ac:dyDescent="0.25">
      <c r="BD3380" s="272"/>
    </row>
    <row r="3381" spans="56:56" x14ac:dyDescent="0.25">
      <c r="BD3381" s="272"/>
    </row>
    <row r="3382" spans="56:56" x14ac:dyDescent="0.25">
      <c r="BD3382" s="272"/>
    </row>
    <row r="3383" spans="56:56" x14ac:dyDescent="0.25">
      <c r="BD3383" s="272"/>
    </row>
    <row r="3384" spans="56:56" x14ac:dyDescent="0.25">
      <c r="BD3384" s="272"/>
    </row>
    <row r="3385" spans="56:56" x14ac:dyDescent="0.25">
      <c r="BD3385" s="272"/>
    </row>
    <row r="3386" spans="56:56" x14ac:dyDescent="0.25">
      <c r="BD3386" s="272"/>
    </row>
    <row r="3387" spans="56:56" x14ac:dyDescent="0.25">
      <c r="BD3387" s="272"/>
    </row>
    <row r="3388" spans="56:56" x14ac:dyDescent="0.25">
      <c r="BD3388" s="272"/>
    </row>
    <row r="3389" spans="56:56" x14ac:dyDescent="0.25">
      <c r="BD3389" s="272"/>
    </row>
    <row r="3390" spans="56:56" x14ac:dyDescent="0.25">
      <c r="BD3390" s="272"/>
    </row>
    <row r="3391" spans="56:56" x14ac:dyDescent="0.25">
      <c r="BD3391" s="272"/>
    </row>
    <row r="3392" spans="56:56" x14ac:dyDescent="0.25">
      <c r="BD3392" s="272"/>
    </row>
    <row r="3393" spans="56:56" x14ac:dyDescent="0.25">
      <c r="BD3393" s="272"/>
    </row>
    <row r="3394" spans="56:56" x14ac:dyDescent="0.25">
      <c r="BD3394" s="272"/>
    </row>
    <row r="3395" spans="56:56" x14ac:dyDescent="0.25">
      <c r="BD3395" s="272"/>
    </row>
    <row r="3396" spans="56:56" x14ac:dyDescent="0.25">
      <c r="BD3396" s="272"/>
    </row>
    <row r="3397" spans="56:56" x14ac:dyDescent="0.25">
      <c r="BD3397" s="272"/>
    </row>
    <row r="3398" spans="56:56" x14ac:dyDescent="0.25">
      <c r="BD3398" s="272"/>
    </row>
    <row r="3399" spans="56:56" x14ac:dyDescent="0.25">
      <c r="BD3399" s="272"/>
    </row>
    <row r="3400" spans="56:56" x14ac:dyDescent="0.25">
      <c r="BD3400" s="272"/>
    </row>
    <row r="3401" spans="56:56" x14ac:dyDescent="0.25">
      <c r="BD3401" s="272"/>
    </row>
    <row r="3402" spans="56:56" x14ac:dyDescent="0.25">
      <c r="BD3402" s="272"/>
    </row>
    <row r="3403" spans="56:56" x14ac:dyDescent="0.25">
      <c r="BD3403" s="272"/>
    </row>
    <row r="3404" spans="56:56" x14ac:dyDescent="0.25">
      <c r="BD3404" s="272"/>
    </row>
    <row r="3405" spans="56:56" x14ac:dyDescent="0.25">
      <c r="BD3405" s="272"/>
    </row>
    <row r="3406" spans="56:56" x14ac:dyDescent="0.25">
      <c r="BD3406" s="272"/>
    </row>
    <row r="3407" spans="56:56" x14ac:dyDescent="0.25">
      <c r="BD3407" s="272"/>
    </row>
    <row r="3408" spans="56:56" x14ac:dyDescent="0.25">
      <c r="BD3408" s="272"/>
    </row>
    <row r="3409" spans="56:56" x14ac:dyDescent="0.25">
      <c r="BD3409" s="272"/>
    </row>
    <row r="3410" spans="56:56" x14ac:dyDescent="0.25">
      <c r="BD3410" s="272"/>
    </row>
    <row r="3411" spans="56:56" x14ac:dyDescent="0.25">
      <c r="BD3411" s="272"/>
    </row>
    <row r="3412" spans="56:56" x14ac:dyDescent="0.25">
      <c r="BD3412" s="272"/>
    </row>
    <row r="3413" spans="56:56" x14ac:dyDescent="0.25">
      <c r="BD3413" s="272"/>
    </row>
    <row r="3414" spans="56:56" x14ac:dyDescent="0.25">
      <c r="BD3414" s="272"/>
    </row>
    <row r="3415" spans="56:56" x14ac:dyDescent="0.25">
      <c r="BD3415" s="272"/>
    </row>
    <row r="3416" spans="56:56" x14ac:dyDescent="0.25">
      <c r="BD3416" s="272"/>
    </row>
    <row r="3417" spans="56:56" x14ac:dyDescent="0.25">
      <c r="BD3417" s="272"/>
    </row>
    <row r="3418" spans="56:56" x14ac:dyDescent="0.25">
      <c r="BD3418" s="272"/>
    </row>
    <row r="3419" spans="56:56" x14ac:dyDescent="0.25">
      <c r="BD3419" s="272"/>
    </row>
    <row r="3420" spans="56:56" x14ac:dyDescent="0.25">
      <c r="BD3420" s="272"/>
    </row>
    <row r="3421" spans="56:56" x14ac:dyDescent="0.25">
      <c r="BD3421" s="272"/>
    </row>
    <row r="3422" spans="56:56" x14ac:dyDescent="0.25">
      <c r="BD3422" s="272"/>
    </row>
    <row r="3423" spans="56:56" x14ac:dyDescent="0.25">
      <c r="BD3423" s="272"/>
    </row>
    <row r="3424" spans="56:56" x14ac:dyDescent="0.25">
      <c r="BD3424" s="272"/>
    </row>
    <row r="3425" spans="56:56" x14ac:dyDescent="0.25">
      <c r="BD3425" s="272"/>
    </row>
    <row r="3426" spans="56:56" x14ac:dyDescent="0.25">
      <c r="BD3426" s="272"/>
    </row>
    <row r="3427" spans="56:56" x14ac:dyDescent="0.25">
      <c r="BD3427" s="272"/>
    </row>
    <row r="3428" spans="56:56" x14ac:dyDescent="0.25">
      <c r="BD3428" s="272"/>
    </row>
    <row r="3429" spans="56:56" x14ac:dyDescent="0.25">
      <c r="BD3429" s="272"/>
    </row>
    <row r="3430" spans="56:56" x14ac:dyDescent="0.25">
      <c r="BD3430" s="272"/>
    </row>
    <row r="3431" spans="56:56" x14ac:dyDescent="0.25">
      <c r="BD3431" s="272"/>
    </row>
    <row r="3432" spans="56:56" x14ac:dyDescent="0.25">
      <c r="BD3432" s="272"/>
    </row>
    <row r="3433" spans="56:56" x14ac:dyDescent="0.25">
      <c r="BD3433" s="272"/>
    </row>
    <row r="3434" spans="56:56" x14ac:dyDescent="0.25">
      <c r="BD3434" s="272"/>
    </row>
    <row r="3435" spans="56:56" x14ac:dyDescent="0.25">
      <c r="BD3435" s="272"/>
    </row>
    <row r="3436" spans="56:56" x14ac:dyDescent="0.25">
      <c r="BD3436" s="272"/>
    </row>
    <row r="3437" spans="56:56" x14ac:dyDescent="0.25">
      <c r="BD3437" s="272"/>
    </row>
    <row r="3438" spans="56:56" x14ac:dyDescent="0.25">
      <c r="BD3438" s="272"/>
    </row>
    <row r="3439" spans="56:56" x14ac:dyDescent="0.25">
      <c r="BD3439" s="272"/>
    </row>
    <row r="3440" spans="56:56" x14ac:dyDescent="0.25">
      <c r="BD3440" s="272"/>
    </row>
    <row r="3441" spans="56:56" x14ac:dyDescent="0.25">
      <c r="BD3441" s="272"/>
    </row>
    <row r="3442" spans="56:56" x14ac:dyDescent="0.25">
      <c r="BD3442" s="272"/>
    </row>
    <row r="3443" spans="56:56" x14ac:dyDescent="0.25">
      <c r="BD3443" s="272"/>
    </row>
    <row r="3444" spans="56:56" x14ac:dyDescent="0.25">
      <c r="BD3444" s="272"/>
    </row>
    <row r="3445" spans="56:56" x14ac:dyDescent="0.25">
      <c r="BD3445" s="272"/>
    </row>
    <row r="3446" spans="56:56" x14ac:dyDescent="0.25">
      <c r="BD3446" s="272"/>
    </row>
    <row r="3447" spans="56:56" x14ac:dyDescent="0.25">
      <c r="BD3447" s="272"/>
    </row>
    <row r="3448" spans="56:56" x14ac:dyDescent="0.25">
      <c r="BD3448" s="272"/>
    </row>
    <row r="3449" spans="56:56" x14ac:dyDescent="0.25">
      <c r="BD3449" s="272"/>
    </row>
    <row r="3450" spans="56:56" x14ac:dyDescent="0.25">
      <c r="BD3450" s="272"/>
    </row>
    <row r="3451" spans="56:56" x14ac:dyDescent="0.25">
      <c r="BD3451" s="272"/>
    </row>
    <row r="3452" spans="56:56" x14ac:dyDescent="0.25">
      <c r="BD3452" s="272"/>
    </row>
    <row r="3453" spans="56:56" x14ac:dyDescent="0.25">
      <c r="BD3453" s="272"/>
    </row>
    <row r="3454" spans="56:56" x14ac:dyDescent="0.25">
      <c r="BD3454" s="272"/>
    </row>
    <row r="3455" spans="56:56" x14ac:dyDescent="0.25">
      <c r="BD3455" s="272"/>
    </row>
    <row r="3456" spans="56:56" x14ac:dyDescent="0.25">
      <c r="BD3456" s="272"/>
    </row>
    <row r="3457" spans="56:56" x14ac:dyDescent="0.25">
      <c r="BD3457" s="272"/>
    </row>
    <row r="3458" spans="56:56" x14ac:dyDescent="0.25">
      <c r="BD3458" s="272"/>
    </row>
    <row r="3459" spans="56:56" x14ac:dyDescent="0.25">
      <c r="BD3459" s="272"/>
    </row>
    <row r="3460" spans="56:56" x14ac:dyDescent="0.25">
      <c r="BD3460" s="272"/>
    </row>
    <row r="3461" spans="56:56" x14ac:dyDescent="0.25">
      <c r="BD3461" s="272"/>
    </row>
    <row r="3462" spans="56:56" x14ac:dyDescent="0.25">
      <c r="BD3462" s="272"/>
    </row>
    <row r="3463" spans="56:56" x14ac:dyDescent="0.25">
      <c r="BD3463" s="272"/>
    </row>
    <row r="3464" spans="56:56" x14ac:dyDescent="0.25">
      <c r="BD3464" s="272"/>
    </row>
    <row r="3465" spans="56:56" x14ac:dyDescent="0.25">
      <c r="BD3465" s="272"/>
    </row>
    <row r="3466" spans="56:56" x14ac:dyDescent="0.25">
      <c r="BD3466" s="272"/>
    </row>
    <row r="3467" spans="56:56" x14ac:dyDescent="0.25">
      <c r="BD3467" s="272"/>
    </row>
    <row r="3468" spans="56:56" x14ac:dyDescent="0.25">
      <c r="BD3468" s="272"/>
    </row>
    <row r="3469" spans="56:56" x14ac:dyDescent="0.25">
      <c r="BD3469" s="272"/>
    </row>
    <row r="3470" spans="56:56" x14ac:dyDescent="0.25">
      <c r="BD3470" s="272"/>
    </row>
    <row r="3471" spans="56:56" x14ac:dyDescent="0.25">
      <c r="BD3471" s="272"/>
    </row>
    <row r="3472" spans="56:56" x14ac:dyDescent="0.25">
      <c r="BD3472" s="272"/>
    </row>
    <row r="3473" spans="56:56" x14ac:dyDescent="0.25">
      <c r="BD3473" s="272"/>
    </row>
    <row r="3474" spans="56:56" x14ac:dyDescent="0.25">
      <c r="BD3474" s="272"/>
    </row>
    <row r="3475" spans="56:56" x14ac:dyDescent="0.25">
      <c r="BD3475" s="272"/>
    </row>
    <row r="3476" spans="56:56" x14ac:dyDescent="0.25">
      <c r="BD3476" s="272"/>
    </row>
    <row r="3477" spans="56:56" x14ac:dyDescent="0.25">
      <c r="BD3477" s="272"/>
    </row>
    <row r="3478" spans="56:56" x14ac:dyDescent="0.25">
      <c r="BD3478" s="272"/>
    </row>
    <row r="3479" spans="56:56" x14ac:dyDescent="0.25">
      <c r="BD3479" s="272"/>
    </row>
    <row r="3480" spans="56:56" x14ac:dyDescent="0.25">
      <c r="BD3480" s="272"/>
    </row>
    <row r="3481" spans="56:56" x14ac:dyDescent="0.25">
      <c r="BD3481" s="272"/>
    </row>
    <row r="3482" spans="56:56" x14ac:dyDescent="0.25">
      <c r="BD3482" s="272"/>
    </row>
    <row r="3483" spans="56:56" x14ac:dyDescent="0.25">
      <c r="BD3483" s="272"/>
    </row>
    <row r="3484" spans="56:56" x14ac:dyDescent="0.25">
      <c r="BD3484" s="272"/>
    </row>
    <row r="3485" spans="56:56" x14ac:dyDescent="0.25">
      <c r="BD3485" s="272"/>
    </row>
    <row r="3486" spans="56:56" x14ac:dyDescent="0.25">
      <c r="BD3486" s="272"/>
    </row>
    <row r="3487" spans="56:56" x14ac:dyDescent="0.25">
      <c r="BD3487" s="272"/>
    </row>
    <row r="3488" spans="56:56" x14ac:dyDescent="0.25">
      <c r="BD3488" s="272"/>
    </row>
    <row r="3489" spans="56:56" x14ac:dyDescent="0.25">
      <c r="BD3489" s="272"/>
    </row>
    <row r="3490" spans="56:56" x14ac:dyDescent="0.25">
      <c r="BD3490" s="272"/>
    </row>
    <row r="3491" spans="56:56" x14ac:dyDescent="0.25">
      <c r="BD3491" s="272"/>
    </row>
    <row r="3492" spans="56:56" x14ac:dyDescent="0.25">
      <c r="BD3492" s="272"/>
    </row>
    <row r="3493" spans="56:56" x14ac:dyDescent="0.25">
      <c r="BD3493" s="272"/>
    </row>
    <row r="3494" spans="56:56" x14ac:dyDescent="0.25">
      <c r="BD3494" s="272"/>
    </row>
    <row r="3495" spans="56:56" x14ac:dyDescent="0.25">
      <c r="BD3495" s="272"/>
    </row>
    <row r="3496" spans="56:56" x14ac:dyDescent="0.25">
      <c r="BD3496" s="272"/>
    </row>
    <row r="3497" spans="56:56" x14ac:dyDescent="0.25">
      <c r="BD3497" s="272"/>
    </row>
    <row r="3498" spans="56:56" x14ac:dyDescent="0.25">
      <c r="BD3498" s="272"/>
    </row>
    <row r="3499" spans="56:56" x14ac:dyDescent="0.25">
      <c r="BD3499" s="272"/>
    </row>
    <row r="3500" spans="56:56" x14ac:dyDescent="0.25">
      <c r="BD3500" s="272"/>
    </row>
    <row r="3501" spans="56:56" x14ac:dyDescent="0.25">
      <c r="BD3501" s="272"/>
    </row>
    <row r="3502" spans="56:56" x14ac:dyDescent="0.25">
      <c r="BD3502" s="272"/>
    </row>
    <row r="3503" spans="56:56" x14ac:dyDescent="0.25">
      <c r="BD3503" s="272"/>
    </row>
    <row r="3504" spans="56:56" x14ac:dyDescent="0.25">
      <c r="BD3504" s="272"/>
    </row>
    <row r="3505" spans="56:56" x14ac:dyDescent="0.25">
      <c r="BD3505" s="272"/>
    </row>
    <row r="3506" spans="56:56" x14ac:dyDescent="0.25">
      <c r="BD3506" s="272"/>
    </row>
    <row r="3507" spans="56:56" x14ac:dyDescent="0.25">
      <c r="BD3507" s="272"/>
    </row>
    <row r="3508" spans="56:56" x14ac:dyDescent="0.25">
      <c r="BD3508" s="272"/>
    </row>
    <row r="3509" spans="56:56" x14ac:dyDescent="0.25">
      <c r="BD3509" s="272"/>
    </row>
    <row r="3510" spans="56:56" x14ac:dyDescent="0.25">
      <c r="BD3510" s="272"/>
    </row>
    <row r="3511" spans="56:56" x14ac:dyDescent="0.25">
      <c r="BD3511" s="272"/>
    </row>
    <row r="3512" spans="56:56" x14ac:dyDescent="0.25">
      <c r="BD3512" s="272"/>
    </row>
    <row r="3513" spans="56:56" x14ac:dyDescent="0.25">
      <c r="BD3513" s="272"/>
    </row>
    <row r="3514" spans="56:56" x14ac:dyDescent="0.25">
      <c r="BD3514" s="272"/>
    </row>
    <row r="3515" spans="56:56" x14ac:dyDescent="0.25">
      <c r="BD3515" s="272"/>
    </row>
    <row r="3516" spans="56:56" x14ac:dyDescent="0.25">
      <c r="BD3516" s="272"/>
    </row>
    <row r="3517" spans="56:56" x14ac:dyDescent="0.25">
      <c r="BD3517" s="272"/>
    </row>
    <row r="3518" spans="56:56" x14ac:dyDescent="0.25">
      <c r="BD3518" s="272"/>
    </row>
    <row r="3519" spans="56:56" x14ac:dyDescent="0.25">
      <c r="BD3519" s="272"/>
    </row>
    <row r="3520" spans="56:56" x14ac:dyDescent="0.25">
      <c r="BD3520" s="272"/>
    </row>
    <row r="3521" spans="56:56" x14ac:dyDescent="0.25">
      <c r="BD3521" s="272"/>
    </row>
    <row r="3522" spans="56:56" x14ac:dyDescent="0.25">
      <c r="BD3522" s="272"/>
    </row>
    <row r="3523" spans="56:56" x14ac:dyDescent="0.25">
      <c r="BD3523" s="272"/>
    </row>
    <row r="3524" spans="56:56" x14ac:dyDescent="0.25">
      <c r="BD3524" s="272"/>
    </row>
    <row r="3525" spans="56:56" x14ac:dyDescent="0.25">
      <c r="BD3525" s="272"/>
    </row>
    <row r="3526" spans="56:56" x14ac:dyDescent="0.25">
      <c r="BD3526" s="272"/>
    </row>
    <row r="3527" spans="56:56" x14ac:dyDescent="0.25">
      <c r="BD3527" s="272"/>
    </row>
    <row r="3528" spans="56:56" x14ac:dyDescent="0.25">
      <c r="BD3528" s="272"/>
    </row>
    <row r="3529" spans="56:56" x14ac:dyDescent="0.25">
      <c r="BD3529" s="272"/>
    </row>
    <row r="3530" spans="56:56" x14ac:dyDescent="0.25">
      <c r="BD3530" s="272"/>
    </row>
    <row r="3531" spans="56:56" x14ac:dyDescent="0.25">
      <c r="BD3531" s="272"/>
    </row>
    <row r="3532" spans="56:56" x14ac:dyDescent="0.25">
      <c r="BD3532" s="272"/>
    </row>
    <row r="3533" spans="56:56" x14ac:dyDescent="0.25">
      <c r="BD3533" s="272"/>
    </row>
    <row r="3534" spans="56:56" x14ac:dyDescent="0.25">
      <c r="BD3534" s="272"/>
    </row>
    <row r="3535" spans="56:56" ht="15.75" thickBot="1" x14ac:dyDescent="0.3">
      <c r="BD3535" s="273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:H21 H35:H100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BF3535"/>
  <sheetViews>
    <sheetView topLeftCell="M1" workbookViewId="0">
      <selection activeCell="W2" sqref="W2"/>
    </sheetView>
  </sheetViews>
  <sheetFormatPr defaultRowHeight="15" outlineLevelCol="1" x14ac:dyDescent="0.25"/>
  <cols>
    <col min="1" max="1" width="5" style="88" hidden="1" customWidth="1" outlineLevel="1"/>
    <col min="2" max="2" width="11" style="88" hidden="1" customWidth="1" outlineLevel="1"/>
    <col min="3" max="3" width="10" style="88" hidden="1" customWidth="1" outlineLevel="1"/>
    <col min="4" max="4" width="9" style="91" hidden="1" customWidth="1" outlineLevel="1"/>
    <col min="5" max="5" width="10" style="90" hidden="1" customWidth="1" outlineLevel="1"/>
    <col min="6" max="6" width="19" style="92" hidden="1" customWidth="1" outlineLevel="1"/>
    <col min="7" max="7" width="10" style="88" hidden="1" customWidth="1" outlineLevel="1"/>
    <col min="8" max="8" width="20.28515625" style="88" hidden="1" customWidth="1" outlineLevel="1"/>
    <col min="9" max="9" width="11.5703125" style="88" hidden="1" customWidth="1" outlineLevel="1"/>
    <col min="10" max="10" width="19.28515625" style="88" hidden="1" customWidth="1" outlineLevel="1"/>
    <col min="11" max="11" width="15.140625" style="88" hidden="1" customWidth="1" outlineLevel="1"/>
    <col min="12" max="12" width="9" style="90" hidden="1" customWidth="1" outlineLevel="1"/>
    <col min="13" max="13" width="2.7109375" style="88" customWidth="1" collapsed="1"/>
    <col min="14" max="15" width="5" style="88" hidden="1" customWidth="1" outlineLevel="1"/>
    <col min="16" max="16" width="15.140625" style="336" hidden="1" customWidth="1" outlineLevel="1"/>
    <col min="17" max="17" width="9.140625" style="88" hidden="1" customWidth="1" outlineLevel="1"/>
    <col min="18" max="18" width="8.85546875" style="336" hidden="1" customWidth="1" outlineLevel="1"/>
    <col min="19" max="19" width="5" style="336" hidden="1" customWidth="1" outlineLevel="1"/>
    <col min="20" max="20" width="15.140625" style="88" hidden="1" customWidth="1" outlineLevel="1"/>
    <col min="21" max="21" width="20.28515625" style="88" customWidth="1" collapsed="1"/>
    <col min="22" max="22" width="16.140625" style="88" bestFit="1" customWidth="1"/>
    <col min="23" max="23" width="9" style="88" bestFit="1" customWidth="1"/>
    <col min="24" max="25" width="17.28515625" style="88" bestFit="1" customWidth="1"/>
    <col min="26" max="26" width="10" style="88" bestFit="1" customWidth="1"/>
    <col min="27" max="27" width="2.7109375" style="88" customWidth="1"/>
    <col min="28" max="28" width="15.140625" style="88" customWidth="1"/>
    <col min="29" max="29" width="14.85546875" style="88" customWidth="1"/>
    <col min="30" max="30" width="2.7109375" style="88" customWidth="1"/>
    <col min="31" max="31" width="3" style="263" bestFit="1" customWidth="1"/>
    <col min="32" max="32" width="5" style="263" bestFit="1" customWidth="1"/>
    <col min="33" max="33" width="15.140625" style="263" bestFit="1" customWidth="1"/>
    <col min="34" max="35" width="8" style="263" bestFit="1" customWidth="1"/>
    <col min="36" max="36" width="8" style="88" bestFit="1" customWidth="1"/>
    <col min="37" max="37" width="17.28515625" style="88" bestFit="1" customWidth="1"/>
    <col min="38" max="38" width="11.7109375" style="88" customWidth="1"/>
    <col min="39" max="39" width="2.7109375" style="400" customWidth="1"/>
    <col min="40" max="40" width="3" style="400" bestFit="1" customWidth="1"/>
    <col min="41" max="41" width="5" style="400" bestFit="1" customWidth="1"/>
    <col min="42" max="42" width="15.140625" style="400" bestFit="1" customWidth="1"/>
    <col min="43" max="43" width="9" style="400" bestFit="1" customWidth="1"/>
    <col min="44" max="44" width="8" style="400" bestFit="1" customWidth="1"/>
    <col min="45" max="45" width="9" style="400" bestFit="1" customWidth="1"/>
    <col min="46" max="47" width="17.28515625" style="400" customWidth="1"/>
    <col min="48" max="48" width="10" style="400" bestFit="1" customWidth="1"/>
    <col min="49" max="49" width="9" style="400" bestFit="1" customWidth="1"/>
    <col min="50" max="50" width="2.7109375" style="400" customWidth="1"/>
    <col min="51" max="51" width="3" style="400" bestFit="1" customWidth="1"/>
    <col min="52" max="54" width="17.28515625" style="400" bestFit="1" customWidth="1"/>
    <col min="55" max="55" width="9" style="400" bestFit="1" customWidth="1"/>
    <col min="56" max="58" width="9.140625" style="400"/>
    <col min="59" max="16384" width="9.140625" style="88"/>
  </cols>
  <sheetData>
    <row r="1" spans="1:58" s="80" customFormat="1" ht="21.75" customHeight="1" x14ac:dyDescent="0.2">
      <c r="B1" s="81"/>
      <c r="C1" s="81"/>
      <c r="D1" s="82"/>
      <c r="E1" s="83"/>
      <c r="F1" s="84"/>
      <c r="G1" s="85"/>
      <c r="H1" s="80" t="s">
        <v>249</v>
      </c>
      <c r="I1" s="80" t="s">
        <v>0</v>
      </c>
      <c r="L1" s="83"/>
      <c r="P1" s="319"/>
      <c r="R1" s="319"/>
      <c r="S1" s="319"/>
      <c r="U1" s="221" t="str">
        <f>Currency&amp;" STD"</f>
        <v>EUR STD</v>
      </c>
      <c r="V1" s="222"/>
      <c r="W1" s="222"/>
      <c r="X1" s="203"/>
      <c r="Y1" s="202"/>
      <c r="Z1" s="241" t="s">
        <v>214</v>
      </c>
      <c r="AB1" s="402"/>
      <c r="AC1" s="395"/>
      <c r="AD1" s="394"/>
      <c r="AE1" s="394"/>
      <c r="AM1" s="394"/>
      <c r="AN1" s="395"/>
      <c r="AO1" s="395"/>
      <c r="AP1" s="395"/>
      <c r="AQ1" s="395"/>
      <c r="AR1" s="395"/>
      <c r="AS1" s="395"/>
      <c r="AT1" s="395"/>
      <c r="AU1" s="395"/>
      <c r="AV1" s="395"/>
      <c r="AW1" s="396"/>
      <c r="AX1" s="394"/>
      <c r="AY1" s="395"/>
      <c r="AZ1" s="395"/>
      <c r="BA1" s="395"/>
      <c r="BB1" s="395"/>
      <c r="BC1" s="395"/>
      <c r="BD1" s="395"/>
      <c r="BE1" s="394"/>
      <c r="BF1" s="394"/>
    </row>
    <row r="2" spans="1:58" s="80" customFormat="1" ht="22.5" customHeight="1" x14ac:dyDescent="0.2">
      <c r="A2" s="61" t="s">
        <v>12</v>
      </c>
      <c r="B2" s="61" t="s">
        <v>228</v>
      </c>
      <c r="C2" s="61" t="s">
        <v>229</v>
      </c>
      <c r="D2" s="61" t="s">
        <v>50</v>
      </c>
      <c r="E2" s="61" t="s">
        <v>230</v>
      </c>
      <c r="F2" s="61" t="s">
        <v>7</v>
      </c>
      <c r="G2" s="61" t="s">
        <v>231</v>
      </c>
      <c r="H2" s="61" t="s">
        <v>232</v>
      </c>
      <c r="I2" s="61" t="s">
        <v>242</v>
      </c>
      <c r="J2" s="357" t="s">
        <v>243</v>
      </c>
      <c r="K2" s="61" t="s">
        <v>38</v>
      </c>
      <c r="L2" s="61" t="s">
        <v>42</v>
      </c>
      <c r="N2" s="157" t="s">
        <v>12</v>
      </c>
      <c r="O2" s="157"/>
      <c r="P2" s="157" t="s">
        <v>38</v>
      </c>
      <c r="Q2" s="157" t="s">
        <v>203</v>
      </c>
      <c r="R2" s="157" t="s">
        <v>213</v>
      </c>
      <c r="S2" s="157" t="s">
        <v>204</v>
      </c>
      <c r="T2" s="157" t="s">
        <v>38</v>
      </c>
      <c r="U2" s="157" t="s">
        <v>73</v>
      </c>
      <c r="V2" s="156" t="s">
        <v>34</v>
      </c>
      <c r="W2" s="156"/>
      <c r="X2" s="157" t="s">
        <v>32</v>
      </c>
      <c r="Y2" s="157" t="s">
        <v>33</v>
      </c>
      <c r="Z2" s="245">
        <f t="array" ref="Z2:Z93">_xll.qlPiecewiseYieldCurveData(YieldCurve_STD,Trigger)</f>
        <v>-1.1152784677836568E-3</v>
      </c>
      <c r="AB2" s="402"/>
      <c r="AC2" s="403"/>
      <c r="AD2" s="394"/>
      <c r="AE2" s="394"/>
      <c r="AM2" s="394"/>
      <c r="AN2" s="394"/>
      <c r="AO2" s="394"/>
      <c r="AP2" s="394"/>
      <c r="AQ2" s="397"/>
      <c r="AR2" s="397"/>
      <c r="AS2" s="397"/>
      <c r="AT2" s="398"/>
      <c r="AU2" s="398"/>
      <c r="AV2" s="397"/>
      <c r="AW2" s="397"/>
      <c r="AX2" s="394"/>
      <c r="AY2" s="394"/>
      <c r="AZ2" s="398"/>
      <c r="BA2" s="398"/>
      <c r="BB2" s="398"/>
      <c r="BC2" s="397"/>
      <c r="BD2" s="397"/>
      <c r="BE2" s="394"/>
      <c r="BF2" s="394"/>
    </row>
    <row r="3" spans="1:58" s="80" customFormat="1" ht="11.25" customHeight="1" x14ac:dyDescent="0.2">
      <c r="A3" s="274" t="s">
        <v>233</v>
      </c>
      <c r="B3" s="326" t="str">
        <f t="array" ref="B3:B20">_xll.ohFilter(Quote!AP4:AP102,Quote!AO4:AO102="DP")</f>
        <v>ON</v>
      </c>
      <c r="C3" s="277" t="str">
        <f t="array" ref="C3:C21">SUBSTITUTE(_xll.ohFilter(PastedValue!O2:O62,PastedValue!K2:K62="DP"),"/N","N")</f>
        <v>ON</v>
      </c>
      <c r="D3" s="276" t="str">
        <f t="shared" ref="D3:D21" si="0">IF(DataSelect="Reference",$C3,$B3)</f>
        <v>ON</v>
      </c>
      <c r="E3" s="275">
        <f t="shared" ref="E3:E21" si="1">IF($D3="ON",0,IF($D3="TN",1,2))</f>
        <v>0</v>
      </c>
      <c r="F3" s="276" t="s">
        <v>236</v>
      </c>
      <c r="G3" s="277" t="b">
        <v>0</v>
      </c>
      <c r="H3" s="278" t="s">
        <v>45</v>
      </c>
      <c r="I3" s="321">
        <f t="array" ref="I3:I21">_xll.ohFilter(PastedValue!R2:R62,PastedValue!K2:K62="Dp")/100</f>
        <v>-1.0999989999999999E-3</v>
      </c>
      <c r="J3" s="67" t="str">
        <f t="shared" ref="J3:J21" si="2">Currency&amp;"X"&amp;IF(LEFT(B3,1)="#","STUB",B3)&amp;"D="</f>
        <v>EURXOND=</v>
      </c>
      <c r="K3" s="279" t="str">
        <f>IFERROR(_xll.qlDepositRateHelper2(,IF(DataSelect="Reference",$I3,$J3),IF(RIGHT($D3,1)="N","1D",$D3),$E3,Calendar,$F3,$G3,$H3,,_xll.ohTrigger(Trigger,DataSelect)),"--")</f>
        <v>obj_00b0a#0005</v>
      </c>
      <c r="L3" s="275" t="b">
        <f>IF(K3="--",FALSE,TRUE)</f>
        <v>1</v>
      </c>
      <c r="M3" s="81"/>
      <c r="N3" s="341" t="str">
        <f t="shared" ref="N3:N19" si="3">A3</f>
        <v>DP</v>
      </c>
      <c r="O3" s="341" t="str">
        <f t="shared" ref="O3:O19" si="4">C3</f>
        <v>ON</v>
      </c>
      <c r="P3" s="326" t="str">
        <f>K3</f>
        <v>obj_00b0a#0005</v>
      </c>
      <c r="Q3" s="98" t="b">
        <f>L3</f>
        <v>1</v>
      </c>
      <c r="R3" s="326">
        <v>1</v>
      </c>
      <c r="S3" s="326">
        <v>1</v>
      </c>
      <c r="T3" s="98" t="str">
        <f t="array" ref="T3:T93">_xll.qlRateHelperSelection(_xll.ohFilter(P3:P93,Q3:Q93),_xll.ohFilter(S3:S93,Q3:Q93),$AC$1,$AC$3,$AC$4,$AC$2,_xll.ohFilter(R3:R93,Q3:Q93),Trigger)</f>
        <v>obj_00b0a</v>
      </c>
      <c r="U3" s="98" t="str">
        <f>_xll.qlRateHelperQuoteName(T3)</f>
        <v/>
      </c>
      <c r="V3" s="338">
        <f>_xll.qlRateHelperRate(T3,_xll.ohTrigger(Trigger,TriggerSTD))</f>
        <v>-1.0999989999999999E-3</v>
      </c>
      <c r="W3" s="338" t="str">
        <f>IFERROR(_xll.qlFuturesRateHelperConvexityAdjustment(T3,Trigger),"--")</f>
        <v>--</v>
      </c>
      <c r="X3" s="99">
        <f>_xll.qlRateHelperEarliestDate(T3,Trigger)</f>
        <v>42185</v>
      </c>
      <c r="Y3" s="99">
        <f>_xll.qlRateHelperLatestDate(T3,Trigger)</f>
        <v>42186</v>
      </c>
      <c r="Z3" s="246">
        <v>-1.1152784677836568E-3</v>
      </c>
      <c r="AB3" s="402"/>
      <c r="AC3" s="404"/>
      <c r="AD3" s="397"/>
      <c r="AE3" s="394"/>
      <c r="AM3" s="394"/>
      <c r="AN3" s="394"/>
      <c r="AO3" s="394"/>
      <c r="AP3" s="394"/>
      <c r="AQ3" s="397"/>
      <c r="AR3" s="397"/>
      <c r="AS3" s="397"/>
      <c r="AT3" s="398"/>
      <c r="AU3" s="398"/>
      <c r="AV3" s="397"/>
      <c r="AW3" s="399"/>
      <c r="AX3" s="394"/>
      <c r="AY3" s="394"/>
      <c r="AZ3" s="398"/>
      <c r="BA3" s="398"/>
      <c r="BB3" s="398"/>
      <c r="BC3" s="397"/>
      <c r="BD3" s="397"/>
      <c r="BE3" s="394"/>
      <c r="BF3" s="394"/>
    </row>
    <row r="4" spans="1:58" s="80" customFormat="1" ht="11.25" customHeight="1" x14ac:dyDescent="0.2">
      <c r="A4" s="280" t="s">
        <v>233</v>
      </c>
      <c r="B4" s="340" t="str">
        <v>TN</v>
      </c>
      <c r="C4" s="283" t="str">
        <v>TN</v>
      </c>
      <c r="D4" s="282" t="str">
        <f t="shared" si="0"/>
        <v>TN</v>
      </c>
      <c r="E4" s="281">
        <f t="shared" si="1"/>
        <v>1</v>
      </c>
      <c r="F4" s="282" t="s">
        <v>236</v>
      </c>
      <c r="G4" s="283" t="b">
        <v>0</v>
      </c>
      <c r="H4" s="284" t="s">
        <v>45</v>
      </c>
      <c r="I4" s="324">
        <v>-1.1000000000000001E-3</v>
      </c>
      <c r="J4" s="75" t="str">
        <f t="shared" si="2"/>
        <v>EURXTND=</v>
      </c>
      <c r="K4" s="285" t="str">
        <f>IFERROR(_xll.qlDepositRateHelper2(,IF(DataSelect="Reference",$I4,$J4),IF(RIGHT($D4,1)="N","1D",$D4),$E4,Calendar,$F4,$G4,$H4,,_xll.ohTrigger(Trigger,DataSelect)),"--")</f>
        <v>obj_00b13#0005</v>
      </c>
      <c r="L4" s="281" t="b">
        <f t="shared" ref="L4:L20" si="5">IF(K4="--",FALSE,TRUE)</f>
        <v>1</v>
      </c>
      <c r="M4" s="87"/>
      <c r="N4" s="339" t="str">
        <f t="shared" si="3"/>
        <v>DP</v>
      </c>
      <c r="O4" s="339" t="str">
        <f t="shared" si="4"/>
        <v>TN</v>
      </c>
      <c r="P4" s="340" t="str">
        <f t="shared" ref="P4:Q19" si="6">K4</f>
        <v>obj_00b13#0005</v>
      </c>
      <c r="Q4" s="100" t="b">
        <f t="shared" si="6"/>
        <v>1</v>
      </c>
      <c r="R4" s="340">
        <v>1</v>
      </c>
      <c r="S4" s="340">
        <v>1</v>
      </c>
      <c r="T4" s="100" t="str">
        <v>obj_00b13</v>
      </c>
      <c r="U4" s="100" t="str">
        <f>_xll.qlRateHelperQuoteName(T4)</f>
        <v/>
      </c>
      <c r="V4" s="337">
        <f>_xll.qlRateHelperRate(T4,_xll.ohTrigger(Trigger,TriggerSTD))</f>
        <v>-1.1000000000000001E-3</v>
      </c>
      <c r="W4" s="337" t="str">
        <f>IFERROR(_xll.qlFuturesRateHelperConvexityAdjustment(T4,Trigger),"--")</f>
        <v>--</v>
      </c>
      <c r="X4" s="101">
        <f>_xll.qlRateHelperEarliestDate(T4,Trigger)</f>
        <v>42186</v>
      </c>
      <c r="Y4" s="101">
        <f>_xll.qlRateHelperLatestDate(T4,Trigger)</f>
        <v>42187</v>
      </c>
      <c r="Z4" s="246">
        <v>-1.1152789747393133E-3</v>
      </c>
      <c r="AB4" s="402"/>
      <c r="AC4" s="404"/>
      <c r="AD4" s="397"/>
      <c r="AE4" s="394"/>
      <c r="AM4" s="394"/>
      <c r="AN4" s="394"/>
      <c r="AO4" s="394"/>
      <c r="AP4" s="394"/>
      <c r="AQ4" s="397"/>
      <c r="AR4" s="397"/>
      <c r="AS4" s="397"/>
      <c r="AT4" s="398"/>
      <c r="AU4" s="398"/>
      <c r="AV4" s="397"/>
      <c r="AW4" s="399"/>
      <c r="AX4" s="394"/>
      <c r="AY4" s="394"/>
      <c r="AZ4" s="398"/>
      <c r="BA4" s="398"/>
      <c r="BB4" s="398"/>
      <c r="BC4" s="397"/>
      <c r="BD4" s="397"/>
      <c r="BE4" s="394"/>
      <c r="BF4" s="394"/>
    </row>
    <row r="5" spans="1:58" s="80" customFormat="1" ht="11.25" customHeight="1" x14ac:dyDescent="0.2">
      <c r="A5" s="280" t="s">
        <v>233</v>
      </c>
      <c r="B5" s="340" t="str">
        <v>SN</v>
      </c>
      <c r="C5" s="283" t="str">
        <v>SN</v>
      </c>
      <c r="D5" s="282" t="str">
        <f t="shared" si="0"/>
        <v>SN</v>
      </c>
      <c r="E5" s="281">
        <f t="shared" si="1"/>
        <v>2</v>
      </c>
      <c r="F5" s="282" t="s">
        <v>236</v>
      </c>
      <c r="G5" s="283" t="b">
        <v>0</v>
      </c>
      <c r="H5" s="284" t="s">
        <v>45</v>
      </c>
      <c r="I5" s="324">
        <v>-1.1000000000000001E-3</v>
      </c>
      <c r="J5" s="75" t="str">
        <f t="shared" si="2"/>
        <v>EURXSND=</v>
      </c>
      <c r="K5" s="285" t="str">
        <f>IFERROR(_xll.qlDepositRateHelper2(,IF(DataSelect="Reference",$I5,$J5),IF(RIGHT($D5,1)="N","1D",$D5),$E5,Calendar,$F5,$G5,$H5,,_xll.ohTrigger(Trigger,DataSelect)),"--")</f>
        <v>obj_00b0e#0005</v>
      </c>
      <c r="L5" s="281" t="b">
        <f t="shared" si="5"/>
        <v>1</v>
      </c>
      <c r="M5" s="87"/>
      <c r="N5" s="339" t="str">
        <f t="shared" si="3"/>
        <v>DP</v>
      </c>
      <c r="O5" s="339" t="str">
        <f t="shared" si="4"/>
        <v>SN</v>
      </c>
      <c r="P5" s="340" t="str">
        <f t="shared" si="6"/>
        <v>obj_00b0e#0005</v>
      </c>
      <c r="Q5" s="100" t="b">
        <f t="shared" si="6"/>
        <v>1</v>
      </c>
      <c r="R5" s="340">
        <v>1</v>
      </c>
      <c r="S5" s="340">
        <v>1</v>
      </c>
      <c r="T5" s="100" t="str">
        <v>obj_00b0e</v>
      </c>
      <c r="U5" s="100" t="str">
        <f>_xll.qlRateHelperQuoteName(T5)</f>
        <v/>
      </c>
      <c r="V5" s="337">
        <f>_xll.qlRateHelperRate(T5,_xll.ohTrigger(Trigger,TriggerSTD))</f>
        <v>-1.1000000000000001E-3</v>
      </c>
      <c r="W5" s="337" t="str">
        <f>IFERROR(_xll.qlFuturesRateHelperConvexityAdjustment(T5,Trigger),"--")</f>
        <v>--</v>
      </c>
      <c r="X5" s="101">
        <f>_xll.qlRateHelperEarliestDate(T5,Trigger)</f>
        <v>42187</v>
      </c>
      <c r="Y5" s="101">
        <f>_xll.qlRateHelperLatestDate(T5,Trigger)</f>
        <v>42188</v>
      </c>
      <c r="Z5" s="246">
        <v>-1.1152791437232458E-3</v>
      </c>
      <c r="AB5" s="402"/>
      <c r="AC5" s="404"/>
      <c r="AD5" s="397"/>
      <c r="AE5" s="394"/>
      <c r="AM5" s="394"/>
      <c r="AN5" s="394"/>
      <c r="AO5" s="394"/>
      <c r="AP5" s="394"/>
      <c r="AQ5" s="397"/>
      <c r="AR5" s="397"/>
      <c r="AS5" s="397"/>
      <c r="AT5" s="398"/>
      <c r="AU5" s="398"/>
      <c r="AV5" s="397"/>
      <c r="AW5" s="399"/>
      <c r="AX5" s="394"/>
      <c r="AY5" s="394"/>
      <c r="AZ5" s="398"/>
      <c r="BA5" s="398"/>
      <c r="BB5" s="398"/>
      <c r="BC5" s="397"/>
      <c r="BD5" s="397"/>
      <c r="BE5" s="394"/>
      <c r="BF5" s="394"/>
    </row>
    <row r="6" spans="1:58" s="80" customFormat="1" ht="11.25" customHeight="1" x14ac:dyDescent="0.2">
      <c r="A6" s="280" t="s">
        <v>233</v>
      </c>
      <c r="B6" s="340" t="str">
        <v>2W</v>
      </c>
      <c r="C6" s="283" t="str">
        <v>1W</v>
      </c>
      <c r="D6" s="282" t="str">
        <f t="shared" si="0"/>
        <v>1W</v>
      </c>
      <c r="E6" s="281">
        <f t="shared" si="1"/>
        <v>2</v>
      </c>
      <c r="F6" s="282" t="s">
        <v>236</v>
      </c>
      <c r="G6" s="283" t="b">
        <v>0</v>
      </c>
      <c r="H6" s="284" t="s">
        <v>45</v>
      </c>
      <c r="I6" s="324">
        <v>-1E-3</v>
      </c>
      <c r="J6" s="75" t="str">
        <f t="shared" si="2"/>
        <v>EURX2WD=</v>
      </c>
      <c r="K6" s="285" t="str">
        <f>IFERROR(_xll.qlDepositRateHelper2(,IF(DataSelect="Reference",$I6,$J6),IF(RIGHT($D6,1)="N","1D",$D6),$E6,Calendar,$F6,$G6,$H6,,_xll.ohTrigger(Trigger,DataSelect)),"--")</f>
        <v>obj_00b10#0005</v>
      </c>
      <c r="L6" s="281" t="b">
        <f t="shared" si="5"/>
        <v>1</v>
      </c>
      <c r="M6" s="87"/>
      <c r="N6" s="339" t="str">
        <f t="shared" si="3"/>
        <v>DP</v>
      </c>
      <c r="O6" s="339" t="str">
        <f t="shared" si="4"/>
        <v>1W</v>
      </c>
      <c r="P6" s="340" t="str">
        <f t="shared" si="6"/>
        <v>obj_00b10#0005</v>
      </c>
      <c r="Q6" s="100" t="b">
        <f t="shared" si="6"/>
        <v>1</v>
      </c>
      <c r="R6" s="340">
        <v>1</v>
      </c>
      <c r="S6" s="340">
        <v>1</v>
      </c>
      <c r="T6" s="100" t="str">
        <v>obj_00b10</v>
      </c>
      <c r="U6" s="100" t="str">
        <f>_xll.qlRateHelperQuoteName(T6)</f>
        <v/>
      </c>
      <c r="V6" s="337">
        <f>_xll.qlRateHelperRate(T6,_xll.ohTrigger(Trigger,TriggerSTD))</f>
        <v>-1E-3</v>
      </c>
      <c r="W6" s="337" t="str">
        <f>IFERROR(_xll.qlFuturesRateHelperConvexityAdjustment(T6,Trigger),"--")</f>
        <v>--</v>
      </c>
      <c r="X6" s="101">
        <f>_xll.qlRateHelperEarliestDate(T6,Trigger)</f>
        <v>42187</v>
      </c>
      <c r="Y6" s="101">
        <f>_xll.qlRateHelperLatestDate(T6,Trigger)</f>
        <v>42194</v>
      </c>
      <c r="Z6" s="246">
        <v>-1.036427685916544E-3</v>
      </c>
      <c r="AB6" s="394"/>
      <c r="AC6" s="394"/>
      <c r="AD6" s="397"/>
      <c r="AE6" s="394"/>
      <c r="AM6" s="394"/>
      <c r="AN6" s="394"/>
      <c r="AO6" s="394"/>
      <c r="AP6" s="394"/>
      <c r="AQ6" s="397"/>
      <c r="AR6" s="397"/>
      <c r="AS6" s="397"/>
      <c r="AT6" s="398"/>
      <c r="AU6" s="398"/>
      <c r="AV6" s="397"/>
      <c r="AW6" s="399"/>
      <c r="AX6" s="394"/>
      <c r="AY6" s="394"/>
      <c r="AZ6" s="398"/>
      <c r="BA6" s="398"/>
      <c r="BB6" s="398"/>
      <c r="BC6" s="397"/>
      <c r="BD6" s="397"/>
      <c r="BE6" s="394"/>
      <c r="BF6" s="394"/>
    </row>
    <row r="7" spans="1:58" s="80" customFormat="1" ht="11.25" customHeight="1" x14ac:dyDescent="0.2">
      <c r="A7" s="280" t="s">
        <v>233</v>
      </c>
      <c r="B7" s="340" t="str">
        <v>3W</v>
      </c>
      <c r="C7" s="283" t="str">
        <v>2W</v>
      </c>
      <c r="D7" s="282" t="str">
        <f t="shared" si="0"/>
        <v>2W</v>
      </c>
      <c r="E7" s="281">
        <f t="shared" si="1"/>
        <v>2</v>
      </c>
      <c r="F7" s="282" t="s">
        <v>236</v>
      </c>
      <c r="G7" s="283" t="b">
        <v>0</v>
      </c>
      <c r="H7" s="284" t="s">
        <v>45</v>
      </c>
      <c r="I7" s="324">
        <v>-8.9999999999999998E-4</v>
      </c>
      <c r="J7" s="75" t="str">
        <f t="shared" si="2"/>
        <v>EURX3WD=</v>
      </c>
      <c r="K7" s="285" t="str">
        <f>IFERROR(_xll.qlDepositRateHelper2(,IF(DataSelect="Reference",$I7,$J7),IF(RIGHT($D7,1)="N","1D",$D7),$E7,Calendar,$F7,$G7,$H7,,_xll.ohTrigger(Trigger,DataSelect)),"--")</f>
        <v>obj_00b0b#0005</v>
      </c>
      <c r="L7" s="281" t="b">
        <f t="shared" si="5"/>
        <v>1</v>
      </c>
      <c r="M7" s="87"/>
      <c r="N7" s="339" t="str">
        <f t="shared" si="3"/>
        <v>DP</v>
      </c>
      <c r="O7" s="339" t="str">
        <f t="shared" si="4"/>
        <v>2W</v>
      </c>
      <c r="P7" s="340" t="str">
        <f t="shared" si="6"/>
        <v>obj_00b0b#0005</v>
      </c>
      <c r="Q7" s="100" t="b">
        <f t="shared" si="6"/>
        <v>1</v>
      </c>
      <c r="R7" s="340">
        <v>1</v>
      </c>
      <c r="S7" s="340">
        <v>1</v>
      </c>
      <c r="T7" s="100" t="str">
        <v>obj_00b0b</v>
      </c>
      <c r="U7" s="100" t="str">
        <f>_xll.qlRateHelperQuoteName(T7)</f>
        <v/>
      </c>
      <c r="V7" s="337">
        <f>_xll.qlRateHelperRate(T7,_xll.ohTrigger(Trigger,TriggerSTD))</f>
        <v>-8.9999999999999998E-4</v>
      </c>
      <c r="W7" s="337" t="str">
        <f>IFERROR(_xll.qlFuturesRateHelperConvexityAdjustment(T7,Trigger),"--")</f>
        <v>--</v>
      </c>
      <c r="X7" s="101">
        <f>_xll.qlRateHelperEarliestDate(T7,Trigger)</f>
        <v>42187</v>
      </c>
      <c r="Y7" s="101">
        <f>_xll.qlRateHelperLatestDate(T7,Trigger)</f>
        <v>42201</v>
      </c>
      <c r="Z7" s="246">
        <v>-9.3786134482413486E-4</v>
      </c>
      <c r="AB7" s="394"/>
      <c r="AC7" s="394"/>
      <c r="AD7" s="397"/>
      <c r="AE7" s="394"/>
      <c r="AM7" s="394"/>
      <c r="AN7" s="394"/>
      <c r="AO7" s="394"/>
      <c r="AP7" s="394"/>
      <c r="AQ7" s="397"/>
      <c r="AR7" s="397"/>
      <c r="AS7" s="397"/>
      <c r="AT7" s="398"/>
      <c r="AU7" s="398"/>
      <c r="AV7" s="397"/>
      <c r="AW7" s="399"/>
      <c r="AX7" s="394"/>
      <c r="AY7" s="394"/>
      <c r="AZ7" s="398"/>
      <c r="BA7" s="398"/>
      <c r="BB7" s="398"/>
      <c r="BC7" s="397"/>
      <c r="BD7" s="397"/>
      <c r="BE7" s="394"/>
      <c r="BF7" s="394"/>
    </row>
    <row r="8" spans="1:58" s="80" customFormat="1" ht="11.25" customHeight="1" x14ac:dyDescent="0.2">
      <c r="A8" s="280" t="s">
        <v>233</v>
      </c>
      <c r="B8" s="340" t="str">
        <v>1M</v>
      </c>
      <c r="C8" s="283" t="str">
        <v>3W</v>
      </c>
      <c r="D8" s="282" t="str">
        <f t="shared" si="0"/>
        <v>3W</v>
      </c>
      <c r="E8" s="281">
        <f t="shared" si="1"/>
        <v>2</v>
      </c>
      <c r="F8" s="282" t="s">
        <v>236</v>
      </c>
      <c r="G8" s="283" t="b">
        <v>0</v>
      </c>
      <c r="H8" s="284" t="s">
        <v>45</v>
      </c>
      <c r="I8" s="324">
        <v>-8.0000000000000004E-4</v>
      </c>
      <c r="J8" s="75" t="str">
        <f t="shared" si="2"/>
        <v>EURX1MD=</v>
      </c>
      <c r="K8" s="285" t="str">
        <f>IFERROR(_xll.qlDepositRateHelper2(,IF(DataSelect="Reference",$I8,$J8),IF(RIGHT($D8,1)="N","1D",$D8),$E8,Calendar,$F8,$G8,$H8,,_xll.ohTrigger(Trigger,DataSelect)),"--")</f>
        <v>obj_00b0d#0005</v>
      </c>
      <c r="L8" s="281" t="b">
        <f t="shared" si="5"/>
        <v>1</v>
      </c>
      <c r="M8" s="87"/>
      <c r="N8" s="339" t="str">
        <f t="shared" si="3"/>
        <v>DP</v>
      </c>
      <c r="O8" s="339" t="str">
        <f t="shared" si="4"/>
        <v>3W</v>
      </c>
      <c r="P8" s="340" t="str">
        <f t="shared" si="6"/>
        <v>obj_00b0d#0005</v>
      </c>
      <c r="Q8" s="100" t="b">
        <f t="shared" si="6"/>
        <v>1</v>
      </c>
      <c r="R8" s="340">
        <v>1</v>
      </c>
      <c r="S8" s="340">
        <v>1</v>
      </c>
      <c r="T8" s="100" t="str">
        <v>obj_00b0d</v>
      </c>
      <c r="U8" s="100" t="str">
        <f>_xll.qlRateHelperQuoteName(T8)</f>
        <v/>
      </c>
      <c r="V8" s="337">
        <f>_xll.qlRateHelperRate(T8,_xll.ohTrigger(Trigger,TriggerSTD))</f>
        <v>-8.0000000000000004E-4</v>
      </c>
      <c r="W8" s="337" t="str">
        <f>IFERROR(_xll.qlFuturesRateHelperConvexityAdjustment(T8,Trigger),"--")</f>
        <v>--</v>
      </c>
      <c r="X8" s="101">
        <f>_xll.qlRateHelperEarliestDate(T8,Trigger)</f>
        <v>42187</v>
      </c>
      <c r="Y8" s="101">
        <f>_xll.qlRateHelperLatestDate(T8,Trigger)</f>
        <v>42208</v>
      </c>
      <c r="Z8" s="246">
        <v>-8.3757777128669472E-4</v>
      </c>
      <c r="AB8" s="394"/>
      <c r="AC8" s="394"/>
      <c r="AD8" s="397"/>
      <c r="AE8" s="394"/>
      <c r="AM8" s="394"/>
      <c r="AN8" s="394"/>
      <c r="AO8" s="394"/>
      <c r="AP8" s="394"/>
      <c r="AQ8" s="397"/>
      <c r="AR8" s="397"/>
      <c r="AS8" s="397"/>
      <c r="AT8" s="398"/>
      <c r="AU8" s="398"/>
      <c r="AV8" s="397"/>
      <c r="AW8" s="399"/>
      <c r="AX8" s="394"/>
      <c r="AY8" s="394"/>
      <c r="AZ8" s="398"/>
      <c r="BA8" s="398"/>
      <c r="BB8" s="398"/>
      <c r="BC8" s="397"/>
      <c r="BD8" s="397"/>
      <c r="BE8" s="394"/>
      <c r="BF8" s="394"/>
    </row>
    <row r="9" spans="1:58" s="80" customFormat="1" ht="11.25" customHeight="1" x14ac:dyDescent="0.2">
      <c r="A9" s="280" t="s">
        <v>233</v>
      </c>
      <c r="B9" s="340" t="str">
        <v>2M</v>
      </c>
      <c r="C9" s="283" t="str">
        <v>1M</v>
      </c>
      <c r="D9" s="282" t="str">
        <f t="shared" si="0"/>
        <v>1M</v>
      </c>
      <c r="E9" s="281">
        <f t="shared" si="1"/>
        <v>2</v>
      </c>
      <c r="F9" s="282" t="s">
        <v>9</v>
      </c>
      <c r="G9" s="283" t="b">
        <v>1</v>
      </c>
      <c r="H9" s="284" t="s">
        <v>45</v>
      </c>
      <c r="I9" s="324">
        <v>-5.9999999999999995E-4</v>
      </c>
      <c r="J9" s="75" t="str">
        <f t="shared" si="2"/>
        <v>EURX2MD=</v>
      </c>
      <c r="K9" s="285" t="str">
        <f>IFERROR(_xll.qlDepositRateHelper2(,IF(DataSelect="Reference",$I9,$J9),IF(RIGHT($D9,1)="N","1D",$D9),$E9,Calendar,$F9,$G9,$H9,,_xll.ohTrigger(Trigger,DataSelect)),"--")</f>
        <v>obj_00b11#0005</v>
      </c>
      <c r="L9" s="281" t="b">
        <f t="shared" si="5"/>
        <v>1</v>
      </c>
      <c r="M9" s="87"/>
      <c r="N9" s="339" t="str">
        <f t="shared" si="3"/>
        <v>DP</v>
      </c>
      <c r="O9" s="339" t="str">
        <f t="shared" si="4"/>
        <v>1M</v>
      </c>
      <c r="P9" s="340" t="str">
        <f t="shared" si="6"/>
        <v>obj_00b11#0005</v>
      </c>
      <c r="Q9" s="100" t="b">
        <f t="shared" si="6"/>
        <v>1</v>
      </c>
      <c r="R9" s="340">
        <v>1</v>
      </c>
      <c r="S9" s="340">
        <v>1</v>
      </c>
      <c r="T9" s="100" t="str">
        <v>obj_00b11</v>
      </c>
      <c r="U9" s="100" t="str">
        <f>_xll.qlRateHelperQuoteName(T9)</f>
        <v/>
      </c>
      <c r="V9" s="337">
        <f>_xll.qlRateHelperRate(T9,_xll.ohTrigger(Trigger,TriggerSTD))</f>
        <v>-5.9999999999999995E-4</v>
      </c>
      <c r="W9" s="337" t="str">
        <f>IFERROR(_xll.qlFuturesRateHelperConvexityAdjustment(T9,Trigger),"--")</f>
        <v>--</v>
      </c>
      <c r="X9" s="101">
        <f>_xll.qlRateHelperEarliestDate(T9,Trigger)</f>
        <v>42187</v>
      </c>
      <c r="Y9" s="101">
        <f>_xll.qlRateHelperLatestDate(T9,Trigger)</f>
        <v>42219</v>
      </c>
      <c r="Z9" s="246">
        <v>-6.3816893346942604E-4</v>
      </c>
      <c r="AD9" s="250"/>
      <c r="AM9" s="394"/>
      <c r="AN9" s="394"/>
      <c r="AO9" s="394"/>
      <c r="AP9" s="394"/>
      <c r="AQ9" s="397"/>
      <c r="AR9" s="397"/>
      <c r="AS9" s="397"/>
      <c r="AT9" s="398"/>
      <c r="AU9" s="398"/>
      <c r="AV9" s="397"/>
      <c r="AW9" s="399"/>
      <c r="AX9" s="394"/>
      <c r="AY9" s="394"/>
      <c r="AZ9" s="398"/>
      <c r="BA9" s="398"/>
      <c r="BB9" s="398"/>
      <c r="BC9" s="397"/>
      <c r="BD9" s="397"/>
      <c r="BE9" s="394"/>
      <c r="BF9" s="394"/>
    </row>
    <row r="10" spans="1:58" s="80" customFormat="1" ht="11.25" customHeight="1" x14ac:dyDescent="0.2">
      <c r="A10" s="280" t="s">
        <v>233</v>
      </c>
      <c r="B10" s="340" t="str">
        <v>3M</v>
      </c>
      <c r="C10" s="283" t="str">
        <v>2M</v>
      </c>
      <c r="D10" s="282" t="str">
        <f t="shared" si="0"/>
        <v>2M</v>
      </c>
      <c r="E10" s="281">
        <f t="shared" si="1"/>
        <v>2</v>
      </c>
      <c r="F10" s="282" t="s">
        <v>9</v>
      </c>
      <c r="G10" s="283" t="b">
        <v>1</v>
      </c>
      <c r="H10" s="284" t="s">
        <v>45</v>
      </c>
      <c r="I10" s="324">
        <v>-2.9999999999999997E-4</v>
      </c>
      <c r="J10" s="75" t="str">
        <f t="shared" si="2"/>
        <v>EURX3MD=</v>
      </c>
      <c r="K10" s="285" t="str">
        <f>IFERROR(_xll.qlDepositRateHelper2(,IF(DataSelect="Reference",$I10,$J10),IF(RIGHT($D10,1)="N","1D",$D10),$E10,Calendar,$F10,$G10,$H10,,_xll.ohTrigger(Trigger,DataSelect)),"--")</f>
        <v>obj_00b09#0005</v>
      </c>
      <c r="L10" s="281" t="b">
        <f t="shared" si="5"/>
        <v>1</v>
      </c>
      <c r="M10" s="87"/>
      <c r="N10" s="339" t="str">
        <f t="shared" si="3"/>
        <v>DP</v>
      </c>
      <c r="O10" s="339" t="str">
        <f t="shared" si="4"/>
        <v>2M</v>
      </c>
      <c r="P10" s="340" t="str">
        <f t="shared" si="6"/>
        <v>obj_00b09#0005</v>
      </c>
      <c r="Q10" s="100" t="b">
        <f t="shared" si="6"/>
        <v>1</v>
      </c>
      <c r="R10" s="340">
        <v>1</v>
      </c>
      <c r="S10" s="340">
        <v>1</v>
      </c>
      <c r="T10" s="100" t="str">
        <v>obj_00b09</v>
      </c>
      <c r="U10" s="100" t="str">
        <f>_xll.qlRateHelperQuoteName(T10)</f>
        <v/>
      </c>
      <c r="V10" s="337">
        <f>_xll.qlRateHelperRate(T10,_xll.ohTrigger(Trigger,TriggerSTD))</f>
        <v>-2.9999999999999997E-4</v>
      </c>
      <c r="W10" s="337" t="str">
        <f>IFERROR(_xll.qlFuturesRateHelperConvexityAdjustment(T10,Trigger),"--")</f>
        <v>--</v>
      </c>
      <c r="X10" s="101">
        <f>_xll.qlRateHelperEarliestDate(T10,Trigger)</f>
        <v>42187</v>
      </c>
      <c r="Y10" s="101">
        <f>_xll.qlRateHelperLatestDate(T10,Trigger)</f>
        <v>42249</v>
      </c>
      <c r="Z10" s="246">
        <v>-3.2952153864305073E-4</v>
      </c>
      <c r="AD10" s="250"/>
      <c r="AM10" s="394"/>
      <c r="AN10" s="394"/>
      <c r="AO10" s="394"/>
      <c r="AP10" s="394"/>
      <c r="AQ10" s="397"/>
      <c r="AR10" s="397"/>
      <c r="AS10" s="397"/>
      <c r="AT10" s="398"/>
      <c r="AU10" s="398"/>
      <c r="AV10" s="397"/>
      <c r="AW10" s="399"/>
      <c r="AX10" s="394"/>
      <c r="AY10" s="394"/>
      <c r="AZ10" s="398"/>
      <c r="BA10" s="398"/>
      <c r="BB10" s="398"/>
      <c r="BC10" s="397"/>
      <c r="BD10" s="397"/>
      <c r="BE10" s="394"/>
      <c r="BF10" s="394"/>
    </row>
    <row r="11" spans="1:58" s="80" customFormat="1" ht="11.25" customHeight="1" x14ac:dyDescent="0.2">
      <c r="A11" s="280" t="s">
        <v>233</v>
      </c>
      <c r="B11" s="340" t="str">
        <v>4M</v>
      </c>
      <c r="C11" s="283" t="str">
        <v>3M</v>
      </c>
      <c r="D11" s="282" t="str">
        <f t="shared" si="0"/>
        <v>3M</v>
      </c>
      <c r="E11" s="281">
        <f t="shared" si="1"/>
        <v>2</v>
      </c>
      <c r="F11" s="282" t="s">
        <v>9</v>
      </c>
      <c r="G11" s="283" t="b">
        <v>1</v>
      </c>
      <c r="H11" s="284" t="s">
        <v>45</v>
      </c>
      <c r="I11" s="324">
        <v>-1E-4</v>
      </c>
      <c r="J11" s="75" t="str">
        <f t="shared" si="2"/>
        <v>EURX4MD=</v>
      </c>
      <c r="K11" s="285" t="str">
        <f>IFERROR(_xll.qlDepositRateHelper2(,IF(DataSelect="Reference",$I11,$J11),IF(RIGHT($D11,1)="N","1D",$D11),$E11,Calendar,$F11,$G11,$H11,,_xll.ohTrigger(Trigger,DataSelect)),"--")</f>
        <v>obj_00b12#0005</v>
      </c>
      <c r="L11" s="281" t="b">
        <f t="shared" si="5"/>
        <v>1</v>
      </c>
      <c r="M11" s="87"/>
      <c r="N11" s="339" t="str">
        <f t="shared" si="3"/>
        <v>DP</v>
      </c>
      <c r="O11" s="339" t="str">
        <f t="shared" si="4"/>
        <v>3M</v>
      </c>
      <c r="P11" s="340" t="str">
        <f t="shared" si="6"/>
        <v>obj_00b12#0005</v>
      </c>
      <c r="Q11" s="100" t="b">
        <f t="shared" si="6"/>
        <v>1</v>
      </c>
      <c r="R11" s="340">
        <v>1</v>
      </c>
      <c r="S11" s="340">
        <v>1</v>
      </c>
      <c r="T11" s="100" t="str">
        <v>obj_00b12</v>
      </c>
      <c r="U11" s="100" t="str">
        <f>_xll.qlRateHelperQuoteName(T11)</f>
        <v/>
      </c>
      <c r="V11" s="337">
        <f>_xll.qlRateHelperRate(T11,_xll.ohTrigger(Trigger,TriggerSTD))</f>
        <v>-1E-4</v>
      </c>
      <c r="W11" s="337" t="str">
        <f>IFERROR(_xll.qlFuturesRateHelperConvexityAdjustment(T11,Trigger),"--")</f>
        <v>--</v>
      </c>
      <c r="X11" s="101">
        <f>_xll.qlRateHelperEarliestDate(T11,Trigger)</f>
        <v>42187</v>
      </c>
      <c r="Y11" s="101">
        <f>_xll.qlRateHelperLatestDate(T11,Trigger)</f>
        <v>42279</v>
      </c>
      <c r="Z11" s="246">
        <v>-1.2296228635720036E-4</v>
      </c>
      <c r="AD11" s="250"/>
      <c r="AM11" s="394"/>
      <c r="AN11" s="394"/>
      <c r="AO11" s="394"/>
      <c r="AP11" s="394"/>
      <c r="AQ11" s="397"/>
      <c r="AR11" s="397"/>
      <c r="AS11" s="397"/>
      <c r="AT11" s="398"/>
      <c r="AU11" s="398"/>
      <c r="AV11" s="397"/>
      <c r="AW11" s="399"/>
      <c r="AX11" s="394"/>
      <c r="AY11" s="394"/>
      <c r="AZ11" s="398"/>
      <c r="BA11" s="398"/>
      <c r="BB11" s="398"/>
      <c r="BC11" s="397"/>
      <c r="BD11" s="397"/>
      <c r="BE11" s="394"/>
      <c r="BF11" s="394"/>
    </row>
    <row r="12" spans="1:58" s="80" customFormat="1" ht="11.25" customHeight="1" x14ac:dyDescent="0.2">
      <c r="A12" s="280" t="s">
        <v>233</v>
      </c>
      <c r="B12" s="340" t="str">
        <v>5M</v>
      </c>
      <c r="C12" s="283" t="str">
        <v>4M</v>
      </c>
      <c r="D12" s="282" t="str">
        <f t="shared" si="0"/>
        <v>4M</v>
      </c>
      <c r="E12" s="281">
        <f t="shared" si="1"/>
        <v>2</v>
      </c>
      <c r="F12" s="282" t="s">
        <v>9</v>
      </c>
      <c r="G12" s="283" t="b">
        <v>1</v>
      </c>
      <c r="H12" s="284" t="s">
        <v>45</v>
      </c>
      <c r="I12" s="324">
        <v>2.0000000000000001E-4</v>
      </c>
      <c r="J12" s="75" t="str">
        <f t="shared" si="2"/>
        <v>EURX5MD=</v>
      </c>
      <c r="K12" s="285" t="str">
        <f>IFERROR(_xll.qlDepositRateHelper2(,IF(DataSelect="Reference",$I12,$J12),IF(RIGHT($D12,1)="N","1D",$D12),$E12,Calendar,$F12,$G12,$H12,,_xll.ohTrigger(Trigger,DataSelect)),"--")</f>
        <v>obj_00b0c#0005</v>
      </c>
      <c r="L12" s="281" t="b">
        <f t="shared" si="5"/>
        <v>1</v>
      </c>
      <c r="M12" s="87"/>
      <c r="N12" s="339" t="str">
        <f t="shared" si="3"/>
        <v>DP</v>
      </c>
      <c r="O12" s="339" t="str">
        <f t="shared" si="4"/>
        <v>4M</v>
      </c>
      <c r="P12" s="340" t="str">
        <f t="shared" si="6"/>
        <v>obj_00b0c#0005</v>
      </c>
      <c r="Q12" s="100" t="b">
        <f t="shared" si="6"/>
        <v>1</v>
      </c>
      <c r="R12" s="340">
        <v>1</v>
      </c>
      <c r="S12" s="340">
        <v>1</v>
      </c>
      <c r="T12" s="100" t="str">
        <v>obj_00b0c</v>
      </c>
      <c r="U12" s="100" t="str">
        <f>_xll.qlRateHelperQuoteName(T12)</f>
        <v/>
      </c>
      <c r="V12" s="337">
        <f>_xll.qlRateHelperRate(T12,_xll.ohTrigger(Trigger,TriggerSTD))</f>
        <v>2.0000000000000001E-4</v>
      </c>
      <c r="W12" s="337" t="str">
        <f>IFERROR(_xll.qlFuturesRateHelperConvexityAdjustment(T12,Trigger),"--")</f>
        <v>--</v>
      </c>
      <c r="X12" s="101">
        <f>_xll.qlRateHelperEarliestDate(T12,Trigger)</f>
        <v>42187</v>
      </c>
      <c r="Y12" s="101">
        <f>_xll.qlRateHelperLatestDate(T12,Trigger)</f>
        <v>42310</v>
      </c>
      <c r="Z12" s="246">
        <v>1.8168205265939926E-4</v>
      </c>
      <c r="AD12" s="250"/>
      <c r="AM12" s="394"/>
      <c r="AN12" s="394"/>
      <c r="AO12" s="394"/>
      <c r="AP12" s="394"/>
      <c r="AQ12" s="397"/>
      <c r="AR12" s="397"/>
      <c r="AS12" s="397"/>
      <c r="AT12" s="398"/>
      <c r="AU12" s="398"/>
      <c r="AV12" s="397"/>
      <c r="AW12" s="399"/>
      <c r="AX12" s="394"/>
      <c r="AY12" s="394"/>
      <c r="AZ12" s="398"/>
      <c r="BA12" s="398"/>
      <c r="BB12" s="398"/>
      <c r="BC12" s="397"/>
      <c r="BD12" s="397"/>
      <c r="BE12" s="394"/>
      <c r="BF12" s="394"/>
    </row>
    <row r="13" spans="1:58" s="80" customFormat="1" ht="11.25" customHeight="1" x14ac:dyDescent="0.2">
      <c r="A13" s="280" t="s">
        <v>233</v>
      </c>
      <c r="B13" s="340" t="str">
        <v>6M</v>
      </c>
      <c r="C13" s="283" t="str">
        <v>5M</v>
      </c>
      <c r="D13" s="282" t="str">
        <f t="shared" si="0"/>
        <v>5M</v>
      </c>
      <c r="E13" s="281">
        <f t="shared" si="1"/>
        <v>2</v>
      </c>
      <c r="F13" s="282" t="s">
        <v>9</v>
      </c>
      <c r="G13" s="283" t="b">
        <v>1</v>
      </c>
      <c r="H13" s="284" t="s">
        <v>45</v>
      </c>
      <c r="I13" s="324">
        <v>4.0000000000000002E-4</v>
      </c>
      <c r="J13" s="75" t="str">
        <f t="shared" si="2"/>
        <v>EURX6MD=</v>
      </c>
      <c r="K13" s="285" t="str">
        <f>IFERROR(_xll.qlDepositRateHelper2(,IF(DataSelect="Reference",$I13,$J13),IF(RIGHT($D13,1)="N","1D",$D13),$E13,Calendar,$F13,$G13,$H13,,_xll.ohTrigger(Trigger,DataSelect)),"--")</f>
        <v>obj_00b08#0005</v>
      </c>
      <c r="L13" s="281" t="b">
        <f t="shared" si="5"/>
        <v>1</v>
      </c>
      <c r="M13" s="87"/>
      <c r="N13" s="339" t="str">
        <f t="shared" si="3"/>
        <v>DP</v>
      </c>
      <c r="O13" s="339" t="str">
        <f t="shared" si="4"/>
        <v>5M</v>
      </c>
      <c r="P13" s="340" t="str">
        <f t="shared" si="6"/>
        <v>obj_00b08#0005</v>
      </c>
      <c r="Q13" s="100" t="b">
        <f t="shared" si="6"/>
        <v>1</v>
      </c>
      <c r="R13" s="340">
        <v>1</v>
      </c>
      <c r="S13" s="340">
        <v>1</v>
      </c>
      <c r="T13" s="100" t="str">
        <v>obj_00b08</v>
      </c>
      <c r="U13" s="100" t="str">
        <f>_xll.qlRateHelperQuoteName(T13)</f>
        <v/>
      </c>
      <c r="V13" s="337">
        <f>_xll.qlRateHelperRate(T13,_xll.ohTrigger(Trigger,TriggerSTD))</f>
        <v>4.0000000000000002E-4</v>
      </c>
      <c r="W13" s="337" t="str">
        <f>IFERROR(_xll.qlFuturesRateHelperConvexityAdjustment(T13,Trigger),"--")</f>
        <v>--</v>
      </c>
      <c r="X13" s="101">
        <f>_xll.qlRateHelperEarliestDate(T13,Trigger)</f>
        <v>42187</v>
      </c>
      <c r="Y13" s="101">
        <f>_xll.qlRateHelperLatestDate(T13,Trigger)</f>
        <v>42340</v>
      </c>
      <c r="Z13" s="246">
        <v>3.8589786063311161E-4</v>
      </c>
      <c r="AD13" s="250"/>
      <c r="AM13" s="394"/>
      <c r="AN13" s="394"/>
      <c r="AO13" s="394"/>
      <c r="AP13" s="394"/>
      <c r="AQ13" s="397"/>
      <c r="AR13" s="397"/>
      <c r="AS13" s="397"/>
      <c r="AT13" s="398"/>
      <c r="AU13" s="398"/>
      <c r="AV13" s="397"/>
      <c r="AW13" s="399"/>
      <c r="AX13" s="394"/>
      <c r="AY13" s="394"/>
      <c r="AZ13" s="398"/>
      <c r="BA13" s="398"/>
      <c r="BB13" s="398"/>
      <c r="BC13" s="397"/>
      <c r="BD13" s="397"/>
      <c r="BE13" s="394"/>
      <c r="BF13" s="394"/>
    </row>
    <row r="14" spans="1:58" s="80" customFormat="1" ht="11.25" customHeight="1" x14ac:dyDescent="0.2">
      <c r="A14" s="280" t="s">
        <v>233</v>
      </c>
      <c r="B14" s="340" t="str">
        <v>7M</v>
      </c>
      <c r="C14" s="283" t="str">
        <v>6M</v>
      </c>
      <c r="D14" s="282" t="str">
        <f t="shared" si="0"/>
        <v>6M</v>
      </c>
      <c r="E14" s="281">
        <f t="shared" si="1"/>
        <v>2</v>
      </c>
      <c r="F14" s="282" t="s">
        <v>9</v>
      </c>
      <c r="G14" s="283" t="b">
        <v>1</v>
      </c>
      <c r="H14" s="284" t="s">
        <v>45</v>
      </c>
      <c r="I14" s="324">
        <v>5.9999999999999995E-4</v>
      </c>
      <c r="J14" s="75" t="str">
        <f t="shared" si="2"/>
        <v>EURX7MD=</v>
      </c>
      <c r="K14" s="285" t="str">
        <f>IFERROR(_xll.qlDepositRateHelper2(,IF(DataSelect="Reference",$I14,$J14),IF(RIGHT($D14,1)="N","1D",$D14),$E14,Calendar,$F14,$G14,$H14,,_xll.ohTrigger(Trigger,DataSelect)),"--")</f>
        <v>obj_00b0f#0005</v>
      </c>
      <c r="L14" s="281" t="b">
        <f t="shared" si="5"/>
        <v>1</v>
      </c>
      <c r="M14" s="87"/>
      <c r="N14" s="339" t="str">
        <f t="shared" si="3"/>
        <v>DP</v>
      </c>
      <c r="O14" s="339" t="str">
        <f t="shared" si="4"/>
        <v>6M</v>
      </c>
      <c r="P14" s="340" t="str">
        <f t="shared" si="6"/>
        <v>obj_00b0f#0005</v>
      </c>
      <c r="Q14" s="100" t="b">
        <f t="shared" si="6"/>
        <v>1</v>
      </c>
      <c r="R14" s="340">
        <v>1</v>
      </c>
      <c r="S14" s="340">
        <v>1</v>
      </c>
      <c r="T14" s="100" t="str">
        <v>obj_00b0f</v>
      </c>
      <c r="U14" s="100" t="str">
        <f>_xll.qlRateHelperQuoteName(T14)</f>
        <v/>
      </c>
      <c r="V14" s="337">
        <f>_xll.qlRateHelperRate(T14,_xll.ohTrigger(Trigger,TriggerSTD))</f>
        <v>5.9999999999999995E-4</v>
      </c>
      <c r="W14" s="337" t="str">
        <f>IFERROR(_xll.qlFuturesRateHelperConvexityAdjustment(T14,Trigger),"--")</f>
        <v>--</v>
      </c>
      <c r="X14" s="101">
        <f>_xll.qlRateHelperEarliestDate(T14,Trigger)</f>
        <v>42187</v>
      </c>
      <c r="Y14" s="101">
        <f>_xll.qlRateHelperLatestDate(T14,Trigger)</f>
        <v>42373</v>
      </c>
      <c r="Z14" s="246">
        <v>5.8990376289487002E-4</v>
      </c>
      <c r="AD14" s="250"/>
      <c r="AM14" s="394"/>
      <c r="AN14" s="394"/>
      <c r="AO14" s="394"/>
      <c r="AP14" s="394"/>
      <c r="AQ14" s="394"/>
      <c r="AR14" s="394"/>
      <c r="AS14" s="394"/>
      <c r="AT14" s="394"/>
      <c r="AU14" s="394"/>
      <c r="AV14" s="394"/>
      <c r="AW14" s="394"/>
      <c r="AX14" s="394"/>
      <c r="AY14" s="394"/>
      <c r="AZ14" s="398"/>
      <c r="BA14" s="398"/>
      <c r="BB14" s="398"/>
      <c r="BC14" s="397"/>
      <c r="BD14" s="397"/>
      <c r="BE14" s="394"/>
      <c r="BF14" s="394"/>
    </row>
    <row r="15" spans="1:58" s="80" customFormat="1" ht="11.25" customHeight="1" x14ac:dyDescent="0.2">
      <c r="A15" s="280" t="s">
        <v>233</v>
      </c>
      <c r="B15" s="340" t="str">
        <v>8M</v>
      </c>
      <c r="C15" s="283" t="str">
        <v>7M</v>
      </c>
      <c r="D15" s="282" t="str">
        <f t="shared" si="0"/>
        <v>7M</v>
      </c>
      <c r="E15" s="281">
        <f t="shared" si="1"/>
        <v>2</v>
      </c>
      <c r="F15" s="282" t="s">
        <v>9</v>
      </c>
      <c r="G15" s="283" t="b">
        <v>1</v>
      </c>
      <c r="H15" s="284" t="s">
        <v>45</v>
      </c>
      <c r="I15" s="324">
        <v>8.9999999999999998E-4</v>
      </c>
      <c r="J15" s="75" t="str">
        <f t="shared" si="2"/>
        <v>EURX8MD=</v>
      </c>
      <c r="K15" s="285" t="str">
        <f>IFERROR(_xll.qlDepositRateHelper2(,IF(DataSelect="Reference",$I15,$J15),IF(RIGHT($D15,1)="N","1D",$D15),$E15,Calendar,$F15,$G15,$H15,,_xll.ohTrigger(Trigger,DataSelect)),"--")</f>
        <v>obj_00b85#0003</v>
      </c>
      <c r="L15" s="281" t="b">
        <f t="shared" si="5"/>
        <v>1</v>
      </c>
      <c r="M15" s="87"/>
      <c r="N15" s="339" t="str">
        <f t="shared" si="3"/>
        <v>DP</v>
      </c>
      <c r="O15" s="339" t="str">
        <f t="shared" si="4"/>
        <v>7M</v>
      </c>
      <c r="P15" s="340" t="str">
        <f t="shared" si="6"/>
        <v>obj_00b85#0003</v>
      </c>
      <c r="Q15" s="100" t="b">
        <f t="shared" si="6"/>
        <v>1</v>
      </c>
      <c r="R15" s="340">
        <v>1</v>
      </c>
      <c r="S15" s="340">
        <v>1</v>
      </c>
      <c r="T15" s="100" t="str">
        <v>obj_00b85</v>
      </c>
      <c r="U15" s="100" t="str">
        <f>_xll.qlRateHelperQuoteName(T15)</f>
        <v/>
      </c>
      <c r="V15" s="337">
        <f>_xll.qlRateHelperRate(T15,_xll.ohTrigger(Trigger,TriggerSTD))</f>
        <v>8.9999999999999998E-4</v>
      </c>
      <c r="W15" s="337" t="str">
        <f>IFERROR(_xll.qlFuturesRateHelperConvexityAdjustment(T15,Trigger),"--")</f>
        <v>--</v>
      </c>
      <c r="X15" s="101">
        <f>_xll.qlRateHelperEarliestDate(T15,Trigger)</f>
        <v>42187</v>
      </c>
      <c r="Y15" s="101">
        <f>_xll.qlRateHelperLatestDate(T15,Trigger)</f>
        <v>42402</v>
      </c>
      <c r="Z15" s="246">
        <v>8.9356790573581215E-4</v>
      </c>
      <c r="AD15" s="250"/>
      <c r="AM15" s="394"/>
      <c r="AN15" s="394"/>
      <c r="AO15" s="394"/>
      <c r="AP15" s="394"/>
      <c r="AQ15" s="394"/>
      <c r="AR15" s="394"/>
      <c r="AS15" s="394"/>
      <c r="AT15" s="394"/>
      <c r="AU15" s="394"/>
      <c r="AV15" s="394"/>
      <c r="AW15" s="394"/>
      <c r="AX15" s="394"/>
      <c r="AY15" s="394"/>
      <c r="AZ15" s="398"/>
      <c r="BA15" s="398"/>
      <c r="BB15" s="398"/>
      <c r="BC15" s="397"/>
      <c r="BD15" s="397"/>
      <c r="BE15" s="394"/>
      <c r="BF15" s="394"/>
    </row>
    <row r="16" spans="1:58" s="80" customFormat="1" ht="11.25" customHeight="1" x14ac:dyDescent="0.2">
      <c r="A16" s="280" t="s">
        <v>233</v>
      </c>
      <c r="B16" s="340" t="str">
        <v>9M</v>
      </c>
      <c r="C16" s="283" t="str">
        <v>8M</v>
      </c>
      <c r="D16" s="282" t="str">
        <f t="shared" si="0"/>
        <v>8M</v>
      </c>
      <c r="E16" s="281">
        <f t="shared" si="1"/>
        <v>2</v>
      </c>
      <c r="F16" s="282" t="s">
        <v>9</v>
      </c>
      <c r="G16" s="283" t="b">
        <v>1</v>
      </c>
      <c r="H16" s="284" t="s">
        <v>45</v>
      </c>
      <c r="I16" s="324">
        <v>1.1000000000000001E-3</v>
      </c>
      <c r="J16" s="75" t="str">
        <f t="shared" si="2"/>
        <v>EURX9MD=</v>
      </c>
      <c r="K16" s="285" t="str">
        <f>IFERROR(_xll.qlDepositRateHelper2(,IF(DataSelect="Reference",$I16,$J16),IF(RIGHT($D16,1)="N","1D",$D16),$E16,Calendar,$F16,$G16,$H16,,_xll.ohTrigger(Trigger,DataSelect)),"--")</f>
        <v>obj_00b84#0003</v>
      </c>
      <c r="L16" s="281" t="b">
        <f t="shared" si="5"/>
        <v>1</v>
      </c>
      <c r="M16" s="87"/>
      <c r="N16" s="339" t="str">
        <f t="shared" si="3"/>
        <v>DP</v>
      </c>
      <c r="O16" s="339" t="str">
        <f t="shared" si="4"/>
        <v>8M</v>
      </c>
      <c r="P16" s="340" t="str">
        <f t="shared" si="6"/>
        <v>obj_00b84#0003</v>
      </c>
      <c r="Q16" s="100" t="b">
        <f t="shared" si="6"/>
        <v>1</v>
      </c>
      <c r="R16" s="340">
        <v>1</v>
      </c>
      <c r="S16" s="340">
        <v>1</v>
      </c>
      <c r="T16" s="100" t="str">
        <v>obj_00b84</v>
      </c>
      <c r="U16" s="100" t="str">
        <f>_xll.qlRateHelperQuoteName(T16)</f>
        <v/>
      </c>
      <c r="V16" s="337">
        <f>_xll.qlRateHelperRate(T16,_xll.ohTrigger(Trigger,TriggerSTD))</f>
        <v>1.1000000000000001E-3</v>
      </c>
      <c r="W16" s="337" t="str">
        <f>IFERROR(_xll.qlFuturesRateHelperConvexityAdjustment(T16,Trigger),"--")</f>
        <v>--</v>
      </c>
      <c r="X16" s="101">
        <f>_xll.qlRateHelperEarliestDate(T16,Trigger)</f>
        <v>42187</v>
      </c>
      <c r="Y16" s="101">
        <f>_xll.qlRateHelperLatestDate(T16,Trigger)</f>
        <v>42431</v>
      </c>
      <c r="Z16" s="246">
        <v>1.0967310041987261E-3</v>
      </c>
      <c r="AD16" s="250"/>
      <c r="AM16" s="394"/>
      <c r="AN16" s="394"/>
      <c r="AO16" s="394"/>
      <c r="AP16" s="394"/>
      <c r="AQ16" s="394"/>
      <c r="AR16" s="394"/>
      <c r="AS16" s="394"/>
      <c r="AT16" s="394"/>
      <c r="AU16" s="394"/>
      <c r="AV16" s="394"/>
      <c r="AW16" s="394"/>
      <c r="AX16" s="394"/>
      <c r="AY16" s="394"/>
      <c r="AZ16" s="398"/>
      <c r="BA16" s="398"/>
      <c r="BB16" s="398"/>
      <c r="BC16" s="397"/>
      <c r="BD16" s="397"/>
      <c r="BE16" s="394"/>
      <c r="BF16" s="394"/>
    </row>
    <row r="17" spans="1:58" s="80" customFormat="1" ht="11.25" customHeight="1" x14ac:dyDescent="0.2">
      <c r="A17" s="280" t="s">
        <v>233</v>
      </c>
      <c r="B17" s="340" t="str">
        <v>10M</v>
      </c>
      <c r="C17" s="283" t="str">
        <v>#20160316</v>
      </c>
      <c r="D17" s="282" t="str">
        <f t="shared" si="0"/>
        <v>#20160316</v>
      </c>
      <c r="E17" s="281">
        <f t="shared" si="1"/>
        <v>2</v>
      </c>
      <c r="F17" s="282" t="s">
        <v>9</v>
      </c>
      <c r="G17" s="283" t="b">
        <v>1</v>
      </c>
      <c r="H17" s="284" t="s">
        <v>45</v>
      </c>
      <c r="I17" s="324">
        <v>1.10645161E-3</v>
      </c>
      <c r="J17" s="75" t="str">
        <f t="shared" si="2"/>
        <v>EURX10MD=</v>
      </c>
      <c r="K17" s="285" t="str">
        <f>IFERROR(_xll.qlDepositRateHelper2(,IF(DataSelect="Reference",$I17,$J17),IF(RIGHT($D17,1)="N","1D",$D17),$E17,Calendar,$F17,$G17,$H17,,_xll.ohTrigger(Trigger,DataSelect)),"--")</f>
        <v>--</v>
      </c>
      <c r="L17" s="281" t="b">
        <f t="shared" si="5"/>
        <v>0</v>
      </c>
      <c r="M17" s="87"/>
      <c r="N17" s="339" t="str">
        <f t="shared" si="3"/>
        <v>DP</v>
      </c>
      <c r="O17" s="339" t="str">
        <f t="shared" si="4"/>
        <v>#20160316</v>
      </c>
      <c r="P17" s="340" t="str">
        <f t="shared" si="6"/>
        <v>--</v>
      </c>
      <c r="Q17" s="100" t="b">
        <f t="shared" si="6"/>
        <v>0</v>
      </c>
      <c r="R17" s="340">
        <v>1</v>
      </c>
      <c r="S17" s="340">
        <v>1</v>
      </c>
      <c r="T17" s="100" t="str">
        <v>obj_00bbd</v>
      </c>
      <c r="U17" s="100" t="str">
        <f>_xll.qlRateHelperQuoteName(T17)</f>
        <v/>
      </c>
      <c r="V17" s="337">
        <f>_xll.qlRateHelperRate(T17,_xll.ohTrigger(Trigger,TriggerSTD))</f>
        <v>2.1700000000000001E-3</v>
      </c>
      <c r="W17" s="337" t="str">
        <f>IFERROR(_xll.qlFuturesRateHelperConvexityAdjustment(T17,Trigger),"--")</f>
        <v>--</v>
      </c>
      <c r="X17" s="101">
        <f>_xll.qlRateHelperEarliestDate(T17,Trigger)</f>
        <v>42187</v>
      </c>
      <c r="Y17" s="101">
        <f>_xll.qlRateHelperLatestDate(T17,Trigger)</f>
        <v>43283</v>
      </c>
      <c r="Z17" s="246">
        <v>2.1776853689001235E-3</v>
      </c>
      <c r="AD17" s="250"/>
      <c r="AM17" s="394"/>
      <c r="AN17" s="394"/>
      <c r="AO17" s="394"/>
      <c r="AP17" s="394"/>
      <c r="AQ17" s="394"/>
      <c r="AR17" s="394"/>
      <c r="AS17" s="394"/>
      <c r="AT17" s="394"/>
      <c r="AU17" s="394"/>
      <c r="AV17" s="394"/>
      <c r="AW17" s="394"/>
      <c r="AX17" s="394"/>
      <c r="AY17" s="394"/>
      <c r="AZ17" s="398"/>
      <c r="BA17" s="398"/>
      <c r="BB17" s="398"/>
      <c r="BC17" s="397"/>
      <c r="BD17" s="397"/>
      <c r="BE17" s="394"/>
      <c r="BF17" s="394"/>
    </row>
    <row r="18" spans="1:58" s="80" customFormat="1" ht="11.25" customHeight="1" x14ac:dyDescent="0.2">
      <c r="A18" s="280" t="s">
        <v>233</v>
      </c>
      <c r="B18" s="340" t="str">
        <v>11M</v>
      </c>
      <c r="C18" s="283" t="e">
        <v>#N/A</v>
      </c>
      <c r="D18" s="282" t="e">
        <f t="shared" si="0"/>
        <v>#N/A</v>
      </c>
      <c r="E18" s="281" t="e">
        <f t="shared" si="1"/>
        <v>#N/A</v>
      </c>
      <c r="F18" s="282" t="s">
        <v>9</v>
      </c>
      <c r="G18" s="283" t="b">
        <v>1</v>
      </c>
      <c r="H18" s="284" t="s">
        <v>45</v>
      </c>
      <c r="I18" s="324" t="e">
        <v>#N/A</v>
      </c>
      <c r="J18" s="75" t="str">
        <f t="shared" si="2"/>
        <v>EURX11MD=</v>
      </c>
      <c r="K18" s="285" t="str">
        <f>IFERROR(_xll.qlDepositRateHelper2(,IF(DataSelect="Reference",$I18,$J18),IF(RIGHT($D18,1)="N","1D",$D18),$E18,Calendar,$F18,$G18,$H18,,_xll.ohTrigger(Trigger,DataSelect)),"--")</f>
        <v>--</v>
      </c>
      <c r="L18" s="281" t="b">
        <f t="shared" si="5"/>
        <v>0</v>
      </c>
      <c r="M18" s="89"/>
      <c r="N18" s="339" t="str">
        <f t="shared" si="3"/>
        <v>DP</v>
      </c>
      <c r="O18" s="339" t="e">
        <f t="shared" si="4"/>
        <v>#N/A</v>
      </c>
      <c r="P18" s="340" t="str">
        <f t="shared" si="6"/>
        <v>--</v>
      </c>
      <c r="Q18" s="100" t="b">
        <f t="shared" si="6"/>
        <v>0</v>
      </c>
      <c r="R18" s="340">
        <v>1</v>
      </c>
      <c r="S18" s="340">
        <v>1</v>
      </c>
      <c r="T18" s="100" t="str">
        <v>obj_00bba</v>
      </c>
      <c r="U18" s="100" t="str">
        <f>_xll.qlRateHelperQuoteName(T18)</f>
        <v/>
      </c>
      <c r="V18" s="337">
        <f>_xll.qlRateHelperRate(T18,_xll.ohTrigger(Trigger,TriggerSTD))</f>
        <v>3.5599999999999998E-3</v>
      </c>
      <c r="W18" s="337" t="str">
        <f>IFERROR(_xll.qlFuturesRateHelperConvexityAdjustment(T18,Trigger),"--")</f>
        <v>--</v>
      </c>
      <c r="X18" s="101">
        <f>_xll.qlRateHelperEarliestDate(T18,Trigger)</f>
        <v>42187</v>
      </c>
      <c r="Y18" s="101">
        <f>_xll.qlRateHelperLatestDate(T18,Trigger)</f>
        <v>43648</v>
      </c>
      <c r="Z18" s="246">
        <v>3.5622400504045724E-3</v>
      </c>
      <c r="AD18" s="259"/>
      <c r="AM18" s="394"/>
      <c r="AN18" s="394"/>
      <c r="AO18" s="394"/>
      <c r="AP18" s="394"/>
      <c r="AQ18" s="394"/>
      <c r="AR18" s="394"/>
      <c r="AS18" s="394"/>
      <c r="AT18" s="394"/>
      <c r="AU18" s="394"/>
      <c r="AV18" s="394"/>
      <c r="AW18" s="394"/>
      <c r="AX18" s="394"/>
      <c r="AY18" s="394"/>
      <c r="AZ18" s="398"/>
      <c r="BA18" s="398"/>
      <c r="BB18" s="398"/>
      <c r="BC18" s="397"/>
      <c r="BD18" s="397"/>
      <c r="BE18" s="394"/>
      <c r="BF18" s="394"/>
    </row>
    <row r="19" spans="1:58" s="80" customFormat="1" ht="11.25" customHeight="1" x14ac:dyDescent="0.2">
      <c r="A19" s="280" t="s">
        <v>233</v>
      </c>
      <c r="B19" s="340" t="str">
        <v>1Y</v>
      </c>
      <c r="C19" s="283" t="e">
        <v>#N/A</v>
      </c>
      <c r="D19" s="282" t="e">
        <f t="shared" si="0"/>
        <v>#N/A</v>
      </c>
      <c r="E19" s="281" t="e">
        <f t="shared" si="1"/>
        <v>#N/A</v>
      </c>
      <c r="F19" s="282" t="s">
        <v>9</v>
      </c>
      <c r="G19" s="283" t="b">
        <v>1</v>
      </c>
      <c r="H19" s="284" t="s">
        <v>45</v>
      </c>
      <c r="I19" s="324" t="e">
        <v>#N/A</v>
      </c>
      <c r="J19" s="75" t="str">
        <f t="shared" si="2"/>
        <v>EURX1YD=</v>
      </c>
      <c r="K19" s="285" t="str">
        <f>IFERROR(_xll.qlDepositRateHelper2(,IF(DataSelect="Reference",$I19,$J19),IF(RIGHT($D19,1)="N","1D",$D19),$E19,Calendar,$F19,$G19,$H19,,_xll.ohTrigger(Trigger,DataSelect)),"--")</f>
        <v>--</v>
      </c>
      <c r="L19" s="281" t="b">
        <f t="shared" si="5"/>
        <v>0</v>
      </c>
      <c r="M19" s="87"/>
      <c r="N19" s="339" t="str">
        <f t="shared" si="3"/>
        <v>DP</v>
      </c>
      <c r="O19" s="339" t="e">
        <f t="shared" si="4"/>
        <v>#N/A</v>
      </c>
      <c r="P19" s="340" t="str">
        <f t="shared" si="6"/>
        <v>--</v>
      </c>
      <c r="Q19" s="100" t="b">
        <f t="shared" si="6"/>
        <v>0</v>
      </c>
      <c r="R19" s="340">
        <v>1</v>
      </c>
      <c r="S19" s="340">
        <v>1</v>
      </c>
      <c r="T19" s="100" t="str">
        <v>obj_00bcc</v>
      </c>
      <c r="U19" s="100" t="str">
        <f>_xll.qlRateHelperQuoteName(T19)</f>
        <v/>
      </c>
      <c r="V19" s="337">
        <f>_xll.qlRateHelperRate(T19,_xll.ohTrigger(Trigger,TriggerSTD))</f>
        <v>5.1600000000000005E-3</v>
      </c>
      <c r="W19" s="337" t="str">
        <f>IFERROR(_xll.qlFuturesRateHelperConvexityAdjustment(T19,Trigger),"--")</f>
        <v>--</v>
      </c>
      <c r="X19" s="101">
        <f>_xll.qlRateHelperEarliestDate(T19,Trigger)</f>
        <v>42187</v>
      </c>
      <c r="Y19" s="101">
        <f>_xll.qlRateHelperLatestDate(T19,Trigger)</f>
        <v>44014</v>
      </c>
      <c r="Z19" s="246">
        <v>5.1606068905369834E-3</v>
      </c>
      <c r="AD19" s="259"/>
      <c r="AM19" s="394"/>
      <c r="AN19" s="394"/>
      <c r="AO19" s="394"/>
      <c r="AP19" s="394"/>
      <c r="AQ19" s="394"/>
      <c r="AR19" s="394"/>
      <c r="AS19" s="394"/>
      <c r="AT19" s="394"/>
      <c r="AU19" s="394"/>
      <c r="AV19" s="394"/>
      <c r="AW19" s="394"/>
      <c r="AX19" s="394"/>
      <c r="AY19" s="394"/>
      <c r="AZ19" s="398"/>
      <c r="BA19" s="398"/>
      <c r="BB19" s="398"/>
      <c r="BC19" s="397"/>
      <c r="BD19" s="397"/>
      <c r="BE19" s="394"/>
      <c r="BF19" s="394"/>
    </row>
    <row r="20" spans="1:58" s="80" customFormat="1" ht="11.25" customHeight="1" x14ac:dyDescent="0.2">
      <c r="A20" s="280" t="s">
        <v>233</v>
      </c>
      <c r="B20" s="340" t="str">
        <v>#20151216</v>
      </c>
      <c r="C20" s="283" t="e">
        <v>#N/A</v>
      </c>
      <c r="D20" s="282" t="e">
        <f t="shared" si="0"/>
        <v>#N/A</v>
      </c>
      <c r="E20" s="281" t="e">
        <f t="shared" si="1"/>
        <v>#N/A</v>
      </c>
      <c r="F20" s="282" t="s">
        <v>9</v>
      </c>
      <c r="G20" s="283" t="b">
        <v>1</v>
      </c>
      <c r="H20" s="284" t="s">
        <v>45</v>
      </c>
      <c r="I20" s="324" t="e">
        <v>#N/A</v>
      </c>
      <c r="J20" s="75" t="str">
        <f t="shared" si="2"/>
        <v>EURXSTUBD=</v>
      </c>
      <c r="K20" s="285" t="str">
        <f>IFERROR(_xll.qlDepositRateHelper2(,IF(DataSelect="Reference",$I20,$J20),IF(RIGHT($D20,1)="N","1D",$D20),$E20,Calendar,$F20,$G20,$H20,,_xll.ohTrigger(Trigger,DataSelect)),"--")</f>
        <v>--</v>
      </c>
      <c r="L20" s="281" t="b">
        <f t="shared" si="5"/>
        <v>0</v>
      </c>
      <c r="M20" s="87"/>
      <c r="N20" s="341" t="str">
        <f t="shared" ref="N20:N27" si="7">A24</f>
        <v>SF</v>
      </c>
      <c r="O20" s="341" t="str">
        <f t="shared" ref="O20:O27" si="8">E24</f>
        <v>H6</v>
      </c>
      <c r="P20" s="342" t="str">
        <f t="shared" ref="P20:Q27" si="9">K24</f>
        <v>obj_00b86#0003</v>
      </c>
      <c r="Q20" s="98" t="b">
        <f t="shared" si="9"/>
        <v>1</v>
      </c>
      <c r="R20" s="326">
        <v>1</v>
      </c>
      <c r="S20" s="326">
        <v>1</v>
      </c>
      <c r="T20" s="100" t="str">
        <v>obj_00bb9</v>
      </c>
      <c r="U20" s="100" t="str">
        <f>_xll.qlRateHelperQuoteName(T20)</f>
        <v/>
      </c>
      <c r="V20" s="337">
        <f>_xll.qlRateHelperRate(T20,_xll.ohTrigger(Trigger,TriggerSTD))</f>
        <v>6.8000000000000005E-3</v>
      </c>
      <c r="W20" s="337" t="str">
        <f>IFERROR(_xll.qlFuturesRateHelperConvexityAdjustment(T20,Trigger),"--")</f>
        <v>--</v>
      </c>
      <c r="X20" s="101">
        <f>_xll.qlRateHelperEarliestDate(T20,Trigger)</f>
        <v>42187</v>
      </c>
      <c r="Y20" s="101">
        <f>_xll.qlRateHelperLatestDate(T20,Trigger)</f>
        <v>44379</v>
      </c>
      <c r="Z20" s="246">
        <v>6.8103652253868425E-3</v>
      </c>
      <c r="AD20" s="259"/>
      <c r="AM20" s="394"/>
      <c r="AN20" s="394"/>
      <c r="AO20" s="394"/>
      <c r="AP20" s="394"/>
      <c r="AQ20" s="394"/>
      <c r="AR20" s="394"/>
      <c r="AS20" s="394"/>
      <c r="AT20" s="394"/>
      <c r="AU20" s="394"/>
      <c r="AV20" s="394"/>
      <c r="AW20" s="394"/>
      <c r="AX20" s="394"/>
      <c r="AY20" s="394"/>
      <c r="AZ20" s="398"/>
      <c r="BA20" s="398"/>
      <c r="BB20" s="398"/>
      <c r="BC20" s="397"/>
      <c r="BD20" s="397"/>
      <c r="BE20" s="394"/>
      <c r="BF20" s="394"/>
    </row>
    <row r="21" spans="1:58" s="80" customFormat="1" ht="11.25" customHeight="1" x14ac:dyDescent="0.2">
      <c r="A21" s="286" t="s">
        <v>233</v>
      </c>
      <c r="B21" s="346" t="str">
        <f t="array" ref="B21">_xll.ohFilter(Quote!AP22:AP120,Quote!AO22:AO120="DP")</f>
        <v>#20151216</v>
      </c>
      <c r="C21" s="289" t="e">
        <v>#N/A</v>
      </c>
      <c r="D21" s="288" t="e">
        <f t="shared" si="0"/>
        <v>#N/A</v>
      </c>
      <c r="E21" s="287" t="e">
        <f t="shared" si="1"/>
        <v>#N/A</v>
      </c>
      <c r="F21" s="288" t="s">
        <v>9</v>
      </c>
      <c r="G21" s="289" t="b">
        <v>1</v>
      </c>
      <c r="H21" s="290" t="s">
        <v>45</v>
      </c>
      <c r="I21" s="381" t="e">
        <v>#N/A</v>
      </c>
      <c r="J21" s="6" t="str">
        <f t="shared" si="2"/>
        <v>EURXSTUBD=</v>
      </c>
      <c r="K21" s="379" t="str">
        <f>IFERROR(_xll.qlDepositRateHelper2(,IF(DataSelect="Reference",$I21,$J21),IF(RIGHT($D21,1)="N","1D",$D21),$E21,Calendar,$F21,$G21,$H21,,_xll.ohTrigger(Trigger,DataSelect)),"--")</f>
        <v>--</v>
      </c>
      <c r="L21" s="287" t="b">
        <f t="shared" ref="L21" si="10">IF(K21="--",FALSE,TRUE)</f>
        <v>0</v>
      </c>
      <c r="M21" s="87"/>
      <c r="N21" s="339" t="str">
        <f t="shared" si="7"/>
        <v>SF</v>
      </c>
      <c r="O21" s="339" t="str">
        <f t="shared" si="8"/>
        <v>M6</v>
      </c>
      <c r="P21" s="343" t="str">
        <f t="shared" si="9"/>
        <v>obj_00b88#0003</v>
      </c>
      <c r="Q21" s="100" t="b">
        <f t="shared" si="9"/>
        <v>1</v>
      </c>
      <c r="R21" s="340">
        <v>1</v>
      </c>
      <c r="S21" s="340">
        <v>1</v>
      </c>
      <c r="T21" s="100" t="str">
        <v>obj_00bbe</v>
      </c>
      <c r="U21" s="100" t="str">
        <f>_xll.qlRateHelperQuoteName(T21)</f>
        <v/>
      </c>
      <c r="V21" s="337">
        <f>_xll.qlRateHelperRate(T21,_xll.ohTrigger(Trigger,TriggerSTD))</f>
        <v>8.369999999999999E-3</v>
      </c>
      <c r="W21" s="337" t="str">
        <f>IFERROR(_xll.qlFuturesRateHelperConvexityAdjustment(T21,Trigger),"--")</f>
        <v>--</v>
      </c>
      <c r="X21" s="101">
        <f>_xll.qlRateHelperEarliestDate(T21,Trigger)</f>
        <v>42187</v>
      </c>
      <c r="Y21" s="101">
        <f>_xll.qlRateHelperLatestDate(T21,Trigger)</f>
        <v>44746</v>
      </c>
      <c r="Z21" s="246">
        <v>8.3995514292941036E-3</v>
      </c>
      <c r="AD21" s="259"/>
      <c r="AM21" s="394"/>
      <c r="AN21" s="394"/>
      <c r="AO21" s="394"/>
      <c r="AP21" s="394"/>
      <c r="AQ21" s="394"/>
      <c r="AR21" s="394"/>
      <c r="AS21" s="394"/>
      <c r="AT21" s="394"/>
      <c r="AU21" s="394"/>
      <c r="AV21" s="394"/>
      <c r="AW21" s="394"/>
      <c r="AX21" s="394"/>
      <c r="AY21" s="394"/>
      <c r="AZ21" s="398"/>
      <c r="BA21" s="398"/>
      <c r="BB21" s="398"/>
      <c r="BC21" s="397"/>
      <c r="BD21" s="397"/>
      <c r="BE21" s="394"/>
      <c r="BF21" s="394"/>
    </row>
    <row r="22" spans="1:58" s="80" customFormat="1" ht="11.25" customHeight="1" x14ac:dyDescent="0.2">
      <c r="M22" s="87"/>
      <c r="N22" s="339" t="str">
        <f t="shared" si="7"/>
        <v>SF</v>
      </c>
      <c r="O22" s="339" t="str">
        <f t="shared" si="8"/>
        <v>U6</v>
      </c>
      <c r="P22" s="343" t="str">
        <f t="shared" si="9"/>
        <v>obj_00b89#0003</v>
      </c>
      <c r="Q22" s="100" t="b">
        <f t="shared" si="9"/>
        <v>1</v>
      </c>
      <c r="R22" s="340">
        <v>1</v>
      </c>
      <c r="S22" s="340">
        <v>1</v>
      </c>
      <c r="T22" s="100" t="str">
        <v>obj_00be0</v>
      </c>
      <c r="U22" s="100" t="str">
        <f>_xll.qlRateHelperQuoteName(T22)</f>
        <v/>
      </c>
      <c r="V22" s="337">
        <f>_xll.qlRateHelperRate(T22,_xll.ohTrigger(Trigger,TriggerSTD))</f>
        <v>9.8300000000000002E-3</v>
      </c>
      <c r="W22" s="337" t="str">
        <f>IFERROR(_xll.qlFuturesRateHelperConvexityAdjustment(T22,Trigger),"--")</f>
        <v>--</v>
      </c>
      <c r="X22" s="101">
        <f>_xll.qlRateHelperEarliestDate(T22,Trigger)</f>
        <v>42187</v>
      </c>
      <c r="Y22" s="101">
        <f>_xll.qlRateHelperLatestDate(T22,Trigger)</f>
        <v>45110</v>
      </c>
      <c r="Z22" s="246">
        <v>9.8874023553079792E-3</v>
      </c>
      <c r="AD22" s="259"/>
      <c r="AM22" s="394"/>
      <c r="AN22" s="394"/>
      <c r="AO22" s="394"/>
      <c r="AP22" s="394"/>
      <c r="AQ22" s="394"/>
      <c r="AR22" s="394"/>
      <c r="AS22" s="394"/>
      <c r="AT22" s="394"/>
      <c r="AU22" s="394"/>
      <c r="AV22" s="394"/>
      <c r="AW22" s="394"/>
      <c r="AX22" s="394"/>
      <c r="AY22" s="394"/>
      <c r="AZ22" s="398"/>
      <c r="BA22" s="398"/>
      <c r="BB22" s="398"/>
      <c r="BC22" s="397"/>
      <c r="BD22" s="397"/>
      <c r="BE22" s="394"/>
      <c r="BF22" s="394"/>
    </row>
    <row r="23" spans="1:58" s="80" customFormat="1" ht="11.25" customHeight="1" x14ac:dyDescent="0.2">
      <c r="A23" s="309" t="s">
        <v>12</v>
      </c>
      <c r="B23" s="309"/>
      <c r="C23" s="61" t="s">
        <v>237</v>
      </c>
      <c r="D23" s="61" t="s">
        <v>238</v>
      </c>
      <c r="E23" s="61" t="s">
        <v>239</v>
      </c>
      <c r="F23" s="61" t="s">
        <v>30</v>
      </c>
      <c r="G23" s="61" t="s">
        <v>4</v>
      </c>
      <c r="H23" s="61" t="s">
        <v>242</v>
      </c>
      <c r="I23" s="61" t="s">
        <v>5</v>
      </c>
      <c r="J23" s="61" t="s">
        <v>243</v>
      </c>
      <c r="K23" s="61" t="s">
        <v>38</v>
      </c>
      <c r="L23" s="61" t="s">
        <v>42</v>
      </c>
      <c r="M23" s="87"/>
      <c r="N23" s="339" t="str">
        <f t="shared" si="7"/>
        <v>SF</v>
      </c>
      <c r="O23" s="339" t="str">
        <f t="shared" si="8"/>
        <v>Z6</v>
      </c>
      <c r="P23" s="343" t="str">
        <f t="shared" si="9"/>
        <v>obj_00b8a#0003</v>
      </c>
      <c r="Q23" s="100" t="b">
        <f t="shared" si="9"/>
        <v>1</v>
      </c>
      <c r="R23" s="340">
        <v>1</v>
      </c>
      <c r="S23" s="340">
        <v>1</v>
      </c>
      <c r="T23" s="100" t="str">
        <v>obj_00bc2</v>
      </c>
      <c r="U23" s="100" t="str">
        <f>_xll.qlRateHelperQuoteName(T23)</f>
        <v/>
      </c>
      <c r="V23" s="337">
        <f>_xll.qlRateHelperRate(T23,_xll.ohTrigger(Trigger,TriggerSTD))</f>
        <v>1.1129999999999999E-2</v>
      </c>
      <c r="W23" s="337" t="str">
        <f>IFERROR(_xll.qlFuturesRateHelperConvexityAdjustment(T23,Trigger),"--")</f>
        <v>--</v>
      </c>
      <c r="X23" s="101">
        <f>_xll.qlRateHelperEarliestDate(T23,Trigger)</f>
        <v>42187</v>
      </c>
      <c r="Y23" s="101">
        <f>_xll.qlRateHelperLatestDate(T23,Trigger)</f>
        <v>45475</v>
      </c>
      <c r="Z23" s="246">
        <v>1.1217816921083866E-2</v>
      </c>
      <c r="AD23" s="259"/>
      <c r="AM23" s="394"/>
      <c r="AN23" s="394"/>
      <c r="AO23" s="394"/>
      <c r="AP23" s="394"/>
      <c r="AQ23" s="394"/>
      <c r="AR23" s="394"/>
      <c r="AS23" s="394"/>
      <c r="AT23" s="394"/>
      <c r="AU23" s="394"/>
      <c r="AV23" s="394"/>
      <c r="AW23" s="394"/>
      <c r="AX23" s="394"/>
      <c r="AY23" s="394"/>
      <c r="AZ23" s="398"/>
      <c r="BA23" s="398"/>
      <c r="BB23" s="398"/>
      <c r="BC23" s="397"/>
      <c r="BD23" s="397"/>
      <c r="BE23" s="394"/>
      <c r="BF23" s="394"/>
    </row>
    <row r="24" spans="1:58" s="80" customFormat="1" ht="11.25" customHeight="1" x14ac:dyDescent="0.2">
      <c r="A24" s="294" t="s">
        <v>234</v>
      </c>
      <c r="B24" s="98" t="s">
        <v>240</v>
      </c>
      <c r="C24" s="295" t="str">
        <f t="array" ref="C24:C31">_xll.ohFilter(Quote!AP4:AP102,Quote!AO4:AO102="SF")</f>
        <v>Z5</v>
      </c>
      <c r="D24" s="296" t="str">
        <f t="array" ref="D24:D31">_xll.qlIMMcode(_xll.ohFilter(PastedValue!L2:L62,PastedValue!K2:K62="Sf"),Trigger)</f>
        <v>H6</v>
      </c>
      <c r="E24" s="297" t="str">
        <f t="shared" ref="E24:E31" si="11">IF(DataSelect="Mx_Live",$C24,$D24)</f>
        <v>H6</v>
      </c>
      <c r="F24" s="333">
        <f>_xll.qlIMMdate(E24,ImportedDate,Trigger)</f>
        <v>42445</v>
      </c>
      <c r="G24" s="276" t="str">
        <f>PROPER(Currency)&amp;FamilyName&amp;FutTenor</f>
        <v>Euribor3M</v>
      </c>
      <c r="H24" s="363">
        <f t="array" ref="H24:H31">_xll.ohFilter(PastedValue!R2:R62,PastedValue!K2:K62="Sf")</f>
        <v>100.0125</v>
      </c>
      <c r="I24" s="310">
        <f>Quote!AY23/100</f>
        <v>0</v>
      </c>
      <c r="J24" s="311" t="str">
        <f t="shared" ref="J24:J31" si="12">Currency&amp;"FUT"&amp;FutTenor&amp;$C24</f>
        <v>EURFUT3MZ5</v>
      </c>
      <c r="K24" s="298" t="str">
        <f>IFERROR(_xll.qlFuturesRateHelper(,IF(DataSelect="Reference",$H24,$J24),B24,$E24,$G24,$I24,Permanent,Trigger,ObjectOverwrite),"--")</f>
        <v>obj_00b86#0003</v>
      </c>
      <c r="L24" s="275" t="b">
        <f>IF(K24="--",FALSE,TRUE)</f>
        <v>1</v>
      </c>
      <c r="M24" s="87"/>
      <c r="N24" s="339" t="str">
        <f t="shared" si="7"/>
        <v>SF</v>
      </c>
      <c r="O24" s="339" t="str">
        <f t="shared" si="8"/>
        <v>H7</v>
      </c>
      <c r="P24" s="343" t="str">
        <f t="shared" si="9"/>
        <v>obj_00b87#0003</v>
      </c>
      <c r="Q24" s="100" t="b">
        <f t="shared" si="9"/>
        <v>1</v>
      </c>
      <c r="R24" s="340">
        <v>1</v>
      </c>
      <c r="S24" s="340">
        <v>1</v>
      </c>
      <c r="T24" s="100" t="str">
        <v>obj_00bdb</v>
      </c>
      <c r="U24" s="100" t="str">
        <f>_xll.qlRateHelperQuoteName(T24)</f>
        <v/>
      </c>
      <c r="V24" s="337">
        <f>_xll.qlRateHelperRate(T24,_xll.ohTrigger(Trigger,TriggerSTD))</f>
        <v>1.2270000000000001E-2</v>
      </c>
      <c r="W24" s="337" t="str">
        <f>IFERROR(_xll.qlFuturesRateHelperConvexityAdjustment(T24,Trigger),"--")</f>
        <v>--</v>
      </c>
      <c r="X24" s="101">
        <f>_xll.qlRateHelperEarliestDate(T24,Trigger)</f>
        <v>42187</v>
      </c>
      <c r="Y24" s="101">
        <f>_xll.qlRateHelperLatestDate(T24,Trigger)</f>
        <v>45840</v>
      </c>
      <c r="Z24" s="246">
        <v>1.2395191310149711E-2</v>
      </c>
      <c r="AD24" s="250"/>
      <c r="AM24" s="394"/>
      <c r="AN24" s="394"/>
      <c r="AO24" s="394"/>
      <c r="AP24" s="394"/>
      <c r="AQ24" s="394"/>
      <c r="AR24" s="394"/>
      <c r="AS24" s="394"/>
      <c r="AT24" s="394"/>
      <c r="AU24" s="394"/>
      <c r="AV24" s="394"/>
      <c r="AW24" s="394"/>
      <c r="AX24" s="394"/>
      <c r="AY24" s="394"/>
      <c r="AZ24" s="398"/>
      <c r="BA24" s="398"/>
      <c r="BB24" s="398"/>
      <c r="BC24" s="397"/>
      <c r="BD24" s="397"/>
      <c r="BE24" s="394"/>
      <c r="BF24" s="394"/>
    </row>
    <row r="25" spans="1:58" s="80" customFormat="1" ht="11.25" customHeight="1" x14ac:dyDescent="0.2">
      <c r="A25" s="299" t="s">
        <v>234</v>
      </c>
      <c r="B25" s="100" t="s">
        <v>240</v>
      </c>
      <c r="C25" s="300" t="str">
        <v>H6</v>
      </c>
      <c r="D25" s="301" t="str">
        <v>M6</v>
      </c>
      <c r="E25" s="302" t="str">
        <f t="shared" si="11"/>
        <v>M6</v>
      </c>
      <c r="F25" s="334">
        <f>_xll.qlIMMdate(E25,ImportedDate,Trigger)</f>
        <v>42536</v>
      </c>
      <c r="G25" s="282" t="str">
        <f t="shared" ref="G25:G31" si="13">PROPER(Currency)&amp;FamilyName&amp;FutTenor</f>
        <v>Euribor3M</v>
      </c>
      <c r="H25" s="364">
        <v>99.997500000000002</v>
      </c>
      <c r="I25" s="312">
        <f>Quote!AY24/100</f>
        <v>-2.5000000000000002E-6</v>
      </c>
      <c r="J25" s="313" t="str">
        <f t="shared" si="12"/>
        <v>EURFUT3MH6</v>
      </c>
      <c r="K25" s="303" t="str">
        <f>IFERROR(_xll.qlFuturesRateHelper(,IF(DataSelect="Reference",$H25,$J25),B25,$E25,$G25,$I25,Permanent,Trigger,ObjectOverwrite),"--")</f>
        <v>obj_00b88#0003</v>
      </c>
      <c r="L25" s="303" t="b">
        <f t="shared" ref="L25:L31" si="14">IF(K25="--",FALSE,TRUE)</f>
        <v>1</v>
      </c>
      <c r="M25" s="87"/>
      <c r="N25" s="339" t="str">
        <f t="shared" si="7"/>
        <v>SF</v>
      </c>
      <c r="O25" s="339" t="str">
        <f t="shared" si="8"/>
        <v>M7</v>
      </c>
      <c r="P25" s="343" t="str">
        <f t="shared" si="9"/>
        <v>obj_00b8b#0003</v>
      </c>
      <c r="Q25" s="100" t="b">
        <f t="shared" si="9"/>
        <v>1</v>
      </c>
      <c r="R25" s="340">
        <v>1</v>
      </c>
      <c r="S25" s="340">
        <v>1</v>
      </c>
      <c r="T25" s="100" t="str">
        <v>obj_00bc6</v>
      </c>
      <c r="U25" s="100" t="str">
        <f>_xll.qlRateHelperQuoteName(T25)</f>
        <v/>
      </c>
      <c r="V25" s="337">
        <f>_xll.qlRateHelperRate(T25,_xll.ohTrigger(Trigger,TriggerSTD))</f>
        <v>1.3277498590000001E-2</v>
      </c>
      <c r="W25" s="337" t="str">
        <f>IFERROR(_xll.qlFuturesRateHelperConvexityAdjustment(T25,Trigger),"--")</f>
        <v>--</v>
      </c>
      <c r="X25" s="101">
        <f>_xll.qlRateHelperEarliestDate(T25,Trigger)</f>
        <v>42187</v>
      </c>
      <c r="Y25" s="101">
        <f>_xll.qlRateHelperLatestDate(T25,Trigger)</f>
        <v>46205</v>
      </c>
      <c r="Z25" s="246">
        <v>1.3442275719243108E-2</v>
      </c>
      <c r="AD25" s="250"/>
      <c r="AM25" s="394"/>
      <c r="AN25" s="394"/>
      <c r="AO25" s="394"/>
      <c r="AP25" s="394"/>
      <c r="AQ25" s="394"/>
      <c r="AR25" s="394"/>
      <c r="AS25" s="394"/>
      <c r="AT25" s="394"/>
      <c r="AU25" s="394"/>
      <c r="AV25" s="394"/>
      <c r="AW25" s="394"/>
      <c r="AX25" s="394"/>
      <c r="AY25" s="394"/>
      <c r="AZ25" s="398"/>
      <c r="BA25" s="398"/>
      <c r="BB25" s="398"/>
      <c r="BC25" s="397"/>
      <c r="BD25" s="397"/>
      <c r="BE25" s="394"/>
      <c r="BF25" s="394"/>
    </row>
    <row r="26" spans="1:58" s="80" customFormat="1" ht="11.25" customHeight="1" x14ac:dyDescent="0.2">
      <c r="A26" s="299" t="s">
        <v>234</v>
      </c>
      <c r="B26" s="100" t="s">
        <v>240</v>
      </c>
      <c r="C26" s="300" t="str">
        <v>M6</v>
      </c>
      <c r="D26" s="301" t="str">
        <v>U6</v>
      </c>
      <c r="E26" s="302" t="str">
        <f t="shared" si="11"/>
        <v>U6</v>
      </c>
      <c r="F26" s="334">
        <f>_xll.qlIMMdate(E26,ImportedDate,Trigger)</f>
        <v>42634</v>
      </c>
      <c r="G26" s="282" t="str">
        <f t="shared" si="13"/>
        <v>Euribor3M</v>
      </c>
      <c r="H26" s="364">
        <v>99.962500000000006</v>
      </c>
      <c r="I26" s="312">
        <f>Quote!AY25/100</f>
        <v>-2.5000000000000002E-6</v>
      </c>
      <c r="J26" s="313" t="str">
        <f t="shared" si="12"/>
        <v>EURFUT3MM6</v>
      </c>
      <c r="K26" s="303" t="str">
        <f>IFERROR(_xll.qlFuturesRateHelper(,IF(DataSelect="Reference",$H26,$J26),B26,$E26,$G26,$I26,Permanent,Trigger,ObjectOverwrite),"--")</f>
        <v>obj_00b89#0003</v>
      </c>
      <c r="L26" s="303" t="b">
        <f t="shared" si="14"/>
        <v>1</v>
      </c>
      <c r="M26" s="87"/>
      <c r="N26" s="339" t="str">
        <f t="shared" si="7"/>
        <v>SF</v>
      </c>
      <c r="O26" s="339" t="e">
        <f t="shared" si="8"/>
        <v>#N/A</v>
      </c>
      <c r="P26" s="343" t="str">
        <f t="shared" si="9"/>
        <v>--</v>
      </c>
      <c r="Q26" s="100" t="b">
        <f t="shared" si="9"/>
        <v>0</v>
      </c>
      <c r="R26" s="340">
        <v>1</v>
      </c>
      <c r="S26" s="340">
        <v>1</v>
      </c>
      <c r="T26" s="100" t="str">
        <v>obj_00bbc</v>
      </c>
      <c r="U26" s="100" t="str">
        <f>_xll.qlRateHelperQuoteName(T26)</f>
        <v/>
      </c>
      <c r="V26" s="337">
        <f>_xll.qlRateHelperRate(T26,_xll.ohTrigger(Trigger,TriggerSTD))</f>
        <v>1.4150000000000001E-2</v>
      </c>
      <c r="W26" s="337" t="str">
        <f>IFERROR(_xll.qlFuturesRateHelperConvexityAdjustment(T26,Trigger),"--")</f>
        <v>--</v>
      </c>
      <c r="X26" s="101">
        <f>_xll.qlRateHelperEarliestDate(T26,Trigger)</f>
        <v>42187</v>
      </c>
      <c r="Y26" s="101">
        <f>_xll.qlRateHelperLatestDate(T26,Trigger)</f>
        <v>46570</v>
      </c>
      <c r="Z26" s="246">
        <v>1.4354039354649928E-2</v>
      </c>
      <c r="AD26" s="250"/>
      <c r="AM26" s="394"/>
      <c r="AN26" s="394"/>
      <c r="AO26" s="394"/>
      <c r="AP26" s="394"/>
      <c r="AQ26" s="394"/>
      <c r="AR26" s="394"/>
      <c r="AS26" s="394"/>
      <c r="AT26" s="394"/>
      <c r="AU26" s="394"/>
      <c r="AV26" s="394"/>
      <c r="AW26" s="394"/>
      <c r="AX26" s="394"/>
      <c r="AY26" s="394"/>
      <c r="AZ26" s="398"/>
      <c r="BA26" s="398"/>
      <c r="BB26" s="398"/>
      <c r="BC26" s="397"/>
      <c r="BD26" s="397"/>
      <c r="BE26" s="394"/>
      <c r="BF26" s="394"/>
    </row>
    <row r="27" spans="1:58" s="80" customFormat="1" ht="11.25" customHeight="1" x14ac:dyDescent="0.2">
      <c r="A27" s="299" t="s">
        <v>234</v>
      </c>
      <c r="B27" s="100" t="s">
        <v>240</v>
      </c>
      <c r="C27" s="300" t="str">
        <v>U6</v>
      </c>
      <c r="D27" s="301" t="str">
        <v>Z6</v>
      </c>
      <c r="E27" s="302" t="str">
        <f t="shared" si="11"/>
        <v>Z6</v>
      </c>
      <c r="F27" s="334">
        <f>_xll.qlIMMdate(E27,ImportedDate,Trigger)</f>
        <v>42725</v>
      </c>
      <c r="G27" s="282" t="str">
        <f t="shared" si="13"/>
        <v>Euribor3M</v>
      </c>
      <c r="H27" s="364">
        <v>99.917749999999998</v>
      </c>
      <c r="I27" s="312">
        <f>Quote!AY26/100</f>
        <v>0</v>
      </c>
      <c r="J27" s="313" t="str">
        <f t="shared" si="12"/>
        <v>EURFUT3MU6</v>
      </c>
      <c r="K27" s="303" t="str">
        <f>IFERROR(_xll.qlFuturesRateHelper(,IF(DataSelect="Reference",$H27,$J27),B27,$E27,$G27,$I27,Permanent,Trigger,ObjectOverwrite),"--")</f>
        <v>obj_00b8a#0003</v>
      </c>
      <c r="L27" s="303" t="b">
        <f t="shared" si="14"/>
        <v>1</v>
      </c>
      <c r="M27" s="87"/>
      <c r="N27" s="344" t="str">
        <f t="shared" si="7"/>
        <v>SF</v>
      </c>
      <c r="O27" s="344" t="e">
        <f t="shared" si="8"/>
        <v>#N/A</v>
      </c>
      <c r="P27" s="345" t="str">
        <f t="shared" si="9"/>
        <v>--</v>
      </c>
      <c r="Q27" s="110" t="b">
        <f t="shared" si="9"/>
        <v>0</v>
      </c>
      <c r="R27" s="346">
        <v>1</v>
      </c>
      <c r="S27" s="346">
        <v>1</v>
      </c>
      <c r="T27" s="100" t="str">
        <v>obj_00bdd</v>
      </c>
      <c r="U27" s="100" t="str">
        <f>_xll.qlRateHelperQuoteName(T27)</f>
        <v/>
      </c>
      <c r="V27" s="337">
        <f>_xll.qlRateHelperRate(T27,_xll.ohTrigger(Trigger,TriggerSTD))</f>
        <v>1.489393818E-2</v>
      </c>
      <c r="W27" s="337" t="str">
        <f>IFERROR(_xll.qlFuturesRateHelperConvexityAdjustment(T27,Trigger),"--")</f>
        <v>--</v>
      </c>
      <c r="X27" s="101">
        <f>_xll.qlRateHelperEarliestDate(T27,Trigger)</f>
        <v>42187</v>
      </c>
      <c r="Y27" s="101">
        <f>_xll.qlRateHelperLatestDate(T27,Trigger)</f>
        <v>46937</v>
      </c>
      <c r="Z27" s="246">
        <v>1.5131618087761938E-2</v>
      </c>
      <c r="AD27" s="250"/>
      <c r="AM27" s="394"/>
      <c r="AN27" s="394"/>
      <c r="AO27" s="394"/>
      <c r="AP27" s="394"/>
      <c r="AQ27" s="394"/>
      <c r="AR27" s="394"/>
      <c r="AS27" s="394"/>
      <c r="AT27" s="394"/>
      <c r="AU27" s="394"/>
      <c r="AV27" s="394"/>
      <c r="AW27" s="394"/>
      <c r="AX27" s="394"/>
      <c r="AY27" s="394"/>
      <c r="AZ27" s="398"/>
      <c r="BA27" s="398"/>
      <c r="BB27" s="398"/>
      <c r="BC27" s="397"/>
      <c r="BD27" s="397"/>
      <c r="BE27" s="394"/>
      <c r="BF27" s="394"/>
    </row>
    <row r="28" spans="1:58" s="80" customFormat="1" ht="11.25" customHeight="1" x14ac:dyDescent="0.2">
      <c r="A28" s="299" t="s">
        <v>234</v>
      </c>
      <c r="B28" s="100" t="s">
        <v>240</v>
      </c>
      <c r="C28" s="300" t="str">
        <v>Z6</v>
      </c>
      <c r="D28" s="301" t="str">
        <v>H7</v>
      </c>
      <c r="E28" s="302" t="str">
        <f t="shared" si="11"/>
        <v>H7</v>
      </c>
      <c r="F28" s="334">
        <f>_xll.qlIMMdate(E28,ImportedDate,Trigger)</f>
        <v>42809</v>
      </c>
      <c r="G28" s="282" t="str">
        <f t="shared" si="13"/>
        <v>Euribor3M</v>
      </c>
      <c r="H28" s="364">
        <v>99.869</v>
      </c>
      <c r="I28" s="312">
        <f>Quote!AY27/100</f>
        <v>0</v>
      </c>
      <c r="J28" s="313" t="str">
        <f t="shared" si="12"/>
        <v>EURFUT3MZ6</v>
      </c>
      <c r="K28" s="303" t="str">
        <f>IFERROR(_xll.qlFuturesRateHelper(,IF(DataSelect="Reference",$H28,$J28),B28,$E28,$G28,$I28,Permanent,Trigger,ObjectOverwrite),"--")</f>
        <v>obj_00b87#0003</v>
      </c>
      <c r="L28" s="303" t="b">
        <f t="shared" si="14"/>
        <v>1</v>
      </c>
      <c r="M28" s="87"/>
      <c r="N28" s="339" t="str">
        <f t="shared" ref="N28:N59" si="15">A35</f>
        <v>SW</v>
      </c>
      <c r="O28" s="339" t="str">
        <f t="shared" ref="O28:O59" si="16">B35</f>
        <v>1Y</v>
      </c>
      <c r="P28" s="343" t="str">
        <f t="shared" ref="P28:P59" si="17">K35</f>
        <v>obj_00bbd#0002</v>
      </c>
      <c r="Q28" s="339" t="b">
        <f t="shared" ref="Q28:Q59" si="18">L35</f>
        <v>1</v>
      </c>
      <c r="R28" s="347">
        <v>1</v>
      </c>
      <c r="S28" s="347">
        <v>1</v>
      </c>
      <c r="T28" s="100" t="str">
        <v>obj_00bcd</v>
      </c>
      <c r="U28" s="100" t="str">
        <f>_xll.qlRateHelperQuoteName(T28)</f>
        <v/>
      </c>
      <c r="V28" s="337">
        <f>_xll.qlRateHelperRate(T28,_xll.ohTrigger(Trigger,TriggerSTD))</f>
        <v>1.551024726E-2</v>
      </c>
      <c r="W28" s="337" t="str">
        <f>IFERROR(_xll.qlFuturesRateHelperConvexityAdjustment(T28,Trigger),"--")</f>
        <v>--</v>
      </c>
      <c r="X28" s="101">
        <f>_xll.qlRateHelperEarliestDate(T28,Trigger)</f>
        <v>42187</v>
      </c>
      <c r="Y28" s="101">
        <f>_xll.qlRateHelperLatestDate(T28,Trigger)</f>
        <v>47301</v>
      </c>
      <c r="Z28" s="246">
        <v>1.5779979833053792E-2</v>
      </c>
      <c r="AD28" s="250"/>
      <c r="AM28" s="394"/>
      <c r="AN28" s="394"/>
      <c r="AO28" s="394"/>
      <c r="AP28" s="394"/>
      <c r="AQ28" s="394"/>
      <c r="AR28" s="394"/>
      <c r="AS28" s="394"/>
      <c r="AT28" s="394"/>
      <c r="AU28" s="394"/>
      <c r="AV28" s="394"/>
      <c r="AW28" s="394"/>
      <c r="AX28" s="394"/>
      <c r="AY28" s="394"/>
      <c r="AZ28" s="398"/>
      <c r="BA28" s="398"/>
      <c r="BB28" s="398"/>
      <c r="BC28" s="397"/>
      <c r="BD28" s="397"/>
      <c r="BE28" s="394"/>
      <c r="BF28" s="394"/>
    </row>
    <row r="29" spans="1:58" s="80" customFormat="1" ht="11.25" customHeight="1" x14ac:dyDescent="0.2">
      <c r="A29" s="299" t="s">
        <v>234</v>
      </c>
      <c r="B29" s="100" t="s">
        <v>240</v>
      </c>
      <c r="C29" s="300" t="str">
        <v>H7</v>
      </c>
      <c r="D29" s="301" t="str">
        <v>M7</v>
      </c>
      <c r="E29" s="302" t="str">
        <f t="shared" si="11"/>
        <v>M7</v>
      </c>
      <c r="F29" s="334">
        <f>_xll.qlIMMdate(E29,ImportedDate,Trigger)</f>
        <v>42907</v>
      </c>
      <c r="G29" s="282" t="str">
        <f t="shared" si="13"/>
        <v>Euribor3M</v>
      </c>
      <c r="H29" s="364">
        <v>99.8155</v>
      </c>
      <c r="I29" s="312">
        <f>Quote!AY28/100</f>
        <v>1.7500000000000002E-5</v>
      </c>
      <c r="J29" s="313" t="str">
        <f t="shared" si="12"/>
        <v>EURFUT3MH7</v>
      </c>
      <c r="K29" s="303" t="str">
        <f>IFERROR(_xll.qlFuturesRateHelper(,IF(DataSelect="Reference",$H29,$J29),B29,$E29,$G29,$I29,Permanent,Trigger,ObjectOverwrite),"--")</f>
        <v>obj_00b8b#0003</v>
      </c>
      <c r="L29" s="303" t="b">
        <f t="shared" si="14"/>
        <v>1</v>
      </c>
      <c r="M29" s="87"/>
      <c r="N29" s="339" t="str">
        <f t="shared" si="15"/>
        <v>SW</v>
      </c>
      <c r="O29" s="339" t="str">
        <f t="shared" si="16"/>
        <v>2Y</v>
      </c>
      <c r="P29" s="343" t="str">
        <f t="shared" si="17"/>
        <v>obj_00bba#0002</v>
      </c>
      <c r="Q29" s="339" t="b">
        <f t="shared" si="18"/>
        <v>1</v>
      </c>
      <c r="R29" s="347">
        <v>1</v>
      </c>
      <c r="S29" s="347">
        <v>1</v>
      </c>
      <c r="T29" s="100" t="str">
        <v>obj_00bca</v>
      </c>
      <c r="U29" s="100" t="str">
        <f>_xll.qlRateHelperQuoteName(T29)</f>
        <v/>
      </c>
      <c r="V29" s="337">
        <f>_xll.qlRateHelperRate(T29,_xll.ohTrigger(Trigger,TriggerSTD))</f>
        <v>1.6029999999999999E-2</v>
      </c>
      <c r="W29" s="337" t="str">
        <f>IFERROR(_xll.qlFuturesRateHelperConvexityAdjustment(T29,Trigger),"--")</f>
        <v>--</v>
      </c>
      <c r="X29" s="101">
        <f>_xll.qlRateHelperEarliestDate(T29,Trigger)</f>
        <v>42187</v>
      </c>
      <c r="Y29" s="101">
        <f>_xll.qlRateHelperLatestDate(T29,Trigger)</f>
        <v>47666</v>
      </c>
      <c r="Z29" s="246">
        <v>1.6327446594227364E-2</v>
      </c>
      <c r="AD29" s="250"/>
      <c r="AM29" s="394"/>
      <c r="AN29" s="394"/>
      <c r="AO29" s="394"/>
      <c r="AP29" s="394"/>
      <c r="AQ29" s="394"/>
      <c r="AR29" s="394"/>
      <c r="AS29" s="394"/>
      <c r="AT29" s="394"/>
      <c r="AU29" s="394"/>
      <c r="AV29" s="394"/>
      <c r="AW29" s="394"/>
      <c r="AX29" s="394"/>
      <c r="AY29" s="394"/>
      <c r="AZ29" s="398"/>
      <c r="BA29" s="398"/>
      <c r="BB29" s="398"/>
      <c r="BC29" s="397"/>
      <c r="BD29" s="397"/>
      <c r="BE29" s="394"/>
      <c r="BF29" s="394"/>
    </row>
    <row r="30" spans="1:58" s="80" customFormat="1" ht="11.25" customHeight="1" x14ac:dyDescent="0.2">
      <c r="A30" s="299" t="s">
        <v>234</v>
      </c>
      <c r="B30" s="100" t="s">
        <v>240</v>
      </c>
      <c r="C30" s="300" t="e">
        <v>#N/A</v>
      </c>
      <c r="D30" s="301" t="e">
        <v>#N/A</v>
      </c>
      <c r="E30" s="302" t="e">
        <f t="shared" si="11"/>
        <v>#N/A</v>
      </c>
      <c r="F30" s="334" t="e">
        <f>_xll.qlIMMdate(E30,ImportedDate,Trigger)</f>
        <v>#NUM!</v>
      </c>
      <c r="G30" s="282" t="str">
        <f t="shared" si="13"/>
        <v>Euribor3M</v>
      </c>
      <c r="H30" s="364" t="e">
        <v>#N/A</v>
      </c>
      <c r="I30" s="312">
        <f>Quote!AY29/100</f>
        <v>0</v>
      </c>
      <c r="J30" s="313" t="e">
        <f t="shared" si="12"/>
        <v>#N/A</v>
      </c>
      <c r="K30" s="303" t="str">
        <f>IFERROR(_xll.qlFuturesRateHelper(,IF(DataSelect="Reference",$H30,$J30),B30,$E30,$G30,$I30,Permanent,Trigger,ObjectOverwrite),"--")</f>
        <v>--</v>
      </c>
      <c r="L30" s="303" t="b">
        <f t="shared" si="14"/>
        <v>0</v>
      </c>
      <c r="M30" s="87"/>
      <c r="N30" s="339" t="str">
        <f t="shared" si="15"/>
        <v>SW</v>
      </c>
      <c r="O30" s="339" t="str">
        <f t="shared" si="16"/>
        <v>3Y</v>
      </c>
      <c r="P30" s="343" t="str">
        <f t="shared" si="17"/>
        <v>obj_00bcc#0002</v>
      </c>
      <c r="Q30" s="339" t="b">
        <f t="shared" si="18"/>
        <v>1</v>
      </c>
      <c r="R30" s="347">
        <v>1</v>
      </c>
      <c r="S30" s="347">
        <v>1</v>
      </c>
      <c r="T30" s="100" t="str">
        <v>obj_00bda</v>
      </c>
      <c r="U30" s="100" t="str">
        <f>_xll.qlRateHelperQuoteName(T30)</f>
        <v/>
      </c>
      <c r="V30" s="337">
        <f>_xll.qlRateHelperRate(T30,_xll.ohTrigger(Trigger,TriggerSTD))</f>
        <v>1.646839638E-2</v>
      </c>
      <c r="W30" s="337" t="str">
        <f>IFERROR(_xll.qlFuturesRateHelperConvexityAdjustment(T30,Trigger),"--")</f>
        <v>--</v>
      </c>
      <c r="X30" s="101">
        <f>_xll.qlRateHelperEarliestDate(T30,Trigger)</f>
        <v>42187</v>
      </c>
      <c r="Y30" s="101">
        <f>_xll.qlRateHelperLatestDate(T30,Trigger)</f>
        <v>48031</v>
      </c>
      <c r="Z30" s="246">
        <v>1.6789215655046673E-2</v>
      </c>
      <c r="AD30" s="250"/>
      <c r="AM30" s="394"/>
      <c r="AN30" s="394"/>
      <c r="AO30" s="394"/>
      <c r="AP30" s="394"/>
      <c r="AQ30" s="394"/>
      <c r="AR30" s="394"/>
      <c r="AS30" s="394"/>
      <c r="AT30" s="394"/>
      <c r="AU30" s="394"/>
      <c r="AV30" s="394"/>
      <c r="AW30" s="394"/>
      <c r="AX30" s="394"/>
      <c r="AY30" s="394"/>
      <c r="AZ30" s="398"/>
      <c r="BA30" s="398"/>
      <c r="BB30" s="398"/>
      <c r="BC30" s="397"/>
      <c r="BD30" s="397"/>
      <c r="BE30" s="394"/>
      <c r="BF30" s="394"/>
    </row>
    <row r="31" spans="1:58" s="80" customFormat="1" ht="11.25" customHeight="1" x14ac:dyDescent="0.2">
      <c r="A31" s="304" t="s">
        <v>234</v>
      </c>
      <c r="B31" s="110" t="s">
        <v>240</v>
      </c>
      <c r="C31" s="305" t="e">
        <v>#N/A</v>
      </c>
      <c r="D31" s="306" t="e">
        <v>#N/A</v>
      </c>
      <c r="E31" s="307" t="e">
        <f t="shared" si="11"/>
        <v>#N/A</v>
      </c>
      <c r="F31" s="335" t="e">
        <f>_xll.qlIMMdate(E31,ImportedDate,Trigger)</f>
        <v>#NUM!</v>
      </c>
      <c r="G31" s="288" t="str">
        <f t="shared" si="13"/>
        <v>Euribor3M</v>
      </c>
      <c r="H31" s="365" t="e">
        <v>#N/A</v>
      </c>
      <c r="I31" s="314">
        <f>Quote!AY30/100</f>
        <v>0</v>
      </c>
      <c r="J31" s="315" t="e">
        <f t="shared" si="12"/>
        <v>#N/A</v>
      </c>
      <c r="K31" s="308" t="str">
        <f>IFERROR(_xll.qlFuturesRateHelper(,IF(DataSelect="Reference",$H31,$J31),B31,$E31,$G31,$I31,Permanent,Trigger,ObjectOverwrite),"--")</f>
        <v>--</v>
      </c>
      <c r="L31" s="308" t="b">
        <f t="shared" si="14"/>
        <v>0</v>
      </c>
      <c r="M31" s="87"/>
      <c r="N31" s="339" t="str">
        <f t="shared" si="15"/>
        <v>SW</v>
      </c>
      <c r="O31" s="339" t="str">
        <f t="shared" si="16"/>
        <v>4Y</v>
      </c>
      <c r="P31" s="343" t="str">
        <f t="shared" si="17"/>
        <v>obj_00bb9#0002</v>
      </c>
      <c r="Q31" s="339" t="b">
        <f t="shared" si="18"/>
        <v>1</v>
      </c>
      <c r="R31" s="347">
        <v>1</v>
      </c>
      <c r="S31" s="347">
        <v>1</v>
      </c>
      <c r="T31" s="100" t="str">
        <v>obj_00bdc</v>
      </c>
      <c r="U31" s="100" t="str">
        <f>_xll.qlRateHelperQuoteName(T31)</f>
        <v/>
      </c>
      <c r="V31" s="337">
        <f>_xll.qlRateHelperRate(T31,_xll.ohTrigger(Trigger,TriggerSTD))</f>
        <v>1.6836300910000001E-2</v>
      </c>
      <c r="W31" s="337" t="str">
        <f>IFERROR(_xll.qlFuturesRateHelperConvexityAdjustment(T31,Trigger),"--")</f>
        <v>--</v>
      </c>
      <c r="X31" s="101">
        <f>_xll.qlRateHelperEarliestDate(T31,Trigger)</f>
        <v>42187</v>
      </c>
      <c r="Y31" s="101">
        <f>_xll.qlRateHelperLatestDate(T31,Trigger)</f>
        <v>48397</v>
      </c>
      <c r="Z31" s="246">
        <v>1.7173328325018004E-2</v>
      </c>
      <c r="AD31" s="250"/>
      <c r="AM31" s="394"/>
      <c r="AN31" s="394"/>
      <c r="AO31" s="394"/>
      <c r="AP31" s="394"/>
      <c r="AQ31" s="394"/>
      <c r="AR31" s="394"/>
      <c r="AS31" s="394"/>
      <c r="AT31" s="394"/>
      <c r="AU31" s="394"/>
      <c r="AV31" s="394"/>
      <c r="AW31" s="394"/>
      <c r="AX31" s="394"/>
      <c r="AY31" s="394"/>
      <c r="AZ31" s="398"/>
      <c r="BA31" s="398"/>
      <c r="BB31" s="398"/>
      <c r="BC31" s="397"/>
      <c r="BD31" s="397"/>
      <c r="BE31" s="394"/>
      <c r="BF31" s="394"/>
    </row>
    <row r="32" spans="1:58" s="80" customFormat="1" ht="11.25" customHeight="1" x14ac:dyDescent="0.2">
      <c r="A32" s="88"/>
      <c r="B32" s="88"/>
      <c r="C32" s="88"/>
      <c r="D32" s="91"/>
      <c r="E32" s="90"/>
      <c r="F32" s="92"/>
      <c r="G32" s="88"/>
      <c r="H32" s="88"/>
      <c r="I32" s="88"/>
      <c r="J32" s="88"/>
      <c r="K32" s="88"/>
      <c r="L32" s="90"/>
      <c r="M32" s="87"/>
      <c r="N32" s="339" t="str">
        <f t="shared" si="15"/>
        <v>SW</v>
      </c>
      <c r="O32" s="339" t="str">
        <f t="shared" si="16"/>
        <v>5Y</v>
      </c>
      <c r="P32" s="343" t="str">
        <f t="shared" si="17"/>
        <v>obj_00bbe#0002</v>
      </c>
      <c r="Q32" s="339" t="b">
        <f t="shared" si="18"/>
        <v>1</v>
      </c>
      <c r="R32" s="347">
        <v>1</v>
      </c>
      <c r="S32" s="347">
        <v>1</v>
      </c>
      <c r="T32" s="100" t="str">
        <v>obj_00bd0</v>
      </c>
      <c r="U32" s="100" t="str">
        <f>_xll.qlRateHelperQuoteName(T32)</f>
        <v/>
      </c>
      <c r="V32" s="337">
        <f>_xll.qlRateHelperRate(T32,_xll.ohTrigger(Trigger,TriggerSTD))</f>
        <v>1.71338818E-2</v>
      </c>
      <c r="W32" s="337" t="str">
        <f>IFERROR(_xll.qlFuturesRateHelperConvexityAdjustment(T32,Trigger),"--")</f>
        <v>--</v>
      </c>
      <c r="X32" s="101">
        <f>_xll.qlRateHelperEarliestDate(T32,Trigger)</f>
        <v>42187</v>
      </c>
      <c r="Y32" s="101">
        <f>_xll.qlRateHelperLatestDate(T32,Trigger)</f>
        <v>48764</v>
      </c>
      <c r="Z32" s="246">
        <v>1.748433171517861E-2</v>
      </c>
      <c r="AD32" s="250"/>
      <c r="AM32" s="394"/>
      <c r="AN32" s="394"/>
      <c r="AO32" s="394"/>
      <c r="AP32" s="394"/>
      <c r="AQ32" s="394"/>
      <c r="AR32" s="394"/>
      <c r="AS32" s="394"/>
      <c r="AT32" s="394"/>
      <c r="AU32" s="394"/>
      <c r="AV32" s="394"/>
      <c r="AW32" s="394"/>
      <c r="AX32" s="394"/>
      <c r="AY32" s="394"/>
      <c r="AZ32" s="398"/>
      <c r="BA32" s="398"/>
      <c r="BB32" s="398"/>
      <c r="BC32" s="397"/>
      <c r="BD32" s="397"/>
      <c r="BE32" s="394"/>
      <c r="BF32" s="394"/>
    </row>
    <row r="33" spans="1:58" s="80" customFormat="1" ht="11.25" customHeight="1" x14ac:dyDescent="0.2">
      <c r="A33" s="88"/>
      <c r="B33" s="88"/>
      <c r="C33" s="88"/>
      <c r="D33" s="88"/>
      <c r="E33" s="88"/>
      <c r="F33" s="88"/>
      <c r="G33" s="88"/>
      <c r="H33" s="86" t="s">
        <v>3</v>
      </c>
      <c r="I33" s="61" t="s">
        <v>4</v>
      </c>
      <c r="J33" s="61"/>
      <c r="K33" s="393" t="str">
        <f>_xll.qlEuribor(,SwapTenor,,,Trigger)</f>
        <v>obj_00bb0#0002</v>
      </c>
      <c r="N33" s="339" t="str">
        <f t="shared" si="15"/>
        <v>SW</v>
      </c>
      <c r="O33" s="339" t="str">
        <f t="shared" si="16"/>
        <v>6Y</v>
      </c>
      <c r="P33" s="343" t="str">
        <f t="shared" si="17"/>
        <v>obj_00be0#0002</v>
      </c>
      <c r="Q33" s="339" t="b">
        <f t="shared" si="18"/>
        <v>1</v>
      </c>
      <c r="R33" s="347">
        <v>1</v>
      </c>
      <c r="S33" s="347">
        <v>1</v>
      </c>
      <c r="T33" s="100" t="str">
        <v>obj_00bdf</v>
      </c>
      <c r="U33" s="100" t="str">
        <f>_xll.qlRateHelperQuoteName(T33)</f>
        <v/>
      </c>
      <c r="V33" s="337">
        <f>_xll.qlRateHelperRate(T33,_xll.ohTrigger(Trigger,TriggerSTD))</f>
        <v>1.7371267570000001E-2</v>
      </c>
      <c r="W33" s="337" t="str">
        <f>IFERROR(_xll.qlFuturesRateHelperConvexityAdjustment(T33,Trigger),"--")</f>
        <v>--</v>
      </c>
      <c r="X33" s="101">
        <f>_xll.qlRateHelperEarliestDate(T33,Trigger)</f>
        <v>42187</v>
      </c>
      <c r="Y33" s="101">
        <f>_xll.qlRateHelperLatestDate(T33,Trigger)</f>
        <v>49128</v>
      </c>
      <c r="Z33" s="246">
        <v>1.7730105513816121E-2</v>
      </c>
      <c r="AD33" s="250"/>
      <c r="AM33" s="394"/>
      <c r="AN33" s="394"/>
      <c r="AO33" s="394"/>
      <c r="AP33" s="394"/>
      <c r="AQ33" s="394"/>
      <c r="AR33" s="394"/>
      <c r="AS33" s="394"/>
      <c r="AT33" s="394"/>
      <c r="AU33" s="394"/>
      <c r="AV33" s="394"/>
      <c r="AW33" s="394"/>
      <c r="AX33" s="394"/>
      <c r="AY33" s="394"/>
      <c r="AZ33" s="398"/>
      <c r="BA33" s="398"/>
      <c r="BB33" s="398"/>
      <c r="BC33" s="397"/>
      <c r="BD33" s="397"/>
      <c r="BE33" s="394"/>
      <c r="BF33" s="394"/>
    </row>
    <row r="34" spans="1:58" s="80" customFormat="1" ht="11.25" customHeight="1" x14ac:dyDescent="0.2">
      <c r="A34" s="61" t="s">
        <v>12</v>
      </c>
      <c r="B34" s="61" t="s">
        <v>228</v>
      </c>
      <c r="C34" s="61" t="s">
        <v>229</v>
      </c>
      <c r="D34" s="61" t="s">
        <v>50</v>
      </c>
      <c r="E34" s="61" t="s">
        <v>241</v>
      </c>
      <c r="F34" s="61" t="s">
        <v>244</v>
      </c>
      <c r="G34" s="61" t="s">
        <v>6</v>
      </c>
      <c r="H34" s="61" t="s">
        <v>245</v>
      </c>
      <c r="I34" s="61" t="s">
        <v>242</v>
      </c>
      <c r="J34" s="61" t="s">
        <v>243</v>
      </c>
      <c r="K34" s="61" t="s">
        <v>38</v>
      </c>
      <c r="L34" s="61" t="s">
        <v>42</v>
      </c>
      <c r="N34" s="339" t="str">
        <f t="shared" si="15"/>
        <v>SW</v>
      </c>
      <c r="O34" s="339" t="str">
        <f t="shared" si="16"/>
        <v>7Y</v>
      </c>
      <c r="P34" s="343" t="str">
        <f t="shared" si="17"/>
        <v>obj_00bc2#0002</v>
      </c>
      <c r="Q34" s="339" t="b">
        <f t="shared" si="18"/>
        <v>1</v>
      </c>
      <c r="R34" s="347">
        <v>1</v>
      </c>
      <c r="S34" s="347">
        <v>1</v>
      </c>
      <c r="T34" s="100" t="str">
        <v>obj_00bde</v>
      </c>
      <c r="U34" s="100" t="str">
        <f>_xll.qlRateHelperQuoteName(T34)</f>
        <v/>
      </c>
      <c r="V34" s="337">
        <f>_xll.qlRateHelperRate(T34,_xll.ohTrigger(Trigger,TriggerSTD))</f>
        <v>1.755E-2</v>
      </c>
      <c r="W34" s="337" t="str">
        <f>IFERROR(_xll.qlFuturesRateHelperConvexityAdjustment(T34,Trigger),"--")</f>
        <v>--</v>
      </c>
      <c r="X34" s="101">
        <f>_xll.qlRateHelperEarliestDate(T34,Trigger)</f>
        <v>42187</v>
      </c>
      <c r="Y34" s="101">
        <f>_xll.qlRateHelperLatestDate(T34,Trigger)</f>
        <v>49492</v>
      </c>
      <c r="Z34" s="246">
        <v>1.7911215372748052E-2</v>
      </c>
      <c r="AD34" s="250"/>
      <c r="AM34" s="394"/>
      <c r="AN34" s="394"/>
      <c r="AO34" s="394"/>
      <c r="AP34" s="394"/>
      <c r="AQ34" s="394"/>
      <c r="AR34" s="394"/>
      <c r="AS34" s="394"/>
      <c r="AT34" s="394"/>
      <c r="AU34" s="394"/>
      <c r="AV34" s="394"/>
      <c r="AW34" s="394"/>
      <c r="AX34" s="394"/>
      <c r="AY34" s="394"/>
      <c r="AZ34" s="398"/>
      <c r="BA34" s="398"/>
      <c r="BB34" s="398"/>
      <c r="BC34" s="397"/>
      <c r="BD34" s="397"/>
      <c r="BE34" s="394"/>
      <c r="BF34" s="394"/>
    </row>
    <row r="35" spans="1:58" s="80" customFormat="1" ht="11.25" customHeight="1" x14ac:dyDescent="0.2">
      <c r="A35" s="279" t="s">
        <v>235</v>
      </c>
      <c r="B35" s="316" t="str">
        <f t="array" ref="B35:B100">_xll.ohFilter(Quote!AP4:AP102,Quote!AO4:AO102="SW")</f>
        <v>1Y</v>
      </c>
      <c r="C35" s="278" t="str">
        <f t="array" ref="C35:C100">_xll.ohFilter(PastedValue!E2:E62,PastedValue!A2:A62="Sw")</f>
        <v>3Y</v>
      </c>
      <c r="D35" s="278" t="str">
        <f t="shared" ref="D35:D66" si="19">IF(DataSelect="Reference",$C35,$B35)</f>
        <v>3Y</v>
      </c>
      <c r="E35" s="326" t="s">
        <v>8</v>
      </c>
      <c r="F35" s="320" t="s">
        <v>9</v>
      </c>
      <c r="G35" s="278" t="s">
        <v>10</v>
      </c>
      <c r="H35" s="320" t="s">
        <v>11</v>
      </c>
      <c r="I35" s="321">
        <f t="array" ref="I35:I100">_xll.ohFilter(PastedValue!R2:R62,PastedValue!K2:K62="Sw")/100</f>
        <v>2.1700000000000001E-3</v>
      </c>
      <c r="J35" s="321" t="str">
        <f t="shared" ref="J35:J66" si="20">Currency&amp;"AB"&amp;SUBSTITUTE(SwapTenor,"M","R")&amp;B35&amp;"="</f>
        <v>EURAB6R1Y=</v>
      </c>
      <c r="K35" s="322" t="str">
        <f>IFERROR(_xll.qlSwapRateHelper2(,IF(DataSelect="Reference",$I35,J35),,$D35,Calendar,$G35,$F35,$H35,$K$33,0,E35,Discounting,Permanent,_xll.ohTrigger(Trigger,DataSelect),ObjectOverwrite),"--")</f>
        <v>obj_00bbd#0002</v>
      </c>
      <c r="L35" s="275" t="b">
        <f>IF(K35="--",FALSE,TRUE)</f>
        <v>1</v>
      </c>
      <c r="N35" s="339" t="str">
        <f t="shared" si="15"/>
        <v>SW</v>
      </c>
      <c r="O35" s="339" t="str">
        <f t="shared" si="16"/>
        <v>8Y</v>
      </c>
      <c r="P35" s="343" t="str">
        <f t="shared" si="17"/>
        <v>obj_00bdb#0002</v>
      </c>
      <c r="Q35" s="339" t="b">
        <f t="shared" si="18"/>
        <v>1</v>
      </c>
      <c r="R35" s="347">
        <v>1</v>
      </c>
      <c r="S35" s="347">
        <v>1</v>
      </c>
      <c r="T35" s="100" t="str">
        <v>obj_00bbf</v>
      </c>
      <c r="U35" s="100" t="str">
        <f>_xll.qlRateHelperQuoteName(T35)</f>
        <v/>
      </c>
      <c r="V35" s="337">
        <f>_xll.qlRateHelperRate(T35,_xll.ohTrigger(Trigger,TriggerSTD))</f>
        <v>1.7679846280000001E-2</v>
      </c>
      <c r="W35" s="337" t="str">
        <f>IFERROR(_xll.qlFuturesRateHelperConvexityAdjustment(T35,Trigger),"--")</f>
        <v>--</v>
      </c>
      <c r="X35" s="101">
        <f>_xll.qlRateHelperEarliestDate(T35,Trigger)</f>
        <v>42187</v>
      </c>
      <c r="Y35" s="101">
        <f>_xll.qlRateHelperLatestDate(T35,Trigger)</f>
        <v>49858</v>
      </c>
      <c r="Z35" s="246">
        <v>1.8035765599341134E-2</v>
      </c>
      <c r="AD35" s="250"/>
      <c r="AM35" s="394"/>
      <c r="AN35" s="394"/>
      <c r="AO35" s="394"/>
      <c r="AP35" s="394"/>
      <c r="AQ35" s="394"/>
      <c r="AR35" s="394"/>
      <c r="AS35" s="394"/>
      <c r="AT35" s="394"/>
      <c r="AU35" s="394"/>
      <c r="AV35" s="394"/>
      <c r="AW35" s="394"/>
      <c r="AX35" s="394"/>
      <c r="AY35" s="394"/>
      <c r="AZ35" s="398"/>
      <c r="BA35" s="398"/>
      <c r="BB35" s="398"/>
      <c r="BC35" s="397"/>
      <c r="BD35" s="397"/>
      <c r="BE35" s="394"/>
      <c r="BF35" s="394"/>
    </row>
    <row r="36" spans="1:58" s="80" customFormat="1" ht="11.25" customHeight="1" x14ac:dyDescent="0.2">
      <c r="A36" s="285" t="s">
        <v>235</v>
      </c>
      <c r="B36" s="317" t="str">
        <v>2Y</v>
      </c>
      <c r="C36" s="284" t="str">
        <v>4Y</v>
      </c>
      <c r="D36" s="284" t="str">
        <f t="shared" si="19"/>
        <v>4Y</v>
      </c>
      <c r="E36" s="284" t="s">
        <v>8</v>
      </c>
      <c r="F36" s="323" t="s">
        <v>9</v>
      </c>
      <c r="G36" s="284" t="s">
        <v>10</v>
      </c>
      <c r="H36" s="323" t="s">
        <v>11</v>
      </c>
      <c r="I36" s="324">
        <v>3.5599999999999998E-3</v>
      </c>
      <c r="J36" s="324" t="str">
        <f t="shared" si="20"/>
        <v>EURAB6R2Y=</v>
      </c>
      <c r="K36" s="325" t="str">
        <f>IFERROR(_xll.qlSwapRateHelper2(,IF(DataSelect="Reference",$I36,J36),,$D36,Calendar,$G36,$F36,$H36,$K$33,0,E36,Discounting,Permanent,_xll.ohTrigger(Trigger,DataSelect),ObjectOverwrite),"--")</f>
        <v>obj_00bba#0002</v>
      </c>
      <c r="L36" s="281" t="b">
        <f t="shared" ref="L36:L99" si="21">IF(K36="--",FALSE,TRUE)</f>
        <v>1</v>
      </c>
      <c r="N36" s="339" t="str">
        <f t="shared" si="15"/>
        <v>SW</v>
      </c>
      <c r="O36" s="339" t="str">
        <f t="shared" si="16"/>
        <v>9Y</v>
      </c>
      <c r="P36" s="343" t="str">
        <f t="shared" si="17"/>
        <v>obj_00bc6#0002</v>
      </c>
      <c r="Q36" s="339" t="b">
        <f t="shared" si="18"/>
        <v>1</v>
      </c>
      <c r="R36" s="347">
        <v>1</v>
      </c>
      <c r="S36" s="347">
        <v>1</v>
      </c>
      <c r="T36" s="100" t="str">
        <v>obj_00bc1</v>
      </c>
      <c r="U36" s="100" t="str">
        <f>_xll.qlRateHelperQuoteName(T36)</f>
        <v/>
      </c>
      <c r="V36" s="337">
        <f>_xll.qlRateHelperRate(T36,_xll.ohTrigger(Trigger,TriggerSTD))</f>
        <v>1.7767637620000002E-2</v>
      </c>
      <c r="W36" s="337" t="str">
        <f>IFERROR(_xll.qlFuturesRateHelperConvexityAdjustment(T36,Trigger),"--")</f>
        <v>--</v>
      </c>
      <c r="X36" s="101">
        <f>_xll.qlRateHelperEarliestDate(T36,Trigger)</f>
        <v>42187</v>
      </c>
      <c r="Y36" s="101">
        <f>_xll.qlRateHelperLatestDate(T36,Trigger)</f>
        <v>50223</v>
      </c>
      <c r="Z36" s="246">
        <v>1.8115921897947612E-2</v>
      </c>
      <c r="AD36" s="250"/>
      <c r="AM36" s="394"/>
      <c r="AN36" s="394"/>
      <c r="AO36" s="394"/>
      <c r="AP36" s="394"/>
      <c r="AQ36" s="394"/>
      <c r="AR36" s="394"/>
      <c r="AS36" s="394"/>
      <c r="AT36" s="394"/>
      <c r="AU36" s="394"/>
      <c r="AV36" s="394"/>
      <c r="AW36" s="394"/>
      <c r="AX36" s="394"/>
      <c r="AY36" s="394"/>
      <c r="AZ36" s="398"/>
      <c r="BA36" s="398"/>
      <c r="BB36" s="398"/>
      <c r="BC36" s="397"/>
      <c r="BD36" s="397"/>
      <c r="BE36" s="394"/>
      <c r="BF36" s="394"/>
    </row>
    <row r="37" spans="1:58" s="80" customFormat="1" ht="11.25" customHeight="1" x14ac:dyDescent="0.2">
      <c r="A37" s="285" t="s">
        <v>235</v>
      </c>
      <c r="B37" s="317" t="str">
        <v>3Y</v>
      </c>
      <c r="C37" s="284" t="str">
        <v>5Y</v>
      </c>
      <c r="D37" s="284" t="str">
        <f t="shared" si="19"/>
        <v>5Y</v>
      </c>
      <c r="E37" s="284" t="s">
        <v>8</v>
      </c>
      <c r="F37" s="323" t="s">
        <v>9</v>
      </c>
      <c r="G37" s="284" t="s">
        <v>10</v>
      </c>
      <c r="H37" s="323" t="s">
        <v>11</v>
      </c>
      <c r="I37" s="324">
        <v>5.1600000000000005E-3</v>
      </c>
      <c r="J37" s="324" t="str">
        <f t="shared" si="20"/>
        <v>EURAB6R3Y=</v>
      </c>
      <c r="K37" s="325" t="str">
        <f>IFERROR(_xll.qlSwapRateHelper2(,IF(DataSelect="Reference",$I37,J37),,$D37,Calendar,$G37,$F37,$H37,$K$33,0,E37,Discounting,Permanent,_xll.ohTrigger(Trigger,DataSelect),ObjectOverwrite),"--")</f>
        <v>obj_00bcc#0002</v>
      </c>
      <c r="L37" s="281" t="b">
        <f t="shared" si="21"/>
        <v>1</v>
      </c>
      <c r="N37" s="339" t="str">
        <f t="shared" si="15"/>
        <v>SW</v>
      </c>
      <c r="O37" s="339" t="str">
        <f t="shared" si="16"/>
        <v>10Y</v>
      </c>
      <c r="P37" s="343" t="str">
        <f t="shared" si="17"/>
        <v>obj_00bbc#0002</v>
      </c>
      <c r="Q37" s="339" t="b">
        <f t="shared" si="18"/>
        <v>1</v>
      </c>
      <c r="R37" s="347">
        <v>1</v>
      </c>
      <c r="S37" s="347">
        <v>1</v>
      </c>
      <c r="T37" s="100" t="str">
        <v>obj_00bc0</v>
      </c>
      <c r="U37" s="100" t="str">
        <f>_xll.qlRateHelperQuoteName(T37)</f>
        <v/>
      </c>
      <c r="V37" s="337">
        <f>_xll.qlRateHelperRate(T37,_xll.ohTrigger(Trigger,TriggerSTD))</f>
        <v>1.782604325E-2</v>
      </c>
      <c r="W37" s="337" t="str">
        <f>IFERROR(_xll.qlFuturesRateHelperConvexityAdjustment(T37,Trigger),"--")</f>
        <v>--</v>
      </c>
      <c r="X37" s="101">
        <f>_xll.qlRateHelperEarliestDate(T37,Trigger)</f>
        <v>42187</v>
      </c>
      <c r="Y37" s="101">
        <f>_xll.qlRateHelperLatestDate(T37,Trigger)</f>
        <v>50588</v>
      </c>
      <c r="Z37" s="246">
        <v>1.816350480409094E-2</v>
      </c>
      <c r="AD37" s="250"/>
      <c r="AM37" s="394"/>
      <c r="AN37" s="394"/>
      <c r="AO37" s="394"/>
      <c r="AP37" s="394"/>
      <c r="AQ37" s="394"/>
      <c r="AR37" s="394"/>
      <c r="AS37" s="394"/>
      <c r="AT37" s="394"/>
      <c r="AU37" s="394"/>
      <c r="AV37" s="394"/>
      <c r="AW37" s="394"/>
      <c r="AX37" s="394"/>
      <c r="AY37" s="394"/>
      <c r="AZ37" s="398"/>
      <c r="BA37" s="398"/>
      <c r="BB37" s="398"/>
      <c r="BC37" s="397"/>
      <c r="BD37" s="397"/>
      <c r="BE37" s="394"/>
      <c r="BF37" s="394"/>
    </row>
    <row r="38" spans="1:58" s="80" customFormat="1" ht="11.25" customHeight="1" x14ac:dyDescent="0.2">
      <c r="A38" s="285" t="s">
        <v>235</v>
      </c>
      <c r="B38" s="317" t="str">
        <v>4Y</v>
      </c>
      <c r="C38" s="284" t="str">
        <v>6Y</v>
      </c>
      <c r="D38" s="284" t="str">
        <f t="shared" si="19"/>
        <v>6Y</v>
      </c>
      <c r="E38" s="284" t="s">
        <v>8</v>
      </c>
      <c r="F38" s="323" t="s">
        <v>9</v>
      </c>
      <c r="G38" s="284" t="s">
        <v>10</v>
      </c>
      <c r="H38" s="323" t="s">
        <v>11</v>
      </c>
      <c r="I38" s="324">
        <v>6.8000000000000005E-3</v>
      </c>
      <c r="J38" s="324" t="str">
        <f t="shared" si="20"/>
        <v>EURAB6R4Y=</v>
      </c>
      <c r="K38" s="325" t="str">
        <f>IFERROR(_xll.qlSwapRateHelper2(,IF(DataSelect="Reference",$I38,J38),,$D38,Calendar,$G38,$F38,$H38,$K$33,0,E38,Discounting,Permanent,_xll.ohTrigger(Trigger,DataSelect),ObjectOverwrite),"--")</f>
        <v>obj_00bb9#0002</v>
      </c>
      <c r="L38" s="281" t="b">
        <f t="shared" si="21"/>
        <v>1</v>
      </c>
      <c r="N38" s="339" t="str">
        <f t="shared" si="15"/>
        <v>SW</v>
      </c>
      <c r="O38" s="339" t="str">
        <f t="shared" si="16"/>
        <v>11Y</v>
      </c>
      <c r="P38" s="343" t="str">
        <f t="shared" si="17"/>
        <v>obj_00bdd#0002</v>
      </c>
      <c r="Q38" s="339" t="b">
        <f t="shared" si="18"/>
        <v>1</v>
      </c>
      <c r="R38" s="347">
        <v>1</v>
      </c>
      <c r="S38" s="347">
        <v>1</v>
      </c>
      <c r="T38" s="100" t="str">
        <v>obj_00bc3</v>
      </c>
      <c r="U38" s="100" t="str">
        <f>_xll.qlRateHelperQuoteName(T38)</f>
        <v/>
      </c>
      <c r="V38" s="337">
        <f>_xll.qlRateHelperRate(T38,_xll.ohTrigger(Trigger,TriggerSTD))</f>
        <v>1.7863857780000002E-2</v>
      </c>
      <c r="W38" s="337" t="str">
        <f>IFERROR(_xll.qlFuturesRateHelperConvexityAdjustment(T38,Trigger),"--")</f>
        <v>--</v>
      </c>
      <c r="X38" s="101">
        <f>_xll.qlRateHelperEarliestDate(T38,Trigger)</f>
        <v>42187</v>
      </c>
      <c r="Y38" s="101">
        <f>_xll.qlRateHelperLatestDate(T38,Trigger)</f>
        <v>50955</v>
      </c>
      <c r="Z38" s="246">
        <v>1.8188473824025043E-2</v>
      </c>
      <c r="AD38" s="250"/>
      <c r="AM38" s="394"/>
      <c r="AN38" s="394"/>
      <c r="AO38" s="394"/>
      <c r="AP38" s="394"/>
      <c r="AQ38" s="394"/>
      <c r="AR38" s="394"/>
      <c r="AS38" s="394"/>
      <c r="AT38" s="394"/>
      <c r="AU38" s="394"/>
      <c r="AV38" s="394"/>
      <c r="AW38" s="394"/>
      <c r="AX38" s="394"/>
      <c r="AY38" s="394"/>
      <c r="AZ38" s="398"/>
      <c r="BA38" s="398"/>
      <c r="BB38" s="398"/>
      <c r="BC38" s="397"/>
      <c r="BD38" s="397"/>
      <c r="BE38" s="394"/>
      <c r="BF38" s="394"/>
    </row>
    <row r="39" spans="1:58" s="80" customFormat="1" ht="11.25" customHeight="1" x14ac:dyDescent="0.2">
      <c r="A39" s="285" t="s">
        <v>235</v>
      </c>
      <c r="B39" s="317" t="str">
        <v>5Y</v>
      </c>
      <c r="C39" s="284" t="str">
        <v>7Y</v>
      </c>
      <c r="D39" s="284" t="str">
        <f t="shared" si="19"/>
        <v>7Y</v>
      </c>
      <c r="E39" s="284" t="s">
        <v>8</v>
      </c>
      <c r="F39" s="323" t="s">
        <v>9</v>
      </c>
      <c r="G39" s="284" t="s">
        <v>10</v>
      </c>
      <c r="H39" s="323" t="s">
        <v>11</v>
      </c>
      <c r="I39" s="324">
        <v>8.369999999999999E-3</v>
      </c>
      <c r="J39" s="324" t="str">
        <f t="shared" si="20"/>
        <v>EURAB6R5Y=</v>
      </c>
      <c r="K39" s="325" t="str">
        <f>IFERROR(_xll.qlSwapRateHelper2(,IF(DataSelect="Reference",$I39,J39),,$D39,Calendar,$G39,$F39,$H39,$K$33,0,E39,Discounting,Permanent,_xll.ohTrigger(Trigger,DataSelect),ObjectOverwrite),"--")</f>
        <v>obj_00bbe#0002</v>
      </c>
      <c r="L39" s="281" t="b">
        <f t="shared" si="21"/>
        <v>1</v>
      </c>
      <c r="N39" s="339" t="str">
        <f t="shared" si="15"/>
        <v>SW</v>
      </c>
      <c r="O39" s="339" t="str">
        <f t="shared" si="16"/>
        <v>12Y</v>
      </c>
      <c r="P39" s="343" t="str">
        <f t="shared" si="17"/>
        <v>obj_00bcd#0002</v>
      </c>
      <c r="Q39" s="339" t="b">
        <f t="shared" si="18"/>
        <v>1</v>
      </c>
      <c r="R39" s="347">
        <v>1</v>
      </c>
      <c r="S39" s="347">
        <v>1</v>
      </c>
      <c r="T39" s="100" t="str">
        <v>obj_00bc7</v>
      </c>
      <c r="U39" s="100" t="str">
        <f>_xll.qlRateHelperQuoteName(T39)</f>
        <v/>
      </c>
      <c r="V39" s="337">
        <f>_xll.qlRateHelperRate(T39,_xll.ohTrigger(Trigger,TriggerSTD))</f>
        <v>1.789E-2</v>
      </c>
      <c r="W39" s="337" t="str">
        <f>IFERROR(_xll.qlFuturesRateHelperConvexityAdjustment(T39,Trigger),"--")</f>
        <v>--</v>
      </c>
      <c r="X39" s="101">
        <f>_xll.qlRateHelperEarliestDate(T39,Trigger)</f>
        <v>42187</v>
      </c>
      <c r="Y39" s="101">
        <f>_xll.qlRateHelperLatestDate(T39,Trigger)</f>
        <v>51319</v>
      </c>
      <c r="Z39" s="246">
        <v>1.819929156888335E-2</v>
      </c>
      <c r="AD39" s="250"/>
      <c r="AM39" s="394"/>
      <c r="AN39" s="394"/>
      <c r="AO39" s="394"/>
      <c r="AP39" s="394"/>
      <c r="AQ39" s="394"/>
      <c r="AR39" s="394"/>
      <c r="AS39" s="394"/>
      <c r="AT39" s="394"/>
      <c r="AU39" s="394"/>
      <c r="AV39" s="394"/>
      <c r="AW39" s="394"/>
      <c r="AX39" s="394"/>
      <c r="AY39" s="394"/>
      <c r="AZ39" s="398"/>
      <c r="BA39" s="398"/>
      <c r="BB39" s="398"/>
      <c r="BC39" s="397"/>
      <c r="BD39" s="397"/>
      <c r="BE39" s="394"/>
      <c r="BF39" s="394"/>
    </row>
    <row r="40" spans="1:58" s="80" customFormat="1" ht="11.25" customHeight="1" x14ac:dyDescent="0.2">
      <c r="A40" s="285" t="s">
        <v>235</v>
      </c>
      <c r="B40" s="317" t="str">
        <v>6Y</v>
      </c>
      <c r="C40" s="284" t="str">
        <v>8Y</v>
      </c>
      <c r="D40" s="284" t="str">
        <f t="shared" si="19"/>
        <v>8Y</v>
      </c>
      <c r="E40" s="284" t="s">
        <v>8</v>
      </c>
      <c r="F40" s="323" t="s">
        <v>9</v>
      </c>
      <c r="G40" s="284" t="s">
        <v>10</v>
      </c>
      <c r="H40" s="323" t="s">
        <v>11</v>
      </c>
      <c r="I40" s="324">
        <v>9.8300000000000002E-3</v>
      </c>
      <c r="J40" s="324" t="str">
        <f t="shared" si="20"/>
        <v>EURAB6R6Y=</v>
      </c>
      <c r="K40" s="325" t="str">
        <f>IFERROR(_xll.qlSwapRateHelper2(,IF(DataSelect="Reference",$I40,J40),,$D40,Calendar,$G40,$F40,$H40,$K$33,0,E40,Discounting,Permanent,_xll.ohTrigger(Trigger,DataSelect),ObjectOverwrite),"--")</f>
        <v>obj_00be0#0002</v>
      </c>
      <c r="L40" s="281" t="b">
        <f t="shared" si="21"/>
        <v>1</v>
      </c>
      <c r="N40" s="339" t="str">
        <f t="shared" si="15"/>
        <v>SW</v>
      </c>
      <c r="O40" s="339" t="str">
        <f t="shared" si="16"/>
        <v>13Y</v>
      </c>
      <c r="P40" s="343" t="str">
        <f t="shared" si="17"/>
        <v>obj_00bca#0002</v>
      </c>
      <c r="Q40" s="339" t="b">
        <f t="shared" si="18"/>
        <v>1</v>
      </c>
      <c r="R40" s="347">
        <v>1</v>
      </c>
      <c r="S40" s="347">
        <v>1</v>
      </c>
      <c r="T40" s="100" t="str">
        <v>obj_00bcf</v>
      </c>
      <c r="U40" s="100" t="str">
        <f>_xll.qlRateHelperQuoteName(T40)</f>
        <v/>
      </c>
      <c r="V40" s="337">
        <f>_xll.qlRateHelperRate(T40,_xll.ohTrigger(Trigger,TriggerSTD))</f>
        <v>1.790691656E-2</v>
      </c>
      <c r="W40" s="337" t="str">
        <f>IFERROR(_xll.qlFuturesRateHelperConvexityAdjustment(T40,Trigger),"--")</f>
        <v>--</v>
      </c>
      <c r="X40" s="101">
        <f>_xll.qlRateHelperEarliestDate(T40,Trigger)</f>
        <v>42187</v>
      </c>
      <c r="Y40" s="101">
        <f>_xll.qlRateHelperLatestDate(T40,Trigger)</f>
        <v>51684</v>
      </c>
      <c r="Z40" s="246">
        <v>1.8202473108802585E-2</v>
      </c>
      <c r="AD40" s="250"/>
      <c r="AM40" s="394"/>
      <c r="AN40" s="394"/>
      <c r="AO40" s="394"/>
      <c r="AP40" s="394"/>
      <c r="AQ40" s="394"/>
      <c r="AR40" s="394"/>
      <c r="AS40" s="394"/>
      <c r="AT40" s="394"/>
      <c r="AU40" s="394"/>
      <c r="AV40" s="394"/>
      <c r="AW40" s="394"/>
      <c r="AX40" s="394"/>
      <c r="AY40" s="394"/>
      <c r="AZ40" s="398"/>
      <c r="BA40" s="398"/>
      <c r="BB40" s="398"/>
      <c r="BC40" s="397"/>
      <c r="BD40" s="397"/>
      <c r="BE40" s="394"/>
      <c r="BF40" s="394"/>
    </row>
    <row r="41" spans="1:58" s="80" customFormat="1" ht="11.25" customHeight="1" x14ac:dyDescent="0.2">
      <c r="A41" s="285" t="s">
        <v>235</v>
      </c>
      <c r="B41" s="317" t="str">
        <v>7Y</v>
      </c>
      <c r="C41" s="284" t="str">
        <v>9Y</v>
      </c>
      <c r="D41" s="284" t="str">
        <f t="shared" si="19"/>
        <v>9Y</v>
      </c>
      <c r="E41" s="284" t="s">
        <v>8</v>
      </c>
      <c r="F41" s="323" t="s">
        <v>9</v>
      </c>
      <c r="G41" s="284" t="s">
        <v>10</v>
      </c>
      <c r="H41" s="323" t="s">
        <v>11</v>
      </c>
      <c r="I41" s="324">
        <v>1.1129999999999999E-2</v>
      </c>
      <c r="J41" s="324" t="str">
        <f t="shared" si="20"/>
        <v>EURAB6R7Y=</v>
      </c>
      <c r="K41" s="325" t="str">
        <f>IFERROR(_xll.qlSwapRateHelper2(,IF(DataSelect="Reference",$I41,J41),,$D41,Calendar,$G41,$F41,$H41,$K$33,0,E41,Discounting,Permanent,_xll.ohTrigger(Trigger,DataSelect),ObjectOverwrite),"--")</f>
        <v>obj_00bc2#0002</v>
      </c>
      <c r="L41" s="281" t="b">
        <f t="shared" si="21"/>
        <v>1</v>
      </c>
      <c r="N41" s="339" t="str">
        <f t="shared" si="15"/>
        <v>SW</v>
      </c>
      <c r="O41" s="339" t="str">
        <f t="shared" si="16"/>
        <v>14Y</v>
      </c>
      <c r="P41" s="343" t="str">
        <f t="shared" si="17"/>
        <v>obj_00bda#0002</v>
      </c>
      <c r="Q41" s="339" t="b">
        <f t="shared" si="18"/>
        <v>1</v>
      </c>
      <c r="R41" s="347">
        <v>1</v>
      </c>
      <c r="S41" s="347">
        <v>1</v>
      </c>
      <c r="T41" s="100" t="str">
        <v>obj_00bd1</v>
      </c>
      <c r="U41" s="100" t="str">
        <f>_xll.qlRateHelperQuoteName(T41)</f>
        <v/>
      </c>
      <c r="V41" s="337">
        <f>_xll.qlRateHelperRate(T41,_xll.ohTrigger(Trigger,TriggerSTD))</f>
        <v>1.7920374539999999E-2</v>
      </c>
      <c r="W41" s="337" t="str">
        <f>IFERROR(_xll.qlFuturesRateHelperConvexityAdjustment(T41,Trigger),"--")</f>
        <v>--</v>
      </c>
      <c r="X41" s="101">
        <f>_xll.qlRateHelperEarliestDate(T41,Trigger)</f>
        <v>42187</v>
      </c>
      <c r="Y41" s="101">
        <f>_xll.qlRateHelperLatestDate(T41,Trigger)</f>
        <v>52049</v>
      </c>
      <c r="Z41" s="246">
        <v>1.8202753226405192E-2</v>
      </c>
      <c r="AD41" s="250"/>
      <c r="AM41" s="394"/>
      <c r="AN41" s="394"/>
      <c r="AO41" s="394"/>
      <c r="AP41" s="394"/>
      <c r="AQ41" s="394"/>
      <c r="AR41" s="394"/>
      <c r="AS41" s="394"/>
      <c r="AT41" s="394"/>
      <c r="AU41" s="394"/>
      <c r="AV41" s="394"/>
      <c r="AW41" s="394"/>
      <c r="AX41" s="394"/>
      <c r="AY41" s="394"/>
      <c r="AZ41" s="398"/>
      <c r="BA41" s="398"/>
      <c r="BB41" s="398"/>
      <c r="BC41" s="397"/>
      <c r="BD41" s="397"/>
      <c r="BE41" s="394"/>
      <c r="BF41" s="394"/>
    </row>
    <row r="42" spans="1:58" s="80" customFormat="1" ht="11.25" customHeight="1" x14ac:dyDescent="0.2">
      <c r="A42" s="285" t="s">
        <v>235</v>
      </c>
      <c r="B42" s="317" t="str">
        <v>8Y</v>
      </c>
      <c r="C42" s="284" t="str">
        <v>10Y</v>
      </c>
      <c r="D42" s="284" t="str">
        <f t="shared" si="19"/>
        <v>10Y</v>
      </c>
      <c r="E42" s="284" t="s">
        <v>8</v>
      </c>
      <c r="F42" s="323" t="s">
        <v>9</v>
      </c>
      <c r="G42" s="284" t="s">
        <v>10</v>
      </c>
      <c r="H42" s="323" t="s">
        <v>11</v>
      </c>
      <c r="I42" s="324">
        <v>1.2270000000000001E-2</v>
      </c>
      <c r="J42" s="324" t="str">
        <f t="shared" si="20"/>
        <v>EURAB6R8Y=</v>
      </c>
      <c r="K42" s="325" t="str">
        <f>IFERROR(_xll.qlSwapRateHelper2(,IF(DataSelect="Reference",$I42,J42),,$D42,Calendar,$G42,$F42,$H42,$K$33,0,E42,Discounting,Permanent,_xll.ohTrigger(Trigger,DataSelect),ObjectOverwrite),"--")</f>
        <v>obj_00bdb#0002</v>
      </c>
      <c r="L42" s="281" t="b">
        <f t="shared" si="21"/>
        <v>1</v>
      </c>
      <c r="N42" s="339" t="str">
        <f t="shared" si="15"/>
        <v>SW</v>
      </c>
      <c r="O42" s="339" t="str">
        <f t="shared" si="16"/>
        <v>15Y</v>
      </c>
      <c r="P42" s="343" t="str">
        <f t="shared" si="17"/>
        <v>obj_00bdc#0002</v>
      </c>
      <c r="Q42" s="339" t="b">
        <f t="shared" si="18"/>
        <v>1</v>
      </c>
      <c r="R42" s="347">
        <v>1</v>
      </c>
      <c r="S42" s="347">
        <v>1</v>
      </c>
      <c r="T42" s="100" t="str">
        <v>obj_00bd9</v>
      </c>
      <c r="U42" s="100" t="str">
        <f>_xll.qlRateHelperQuoteName(T42)</f>
        <v/>
      </c>
      <c r="V42" s="337">
        <f>_xll.qlRateHelperRate(T42,_xll.ohTrigger(Trigger,TriggerSTD))</f>
        <v>1.7933443300000001E-2</v>
      </c>
      <c r="W42" s="337" t="str">
        <f>IFERROR(_xll.qlFuturesRateHelperConvexityAdjustment(T42,Trigger),"--")</f>
        <v>--</v>
      </c>
      <c r="X42" s="101">
        <f>_xll.qlRateHelperEarliestDate(T42,Trigger)</f>
        <v>42187</v>
      </c>
      <c r="Y42" s="101">
        <f>_xll.qlRateHelperLatestDate(T42,Trigger)</f>
        <v>52414</v>
      </c>
      <c r="Z42" s="246">
        <v>1.8203690850026672E-2</v>
      </c>
      <c r="AD42" s="250"/>
      <c r="AM42" s="394"/>
      <c r="AN42" s="394"/>
      <c r="AO42" s="394"/>
      <c r="AP42" s="394"/>
      <c r="AQ42" s="394"/>
      <c r="AR42" s="394"/>
      <c r="AS42" s="394"/>
      <c r="AT42" s="394"/>
      <c r="AU42" s="394"/>
      <c r="AV42" s="394"/>
      <c r="AW42" s="394"/>
      <c r="AX42" s="394"/>
      <c r="AY42" s="394"/>
      <c r="AZ42" s="398"/>
      <c r="BA42" s="398"/>
      <c r="BB42" s="398"/>
      <c r="BC42" s="397"/>
      <c r="BD42" s="397"/>
      <c r="BE42" s="394"/>
      <c r="BF42" s="394"/>
    </row>
    <row r="43" spans="1:58" s="80" customFormat="1" ht="11.25" customHeight="1" x14ac:dyDescent="0.2">
      <c r="A43" s="285" t="s">
        <v>235</v>
      </c>
      <c r="B43" s="317" t="str">
        <v>9Y</v>
      </c>
      <c r="C43" s="284" t="str">
        <v>11Y</v>
      </c>
      <c r="D43" s="284" t="str">
        <f t="shared" si="19"/>
        <v>11Y</v>
      </c>
      <c r="E43" s="284" t="s">
        <v>8</v>
      </c>
      <c r="F43" s="323" t="s">
        <v>9</v>
      </c>
      <c r="G43" s="284" t="s">
        <v>10</v>
      </c>
      <c r="H43" s="323" t="s">
        <v>11</v>
      </c>
      <c r="I43" s="324">
        <v>1.3277498590000001E-2</v>
      </c>
      <c r="J43" s="324" t="str">
        <f t="shared" si="20"/>
        <v>EURAB6R9Y=</v>
      </c>
      <c r="K43" s="325" t="str">
        <f>IFERROR(_xll.qlSwapRateHelper2(,IF(DataSelect="Reference",$I43,J43),,$D43,Calendar,$G43,$F43,$H43,$K$33,0,E43,Discounting,Permanent,_xll.ohTrigger(Trigger,DataSelect),ObjectOverwrite),"--")</f>
        <v>obj_00bc6#0002</v>
      </c>
      <c r="L43" s="281" t="b">
        <f t="shared" si="21"/>
        <v>1</v>
      </c>
      <c r="N43" s="339" t="str">
        <f t="shared" si="15"/>
        <v>SW</v>
      </c>
      <c r="O43" s="339" t="str">
        <f t="shared" si="16"/>
        <v>16Y</v>
      </c>
      <c r="P43" s="343" t="str">
        <f t="shared" si="17"/>
        <v>obj_00bd0#0002</v>
      </c>
      <c r="Q43" s="339" t="b">
        <f t="shared" si="18"/>
        <v>1</v>
      </c>
      <c r="R43" s="347">
        <v>1</v>
      </c>
      <c r="S43" s="347">
        <v>1</v>
      </c>
      <c r="T43" s="100" t="str">
        <v>obj_00bd3</v>
      </c>
      <c r="U43" s="100" t="str">
        <f>_xll.qlRateHelperQuoteName(T43)</f>
        <v/>
      </c>
      <c r="V43" s="337">
        <f>_xll.qlRateHelperRate(T43,_xll.ohTrigger(Trigger,TriggerSTD))</f>
        <v>1.7950093149999999E-2</v>
      </c>
      <c r="W43" s="337" t="str">
        <f>IFERROR(_xll.qlFuturesRateHelperConvexityAdjustment(T43,Trigger),"--")</f>
        <v>--</v>
      </c>
      <c r="X43" s="101">
        <f>_xll.qlRateHelperEarliestDate(T43,Trigger)</f>
        <v>42187</v>
      </c>
      <c r="Y43" s="101">
        <f>_xll.qlRateHelperLatestDate(T43,Trigger)</f>
        <v>52782</v>
      </c>
      <c r="Z43" s="246">
        <v>1.820821332947916E-2</v>
      </c>
      <c r="AD43" s="250"/>
      <c r="AM43" s="394"/>
      <c r="AN43" s="394"/>
      <c r="AO43" s="394"/>
      <c r="AP43" s="394"/>
      <c r="AQ43" s="394"/>
      <c r="AR43" s="394"/>
      <c r="AS43" s="394"/>
      <c r="AT43" s="394"/>
      <c r="AU43" s="394"/>
      <c r="AV43" s="394"/>
      <c r="AW43" s="394"/>
      <c r="AX43" s="394"/>
      <c r="AY43" s="394"/>
      <c r="AZ43" s="398"/>
      <c r="BA43" s="398"/>
      <c r="BB43" s="398"/>
      <c r="BC43" s="397"/>
      <c r="BD43" s="397"/>
      <c r="BE43" s="394"/>
      <c r="BF43" s="394"/>
    </row>
    <row r="44" spans="1:58" s="80" customFormat="1" ht="11.25" customHeight="1" x14ac:dyDescent="0.2">
      <c r="A44" s="285" t="s">
        <v>235</v>
      </c>
      <c r="B44" s="317" t="str">
        <v>10Y</v>
      </c>
      <c r="C44" s="284" t="str">
        <v>12Y</v>
      </c>
      <c r="D44" s="284" t="str">
        <f t="shared" si="19"/>
        <v>12Y</v>
      </c>
      <c r="E44" s="284" t="s">
        <v>8</v>
      </c>
      <c r="F44" s="323" t="s">
        <v>9</v>
      </c>
      <c r="G44" s="284" t="s">
        <v>10</v>
      </c>
      <c r="H44" s="323" t="s">
        <v>11</v>
      </c>
      <c r="I44" s="324">
        <v>1.4150000000000001E-2</v>
      </c>
      <c r="J44" s="324" t="str">
        <f t="shared" si="20"/>
        <v>EURAB6R10Y=</v>
      </c>
      <c r="K44" s="325" t="str">
        <f>IFERROR(_xll.qlSwapRateHelper2(,IF(DataSelect="Reference",$I44,J44),,$D44,Calendar,$G44,$F44,$H44,$K$33,0,E44,Discounting,Permanent,_xll.ohTrigger(Trigger,DataSelect),ObjectOverwrite),"--")</f>
        <v>obj_00bbc#0002</v>
      </c>
      <c r="L44" s="281" t="b">
        <f t="shared" si="21"/>
        <v>1</v>
      </c>
      <c r="N44" s="339" t="str">
        <f t="shared" si="15"/>
        <v>SW</v>
      </c>
      <c r="O44" s="339" t="str">
        <f t="shared" si="16"/>
        <v>17Y</v>
      </c>
      <c r="P44" s="343" t="str">
        <f t="shared" si="17"/>
        <v>obj_00bdf#0002</v>
      </c>
      <c r="Q44" s="339" t="b">
        <f t="shared" si="18"/>
        <v>1</v>
      </c>
      <c r="R44" s="347">
        <v>1</v>
      </c>
      <c r="S44" s="347">
        <v>1</v>
      </c>
      <c r="T44" s="100" t="str">
        <v>obj_00bc9</v>
      </c>
      <c r="U44" s="100" t="str">
        <f>_xll.qlRateHelperQuoteName(T44)</f>
        <v/>
      </c>
      <c r="V44" s="337">
        <f>_xll.qlRateHelperRate(T44,_xll.ohTrigger(Trigger,TriggerSTD))</f>
        <v>1.797E-2</v>
      </c>
      <c r="W44" s="337" t="str">
        <f>IFERROR(_xll.qlFuturesRateHelperConvexityAdjustment(T44,Trigger),"--")</f>
        <v>--</v>
      </c>
      <c r="X44" s="101">
        <f>_xll.qlRateHelperEarliestDate(T44,Trigger)</f>
        <v>42187</v>
      </c>
      <c r="Y44" s="101">
        <f>_xll.qlRateHelperLatestDate(T44,Trigger)</f>
        <v>53146</v>
      </c>
      <c r="Z44" s="246">
        <v>1.8219492699630246E-2</v>
      </c>
      <c r="AD44" s="250"/>
      <c r="AM44" s="394"/>
      <c r="AN44" s="394"/>
      <c r="AO44" s="394"/>
      <c r="AP44" s="394"/>
      <c r="AQ44" s="394"/>
      <c r="AR44" s="394"/>
      <c r="AS44" s="394"/>
      <c r="AT44" s="394"/>
      <c r="AU44" s="394"/>
      <c r="AV44" s="394"/>
      <c r="AW44" s="394"/>
      <c r="AX44" s="394"/>
      <c r="AY44" s="394"/>
      <c r="AZ44" s="398"/>
      <c r="BA44" s="398"/>
      <c r="BB44" s="398"/>
      <c r="BC44" s="397"/>
      <c r="BD44" s="397"/>
      <c r="BE44" s="394"/>
      <c r="BF44" s="394"/>
    </row>
    <row r="45" spans="1:58" s="80" customFormat="1" ht="11.25" customHeight="1" x14ac:dyDescent="0.2">
      <c r="A45" s="285" t="s">
        <v>235</v>
      </c>
      <c r="B45" s="317" t="str">
        <v>11Y</v>
      </c>
      <c r="C45" s="284" t="str">
        <v>13Y</v>
      </c>
      <c r="D45" s="284" t="str">
        <f t="shared" si="19"/>
        <v>13Y</v>
      </c>
      <c r="E45" s="284" t="s">
        <v>8</v>
      </c>
      <c r="F45" s="323" t="s">
        <v>9</v>
      </c>
      <c r="G45" s="284" t="s">
        <v>10</v>
      </c>
      <c r="H45" s="323" t="s">
        <v>11</v>
      </c>
      <c r="I45" s="324">
        <v>1.489393818E-2</v>
      </c>
      <c r="J45" s="324" t="str">
        <f t="shared" si="20"/>
        <v>EURAB6R11Y=</v>
      </c>
      <c r="K45" s="325" t="str">
        <f>IFERROR(_xll.qlSwapRateHelper2(,IF(DataSelect="Reference",$I45,J45),,$D45,Calendar,$G45,$F45,$H45,$K$33,0,E45,Discounting,Permanent,_xll.ohTrigger(Trigger,DataSelect),ObjectOverwrite),"--")</f>
        <v>obj_00bdd#0002</v>
      </c>
      <c r="L45" s="281" t="b">
        <f t="shared" si="21"/>
        <v>1</v>
      </c>
      <c r="N45" s="339" t="str">
        <f t="shared" si="15"/>
        <v>SW</v>
      </c>
      <c r="O45" s="339" t="str">
        <f t="shared" si="16"/>
        <v>18Y</v>
      </c>
      <c r="P45" s="343" t="str">
        <f t="shared" si="17"/>
        <v>obj_00bde#0002</v>
      </c>
      <c r="Q45" s="339" t="b">
        <f t="shared" si="18"/>
        <v>1</v>
      </c>
      <c r="R45" s="347">
        <v>1</v>
      </c>
      <c r="S45" s="347">
        <v>1</v>
      </c>
      <c r="T45" s="100" t="str">
        <v>obj_00bd7</v>
      </c>
      <c r="U45" s="100" t="str">
        <f>_xll.qlRateHelperQuoteName(T45)</f>
        <v/>
      </c>
      <c r="V45" s="337">
        <f>_xll.qlRateHelperRate(T45,_xll.ohTrigger(Trigger,TriggerSTD))</f>
        <v>1.799518982E-2</v>
      </c>
      <c r="W45" s="337" t="str">
        <f>IFERROR(_xll.qlFuturesRateHelperConvexityAdjustment(T45,Trigger),"--")</f>
        <v>--</v>
      </c>
      <c r="X45" s="101">
        <f>_xll.qlRateHelperEarliestDate(T45,Trigger)</f>
        <v>42187</v>
      </c>
      <c r="Y45" s="101">
        <f>_xll.qlRateHelperLatestDate(T45,Trigger)</f>
        <v>53510</v>
      </c>
      <c r="Z45" s="246">
        <v>1.8238082645216896E-2</v>
      </c>
      <c r="AD45" s="250"/>
      <c r="AM45" s="394"/>
      <c r="AN45" s="394"/>
      <c r="AO45" s="394"/>
      <c r="AP45" s="394"/>
      <c r="AQ45" s="394"/>
      <c r="AR45" s="394"/>
      <c r="AS45" s="394"/>
      <c r="AT45" s="394"/>
      <c r="AU45" s="394"/>
      <c r="AV45" s="394"/>
      <c r="AW45" s="394"/>
      <c r="AX45" s="394"/>
      <c r="AY45" s="394"/>
      <c r="AZ45" s="398"/>
      <c r="BA45" s="398"/>
      <c r="BB45" s="398"/>
      <c r="BC45" s="397"/>
      <c r="BD45" s="397"/>
      <c r="BE45" s="394"/>
      <c r="BF45" s="394"/>
    </row>
    <row r="46" spans="1:58" s="80" customFormat="1" ht="11.25" customHeight="1" x14ac:dyDescent="0.2">
      <c r="A46" s="285" t="s">
        <v>235</v>
      </c>
      <c r="B46" s="317" t="str">
        <v>12Y</v>
      </c>
      <c r="C46" s="284" t="str">
        <v>14Y</v>
      </c>
      <c r="D46" s="284" t="str">
        <f t="shared" si="19"/>
        <v>14Y</v>
      </c>
      <c r="E46" s="284" t="s">
        <v>8</v>
      </c>
      <c r="F46" s="323" t="s">
        <v>9</v>
      </c>
      <c r="G46" s="284" t="s">
        <v>10</v>
      </c>
      <c r="H46" s="323" t="s">
        <v>11</v>
      </c>
      <c r="I46" s="324">
        <v>1.551024726E-2</v>
      </c>
      <c r="J46" s="324" t="str">
        <f t="shared" si="20"/>
        <v>EURAB6R12Y=</v>
      </c>
      <c r="K46" s="325" t="str">
        <f>IFERROR(_xll.qlSwapRateHelper2(,IF(DataSelect="Reference",$I46,J46),,$D46,Calendar,$G46,$F46,$H46,$K$33,0,E46,Discounting,Permanent,_xll.ohTrigger(Trigger,DataSelect),ObjectOverwrite),"--")</f>
        <v>obj_00bcd#0002</v>
      </c>
      <c r="L46" s="281" t="b">
        <f t="shared" si="21"/>
        <v>1</v>
      </c>
      <c r="N46" s="339" t="str">
        <f t="shared" si="15"/>
        <v>SW</v>
      </c>
      <c r="O46" s="339" t="str">
        <f t="shared" si="16"/>
        <v>19Y</v>
      </c>
      <c r="P46" s="343" t="str">
        <f t="shared" si="17"/>
        <v>obj_00bbf#0002</v>
      </c>
      <c r="Q46" s="339" t="b">
        <f t="shared" si="18"/>
        <v>1</v>
      </c>
      <c r="R46" s="347">
        <v>1</v>
      </c>
      <c r="S46" s="347">
        <v>1</v>
      </c>
      <c r="T46" s="100" t="str">
        <v>obj_00bc8</v>
      </c>
      <c r="U46" s="100" t="str">
        <f>_xll.qlRateHelperQuoteName(T46)</f>
        <v/>
      </c>
      <c r="V46" s="337">
        <f>_xll.qlRateHelperRate(T46,_xll.ohTrigger(Trigger,TriggerSTD))</f>
        <v>1.8022857530000002E-2</v>
      </c>
      <c r="W46" s="337" t="str">
        <f>IFERROR(_xll.qlFuturesRateHelperConvexityAdjustment(T46,Trigger),"--")</f>
        <v>--</v>
      </c>
      <c r="X46" s="101">
        <f>_xll.qlRateHelperEarliestDate(T46,Trigger)</f>
        <v>42187</v>
      </c>
      <c r="Y46" s="101">
        <f>_xll.qlRateHelperLatestDate(T46,Trigger)</f>
        <v>53875</v>
      </c>
      <c r="Z46" s="246">
        <v>1.8260451851681091E-2</v>
      </c>
      <c r="AD46" s="250"/>
      <c r="AM46" s="394"/>
      <c r="AN46" s="394"/>
      <c r="AO46" s="394"/>
      <c r="AP46" s="394"/>
      <c r="AQ46" s="394"/>
      <c r="AR46" s="394"/>
      <c r="AS46" s="394"/>
      <c r="AT46" s="394"/>
      <c r="AU46" s="394"/>
      <c r="AV46" s="394"/>
      <c r="AW46" s="394"/>
      <c r="AX46" s="394"/>
      <c r="AY46" s="394"/>
      <c r="AZ46" s="398"/>
      <c r="BA46" s="398"/>
      <c r="BB46" s="398"/>
      <c r="BC46" s="397"/>
      <c r="BD46" s="397"/>
      <c r="BE46" s="394"/>
      <c r="BF46" s="394"/>
    </row>
    <row r="47" spans="1:58" s="80" customFormat="1" ht="11.25" customHeight="1" x14ac:dyDescent="0.2">
      <c r="A47" s="285" t="s">
        <v>235</v>
      </c>
      <c r="B47" s="317" t="str">
        <v>13Y</v>
      </c>
      <c r="C47" s="284" t="str">
        <v>15Y</v>
      </c>
      <c r="D47" s="284" t="str">
        <f t="shared" si="19"/>
        <v>15Y</v>
      </c>
      <c r="E47" s="284" t="s">
        <v>8</v>
      </c>
      <c r="F47" s="323" t="s">
        <v>9</v>
      </c>
      <c r="G47" s="284" t="s">
        <v>10</v>
      </c>
      <c r="H47" s="323" t="s">
        <v>11</v>
      </c>
      <c r="I47" s="324">
        <v>1.6029999999999999E-2</v>
      </c>
      <c r="J47" s="324" t="str">
        <f t="shared" si="20"/>
        <v>EURAB6R13Y=</v>
      </c>
      <c r="K47" s="325" t="str">
        <f>IFERROR(_xll.qlSwapRateHelper2(,IF(DataSelect="Reference",$I47,J47),,$D47,Calendar,$G47,$F47,$H47,$K$33,0,E47,Discounting,Permanent,_xll.ohTrigger(Trigger,DataSelect),ObjectOverwrite),"--")</f>
        <v>obj_00bca#0002</v>
      </c>
      <c r="L47" s="281" t="b">
        <f t="shared" si="21"/>
        <v>1</v>
      </c>
      <c r="N47" s="339" t="str">
        <f t="shared" si="15"/>
        <v>SW</v>
      </c>
      <c r="O47" s="339" t="str">
        <f t="shared" si="16"/>
        <v>20Y</v>
      </c>
      <c r="P47" s="343" t="str">
        <f t="shared" si="17"/>
        <v>obj_00bc1#0002</v>
      </c>
      <c r="Q47" s="339" t="b">
        <f t="shared" si="18"/>
        <v>1</v>
      </c>
      <c r="R47" s="347">
        <v>1</v>
      </c>
      <c r="S47" s="347">
        <v>1</v>
      </c>
      <c r="T47" s="100" t="str">
        <v>obj_00bd6</v>
      </c>
      <c r="U47" s="100" t="str">
        <f>_xll.qlRateHelperQuoteName(T47)</f>
        <v/>
      </c>
      <c r="V47" s="337">
        <f>_xll.qlRateHelperRate(T47,_xll.ohTrigger(Trigger,TriggerSTD))</f>
        <v>1.8050810639999998E-2</v>
      </c>
      <c r="W47" s="337" t="str">
        <f>IFERROR(_xll.qlFuturesRateHelperConvexityAdjustment(T47,Trigger),"--")</f>
        <v>--</v>
      </c>
      <c r="X47" s="101">
        <f>_xll.qlRateHelperEarliestDate(T47,Trigger)</f>
        <v>42187</v>
      </c>
      <c r="Y47" s="101">
        <f>_xll.qlRateHelperLatestDate(T47,Trigger)</f>
        <v>54241</v>
      </c>
      <c r="Z47" s="246">
        <v>1.8282357299386175E-2</v>
      </c>
      <c r="AD47" s="250"/>
      <c r="AM47" s="394"/>
      <c r="AN47" s="394"/>
      <c r="AO47" s="394"/>
      <c r="AP47" s="394"/>
      <c r="AQ47" s="394"/>
      <c r="AR47" s="394"/>
      <c r="AS47" s="394"/>
      <c r="AT47" s="394"/>
      <c r="AU47" s="394"/>
      <c r="AV47" s="394"/>
      <c r="AW47" s="394"/>
      <c r="AX47" s="394"/>
      <c r="AY47" s="394"/>
      <c r="AZ47" s="398"/>
      <c r="BA47" s="398"/>
      <c r="BB47" s="398"/>
      <c r="BC47" s="397"/>
      <c r="BD47" s="397"/>
      <c r="BE47" s="394"/>
      <c r="BF47" s="394"/>
    </row>
    <row r="48" spans="1:58" s="80" customFormat="1" ht="11.25" customHeight="1" x14ac:dyDescent="0.2">
      <c r="A48" s="285" t="s">
        <v>235</v>
      </c>
      <c r="B48" s="317" t="str">
        <v>14Y</v>
      </c>
      <c r="C48" s="284" t="str">
        <v>16Y</v>
      </c>
      <c r="D48" s="284" t="str">
        <f t="shared" si="19"/>
        <v>16Y</v>
      </c>
      <c r="E48" s="284" t="s">
        <v>8</v>
      </c>
      <c r="F48" s="323" t="s">
        <v>9</v>
      </c>
      <c r="G48" s="284" t="s">
        <v>10</v>
      </c>
      <c r="H48" s="323" t="s">
        <v>11</v>
      </c>
      <c r="I48" s="324">
        <v>1.646839638E-2</v>
      </c>
      <c r="J48" s="324" t="str">
        <f t="shared" si="20"/>
        <v>EURAB6R14Y=</v>
      </c>
      <c r="K48" s="325" t="str">
        <f>IFERROR(_xll.qlSwapRateHelper2(,IF(DataSelect="Reference",$I48,J48),,$D48,Calendar,$G48,$F48,$H48,$K$33,0,E48,Discounting,Permanent,_xll.ohTrigger(Trigger,DataSelect),ObjectOverwrite),"--")</f>
        <v>obj_00bda#0002</v>
      </c>
      <c r="L48" s="281" t="b">
        <f t="shared" si="21"/>
        <v>1</v>
      </c>
      <c r="N48" s="339" t="str">
        <f t="shared" si="15"/>
        <v>SW</v>
      </c>
      <c r="O48" s="339" t="str">
        <f t="shared" si="16"/>
        <v>21Y</v>
      </c>
      <c r="P48" s="343" t="str">
        <f t="shared" si="17"/>
        <v>obj_00bc0#0002</v>
      </c>
      <c r="Q48" s="339" t="b">
        <f t="shared" si="18"/>
        <v>1</v>
      </c>
      <c r="R48" s="347">
        <v>1</v>
      </c>
      <c r="S48" s="347">
        <v>1</v>
      </c>
      <c r="T48" s="100" t="str">
        <v>obj_00bce</v>
      </c>
      <c r="U48" s="100" t="str">
        <f>_xll.qlRateHelperQuoteName(T48)</f>
        <v/>
      </c>
      <c r="V48" s="337">
        <f>_xll.qlRateHelperRate(T48,_xll.ohTrigger(Trigger,TriggerSTD))</f>
        <v>1.8073650050000001E-2</v>
      </c>
      <c r="W48" s="337" t="str">
        <f>IFERROR(_xll.qlFuturesRateHelperConvexityAdjustment(T48,Trigger),"--")</f>
        <v>--</v>
      </c>
      <c r="X48" s="101">
        <f>_xll.qlRateHelperEarliestDate(T48,Trigger)</f>
        <v>42187</v>
      </c>
      <c r="Y48" s="101">
        <f>_xll.qlRateHelperLatestDate(T48,Trigger)</f>
        <v>54606</v>
      </c>
      <c r="Z48" s="246">
        <v>1.8300121748019239E-2</v>
      </c>
      <c r="AD48" s="250"/>
      <c r="AM48" s="394"/>
      <c r="AN48" s="394"/>
      <c r="AO48" s="394"/>
      <c r="AP48" s="394"/>
      <c r="AQ48" s="394"/>
      <c r="AR48" s="394"/>
      <c r="AS48" s="394"/>
      <c r="AT48" s="394"/>
      <c r="AU48" s="394"/>
      <c r="AV48" s="394"/>
      <c r="AW48" s="394"/>
      <c r="AX48" s="394"/>
      <c r="AY48" s="394"/>
      <c r="AZ48" s="398"/>
      <c r="BA48" s="398"/>
      <c r="BB48" s="398"/>
      <c r="BC48" s="397"/>
      <c r="BD48" s="397"/>
      <c r="BE48" s="394"/>
      <c r="BF48" s="394"/>
    </row>
    <row r="49" spans="1:58" s="80" customFormat="1" ht="11.25" customHeight="1" x14ac:dyDescent="0.2">
      <c r="A49" s="285" t="s">
        <v>235</v>
      </c>
      <c r="B49" s="317" t="str">
        <v>15Y</v>
      </c>
      <c r="C49" s="284" t="str">
        <v>17Y</v>
      </c>
      <c r="D49" s="284" t="str">
        <f t="shared" si="19"/>
        <v>17Y</v>
      </c>
      <c r="E49" s="284" t="s">
        <v>8</v>
      </c>
      <c r="F49" s="323" t="s">
        <v>9</v>
      </c>
      <c r="G49" s="284" t="s">
        <v>10</v>
      </c>
      <c r="H49" s="323" t="s">
        <v>11</v>
      </c>
      <c r="I49" s="324">
        <v>1.6836300910000001E-2</v>
      </c>
      <c r="J49" s="324" t="str">
        <f t="shared" si="20"/>
        <v>EURAB6R15Y=</v>
      </c>
      <c r="K49" s="325" t="str">
        <f>IFERROR(_xll.qlSwapRateHelper2(,IF(DataSelect="Reference",$I49,J49),,$D49,Calendar,$G49,$F49,$H49,$K$33,0,E49,Discounting,Permanent,_xll.ohTrigger(Trigger,DataSelect),ObjectOverwrite),"--")</f>
        <v>obj_00bdc#0002</v>
      </c>
      <c r="L49" s="281" t="b">
        <f t="shared" si="21"/>
        <v>1</v>
      </c>
      <c r="N49" s="339" t="str">
        <f t="shared" si="15"/>
        <v>SW</v>
      </c>
      <c r="O49" s="339" t="str">
        <f t="shared" si="16"/>
        <v>22Y</v>
      </c>
      <c r="P49" s="343" t="str">
        <f t="shared" si="17"/>
        <v>obj_00bc3#0002</v>
      </c>
      <c r="Q49" s="339" t="b">
        <f t="shared" si="18"/>
        <v>1</v>
      </c>
      <c r="R49" s="347">
        <v>1</v>
      </c>
      <c r="S49" s="347">
        <v>1</v>
      </c>
      <c r="T49" s="100" t="str">
        <v>obj_00bd4</v>
      </c>
      <c r="U49" s="100" t="str">
        <f>_xll.qlRateHelperQuoteName(T49)</f>
        <v/>
      </c>
      <c r="V49" s="337">
        <f>_xll.qlRateHelperRate(T49,_xll.ohTrigger(Trigger,TriggerSTD))</f>
        <v>1.8089999999999998E-2</v>
      </c>
      <c r="W49" s="337" t="str">
        <f>IFERROR(_xll.qlFuturesRateHelperConvexityAdjustment(T49,Trigger),"--")</f>
        <v>--</v>
      </c>
      <c r="X49" s="101">
        <f>_xll.qlRateHelperEarliestDate(T49,Trigger)</f>
        <v>42187</v>
      </c>
      <c r="Y49" s="101">
        <f>_xll.qlRateHelperLatestDate(T49,Trigger)</f>
        <v>54973</v>
      </c>
      <c r="Z49" s="246">
        <v>1.8310354212097334E-2</v>
      </c>
      <c r="AD49" s="250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8"/>
      <c r="BA49" s="398"/>
      <c r="BB49" s="398"/>
      <c r="BC49" s="397"/>
      <c r="BD49" s="397"/>
      <c r="BE49" s="394"/>
      <c r="BF49" s="394"/>
    </row>
    <row r="50" spans="1:58" s="80" customFormat="1" ht="11.25" customHeight="1" x14ac:dyDescent="0.2">
      <c r="A50" s="285" t="s">
        <v>235</v>
      </c>
      <c r="B50" s="317" t="str">
        <v>16Y</v>
      </c>
      <c r="C50" s="284" t="str">
        <v>18Y</v>
      </c>
      <c r="D50" s="284" t="str">
        <f t="shared" si="19"/>
        <v>18Y</v>
      </c>
      <c r="E50" s="284" t="s">
        <v>8</v>
      </c>
      <c r="F50" s="323" t="s">
        <v>9</v>
      </c>
      <c r="G50" s="284" t="s">
        <v>10</v>
      </c>
      <c r="H50" s="323" t="s">
        <v>11</v>
      </c>
      <c r="I50" s="324">
        <v>1.71338818E-2</v>
      </c>
      <c r="J50" s="324" t="str">
        <f t="shared" si="20"/>
        <v>EURAB6R16Y=</v>
      </c>
      <c r="K50" s="325" t="str">
        <f>IFERROR(_xll.qlSwapRateHelper2(,IF(DataSelect="Reference",$I50,J50),,$D50,Calendar,$G50,$F50,$H50,$K$33,0,E50,Discounting,Permanent,_xll.ohTrigger(Trigger,DataSelect),ObjectOverwrite),"--")</f>
        <v>obj_00bd0#0002</v>
      </c>
      <c r="L50" s="281" t="b">
        <f t="shared" si="21"/>
        <v>1</v>
      </c>
      <c r="N50" s="339" t="str">
        <f t="shared" si="15"/>
        <v>SW</v>
      </c>
      <c r="O50" s="339" t="str">
        <f t="shared" si="16"/>
        <v>23Y</v>
      </c>
      <c r="P50" s="343" t="str">
        <f t="shared" si="17"/>
        <v>obj_00bc7#0002</v>
      </c>
      <c r="Q50" s="339" t="b">
        <f t="shared" si="18"/>
        <v>1</v>
      </c>
      <c r="R50" s="347">
        <v>1</v>
      </c>
      <c r="S50" s="347">
        <v>1</v>
      </c>
      <c r="T50" s="100" t="str">
        <v>obj_00bbb</v>
      </c>
      <c r="U50" s="100" t="str">
        <f>_xll.qlRateHelperQuoteName(T50)</f>
        <v/>
      </c>
      <c r="V50" s="337">
        <f>_xll.qlRateHelperRate(T50,_xll.ohTrigger(Trigger,TriggerSTD))</f>
        <v>1.8098412269999999E-2</v>
      </c>
      <c r="W50" s="337" t="str">
        <f>IFERROR(_xll.qlFuturesRateHelperConvexityAdjustment(T50,Trigger),"--")</f>
        <v>--</v>
      </c>
      <c r="X50" s="101">
        <f>_xll.qlRateHelperEarliestDate(T50,Trigger)</f>
        <v>42187</v>
      </c>
      <c r="Y50" s="101">
        <f>_xll.qlRateHelperLatestDate(T50,Trigger)</f>
        <v>55337</v>
      </c>
      <c r="Z50" s="246">
        <v>1.8311223955013209E-2</v>
      </c>
      <c r="AD50" s="250"/>
      <c r="AM50" s="394"/>
      <c r="AN50" s="394"/>
      <c r="AO50" s="394"/>
      <c r="AP50" s="394"/>
      <c r="AQ50" s="394"/>
      <c r="AR50" s="394"/>
      <c r="AS50" s="394"/>
      <c r="AT50" s="394"/>
      <c r="AU50" s="394"/>
      <c r="AV50" s="394"/>
      <c r="AW50" s="394"/>
      <c r="AX50" s="394"/>
      <c r="AY50" s="394"/>
      <c r="AZ50" s="398"/>
      <c r="BA50" s="398"/>
      <c r="BB50" s="398"/>
      <c r="BC50" s="397"/>
      <c r="BD50" s="397"/>
      <c r="BE50" s="394"/>
      <c r="BF50" s="394"/>
    </row>
    <row r="51" spans="1:58" s="80" customFormat="1" ht="11.25" customHeight="1" x14ac:dyDescent="0.2">
      <c r="A51" s="285" t="s">
        <v>235</v>
      </c>
      <c r="B51" s="317" t="str">
        <v>17Y</v>
      </c>
      <c r="C51" s="284" t="str">
        <v>19Y</v>
      </c>
      <c r="D51" s="284" t="str">
        <f t="shared" si="19"/>
        <v>19Y</v>
      </c>
      <c r="E51" s="284" t="s">
        <v>8</v>
      </c>
      <c r="F51" s="323" t="s">
        <v>9</v>
      </c>
      <c r="G51" s="284" t="s">
        <v>10</v>
      </c>
      <c r="H51" s="323" t="s">
        <v>11</v>
      </c>
      <c r="I51" s="324">
        <v>1.7371267570000001E-2</v>
      </c>
      <c r="J51" s="324" t="str">
        <f t="shared" si="20"/>
        <v>EURAB6R17Y=</v>
      </c>
      <c r="K51" s="325" t="str">
        <f>IFERROR(_xll.qlSwapRateHelper2(,IF(DataSelect="Reference",$I51,J51),,$D51,Calendar,$G51,$F51,$H51,$K$33,0,E51,Discounting,Permanent,_xll.ohTrigger(Trigger,DataSelect),ObjectOverwrite),"--")</f>
        <v>obj_00bdf#0002</v>
      </c>
      <c r="L51" s="281" t="b">
        <f t="shared" si="21"/>
        <v>1</v>
      </c>
      <c r="N51" s="339" t="str">
        <f t="shared" si="15"/>
        <v>SW</v>
      </c>
      <c r="O51" s="339" t="str">
        <f t="shared" si="16"/>
        <v>24Y</v>
      </c>
      <c r="P51" s="343" t="str">
        <f t="shared" si="17"/>
        <v>obj_00bcf#0002</v>
      </c>
      <c r="Q51" s="339" t="b">
        <f t="shared" si="18"/>
        <v>1</v>
      </c>
      <c r="R51" s="347">
        <v>1</v>
      </c>
      <c r="S51" s="347">
        <v>1</v>
      </c>
      <c r="T51" s="100" t="str">
        <v>obj_00bd2</v>
      </c>
      <c r="U51" s="100" t="str">
        <f>_xll.qlRateHelperQuoteName(T51)</f>
        <v/>
      </c>
      <c r="V51" s="337">
        <f>_xll.qlRateHelperRate(T51,_xll.ohTrigger(Trigger,TriggerSTD))</f>
        <v>1.8101414430000001E-2</v>
      </c>
      <c r="W51" s="337" t="str">
        <f>IFERROR(_xll.qlFuturesRateHelperConvexityAdjustment(T51,Trigger),"--")</f>
        <v>--</v>
      </c>
      <c r="X51" s="101">
        <f>_xll.qlRateHelperEarliestDate(T51,Trigger)</f>
        <v>42187</v>
      </c>
      <c r="Y51" s="101">
        <f>_xll.qlRateHelperLatestDate(T51,Trigger)</f>
        <v>55702</v>
      </c>
      <c r="Z51" s="246">
        <v>1.8304431756835302E-2</v>
      </c>
      <c r="AD51" s="250"/>
      <c r="AM51" s="394"/>
      <c r="AN51" s="394"/>
      <c r="AO51" s="394"/>
      <c r="AP51" s="394"/>
      <c r="AQ51" s="394"/>
      <c r="AR51" s="394"/>
      <c r="AS51" s="394"/>
      <c r="AT51" s="394"/>
      <c r="AU51" s="394"/>
      <c r="AV51" s="394"/>
      <c r="AW51" s="394"/>
      <c r="AX51" s="394"/>
      <c r="AY51" s="394"/>
      <c r="AZ51" s="398"/>
      <c r="BA51" s="398"/>
      <c r="BB51" s="398"/>
      <c r="BC51" s="397"/>
      <c r="BD51" s="397"/>
      <c r="BE51" s="394"/>
      <c r="BF51" s="394"/>
    </row>
    <row r="52" spans="1:58" s="80" customFormat="1" ht="11.25" customHeight="1" x14ac:dyDescent="0.2">
      <c r="A52" s="285" t="s">
        <v>235</v>
      </c>
      <c r="B52" s="317" t="str">
        <v>18Y</v>
      </c>
      <c r="C52" s="284" t="str">
        <v>20Y</v>
      </c>
      <c r="D52" s="284" t="str">
        <f t="shared" si="19"/>
        <v>20Y</v>
      </c>
      <c r="E52" s="284" t="s">
        <v>8</v>
      </c>
      <c r="F52" s="323" t="s">
        <v>9</v>
      </c>
      <c r="G52" s="284" t="s">
        <v>10</v>
      </c>
      <c r="H52" s="323" t="s">
        <v>11</v>
      </c>
      <c r="I52" s="324">
        <v>1.755E-2</v>
      </c>
      <c r="J52" s="324" t="str">
        <f t="shared" si="20"/>
        <v>EURAB6R18Y=</v>
      </c>
      <c r="K52" s="325" t="str">
        <f>IFERROR(_xll.qlSwapRateHelper2(,IF(DataSelect="Reference",$I52,J52),,$D52,Calendar,$G52,$F52,$H52,$K$33,0,E52,Discounting,Permanent,_xll.ohTrigger(Trigger,DataSelect),ObjectOverwrite),"--")</f>
        <v>obj_00bde#0002</v>
      </c>
      <c r="L52" s="281" t="b">
        <f t="shared" si="21"/>
        <v>1</v>
      </c>
      <c r="N52" s="339" t="str">
        <f t="shared" si="15"/>
        <v>SW</v>
      </c>
      <c r="O52" s="339" t="str">
        <f t="shared" si="16"/>
        <v>25Y</v>
      </c>
      <c r="P52" s="343" t="str">
        <f t="shared" si="17"/>
        <v>obj_00bd1#0002</v>
      </c>
      <c r="Q52" s="339" t="b">
        <f t="shared" si="18"/>
        <v>1</v>
      </c>
      <c r="R52" s="347">
        <v>1</v>
      </c>
      <c r="S52" s="347">
        <v>1</v>
      </c>
      <c r="T52" s="100" t="str">
        <v>obj_00bc4</v>
      </c>
      <c r="U52" s="100" t="str">
        <f>_xll.qlRateHelperQuoteName(T52)</f>
        <v/>
      </c>
      <c r="V52" s="337">
        <f>_xll.qlRateHelperRate(T52,_xll.ohTrigger(Trigger,TriggerSTD))</f>
        <v>1.8099311279999999E-2</v>
      </c>
      <c r="W52" s="337" t="str">
        <f>IFERROR(_xll.qlFuturesRateHelperConvexityAdjustment(T52,Trigger),"--")</f>
        <v>--</v>
      </c>
      <c r="X52" s="101">
        <f>_xll.qlRateHelperEarliestDate(T52,Trigger)</f>
        <v>42187</v>
      </c>
      <c r="Y52" s="101">
        <f>_xll.qlRateHelperLatestDate(T52,Trigger)</f>
        <v>56067</v>
      </c>
      <c r="Z52" s="246">
        <v>1.8293052132373342E-2</v>
      </c>
      <c r="AD52" s="250"/>
      <c r="AM52" s="394"/>
      <c r="AN52" s="394"/>
      <c r="AO52" s="394"/>
      <c r="AP52" s="394"/>
      <c r="AQ52" s="394"/>
      <c r="AR52" s="394"/>
      <c r="AS52" s="394"/>
      <c r="AT52" s="394"/>
      <c r="AU52" s="394"/>
      <c r="AV52" s="394"/>
      <c r="AW52" s="394"/>
      <c r="AX52" s="394"/>
      <c r="AY52" s="394"/>
      <c r="AZ52" s="398"/>
      <c r="BA52" s="398"/>
      <c r="BB52" s="398"/>
      <c r="BC52" s="397"/>
      <c r="BD52" s="397"/>
      <c r="BE52" s="394"/>
      <c r="BF52" s="394"/>
    </row>
    <row r="53" spans="1:58" s="80" customFormat="1" ht="11.25" customHeight="1" x14ac:dyDescent="0.2">
      <c r="A53" s="285" t="s">
        <v>235</v>
      </c>
      <c r="B53" s="317" t="str">
        <v>19Y</v>
      </c>
      <c r="C53" s="284" t="str">
        <v>21Y</v>
      </c>
      <c r="D53" s="284" t="str">
        <f t="shared" si="19"/>
        <v>21Y</v>
      </c>
      <c r="E53" s="284" t="s">
        <v>8</v>
      </c>
      <c r="F53" s="323" t="s">
        <v>9</v>
      </c>
      <c r="G53" s="284" t="s">
        <v>10</v>
      </c>
      <c r="H53" s="323" t="s">
        <v>11</v>
      </c>
      <c r="I53" s="324">
        <v>1.7679846280000001E-2</v>
      </c>
      <c r="J53" s="324" t="str">
        <f t="shared" si="20"/>
        <v>EURAB6R19Y=</v>
      </c>
      <c r="K53" s="325" t="str">
        <f>IFERROR(_xll.qlSwapRateHelper2(,IF(DataSelect="Reference",$I53,J53),,$D53,Calendar,$G53,$F53,$H53,$K$33,0,E53,Discounting,Permanent,_xll.ohTrigger(Trigger,DataSelect),ObjectOverwrite),"--")</f>
        <v>obj_00bbf#0002</v>
      </c>
      <c r="L53" s="281" t="b">
        <f t="shared" si="21"/>
        <v>1</v>
      </c>
      <c r="N53" s="339" t="str">
        <f t="shared" si="15"/>
        <v>SW</v>
      </c>
      <c r="O53" s="339" t="str">
        <f t="shared" si="16"/>
        <v>26Y</v>
      </c>
      <c r="P53" s="343" t="str">
        <f t="shared" si="17"/>
        <v>obj_00bd9#0002</v>
      </c>
      <c r="Q53" s="339" t="b">
        <f t="shared" si="18"/>
        <v>1</v>
      </c>
      <c r="R53" s="347">
        <v>1</v>
      </c>
      <c r="S53" s="347">
        <v>1</v>
      </c>
      <c r="T53" s="100" t="str">
        <v>obj_00bc5</v>
      </c>
      <c r="U53" s="100" t="str">
        <f>_xll.qlRateHelperQuoteName(T53)</f>
        <v/>
      </c>
      <c r="V53" s="337">
        <f>_xll.qlRateHelperRate(T53,_xll.ohTrigger(Trigger,TriggerSTD))</f>
        <v>1.8094948539999999E-2</v>
      </c>
      <c r="W53" s="337" t="str">
        <f>IFERROR(_xll.qlFuturesRateHelperConvexityAdjustment(T53,Trigger),"--")</f>
        <v>--</v>
      </c>
      <c r="X53" s="101">
        <f>_xll.qlRateHelperEarliestDate(T53,Trigger)</f>
        <v>42187</v>
      </c>
      <c r="Y53" s="101">
        <f>_xll.qlRateHelperLatestDate(T53,Trigger)</f>
        <v>56432</v>
      </c>
      <c r="Z53" s="246">
        <v>1.8279289179855395E-2</v>
      </c>
      <c r="AD53" s="250"/>
      <c r="AM53" s="394"/>
      <c r="AN53" s="394"/>
      <c r="AO53" s="394"/>
      <c r="AP53" s="394"/>
      <c r="AQ53" s="394"/>
      <c r="AR53" s="394"/>
      <c r="AS53" s="394"/>
      <c r="AT53" s="394"/>
      <c r="AU53" s="394"/>
      <c r="AV53" s="394"/>
      <c r="AW53" s="394"/>
      <c r="AX53" s="394"/>
      <c r="AY53" s="394"/>
      <c r="AZ53" s="398"/>
      <c r="BA53" s="398"/>
      <c r="BB53" s="398"/>
      <c r="BC53" s="397"/>
      <c r="BD53" s="397"/>
      <c r="BE53" s="394"/>
      <c r="BF53" s="394"/>
    </row>
    <row r="54" spans="1:58" s="80" customFormat="1" ht="11.25" customHeight="1" x14ac:dyDescent="0.2">
      <c r="A54" s="285" t="s">
        <v>235</v>
      </c>
      <c r="B54" s="317" t="str">
        <v>20Y</v>
      </c>
      <c r="C54" s="284" t="str">
        <v>22Y</v>
      </c>
      <c r="D54" s="284" t="str">
        <f t="shared" si="19"/>
        <v>22Y</v>
      </c>
      <c r="E54" s="284" t="s">
        <v>8</v>
      </c>
      <c r="F54" s="323" t="s">
        <v>9</v>
      </c>
      <c r="G54" s="284" t="s">
        <v>10</v>
      </c>
      <c r="H54" s="323" t="s">
        <v>11</v>
      </c>
      <c r="I54" s="324">
        <v>1.7767637620000002E-2</v>
      </c>
      <c r="J54" s="324" t="str">
        <f t="shared" si="20"/>
        <v>EURAB6R20Y=</v>
      </c>
      <c r="K54" s="325" t="str">
        <f>IFERROR(_xll.qlSwapRateHelper2(,IF(DataSelect="Reference",$I54,J54),,$D54,Calendar,$G54,$F54,$H54,$K$33,0,E54,Discounting,Permanent,_xll.ohTrigger(Trigger,DataSelect),ObjectOverwrite),"--")</f>
        <v>obj_00bc1#0002</v>
      </c>
      <c r="L54" s="281" t="b">
        <f t="shared" si="21"/>
        <v>1</v>
      </c>
      <c r="N54" s="339" t="str">
        <f t="shared" si="15"/>
        <v>SW</v>
      </c>
      <c r="O54" s="339" t="str">
        <f t="shared" si="16"/>
        <v>27Y</v>
      </c>
      <c r="P54" s="343" t="str">
        <f t="shared" si="17"/>
        <v>obj_00bd3#0002</v>
      </c>
      <c r="Q54" s="339" t="b">
        <f t="shared" si="18"/>
        <v>1</v>
      </c>
      <c r="R54" s="347">
        <v>1</v>
      </c>
      <c r="S54" s="347">
        <v>1</v>
      </c>
      <c r="T54" s="100" t="str">
        <v>obj_00bd8</v>
      </c>
      <c r="U54" s="100" t="str">
        <f>_xll.qlRateHelperQuoteName(T54)</f>
        <v/>
      </c>
      <c r="V54" s="337">
        <f>_xll.qlRateHelperRate(T54,_xll.ohTrigger(Trigger,TriggerSTD))</f>
        <v>1.8089999999999998E-2</v>
      </c>
      <c r="W54" s="337" t="str">
        <f>IFERROR(_xll.qlFuturesRateHelperConvexityAdjustment(T54,Trigger),"--")</f>
        <v>--</v>
      </c>
      <c r="X54" s="101">
        <f>_xll.qlRateHelperEarliestDate(T54,Trigger)</f>
        <v>42187</v>
      </c>
      <c r="Y54" s="101">
        <f>_xll.qlRateHelperLatestDate(T54,Trigger)</f>
        <v>56797</v>
      </c>
      <c r="Z54" s="246">
        <v>1.8265256333141928E-2</v>
      </c>
      <c r="AD54" s="250"/>
      <c r="AM54" s="394"/>
      <c r="AN54" s="394"/>
      <c r="AO54" s="394"/>
      <c r="AP54" s="394"/>
      <c r="AQ54" s="394"/>
      <c r="AR54" s="394"/>
      <c r="AS54" s="394"/>
      <c r="AT54" s="394"/>
      <c r="AU54" s="394"/>
      <c r="AV54" s="394"/>
      <c r="AW54" s="394"/>
      <c r="AX54" s="394"/>
      <c r="AY54" s="394"/>
      <c r="AZ54" s="398"/>
      <c r="BA54" s="398"/>
      <c r="BB54" s="398"/>
      <c r="BC54" s="397"/>
      <c r="BD54" s="397"/>
      <c r="BE54" s="394"/>
      <c r="BF54" s="394"/>
    </row>
    <row r="55" spans="1:58" s="80" customFormat="1" ht="11.25" customHeight="1" x14ac:dyDescent="0.2">
      <c r="A55" s="285" t="s">
        <v>235</v>
      </c>
      <c r="B55" s="317" t="str">
        <v>21Y</v>
      </c>
      <c r="C55" s="284" t="str">
        <v>23Y</v>
      </c>
      <c r="D55" s="284" t="str">
        <f t="shared" si="19"/>
        <v>23Y</v>
      </c>
      <c r="E55" s="284" t="s">
        <v>8</v>
      </c>
      <c r="F55" s="323" t="s">
        <v>9</v>
      </c>
      <c r="G55" s="284" t="s">
        <v>10</v>
      </c>
      <c r="H55" s="323" t="s">
        <v>11</v>
      </c>
      <c r="I55" s="324">
        <v>1.782604325E-2</v>
      </c>
      <c r="J55" s="324" t="str">
        <f t="shared" si="20"/>
        <v>EURAB6R21Y=</v>
      </c>
      <c r="K55" s="325" t="str">
        <f>IFERROR(_xll.qlSwapRateHelper2(,IF(DataSelect="Reference",$I55,J55),,$D55,Calendar,$G55,$F55,$H55,$K$33,0,E55,Discounting,Permanent,_xll.ohTrigger(Trigger,DataSelect),ObjectOverwrite),"--")</f>
        <v>obj_00bc0#0002</v>
      </c>
      <c r="L55" s="281" t="b">
        <f t="shared" si="21"/>
        <v>1</v>
      </c>
      <c r="N55" s="339" t="str">
        <f t="shared" si="15"/>
        <v>SW</v>
      </c>
      <c r="O55" s="339" t="str">
        <f t="shared" si="16"/>
        <v>28Y</v>
      </c>
      <c r="P55" s="343" t="str">
        <f t="shared" si="17"/>
        <v>obj_00bc9#0002</v>
      </c>
      <c r="Q55" s="339" t="b">
        <f t="shared" si="18"/>
        <v>1</v>
      </c>
      <c r="R55" s="347">
        <v>1</v>
      </c>
      <c r="S55" s="347">
        <v>1</v>
      </c>
      <c r="T55" s="100" t="str">
        <v>obj_00bd5</v>
      </c>
      <c r="U55" s="100" t="str">
        <f>_xll.qlRateHelperQuoteName(T55)</f>
        <v/>
      </c>
      <c r="V55" s="337">
        <f>_xll.qlRateHelperRate(T55,_xll.ohTrigger(Trigger,TriggerSTD))</f>
        <v>1.7659999999999999E-2</v>
      </c>
      <c r="W55" s="337" t="str">
        <f>IFERROR(_xll.qlFuturesRateHelperConvexityAdjustment(T55,Trigger),"--")</f>
        <v>--</v>
      </c>
      <c r="X55" s="101">
        <f>_xll.qlRateHelperEarliestDate(T55,Trigger)</f>
        <v>42187</v>
      </c>
      <c r="Y55" s="101">
        <f>_xll.qlRateHelperLatestDate(T55,Trigger)</f>
        <v>60450</v>
      </c>
      <c r="Z55" s="246">
        <v>1.7654767144411009E-2</v>
      </c>
      <c r="AD55" s="250"/>
      <c r="AM55" s="394"/>
      <c r="AN55" s="394"/>
      <c r="AO55" s="394"/>
      <c r="AP55" s="394"/>
      <c r="AQ55" s="394"/>
      <c r="AR55" s="394"/>
      <c r="AS55" s="394"/>
      <c r="AT55" s="394"/>
      <c r="AU55" s="394"/>
      <c r="AV55" s="394"/>
      <c r="AW55" s="394"/>
      <c r="AX55" s="394"/>
      <c r="AY55" s="394"/>
      <c r="AZ55" s="398"/>
      <c r="BA55" s="398"/>
      <c r="BB55" s="398"/>
      <c r="BC55" s="397"/>
      <c r="BD55" s="397"/>
      <c r="BE55" s="394"/>
      <c r="BF55" s="394"/>
    </row>
    <row r="56" spans="1:58" s="80" customFormat="1" ht="11.25" customHeight="1" x14ac:dyDescent="0.2">
      <c r="A56" s="285" t="s">
        <v>235</v>
      </c>
      <c r="B56" s="317" t="str">
        <v>22Y</v>
      </c>
      <c r="C56" s="284" t="str">
        <v>24Y</v>
      </c>
      <c r="D56" s="284" t="str">
        <f t="shared" si="19"/>
        <v>24Y</v>
      </c>
      <c r="E56" s="284" t="s">
        <v>8</v>
      </c>
      <c r="F56" s="323" t="s">
        <v>9</v>
      </c>
      <c r="G56" s="284" t="s">
        <v>10</v>
      </c>
      <c r="H56" s="323" t="s">
        <v>11</v>
      </c>
      <c r="I56" s="324">
        <v>1.7863857780000002E-2</v>
      </c>
      <c r="J56" s="324" t="str">
        <f t="shared" si="20"/>
        <v>EURAB6R22Y=</v>
      </c>
      <c r="K56" s="325" t="str">
        <f>IFERROR(_xll.qlSwapRateHelper2(,IF(DataSelect="Reference",$I56,J56),,$D56,Calendar,$G56,$F56,$H56,$K$33,0,E56,Discounting,Permanent,_xll.ohTrigger(Trigger,DataSelect),ObjectOverwrite),"--")</f>
        <v>obj_00bc3#0002</v>
      </c>
      <c r="L56" s="281" t="b">
        <f t="shared" si="21"/>
        <v>1</v>
      </c>
      <c r="N56" s="339" t="str">
        <f t="shared" si="15"/>
        <v>SW</v>
      </c>
      <c r="O56" s="339" t="str">
        <f t="shared" si="16"/>
        <v>29Y</v>
      </c>
      <c r="P56" s="343" t="str">
        <f t="shared" si="17"/>
        <v>obj_00bd7#0002</v>
      </c>
      <c r="Q56" s="339" t="b">
        <f t="shared" si="18"/>
        <v>1</v>
      </c>
      <c r="R56" s="347">
        <v>1</v>
      </c>
      <c r="S56" s="347">
        <v>1</v>
      </c>
      <c r="T56" s="100" t="str">
        <v>obj_00bcb</v>
      </c>
      <c r="U56" s="100" t="str">
        <f>_xll.qlRateHelperQuoteName(T56)</f>
        <v/>
      </c>
      <c r="V56" s="337">
        <f>_xll.qlRateHelperRate(T56,_xll.ohTrigger(Trigger,TriggerSTD))</f>
        <v>1.7509999999999998E-2</v>
      </c>
      <c r="W56" s="337" t="str">
        <f>IFERROR(_xll.qlFuturesRateHelperConvexityAdjustment(T56,Trigger),"--")</f>
        <v>--</v>
      </c>
      <c r="X56" s="101">
        <f>_xll.qlRateHelperEarliestDate(T56,Trigger)</f>
        <v>42187</v>
      </c>
      <c r="Y56" s="101">
        <f>_xll.qlRateHelperLatestDate(T56,Trigger)</f>
        <v>64102</v>
      </c>
      <c r="Z56" s="246">
        <v>1.7437111663597453E-2</v>
      </c>
      <c r="AD56" s="250"/>
      <c r="AM56" s="394"/>
      <c r="AN56" s="394"/>
      <c r="AO56" s="394"/>
      <c r="AP56" s="394"/>
      <c r="AQ56" s="394"/>
      <c r="AR56" s="394"/>
      <c r="AS56" s="394"/>
      <c r="AT56" s="394"/>
      <c r="AU56" s="394"/>
      <c r="AV56" s="394"/>
      <c r="AW56" s="394"/>
      <c r="AX56" s="394"/>
      <c r="AY56" s="394"/>
      <c r="AZ56" s="398"/>
      <c r="BA56" s="398"/>
      <c r="BB56" s="398"/>
      <c r="BC56" s="397"/>
      <c r="BD56" s="397"/>
      <c r="BE56" s="394"/>
      <c r="BF56" s="394"/>
    </row>
    <row r="57" spans="1:58" s="80" customFormat="1" ht="11.25" customHeight="1" x14ac:dyDescent="0.2">
      <c r="A57" s="285" t="s">
        <v>235</v>
      </c>
      <c r="B57" s="317" t="str">
        <v>23Y</v>
      </c>
      <c r="C57" s="284" t="str">
        <v>25Y</v>
      </c>
      <c r="D57" s="284" t="str">
        <f t="shared" si="19"/>
        <v>25Y</v>
      </c>
      <c r="E57" s="284" t="s">
        <v>8</v>
      </c>
      <c r="F57" s="323" t="s">
        <v>9</v>
      </c>
      <c r="G57" s="284" t="s">
        <v>10</v>
      </c>
      <c r="H57" s="323" t="s">
        <v>11</v>
      </c>
      <c r="I57" s="324">
        <v>1.789E-2</v>
      </c>
      <c r="J57" s="324" t="str">
        <f t="shared" si="20"/>
        <v>EURAB6R23Y=</v>
      </c>
      <c r="K57" s="325" t="str">
        <f>IFERROR(_xll.qlSwapRateHelper2(,IF(DataSelect="Reference",$I57,J57),,$D57,Calendar,$G57,$F57,$H57,$K$33,0,E57,Discounting,Permanent,_xll.ohTrigger(Trigger,DataSelect),ObjectOverwrite),"--")</f>
        <v>obj_00bc7#0002</v>
      </c>
      <c r="L57" s="281" t="b">
        <f t="shared" si="21"/>
        <v>1</v>
      </c>
      <c r="N57" s="339" t="str">
        <f t="shared" si="15"/>
        <v>SW</v>
      </c>
      <c r="O57" s="339" t="str">
        <f t="shared" si="16"/>
        <v>30Y</v>
      </c>
      <c r="P57" s="343" t="str">
        <f t="shared" si="17"/>
        <v>obj_00bc8#0002</v>
      </c>
      <c r="Q57" s="339" t="b">
        <f t="shared" si="18"/>
        <v>1</v>
      </c>
      <c r="R57" s="347">
        <v>1</v>
      </c>
      <c r="S57" s="347">
        <v>1</v>
      </c>
      <c r="T57" s="100" t="e">
        <v>#N/A</v>
      </c>
      <c r="U57" s="100" t="e">
        <f>_xll.qlRateHelperQuoteName(T57)</f>
        <v>#VALUE!</v>
      </c>
      <c r="V57" s="337" t="e">
        <f>_xll.qlRateHelperRate(T57,_xll.ohTrigger(Trigger,TriggerSTD))</f>
        <v>#VALUE!</v>
      </c>
      <c r="W57" s="337" t="str">
        <f>IFERROR(_xll.qlFuturesRateHelperConvexityAdjustment(T57,Trigger),"--")</f>
        <v>--</v>
      </c>
      <c r="X57" s="101" t="e">
        <f>_xll.qlRateHelperEarliestDate(T57,Trigger)</f>
        <v>#VALUE!</v>
      </c>
      <c r="Y57" s="101" t="e">
        <f>_xll.qlRateHelperLatestDate(T57,Trigger)</f>
        <v>#VALUE!</v>
      </c>
      <c r="Z57" s="246" t="e">
        <v>#N/A</v>
      </c>
      <c r="AD57" s="250"/>
      <c r="AM57" s="394"/>
      <c r="AN57" s="394"/>
      <c r="AO57" s="394"/>
      <c r="AP57" s="394"/>
      <c r="AQ57" s="394"/>
      <c r="AR57" s="394"/>
      <c r="AS57" s="394"/>
      <c r="AT57" s="394"/>
      <c r="AU57" s="394"/>
      <c r="AV57" s="394"/>
      <c r="AW57" s="394"/>
      <c r="AX57" s="394"/>
      <c r="AY57" s="394"/>
      <c r="AZ57" s="398"/>
      <c r="BA57" s="398"/>
      <c r="BB57" s="398"/>
      <c r="BC57" s="397"/>
      <c r="BD57" s="397"/>
      <c r="BE57" s="394"/>
      <c r="BF57" s="394"/>
    </row>
    <row r="58" spans="1:58" s="80" customFormat="1" ht="11.25" customHeight="1" x14ac:dyDescent="0.2">
      <c r="A58" s="285" t="s">
        <v>235</v>
      </c>
      <c r="B58" s="317" t="str">
        <v>24Y</v>
      </c>
      <c r="C58" s="284" t="str">
        <v>26Y</v>
      </c>
      <c r="D58" s="284" t="str">
        <f t="shared" si="19"/>
        <v>26Y</v>
      </c>
      <c r="E58" s="284" t="s">
        <v>8</v>
      </c>
      <c r="F58" s="323" t="s">
        <v>9</v>
      </c>
      <c r="G58" s="284" t="s">
        <v>10</v>
      </c>
      <c r="H58" s="323" t="s">
        <v>11</v>
      </c>
      <c r="I58" s="324">
        <v>1.790691656E-2</v>
      </c>
      <c r="J58" s="324" t="str">
        <f t="shared" si="20"/>
        <v>EURAB6R24Y=</v>
      </c>
      <c r="K58" s="325" t="str">
        <f>IFERROR(_xll.qlSwapRateHelper2(,IF(DataSelect="Reference",$I58,J58),,$D58,Calendar,$G58,$F58,$H58,$K$33,0,E58,Discounting,Permanent,_xll.ohTrigger(Trigger,DataSelect),ObjectOverwrite),"--")</f>
        <v>obj_00bcf#0002</v>
      </c>
      <c r="L58" s="281" t="b">
        <f t="shared" si="21"/>
        <v>1</v>
      </c>
      <c r="N58" s="339" t="str">
        <f t="shared" si="15"/>
        <v>SW</v>
      </c>
      <c r="O58" s="339" t="str">
        <f t="shared" si="16"/>
        <v>31Y</v>
      </c>
      <c r="P58" s="343" t="str">
        <f t="shared" si="17"/>
        <v>obj_00bd6#0002</v>
      </c>
      <c r="Q58" s="339" t="b">
        <f t="shared" si="18"/>
        <v>1</v>
      </c>
      <c r="R58" s="347">
        <v>1</v>
      </c>
      <c r="S58" s="347">
        <v>1</v>
      </c>
      <c r="T58" s="100" t="e">
        <v>#N/A</v>
      </c>
      <c r="U58" s="100" t="e">
        <f>_xll.qlRateHelperQuoteName(T58)</f>
        <v>#VALUE!</v>
      </c>
      <c r="V58" s="337" t="e">
        <f>_xll.qlRateHelperRate(T58,_xll.ohTrigger(Trigger,TriggerSTD))</f>
        <v>#VALUE!</v>
      </c>
      <c r="W58" s="337" t="str">
        <f>IFERROR(_xll.qlFuturesRateHelperConvexityAdjustment(T58,Trigger),"--")</f>
        <v>--</v>
      </c>
      <c r="X58" s="101" t="e">
        <f>_xll.qlRateHelperEarliestDate(T58,Trigger)</f>
        <v>#VALUE!</v>
      </c>
      <c r="Y58" s="101" t="e">
        <f>_xll.qlRateHelperLatestDate(T58,Trigger)</f>
        <v>#VALUE!</v>
      </c>
      <c r="Z58" s="246" t="e">
        <v>#N/A</v>
      </c>
      <c r="AD58" s="250"/>
      <c r="AM58" s="394"/>
      <c r="AN58" s="394"/>
      <c r="AO58" s="394"/>
      <c r="AP58" s="394"/>
      <c r="AQ58" s="394"/>
      <c r="AR58" s="394"/>
      <c r="AS58" s="394"/>
      <c r="AT58" s="394"/>
      <c r="AU58" s="394"/>
      <c r="AV58" s="394"/>
      <c r="AW58" s="394"/>
      <c r="AX58" s="394"/>
      <c r="AY58" s="394"/>
      <c r="AZ58" s="398"/>
      <c r="BA58" s="398"/>
      <c r="BB58" s="398"/>
      <c r="BC58" s="397"/>
      <c r="BD58" s="397"/>
      <c r="BE58" s="394"/>
      <c r="BF58" s="394"/>
    </row>
    <row r="59" spans="1:58" s="80" customFormat="1" ht="11.25" customHeight="1" x14ac:dyDescent="0.2">
      <c r="A59" s="285" t="s">
        <v>235</v>
      </c>
      <c r="B59" s="317" t="str">
        <v>25Y</v>
      </c>
      <c r="C59" s="284" t="str">
        <v>27Y</v>
      </c>
      <c r="D59" s="284" t="str">
        <f t="shared" si="19"/>
        <v>27Y</v>
      </c>
      <c r="E59" s="284" t="s">
        <v>8</v>
      </c>
      <c r="F59" s="323" t="s">
        <v>9</v>
      </c>
      <c r="G59" s="284" t="s">
        <v>10</v>
      </c>
      <c r="H59" s="323" t="s">
        <v>11</v>
      </c>
      <c r="I59" s="324">
        <v>1.7920374539999999E-2</v>
      </c>
      <c r="J59" s="324" t="str">
        <f t="shared" si="20"/>
        <v>EURAB6R25Y=</v>
      </c>
      <c r="K59" s="325" t="str">
        <f>IFERROR(_xll.qlSwapRateHelper2(,IF(DataSelect="Reference",$I59,J59),,$D59,Calendar,$G59,$F59,$H59,$K$33,0,E59,Discounting,Permanent,_xll.ohTrigger(Trigger,DataSelect),ObjectOverwrite),"--")</f>
        <v>obj_00bd1#0002</v>
      </c>
      <c r="L59" s="281" t="b">
        <f t="shared" si="21"/>
        <v>1</v>
      </c>
      <c r="N59" s="339" t="str">
        <f t="shared" si="15"/>
        <v>SW</v>
      </c>
      <c r="O59" s="339" t="str">
        <f t="shared" si="16"/>
        <v>32Y</v>
      </c>
      <c r="P59" s="343" t="str">
        <f t="shared" si="17"/>
        <v>obj_00bce#0002</v>
      </c>
      <c r="Q59" s="339" t="b">
        <f t="shared" si="18"/>
        <v>1</v>
      </c>
      <c r="R59" s="347">
        <v>1</v>
      </c>
      <c r="S59" s="347">
        <v>1</v>
      </c>
      <c r="T59" s="100" t="e">
        <v>#N/A</v>
      </c>
      <c r="U59" s="100" t="e">
        <f>_xll.qlRateHelperQuoteName(T59)</f>
        <v>#VALUE!</v>
      </c>
      <c r="V59" s="337" t="e">
        <f>_xll.qlRateHelperRate(T59,_xll.ohTrigger(Trigger,TriggerSTD))</f>
        <v>#VALUE!</v>
      </c>
      <c r="W59" s="337" t="str">
        <f>IFERROR(_xll.qlFuturesRateHelperConvexityAdjustment(T59,Trigger),"--")</f>
        <v>--</v>
      </c>
      <c r="X59" s="101" t="e">
        <f>_xll.qlRateHelperEarliestDate(T59,Trigger)</f>
        <v>#VALUE!</v>
      </c>
      <c r="Y59" s="101" t="e">
        <f>_xll.qlRateHelperLatestDate(T59,Trigger)</f>
        <v>#VALUE!</v>
      </c>
      <c r="Z59" s="246" t="e">
        <v>#N/A</v>
      </c>
      <c r="AD59" s="250"/>
      <c r="AM59" s="394"/>
      <c r="AN59" s="394"/>
      <c r="AO59" s="394"/>
      <c r="AP59" s="394"/>
      <c r="AQ59" s="394"/>
      <c r="AR59" s="394"/>
      <c r="AS59" s="394"/>
      <c r="AT59" s="394"/>
      <c r="AU59" s="394"/>
      <c r="AV59" s="394"/>
      <c r="AW59" s="394"/>
      <c r="AX59" s="394"/>
      <c r="AY59" s="394"/>
      <c r="AZ59" s="398"/>
      <c r="BA59" s="398"/>
      <c r="BB59" s="398"/>
      <c r="BC59" s="397"/>
      <c r="BD59" s="397"/>
      <c r="BE59" s="394"/>
      <c r="BF59" s="394"/>
    </row>
    <row r="60" spans="1:58" s="80" customFormat="1" ht="11.25" customHeight="1" x14ac:dyDescent="0.2">
      <c r="A60" s="285" t="s">
        <v>235</v>
      </c>
      <c r="B60" s="317" t="str">
        <v>26Y</v>
      </c>
      <c r="C60" s="284" t="str">
        <v>28Y</v>
      </c>
      <c r="D60" s="284" t="str">
        <f t="shared" si="19"/>
        <v>28Y</v>
      </c>
      <c r="E60" s="284" t="s">
        <v>8</v>
      </c>
      <c r="F60" s="323" t="s">
        <v>9</v>
      </c>
      <c r="G60" s="284" t="s">
        <v>10</v>
      </c>
      <c r="H60" s="323" t="s">
        <v>11</v>
      </c>
      <c r="I60" s="324">
        <v>1.7933443300000001E-2</v>
      </c>
      <c r="J60" s="324" t="str">
        <f t="shared" si="20"/>
        <v>EURAB6R26Y=</v>
      </c>
      <c r="K60" s="325" t="str">
        <f>IFERROR(_xll.qlSwapRateHelper2(,IF(DataSelect="Reference",$I60,J60),,$D60,Calendar,$G60,$F60,$H60,$K$33,0,E60,Discounting,Permanent,_xll.ohTrigger(Trigger,DataSelect),ObjectOverwrite),"--")</f>
        <v>obj_00bd9#0002</v>
      </c>
      <c r="L60" s="281" t="b">
        <f t="shared" si="21"/>
        <v>1</v>
      </c>
      <c r="N60" s="339" t="str">
        <f t="shared" ref="N60:N91" si="22">A67</f>
        <v>SW</v>
      </c>
      <c r="O60" s="339" t="str">
        <f t="shared" ref="O60:O91" si="23">B67</f>
        <v>33Y</v>
      </c>
      <c r="P60" s="343" t="str">
        <f t="shared" ref="P60:P91" si="24">K67</f>
        <v>obj_00bd4#0002</v>
      </c>
      <c r="Q60" s="339" t="b">
        <f t="shared" ref="Q60:Q91" si="25">L67</f>
        <v>1</v>
      </c>
      <c r="R60" s="347">
        <v>1</v>
      </c>
      <c r="S60" s="347">
        <v>1</v>
      </c>
      <c r="T60" s="100" t="e">
        <v>#N/A</v>
      </c>
      <c r="U60" s="100" t="e">
        <f>_xll.qlRateHelperQuoteName(T60)</f>
        <v>#VALUE!</v>
      </c>
      <c r="V60" s="337" t="e">
        <f>_xll.qlRateHelperRate(T60,_xll.ohTrigger(Trigger,TriggerSTD))</f>
        <v>#VALUE!</v>
      </c>
      <c r="W60" s="337" t="str">
        <f>IFERROR(_xll.qlFuturesRateHelperConvexityAdjustment(T60,Trigger),"--")</f>
        <v>--</v>
      </c>
      <c r="X60" s="101" t="e">
        <f>_xll.qlRateHelperEarliestDate(T60,Trigger)</f>
        <v>#VALUE!</v>
      </c>
      <c r="Y60" s="101" t="e">
        <f>_xll.qlRateHelperLatestDate(T60,Trigger)</f>
        <v>#VALUE!</v>
      </c>
      <c r="Z60" s="246" t="e">
        <v>#N/A</v>
      </c>
      <c r="AD60" s="250"/>
      <c r="AM60" s="394"/>
      <c r="AN60" s="394"/>
      <c r="AO60" s="394"/>
      <c r="AP60" s="394"/>
      <c r="AQ60" s="394"/>
      <c r="AR60" s="394"/>
      <c r="AS60" s="394"/>
      <c r="AT60" s="394"/>
      <c r="AU60" s="394"/>
      <c r="AV60" s="394"/>
      <c r="AW60" s="394"/>
      <c r="AX60" s="394"/>
      <c r="AY60" s="394"/>
      <c r="AZ60" s="398"/>
      <c r="BA60" s="398"/>
      <c r="BB60" s="398"/>
      <c r="BC60" s="397"/>
      <c r="BD60" s="397"/>
      <c r="BE60" s="394"/>
      <c r="BF60" s="394"/>
    </row>
    <row r="61" spans="1:58" s="80" customFormat="1" ht="11.25" customHeight="1" x14ac:dyDescent="0.2">
      <c r="A61" s="285" t="s">
        <v>235</v>
      </c>
      <c r="B61" s="317" t="str">
        <v>27Y</v>
      </c>
      <c r="C61" s="284" t="str">
        <v>29Y</v>
      </c>
      <c r="D61" s="284" t="str">
        <f t="shared" si="19"/>
        <v>29Y</v>
      </c>
      <c r="E61" s="284" t="s">
        <v>8</v>
      </c>
      <c r="F61" s="323" t="s">
        <v>9</v>
      </c>
      <c r="G61" s="284" t="s">
        <v>10</v>
      </c>
      <c r="H61" s="323" t="s">
        <v>11</v>
      </c>
      <c r="I61" s="324">
        <v>1.7950093149999999E-2</v>
      </c>
      <c r="J61" s="324" t="str">
        <f t="shared" si="20"/>
        <v>EURAB6R27Y=</v>
      </c>
      <c r="K61" s="325" t="str">
        <f>IFERROR(_xll.qlSwapRateHelper2(,IF(DataSelect="Reference",$I61,J61),,$D61,Calendar,$G61,$F61,$H61,$K$33,0,E61,Discounting,Permanent,_xll.ohTrigger(Trigger,DataSelect),ObjectOverwrite),"--")</f>
        <v>obj_00bd3#0002</v>
      </c>
      <c r="L61" s="281" t="b">
        <f t="shared" si="21"/>
        <v>1</v>
      </c>
      <c r="N61" s="339" t="str">
        <f t="shared" si="22"/>
        <v>SW</v>
      </c>
      <c r="O61" s="339" t="str">
        <f t="shared" si="23"/>
        <v>34Y</v>
      </c>
      <c r="P61" s="343" t="str">
        <f t="shared" si="24"/>
        <v>obj_00bbb#0002</v>
      </c>
      <c r="Q61" s="339" t="b">
        <f t="shared" si="25"/>
        <v>1</v>
      </c>
      <c r="R61" s="347">
        <v>1</v>
      </c>
      <c r="S61" s="347">
        <v>1</v>
      </c>
      <c r="T61" s="100" t="e">
        <v>#N/A</v>
      </c>
      <c r="U61" s="100" t="e">
        <f>_xll.qlRateHelperQuoteName(T61)</f>
        <v>#VALUE!</v>
      </c>
      <c r="V61" s="337" t="e">
        <f>_xll.qlRateHelperRate(T61,_xll.ohTrigger(Trigger,TriggerSTD))</f>
        <v>#VALUE!</v>
      </c>
      <c r="W61" s="337" t="str">
        <f>IFERROR(_xll.qlFuturesRateHelperConvexityAdjustment(T61,Trigger),"--")</f>
        <v>--</v>
      </c>
      <c r="X61" s="101" t="e">
        <f>_xll.qlRateHelperEarliestDate(T61,Trigger)</f>
        <v>#VALUE!</v>
      </c>
      <c r="Y61" s="101" t="e">
        <f>_xll.qlRateHelperLatestDate(T61,Trigger)</f>
        <v>#VALUE!</v>
      </c>
      <c r="Z61" s="246" t="e">
        <v>#N/A</v>
      </c>
      <c r="AD61" s="250"/>
      <c r="AM61" s="394"/>
      <c r="AN61" s="394"/>
      <c r="AO61" s="394"/>
      <c r="AP61" s="394"/>
      <c r="AQ61" s="394"/>
      <c r="AR61" s="394"/>
      <c r="AS61" s="394"/>
      <c r="AT61" s="394"/>
      <c r="AU61" s="394"/>
      <c r="AV61" s="394"/>
      <c r="AW61" s="394"/>
      <c r="AX61" s="394"/>
      <c r="AY61" s="394"/>
      <c r="AZ61" s="398"/>
      <c r="BA61" s="398"/>
      <c r="BB61" s="398"/>
      <c r="BC61" s="397"/>
      <c r="BD61" s="397"/>
      <c r="BE61" s="394"/>
      <c r="BF61" s="394"/>
    </row>
    <row r="62" spans="1:58" s="80" customFormat="1" ht="11.25" customHeight="1" x14ac:dyDescent="0.2">
      <c r="A62" s="285" t="s">
        <v>235</v>
      </c>
      <c r="B62" s="317" t="str">
        <v>28Y</v>
      </c>
      <c r="C62" s="284" t="str">
        <v>30Y</v>
      </c>
      <c r="D62" s="284" t="str">
        <f t="shared" si="19"/>
        <v>30Y</v>
      </c>
      <c r="E62" s="284" t="s">
        <v>8</v>
      </c>
      <c r="F62" s="323" t="s">
        <v>9</v>
      </c>
      <c r="G62" s="284" t="s">
        <v>10</v>
      </c>
      <c r="H62" s="323" t="s">
        <v>11</v>
      </c>
      <c r="I62" s="324">
        <v>1.797E-2</v>
      </c>
      <c r="J62" s="324" t="str">
        <f t="shared" si="20"/>
        <v>EURAB6R28Y=</v>
      </c>
      <c r="K62" s="325" t="str">
        <f>IFERROR(_xll.qlSwapRateHelper2(,IF(DataSelect="Reference",$I62,J62),,$D62,Calendar,$G62,$F62,$H62,$K$33,0,E62,Discounting,Permanent,_xll.ohTrigger(Trigger,DataSelect),ObjectOverwrite),"--")</f>
        <v>obj_00bc9#0002</v>
      </c>
      <c r="L62" s="281" t="b">
        <f t="shared" si="21"/>
        <v>1</v>
      </c>
      <c r="N62" s="339" t="str">
        <f t="shared" si="22"/>
        <v>SW</v>
      </c>
      <c r="O62" s="339" t="str">
        <f t="shared" si="23"/>
        <v>35Y</v>
      </c>
      <c r="P62" s="343" t="str">
        <f t="shared" si="24"/>
        <v>obj_00bd2#0002</v>
      </c>
      <c r="Q62" s="339" t="b">
        <f t="shared" si="25"/>
        <v>1</v>
      </c>
      <c r="R62" s="347">
        <v>1</v>
      </c>
      <c r="S62" s="347">
        <v>1</v>
      </c>
      <c r="T62" s="100" t="e">
        <v>#N/A</v>
      </c>
      <c r="U62" s="100" t="e">
        <f>_xll.qlRateHelperQuoteName(T62)</f>
        <v>#VALUE!</v>
      </c>
      <c r="V62" s="337" t="e">
        <f>_xll.qlRateHelperRate(T62,_xll.ohTrigger(Trigger,TriggerSTD))</f>
        <v>#VALUE!</v>
      </c>
      <c r="W62" s="337" t="str">
        <f>IFERROR(_xll.qlFuturesRateHelperConvexityAdjustment(T62,Trigger),"--")</f>
        <v>--</v>
      </c>
      <c r="X62" s="101" t="e">
        <f>_xll.qlRateHelperEarliestDate(T62,Trigger)</f>
        <v>#VALUE!</v>
      </c>
      <c r="Y62" s="101" t="e">
        <f>_xll.qlRateHelperLatestDate(T62,Trigger)</f>
        <v>#VALUE!</v>
      </c>
      <c r="Z62" s="246" t="e">
        <v>#N/A</v>
      </c>
      <c r="AD62" s="250"/>
      <c r="AM62" s="394"/>
      <c r="AN62" s="394"/>
      <c r="AO62" s="394"/>
      <c r="AP62" s="394"/>
      <c r="AQ62" s="394"/>
      <c r="AR62" s="394"/>
      <c r="AS62" s="394"/>
      <c r="AT62" s="394"/>
      <c r="AU62" s="394"/>
      <c r="AV62" s="394"/>
      <c r="AW62" s="394"/>
      <c r="AX62" s="394"/>
      <c r="AY62" s="394"/>
      <c r="AZ62" s="398"/>
      <c r="BA62" s="398"/>
      <c r="BB62" s="398"/>
      <c r="BC62" s="397"/>
      <c r="BD62" s="397"/>
      <c r="BE62" s="394"/>
      <c r="BF62" s="394"/>
    </row>
    <row r="63" spans="1:58" s="80" customFormat="1" ht="11.25" customHeight="1" x14ac:dyDescent="0.2">
      <c r="A63" s="285" t="s">
        <v>235</v>
      </c>
      <c r="B63" s="317" t="str">
        <v>29Y</v>
      </c>
      <c r="C63" s="284" t="str">
        <v>31Y</v>
      </c>
      <c r="D63" s="284" t="str">
        <f t="shared" si="19"/>
        <v>31Y</v>
      </c>
      <c r="E63" s="284" t="s">
        <v>8</v>
      </c>
      <c r="F63" s="323" t="s">
        <v>9</v>
      </c>
      <c r="G63" s="284" t="s">
        <v>10</v>
      </c>
      <c r="H63" s="323" t="s">
        <v>11</v>
      </c>
      <c r="I63" s="324">
        <v>1.799518982E-2</v>
      </c>
      <c r="J63" s="324" t="str">
        <f t="shared" si="20"/>
        <v>EURAB6R29Y=</v>
      </c>
      <c r="K63" s="325" t="str">
        <f>IFERROR(_xll.qlSwapRateHelper2(,IF(DataSelect="Reference",$I63,J63),,$D63,Calendar,$G63,$F63,$H63,$K$33,0,E63,Discounting,Permanent,_xll.ohTrigger(Trigger,DataSelect),ObjectOverwrite),"--")</f>
        <v>obj_00bd7#0002</v>
      </c>
      <c r="L63" s="281" t="b">
        <f t="shared" si="21"/>
        <v>1</v>
      </c>
      <c r="N63" s="339" t="str">
        <f t="shared" si="22"/>
        <v>SW</v>
      </c>
      <c r="O63" s="339" t="str">
        <f t="shared" si="23"/>
        <v>36Y</v>
      </c>
      <c r="P63" s="343" t="str">
        <f t="shared" si="24"/>
        <v>obj_00bc4#0002</v>
      </c>
      <c r="Q63" s="339" t="b">
        <f t="shared" si="25"/>
        <v>1</v>
      </c>
      <c r="R63" s="347">
        <v>1</v>
      </c>
      <c r="S63" s="347">
        <v>1</v>
      </c>
      <c r="T63" s="100" t="e">
        <v>#N/A</v>
      </c>
      <c r="U63" s="100" t="e">
        <f>_xll.qlRateHelperQuoteName(T63)</f>
        <v>#VALUE!</v>
      </c>
      <c r="V63" s="337" t="e">
        <f>_xll.qlRateHelperRate(T63,_xll.ohTrigger(Trigger,TriggerSTD))</f>
        <v>#VALUE!</v>
      </c>
      <c r="W63" s="337" t="str">
        <f>IFERROR(_xll.qlFuturesRateHelperConvexityAdjustment(T63,Trigger),"--")</f>
        <v>--</v>
      </c>
      <c r="X63" s="101" t="e">
        <f>_xll.qlRateHelperEarliestDate(T63,Trigger)</f>
        <v>#VALUE!</v>
      </c>
      <c r="Y63" s="101" t="e">
        <f>_xll.qlRateHelperLatestDate(T63,Trigger)</f>
        <v>#VALUE!</v>
      </c>
      <c r="Z63" s="246" t="e">
        <v>#N/A</v>
      </c>
      <c r="AD63" s="250"/>
      <c r="AM63" s="394"/>
      <c r="AN63" s="394"/>
      <c r="AO63" s="394"/>
      <c r="AP63" s="394"/>
      <c r="AQ63" s="394"/>
      <c r="AR63" s="394"/>
      <c r="AS63" s="394"/>
      <c r="AT63" s="394"/>
      <c r="AU63" s="394"/>
      <c r="AV63" s="394"/>
      <c r="AW63" s="394"/>
      <c r="AX63" s="394"/>
      <c r="AY63" s="394"/>
      <c r="AZ63" s="398"/>
      <c r="BA63" s="398"/>
      <c r="BB63" s="398"/>
      <c r="BC63" s="397"/>
      <c r="BD63" s="397"/>
      <c r="BE63" s="394"/>
      <c r="BF63" s="394"/>
    </row>
    <row r="64" spans="1:58" s="80" customFormat="1" ht="11.25" customHeight="1" x14ac:dyDescent="0.2">
      <c r="A64" s="285" t="s">
        <v>235</v>
      </c>
      <c r="B64" s="317" t="str">
        <v>30Y</v>
      </c>
      <c r="C64" s="284" t="str">
        <v>32Y</v>
      </c>
      <c r="D64" s="284" t="str">
        <f t="shared" si="19"/>
        <v>32Y</v>
      </c>
      <c r="E64" s="284" t="s">
        <v>8</v>
      </c>
      <c r="F64" s="323" t="s">
        <v>9</v>
      </c>
      <c r="G64" s="284" t="s">
        <v>10</v>
      </c>
      <c r="H64" s="323" t="s">
        <v>11</v>
      </c>
      <c r="I64" s="324">
        <v>1.8022857530000002E-2</v>
      </c>
      <c r="J64" s="324" t="str">
        <f t="shared" si="20"/>
        <v>EURAB6R30Y=</v>
      </c>
      <c r="K64" s="325" t="str">
        <f>IFERROR(_xll.qlSwapRateHelper2(,IF(DataSelect="Reference",$I64,J64),,$D64,Calendar,$G64,$F64,$H64,$K$33,0,E64,Discounting,Permanent,_xll.ohTrigger(Trigger,DataSelect),ObjectOverwrite),"--")</f>
        <v>obj_00bc8#0002</v>
      </c>
      <c r="L64" s="281" t="b">
        <f t="shared" si="21"/>
        <v>1</v>
      </c>
      <c r="N64" s="339" t="str">
        <f t="shared" si="22"/>
        <v>SW</v>
      </c>
      <c r="O64" s="339" t="str">
        <f t="shared" si="23"/>
        <v>37Y</v>
      </c>
      <c r="P64" s="343" t="str">
        <f t="shared" si="24"/>
        <v>obj_00bc5#0002</v>
      </c>
      <c r="Q64" s="339" t="b">
        <f t="shared" si="25"/>
        <v>1</v>
      </c>
      <c r="R64" s="347">
        <v>1</v>
      </c>
      <c r="S64" s="347">
        <v>1</v>
      </c>
      <c r="T64" s="100" t="e">
        <v>#N/A</v>
      </c>
      <c r="U64" s="100" t="e">
        <f>_xll.qlRateHelperQuoteName(T64)</f>
        <v>#VALUE!</v>
      </c>
      <c r="V64" s="337" t="e">
        <f>_xll.qlRateHelperRate(T64,_xll.ohTrigger(Trigger,TriggerSTD))</f>
        <v>#VALUE!</v>
      </c>
      <c r="W64" s="337" t="str">
        <f>IFERROR(_xll.qlFuturesRateHelperConvexityAdjustment(T64,Trigger),"--")</f>
        <v>--</v>
      </c>
      <c r="X64" s="101" t="e">
        <f>_xll.qlRateHelperEarliestDate(T64,Trigger)</f>
        <v>#VALUE!</v>
      </c>
      <c r="Y64" s="101" t="e">
        <f>_xll.qlRateHelperLatestDate(T64,Trigger)</f>
        <v>#VALUE!</v>
      </c>
      <c r="Z64" s="100" t="e">
        <v>#N/A</v>
      </c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4"/>
      <c r="AX64" s="394"/>
      <c r="AY64" s="394"/>
      <c r="AZ64" s="398"/>
      <c r="BA64" s="398"/>
      <c r="BB64" s="398"/>
      <c r="BC64" s="397"/>
      <c r="BD64" s="397"/>
      <c r="BE64" s="394"/>
      <c r="BF64" s="394"/>
    </row>
    <row r="65" spans="1:58" s="80" customFormat="1" ht="11.25" customHeight="1" x14ac:dyDescent="0.2">
      <c r="A65" s="285" t="s">
        <v>235</v>
      </c>
      <c r="B65" s="317" t="str">
        <v>31Y</v>
      </c>
      <c r="C65" s="284" t="str">
        <v>33Y</v>
      </c>
      <c r="D65" s="284" t="str">
        <f t="shared" si="19"/>
        <v>33Y</v>
      </c>
      <c r="E65" s="284" t="s">
        <v>8</v>
      </c>
      <c r="F65" s="323" t="s">
        <v>9</v>
      </c>
      <c r="G65" s="284" t="s">
        <v>10</v>
      </c>
      <c r="H65" s="323" t="s">
        <v>11</v>
      </c>
      <c r="I65" s="324">
        <v>1.8050810639999998E-2</v>
      </c>
      <c r="J65" s="324" t="str">
        <f t="shared" si="20"/>
        <v>EURAB6R31Y=</v>
      </c>
      <c r="K65" s="325" t="str">
        <f>IFERROR(_xll.qlSwapRateHelper2(,IF(DataSelect="Reference",$I65,J65),,$D65,Calendar,$G65,$F65,$H65,$K$33,0,E65,Discounting,Permanent,_xll.ohTrigger(Trigger,DataSelect),ObjectOverwrite),"--")</f>
        <v>obj_00bd6#0002</v>
      </c>
      <c r="L65" s="281" t="b">
        <f t="shared" si="21"/>
        <v>1</v>
      </c>
      <c r="N65" s="339" t="str">
        <f t="shared" si="22"/>
        <v>SW</v>
      </c>
      <c r="O65" s="339" t="str">
        <f t="shared" si="23"/>
        <v>38Y</v>
      </c>
      <c r="P65" s="343" t="str">
        <f t="shared" si="24"/>
        <v>obj_00bd8#0002</v>
      </c>
      <c r="Q65" s="339" t="b">
        <f t="shared" si="25"/>
        <v>1</v>
      </c>
      <c r="R65" s="347">
        <v>1</v>
      </c>
      <c r="S65" s="347">
        <v>1</v>
      </c>
      <c r="T65" s="100" t="e">
        <v>#N/A</v>
      </c>
      <c r="U65" s="100" t="e">
        <f>_xll.qlRateHelperQuoteName(T65)</f>
        <v>#VALUE!</v>
      </c>
      <c r="V65" s="337" t="e">
        <f>_xll.qlRateHelperRate(T65,_xll.ohTrigger(Trigger,TriggerSTD))</f>
        <v>#VALUE!</v>
      </c>
      <c r="W65" s="337" t="str">
        <f>IFERROR(_xll.qlFuturesRateHelperConvexityAdjustment(T65,Trigger),"--")</f>
        <v>--</v>
      </c>
      <c r="X65" s="101" t="e">
        <f>_xll.qlRateHelperEarliestDate(T65,Trigger)</f>
        <v>#VALUE!</v>
      </c>
      <c r="Y65" s="101" t="e">
        <f>_xll.qlRateHelperLatestDate(T65,Trigger)</f>
        <v>#VALUE!</v>
      </c>
      <c r="Z65" s="100" t="e">
        <v>#N/A</v>
      </c>
      <c r="AM65" s="394"/>
      <c r="AN65" s="394"/>
      <c r="AO65" s="394"/>
      <c r="AP65" s="394"/>
      <c r="AQ65" s="394"/>
      <c r="AR65" s="394"/>
      <c r="AS65" s="394"/>
      <c r="AT65" s="394"/>
      <c r="AU65" s="394"/>
      <c r="AV65" s="394"/>
      <c r="AW65" s="394"/>
      <c r="AX65" s="394"/>
      <c r="AY65" s="394"/>
      <c r="AZ65" s="398"/>
      <c r="BA65" s="398"/>
      <c r="BB65" s="398"/>
      <c r="BC65" s="397"/>
      <c r="BD65" s="397"/>
      <c r="BE65" s="394"/>
      <c r="BF65" s="394"/>
    </row>
    <row r="66" spans="1:58" s="80" customFormat="1" ht="11.25" customHeight="1" x14ac:dyDescent="0.2">
      <c r="A66" s="285" t="s">
        <v>235</v>
      </c>
      <c r="B66" s="317" t="str">
        <v>32Y</v>
      </c>
      <c r="C66" s="284" t="str">
        <v>34Y</v>
      </c>
      <c r="D66" s="284" t="str">
        <f t="shared" si="19"/>
        <v>34Y</v>
      </c>
      <c r="E66" s="284" t="s">
        <v>8</v>
      </c>
      <c r="F66" s="323" t="s">
        <v>9</v>
      </c>
      <c r="G66" s="284" t="s">
        <v>10</v>
      </c>
      <c r="H66" s="323" t="s">
        <v>11</v>
      </c>
      <c r="I66" s="324">
        <v>1.8073650050000001E-2</v>
      </c>
      <c r="J66" s="324" t="str">
        <f t="shared" si="20"/>
        <v>EURAB6R32Y=</v>
      </c>
      <c r="K66" s="325" t="str">
        <f>IFERROR(_xll.qlSwapRateHelper2(,IF(DataSelect="Reference",$I66,J66),,$D66,Calendar,$G66,$F66,$H66,$K$33,0,E66,Discounting,Permanent,_xll.ohTrigger(Trigger,DataSelect),ObjectOverwrite),"--")</f>
        <v>obj_00bce#0002</v>
      </c>
      <c r="L66" s="281" t="b">
        <f t="shared" si="21"/>
        <v>1</v>
      </c>
      <c r="N66" s="339" t="str">
        <f t="shared" si="22"/>
        <v>SW</v>
      </c>
      <c r="O66" s="339" t="str">
        <f t="shared" si="23"/>
        <v>39Y</v>
      </c>
      <c r="P66" s="343" t="str">
        <f t="shared" si="24"/>
        <v>obj_00bd5#0002</v>
      </c>
      <c r="Q66" s="339" t="b">
        <f t="shared" si="25"/>
        <v>1</v>
      </c>
      <c r="R66" s="347">
        <v>1</v>
      </c>
      <c r="S66" s="347">
        <v>1</v>
      </c>
      <c r="T66" s="100" t="e">
        <v>#N/A</v>
      </c>
      <c r="U66" s="100" t="e">
        <f>_xll.qlRateHelperQuoteName(T66)</f>
        <v>#VALUE!</v>
      </c>
      <c r="V66" s="337" t="e">
        <f>_xll.qlRateHelperRate(T66,_xll.ohTrigger(Trigger,TriggerSTD))</f>
        <v>#VALUE!</v>
      </c>
      <c r="W66" s="337" t="str">
        <f>IFERROR(_xll.qlFuturesRateHelperConvexityAdjustment(T66,Trigger),"--")</f>
        <v>--</v>
      </c>
      <c r="X66" s="101" t="e">
        <f>_xll.qlRateHelperEarliestDate(T66,Trigger)</f>
        <v>#VALUE!</v>
      </c>
      <c r="Y66" s="101" t="e">
        <f>_xll.qlRateHelperLatestDate(T66,Trigger)</f>
        <v>#VALUE!</v>
      </c>
      <c r="Z66" s="100" t="e">
        <v>#N/A</v>
      </c>
      <c r="AM66" s="394"/>
      <c r="AN66" s="400"/>
      <c r="AO66" s="400"/>
      <c r="AP66" s="400"/>
      <c r="AQ66" s="400"/>
      <c r="AR66" s="400"/>
      <c r="AS66" s="400"/>
      <c r="AT66" s="400"/>
      <c r="AU66" s="400"/>
      <c r="AV66" s="400"/>
      <c r="AW66" s="400"/>
      <c r="AX66" s="394"/>
      <c r="AY66" s="394"/>
      <c r="AZ66" s="398"/>
      <c r="BA66" s="398"/>
      <c r="BB66" s="398"/>
      <c r="BC66" s="397"/>
      <c r="BD66" s="397"/>
      <c r="BE66" s="394"/>
      <c r="BF66" s="394"/>
    </row>
    <row r="67" spans="1:58" s="80" customFormat="1" ht="11.25" customHeight="1" x14ac:dyDescent="0.2">
      <c r="A67" s="285" t="s">
        <v>235</v>
      </c>
      <c r="B67" s="317" t="str">
        <v>33Y</v>
      </c>
      <c r="C67" s="284" t="str">
        <v>35Y</v>
      </c>
      <c r="D67" s="284" t="str">
        <f t="shared" ref="D67:D100" si="26">IF(DataSelect="Reference",$C67,$B67)</f>
        <v>35Y</v>
      </c>
      <c r="E67" s="284" t="s">
        <v>8</v>
      </c>
      <c r="F67" s="323" t="s">
        <v>9</v>
      </c>
      <c r="G67" s="284" t="s">
        <v>10</v>
      </c>
      <c r="H67" s="323" t="s">
        <v>11</v>
      </c>
      <c r="I67" s="324">
        <v>1.8089999999999998E-2</v>
      </c>
      <c r="J67" s="324" t="str">
        <f t="shared" ref="J67:J100" si="27">Currency&amp;"AB"&amp;SUBSTITUTE(SwapTenor,"M","R")&amp;B67&amp;"="</f>
        <v>EURAB6R33Y=</v>
      </c>
      <c r="K67" s="325" t="str">
        <f>IFERROR(_xll.qlSwapRateHelper2(,IF(DataSelect="Reference",$I67,J67),,$D67,Calendar,$G67,$F67,$H67,$K$33,0,E67,Discounting,Permanent,_xll.ohTrigger(Trigger,DataSelect),ObjectOverwrite),"--")</f>
        <v>obj_00bd4#0002</v>
      </c>
      <c r="L67" s="281" t="b">
        <f t="shared" si="21"/>
        <v>1</v>
      </c>
      <c r="N67" s="339" t="str">
        <f t="shared" si="22"/>
        <v>SW</v>
      </c>
      <c r="O67" s="339" t="str">
        <f t="shared" si="23"/>
        <v>40Y</v>
      </c>
      <c r="P67" s="343" t="str">
        <f t="shared" si="24"/>
        <v>obj_00bcb#0002</v>
      </c>
      <c r="Q67" s="339" t="b">
        <f t="shared" si="25"/>
        <v>1</v>
      </c>
      <c r="R67" s="347">
        <v>1</v>
      </c>
      <c r="S67" s="347">
        <v>1</v>
      </c>
      <c r="T67" s="100" t="e">
        <v>#N/A</v>
      </c>
      <c r="U67" s="100" t="e">
        <f>_xll.qlRateHelperQuoteName(T67)</f>
        <v>#VALUE!</v>
      </c>
      <c r="V67" s="337" t="e">
        <f>_xll.qlRateHelperRate(T67,_xll.ohTrigger(Trigger,TriggerSTD))</f>
        <v>#VALUE!</v>
      </c>
      <c r="W67" s="337" t="str">
        <f>IFERROR(_xll.qlFuturesRateHelperConvexityAdjustment(T67,Trigger),"--")</f>
        <v>--</v>
      </c>
      <c r="X67" s="101" t="e">
        <f>_xll.qlRateHelperEarliestDate(T67,Trigger)</f>
        <v>#VALUE!</v>
      </c>
      <c r="Y67" s="101" t="e">
        <f>_xll.qlRateHelperLatestDate(T67,Trigger)</f>
        <v>#VALUE!</v>
      </c>
      <c r="Z67" s="100" t="e">
        <v>#N/A</v>
      </c>
      <c r="AM67" s="394"/>
      <c r="AN67" s="400"/>
      <c r="AO67" s="400"/>
      <c r="AP67" s="400"/>
      <c r="AQ67" s="400"/>
      <c r="AR67" s="400"/>
      <c r="AS67" s="400"/>
      <c r="AT67" s="400"/>
      <c r="AU67" s="400"/>
      <c r="AV67" s="400"/>
      <c r="AW67" s="400"/>
      <c r="AX67" s="394"/>
      <c r="AY67" s="394"/>
      <c r="AZ67" s="398"/>
      <c r="BA67" s="398"/>
      <c r="BB67" s="398"/>
      <c r="BC67" s="397"/>
      <c r="BD67" s="397"/>
      <c r="BE67" s="394"/>
      <c r="BF67" s="394"/>
    </row>
    <row r="68" spans="1:58" s="80" customFormat="1" ht="11.25" customHeight="1" x14ac:dyDescent="0.2">
      <c r="A68" s="285" t="s">
        <v>235</v>
      </c>
      <c r="B68" s="317" t="str">
        <v>34Y</v>
      </c>
      <c r="C68" s="284" t="str">
        <v>36Y</v>
      </c>
      <c r="D68" s="284" t="str">
        <f t="shared" si="26"/>
        <v>36Y</v>
      </c>
      <c r="E68" s="284" t="s">
        <v>8</v>
      </c>
      <c r="F68" s="323" t="s">
        <v>9</v>
      </c>
      <c r="G68" s="284" t="s">
        <v>10</v>
      </c>
      <c r="H68" s="323" t="s">
        <v>11</v>
      </c>
      <c r="I68" s="324">
        <v>1.8098412269999999E-2</v>
      </c>
      <c r="J68" s="324" t="str">
        <f t="shared" si="27"/>
        <v>EURAB6R34Y=</v>
      </c>
      <c r="K68" s="325" t="str">
        <f>IFERROR(_xll.qlSwapRateHelper2(,IF(DataSelect="Reference",$I68,J68),,$D68,Calendar,$G68,$F68,$H68,$K$33,0,E68,Discounting,Permanent,_xll.ohTrigger(Trigger,DataSelect),ObjectOverwrite),"--")</f>
        <v>obj_00bbb#0002</v>
      </c>
      <c r="L68" s="281" t="b">
        <f t="shared" si="21"/>
        <v>1</v>
      </c>
      <c r="N68" s="339" t="str">
        <f t="shared" si="22"/>
        <v>SW</v>
      </c>
      <c r="O68" s="339" t="str">
        <f t="shared" si="23"/>
        <v>50Y</v>
      </c>
      <c r="P68" s="343" t="str">
        <f t="shared" si="24"/>
        <v>--</v>
      </c>
      <c r="Q68" s="339" t="b">
        <f t="shared" si="25"/>
        <v>0</v>
      </c>
      <c r="R68" s="347">
        <v>1</v>
      </c>
      <c r="S68" s="347">
        <v>1</v>
      </c>
      <c r="T68" s="100" t="e">
        <v>#N/A</v>
      </c>
      <c r="U68" s="100" t="e">
        <f>_xll.qlRateHelperQuoteName(T68)</f>
        <v>#VALUE!</v>
      </c>
      <c r="V68" s="337" t="e">
        <f>_xll.qlRateHelperRate(T68,_xll.ohTrigger(Trigger,TriggerSTD))</f>
        <v>#VALUE!</v>
      </c>
      <c r="W68" s="337" t="str">
        <f>IFERROR(_xll.qlFuturesRateHelperConvexityAdjustment(T68,Trigger),"--")</f>
        <v>--</v>
      </c>
      <c r="X68" s="101" t="e">
        <f>_xll.qlRateHelperEarliestDate(T68,Trigger)</f>
        <v>#VALUE!</v>
      </c>
      <c r="Y68" s="101" t="e">
        <f>_xll.qlRateHelperLatestDate(T68,Trigger)</f>
        <v>#VALUE!</v>
      </c>
      <c r="Z68" s="100" t="e">
        <v>#N/A</v>
      </c>
      <c r="AM68" s="394"/>
      <c r="AN68" s="400"/>
      <c r="AO68" s="400"/>
      <c r="AP68" s="400"/>
      <c r="AQ68" s="400"/>
      <c r="AR68" s="400"/>
      <c r="AS68" s="400"/>
      <c r="AT68" s="400"/>
      <c r="AU68" s="400"/>
      <c r="AV68" s="400"/>
      <c r="AW68" s="400"/>
      <c r="AX68" s="394"/>
      <c r="AY68" s="394"/>
      <c r="AZ68" s="398"/>
      <c r="BA68" s="398"/>
      <c r="BB68" s="398"/>
      <c r="BC68" s="397"/>
      <c r="BD68" s="397"/>
      <c r="BE68" s="394"/>
      <c r="BF68" s="394"/>
    </row>
    <row r="69" spans="1:58" s="80" customFormat="1" ht="11.25" customHeight="1" x14ac:dyDescent="0.2">
      <c r="A69" s="285" t="s">
        <v>235</v>
      </c>
      <c r="B69" s="317" t="str">
        <v>35Y</v>
      </c>
      <c r="C69" s="284" t="str">
        <v>37Y</v>
      </c>
      <c r="D69" s="284" t="str">
        <f t="shared" si="26"/>
        <v>37Y</v>
      </c>
      <c r="E69" s="284" t="s">
        <v>8</v>
      </c>
      <c r="F69" s="323" t="s">
        <v>9</v>
      </c>
      <c r="G69" s="284" t="s">
        <v>10</v>
      </c>
      <c r="H69" s="323" t="s">
        <v>11</v>
      </c>
      <c r="I69" s="324">
        <v>1.8101414430000001E-2</v>
      </c>
      <c r="J69" s="324" t="str">
        <f t="shared" si="27"/>
        <v>EURAB6R35Y=</v>
      </c>
      <c r="K69" s="325" t="str">
        <f>IFERROR(_xll.qlSwapRateHelper2(,IF(DataSelect="Reference",$I69,J69),,$D69,Calendar,$G69,$F69,$H69,$K$33,0,E69,Discounting,Permanent,_xll.ohTrigger(Trigger,DataSelect),ObjectOverwrite),"--")</f>
        <v>obj_00bd2#0002</v>
      </c>
      <c r="L69" s="281" t="b">
        <f t="shared" si="21"/>
        <v>1</v>
      </c>
      <c r="N69" s="339" t="str">
        <f t="shared" si="22"/>
        <v>SW</v>
      </c>
      <c r="O69" s="339" t="str">
        <f t="shared" si="23"/>
        <v>60Y</v>
      </c>
      <c r="P69" s="343" t="str">
        <f t="shared" si="24"/>
        <v>--</v>
      </c>
      <c r="Q69" s="339" t="b">
        <f t="shared" si="25"/>
        <v>0</v>
      </c>
      <c r="R69" s="347">
        <v>1</v>
      </c>
      <c r="S69" s="347">
        <v>1</v>
      </c>
      <c r="T69" s="100" t="e">
        <v>#N/A</v>
      </c>
      <c r="U69" s="100" t="e">
        <f>_xll.qlRateHelperQuoteName(T69)</f>
        <v>#VALUE!</v>
      </c>
      <c r="V69" s="337" t="e">
        <f>_xll.qlRateHelperRate(T69,_xll.ohTrigger(Trigger,TriggerSTD))</f>
        <v>#VALUE!</v>
      </c>
      <c r="W69" s="337" t="str">
        <f>IFERROR(_xll.qlFuturesRateHelperConvexityAdjustment(T69,Trigger),"--")</f>
        <v>--</v>
      </c>
      <c r="X69" s="101" t="e">
        <f>_xll.qlRateHelperEarliestDate(T69,Trigger)</f>
        <v>#VALUE!</v>
      </c>
      <c r="Y69" s="101" t="e">
        <f>_xll.qlRateHelperLatestDate(T69,Trigger)</f>
        <v>#VALUE!</v>
      </c>
      <c r="Z69" s="100" t="e">
        <v>#N/A</v>
      </c>
      <c r="AD69" s="88"/>
      <c r="AM69" s="394"/>
      <c r="AN69" s="400"/>
      <c r="AO69" s="400"/>
      <c r="AP69" s="400"/>
      <c r="AQ69" s="400"/>
      <c r="AR69" s="400"/>
      <c r="AS69" s="400"/>
      <c r="AT69" s="400"/>
      <c r="AU69" s="400"/>
      <c r="AV69" s="400"/>
      <c r="AW69" s="400"/>
      <c r="AX69" s="394"/>
      <c r="AY69" s="394"/>
      <c r="AZ69" s="398"/>
      <c r="BA69" s="398"/>
      <c r="BB69" s="398"/>
      <c r="BC69" s="397"/>
      <c r="BD69" s="397"/>
      <c r="BE69" s="394"/>
      <c r="BF69" s="394"/>
    </row>
    <row r="70" spans="1:58" s="80" customFormat="1" ht="11.25" customHeight="1" x14ac:dyDescent="0.2">
      <c r="A70" s="285" t="s">
        <v>235</v>
      </c>
      <c r="B70" s="317" t="str">
        <v>36Y</v>
      </c>
      <c r="C70" s="284" t="str">
        <v>38Y</v>
      </c>
      <c r="D70" s="284" t="str">
        <f t="shared" si="26"/>
        <v>38Y</v>
      </c>
      <c r="E70" s="284" t="s">
        <v>8</v>
      </c>
      <c r="F70" s="323" t="s">
        <v>9</v>
      </c>
      <c r="G70" s="284" t="s">
        <v>10</v>
      </c>
      <c r="H70" s="323" t="s">
        <v>11</v>
      </c>
      <c r="I70" s="324">
        <v>1.8099311279999999E-2</v>
      </c>
      <c r="J70" s="324" t="str">
        <f t="shared" si="27"/>
        <v>EURAB6R36Y=</v>
      </c>
      <c r="K70" s="325" t="str">
        <f>IFERROR(_xll.qlSwapRateHelper2(,IF(DataSelect="Reference",$I70,J70),,$D70,Calendar,$G70,$F70,$H70,$K$33,0,E70,Discounting,Permanent,_xll.ohTrigger(Trigger,DataSelect),ObjectOverwrite),"--")</f>
        <v>obj_00bc4#0002</v>
      </c>
      <c r="L70" s="281" t="b">
        <f t="shared" si="21"/>
        <v>1</v>
      </c>
      <c r="N70" s="339" t="str">
        <f t="shared" si="22"/>
        <v>SW</v>
      </c>
      <c r="O70" s="339" t="e">
        <f t="shared" si="23"/>
        <v>#N/A</v>
      </c>
      <c r="P70" s="343" t="str">
        <f t="shared" si="24"/>
        <v>--</v>
      </c>
      <c r="Q70" s="339" t="b">
        <f t="shared" si="25"/>
        <v>0</v>
      </c>
      <c r="R70" s="347">
        <v>1</v>
      </c>
      <c r="S70" s="347">
        <v>1</v>
      </c>
      <c r="T70" s="100" t="e">
        <v>#N/A</v>
      </c>
      <c r="U70" s="100" t="e">
        <f>_xll.qlRateHelperQuoteName(T70)</f>
        <v>#VALUE!</v>
      </c>
      <c r="V70" s="337" t="e">
        <f>_xll.qlRateHelperRate(T70,_xll.ohTrigger(Trigger,TriggerSTD))</f>
        <v>#VALUE!</v>
      </c>
      <c r="W70" s="337" t="str">
        <f>IFERROR(_xll.qlFuturesRateHelperConvexityAdjustment(T70,Trigger),"--")</f>
        <v>--</v>
      </c>
      <c r="X70" s="101" t="e">
        <f>_xll.qlRateHelperEarliestDate(T70,Trigger)</f>
        <v>#VALUE!</v>
      </c>
      <c r="Y70" s="101" t="e">
        <f>_xll.qlRateHelperLatestDate(T70,Trigger)</f>
        <v>#VALUE!</v>
      </c>
      <c r="Z70" s="100" t="e">
        <v>#N/A</v>
      </c>
      <c r="AD70" s="88"/>
      <c r="AM70" s="394"/>
      <c r="AN70" s="400"/>
      <c r="AO70" s="400"/>
      <c r="AP70" s="400"/>
      <c r="AQ70" s="400"/>
      <c r="AR70" s="400"/>
      <c r="AS70" s="400"/>
      <c r="AT70" s="400"/>
      <c r="AU70" s="400"/>
      <c r="AV70" s="400"/>
      <c r="AW70" s="400"/>
      <c r="AX70" s="394"/>
      <c r="AY70" s="394"/>
      <c r="AZ70" s="398"/>
      <c r="BA70" s="398"/>
      <c r="BB70" s="398"/>
      <c r="BC70" s="397"/>
      <c r="BD70" s="397"/>
      <c r="BE70" s="394"/>
      <c r="BF70" s="394"/>
    </row>
    <row r="71" spans="1:58" s="80" customFormat="1" ht="11.25" customHeight="1" x14ac:dyDescent="0.2">
      <c r="A71" s="285" t="s">
        <v>235</v>
      </c>
      <c r="B71" s="317" t="str">
        <v>37Y</v>
      </c>
      <c r="C71" s="284" t="str">
        <v>39Y</v>
      </c>
      <c r="D71" s="284" t="str">
        <f t="shared" si="26"/>
        <v>39Y</v>
      </c>
      <c r="E71" s="284" t="s">
        <v>8</v>
      </c>
      <c r="F71" s="323" t="s">
        <v>9</v>
      </c>
      <c r="G71" s="284" t="s">
        <v>10</v>
      </c>
      <c r="H71" s="323" t="s">
        <v>11</v>
      </c>
      <c r="I71" s="324">
        <v>1.8094948539999999E-2</v>
      </c>
      <c r="J71" s="324" t="str">
        <f t="shared" si="27"/>
        <v>EURAB6R37Y=</v>
      </c>
      <c r="K71" s="325" t="str">
        <f>IFERROR(_xll.qlSwapRateHelper2(,IF(DataSelect="Reference",$I71,J71),,$D71,Calendar,$G71,$F71,$H71,$K$33,0,E71,Discounting,Permanent,_xll.ohTrigger(Trigger,DataSelect),ObjectOverwrite),"--")</f>
        <v>obj_00bc5#0002</v>
      </c>
      <c r="L71" s="281" t="b">
        <f t="shared" si="21"/>
        <v>1</v>
      </c>
      <c r="N71" s="339" t="str">
        <f t="shared" si="22"/>
        <v>SW</v>
      </c>
      <c r="O71" s="339" t="e">
        <f t="shared" si="23"/>
        <v>#N/A</v>
      </c>
      <c r="P71" s="343" t="str">
        <f t="shared" si="24"/>
        <v>--</v>
      </c>
      <c r="Q71" s="339" t="b">
        <f t="shared" si="25"/>
        <v>0</v>
      </c>
      <c r="R71" s="347">
        <v>1</v>
      </c>
      <c r="S71" s="347">
        <v>1</v>
      </c>
      <c r="T71" s="100" t="e">
        <v>#N/A</v>
      </c>
      <c r="U71" s="100" t="e">
        <f>_xll.qlRateHelperQuoteName(T71)</f>
        <v>#VALUE!</v>
      </c>
      <c r="V71" s="337" t="e">
        <f>_xll.qlRateHelperRate(T71,_xll.ohTrigger(Trigger,TriggerSTD))</f>
        <v>#VALUE!</v>
      </c>
      <c r="W71" s="337" t="str">
        <f>IFERROR(_xll.qlFuturesRateHelperConvexityAdjustment(T71,Trigger),"--")</f>
        <v>--</v>
      </c>
      <c r="X71" s="101" t="e">
        <f>_xll.qlRateHelperEarliestDate(T71,Trigger)</f>
        <v>#VALUE!</v>
      </c>
      <c r="Y71" s="101" t="e">
        <f>_xll.qlRateHelperLatestDate(T71,Trigger)</f>
        <v>#VALUE!</v>
      </c>
      <c r="Z71" s="100" t="e">
        <v>#N/A</v>
      </c>
      <c r="AD71" s="88"/>
      <c r="AM71" s="394"/>
      <c r="AN71" s="400"/>
      <c r="AO71" s="400"/>
      <c r="AP71" s="400"/>
      <c r="AQ71" s="400"/>
      <c r="AR71" s="400"/>
      <c r="AS71" s="400"/>
      <c r="AT71" s="400"/>
      <c r="AU71" s="400"/>
      <c r="AV71" s="400"/>
      <c r="AW71" s="400"/>
      <c r="AX71" s="394"/>
      <c r="AY71" s="394"/>
      <c r="AZ71" s="398"/>
      <c r="BA71" s="398"/>
      <c r="BB71" s="398"/>
      <c r="BC71" s="397"/>
      <c r="BD71" s="397"/>
      <c r="BE71" s="394"/>
      <c r="BF71" s="394"/>
    </row>
    <row r="72" spans="1:58" ht="11.25" customHeight="1" x14ac:dyDescent="0.25">
      <c r="A72" s="285" t="s">
        <v>235</v>
      </c>
      <c r="B72" s="317" t="str">
        <v>38Y</v>
      </c>
      <c r="C72" s="284" t="str">
        <v>40Y</v>
      </c>
      <c r="D72" s="284" t="str">
        <f t="shared" si="26"/>
        <v>40Y</v>
      </c>
      <c r="E72" s="284" t="s">
        <v>8</v>
      </c>
      <c r="F72" s="323" t="s">
        <v>9</v>
      </c>
      <c r="G72" s="284" t="s">
        <v>10</v>
      </c>
      <c r="H72" s="323" t="s">
        <v>11</v>
      </c>
      <c r="I72" s="324">
        <v>1.8089999999999998E-2</v>
      </c>
      <c r="J72" s="324" t="str">
        <f t="shared" si="27"/>
        <v>EURAB6R38Y=</v>
      </c>
      <c r="K72" s="325" t="str">
        <f>IFERROR(_xll.qlSwapRateHelper2(,IF(DataSelect="Reference",$I72,J72),,$D72,Calendar,$G72,$F72,$H72,$K$33,0,E72,Discounting,Permanent,_xll.ohTrigger(Trigger,DataSelect),ObjectOverwrite),"--")</f>
        <v>obj_00bd8#0002</v>
      </c>
      <c r="L72" s="281" t="b">
        <f t="shared" si="21"/>
        <v>1</v>
      </c>
      <c r="M72" s="80"/>
      <c r="N72" s="339" t="str">
        <f t="shared" si="22"/>
        <v>SW</v>
      </c>
      <c r="O72" s="339" t="e">
        <f t="shared" si="23"/>
        <v>#N/A</v>
      </c>
      <c r="P72" s="343" t="str">
        <f t="shared" si="24"/>
        <v>--</v>
      </c>
      <c r="Q72" s="339" t="b">
        <f t="shared" si="25"/>
        <v>0</v>
      </c>
      <c r="R72" s="347">
        <v>1</v>
      </c>
      <c r="S72" s="347">
        <v>1</v>
      </c>
      <c r="T72" s="102" t="e">
        <v>#N/A</v>
      </c>
      <c r="U72" s="100" t="e">
        <f>_xll.qlRateHelperQuoteName(T72)</f>
        <v>#VALUE!</v>
      </c>
      <c r="V72" s="349" t="e">
        <f>_xll.qlRateHelperRate(T72,_xll.ohTrigger(Trigger,TriggerSTD))</f>
        <v>#VALUE!</v>
      </c>
      <c r="W72" s="102" t="str">
        <f>IFERROR(_xll.qlFuturesRateHelperConvexityAdjustment(T72,Trigger),"--")</f>
        <v>--</v>
      </c>
      <c r="X72" s="102" t="e">
        <f>_xll.qlRateHelperEarliestDate(T72,Trigger)</f>
        <v>#VALUE!</v>
      </c>
      <c r="Y72" s="102" t="e">
        <f>_xll.qlRateHelperLatestDate(T72,Trigger)</f>
        <v>#VALUE!</v>
      </c>
      <c r="Z72" s="102" t="e">
        <v>#N/A</v>
      </c>
      <c r="AY72" s="394"/>
      <c r="AZ72" s="398"/>
      <c r="BA72" s="398"/>
      <c r="BB72" s="398"/>
      <c r="BC72" s="397"/>
      <c r="BD72" s="397"/>
    </row>
    <row r="73" spans="1:58" ht="11.25" customHeight="1" x14ac:dyDescent="0.25">
      <c r="A73" s="285" t="s">
        <v>235</v>
      </c>
      <c r="B73" s="317" t="str">
        <v>39Y</v>
      </c>
      <c r="C73" s="284" t="str">
        <v>50Y</v>
      </c>
      <c r="D73" s="284" t="str">
        <f t="shared" si="26"/>
        <v>50Y</v>
      </c>
      <c r="E73" s="284" t="s">
        <v>8</v>
      </c>
      <c r="F73" s="323" t="s">
        <v>9</v>
      </c>
      <c r="G73" s="284" t="s">
        <v>10</v>
      </c>
      <c r="H73" s="323" t="s">
        <v>11</v>
      </c>
      <c r="I73" s="324">
        <v>1.7659999999999999E-2</v>
      </c>
      <c r="J73" s="324" t="str">
        <f t="shared" si="27"/>
        <v>EURAB6R39Y=</v>
      </c>
      <c r="K73" s="325" t="str">
        <f>IFERROR(_xll.qlSwapRateHelper2(,IF(DataSelect="Reference",$I73,J73),,$D73,Calendar,$G73,$F73,$H73,$K$33,0,E73,Discounting,Permanent,_xll.ohTrigger(Trigger,DataSelect),ObjectOverwrite),"--")</f>
        <v>obj_00bd5#0002</v>
      </c>
      <c r="L73" s="281" t="b">
        <f t="shared" si="21"/>
        <v>1</v>
      </c>
      <c r="M73" s="80"/>
      <c r="N73" s="339" t="str">
        <f t="shared" si="22"/>
        <v>SW</v>
      </c>
      <c r="O73" s="339" t="e">
        <f t="shared" si="23"/>
        <v>#N/A</v>
      </c>
      <c r="P73" s="343" t="str">
        <f t="shared" si="24"/>
        <v>--</v>
      </c>
      <c r="Q73" s="339" t="b">
        <f t="shared" si="25"/>
        <v>0</v>
      </c>
      <c r="R73" s="347">
        <v>1</v>
      </c>
      <c r="S73" s="347">
        <v>1</v>
      </c>
      <c r="T73" s="102" t="e">
        <v>#N/A</v>
      </c>
      <c r="U73" s="100" t="e">
        <f>_xll.qlRateHelperQuoteName(T73)</f>
        <v>#VALUE!</v>
      </c>
      <c r="V73" s="349" t="e">
        <f>_xll.qlRateHelperRate(T73,_xll.ohTrigger(Trigger,TriggerSTD))</f>
        <v>#VALUE!</v>
      </c>
      <c r="W73" s="102" t="str">
        <f>IFERROR(_xll.qlFuturesRateHelperConvexityAdjustment(T73,Trigger),"--")</f>
        <v>--</v>
      </c>
      <c r="X73" s="102" t="e">
        <f>_xll.qlRateHelperEarliestDate(T73,Trigger)</f>
        <v>#VALUE!</v>
      </c>
      <c r="Y73" s="102" t="e">
        <f>_xll.qlRateHelperLatestDate(T73,Trigger)</f>
        <v>#VALUE!</v>
      </c>
      <c r="Z73" s="102" t="e">
        <v>#N/A</v>
      </c>
      <c r="AY73" s="394"/>
      <c r="AZ73" s="398"/>
      <c r="BA73" s="398"/>
      <c r="BB73" s="398"/>
      <c r="BC73" s="397"/>
      <c r="BD73" s="397"/>
    </row>
    <row r="74" spans="1:58" ht="11.25" customHeight="1" x14ac:dyDescent="0.25">
      <c r="A74" s="285" t="s">
        <v>235</v>
      </c>
      <c r="B74" s="317" t="str">
        <v>40Y</v>
      </c>
      <c r="C74" s="284" t="str">
        <v>60Y</v>
      </c>
      <c r="D74" s="284" t="str">
        <f t="shared" si="26"/>
        <v>60Y</v>
      </c>
      <c r="E74" s="284" t="s">
        <v>8</v>
      </c>
      <c r="F74" s="323" t="s">
        <v>9</v>
      </c>
      <c r="G74" s="284" t="s">
        <v>10</v>
      </c>
      <c r="H74" s="323" t="s">
        <v>11</v>
      </c>
      <c r="I74" s="324">
        <v>1.7509999999999998E-2</v>
      </c>
      <c r="J74" s="324" t="str">
        <f t="shared" si="27"/>
        <v>EURAB6R40Y=</v>
      </c>
      <c r="K74" s="325" t="str">
        <f>IFERROR(_xll.qlSwapRateHelper2(,IF(DataSelect="Reference",$I74,J74),,$D74,Calendar,$G74,$F74,$H74,$K$33,0,E74,Discounting,Permanent,_xll.ohTrigger(Trigger,DataSelect),ObjectOverwrite),"--")</f>
        <v>obj_00bcb#0002</v>
      </c>
      <c r="L74" s="281" t="b">
        <f t="shared" si="21"/>
        <v>1</v>
      </c>
      <c r="M74" s="80"/>
      <c r="N74" s="339" t="str">
        <f t="shared" si="22"/>
        <v>SW</v>
      </c>
      <c r="O74" s="339" t="e">
        <f t="shared" si="23"/>
        <v>#N/A</v>
      </c>
      <c r="P74" s="343" t="str">
        <f t="shared" si="24"/>
        <v>--</v>
      </c>
      <c r="Q74" s="339" t="b">
        <f t="shared" si="25"/>
        <v>0</v>
      </c>
      <c r="R74" s="347">
        <v>1</v>
      </c>
      <c r="S74" s="347">
        <v>1</v>
      </c>
      <c r="T74" s="102" t="e">
        <v>#N/A</v>
      </c>
      <c r="U74" s="100" t="e">
        <f>_xll.qlRateHelperQuoteName(T74)</f>
        <v>#VALUE!</v>
      </c>
      <c r="V74" s="349" t="e">
        <f>_xll.qlRateHelperRate(T74,_xll.ohTrigger(Trigger,TriggerSTD))</f>
        <v>#VALUE!</v>
      </c>
      <c r="W74" s="102" t="str">
        <f>IFERROR(_xll.qlFuturesRateHelperConvexityAdjustment(T74,Trigger),"--")</f>
        <v>--</v>
      </c>
      <c r="X74" s="102" t="e">
        <f>_xll.qlRateHelperEarliestDate(T74,Trigger)</f>
        <v>#VALUE!</v>
      </c>
      <c r="Y74" s="102" t="e">
        <f>_xll.qlRateHelperLatestDate(T74,Trigger)</f>
        <v>#VALUE!</v>
      </c>
      <c r="Z74" s="102" t="e">
        <v>#N/A</v>
      </c>
      <c r="AY74" s="394"/>
      <c r="AZ74" s="398"/>
      <c r="BA74" s="398"/>
      <c r="BB74" s="398"/>
      <c r="BC74" s="397"/>
      <c r="BD74" s="397"/>
    </row>
    <row r="75" spans="1:58" ht="11.25" customHeight="1" x14ac:dyDescent="0.25">
      <c r="A75" s="285" t="s">
        <v>235</v>
      </c>
      <c r="B75" s="317" t="str">
        <v>50Y</v>
      </c>
      <c r="C75" s="284" t="e">
        <v>#N/A</v>
      </c>
      <c r="D75" s="284" t="e">
        <f t="shared" si="26"/>
        <v>#N/A</v>
      </c>
      <c r="E75" s="284" t="s">
        <v>8</v>
      </c>
      <c r="F75" s="323" t="s">
        <v>9</v>
      </c>
      <c r="G75" s="284" t="s">
        <v>10</v>
      </c>
      <c r="H75" s="323" t="s">
        <v>11</v>
      </c>
      <c r="I75" s="324" t="e">
        <v>#N/A</v>
      </c>
      <c r="J75" s="324" t="str">
        <f t="shared" si="27"/>
        <v>EURAB6R50Y=</v>
      </c>
      <c r="K75" s="325" t="str">
        <f>IFERROR(_xll.qlSwapRateHelper2(,IF(DataSelect="Reference",$I75,J75),,$D75,Calendar,$G75,$F75,$H75,$K$33,0,E75,Discounting,Permanent,_xll.ohTrigger(Trigger,DataSelect),ObjectOverwrite),"--")</f>
        <v>--</v>
      </c>
      <c r="L75" s="281" t="b">
        <f t="shared" si="21"/>
        <v>0</v>
      </c>
      <c r="M75" s="80"/>
      <c r="N75" s="339" t="str">
        <f t="shared" si="22"/>
        <v>SW</v>
      </c>
      <c r="O75" s="339" t="e">
        <f t="shared" si="23"/>
        <v>#N/A</v>
      </c>
      <c r="P75" s="343" t="str">
        <f t="shared" si="24"/>
        <v>--</v>
      </c>
      <c r="Q75" s="339" t="b">
        <f t="shared" si="25"/>
        <v>0</v>
      </c>
      <c r="R75" s="347">
        <v>1</v>
      </c>
      <c r="S75" s="347">
        <v>1</v>
      </c>
      <c r="T75" s="102" t="e">
        <v>#N/A</v>
      </c>
      <c r="U75" s="100" t="e">
        <f>_xll.qlRateHelperQuoteName(T75)</f>
        <v>#VALUE!</v>
      </c>
      <c r="V75" s="349" t="e">
        <f>_xll.qlRateHelperRate(T75,_xll.ohTrigger(Trigger,TriggerSTD))</f>
        <v>#VALUE!</v>
      </c>
      <c r="W75" s="102" t="str">
        <f>IFERROR(_xll.qlFuturesRateHelperConvexityAdjustment(T75,Trigger),"--")</f>
        <v>--</v>
      </c>
      <c r="X75" s="102" t="e">
        <f>_xll.qlRateHelperEarliestDate(T75,Trigger)</f>
        <v>#VALUE!</v>
      </c>
      <c r="Y75" s="102" t="e">
        <f>_xll.qlRateHelperLatestDate(T75,Trigger)</f>
        <v>#VALUE!</v>
      </c>
      <c r="Z75" s="102" t="e">
        <v>#N/A</v>
      </c>
      <c r="AY75" s="394"/>
      <c r="AZ75" s="398"/>
      <c r="BA75" s="398"/>
      <c r="BB75" s="398"/>
      <c r="BC75" s="397"/>
      <c r="BD75" s="397"/>
    </row>
    <row r="76" spans="1:58" ht="11.25" customHeight="1" x14ac:dyDescent="0.25">
      <c r="A76" s="285" t="s">
        <v>235</v>
      </c>
      <c r="B76" s="317" t="str">
        <v>60Y</v>
      </c>
      <c r="C76" s="284" t="e">
        <v>#N/A</v>
      </c>
      <c r="D76" s="284" t="e">
        <f t="shared" si="26"/>
        <v>#N/A</v>
      </c>
      <c r="E76" s="284" t="s">
        <v>8</v>
      </c>
      <c r="F76" s="323" t="s">
        <v>9</v>
      </c>
      <c r="G76" s="284" t="s">
        <v>10</v>
      </c>
      <c r="H76" s="323" t="s">
        <v>11</v>
      </c>
      <c r="I76" s="324" t="e">
        <v>#N/A</v>
      </c>
      <c r="J76" s="324" t="str">
        <f t="shared" si="27"/>
        <v>EURAB6R60Y=</v>
      </c>
      <c r="K76" s="325" t="str">
        <f>IFERROR(_xll.qlSwapRateHelper2(,IF(DataSelect="Reference",$I76,J76),,$D76,Calendar,$G76,$F76,$H76,$K$33,0,E76,Discounting,Permanent,_xll.ohTrigger(Trigger,DataSelect),ObjectOverwrite),"--")</f>
        <v>--</v>
      </c>
      <c r="L76" s="281" t="b">
        <f t="shared" si="21"/>
        <v>0</v>
      </c>
      <c r="M76" s="80"/>
      <c r="N76" s="339" t="str">
        <f t="shared" si="22"/>
        <v>SW</v>
      </c>
      <c r="O76" s="339" t="e">
        <f t="shared" si="23"/>
        <v>#N/A</v>
      </c>
      <c r="P76" s="343" t="str">
        <f t="shared" si="24"/>
        <v>--</v>
      </c>
      <c r="Q76" s="339" t="b">
        <f t="shared" si="25"/>
        <v>0</v>
      </c>
      <c r="R76" s="347">
        <v>1</v>
      </c>
      <c r="S76" s="347">
        <v>1</v>
      </c>
      <c r="T76" s="102" t="e">
        <v>#N/A</v>
      </c>
      <c r="U76" s="100" t="e">
        <f>_xll.qlRateHelperQuoteName(T76)</f>
        <v>#VALUE!</v>
      </c>
      <c r="V76" s="349" t="e">
        <f>_xll.qlRateHelperRate(T76,_xll.ohTrigger(Trigger,TriggerSTD))</f>
        <v>#VALUE!</v>
      </c>
      <c r="W76" s="102" t="str">
        <f>IFERROR(_xll.qlFuturesRateHelperConvexityAdjustment(T76,Trigger),"--")</f>
        <v>--</v>
      </c>
      <c r="X76" s="102" t="e">
        <f>_xll.qlRateHelperEarliestDate(T76,Trigger)</f>
        <v>#VALUE!</v>
      </c>
      <c r="Y76" s="102" t="e">
        <f>_xll.qlRateHelperLatestDate(T76,Trigger)</f>
        <v>#VALUE!</v>
      </c>
      <c r="Z76" s="102" t="e">
        <v>#N/A</v>
      </c>
      <c r="AY76" s="394"/>
      <c r="AZ76" s="398"/>
      <c r="BA76" s="398"/>
      <c r="BB76" s="398"/>
      <c r="BC76" s="397"/>
      <c r="BD76" s="397"/>
    </row>
    <row r="77" spans="1:58" ht="11.25" customHeight="1" x14ac:dyDescent="0.25">
      <c r="A77" s="285" t="s">
        <v>235</v>
      </c>
      <c r="B77" s="317" t="e">
        <v>#N/A</v>
      </c>
      <c r="C77" s="284" t="e">
        <v>#N/A</v>
      </c>
      <c r="D77" s="284" t="e">
        <f t="shared" si="26"/>
        <v>#N/A</v>
      </c>
      <c r="E77" s="284" t="s">
        <v>8</v>
      </c>
      <c r="F77" s="323" t="s">
        <v>9</v>
      </c>
      <c r="G77" s="284" t="s">
        <v>10</v>
      </c>
      <c r="H77" s="323" t="s">
        <v>11</v>
      </c>
      <c r="I77" s="324" t="e">
        <v>#N/A</v>
      </c>
      <c r="J77" s="324" t="e">
        <f t="shared" si="27"/>
        <v>#N/A</v>
      </c>
      <c r="K77" s="325" t="str">
        <f>IFERROR(_xll.qlSwapRateHelper2(,IF(DataSelect="Reference",$I77,J77),,$D77,Calendar,$G77,$F77,$H77,$K$33,0,E77,Discounting,Permanent,_xll.ohTrigger(Trigger,DataSelect),ObjectOverwrite),"--")</f>
        <v>--</v>
      </c>
      <c r="L77" s="281" t="b">
        <f t="shared" si="21"/>
        <v>0</v>
      </c>
      <c r="M77" s="80"/>
      <c r="N77" s="339" t="str">
        <f t="shared" si="22"/>
        <v>SW</v>
      </c>
      <c r="O77" s="339" t="e">
        <f t="shared" si="23"/>
        <v>#N/A</v>
      </c>
      <c r="P77" s="343" t="str">
        <f t="shared" si="24"/>
        <v>--</v>
      </c>
      <c r="Q77" s="339" t="b">
        <f t="shared" si="25"/>
        <v>0</v>
      </c>
      <c r="R77" s="347">
        <v>1</v>
      </c>
      <c r="S77" s="347">
        <v>1</v>
      </c>
      <c r="T77" s="102" t="e">
        <v>#N/A</v>
      </c>
      <c r="U77" s="100" t="e">
        <f>_xll.qlRateHelperQuoteName(T77)</f>
        <v>#VALUE!</v>
      </c>
      <c r="V77" s="349" t="e">
        <f>_xll.qlRateHelperRate(T77,_xll.ohTrigger(Trigger,TriggerSTD))</f>
        <v>#VALUE!</v>
      </c>
      <c r="W77" s="102" t="str">
        <f>IFERROR(_xll.qlFuturesRateHelperConvexityAdjustment(T77,Trigger),"--")</f>
        <v>--</v>
      </c>
      <c r="X77" s="102" t="e">
        <f>_xll.qlRateHelperEarliestDate(T77,Trigger)</f>
        <v>#VALUE!</v>
      </c>
      <c r="Y77" s="102" t="e">
        <f>_xll.qlRateHelperLatestDate(T77,Trigger)</f>
        <v>#VALUE!</v>
      </c>
      <c r="Z77" s="102" t="e">
        <v>#N/A</v>
      </c>
      <c r="AY77" s="394"/>
      <c r="AZ77" s="398"/>
      <c r="BA77" s="398"/>
      <c r="BB77" s="398"/>
      <c r="BC77" s="397"/>
      <c r="BD77" s="397"/>
    </row>
    <row r="78" spans="1:58" ht="11.25" customHeight="1" x14ac:dyDescent="0.25">
      <c r="A78" s="285" t="s">
        <v>235</v>
      </c>
      <c r="B78" s="317" t="e">
        <v>#N/A</v>
      </c>
      <c r="C78" s="284" t="e">
        <v>#N/A</v>
      </c>
      <c r="D78" s="284" t="e">
        <f t="shared" si="26"/>
        <v>#N/A</v>
      </c>
      <c r="E78" s="284" t="s">
        <v>8</v>
      </c>
      <c r="F78" s="323" t="s">
        <v>9</v>
      </c>
      <c r="G78" s="284" t="s">
        <v>10</v>
      </c>
      <c r="H78" s="323" t="s">
        <v>11</v>
      </c>
      <c r="I78" s="324" t="e">
        <v>#N/A</v>
      </c>
      <c r="J78" s="324" t="e">
        <f t="shared" si="27"/>
        <v>#N/A</v>
      </c>
      <c r="K78" s="325" t="str">
        <f>IFERROR(_xll.qlSwapRateHelper2(,IF(DataSelect="Reference",$I78,J78),,$D78,Calendar,$G78,$F78,$H78,$K$33,0,E78,Discounting,Permanent,_xll.ohTrigger(Trigger,DataSelect),ObjectOverwrite),"--")</f>
        <v>--</v>
      </c>
      <c r="L78" s="281" t="b">
        <f t="shared" si="21"/>
        <v>0</v>
      </c>
      <c r="M78" s="80"/>
      <c r="N78" s="339" t="str">
        <f t="shared" si="22"/>
        <v>SW</v>
      </c>
      <c r="O78" s="339" t="e">
        <f t="shared" si="23"/>
        <v>#N/A</v>
      </c>
      <c r="P78" s="343" t="str">
        <f t="shared" si="24"/>
        <v>--</v>
      </c>
      <c r="Q78" s="339" t="b">
        <f t="shared" si="25"/>
        <v>0</v>
      </c>
      <c r="R78" s="347">
        <v>1</v>
      </c>
      <c r="S78" s="347">
        <v>1</v>
      </c>
      <c r="T78" s="102" t="e">
        <v>#N/A</v>
      </c>
      <c r="U78" s="100" t="e">
        <f>_xll.qlRateHelperQuoteName(T78)</f>
        <v>#VALUE!</v>
      </c>
      <c r="V78" s="349" t="e">
        <f>_xll.qlRateHelperRate(T78,_xll.ohTrigger(Trigger,TriggerSTD))</f>
        <v>#VALUE!</v>
      </c>
      <c r="W78" s="102" t="str">
        <f>IFERROR(_xll.qlFuturesRateHelperConvexityAdjustment(T78,Trigger),"--")</f>
        <v>--</v>
      </c>
      <c r="X78" s="102" t="e">
        <f>_xll.qlRateHelperEarliestDate(T78,Trigger)</f>
        <v>#VALUE!</v>
      </c>
      <c r="Y78" s="102" t="e">
        <f>_xll.qlRateHelperLatestDate(T78,Trigger)</f>
        <v>#VALUE!</v>
      </c>
      <c r="Z78" s="102" t="e">
        <v>#N/A</v>
      </c>
      <c r="AY78" s="394"/>
      <c r="AZ78" s="398"/>
      <c r="BA78" s="398"/>
      <c r="BB78" s="398"/>
      <c r="BC78" s="397"/>
      <c r="BD78" s="397"/>
    </row>
    <row r="79" spans="1:58" ht="11.25" customHeight="1" x14ac:dyDescent="0.25">
      <c r="A79" s="285" t="s">
        <v>235</v>
      </c>
      <c r="B79" s="317" t="e">
        <v>#N/A</v>
      </c>
      <c r="C79" s="284" t="e">
        <v>#N/A</v>
      </c>
      <c r="D79" s="284" t="e">
        <f t="shared" si="26"/>
        <v>#N/A</v>
      </c>
      <c r="E79" s="284" t="s">
        <v>8</v>
      </c>
      <c r="F79" s="323" t="s">
        <v>9</v>
      </c>
      <c r="G79" s="284" t="s">
        <v>10</v>
      </c>
      <c r="H79" s="323" t="s">
        <v>11</v>
      </c>
      <c r="I79" s="324" t="e">
        <v>#N/A</v>
      </c>
      <c r="J79" s="324" t="e">
        <f t="shared" si="27"/>
        <v>#N/A</v>
      </c>
      <c r="K79" s="325" t="str">
        <f>IFERROR(_xll.qlSwapRateHelper2(,IF(DataSelect="Reference",$I79,J79),,$D79,Calendar,$G79,$F79,$H79,$K$33,0,E79,Discounting,Permanent,_xll.ohTrigger(Trigger,DataSelect),ObjectOverwrite),"--")</f>
        <v>--</v>
      </c>
      <c r="L79" s="281" t="b">
        <f t="shared" si="21"/>
        <v>0</v>
      </c>
      <c r="N79" s="339" t="str">
        <f t="shared" si="22"/>
        <v>SW</v>
      </c>
      <c r="O79" s="339" t="e">
        <f t="shared" si="23"/>
        <v>#N/A</v>
      </c>
      <c r="P79" s="343" t="str">
        <f t="shared" si="24"/>
        <v>--</v>
      </c>
      <c r="Q79" s="339" t="b">
        <f t="shared" si="25"/>
        <v>0</v>
      </c>
      <c r="R79" s="347">
        <v>1</v>
      </c>
      <c r="S79" s="347">
        <v>1</v>
      </c>
      <c r="T79" s="102" t="e">
        <v>#N/A</v>
      </c>
      <c r="U79" s="100" t="e">
        <f>_xll.qlRateHelperQuoteName(T79)</f>
        <v>#VALUE!</v>
      </c>
      <c r="V79" s="349" t="e">
        <f>_xll.qlRateHelperRate(T79,_xll.ohTrigger(Trigger,TriggerSTD))</f>
        <v>#VALUE!</v>
      </c>
      <c r="W79" s="102" t="str">
        <f>IFERROR(_xll.qlFuturesRateHelperConvexityAdjustment(T79,Trigger),"--")</f>
        <v>--</v>
      </c>
      <c r="X79" s="102" t="e">
        <f>_xll.qlRateHelperEarliestDate(T79,Trigger)</f>
        <v>#VALUE!</v>
      </c>
      <c r="Y79" s="102" t="e">
        <f>_xll.qlRateHelperLatestDate(T79,Trigger)</f>
        <v>#VALUE!</v>
      </c>
      <c r="Z79" s="102" t="e">
        <v>#N/A</v>
      </c>
      <c r="AY79" s="394"/>
      <c r="AZ79" s="398"/>
      <c r="BA79" s="398"/>
      <c r="BB79" s="398"/>
      <c r="BC79" s="397"/>
      <c r="BD79" s="397"/>
    </row>
    <row r="80" spans="1:58" ht="11.25" customHeight="1" x14ac:dyDescent="0.25">
      <c r="A80" s="102" t="s">
        <v>235</v>
      </c>
      <c r="B80" s="332" t="e">
        <v>#N/A</v>
      </c>
      <c r="C80" s="102" t="e">
        <v>#N/A</v>
      </c>
      <c r="D80" s="327" t="e">
        <f t="shared" si="26"/>
        <v>#N/A</v>
      </c>
      <c r="E80" s="327" t="s">
        <v>8</v>
      </c>
      <c r="F80" s="323" t="s">
        <v>9</v>
      </c>
      <c r="G80" s="284" t="s">
        <v>10</v>
      </c>
      <c r="H80" s="323" t="s">
        <v>11</v>
      </c>
      <c r="I80" s="328" t="e">
        <v>#N/A</v>
      </c>
      <c r="J80" s="328" t="e">
        <f t="shared" si="27"/>
        <v>#N/A</v>
      </c>
      <c r="K80" s="102" t="str">
        <f>IFERROR(_xll.qlSwapRateHelper2(,IF(DataSelect="Reference",$I80,J80),,$D80,Calendar,$G80,$F80,$H80,$K$33,0,E80,Discounting,Permanent,_xll.ohTrigger(Trigger,DataSelect),ObjectOverwrite),"--")</f>
        <v>--</v>
      </c>
      <c r="L80" s="327" t="b">
        <f t="shared" si="21"/>
        <v>0</v>
      </c>
      <c r="N80" s="339" t="str">
        <f t="shared" si="22"/>
        <v>SW</v>
      </c>
      <c r="O80" s="339" t="e">
        <f t="shared" si="23"/>
        <v>#N/A</v>
      </c>
      <c r="P80" s="343" t="str">
        <f t="shared" si="24"/>
        <v>--</v>
      </c>
      <c r="Q80" s="339" t="b">
        <f t="shared" si="25"/>
        <v>0</v>
      </c>
      <c r="R80" s="347">
        <v>1</v>
      </c>
      <c r="S80" s="347">
        <v>1</v>
      </c>
      <c r="T80" s="102" t="e">
        <v>#N/A</v>
      </c>
      <c r="U80" s="100" t="e">
        <f>_xll.qlRateHelperQuoteName(T80)</f>
        <v>#VALUE!</v>
      </c>
      <c r="V80" s="349" t="e">
        <f>_xll.qlRateHelperRate(T80,_xll.ohTrigger(Trigger,TriggerSTD))</f>
        <v>#VALUE!</v>
      </c>
      <c r="W80" s="102" t="str">
        <f>IFERROR(_xll.qlFuturesRateHelperConvexityAdjustment(T80,Trigger),"--")</f>
        <v>--</v>
      </c>
      <c r="X80" s="102" t="e">
        <f>_xll.qlRateHelperEarliestDate(T80,Trigger)</f>
        <v>#VALUE!</v>
      </c>
      <c r="Y80" s="102" t="e">
        <f>_xll.qlRateHelperLatestDate(T80,Trigger)</f>
        <v>#VALUE!</v>
      </c>
      <c r="Z80" s="102" t="e">
        <v>#N/A</v>
      </c>
      <c r="AY80" s="394"/>
      <c r="AZ80" s="398"/>
      <c r="BA80" s="398"/>
      <c r="BB80" s="398"/>
      <c r="BC80" s="397"/>
      <c r="BD80" s="397"/>
    </row>
    <row r="81" spans="1:56" ht="11.25" customHeight="1" x14ac:dyDescent="0.25">
      <c r="A81" s="102" t="s">
        <v>235</v>
      </c>
      <c r="B81" s="332" t="e">
        <v>#N/A</v>
      </c>
      <c r="C81" s="102" t="e">
        <v>#N/A</v>
      </c>
      <c r="D81" s="327" t="e">
        <f t="shared" si="26"/>
        <v>#N/A</v>
      </c>
      <c r="E81" s="327" t="s">
        <v>8</v>
      </c>
      <c r="F81" s="323" t="s">
        <v>9</v>
      </c>
      <c r="G81" s="284" t="s">
        <v>10</v>
      </c>
      <c r="H81" s="323" t="s">
        <v>11</v>
      </c>
      <c r="I81" s="328" t="e">
        <v>#N/A</v>
      </c>
      <c r="J81" s="328" t="e">
        <f t="shared" si="27"/>
        <v>#N/A</v>
      </c>
      <c r="K81" s="102" t="str">
        <f>IFERROR(_xll.qlSwapRateHelper2(,IF(DataSelect="Reference",$I81,J81),,$D81,Calendar,$G81,$F81,$H81,$K$33,0,E81,Discounting,Permanent,_xll.ohTrigger(Trigger,DataSelect),ObjectOverwrite),"--")</f>
        <v>--</v>
      </c>
      <c r="L81" s="327" t="b">
        <f t="shared" si="21"/>
        <v>0</v>
      </c>
      <c r="N81" s="339" t="str">
        <f t="shared" si="22"/>
        <v>SW</v>
      </c>
      <c r="O81" s="339" t="e">
        <f t="shared" si="23"/>
        <v>#N/A</v>
      </c>
      <c r="P81" s="343" t="str">
        <f t="shared" si="24"/>
        <v>--</v>
      </c>
      <c r="Q81" s="339" t="b">
        <f t="shared" si="25"/>
        <v>0</v>
      </c>
      <c r="R81" s="347">
        <v>1</v>
      </c>
      <c r="S81" s="347">
        <v>1</v>
      </c>
      <c r="T81" s="102" t="e">
        <v>#N/A</v>
      </c>
      <c r="U81" s="100" t="e">
        <f>_xll.qlRateHelperQuoteName(T81)</f>
        <v>#VALUE!</v>
      </c>
      <c r="V81" s="349" t="e">
        <f>_xll.qlRateHelperRate(T81,_xll.ohTrigger(Trigger,TriggerSTD))</f>
        <v>#VALUE!</v>
      </c>
      <c r="W81" s="102" t="str">
        <f>IFERROR(_xll.qlFuturesRateHelperConvexityAdjustment(T81,Trigger),"--")</f>
        <v>--</v>
      </c>
      <c r="X81" s="102" t="e">
        <f>_xll.qlRateHelperEarliestDate(T81,Trigger)</f>
        <v>#VALUE!</v>
      </c>
      <c r="Y81" s="102" t="e">
        <f>_xll.qlRateHelperLatestDate(T81,Trigger)</f>
        <v>#VALUE!</v>
      </c>
      <c r="Z81" s="102" t="e">
        <v>#N/A</v>
      </c>
      <c r="AY81" s="394"/>
      <c r="AZ81" s="398"/>
      <c r="BA81" s="398"/>
      <c r="BB81" s="398"/>
      <c r="BC81" s="397"/>
      <c r="BD81" s="397"/>
    </row>
    <row r="82" spans="1:56" ht="11.25" customHeight="1" x14ac:dyDescent="0.25">
      <c r="A82" s="102" t="s">
        <v>235</v>
      </c>
      <c r="B82" s="332" t="e">
        <v>#N/A</v>
      </c>
      <c r="C82" s="102" t="e">
        <v>#N/A</v>
      </c>
      <c r="D82" s="327" t="e">
        <f t="shared" si="26"/>
        <v>#N/A</v>
      </c>
      <c r="E82" s="327" t="s">
        <v>8</v>
      </c>
      <c r="F82" s="323" t="s">
        <v>9</v>
      </c>
      <c r="G82" s="284" t="s">
        <v>10</v>
      </c>
      <c r="H82" s="323" t="s">
        <v>11</v>
      </c>
      <c r="I82" s="328" t="e">
        <v>#N/A</v>
      </c>
      <c r="J82" s="328" t="e">
        <f t="shared" si="27"/>
        <v>#N/A</v>
      </c>
      <c r="K82" s="102" t="str">
        <f>IFERROR(_xll.qlSwapRateHelper2(,IF(DataSelect="Reference",$I82,J82),,$D82,Calendar,$G82,$F82,$H82,$K$33,0,E82,Discounting,Permanent,_xll.ohTrigger(Trigger,DataSelect),ObjectOverwrite),"--")</f>
        <v>--</v>
      </c>
      <c r="L82" s="327" t="b">
        <f t="shared" si="21"/>
        <v>0</v>
      </c>
      <c r="N82" s="339" t="str">
        <f t="shared" si="22"/>
        <v>SW</v>
      </c>
      <c r="O82" s="339" t="e">
        <f t="shared" si="23"/>
        <v>#N/A</v>
      </c>
      <c r="P82" s="343" t="str">
        <f t="shared" si="24"/>
        <v>--</v>
      </c>
      <c r="Q82" s="339" t="b">
        <f t="shared" si="25"/>
        <v>0</v>
      </c>
      <c r="R82" s="347">
        <v>1</v>
      </c>
      <c r="S82" s="347">
        <v>1</v>
      </c>
      <c r="T82" s="102" t="e">
        <v>#N/A</v>
      </c>
      <c r="U82" s="100" t="e">
        <f>_xll.qlRateHelperQuoteName(T82)</f>
        <v>#VALUE!</v>
      </c>
      <c r="V82" s="349" t="e">
        <f>_xll.qlRateHelperRate(T82,_xll.ohTrigger(Trigger,TriggerSTD))</f>
        <v>#VALUE!</v>
      </c>
      <c r="W82" s="102" t="str">
        <f>IFERROR(_xll.qlFuturesRateHelperConvexityAdjustment(T82,Trigger),"--")</f>
        <v>--</v>
      </c>
      <c r="X82" s="102" t="e">
        <f>_xll.qlRateHelperEarliestDate(T82,Trigger)</f>
        <v>#VALUE!</v>
      </c>
      <c r="Y82" s="102" t="e">
        <f>_xll.qlRateHelperLatestDate(T82,Trigger)</f>
        <v>#VALUE!</v>
      </c>
      <c r="Z82" s="102" t="e">
        <v>#N/A</v>
      </c>
      <c r="AY82" s="394"/>
      <c r="AZ82" s="398"/>
      <c r="BA82" s="398"/>
      <c r="BB82" s="398"/>
      <c r="BC82" s="397"/>
      <c r="BD82" s="397"/>
    </row>
    <row r="83" spans="1:56" ht="11.25" customHeight="1" x14ac:dyDescent="0.25">
      <c r="A83" s="102" t="s">
        <v>235</v>
      </c>
      <c r="B83" s="332" t="e">
        <v>#N/A</v>
      </c>
      <c r="C83" s="102" t="e">
        <v>#N/A</v>
      </c>
      <c r="D83" s="327" t="e">
        <f t="shared" si="26"/>
        <v>#N/A</v>
      </c>
      <c r="E83" s="327" t="s">
        <v>8</v>
      </c>
      <c r="F83" s="323" t="s">
        <v>9</v>
      </c>
      <c r="G83" s="284" t="s">
        <v>10</v>
      </c>
      <c r="H83" s="323" t="s">
        <v>11</v>
      </c>
      <c r="I83" s="328" t="e">
        <v>#N/A</v>
      </c>
      <c r="J83" s="328" t="e">
        <f t="shared" si="27"/>
        <v>#N/A</v>
      </c>
      <c r="K83" s="102" t="str">
        <f>IFERROR(_xll.qlSwapRateHelper2(,IF(DataSelect="Reference",$I83,J83),,$D83,Calendar,$G83,$F83,$H83,$K$33,0,E83,Discounting,Permanent,_xll.ohTrigger(Trigger,DataSelect),ObjectOverwrite),"--")</f>
        <v>--</v>
      </c>
      <c r="L83" s="327" t="b">
        <f t="shared" si="21"/>
        <v>0</v>
      </c>
      <c r="N83" s="339" t="str">
        <f t="shared" si="22"/>
        <v>SW</v>
      </c>
      <c r="O83" s="339" t="e">
        <f t="shared" si="23"/>
        <v>#N/A</v>
      </c>
      <c r="P83" s="343" t="str">
        <f t="shared" si="24"/>
        <v>--</v>
      </c>
      <c r="Q83" s="339" t="b">
        <f t="shared" si="25"/>
        <v>0</v>
      </c>
      <c r="R83" s="347">
        <v>1</v>
      </c>
      <c r="S83" s="347">
        <v>1</v>
      </c>
      <c r="T83" s="102" t="e">
        <v>#N/A</v>
      </c>
      <c r="U83" s="100" t="e">
        <f>_xll.qlRateHelperQuoteName(T83)</f>
        <v>#VALUE!</v>
      </c>
      <c r="V83" s="349" t="e">
        <f>_xll.qlRateHelperRate(T83,_xll.ohTrigger(Trigger,TriggerSTD))</f>
        <v>#VALUE!</v>
      </c>
      <c r="W83" s="102" t="str">
        <f>IFERROR(_xll.qlFuturesRateHelperConvexityAdjustment(T83,Trigger),"--")</f>
        <v>--</v>
      </c>
      <c r="X83" s="102" t="e">
        <f>_xll.qlRateHelperEarliestDate(T83,Trigger)</f>
        <v>#VALUE!</v>
      </c>
      <c r="Y83" s="102" t="e">
        <f>_xll.qlRateHelperLatestDate(T83,Trigger)</f>
        <v>#VALUE!</v>
      </c>
      <c r="Z83" s="102" t="e">
        <v>#N/A</v>
      </c>
      <c r="AY83" s="394"/>
      <c r="AZ83" s="398"/>
      <c r="BA83" s="398"/>
      <c r="BB83" s="398"/>
      <c r="BC83" s="397"/>
      <c r="BD83" s="397"/>
    </row>
    <row r="84" spans="1:56" ht="11.25" customHeight="1" x14ac:dyDescent="0.25">
      <c r="A84" s="102" t="s">
        <v>235</v>
      </c>
      <c r="B84" s="332" t="e">
        <v>#N/A</v>
      </c>
      <c r="C84" s="102" t="e">
        <v>#N/A</v>
      </c>
      <c r="D84" s="327" t="e">
        <f t="shared" si="26"/>
        <v>#N/A</v>
      </c>
      <c r="E84" s="327" t="s">
        <v>8</v>
      </c>
      <c r="F84" s="323" t="s">
        <v>9</v>
      </c>
      <c r="G84" s="284" t="s">
        <v>10</v>
      </c>
      <c r="H84" s="323" t="s">
        <v>11</v>
      </c>
      <c r="I84" s="328" t="e">
        <v>#N/A</v>
      </c>
      <c r="J84" s="328" t="e">
        <f t="shared" si="27"/>
        <v>#N/A</v>
      </c>
      <c r="K84" s="102" t="str">
        <f>IFERROR(_xll.qlSwapRateHelper2(,IF(DataSelect="Reference",$I84,J84),,$D84,Calendar,$G84,$F84,$H84,$K$33,0,E84,Discounting,Permanent,_xll.ohTrigger(Trigger,DataSelect),ObjectOverwrite),"--")</f>
        <v>--</v>
      </c>
      <c r="L84" s="327" t="b">
        <f t="shared" si="21"/>
        <v>0</v>
      </c>
      <c r="N84" s="339" t="str">
        <f t="shared" si="22"/>
        <v>SW</v>
      </c>
      <c r="O84" s="339" t="e">
        <f t="shared" si="23"/>
        <v>#N/A</v>
      </c>
      <c r="P84" s="343" t="str">
        <f t="shared" si="24"/>
        <v>--</v>
      </c>
      <c r="Q84" s="339" t="b">
        <f t="shared" si="25"/>
        <v>0</v>
      </c>
      <c r="R84" s="347">
        <v>1</v>
      </c>
      <c r="S84" s="347">
        <v>1</v>
      </c>
      <c r="T84" s="102" t="e">
        <v>#N/A</v>
      </c>
      <c r="U84" s="100" t="e">
        <f>_xll.qlRateHelperQuoteName(T84)</f>
        <v>#VALUE!</v>
      </c>
      <c r="V84" s="349" t="e">
        <f>_xll.qlRateHelperRate(T84,_xll.ohTrigger(Trigger,TriggerSTD))</f>
        <v>#VALUE!</v>
      </c>
      <c r="W84" s="102" t="str">
        <f>IFERROR(_xll.qlFuturesRateHelperConvexityAdjustment(T84,Trigger),"--")</f>
        <v>--</v>
      </c>
      <c r="X84" s="102" t="e">
        <f>_xll.qlRateHelperEarliestDate(T84,Trigger)</f>
        <v>#VALUE!</v>
      </c>
      <c r="Y84" s="102" t="e">
        <f>_xll.qlRateHelperLatestDate(T84,Trigger)</f>
        <v>#VALUE!</v>
      </c>
      <c r="Z84" s="102" t="e">
        <v>#N/A</v>
      </c>
      <c r="AY84" s="394"/>
      <c r="AZ84" s="398"/>
      <c r="BA84" s="398"/>
      <c r="BB84" s="398"/>
      <c r="BC84" s="397"/>
      <c r="BD84" s="397"/>
    </row>
    <row r="85" spans="1:56" ht="11.25" customHeight="1" x14ac:dyDescent="0.25">
      <c r="A85" s="102" t="s">
        <v>235</v>
      </c>
      <c r="B85" s="332" t="e">
        <v>#N/A</v>
      </c>
      <c r="C85" s="102" t="e">
        <v>#N/A</v>
      </c>
      <c r="D85" s="327" t="e">
        <f t="shared" si="26"/>
        <v>#N/A</v>
      </c>
      <c r="E85" s="327" t="s">
        <v>8</v>
      </c>
      <c r="F85" s="323" t="s">
        <v>9</v>
      </c>
      <c r="G85" s="284" t="s">
        <v>10</v>
      </c>
      <c r="H85" s="323" t="s">
        <v>11</v>
      </c>
      <c r="I85" s="328" t="e">
        <v>#N/A</v>
      </c>
      <c r="J85" s="328" t="e">
        <f t="shared" si="27"/>
        <v>#N/A</v>
      </c>
      <c r="K85" s="102" t="str">
        <f>IFERROR(_xll.qlSwapRateHelper2(,IF(DataSelect="Reference",$I85,J85),,$D85,Calendar,$G85,$F85,$H85,$K$33,0,E85,Discounting,Permanent,_xll.ohTrigger(Trigger,DataSelect),ObjectOverwrite),"--")</f>
        <v>--</v>
      </c>
      <c r="L85" s="327" t="b">
        <f t="shared" si="21"/>
        <v>0</v>
      </c>
      <c r="N85" s="339" t="str">
        <f t="shared" si="22"/>
        <v>SW</v>
      </c>
      <c r="O85" s="339" t="e">
        <f t="shared" si="23"/>
        <v>#N/A</v>
      </c>
      <c r="P85" s="343" t="str">
        <f t="shared" si="24"/>
        <v>--</v>
      </c>
      <c r="Q85" s="339" t="b">
        <f t="shared" si="25"/>
        <v>0</v>
      </c>
      <c r="R85" s="347">
        <v>1</v>
      </c>
      <c r="S85" s="347">
        <v>1</v>
      </c>
      <c r="T85" s="102" t="e">
        <v>#N/A</v>
      </c>
      <c r="U85" s="100" t="e">
        <f>_xll.qlRateHelperQuoteName(T85)</f>
        <v>#VALUE!</v>
      </c>
      <c r="V85" s="349" t="e">
        <f>_xll.qlRateHelperRate(T85,_xll.ohTrigger(Trigger,TriggerSTD))</f>
        <v>#VALUE!</v>
      </c>
      <c r="W85" s="102" t="str">
        <f>IFERROR(_xll.qlFuturesRateHelperConvexityAdjustment(T85,Trigger),"--")</f>
        <v>--</v>
      </c>
      <c r="X85" s="102" t="e">
        <f>_xll.qlRateHelperEarliestDate(T85,Trigger)</f>
        <v>#VALUE!</v>
      </c>
      <c r="Y85" s="102" t="e">
        <f>_xll.qlRateHelperLatestDate(T85,Trigger)</f>
        <v>#VALUE!</v>
      </c>
      <c r="Z85" s="102" t="e">
        <v>#N/A</v>
      </c>
      <c r="AY85" s="394"/>
      <c r="AZ85" s="398"/>
      <c r="BA85" s="398"/>
      <c r="BB85" s="398"/>
      <c r="BC85" s="397"/>
      <c r="BD85" s="397"/>
    </row>
    <row r="86" spans="1:56" ht="11.25" customHeight="1" x14ac:dyDescent="0.25">
      <c r="A86" s="102" t="s">
        <v>235</v>
      </c>
      <c r="B86" s="332" t="e">
        <v>#N/A</v>
      </c>
      <c r="C86" s="102" t="e">
        <v>#N/A</v>
      </c>
      <c r="D86" s="327" t="e">
        <f t="shared" si="26"/>
        <v>#N/A</v>
      </c>
      <c r="E86" s="327" t="s">
        <v>8</v>
      </c>
      <c r="F86" s="323" t="s">
        <v>9</v>
      </c>
      <c r="G86" s="284" t="s">
        <v>10</v>
      </c>
      <c r="H86" s="323" t="s">
        <v>11</v>
      </c>
      <c r="I86" s="328" t="e">
        <v>#N/A</v>
      </c>
      <c r="J86" s="328" t="e">
        <f t="shared" si="27"/>
        <v>#N/A</v>
      </c>
      <c r="K86" s="102" t="str">
        <f>IFERROR(_xll.qlSwapRateHelper2(,IF(DataSelect="Reference",$I86,J86),,$D86,Calendar,$G86,$F86,$H86,$K$33,0,E86,Discounting,Permanent,_xll.ohTrigger(Trigger,DataSelect),ObjectOverwrite),"--")</f>
        <v>--</v>
      </c>
      <c r="L86" s="327" t="b">
        <f t="shared" si="21"/>
        <v>0</v>
      </c>
      <c r="N86" s="339" t="str">
        <f t="shared" si="22"/>
        <v>SW</v>
      </c>
      <c r="O86" s="339" t="e">
        <f t="shared" si="23"/>
        <v>#N/A</v>
      </c>
      <c r="P86" s="343" t="str">
        <f t="shared" si="24"/>
        <v>--</v>
      </c>
      <c r="Q86" s="339" t="b">
        <f t="shared" si="25"/>
        <v>0</v>
      </c>
      <c r="R86" s="347">
        <v>1</v>
      </c>
      <c r="S86" s="347">
        <v>1</v>
      </c>
      <c r="T86" s="102" t="e">
        <v>#N/A</v>
      </c>
      <c r="U86" s="100" t="e">
        <f>_xll.qlRateHelperQuoteName(T86)</f>
        <v>#VALUE!</v>
      </c>
      <c r="V86" s="349" t="e">
        <f>_xll.qlRateHelperRate(T86,_xll.ohTrigger(Trigger,TriggerSTD))</f>
        <v>#VALUE!</v>
      </c>
      <c r="W86" s="102" t="str">
        <f>IFERROR(_xll.qlFuturesRateHelperConvexityAdjustment(T86,Trigger),"--")</f>
        <v>--</v>
      </c>
      <c r="X86" s="102" t="e">
        <f>_xll.qlRateHelperEarliestDate(T86,Trigger)</f>
        <v>#VALUE!</v>
      </c>
      <c r="Y86" s="102" t="e">
        <f>_xll.qlRateHelperLatestDate(T86,Trigger)</f>
        <v>#VALUE!</v>
      </c>
      <c r="Z86" s="102" t="e">
        <v>#N/A</v>
      </c>
      <c r="AY86" s="394"/>
      <c r="AZ86" s="398"/>
      <c r="BA86" s="398"/>
      <c r="BB86" s="398"/>
      <c r="BC86" s="397"/>
      <c r="BD86" s="397"/>
    </row>
    <row r="87" spans="1:56" ht="11.25" customHeight="1" x14ac:dyDescent="0.25">
      <c r="A87" s="102" t="s">
        <v>235</v>
      </c>
      <c r="B87" s="332" t="e">
        <v>#N/A</v>
      </c>
      <c r="C87" s="102" t="e">
        <v>#N/A</v>
      </c>
      <c r="D87" s="327" t="e">
        <f t="shared" si="26"/>
        <v>#N/A</v>
      </c>
      <c r="E87" s="327" t="s">
        <v>8</v>
      </c>
      <c r="F87" s="323" t="s">
        <v>9</v>
      </c>
      <c r="G87" s="284" t="s">
        <v>10</v>
      </c>
      <c r="H87" s="323" t="s">
        <v>11</v>
      </c>
      <c r="I87" s="328" t="e">
        <v>#N/A</v>
      </c>
      <c r="J87" s="328" t="e">
        <f t="shared" si="27"/>
        <v>#N/A</v>
      </c>
      <c r="K87" s="102" t="str">
        <f>IFERROR(_xll.qlSwapRateHelper2(,IF(DataSelect="Reference",$I87,J87),,$D87,Calendar,$G87,$F87,$H87,$K$33,0,E87,Discounting,Permanent,_xll.ohTrigger(Trigger,DataSelect),ObjectOverwrite),"--")</f>
        <v>--</v>
      </c>
      <c r="L87" s="327" t="b">
        <f t="shared" si="21"/>
        <v>0</v>
      </c>
      <c r="N87" s="339" t="str">
        <f t="shared" si="22"/>
        <v>SW</v>
      </c>
      <c r="O87" s="339" t="e">
        <f t="shared" si="23"/>
        <v>#N/A</v>
      </c>
      <c r="P87" s="343" t="str">
        <f t="shared" si="24"/>
        <v>--</v>
      </c>
      <c r="Q87" s="339" t="b">
        <f t="shared" si="25"/>
        <v>0</v>
      </c>
      <c r="R87" s="347">
        <v>1</v>
      </c>
      <c r="S87" s="347">
        <v>1</v>
      </c>
      <c r="T87" s="102" t="e">
        <v>#N/A</v>
      </c>
      <c r="U87" s="100" t="e">
        <f>_xll.qlRateHelperQuoteName(T87)</f>
        <v>#VALUE!</v>
      </c>
      <c r="V87" s="349" t="e">
        <f>_xll.qlRateHelperRate(T87,_xll.ohTrigger(Trigger,TriggerSTD))</f>
        <v>#VALUE!</v>
      </c>
      <c r="W87" s="102" t="str">
        <f>IFERROR(_xll.qlFuturesRateHelperConvexityAdjustment(T87,Trigger),"--")</f>
        <v>--</v>
      </c>
      <c r="X87" s="102" t="e">
        <f>_xll.qlRateHelperEarliestDate(T87,Trigger)</f>
        <v>#VALUE!</v>
      </c>
      <c r="Y87" s="102" t="e">
        <f>_xll.qlRateHelperLatestDate(T87,Trigger)</f>
        <v>#VALUE!</v>
      </c>
      <c r="Z87" s="102" t="e">
        <v>#N/A</v>
      </c>
      <c r="AY87" s="394"/>
      <c r="AZ87" s="398"/>
      <c r="BA87" s="398"/>
      <c r="BB87" s="398"/>
      <c r="BC87" s="397"/>
      <c r="BD87" s="397"/>
    </row>
    <row r="88" spans="1:56" ht="11.25" customHeight="1" x14ac:dyDescent="0.25">
      <c r="A88" s="102" t="s">
        <v>235</v>
      </c>
      <c r="B88" s="332" t="e">
        <v>#N/A</v>
      </c>
      <c r="C88" s="102" t="e">
        <v>#N/A</v>
      </c>
      <c r="D88" s="327" t="e">
        <f t="shared" si="26"/>
        <v>#N/A</v>
      </c>
      <c r="E88" s="327" t="s">
        <v>8</v>
      </c>
      <c r="F88" s="323" t="s">
        <v>9</v>
      </c>
      <c r="G88" s="284" t="s">
        <v>10</v>
      </c>
      <c r="H88" s="323" t="s">
        <v>11</v>
      </c>
      <c r="I88" s="328" t="e">
        <v>#N/A</v>
      </c>
      <c r="J88" s="328" t="e">
        <f t="shared" si="27"/>
        <v>#N/A</v>
      </c>
      <c r="K88" s="102" t="str">
        <f>IFERROR(_xll.qlSwapRateHelper2(,IF(DataSelect="Reference",$I88,J88),,$D88,Calendar,$G88,$F88,$H88,$K$33,0,E88,Discounting,Permanent,_xll.ohTrigger(Trigger,DataSelect),ObjectOverwrite),"--")</f>
        <v>--</v>
      </c>
      <c r="L88" s="327" t="b">
        <f t="shared" si="21"/>
        <v>0</v>
      </c>
      <c r="N88" s="339" t="str">
        <f t="shared" si="22"/>
        <v>SW</v>
      </c>
      <c r="O88" s="339" t="e">
        <f t="shared" si="23"/>
        <v>#N/A</v>
      </c>
      <c r="P88" s="343" t="str">
        <f t="shared" si="24"/>
        <v>--</v>
      </c>
      <c r="Q88" s="339" t="b">
        <f t="shared" si="25"/>
        <v>0</v>
      </c>
      <c r="R88" s="347">
        <v>1</v>
      </c>
      <c r="S88" s="347">
        <v>1</v>
      </c>
      <c r="T88" s="102" t="e">
        <v>#N/A</v>
      </c>
      <c r="U88" s="100" t="e">
        <f>_xll.qlRateHelperQuoteName(T88)</f>
        <v>#VALUE!</v>
      </c>
      <c r="V88" s="349" t="e">
        <f>_xll.qlRateHelperRate(T88,_xll.ohTrigger(Trigger,TriggerSTD))</f>
        <v>#VALUE!</v>
      </c>
      <c r="W88" s="102" t="str">
        <f>IFERROR(_xll.qlFuturesRateHelperConvexityAdjustment(T88,Trigger),"--")</f>
        <v>--</v>
      </c>
      <c r="X88" s="102" t="e">
        <f>_xll.qlRateHelperEarliestDate(T88,Trigger)</f>
        <v>#VALUE!</v>
      </c>
      <c r="Y88" s="102" t="e">
        <f>_xll.qlRateHelperLatestDate(T88,Trigger)</f>
        <v>#VALUE!</v>
      </c>
      <c r="Z88" s="102" t="e">
        <v>#N/A</v>
      </c>
      <c r="AY88" s="394"/>
      <c r="AZ88" s="398"/>
      <c r="BA88" s="398"/>
      <c r="BB88" s="398"/>
      <c r="BC88" s="397"/>
      <c r="BD88" s="397"/>
    </row>
    <row r="89" spans="1:56" ht="11.25" customHeight="1" x14ac:dyDescent="0.25">
      <c r="A89" s="102" t="s">
        <v>235</v>
      </c>
      <c r="B89" s="332" t="e">
        <v>#N/A</v>
      </c>
      <c r="C89" s="102" t="e">
        <v>#N/A</v>
      </c>
      <c r="D89" s="327" t="e">
        <f t="shared" si="26"/>
        <v>#N/A</v>
      </c>
      <c r="E89" s="327" t="s">
        <v>8</v>
      </c>
      <c r="F89" s="323" t="s">
        <v>9</v>
      </c>
      <c r="G89" s="284" t="s">
        <v>10</v>
      </c>
      <c r="H89" s="323" t="s">
        <v>11</v>
      </c>
      <c r="I89" s="328" t="e">
        <v>#N/A</v>
      </c>
      <c r="J89" s="328" t="e">
        <f t="shared" si="27"/>
        <v>#N/A</v>
      </c>
      <c r="K89" s="102" t="str">
        <f>IFERROR(_xll.qlSwapRateHelper2(,IF(DataSelect="Reference",$I89,J89),,$D89,Calendar,$G89,$F89,$H89,$K$33,0,E89,Discounting,Permanent,_xll.ohTrigger(Trigger,DataSelect),ObjectOverwrite),"--")</f>
        <v>--</v>
      </c>
      <c r="L89" s="327" t="b">
        <f t="shared" si="21"/>
        <v>0</v>
      </c>
      <c r="N89" s="339" t="str">
        <f t="shared" si="22"/>
        <v>SW</v>
      </c>
      <c r="O89" s="339" t="e">
        <f t="shared" si="23"/>
        <v>#N/A</v>
      </c>
      <c r="P89" s="343" t="str">
        <f t="shared" si="24"/>
        <v>--</v>
      </c>
      <c r="Q89" s="339" t="b">
        <f t="shared" si="25"/>
        <v>0</v>
      </c>
      <c r="R89" s="347">
        <v>1</v>
      </c>
      <c r="S89" s="347">
        <v>1</v>
      </c>
      <c r="T89" s="102" t="e">
        <v>#N/A</v>
      </c>
      <c r="U89" s="100" t="e">
        <f>_xll.qlRateHelperQuoteName(T89)</f>
        <v>#VALUE!</v>
      </c>
      <c r="V89" s="349" t="e">
        <f>_xll.qlRateHelperRate(T89,_xll.ohTrigger(Trigger,TriggerSTD))</f>
        <v>#VALUE!</v>
      </c>
      <c r="W89" s="102" t="str">
        <f>IFERROR(_xll.qlFuturesRateHelperConvexityAdjustment(T89,Trigger),"--")</f>
        <v>--</v>
      </c>
      <c r="X89" s="102" t="e">
        <f>_xll.qlRateHelperEarliestDate(T89,Trigger)</f>
        <v>#VALUE!</v>
      </c>
      <c r="Y89" s="102" t="e">
        <f>_xll.qlRateHelperLatestDate(T89,Trigger)</f>
        <v>#VALUE!</v>
      </c>
      <c r="Z89" s="102" t="e">
        <v>#N/A</v>
      </c>
      <c r="AY89" s="394"/>
      <c r="AZ89" s="398"/>
      <c r="BA89" s="398"/>
      <c r="BB89" s="398"/>
      <c r="BC89" s="397"/>
      <c r="BD89" s="397"/>
    </row>
    <row r="90" spans="1:56" ht="11.25" customHeight="1" x14ac:dyDescent="0.25">
      <c r="A90" s="102" t="s">
        <v>235</v>
      </c>
      <c r="B90" s="332" t="e">
        <v>#N/A</v>
      </c>
      <c r="C90" s="102" t="e">
        <v>#N/A</v>
      </c>
      <c r="D90" s="327" t="e">
        <f t="shared" si="26"/>
        <v>#N/A</v>
      </c>
      <c r="E90" s="327" t="s">
        <v>8</v>
      </c>
      <c r="F90" s="323" t="s">
        <v>9</v>
      </c>
      <c r="G90" s="284" t="s">
        <v>10</v>
      </c>
      <c r="H90" s="323" t="s">
        <v>11</v>
      </c>
      <c r="I90" s="328" t="e">
        <v>#N/A</v>
      </c>
      <c r="J90" s="328" t="e">
        <f t="shared" si="27"/>
        <v>#N/A</v>
      </c>
      <c r="K90" s="102" t="str">
        <f>IFERROR(_xll.qlSwapRateHelper2(,IF(DataSelect="Reference",$I90,J90),,$D90,Calendar,$G90,$F90,$H90,$K$33,0,E90,Discounting,Permanent,_xll.ohTrigger(Trigger,DataSelect),ObjectOverwrite),"--")</f>
        <v>--</v>
      </c>
      <c r="L90" s="327" t="b">
        <f t="shared" si="21"/>
        <v>0</v>
      </c>
      <c r="N90" s="339" t="str">
        <f t="shared" si="22"/>
        <v>SW</v>
      </c>
      <c r="O90" s="339" t="e">
        <f t="shared" si="23"/>
        <v>#N/A</v>
      </c>
      <c r="P90" s="343" t="str">
        <f t="shared" si="24"/>
        <v>--</v>
      </c>
      <c r="Q90" s="339" t="b">
        <f t="shared" si="25"/>
        <v>0</v>
      </c>
      <c r="R90" s="347">
        <v>1</v>
      </c>
      <c r="S90" s="347">
        <v>1</v>
      </c>
      <c r="T90" s="102" t="e">
        <v>#N/A</v>
      </c>
      <c r="U90" s="100" t="e">
        <f>_xll.qlRateHelperQuoteName(T90)</f>
        <v>#VALUE!</v>
      </c>
      <c r="V90" s="349" t="e">
        <f>_xll.qlRateHelperRate(T90,_xll.ohTrigger(Trigger,TriggerSTD))</f>
        <v>#VALUE!</v>
      </c>
      <c r="W90" s="102" t="str">
        <f>IFERROR(_xll.qlFuturesRateHelperConvexityAdjustment(T90,Trigger),"--")</f>
        <v>--</v>
      </c>
      <c r="X90" s="102" t="e">
        <f>_xll.qlRateHelperEarliestDate(T90,Trigger)</f>
        <v>#VALUE!</v>
      </c>
      <c r="Y90" s="102" t="e">
        <f>_xll.qlRateHelperLatestDate(T90,Trigger)</f>
        <v>#VALUE!</v>
      </c>
      <c r="Z90" s="102" t="e">
        <v>#N/A</v>
      </c>
      <c r="AY90" s="394"/>
      <c r="AZ90" s="398"/>
      <c r="BA90" s="398"/>
      <c r="BB90" s="398"/>
      <c r="BC90" s="397"/>
      <c r="BD90" s="397"/>
    </row>
    <row r="91" spans="1:56" ht="11.25" customHeight="1" x14ac:dyDescent="0.25">
      <c r="A91" s="102" t="s">
        <v>235</v>
      </c>
      <c r="B91" s="332" t="e">
        <v>#N/A</v>
      </c>
      <c r="C91" s="102" t="e">
        <v>#N/A</v>
      </c>
      <c r="D91" s="327" t="e">
        <f t="shared" si="26"/>
        <v>#N/A</v>
      </c>
      <c r="E91" s="327" t="s">
        <v>8</v>
      </c>
      <c r="F91" s="323" t="s">
        <v>9</v>
      </c>
      <c r="G91" s="284" t="s">
        <v>10</v>
      </c>
      <c r="H91" s="323" t="s">
        <v>11</v>
      </c>
      <c r="I91" s="328" t="e">
        <v>#N/A</v>
      </c>
      <c r="J91" s="328" t="e">
        <f t="shared" si="27"/>
        <v>#N/A</v>
      </c>
      <c r="K91" s="102" t="str">
        <f>IFERROR(_xll.qlSwapRateHelper2(,IF(DataSelect="Reference",$I91,J91),,$D91,Calendar,$G91,$F91,$H91,$K$33,0,E91,Discounting,Permanent,_xll.ohTrigger(Trigger,DataSelect),ObjectOverwrite),"--")</f>
        <v>--</v>
      </c>
      <c r="L91" s="327" t="b">
        <f t="shared" si="21"/>
        <v>0</v>
      </c>
      <c r="N91" s="339" t="str">
        <f t="shared" si="22"/>
        <v>SW</v>
      </c>
      <c r="O91" s="339" t="e">
        <f t="shared" si="23"/>
        <v>#N/A</v>
      </c>
      <c r="P91" s="343" t="str">
        <f t="shared" si="24"/>
        <v>--</v>
      </c>
      <c r="Q91" s="339" t="b">
        <f t="shared" si="25"/>
        <v>0</v>
      </c>
      <c r="R91" s="347">
        <v>1</v>
      </c>
      <c r="S91" s="347">
        <v>1</v>
      </c>
      <c r="T91" s="102" t="e">
        <v>#N/A</v>
      </c>
      <c r="U91" s="100" t="e">
        <f>_xll.qlRateHelperQuoteName(T91)</f>
        <v>#VALUE!</v>
      </c>
      <c r="V91" s="349" t="e">
        <f>_xll.qlRateHelperRate(T91,_xll.ohTrigger(Trigger,TriggerSTD))</f>
        <v>#VALUE!</v>
      </c>
      <c r="W91" s="102" t="str">
        <f>IFERROR(_xll.qlFuturesRateHelperConvexityAdjustment(T91,Trigger),"--")</f>
        <v>--</v>
      </c>
      <c r="X91" s="102" t="e">
        <f>_xll.qlRateHelperEarliestDate(T91,Trigger)</f>
        <v>#VALUE!</v>
      </c>
      <c r="Y91" s="102" t="e">
        <f>_xll.qlRateHelperLatestDate(T91,Trigger)</f>
        <v>#VALUE!</v>
      </c>
      <c r="Z91" s="102" t="e">
        <v>#N/A</v>
      </c>
      <c r="AY91" s="394"/>
      <c r="AZ91" s="398"/>
      <c r="BA91" s="398"/>
      <c r="BB91" s="398"/>
      <c r="BC91" s="397"/>
      <c r="BD91" s="397"/>
    </row>
    <row r="92" spans="1:56" ht="11.25" customHeight="1" x14ac:dyDescent="0.25">
      <c r="A92" s="102" t="s">
        <v>235</v>
      </c>
      <c r="B92" s="332" t="e">
        <v>#N/A</v>
      </c>
      <c r="C92" s="102" t="e">
        <v>#N/A</v>
      </c>
      <c r="D92" s="327" t="e">
        <f t="shared" si="26"/>
        <v>#N/A</v>
      </c>
      <c r="E92" s="327" t="s">
        <v>8</v>
      </c>
      <c r="F92" s="323" t="s">
        <v>9</v>
      </c>
      <c r="G92" s="284" t="s">
        <v>10</v>
      </c>
      <c r="H92" s="323" t="s">
        <v>11</v>
      </c>
      <c r="I92" s="328" t="e">
        <v>#N/A</v>
      </c>
      <c r="J92" s="328" t="e">
        <f t="shared" si="27"/>
        <v>#N/A</v>
      </c>
      <c r="K92" s="102" t="str">
        <f>IFERROR(_xll.qlSwapRateHelper2(,IF(DataSelect="Reference",$I92,J92),,$D92,Calendar,$G92,$F92,$H92,$K$33,0,E92,Discounting,Permanent,_xll.ohTrigger(Trigger,DataSelect),ObjectOverwrite),"--")</f>
        <v>--</v>
      </c>
      <c r="L92" s="327" t="b">
        <f t="shared" si="21"/>
        <v>0</v>
      </c>
      <c r="N92" s="339" t="str">
        <f t="shared" ref="N92:N93" si="28">A99</f>
        <v>SW</v>
      </c>
      <c r="O92" s="339" t="e">
        <f t="shared" ref="O92:O93" si="29">B99</f>
        <v>#N/A</v>
      </c>
      <c r="P92" s="343" t="str">
        <f t="shared" ref="P92:P93" si="30">K99</f>
        <v>--</v>
      </c>
      <c r="Q92" s="339" t="b">
        <f t="shared" ref="Q92:Q93" si="31">L99</f>
        <v>0</v>
      </c>
      <c r="R92" s="347">
        <v>1</v>
      </c>
      <c r="S92" s="347">
        <v>1</v>
      </c>
      <c r="T92" s="102" t="e">
        <v>#N/A</v>
      </c>
      <c r="U92" s="100" t="e">
        <f>_xll.qlRateHelperQuoteName(T92)</f>
        <v>#VALUE!</v>
      </c>
      <c r="V92" s="349" t="e">
        <f>_xll.qlRateHelperRate(T92,_xll.ohTrigger(Trigger,TriggerSTD))</f>
        <v>#VALUE!</v>
      </c>
      <c r="W92" s="102" t="str">
        <f>IFERROR(_xll.qlFuturesRateHelperConvexityAdjustment(T92,Trigger),"--")</f>
        <v>--</v>
      </c>
      <c r="X92" s="102" t="e">
        <f>_xll.qlRateHelperEarliestDate(T92,Trigger)</f>
        <v>#VALUE!</v>
      </c>
      <c r="Y92" s="102" t="e">
        <f>_xll.qlRateHelperLatestDate(T92,Trigger)</f>
        <v>#VALUE!</v>
      </c>
      <c r="Z92" s="102" t="e">
        <v>#N/A</v>
      </c>
      <c r="AY92" s="394"/>
      <c r="AZ92" s="398"/>
      <c r="BA92" s="398"/>
      <c r="BB92" s="398"/>
      <c r="BC92" s="397"/>
      <c r="BD92" s="397"/>
    </row>
    <row r="93" spans="1:56" ht="11.25" customHeight="1" x14ac:dyDescent="0.25">
      <c r="A93" s="102" t="s">
        <v>235</v>
      </c>
      <c r="B93" s="332" t="e">
        <v>#N/A</v>
      </c>
      <c r="C93" s="102" t="e">
        <v>#N/A</v>
      </c>
      <c r="D93" s="327" t="e">
        <f t="shared" si="26"/>
        <v>#N/A</v>
      </c>
      <c r="E93" s="327" t="s">
        <v>8</v>
      </c>
      <c r="F93" s="323" t="s">
        <v>9</v>
      </c>
      <c r="G93" s="284" t="s">
        <v>10</v>
      </c>
      <c r="H93" s="323" t="s">
        <v>11</v>
      </c>
      <c r="I93" s="328" t="e">
        <v>#N/A</v>
      </c>
      <c r="J93" s="328" t="e">
        <f t="shared" si="27"/>
        <v>#N/A</v>
      </c>
      <c r="K93" s="102" t="str">
        <f>IFERROR(_xll.qlSwapRateHelper2(,IF(DataSelect="Reference",$I93,J93),,$D93,Calendar,$G93,$F93,$H93,$K$33,0,E93,Discounting,Permanent,_xll.ohTrigger(Trigger,DataSelect),ObjectOverwrite),"--")</f>
        <v>--</v>
      </c>
      <c r="L93" s="327" t="b">
        <f t="shared" si="21"/>
        <v>0</v>
      </c>
      <c r="N93" s="344" t="str">
        <f t="shared" si="28"/>
        <v>SW</v>
      </c>
      <c r="O93" s="344" t="e">
        <f t="shared" si="29"/>
        <v>#N/A</v>
      </c>
      <c r="P93" s="345" t="str">
        <f t="shared" si="30"/>
        <v>--</v>
      </c>
      <c r="Q93" s="344" t="b">
        <f t="shared" si="31"/>
        <v>0</v>
      </c>
      <c r="R93" s="348">
        <v>1</v>
      </c>
      <c r="S93" s="348">
        <v>1</v>
      </c>
      <c r="T93" s="103" t="e">
        <v>#N/A</v>
      </c>
      <c r="U93" s="110" t="e">
        <f>_xll.qlRateHelperQuoteName(T93)</f>
        <v>#VALUE!</v>
      </c>
      <c r="V93" s="350" t="e">
        <f>_xll.qlRateHelperRate(T93,_xll.ohTrigger(Trigger,TriggerSTD))</f>
        <v>#VALUE!</v>
      </c>
      <c r="W93" s="103" t="str">
        <f>IFERROR(_xll.qlFuturesRateHelperConvexityAdjustment(T93,Trigger),"--")</f>
        <v>--</v>
      </c>
      <c r="X93" s="103" t="e">
        <f>_xll.qlRateHelperEarliestDate(T93,Trigger)</f>
        <v>#VALUE!</v>
      </c>
      <c r="Y93" s="103" t="e">
        <f>_xll.qlRateHelperLatestDate(T93,Trigger)</f>
        <v>#VALUE!</v>
      </c>
      <c r="Z93" s="103" t="e">
        <v>#N/A</v>
      </c>
      <c r="AY93" s="394"/>
      <c r="AZ93" s="398"/>
      <c r="BA93" s="398"/>
      <c r="BB93" s="398"/>
      <c r="BC93" s="397"/>
      <c r="BD93" s="397"/>
    </row>
    <row r="94" spans="1:56" ht="11.25" customHeight="1" x14ac:dyDescent="0.25">
      <c r="A94" s="102" t="s">
        <v>235</v>
      </c>
      <c r="B94" s="332" t="e">
        <v>#N/A</v>
      </c>
      <c r="C94" s="102" t="e">
        <v>#N/A</v>
      </c>
      <c r="D94" s="327" t="e">
        <f t="shared" si="26"/>
        <v>#N/A</v>
      </c>
      <c r="E94" s="327" t="s">
        <v>8</v>
      </c>
      <c r="F94" s="323" t="s">
        <v>9</v>
      </c>
      <c r="G94" s="284" t="s">
        <v>10</v>
      </c>
      <c r="H94" s="323" t="s">
        <v>11</v>
      </c>
      <c r="I94" s="328" t="e">
        <v>#N/A</v>
      </c>
      <c r="J94" s="328" t="e">
        <f t="shared" si="27"/>
        <v>#N/A</v>
      </c>
      <c r="K94" s="102" t="str">
        <f>IFERROR(_xll.qlSwapRateHelper2(,IF(DataSelect="Reference",$I94,J94),,$D94,Calendar,$G94,$F94,$H94,$K$33,0,E94,Discounting,Permanent,_xll.ohTrigger(Trigger,DataSelect),ObjectOverwrite),"--")</f>
        <v>--</v>
      </c>
      <c r="L94" s="327" t="b">
        <f t="shared" si="21"/>
        <v>0</v>
      </c>
      <c r="AY94" s="394"/>
      <c r="AZ94" s="398"/>
      <c r="BA94" s="398"/>
      <c r="BB94" s="398"/>
      <c r="BC94" s="397"/>
      <c r="BD94" s="397"/>
    </row>
    <row r="95" spans="1:56" ht="11.25" customHeight="1" x14ac:dyDescent="0.25">
      <c r="A95" s="102" t="s">
        <v>235</v>
      </c>
      <c r="B95" s="332" t="e">
        <v>#N/A</v>
      </c>
      <c r="C95" s="102" t="e">
        <v>#N/A</v>
      </c>
      <c r="D95" s="327" t="e">
        <f t="shared" si="26"/>
        <v>#N/A</v>
      </c>
      <c r="E95" s="327" t="s">
        <v>8</v>
      </c>
      <c r="F95" s="323" t="s">
        <v>9</v>
      </c>
      <c r="G95" s="284" t="s">
        <v>10</v>
      </c>
      <c r="H95" s="323" t="s">
        <v>11</v>
      </c>
      <c r="I95" s="328" t="e">
        <v>#N/A</v>
      </c>
      <c r="J95" s="328" t="e">
        <f t="shared" si="27"/>
        <v>#N/A</v>
      </c>
      <c r="K95" s="102" t="str">
        <f>IFERROR(_xll.qlSwapRateHelper2(,IF(DataSelect="Reference",$I95,J95),,$D95,Calendar,$G95,$F95,$H95,$K$33,0,E95,Discounting,Permanent,_xll.ohTrigger(Trigger,DataSelect),ObjectOverwrite),"--")</f>
        <v>--</v>
      </c>
      <c r="L95" s="327" t="b">
        <f t="shared" si="21"/>
        <v>0</v>
      </c>
      <c r="AY95" s="394"/>
      <c r="AZ95" s="398"/>
      <c r="BA95" s="398"/>
      <c r="BB95" s="398"/>
      <c r="BC95" s="397"/>
      <c r="BD95" s="397"/>
    </row>
    <row r="96" spans="1:56" ht="11.25" customHeight="1" x14ac:dyDescent="0.25">
      <c r="A96" s="102" t="s">
        <v>235</v>
      </c>
      <c r="B96" s="332" t="e">
        <v>#N/A</v>
      </c>
      <c r="C96" s="102" t="e">
        <v>#N/A</v>
      </c>
      <c r="D96" s="327" t="e">
        <f t="shared" si="26"/>
        <v>#N/A</v>
      </c>
      <c r="E96" s="327" t="s">
        <v>8</v>
      </c>
      <c r="F96" s="323" t="s">
        <v>9</v>
      </c>
      <c r="G96" s="284" t="s">
        <v>10</v>
      </c>
      <c r="H96" s="323" t="s">
        <v>11</v>
      </c>
      <c r="I96" s="328" t="e">
        <v>#N/A</v>
      </c>
      <c r="J96" s="328" t="e">
        <f t="shared" si="27"/>
        <v>#N/A</v>
      </c>
      <c r="K96" s="102" t="str">
        <f>IFERROR(_xll.qlSwapRateHelper2(,IF(DataSelect="Reference",$I96,J96),,$D96,Calendar,$G96,$F96,$H96,$K$33,0,E96,Discounting,Permanent,_xll.ohTrigger(Trigger,DataSelect),ObjectOverwrite),"--")</f>
        <v>--</v>
      </c>
      <c r="L96" s="327" t="b">
        <f t="shared" si="21"/>
        <v>0</v>
      </c>
      <c r="AY96" s="394"/>
      <c r="AZ96" s="398"/>
      <c r="BA96" s="398"/>
      <c r="BB96" s="398"/>
      <c r="BC96" s="397"/>
      <c r="BD96" s="397"/>
    </row>
    <row r="97" spans="1:56" ht="11.25" customHeight="1" x14ac:dyDescent="0.25">
      <c r="A97" s="102" t="s">
        <v>235</v>
      </c>
      <c r="B97" s="332" t="e">
        <v>#N/A</v>
      </c>
      <c r="C97" s="102" t="e">
        <v>#N/A</v>
      </c>
      <c r="D97" s="327" t="e">
        <f t="shared" si="26"/>
        <v>#N/A</v>
      </c>
      <c r="E97" s="327" t="s">
        <v>8</v>
      </c>
      <c r="F97" s="323" t="s">
        <v>9</v>
      </c>
      <c r="G97" s="284" t="s">
        <v>10</v>
      </c>
      <c r="H97" s="323" t="s">
        <v>11</v>
      </c>
      <c r="I97" s="328" t="e">
        <v>#N/A</v>
      </c>
      <c r="J97" s="328" t="e">
        <f t="shared" si="27"/>
        <v>#N/A</v>
      </c>
      <c r="K97" s="102" t="str">
        <f>IFERROR(_xll.qlSwapRateHelper2(,IF(DataSelect="Reference",$I97,J97),,$D97,Calendar,$G97,$F97,$H97,$K$33,0,E97,Discounting,Permanent,_xll.ohTrigger(Trigger,DataSelect),ObjectOverwrite),"--")</f>
        <v>--</v>
      </c>
      <c r="L97" s="327" t="b">
        <f t="shared" si="21"/>
        <v>0</v>
      </c>
      <c r="AY97" s="394"/>
      <c r="AZ97" s="398"/>
      <c r="BA97" s="398"/>
      <c r="BB97" s="398"/>
      <c r="BC97" s="397"/>
      <c r="BD97" s="397"/>
    </row>
    <row r="98" spans="1:56" ht="11.25" customHeight="1" x14ac:dyDescent="0.25">
      <c r="A98" s="102" t="s">
        <v>235</v>
      </c>
      <c r="B98" s="332" t="e">
        <v>#N/A</v>
      </c>
      <c r="C98" s="102" t="e">
        <v>#N/A</v>
      </c>
      <c r="D98" s="327" t="e">
        <f t="shared" si="26"/>
        <v>#N/A</v>
      </c>
      <c r="E98" s="327" t="s">
        <v>8</v>
      </c>
      <c r="F98" s="323" t="s">
        <v>9</v>
      </c>
      <c r="G98" s="284" t="s">
        <v>10</v>
      </c>
      <c r="H98" s="323" t="s">
        <v>11</v>
      </c>
      <c r="I98" s="328" t="e">
        <v>#N/A</v>
      </c>
      <c r="J98" s="328" t="e">
        <f t="shared" si="27"/>
        <v>#N/A</v>
      </c>
      <c r="K98" s="102" t="str">
        <f>IFERROR(_xll.qlSwapRateHelper2(,IF(DataSelect="Reference",$I98,J98),,$D98,Calendar,$G98,$F98,$H98,$K$33,0,E98,Discounting,Permanent,_xll.ohTrigger(Trigger,DataSelect),ObjectOverwrite),"--")</f>
        <v>--</v>
      </c>
      <c r="L98" s="327" t="b">
        <f t="shared" si="21"/>
        <v>0</v>
      </c>
      <c r="AY98" s="394"/>
      <c r="AZ98" s="398"/>
      <c r="BA98" s="398"/>
      <c r="BB98" s="398"/>
      <c r="BC98" s="397"/>
      <c r="BD98" s="397"/>
    </row>
    <row r="99" spans="1:56" ht="11.25" customHeight="1" x14ac:dyDescent="0.25">
      <c r="A99" s="102" t="s">
        <v>235</v>
      </c>
      <c r="B99" s="332" t="e">
        <v>#N/A</v>
      </c>
      <c r="C99" s="102" t="e">
        <v>#N/A</v>
      </c>
      <c r="D99" s="327" t="e">
        <f t="shared" si="26"/>
        <v>#N/A</v>
      </c>
      <c r="E99" s="327" t="s">
        <v>8</v>
      </c>
      <c r="F99" s="323" t="s">
        <v>9</v>
      </c>
      <c r="G99" s="284" t="s">
        <v>10</v>
      </c>
      <c r="H99" s="323" t="s">
        <v>11</v>
      </c>
      <c r="I99" s="328" t="e">
        <v>#N/A</v>
      </c>
      <c r="J99" s="328" t="e">
        <f t="shared" si="27"/>
        <v>#N/A</v>
      </c>
      <c r="K99" s="102" t="str">
        <f>IFERROR(_xll.qlSwapRateHelper2(,IF(DataSelect="Reference",$I99,J99),,$D99,Calendar,$G99,$F99,$H99,$K$33,0,E99,Discounting,Permanent,_xll.ohTrigger(Trigger,DataSelect),ObjectOverwrite),"--")</f>
        <v>--</v>
      </c>
      <c r="L99" s="327" t="b">
        <f t="shared" si="21"/>
        <v>0</v>
      </c>
      <c r="AY99" s="394"/>
      <c r="AZ99" s="398"/>
      <c r="BA99" s="398"/>
      <c r="BB99" s="398"/>
      <c r="BC99" s="397"/>
      <c r="BD99" s="397"/>
    </row>
    <row r="100" spans="1:56" ht="11.25" customHeight="1" x14ac:dyDescent="0.25">
      <c r="A100" s="103" t="s">
        <v>235</v>
      </c>
      <c r="B100" s="318" t="e">
        <v>#N/A</v>
      </c>
      <c r="C100" s="103" t="e">
        <v>#N/A</v>
      </c>
      <c r="D100" s="329" t="e">
        <f t="shared" si="26"/>
        <v>#N/A</v>
      </c>
      <c r="E100" s="329" t="s">
        <v>8</v>
      </c>
      <c r="F100" s="330" t="s">
        <v>9</v>
      </c>
      <c r="G100" s="290" t="s">
        <v>10</v>
      </c>
      <c r="H100" s="330" t="s">
        <v>11</v>
      </c>
      <c r="I100" s="331" t="e">
        <v>#N/A</v>
      </c>
      <c r="J100" s="331" t="e">
        <f t="shared" si="27"/>
        <v>#N/A</v>
      </c>
      <c r="K100" s="103" t="str">
        <f>IFERROR(_xll.qlSwapRateHelper2(,IF(DataSelect="Reference",$I100,J100),,$D100,Calendar,$G100,$F100,$H100,$K$33,0,E100,Discounting,Permanent,_xll.ohTrigger(Trigger,DataSelect),ObjectOverwrite),"--")</f>
        <v>--</v>
      </c>
      <c r="L100" s="329" t="b">
        <f t="shared" ref="L100" si="32">IF(K100="--",FALSE,TRUE)</f>
        <v>0</v>
      </c>
      <c r="AY100" s="394"/>
      <c r="AZ100" s="398"/>
      <c r="BA100" s="398"/>
      <c r="BB100" s="398"/>
      <c r="BC100" s="397"/>
      <c r="BD100" s="397"/>
    </row>
    <row r="101" spans="1:56" ht="11.25" customHeight="1" x14ac:dyDescent="0.25">
      <c r="AY101" s="394"/>
      <c r="AZ101" s="398"/>
      <c r="BA101" s="398"/>
      <c r="BB101" s="398"/>
      <c r="BC101" s="397"/>
      <c r="BD101" s="397"/>
    </row>
    <row r="102" spans="1:56" ht="11.25" customHeight="1" x14ac:dyDescent="0.25">
      <c r="AY102" s="394"/>
      <c r="AZ102" s="398"/>
      <c r="BA102" s="398"/>
      <c r="BB102" s="398"/>
      <c r="BC102" s="397"/>
      <c r="BD102" s="397"/>
    </row>
    <row r="103" spans="1:56" ht="11.25" customHeight="1" x14ac:dyDescent="0.25">
      <c r="AY103" s="394"/>
      <c r="AZ103" s="398"/>
      <c r="BA103" s="398"/>
      <c r="BB103" s="398"/>
      <c r="BC103" s="397"/>
      <c r="BD103" s="397"/>
    </row>
    <row r="104" spans="1:56" ht="11.25" customHeight="1" x14ac:dyDescent="0.25">
      <c r="AY104" s="394"/>
      <c r="AZ104" s="398"/>
      <c r="BA104" s="398"/>
      <c r="BB104" s="398"/>
      <c r="BC104" s="397"/>
      <c r="BD104" s="397"/>
    </row>
    <row r="105" spans="1:56" ht="11.25" customHeight="1" x14ac:dyDescent="0.25">
      <c r="AY105" s="394"/>
      <c r="AZ105" s="398"/>
      <c r="BA105" s="398"/>
      <c r="BB105" s="398"/>
      <c r="BC105" s="397"/>
      <c r="BD105" s="397"/>
    </row>
    <row r="106" spans="1:56" ht="11.25" customHeight="1" x14ac:dyDescent="0.25">
      <c r="AY106" s="394"/>
      <c r="AZ106" s="398"/>
      <c r="BA106" s="398"/>
      <c r="BB106" s="398"/>
      <c r="BC106" s="397"/>
      <c r="BD106" s="397"/>
    </row>
    <row r="107" spans="1:56" ht="11.25" customHeight="1" x14ac:dyDescent="0.25">
      <c r="AY107" s="394"/>
      <c r="AZ107" s="398"/>
      <c r="BA107" s="398"/>
      <c r="BB107" s="398"/>
      <c r="BC107" s="397"/>
      <c r="BD107" s="397"/>
    </row>
    <row r="108" spans="1:56" ht="11.25" customHeight="1" x14ac:dyDescent="0.25">
      <c r="AY108" s="394"/>
      <c r="AZ108" s="398"/>
      <c r="BA108" s="398"/>
      <c r="BB108" s="398"/>
      <c r="BC108" s="397"/>
      <c r="BD108" s="397"/>
    </row>
    <row r="109" spans="1:56" ht="11.25" customHeight="1" x14ac:dyDescent="0.25">
      <c r="AY109" s="394"/>
      <c r="AZ109" s="398"/>
      <c r="BA109" s="398"/>
      <c r="BB109" s="398"/>
      <c r="BC109" s="397"/>
      <c r="BD109" s="397"/>
    </row>
    <row r="110" spans="1:56" ht="11.25" customHeight="1" x14ac:dyDescent="0.25">
      <c r="AY110" s="394"/>
      <c r="AZ110" s="398"/>
      <c r="BA110" s="398"/>
      <c r="BB110" s="398"/>
      <c r="BC110" s="397"/>
      <c r="BD110" s="397"/>
    </row>
    <row r="111" spans="1:56" ht="11.25" customHeight="1" x14ac:dyDescent="0.25">
      <c r="AY111" s="394"/>
      <c r="AZ111" s="398"/>
      <c r="BA111" s="398"/>
      <c r="BB111" s="398"/>
      <c r="BC111" s="397"/>
      <c r="BD111" s="397"/>
    </row>
    <row r="112" spans="1:56" ht="11.25" customHeight="1" x14ac:dyDescent="0.25">
      <c r="AY112" s="394"/>
      <c r="AZ112" s="398"/>
      <c r="BA112" s="398"/>
      <c r="BB112" s="398"/>
      <c r="BC112" s="397"/>
      <c r="BD112" s="397"/>
    </row>
    <row r="113" spans="51:56" ht="11.25" customHeight="1" x14ac:dyDescent="0.25">
      <c r="AY113" s="394"/>
      <c r="AZ113" s="398"/>
      <c r="BA113" s="398"/>
      <c r="BB113" s="398"/>
      <c r="BC113" s="397"/>
      <c r="BD113" s="397"/>
    </row>
    <row r="114" spans="51:56" ht="11.25" customHeight="1" x14ac:dyDescent="0.25">
      <c r="AY114" s="394"/>
      <c r="AZ114" s="398"/>
      <c r="BA114" s="398"/>
      <c r="BB114" s="398"/>
      <c r="BC114" s="397"/>
      <c r="BD114" s="397"/>
    </row>
    <row r="115" spans="51:56" ht="11.25" customHeight="1" x14ac:dyDescent="0.25">
      <c r="AY115" s="394"/>
      <c r="AZ115" s="398"/>
      <c r="BA115" s="398"/>
      <c r="BB115" s="398"/>
      <c r="BC115" s="397"/>
      <c r="BD115" s="397"/>
    </row>
    <row r="116" spans="51:56" ht="11.25" customHeight="1" x14ac:dyDescent="0.25">
      <c r="AY116" s="394"/>
      <c r="AZ116" s="398"/>
      <c r="BA116" s="398"/>
      <c r="BB116" s="398"/>
      <c r="BC116" s="397"/>
      <c r="BD116" s="397"/>
    </row>
    <row r="117" spans="51:56" ht="11.25" customHeight="1" x14ac:dyDescent="0.25">
      <c r="AY117" s="394"/>
      <c r="AZ117" s="398"/>
      <c r="BA117" s="398"/>
      <c r="BB117" s="398"/>
      <c r="BC117" s="397"/>
      <c r="BD117" s="397"/>
    </row>
    <row r="118" spans="51:56" ht="11.25" customHeight="1" x14ac:dyDescent="0.25">
      <c r="AY118" s="394"/>
      <c r="AZ118" s="398"/>
      <c r="BA118" s="398"/>
      <c r="BB118" s="398"/>
      <c r="BC118" s="397"/>
      <c r="BD118" s="397"/>
    </row>
    <row r="119" spans="51:56" ht="11.25" customHeight="1" x14ac:dyDescent="0.25">
      <c r="AY119" s="394"/>
      <c r="AZ119" s="398"/>
      <c r="BA119" s="398"/>
      <c r="BB119" s="398"/>
      <c r="BC119" s="397"/>
      <c r="BD119" s="397"/>
    </row>
    <row r="120" spans="51:56" ht="11.25" customHeight="1" x14ac:dyDescent="0.25">
      <c r="AY120" s="394"/>
      <c r="AZ120" s="398"/>
      <c r="BA120" s="398"/>
      <c r="BB120" s="398"/>
      <c r="BC120" s="397"/>
      <c r="BD120" s="397"/>
    </row>
    <row r="121" spans="51:56" ht="11.25" customHeight="1" x14ac:dyDescent="0.25">
      <c r="AY121" s="394"/>
      <c r="AZ121" s="398"/>
      <c r="BA121" s="398"/>
      <c r="BB121" s="398"/>
      <c r="BC121" s="397"/>
      <c r="BD121" s="397"/>
    </row>
    <row r="122" spans="51:56" ht="11.25" customHeight="1" x14ac:dyDescent="0.25">
      <c r="AY122" s="394"/>
      <c r="AZ122" s="398"/>
      <c r="BA122" s="398"/>
      <c r="BB122" s="398"/>
      <c r="BC122" s="397"/>
      <c r="BD122" s="397"/>
    </row>
    <row r="123" spans="51:56" ht="11.25" customHeight="1" x14ac:dyDescent="0.25">
      <c r="AY123" s="394"/>
      <c r="AZ123" s="398"/>
      <c r="BA123" s="398"/>
      <c r="BB123" s="398"/>
      <c r="BC123" s="397"/>
      <c r="BD123" s="397"/>
    </row>
    <row r="124" spans="51:56" ht="11.25" customHeight="1" x14ac:dyDescent="0.25">
      <c r="AY124" s="394"/>
      <c r="AZ124" s="398"/>
      <c r="BA124" s="398"/>
      <c r="BB124" s="398"/>
      <c r="BC124" s="397"/>
      <c r="BD124" s="397"/>
    </row>
    <row r="125" spans="51:56" ht="11.25" customHeight="1" x14ac:dyDescent="0.25">
      <c r="AY125" s="394"/>
      <c r="AZ125" s="398"/>
      <c r="BA125" s="398"/>
      <c r="BB125" s="398"/>
      <c r="BC125" s="397"/>
      <c r="BD125" s="397"/>
    </row>
    <row r="126" spans="51:56" ht="11.25" customHeight="1" x14ac:dyDescent="0.25">
      <c r="AY126" s="394"/>
      <c r="AZ126" s="398"/>
      <c r="BA126" s="398"/>
      <c r="BB126" s="398"/>
      <c r="BC126" s="397"/>
      <c r="BD126" s="397"/>
    </row>
    <row r="127" spans="51:56" ht="11.25" customHeight="1" x14ac:dyDescent="0.25">
      <c r="AY127" s="394"/>
      <c r="AZ127" s="398"/>
      <c r="BA127" s="398"/>
      <c r="BB127" s="398"/>
      <c r="BC127" s="397"/>
      <c r="BD127" s="397"/>
    </row>
    <row r="128" spans="51:56" ht="11.25" customHeight="1" x14ac:dyDescent="0.25">
      <c r="AY128" s="394"/>
      <c r="AZ128" s="398"/>
      <c r="BA128" s="398"/>
      <c r="BB128" s="398"/>
      <c r="BC128" s="397"/>
      <c r="BD128" s="397"/>
    </row>
    <row r="129" spans="51:56" ht="11.25" customHeight="1" x14ac:dyDescent="0.25">
      <c r="AY129" s="394"/>
      <c r="AZ129" s="398"/>
      <c r="BA129" s="398"/>
      <c r="BB129" s="398"/>
      <c r="BC129" s="397"/>
      <c r="BD129" s="397"/>
    </row>
    <row r="130" spans="51:56" ht="11.25" customHeight="1" x14ac:dyDescent="0.25">
      <c r="AY130" s="394"/>
      <c r="AZ130" s="398"/>
      <c r="BA130" s="398"/>
      <c r="BB130" s="398"/>
      <c r="BC130" s="397"/>
      <c r="BD130" s="397"/>
    </row>
    <row r="131" spans="51:56" ht="11.25" customHeight="1" x14ac:dyDescent="0.25">
      <c r="AY131" s="394"/>
      <c r="AZ131" s="398"/>
      <c r="BA131" s="398"/>
      <c r="BB131" s="398"/>
      <c r="BC131" s="397"/>
      <c r="BD131" s="397"/>
    </row>
    <row r="132" spans="51:56" ht="11.25" customHeight="1" x14ac:dyDescent="0.25">
      <c r="AY132" s="394"/>
      <c r="AZ132" s="398"/>
      <c r="BA132" s="398"/>
      <c r="BB132" s="398"/>
      <c r="BC132" s="397"/>
      <c r="BD132" s="397"/>
    </row>
    <row r="133" spans="51:56" ht="11.25" customHeight="1" x14ac:dyDescent="0.25">
      <c r="AY133" s="394"/>
      <c r="AZ133" s="398"/>
      <c r="BA133" s="398"/>
      <c r="BB133" s="398"/>
      <c r="BC133" s="397"/>
      <c r="BD133" s="397"/>
    </row>
    <row r="134" spans="51:56" ht="11.25" customHeight="1" x14ac:dyDescent="0.25">
      <c r="AY134" s="394"/>
      <c r="AZ134" s="398"/>
      <c r="BA134" s="398"/>
      <c r="BB134" s="398"/>
      <c r="BC134" s="397"/>
      <c r="BD134" s="397"/>
    </row>
    <row r="135" spans="51:56" ht="11.25" customHeight="1" x14ac:dyDescent="0.25">
      <c r="AY135" s="394"/>
      <c r="AZ135" s="398"/>
      <c r="BA135" s="398"/>
      <c r="BB135" s="398"/>
      <c r="BC135" s="397"/>
      <c r="BD135" s="397"/>
    </row>
    <row r="136" spans="51:56" ht="11.25" customHeight="1" x14ac:dyDescent="0.25">
      <c r="AY136" s="394"/>
      <c r="AZ136" s="398"/>
      <c r="BA136" s="398"/>
      <c r="BB136" s="398"/>
      <c r="BC136" s="397"/>
      <c r="BD136" s="397"/>
    </row>
    <row r="137" spans="51:56" ht="11.25" customHeight="1" x14ac:dyDescent="0.25">
      <c r="AY137" s="394"/>
      <c r="AZ137" s="398"/>
      <c r="BA137" s="398"/>
      <c r="BB137" s="398"/>
      <c r="BC137" s="397"/>
      <c r="BD137" s="397"/>
    </row>
    <row r="138" spans="51:56" ht="11.25" customHeight="1" x14ac:dyDescent="0.25">
      <c r="AY138" s="394"/>
      <c r="AZ138" s="398"/>
      <c r="BA138" s="398"/>
      <c r="BB138" s="398"/>
      <c r="BC138" s="397"/>
      <c r="BD138" s="397"/>
    </row>
    <row r="139" spans="51:56" ht="11.25" customHeight="1" x14ac:dyDescent="0.25">
      <c r="AY139" s="394"/>
      <c r="AZ139" s="398"/>
      <c r="BA139" s="398"/>
      <c r="BB139" s="398"/>
      <c r="BC139" s="397"/>
      <c r="BD139" s="397"/>
    </row>
    <row r="140" spans="51:56" ht="11.25" customHeight="1" x14ac:dyDescent="0.25">
      <c r="AY140" s="394"/>
      <c r="AZ140" s="398"/>
      <c r="BA140" s="398"/>
      <c r="BB140" s="398"/>
      <c r="BC140" s="397"/>
      <c r="BD140" s="397"/>
    </row>
    <row r="141" spans="51:56" ht="11.25" customHeight="1" x14ac:dyDescent="0.25">
      <c r="AY141" s="394"/>
      <c r="AZ141" s="398"/>
      <c r="BA141" s="398"/>
      <c r="BB141" s="398"/>
      <c r="BC141" s="397"/>
      <c r="BD141" s="397"/>
    </row>
    <row r="142" spans="51:56" ht="11.25" customHeight="1" x14ac:dyDescent="0.25">
      <c r="AY142" s="394"/>
      <c r="AZ142" s="398"/>
      <c r="BA142" s="398"/>
      <c r="BB142" s="398"/>
      <c r="BC142" s="397"/>
      <c r="BD142" s="397"/>
    </row>
    <row r="143" spans="51:56" ht="11.25" customHeight="1" x14ac:dyDescent="0.25">
      <c r="AY143" s="394"/>
      <c r="AZ143" s="398"/>
      <c r="BA143" s="398"/>
      <c r="BB143" s="398"/>
      <c r="BC143" s="397"/>
      <c r="BD143" s="397"/>
    </row>
    <row r="144" spans="51:56" ht="11.25" customHeight="1" x14ac:dyDescent="0.25">
      <c r="AY144" s="394"/>
      <c r="AZ144" s="398"/>
      <c r="BA144" s="398"/>
      <c r="BB144" s="398"/>
      <c r="BC144" s="397"/>
      <c r="BD144" s="397"/>
    </row>
    <row r="145" spans="51:56" ht="11.25" customHeight="1" x14ac:dyDescent="0.25">
      <c r="AY145" s="394"/>
      <c r="AZ145" s="398"/>
      <c r="BA145" s="398"/>
      <c r="BB145" s="398"/>
      <c r="BC145" s="397"/>
      <c r="BD145" s="397"/>
    </row>
    <row r="146" spans="51:56" ht="11.25" customHeight="1" x14ac:dyDescent="0.25">
      <c r="AY146" s="394"/>
      <c r="AZ146" s="398"/>
      <c r="BA146" s="398"/>
      <c r="BB146" s="398"/>
      <c r="BC146" s="397"/>
      <c r="BD146" s="397"/>
    </row>
    <row r="147" spans="51:56" ht="11.25" customHeight="1" x14ac:dyDescent="0.25">
      <c r="AY147" s="394"/>
      <c r="AZ147" s="398"/>
      <c r="BA147" s="398"/>
      <c r="BB147" s="398"/>
      <c r="BC147" s="397"/>
      <c r="BD147" s="397"/>
    </row>
    <row r="148" spans="51:56" ht="11.25" customHeight="1" x14ac:dyDescent="0.25">
      <c r="AY148" s="394"/>
      <c r="AZ148" s="398"/>
      <c r="BA148" s="398"/>
      <c r="BB148" s="398"/>
      <c r="BC148" s="397"/>
      <c r="BD148" s="397"/>
    </row>
    <row r="149" spans="51:56" ht="11.25" customHeight="1" x14ac:dyDescent="0.25">
      <c r="AY149" s="394"/>
      <c r="AZ149" s="398"/>
      <c r="BA149" s="398"/>
      <c r="BB149" s="398"/>
      <c r="BC149" s="397"/>
      <c r="BD149" s="397"/>
    </row>
    <row r="150" spans="51:56" ht="11.25" customHeight="1" x14ac:dyDescent="0.25">
      <c r="AY150" s="394"/>
      <c r="AZ150" s="398"/>
      <c r="BA150" s="398"/>
      <c r="BB150" s="398"/>
      <c r="BC150" s="397"/>
      <c r="BD150" s="397"/>
    </row>
    <row r="151" spans="51:56" ht="11.25" customHeight="1" x14ac:dyDescent="0.25">
      <c r="AY151" s="394"/>
      <c r="AZ151" s="398"/>
      <c r="BA151" s="398"/>
      <c r="BB151" s="398"/>
      <c r="BC151" s="397"/>
      <c r="BD151" s="397"/>
    </row>
    <row r="152" spans="51:56" ht="11.25" customHeight="1" x14ac:dyDescent="0.25">
      <c r="AY152" s="394"/>
      <c r="AZ152" s="398"/>
      <c r="BA152" s="398"/>
      <c r="BB152" s="398"/>
      <c r="BC152" s="397"/>
      <c r="BD152" s="397"/>
    </row>
    <row r="153" spans="51:56" ht="11.25" customHeight="1" x14ac:dyDescent="0.25">
      <c r="AY153" s="394"/>
      <c r="AZ153" s="398"/>
      <c r="BA153" s="398"/>
      <c r="BB153" s="398"/>
      <c r="BC153" s="397"/>
      <c r="BD153" s="397"/>
    </row>
    <row r="154" spans="51:56" ht="11.25" customHeight="1" x14ac:dyDescent="0.25">
      <c r="AY154" s="394"/>
      <c r="AZ154" s="398"/>
      <c r="BA154" s="398"/>
      <c r="BB154" s="398"/>
      <c r="BC154" s="397"/>
      <c r="BD154" s="397"/>
    </row>
    <row r="155" spans="51:56" ht="11.25" customHeight="1" x14ac:dyDescent="0.25">
      <c r="AY155" s="394"/>
      <c r="AZ155" s="398"/>
      <c r="BA155" s="398"/>
      <c r="BB155" s="398"/>
      <c r="BC155" s="397"/>
      <c r="BD155" s="397"/>
    </row>
    <row r="156" spans="51:56" ht="11.25" customHeight="1" x14ac:dyDescent="0.25">
      <c r="AY156" s="394"/>
      <c r="AZ156" s="398"/>
      <c r="BA156" s="398"/>
      <c r="BB156" s="398"/>
      <c r="BC156" s="397"/>
      <c r="BD156" s="397"/>
    </row>
    <row r="157" spans="51:56" ht="11.25" customHeight="1" x14ac:dyDescent="0.25">
      <c r="AY157" s="394"/>
      <c r="AZ157" s="398"/>
      <c r="BA157" s="398"/>
      <c r="BB157" s="398"/>
      <c r="BC157" s="397"/>
      <c r="BD157" s="397"/>
    </row>
    <row r="158" spans="51:56" ht="11.25" customHeight="1" x14ac:dyDescent="0.25">
      <c r="AY158" s="394"/>
      <c r="AZ158" s="398"/>
      <c r="BA158" s="398"/>
      <c r="BB158" s="398"/>
      <c r="BC158" s="397"/>
      <c r="BD158" s="397"/>
    </row>
    <row r="159" spans="51:56" ht="11.25" customHeight="1" x14ac:dyDescent="0.25">
      <c r="AY159" s="394"/>
      <c r="AZ159" s="398"/>
      <c r="BA159" s="398"/>
      <c r="BB159" s="398"/>
      <c r="BC159" s="397"/>
      <c r="BD159" s="397"/>
    </row>
    <row r="160" spans="51:56" ht="11.25" customHeight="1" x14ac:dyDescent="0.25">
      <c r="AY160" s="394"/>
      <c r="AZ160" s="398"/>
      <c r="BA160" s="398"/>
      <c r="BB160" s="398"/>
      <c r="BC160" s="397"/>
      <c r="BD160" s="397"/>
    </row>
    <row r="161" spans="51:56" ht="11.25" customHeight="1" x14ac:dyDescent="0.25">
      <c r="AY161" s="394"/>
      <c r="AZ161" s="398"/>
      <c r="BA161" s="398"/>
      <c r="BB161" s="398"/>
      <c r="BC161" s="397"/>
      <c r="BD161" s="397"/>
    </row>
    <row r="162" spans="51:56" ht="11.25" customHeight="1" x14ac:dyDescent="0.25">
      <c r="AY162" s="394"/>
      <c r="AZ162" s="398"/>
      <c r="BA162" s="398"/>
      <c r="BB162" s="398"/>
      <c r="BC162" s="397"/>
      <c r="BD162" s="397"/>
    </row>
    <row r="163" spans="51:56" ht="11.25" customHeight="1" x14ac:dyDescent="0.25">
      <c r="AY163" s="394"/>
      <c r="AZ163" s="398"/>
      <c r="BA163" s="398"/>
      <c r="BB163" s="398"/>
      <c r="BC163" s="397"/>
      <c r="BD163" s="397"/>
    </row>
    <row r="164" spans="51:56" ht="11.25" customHeight="1" x14ac:dyDescent="0.25">
      <c r="AY164" s="394"/>
      <c r="AZ164" s="398"/>
      <c r="BA164" s="398"/>
      <c r="BB164" s="398"/>
      <c r="BC164" s="397"/>
      <c r="BD164" s="397"/>
    </row>
    <row r="165" spans="51:56" ht="11.25" customHeight="1" x14ac:dyDescent="0.25">
      <c r="AY165" s="394"/>
      <c r="AZ165" s="398"/>
      <c r="BA165" s="398"/>
      <c r="BB165" s="398"/>
      <c r="BC165" s="397"/>
      <c r="BD165" s="397"/>
    </row>
    <row r="166" spans="51:56" ht="11.25" customHeight="1" x14ac:dyDescent="0.25">
      <c r="AY166" s="394"/>
      <c r="AZ166" s="398"/>
      <c r="BA166" s="398"/>
      <c r="BB166" s="398"/>
      <c r="BC166" s="397"/>
      <c r="BD166" s="397"/>
    </row>
    <row r="167" spans="51:56" ht="11.25" customHeight="1" x14ac:dyDescent="0.25">
      <c r="AY167" s="394"/>
      <c r="AZ167" s="398"/>
      <c r="BA167" s="398"/>
      <c r="BB167" s="398"/>
      <c r="BC167" s="397"/>
      <c r="BD167" s="397"/>
    </row>
    <row r="168" spans="51:56" ht="11.25" customHeight="1" x14ac:dyDescent="0.25">
      <c r="AY168" s="394"/>
      <c r="AZ168" s="398"/>
      <c r="BA168" s="398"/>
      <c r="BB168" s="398"/>
      <c r="BC168" s="397"/>
      <c r="BD168" s="397"/>
    </row>
    <row r="169" spans="51:56" ht="11.25" customHeight="1" x14ac:dyDescent="0.25">
      <c r="AY169" s="394"/>
      <c r="AZ169" s="398"/>
      <c r="BA169" s="398"/>
      <c r="BB169" s="398"/>
      <c r="BC169" s="397"/>
      <c r="BD169" s="397"/>
    </row>
    <row r="170" spans="51:56" ht="11.25" customHeight="1" x14ac:dyDescent="0.25">
      <c r="AY170" s="394"/>
      <c r="AZ170" s="398"/>
      <c r="BA170" s="398"/>
      <c r="BB170" s="398"/>
      <c r="BC170" s="397"/>
      <c r="BD170" s="397"/>
    </row>
    <row r="171" spans="51:56" ht="11.25" customHeight="1" x14ac:dyDescent="0.25">
      <c r="AY171" s="394"/>
      <c r="AZ171" s="398"/>
      <c r="BA171" s="398"/>
      <c r="BB171" s="398"/>
      <c r="BC171" s="397"/>
      <c r="BD171" s="397"/>
    </row>
    <row r="172" spans="51:56" ht="11.25" customHeight="1" x14ac:dyDescent="0.25">
      <c r="AY172" s="394"/>
      <c r="AZ172" s="398"/>
      <c r="BA172" s="398"/>
      <c r="BB172" s="398"/>
      <c r="BC172" s="397"/>
      <c r="BD172" s="397"/>
    </row>
    <row r="173" spans="51:56" ht="11.25" customHeight="1" x14ac:dyDescent="0.25">
      <c r="AY173" s="394"/>
      <c r="AZ173" s="398"/>
      <c r="BA173" s="398"/>
      <c r="BB173" s="398"/>
      <c r="BC173" s="397"/>
      <c r="BD173" s="397"/>
    </row>
    <row r="174" spans="51:56" ht="11.25" customHeight="1" x14ac:dyDescent="0.25">
      <c r="AY174" s="394"/>
      <c r="AZ174" s="398"/>
      <c r="BA174" s="398"/>
      <c r="BB174" s="398"/>
      <c r="BC174" s="397"/>
      <c r="BD174" s="397"/>
    </row>
    <row r="175" spans="51:56" ht="11.25" customHeight="1" x14ac:dyDescent="0.25">
      <c r="AY175" s="394"/>
      <c r="AZ175" s="398"/>
      <c r="BA175" s="398"/>
      <c r="BB175" s="398"/>
      <c r="BC175" s="397"/>
      <c r="BD175" s="397"/>
    </row>
    <row r="176" spans="51:56" ht="11.25" customHeight="1" x14ac:dyDescent="0.25">
      <c r="AY176" s="394"/>
      <c r="AZ176" s="398"/>
      <c r="BA176" s="398"/>
      <c r="BB176" s="398"/>
      <c r="BC176" s="397"/>
      <c r="BD176" s="397"/>
    </row>
    <row r="177" spans="51:56" ht="11.25" customHeight="1" x14ac:dyDescent="0.25">
      <c r="AY177" s="394"/>
      <c r="AZ177" s="398"/>
      <c r="BA177" s="398"/>
      <c r="BB177" s="398"/>
      <c r="BC177" s="397"/>
      <c r="BD177" s="397"/>
    </row>
    <row r="178" spans="51:56" ht="11.25" customHeight="1" x14ac:dyDescent="0.25">
      <c r="AY178" s="394"/>
      <c r="AZ178" s="398"/>
      <c r="BA178" s="398"/>
      <c r="BB178" s="398"/>
      <c r="BC178" s="397"/>
      <c r="BD178" s="397"/>
    </row>
    <row r="179" spans="51:56" ht="11.25" customHeight="1" x14ac:dyDescent="0.25">
      <c r="AY179" s="394"/>
      <c r="AZ179" s="398"/>
      <c r="BA179" s="398"/>
      <c r="BB179" s="398"/>
      <c r="BC179" s="397"/>
      <c r="BD179" s="397"/>
    </row>
    <row r="180" spans="51:56" ht="11.25" customHeight="1" x14ac:dyDescent="0.25">
      <c r="AY180" s="394"/>
      <c r="AZ180" s="398"/>
      <c r="BA180" s="398"/>
      <c r="BB180" s="398"/>
      <c r="BC180" s="397"/>
      <c r="BD180" s="397"/>
    </row>
    <row r="181" spans="51:56" ht="11.25" customHeight="1" x14ac:dyDescent="0.25">
      <c r="AY181" s="394"/>
      <c r="AZ181" s="398"/>
      <c r="BA181" s="398"/>
      <c r="BB181" s="398"/>
      <c r="BC181" s="397"/>
      <c r="BD181" s="397"/>
    </row>
    <row r="182" spans="51:56" ht="11.25" customHeight="1" x14ac:dyDescent="0.25">
      <c r="AY182" s="394"/>
      <c r="AZ182" s="398"/>
      <c r="BA182" s="398"/>
      <c r="BB182" s="398"/>
      <c r="BC182" s="397"/>
      <c r="BD182" s="397"/>
    </row>
    <row r="183" spans="51:56" ht="11.25" customHeight="1" x14ac:dyDescent="0.25">
      <c r="AY183" s="394"/>
      <c r="AZ183" s="398"/>
      <c r="BA183" s="398"/>
      <c r="BB183" s="398"/>
      <c r="BC183" s="397"/>
      <c r="BD183" s="397"/>
    </row>
    <row r="184" spans="51:56" ht="11.25" customHeight="1" x14ac:dyDescent="0.25">
      <c r="AY184" s="394"/>
      <c r="AZ184" s="398"/>
      <c r="BA184" s="398"/>
      <c r="BB184" s="398"/>
      <c r="BC184" s="397"/>
      <c r="BD184" s="397"/>
    </row>
    <row r="185" spans="51:56" ht="11.25" customHeight="1" x14ac:dyDescent="0.25">
      <c r="AY185" s="394"/>
      <c r="AZ185" s="398"/>
      <c r="BA185" s="398"/>
      <c r="BB185" s="398"/>
      <c r="BC185" s="397"/>
      <c r="BD185" s="397"/>
    </row>
    <row r="186" spans="51:56" ht="11.25" customHeight="1" x14ac:dyDescent="0.25">
      <c r="AY186" s="394"/>
      <c r="AZ186" s="398"/>
      <c r="BA186" s="398"/>
      <c r="BB186" s="398"/>
      <c r="BC186" s="397"/>
      <c r="BD186" s="397"/>
    </row>
    <row r="187" spans="51:56" ht="11.25" customHeight="1" x14ac:dyDescent="0.25">
      <c r="AY187" s="394"/>
      <c r="AZ187" s="398"/>
      <c r="BA187" s="398"/>
      <c r="BB187" s="398"/>
      <c r="BC187" s="397"/>
      <c r="BD187" s="397"/>
    </row>
    <row r="188" spans="51:56" ht="11.25" customHeight="1" x14ac:dyDescent="0.25">
      <c r="AY188" s="394"/>
      <c r="AZ188" s="398"/>
      <c r="BA188" s="398"/>
      <c r="BB188" s="398"/>
      <c r="BC188" s="397"/>
      <c r="BD188" s="397"/>
    </row>
    <row r="189" spans="51:56" ht="11.25" customHeight="1" x14ac:dyDescent="0.25">
      <c r="AY189" s="394"/>
      <c r="AZ189" s="398"/>
      <c r="BA189" s="398"/>
      <c r="BB189" s="398"/>
      <c r="BC189" s="397"/>
      <c r="BD189" s="397"/>
    </row>
    <row r="190" spans="51:56" ht="11.25" customHeight="1" x14ac:dyDescent="0.25">
      <c r="AY190" s="394"/>
      <c r="AZ190" s="398"/>
      <c r="BA190" s="398"/>
      <c r="BB190" s="398"/>
      <c r="BC190" s="397"/>
      <c r="BD190" s="397"/>
    </row>
    <row r="191" spans="51:56" ht="11.25" customHeight="1" x14ac:dyDescent="0.25">
      <c r="AY191" s="394"/>
      <c r="AZ191" s="398"/>
      <c r="BA191" s="398"/>
      <c r="BB191" s="398"/>
      <c r="BC191" s="397"/>
      <c r="BD191" s="397"/>
    </row>
    <row r="192" spans="51:56" ht="11.25" customHeight="1" x14ac:dyDescent="0.25">
      <c r="AY192" s="394"/>
      <c r="AZ192" s="398"/>
      <c r="BA192" s="398"/>
      <c r="BB192" s="398"/>
      <c r="BC192" s="397"/>
      <c r="BD192" s="397"/>
    </row>
    <row r="193" spans="51:56" ht="11.25" customHeight="1" x14ac:dyDescent="0.25">
      <c r="AY193" s="394"/>
      <c r="AZ193" s="398"/>
      <c r="BA193" s="398"/>
      <c r="BB193" s="398"/>
      <c r="BC193" s="397"/>
      <c r="BD193" s="397"/>
    </row>
    <row r="194" spans="51:56" ht="11.25" customHeight="1" x14ac:dyDescent="0.25">
      <c r="AY194" s="394"/>
      <c r="AZ194" s="398"/>
      <c r="BA194" s="398"/>
      <c r="BB194" s="398"/>
      <c r="BC194" s="397"/>
      <c r="BD194" s="397"/>
    </row>
    <row r="195" spans="51:56" ht="11.25" customHeight="1" x14ac:dyDescent="0.25">
      <c r="AY195" s="394"/>
      <c r="AZ195" s="398"/>
      <c r="BA195" s="398"/>
      <c r="BB195" s="398"/>
      <c r="BC195" s="397"/>
      <c r="BD195" s="397"/>
    </row>
    <row r="196" spans="51:56" ht="11.25" customHeight="1" x14ac:dyDescent="0.25">
      <c r="AY196" s="394"/>
      <c r="AZ196" s="398"/>
      <c r="BA196" s="398"/>
      <c r="BB196" s="398"/>
      <c r="BC196" s="397"/>
      <c r="BD196" s="397"/>
    </row>
    <row r="197" spans="51:56" ht="11.25" customHeight="1" x14ac:dyDescent="0.25">
      <c r="AY197" s="394"/>
      <c r="AZ197" s="398"/>
      <c r="BA197" s="398"/>
      <c r="BB197" s="398"/>
      <c r="BC197" s="397"/>
      <c r="BD197" s="397"/>
    </row>
    <row r="198" spans="51:56" ht="11.25" customHeight="1" x14ac:dyDescent="0.25">
      <c r="AY198" s="394"/>
      <c r="AZ198" s="398"/>
      <c r="BA198" s="398"/>
      <c r="BB198" s="398"/>
      <c r="BC198" s="397"/>
      <c r="BD198" s="397"/>
    </row>
    <row r="199" spans="51:56" ht="11.25" customHeight="1" x14ac:dyDescent="0.25">
      <c r="AY199" s="394"/>
      <c r="AZ199" s="398"/>
      <c r="BA199" s="398"/>
      <c r="BB199" s="398"/>
      <c r="BC199" s="397"/>
      <c r="BD199" s="397"/>
    </row>
    <row r="200" spans="51:56" ht="11.25" customHeight="1" x14ac:dyDescent="0.25">
      <c r="AY200" s="394"/>
      <c r="AZ200" s="398"/>
      <c r="BA200" s="398"/>
      <c r="BB200" s="398"/>
      <c r="BC200" s="397"/>
      <c r="BD200" s="397"/>
    </row>
    <row r="201" spans="51:56" ht="11.25" customHeight="1" x14ac:dyDescent="0.25">
      <c r="AY201" s="394"/>
      <c r="AZ201" s="398"/>
      <c r="BA201" s="398"/>
      <c r="BB201" s="398"/>
      <c r="BC201" s="397"/>
      <c r="BD201" s="397"/>
    </row>
    <row r="202" spans="51:56" ht="11.25" customHeight="1" x14ac:dyDescent="0.25">
      <c r="AY202" s="394"/>
      <c r="AZ202" s="398"/>
      <c r="BA202" s="398"/>
      <c r="BB202" s="398"/>
      <c r="BC202" s="397"/>
      <c r="BD202" s="397"/>
    </row>
    <row r="203" spans="51:56" ht="11.25" customHeight="1" x14ac:dyDescent="0.25">
      <c r="AY203" s="394"/>
      <c r="AZ203" s="398"/>
      <c r="BA203" s="398"/>
      <c r="BB203" s="398"/>
      <c r="BC203" s="397"/>
      <c r="BD203" s="397"/>
    </row>
    <row r="204" spans="51:56" ht="11.25" customHeight="1" x14ac:dyDescent="0.25">
      <c r="AY204" s="394"/>
      <c r="AZ204" s="398"/>
      <c r="BA204" s="398"/>
      <c r="BB204" s="398"/>
      <c r="BC204" s="397"/>
      <c r="BD204" s="397"/>
    </row>
    <row r="205" spans="51:56" ht="11.25" customHeight="1" x14ac:dyDescent="0.25">
      <c r="AY205" s="394"/>
      <c r="AZ205" s="398"/>
      <c r="BA205" s="398"/>
      <c r="BB205" s="398"/>
      <c r="BC205" s="397"/>
      <c r="BD205" s="397"/>
    </row>
    <row r="206" spans="51:56" ht="11.25" customHeight="1" x14ac:dyDescent="0.25">
      <c r="AY206" s="394"/>
      <c r="AZ206" s="398"/>
      <c r="BA206" s="398"/>
      <c r="BB206" s="398"/>
      <c r="BC206" s="397"/>
      <c r="BD206" s="397"/>
    </row>
    <row r="207" spans="51:56" ht="11.25" customHeight="1" x14ac:dyDescent="0.25">
      <c r="AY207" s="394"/>
      <c r="AZ207" s="398"/>
      <c r="BA207" s="398"/>
      <c r="BB207" s="398"/>
      <c r="BC207" s="397"/>
      <c r="BD207" s="397"/>
    </row>
    <row r="208" spans="51:56" ht="11.25" customHeight="1" x14ac:dyDescent="0.25">
      <c r="AY208" s="394"/>
      <c r="AZ208" s="398"/>
      <c r="BA208" s="398"/>
      <c r="BB208" s="398"/>
      <c r="BC208" s="397"/>
      <c r="BD208" s="397"/>
    </row>
    <row r="209" spans="51:56" ht="11.25" customHeight="1" x14ac:dyDescent="0.25">
      <c r="AY209" s="394"/>
      <c r="AZ209" s="398"/>
      <c r="BA209" s="398"/>
      <c r="BB209" s="398"/>
      <c r="BC209" s="397"/>
      <c r="BD209" s="397"/>
    </row>
    <row r="210" spans="51:56" ht="11.25" customHeight="1" x14ac:dyDescent="0.25">
      <c r="AY210" s="394"/>
      <c r="AZ210" s="398"/>
      <c r="BA210" s="398"/>
      <c r="BB210" s="398"/>
      <c r="BC210" s="397"/>
      <c r="BD210" s="397"/>
    </row>
    <row r="211" spans="51:56" ht="11.25" customHeight="1" x14ac:dyDescent="0.25">
      <c r="AY211" s="394"/>
      <c r="AZ211" s="398"/>
      <c r="BA211" s="398"/>
      <c r="BB211" s="398"/>
      <c r="BC211" s="397"/>
      <c r="BD211" s="397"/>
    </row>
    <row r="212" spans="51:56" ht="11.25" customHeight="1" x14ac:dyDescent="0.25">
      <c r="AY212" s="394"/>
      <c r="AZ212" s="398"/>
      <c r="BA212" s="398"/>
      <c r="BB212" s="398"/>
      <c r="BC212" s="397"/>
      <c r="BD212" s="397"/>
    </row>
    <row r="213" spans="51:56" ht="11.25" customHeight="1" x14ac:dyDescent="0.25">
      <c r="AY213" s="394"/>
      <c r="AZ213" s="398"/>
      <c r="BA213" s="398"/>
      <c r="BB213" s="398"/>
      <c r="BC213" s="397"/>
      <c r="BD213" s="397"/>
    </row>
    <row r="214" spans="51:56" ht="11.25" customHeight="1" x14ac:dyDescent="0.25">
      <c r="AY214" s="394"/>
      <c r="AZ214" s="398"/>
      <c r="BA214" s="398"/>
      <c r="BB214" s="398"/>
      <c r="BC214" s="397"/>
      <c r="BD214" s="397"/>
    </row>
    <row r="215" spans="51:56" ht="11.25" customHeight="1" x14ac:dyDescent="0.25">
      <c r="AY215" s="394"/>
      <c r="AZ215" s="398"/>
      <c r="BA215" s="398"/>
      <c r="BB215" s="398"/>
      <c r="BC215" s="397"/>
      <c r="BD215" s="397"/>
    </row>
    <row r="216" spans="51:56" ht="11.25" customHeight="1" x14ac:dyDescent="0.25">
      <c r="AY216" s="394"/>
      <c r="AZ216" s="398"/>
      <c r="BA216" s="398"/>
      <c r="BB216" s="398"/>
      <c r="BC216" s="397"/>
      <c r="BD216" s="397"/>
    </row>
    <row r="217" spans="51:56" ht="11.25" customHeight="1" x14ac:dyDescent="0.25">
      <c r="AY217" s="394"/>
      <c r="AZ217" s="398"/>
      <c r="BA217" s="398"/>
      <c r="BB217" s="398"/>
      <c r="BC217" s="397"/>
      <c r="BD217" s="397"/>
    </row>
    <row r="218" spans="51:56" ht="11.25" customHeight="1" x14ac:dyDescent="0.25">
      <c r="AY218" s="394"/>
      <c r="AZ218" s="398"/>
      <c r="BA218" s="398"/>
      <c r="BB218" s="398"/>
      <c r="BC218" s="397"/>
      <c r="BD218" s="397"/>
    </row>
    <row r="219" spans="51:56" ht="11.25" customHeight="1" x14ac:dyDescent="0.25">
      <c r="AY219" s="394"/>
      <c r="AZ219" s="398"/>
      <c r="BA219" s="398"/>
      <c r="BB219" s="398"/>
      <c r="BC219" s="397"/>
      <c r="BD219" s="397"/>
    </row>
    <row r="220" spans="51:56" ht="11.25" customHeight="1" x14ac:dyDescent="0.25">
      <c r="AY220" s="394"/>
      <c r="AZ220" s="398"/>
      <c r="BA220" s="398"/>
      <c r="BB220" s="398"/>
      <c r="BC220" s="397"/>
      <c r="BD220" s="397"/>
    </row>
    <row r="221" spans="51:56" ht="11.25" customHeight="1" x14ac:dyDescent="0.25">
      <c r="AY221" s="394"/>
      <c r="AZ221" s="398"/>
      <c r="BA221" s="398"/>
      <c r="BB221" s="398"/>
      <c r="BC221" s="397"/>
      <c r="BD221" s="397"/>
    </row>
    <row r="222" spans="51:56" ht="11.25" customHeight="1" x14ac:dyDescent="0.25">
      <c r="AY222" s="394"/>
      <c r="AZ222" s="398"/>
      <c r="BA222" s="398"/>
      <c r="BB222" s="398"/>
      <c r="BC222" s="397"/>
      <c r="BD222" s="397"/>
    </row>
    <row r="223" spans="51:56" ht="11.25" customHeight="1" x14ac:dyDescent="0.25">
      <c r="AY223" s="394"/>
      <c r="AZ223" s="398"/>
      <c r="BA223" s="398"/>
      <c r="BB223" s="398"/>
      <c r="BC223" s="397"/>
      <c r="BD223" s="397"/>
    </row>
    <row r="224" spans="51:56" ht="11.25" customHeight="1" x14ac:dyDescent="0.25">
      <c r="AY224" s="394"/>
      <c r="AZ224" s="398"/>
      <c r="BA224" s="398"/>
      <c r="BB224" s="398"/>
      <c r="BC224" s="397"/>
      <c r="BD224" s="397"/>
    </row>
    <row r="225" spans="51:56" ht="11.25" customHeight="1" x14ac:dyDescent="0.25">
      <c r="AY225" s="394"/>
      <c r="AZ225" s="398"/>
      <c r="BA225" s="398"/>
      <c r="BB225" s="398"/>
      <c r="BC225" s="397"/>
      <c r="BD225" s="397"/>
    </row>
    <row r="226" spans="51:56" ht="11.25" customHeight="1" x14ac:dyDescent="0.25">
      <c r="AY226" s="394"/>
      <c r="AZ226" s="398"/>
      <c r="BA226" s="398"/>
      <c r="BB226" s="398"/>
      <c r="BC226" s="397"/>
      <c r="BD226" s="397"/>
    </row>
    <row r="227" spans="51:56" ht="11.25" customHeight="1" x14ac:dyDescent="0.25">
      <c r="AY227" s="394"/>
      <c r="AZ227" s="398"/>
      <c r="BA227" s="398"/>
      <c r="BB227" s="398"/>
      <c r="BC227" s="397"/>
      <c r="BD227" s="397"/>
    </row>
    <row r="228" spans="51:56" ht="11.25" customHeight="1" x14ac:dyDescent="0.25">
      <c r="AY228" s="394"/>
      <c r="AZ228" s="398"/>
      <c r="BA228" s="398"/>
      <c r="BB228" s="398"/>
      <c r="BC228" s="397"/>
      <c r="BD228" s="397"/>
    </row>
    <row r="229" spans="51:56" ht="11.25" customHeight="1" x14ac:dyDescent="0.25">
      <c r="AY229" s="394"/>
      <c r="AZ229" s="398"/>
      <c r="BA229" s="398"/>
      <c r="BB229" s="398"/>
      <c r="BC229" s="397"/>
      <c r="BD229" s="397"/>
    </row>
    <row r="230" spans="51:56" ht="11.25" customHeight="1" x14ac:dyDescent="0.25">
      <c r="AY230" s="394"/>
      <c r="AZ230" s="398"/>
      <c r="BA230" s="398"/>
      <c r="BB230" s="398"/>
      <c r="BC230" s="397"/>
      <c r="BD230" s="397"/>
    </row>
    <row r="231" spans="51:56" ht="11.25" customHeight="1" x14ac:dyDescent="0.25">
      <c r="AY231" s="394"/>
      <c r="AZ231" s="398"/>
      <c r="BA231" s="398"/>
      <c r="BB231" s="398"/>
      <c r="BC231" s="397"/>
      <c r="BD231" s="397"/>
    </row>
    <row r="232" spans="51:56" ht="11.25" customHeight="1" x14ac:dyDescent="0.25">
      <c r="AY232" s="394"/>
      <c r="AZ232" s="398"/>
      <c r="BA232" s="398"/>
      <c r="BB232" s="398"/>
      <c r="BC232" s="397"/>
      <c r="BD232" s="397"/>
    </row>
    <row r="233" spans="51:56" ht="11.25" customHeight="1" x14ac:dyDescent="0.25">
      <c r="AY233" s="394"/>
      <c r="AZ233" s="398"/>
      <c r="BA233" s="398"/>
      <c r="BB233" s="398"/>
      <c r="BC233" s="397"/>
      <c r="BD233" s="397"/>
    </row>
    <row r="234" spans="51:56" ht="11.25" customHeight="1" x14ac:dyDescent="0.25">
      <c r="AY234" s="394"/>
      <c r="AZ234" s="398"/>
      <c r="BA234" s="398"/>
      <c r="BB234" s="398"/>
      <c r="BC234" s="397"/>
      <c r="BD234" s="397"/>
    </row>
    <row r="235" spans="51:56" ht="11.25" customHeight="1" x14ac:dyDescent="0.25">
      <c r="AY235" s="394"/>
      <c r="AZ235" s="398"/>
      <c r="BA235" s="398"/>
      <c r="BB235" s="398"/>
      <c r="BC235" s="397"/>
      <c r="BD235" s="397"/>
    </row>
    <row r="236" spans="51:56" ht="11.25" customHeight="1" x14ac:dyDescent="0.25">
      <c r="AY236" s="394"/>
      <c r="AZ236" s="398"/>
      <c r="BA236" s="398"/>
      <c r="BB236" s="398"/>
      <c r="BC236" s="397"/>
      <c r="BD236" s="397"/>
    </row>
    <row r="237" spans="51:56" ht="11.25" customHeight="1" x14ac:dyDescent="0.25">
      <c r="AY237" s="394"/>
      <c r="AZ237" s="398"/>
      <c r="BA237" s="398"/>
      <c r="BB237" s="398"/>
      <c r="BC237" s="397"/>
      <c r="BD237" s="397"/>
    </row>
    <row r="238" spans="51:56" ht="11.25" customHeight="1" x14ac:dyDescent="0.25">
      <c r="AY238" s="394"/>
      <c r="AZ238" s="398"/>
      <c r="BA238" s="398"/>
      <c r="BB238" s="398"/>
      <c r="BC238" s="397"/>
      <c r="BD238" s="397"/>
    </row>
    <row r="239" spans="51:56" ht="11.25" customHeight="1" x14ac:dyDescent="0.25">
      <c r="AY239" s="394"/>
      <c r="AZ239" s="398"/>
      <c r="BA239" s="398"/>
      <c r="BB239" s="398"/>
      <c r="BC239" s="397"/>
      <c r="BD239" s="397"/>
    </row>
    <row r="240" spans="51:56" ht="11.25" customHeight="1" x14ac:dyDescent="0.25">
      <c r="AY240" s="394"/>
      <c r="AZ240" s="398"/>
      <c r="BA240" s="398"/>
      <c r="BB240" s="398"/>
      <c r="BC240" s="397"/>
      <c r="BD240" s="397"/>
    </row>
    <row r="241" spans="51:56" ht="11.25" customHeight="1" x14ac:dyDescent="0.25">
      <c r="AY241" s="394"/>
      <c r="AZ241" s="398"/>
      <c r="BA241" s="398"/>
      <c r="BB241" s="398"/>
      <c r="BC241" s="397"/>
      <c r="BD241" s="397"/>
    </row>
    <row r="242" spans="51:56" ht="11.25" customHeight="1" x14ac:dyDescent="0.25">
      <c r="AY242" s="394"/>
      <c r="AZ242" s="398"/>
      <c r="BA242" s="398"/>
      <c r="BB242" s="398"/>
      <c r="BC242" s="397"/>
      <c r="BD242" s="397"/>
    </row>
    <row r="243" spans="51:56" ht="11.25" customHeight="1" x14ac:dyDescent="0.25">
      <c r="AY243" s="394"/>
      <c r="AZ243" s="398"/>
      <c r="BA243" s="398"/>
      <c r="BB243" s="398"/>
      <c r="BC243" s="397"/>
      <c r="BD243" s="397"/>
    </row>
    <row r="244" spans="51:56" ht="11.25" customHeight="1" x14ac:dyDescent="0.25">
      <c r="AY244" s="394"/>
      <c r="AZ244" s="398"/>
      <c r="BA244" s="398"/>
      <c r="BB244" s="398"/>
      <c r="BC244" s="397"/>
      <c r="BD244" s="397"/>
    </row>
    <row r="245" spans="51:56" ht="11.25" customHeight="1" x14ac:dyDescent="0.25">
      <c r="AY245" s="394"/>
      <c r="AZ245" s="398"/>
      <c r="BA245" s="398"/>
      <c r="BB245" s="398"/>
      <c r="BC245" s="397"/>
      <c r="BD245" s="397"/>
    </row>
    <row r="246" spans="51:56" ht="11.25" customHeight="1" x14ac:dyDescent="0.25">
      <c r="AY246" s="394"/>
      <c r="AZ246" s="398"/>
      <c r="BA246" s="398"/>
      <c r="BB246" s="398"/>
      <c r="BC246" s="397"/>
      <c r="BD246" s="397"/>
    </row>
    <row r="247" spans="51:56" ht="11.25" customHeight="1" x14ac:dyDescent="0.25">
      <c r="AY247" s="394"/>
      <c r="AZ247" s="398"/>
      <c r="BA247" s="398"/>
      <c r="BB247" s="398"/>
      <c r="BC247" s="397"/>
      <c r="BD247" s="397"/>
    </row>
    <row r="248" spans="51:56" ht="11.25" customHeight="1" x14ac:dyDescent="0.25">
      <c r="AY248" s="394"/>
      <c r="AZ248" s="398"/>
      <c r="BA248" s="398"/>
      <c r="BB248" s="398"/>
      <c r="BC248" s="397"/>
      <c r="BD248" s="397"/>
    </row>
    <row r="249" spans="51:56" ht="11.25" customHeight="1" x14ac:dyDescent="0.25">
      <c r="AY249" s="394"/>
      <c r="AZ249" s="398"/>
      <c r="BA249" s="398"/>
      <c r="BB249" s="398"/>
      <c r="BC249" s="397"/>
      <c r="BD249" s="397"/>
    </row>
    <row r="250" spans="51:56" ht="11.25" customHeight="1" x14ac:dyDescent="0.25">
      <c r="AY250" s="394"/>
      <c r="AZ250" s="398"/>
      <c r="BA250" s="398"/>
      <c r="BB250" s="398"/>
      <c r="BC250" s="397"/>
      <c r="BD250" s="397"/>
    </row>
    <row r="251" spans="51:56" ht="11.25" customHeight="1" x14ac:dyDescent="0.25">
      <c r="AY251" s="394"/>
      <c r="AZ251" s="398"/>
      <c r="BA251" s="398"/>
      <c r="BB251" s="398"/>
      <c r="BC251" s="397"/>
      <c r="BD251" s="397"/>
    </row>
    <row r="252" spans="51:56" ht="11.25" customHeight="1" x14ac:dyDescent="0.25">
      <c r="AY252" s="394"/>
      <c r="AZ252" s="398"/>
      <c r="BA252" s="398"/>
      <c r="BB252" s="398"/>
      <c r="BC252" s="397"/>
      <c r="BD252" s="397"/>
    </row>
    <row r="253" spans="51:56" ht="11.25" customHeight="1" x14ac:dyDescent="0.25">
      <c r="AY253" s="394"/>
      <c r="AZ253" s="398"/>
      <c r="BA253" s="398"/>
      <c r="BB253" s="398"/>
      <c r="BC253" s="397"/>
      <c r="BD253" s="397"/>
    </row>
    <row r="254" spans="51:56" ht="11.25" customHeight="1" x14ac:dyDescent="0.25">
      <c r="AY254" s="394"/>
      <c r="AZ254" s="398"/>
      <c r="BA254" s="398"/>
      <c r="BB254" s="398"/>
      <c r="BC254" s="397"/>
      <c r="BD254" s="397"/>
    </row>
    <row r="255" spans="51:56" ht="11.25" customHeight="1" x14ac:dyDescent="0.25">
      <c r="AY255" s="394"/>
      <c r="AZ255" s="398"/>
      <c r="BA255" s="398"/>
      <c r="BB255" s="398"/>
      <c r="BC255" s="397"/>
      <c r="BD255" s="397"/>
    </row>
    <row r="256" spans="51:56" ht="11.25" customHeight="1" x14ac:dyDescent="0.25">
      <c r="AY256" s="394"/>
      <c r="AZ256" s="398"/>
      <c r="BA256" s="398"/>
      <c r="BB256" s="398"/>
      <c r="BC256" s="397"/>
      <c r="BD256" s="397"/>
    </row>
    <row r="257" spans="51:56" ht="11.25" customHeight="1" x14ac:dyDescent="0.25">
      <c r="AY257" s="394"/>
      <c r="AZ257" s="398"/>
      <c r="BA257" s="398"/>
      <c r="BB257" s="398"/>
      <c r="BC257" s="397"/>
      <c r="BD257" s="397"/>
    </row>
    <row r="258" spans="51:56" ht="11.25" customHeight="1" x14ac:dyDescent="0.25">
      <c r="AY258" s="394"/>
      <c r="AZ258" s="398"/>
      <c r="BA258" s="398"/>
      <c r="BB258" s="398"/>
      <c r="BC258" s="397"/>
      <c r="BD258" s="397"/>
    </row>
    <row r="259" spans="51:56" ht="11.25" customHeight="1" x14ac:dyDescent="0.25">
      <c r="AY259" s="394"/>
      <c r="AZ259" s="398"/>
      <c r="BA259" s="398"/>
      <c r="BB259" s="398"/>
      <c r="BC259" s="397"/>
      <c r="BD259" s="397"/>
    </row>
    <row r="260" spans="51:56" ht="11.25" customHeight="1" x14ac:dyDescent="0.25">
      <c r="AY260" s="394"/>
      <c r="AZ260" s="398"/>
      <c r="BA260" s="398"/>
      <c r="BB260" s="398"/>
      <c r="BC260" s="397"/>
      <c r="BD260" s="397"/>
    </row>
    <row r="261" spans="51:56" ht="11.25" customHeight="1" x14ac:dyDescent="0.25">
      <c r="AY261" s="394"/>
      <c r="AZ261" s="398"/>
      <c r="BA261" s="398"/>
      <c r="BB261" s="398"/>
      <c r="BC261" s="397"/>
      <c r="BD261" s="397"/>
    </row>
    <row r="262" spans="51:56" ht="11.25" customHeight="1" x14ac:dyDescent="0.25">
      <c r="AY262" s="394"/>
      <c r="AZ262" s="398"/>
      <c r="BA262" s="398"/>
      <c r="BB262" s="398"/>
      <c r="BC262" s="397"/>
      <c r="BD262" s="397"/>
    </row>
    <row r="263" spans="51:56" ht="11.25" customHeight="1" x14ac:dyDescent="0.25">
      <c r="AY263" s="394"/>
      <c r="AZ263" s="398"/>
      <c r="BA263" s="398"/>
      <c r="BB263" s="398"/>
      <c r="BC263" s="397"/>
      <c r="BD263" s="397"/>
    </row>
    <row r="264" spans="51:56" ht="11.25" customHeight="1" x14ac:dyDescent="0.25">
      <c r="AY264" s="394"/>
      <c r="AZ264" s="398"/>
      <c r="BA264" s="398"/>
      <c r="BB264" s="398"/>
      <c r="BC264" s="397"/>
      <c r="BD264" s="397"/>
    </row>
    <row r="265" spans="51:56" ht="11.25" customHeight="1" x14ac:dyDescent="0.25">
      <c r="AY265" s="394"/>
      <c r="AZ265" s="398"/>
      <c r="BA265" s="398"/>
      <c r="BB265" s="398"/>
      <c r="BC265" s="397"/>
      <c r="BD265" s="397"/>
    </row>
    <row r="266" spans="51:56" ht="11.25" customHeight="1" x14ac:dyDescent="0.25">
      <c r="AY266" s="394"/>
      <c r="AZ266" s="398"/>
      <c r="BA266" s="398"/>
      <c r="BB266" s="398"/>
      <c r="BC266" s="397"/>
      <c r="BD266" s="397"/>
    </row>
    <row r="267" spans="51:56" ht="11.25" customHeight="1" x14ac:dyDescent="0.25">
      <c r="AY267" s="394"/>
      <c r="AZ267" s="398"/>
      <c r="BA267" s="398"/>
      <c r="BB267" s="398"/>
      <c r="BC267" s="397"/>
      <c r="BD267" s="397"/>
    </row>
    <row r="268" spans="51:56" ht="11.25" customHeight="1" x14ac:dyDescent="0.25">
      <c r="AY268" s="394"/>
      <c r="AZ268" s="398"/>
      <c r="BA268" s="398"/>
      <c r="BB268" s="398"/>
      <c r="BC268" s="397"/>
      <c r="BD268" s="397"/>
    </row>
    <row r="269" spans="51:56" ht="11.25" customHeight="1" x14ac:dyDescent="0.25">
      <c r="AY269" s="394"/>
      <c r="AZ269" s="398"/>
      <c r="BA269" s="398"/>
      <c r="BB269" s="398"/>
      <c r="BC269" s="397"/>
      <c r="BD269" s="397"/>
    </row>
    <row r="270" spans="51:56" ht="11.25" customHeight="1" x14ac:dyDescent="0.25">
      <c r="AY270" s="394"/>
      <c r="AZ270" s="398"/>
      <c r="BA270" s="398"/>
      <c r="BB270" s="398"/>
      <c r="BC270" s="397"/>
      <c r="BD270" s="397"/>
    </row>
    <row r="271" spans="51:56" ht="11.25" customHeight="1" x14ac:dyDescent="0.25">
      <c r="AY271" s="394"/>
      <c r="AZ271" s="398"/>
      <c r="BA271" s="398"/>
      <c r="BB271" s="398"/>
      <c r="BC271" s="397"/>
      <c r="BD271" s="397"/>
    </row>
    <row r="272" spans="51:56" ht="11.25" customHeight="1" x14ac:dyDescent="0.25">
      <c r="AY272" s="394"/>
      <c r="AZ272" s="398"/>
      <c r="BA272" s="398"/>
      <c r="BB272" s="398"/>
      <c r="BC272" s="397"/>
      <c r="BD272" s="397"/>
    </row>
    <row r="273" spans="51:56" ht="11.25" customHeight="1" x14ac:dyDescent="0.25">
      <c r="AY273" s="394"/>
      <c r="AZ273" s="398"/>
      <c r="BA273" s="398"/>
      <c r="BB273" s="398"/>
      <c r="BC273" s="397"/>
      <c r="BD273" s="397"/>
    </row>
    <row r="274" spans="51:56" ht="11.25" customHeight="1" x14ac:dyDescent="0.25">
      <c r="AY274" s="394"/>
      <c r="AZ274" s="398"/>
      <c r="BA274" s="398"/>
      <c r="BB274" s="398"/>
      <c r="BC274" s="397"/>
      <c r="BD274" s="397"/>
    </row>
    <row r="275" spans="51:56" ht="11.25" customHeight="1" x14ac:dyDescent="0.25">
      <c r="AY275" s="394"/>
      <c r="AZ275" s="398"/>
      <c r="BA275" s="398"/>
      <c r="BB275" s="398"/>
      <c r="BC275" s="397"/>
      <c r="BD275" s="397"/>
    </row>
    <row r="276" spans="51:56" ht="11.25" customHeight="1" x14ac:dyDescent="0.25">
      <c r="AY276" s="394"/>
      <c r="AZ276" s="398"/>
      <c r="BA276" s="398"/>
      <c r="BB276" s="398"/>
      <c r="BC276" s="397"/>
      <c r="BD276" s="397"/>
    </row>
    <row r="277" spans="51:56" ht="11.25" customHeight="1" x14ac:dyDescent="0.25">
      <c r="AY277" s="394"/>
      <c r="AZ277" s="398"/>
      <c r="BA277" s="398"/>
      <c r="BB277" s="398"/>
      <c r="BC277" s="397"/>
      <c r="BD277" s="397"/>
    </row>
    <row r="278" spans="51:56" ht="11.25" customHeight="1" x14ac:dyDescent="0.25">
      <c r="AY278" s="394"/>
      <c r="AZ278" s="398"/>
      <c r="BA278" s="398"/>
      <c r="BB278" s="398"/>
      <c r="BC278" s="397"/>
      <c r="BD278" s="397"/>
    </row>
    <row r="279" spans="51:56" ht="11.25" customHeight="1" x14ac:dyDescent="0.25">
      <c r="AY279" s="394"/>
      <c r="AZ279" s="398"/>
      <c r="BA279" s="398"/>
      <c r="BB279" s="398"/>
      <c r="BC279" s="397"/>
      <c r="BD279" s="397"/>
    </row>
    <row r="280" spans="51:56" ht="11.25" customHeight="1" x14ac:dyDescent="0.25">
      <c r="AY280" s="394"/>
      <c r="AZ280" s="398"/>
      <c r="BA280" s="398"/>
      <c r="BB280" s="398"/>
      <c r="BC280" s="397"/>
      <c r="BD280" s="397"/>
    </row>
    <row r="281" spans="51:56" ht="11.25" customHeight="1" x14ac:dyDescent="0.25">
      <c r="AY281" s="394"/>
      <c r="AZ281" s="398"/>
      <c r="BA281" s="398"/>
      <c r="BB281" s="398"/>
      <c r="BC281" s="397"/>
      <c r="BD281" s="397"/>
    </row>
    <row r="282" spans="51:56" ht="11.25" customHeight="1" x14ac:dyDescent="0.25">
      <c r="AY282" s="394"/>
      <c r="AZ282" s="398"/>
      <c r="BA282" s="398"/>
      <c r="BB282" s="398"/>
      <c r="BC282" s="397"/>
      <c r="BD282" s="397"/>
    </row>
    <row r="283" spans="51:56" ht="11.25" customHeight="1" x14ac:dyDescent="0.25">
      <c r="AY283" s="394"/>
      <c r="AZ283" s="398"/>
      <c r="BA283" s="398"/>
      <c r="BB283" s="398"/>
      <c r="BC283" s="397"/>
      <c r="BD283" s="397"/>
    </row>
    <row r="284" spans="51:56" ht="11.25" customHeight="1" x14ac:dyDescent="0.25">
      <c r="AY284" s="394"/>
      <c r="AZ284" s="398"/>
      <c r="BA284" s="398"/>
      <c r="BB284" s="398"/>
      <c r="BC284" s="397"/>
      <c r="BD284" s="397"/>
    </row>
    <row r="285" spans="51:56" ht="11.25" customHeight="1" x14ac:dyDescent="0.25">
      <c r="AY285" s="394"/>
      <c r="AZ285" s="398"/>
      <c r="BA285" s="398"/>
      <c r="BB285" s="398"/>
      <c r="BC285" s="397"/>
      <c r="BD285" s="397"/>
    </row>
    <row r="286" spans="51:56" ht="11.25" customHeight="1" x14ac:dyDescent="0.25">
      <c r="AY286" s="394"/>
      <c r="AZ286" s="398"/>
      <c r="BA286" s="398"/>
      <c r="BB286" s="398"/>
      <c r="BC286" s="397"/>
      <c r="BD286" s="397"/>
    </row>
    <row r="287" spans="51:56" ht="11.25" customHeight="1" x14ac:dyDescent="0.25">
      <c r="AY287" s="394"/>
      <c r="AZ287" s="398"/>
      <c r="BA287" s="398"/>
      <c r="BB287" s="398"/>
      <c r="BC287" s="397"/>
      <c r="BD287" s="397"/>
    </row>
    <row r="288" spans="51:56" ht="11.25" customHeight="1" x14ac:dyDescent="0.25">
      <c r="AY288" s="394"/>
      <c r="AZ288" s="398"/>
      <c r="BA288" s="398"/>
      <c r="BB288" s="398"/>
      <c r="BC288" s="397"/>
      <c r="BD288" s="397"/>
    </row>
    <row r="289" spans="51:56" ht="11.25" customHeight="1" x14ac:dyDescent="0.25">
      <c r="AY289" s="394"/>
      <c r="AZ289" s="398"/>
      <c r="BA289" s="398"/>
      <c r="BB289" s="398"/>
      <c r="BC289" s="397"/>
      <c r="BD289" s="397"/>
    </row>
    <row r="290" spans="51:56" ht="11.25" customHeight="1" x14ac:dyDescent="0.25">
      <c r="AY290" s="394"/>
      <c r="AZ290" s="398"/>
      <c r="BA290" s="398"/>
      <c r="BB290" s="398"/>
      <c r="BC290" s="397"/>
      <c r="BD290" s="397"/>
    </row>
    <row r="291" spans="51:56" ht="11.25" customHeight="1" x14ac:dyDescent="0.25">
      <c r="AY291" s="394"/>
      <c r="AZ291" s="398"/>
      <c r="BA291" s="398"/>
      <c r="BB291" s="398"/>
      <c r="BC291" s="397"/>
      <c r="BD291" s="397"/>
    </row>
    <row r="292" spans="51:56" ht="11.25" customHeight="1" x14ac:dyDescent="0.25">
      <c r="AY292" s="394"/>
      <c r="AZ292" s="398"/>
      <c r="BA292" s="398"/>
      <c r="BB292" s="398"/>
      <c r="BC292" s="397"/>
      <c r="BD292" s="397"/>
    </row>
    <row r="293" spans="51:56" ht="11.25" customHeight="1" x14ac:dyDescent="0.25">
      <c r="AY293" s="394"/>
      <c r="AZ293" s="398"/>
      <c r="BA293" s="398"/>
      <c r="BB293" s="398"/>
      <c r="BC293" s="397"/>
      <c r="BD293" s="397"/>
    </row>
    <row r="294" spans="51:56" ht="11.25" customHeight="1" x14ac:dyDescent="0.25">
      <c r="AY294" s="394"/>
      <c r="AZ294" s="398"/>
      <c r="BA294" s="398"/>
      <c r="BB294" s="398"/>
      <c r="BC294" s="397"/>
      <c r="BD294" s="397"/>
    </row>
    <row r="295" spans="51:56" ht="11.25" customHeight="1" x14ac:dyDescent="0.25">
      <c r="AY295" s="394"/>
      <c r="AZ295" s="398"/>
      <c r="BA295" s="398"/>
      <c r="BB295" s="398"/>
      <c r="BC295" s="397"/>
      <c r="BD295" s="397"/>
    </row>
    <row r="296" spans="51:56" ht="11.25" customHeight="1" x14ac:dyDescent="0.25">
      <c r="AY296" s="394"/>
      <c r="AZ296" s="398"/>
      <c r="BA296" s="398"/>
      <c r="BB296" s="398"/>
      <c r="BC296" s="397"/>
      <c r="BD296" s="397"/>
    </row>
    <row r="297" spans="51:56" ht="11.25" customHeight="1" x14ac:dyDescent="0.25">
      <c r="AY297" s="394"/>
      <c r="AZ297" s="398"/>
      <c r="BA297" s="398"/>
      <c r="BB297" s="398"/>
      <c r="BC297" s="397"/>
      <c r="BD297" s="397"/>
    </row>
    <row r="298" spans="51:56" ht="11.25" customHeight="1" x14ac:dyDescent="0.25">
      <c r="AY298" s="394"/>
      <c r="AZ298" s="398"/>
      <c r="BA298" s="398"/>
      <c r="BB298" s="398"/>
      <c r="BC298" s="397"/>
      <c r="BD298" s="397"/>
    </row>
    <row r="299" spans="51:56" ht="11.25" customHeight="1" x14ac:dyDescent="0.25">
      <c r="AY299" s="394"/>
      <c r="AZ299" s="398"/>
      <c r="BA299" s="398"/>
      <c r="BB299" s="398"/>
      <c r="BC299" s="397"/>
      <c r="BD299" s="397"/>
    </row>
    <row r="300" spans="51:56" ht="11.25" customHeight="1" x14ac:dyDescent="0.25">
      <c r="AY300" s="394"/>
      <c r="AZ300" s="398"/>
      <c r="BA300" s="398"/>
      <c r="BB300" s="398"/>
      <c r="BC300" s="397"/>
      <c r="BD300" s="397"/>
    </row>
    <row r="301" spans="51:56" ht="11.25" customHeight="1" x14ac:dyDescent="0.25">
      <c r="AY301" s="394"/>
      <c r="AZ301" s="398"/>
      <c r="BA301" s="398"/>
      <c r="BB301" s="398"/>
      <c r="BC301" s="397"/>
      <c r="BD301" s="397"/>
    </row>
    <row r="302" spans="51:56" ht="11.25" customHeight="1" x14ac:dyDescent="0.25">
      <c r="AY302" s="394"/>
      <c r="AZ302" s="398"/>
      <c r="BA302" s="398"/>
      <c r="BB302" s="398"/>
      <c r="BC302" s="397"/>
      <c r="BD302" s="397"/>
    </row>
    <row r="303" spans="51:56" ht="11.25" customHeight="1" x14ac:dyDescent="0.25">
      <c r="AY303" s="394"/>
      <c r="AZ303" s="398"/>
      <c r="BA303" s="398"/>
      <c r="BB303" s="398"/>
      <c r="BC303" s="397"/>
      <c r="BD303" s="397"/>
    </row>
    <row r="304" spans="51:56" ht="11.25" customHeight="1" x14ac:dyDescent="0.25">
      <c r="AY304" s="394"/>
      <c r="AZ304" s="398"/>
      <c r="BA304" s="398"/>
      <c r="BB304" s="398"/>
      <c r="BC304" s="397"/>
      <c r="BD304" s="397"/>
    </row>
    <row r="305" spans="51:56" ht="11.25" customHeight="1" x14ac:dyDescent="0.25">
      <c r="AY305" s="394"/>
      <c r="AZ305" s="398"/>
      <c r="BA305" s="398"/>
      <c r="BB305" s="398"/>
      <c r="BC305" s="397"/>
      <c r="BD305" s="397"/>
    </row>
    <row r="306" spans="51:56" ht="11.25" customHeight="1" x14ac:dyDescent="0.25">
      <c r="AY306" s="394"/>
      <c r="AZ306" s="398"/>
      <c r="BA306" s="398"/>
      <c r="BB306" s="398"/>
      <c r="BC306" s="397"/>
      <c r="BD306" s="397"/>
    </row>
    <row r="307" spans="51:56" ht="11.25" customHeight="1" x14ac:dyDescent="0.25">
      <c r="AY307" s="394"/>
      <c r="AZ307" s="398"/>
      <c r="BA307" s="398"/>
      <c r="BB307" s="398"/>
      <c r="BC307" s="397"/>
      <c r="BD307" s="397"/>
    </row>
    <row r="308" spans="51:56" ht="11.25" customHeight="1" x14ac:dyDescent="0.25">
      <c r="AY308" s="394"/>
      <c r="AZ308" s="398"/>
      <c r="BA308" s="398"/>
      <c r="BB308" s="398"/>
      <c r="BC308" s="397"/>
      <c r="BD308" s="397"/>
    </row>
    <row r="309" spans="51:56" ht="11.25" customHeight="1" x14ac:dyDescent="0.25">
      <c r="AY309" s="394"/>
      <c r="AZ309" s="398"/>
      <c r="BA309" s="398"/>
      <c r="BB309" s="398"/>
      <c r="BC309" s="397"/>
      <c r="BD309" s="397"/>
    </row>
    <row r="310" spans="51:56" ht="11.25" customHeight="1" x14ac:dyDescent="0.25">
      <c r="AY310" s="394"/>
      <c r="AZ310" s="398"/>
      <c r="BA310" s="398"/>
      <c r="BB310" s="398"/>
      <c r="BC310" s="397"/>
      <c r="BD310" s="397"/>
    </row>
    <row r="311" spans="51:56" ht="11.25" customHeight="1" x14ac:dyDescent="0.25">
      <c r="AY311" s="394"/>
      <c r="AZ311" s="398"/>
      <c r="BA311" s="398"/>
      <c r="BB311" s="398"/>
      <c r="BC311" s="397"/>
      <c r="BD311" s="397"/>
    </row>
    <row r="312" spans="51:56" ht="11.25" customHeight="1" x14ac:dyDescent="0.25">
      <c r="AY312" s="394"/>
      <c r="AZ312" s="398"/>
      <c r="BA312" s="398"/>
      <c r="BB312" s="398"/>
      <c r="BC312" s="397"/>
      <c r="BD312" s="397"/>
    </row>
    <row r="313" spans="51:56" ht="11.25" customHeight="1" x14ac:dyDescent="0.25">
      <c r="AY313" s="394"/>
      <c r="AZ313" s="398"/>
      <c r="BA313" s="398"/>
      <c r="BB313" s="398"/>
      <c r="BC313" s="397"/>
      <c r="BD313" s="397"/>
    </row>
    <row r="314" spans="51:56" ht="11.25" customHeight="1" x14ac:dyDescent="0.25">
      <c r="AY314" s="394"/>
      <c r="AZ314" s="398"/>
      <c r="BA314" s="398"/>
      <c r="BB314" s="398"/>
      <c r="BC314" s="397"/>
      <c r="BD314" s="397"/>
    </row>
    <row r="315" spans="51:56" ht="11.25" customHeight="1" x14ac:dyDescent="0.25">
      <c r="AY315" s="394"/>
      <c r="AZ315" s="398"/>
      <c r="BA315" s="398"/>
      <c r="BB315" s="398"/>
      <c r="BC315" s="397"/>
      <c r="BD315" s="397"/>
    </row>
    <row r="316" spans="51:56" ht="11.25" customHeight="1" x14ac:dyDescent="0.25">
      <c r="AY316" s="394"/>
      <c r="AZ316" s="398"/>
      <c r="BA316" s="398"/>
      <c r="BB316" s="398"/>
      <c r="BC316" s="397"/>
      <c r="BD316" s="397"/>
    </row>
    <row r="317" spans="51:56" ht="11.25" customHeight="1" x14ac:dyDescent="0.25">
      <c r="AY317" s="394"/>
      <c r="AZ317" s="398"/>
      <c r="BA317" s="398"/>
      <c r="BB317" s="398"/>
      <c r="BC317" s="397"/>
      <c r="BD317" s="397"/>
    </row>
    <row r="318" spans="51:56" ht="11.25" customHeight="1" x14ac:dyDescent="0.25">
      <c r="AY318" s="394"/>
      <c r="AZ318" s="398"/>
      <c r="BA318" s="398"/>
      <c r="BB318" s="398"/>
      <c r="BC318" s="397"/>
      <c r="BD318" s="397"/>
    </row>
    <row r="319" spans="51:56" ht="11.25" customHeight="1" x14ac:dyDescent="0.25">
      <c r="AY319" s="394"/>
      <c r="AZ319" s="398"/>
      <c r="BA319" s="398"/>
      <c r="BB319" s="398"/>
      <c r="BC319" s="397"/>
      <c r="BD319" s="397"/>
    </row>
    <row r="320" spans="51:56" ht="11.25" customHeight="1" x14ac:dyDescent="0.25">
      <c r="AY320" s="394"/>
      <c r="AZ320" s="398"/>
      <c r="BA320" s="398"/>
      <c r="BB320" s="398"/>
      <c r="BC320" s="397"/>
      <c r="BD320" s="397"/>
    </row>
    <row r="321" spans="51:56" ht="11.25" customHeight="1" x14ac:dyDescent="0.25">
      <c r="AY321" s="394"/>
      <c r="AZ321" s="398"/>
      <c r="BA321" s="398"/>
      <c r="BB321" s="398"/>
      <c r="BC321" s="397"/>
      <c r="BD321" s="397"/>
    </row>
    <row r="322" spans="51:56" ht="11.25" customHeight="1" x14ac:dyDescent="0.25">
      <c r="AY322" s="394"/>
      <c r="AZ322" s="398"/>
      <c r="BA322" s="398"/>
      <c r="BB322" s="398"/>
      <c r="BC322" s="397"/>
      <c r="BD322" s="397"/>
    </row>
    <row r="323" spans="51:56" ht="11.25" customHeight="1" x14ac:dyDescent="0.25">
      <c r="AY323" s="394"/>
      <c r="AZ323" s="398"/>
      <c r="BA323" s="398"/>
      <c r="BB323" s="398"/>
      <c r="BC323" s="397"/>
      <c r="BD323" s="397"/>
    </row>
    <row r="324" spans="51:56" ht="11.25" customHeight="1" x14ac:dyDescent="0.25">
      <c r="AY324" s="394"/>
      <c r="AZ324" s="398"/>
      <c r="BA324" s="398"/>
      <c r="BB324" s="398"/>
      <c r="BC324" s="397"/>
      <c r="BD324" s="397"/>
    </row>
    <row r="325" spans="51:56" ht="11.25" customHeight="1" x14ac:dyDescent="0.25">
      <c r="AY325" s="394"/>
      <c r="AZ325" s="398"/>
      <c r="BA325" s="398"/>
      <c r="BB325" s="398"/>
      <c r="BC325" s="397"/>
      <c r="BD325" s="397"/>
    </row>
    <row r="326" spans="51:56" ht="11.25" customHeight="1" x14ac:dyDescent="0.25">
      <c r="AY326" s="394"/>
      <c r="AZ326" s="398"/>
      <c r="BA326" s="398"/>
      <c r="BB326" s="398"/>
      <c r="BC326" s="397"/>
      <c r="BD326" s="397"/>
    </row>
    <row r="327" spans="51:56" ht="11.25" customHeight="1" x14ac:dyDescent="0.25">
      <c r="AY327" s="394"/>
      <c r="AZ327" s="398"/>
      <c r="BA327" s="398"/>
      <c r="BB327" s="398"/>
      <c r="BC327" s="397"/>
      <c r="BD327" s="397"/>
    </row>
    <row r="328" spans="51:56" ht="11.25" customHeight="1" x14ac:dyDescent="0.25">
      <c r="AY328" s="394"/>
      <c r="AZ328" s="398"/>
      <c r="BA328" s="398"/>
      <c r="BB328" s="398"/>
      <c r="BC328" s="397"/>
      <c r="BD328" s="397"/>
    </row>
    <row r="329" spans="51:56" ht="11.25" customHeight="1" x14ac:dyDescent="0.25">
      <c r="AY329" s="394"/>
      <c r="AZ329" s="398"/>
      <c r="BA329" s="398"/>
      <c r="BB329" s="398"/>
      <c r="BC329" s="397"/>
      <c r="BD329" s="397"/>
    </row>
    <row r="330" spans="51:56" ht="11.25" customHeight="1" x14ac:dyDescent="0.25">
      <c r="AY330" s="394"/>
      <c r="AZ330" s="398"/>
      <c r="BA330" s="398"/>
      <c r="BB330" s="398"/>
      <c r="BC330" s="397"/>
      <c r="BD330" s="397"/>
    </row>
    <row r="331" spans="51:56" ht="11.25" customHeight="1" x14ac:dyDescent="0.25">
      <c r="AY331" s="394"/>
      <c r="AZ331" s="398"/>
      <c r="BA331" s="398"/>
      <c r="BB331" s="398"/>
      <c r="BC331" s="397"/>
      <c r="BD331" s="397"/>
    </row>
    <row r="332" spans="51:56" ht="11.25" customHeight="1" x14ac:dyDescent="0.25">
      <c r="AY332" s="394"/>
      <c r="AZ332" s="398"/>
      <c r="BA332" s="398"/>
      <c r="BB332" s="398"/>
      <c r="BC332" s="397"/>
      <c r="BD332" s="397"/>
    </row>
    <row r="333" spans="51:56" ht="11.25" customHeight="1" x14ac:dyDescent="0.25">
      <c r="AY333" s="394"/>
      <c r="AZ333" s="398"/>
      <c r="BA333" s="398"/>
      <c r="BB333" s="398"/>
      <c r="BC333" s="397"/>
      <c r="BD333" s="397"/>
    </row>
    <row r="334" spans="51:56" ht="11.25" customHeight="1" x14ac:dyDescent="0.25">
      <c r="AY334" s="394"/>
      <c r="AZ334" s="398"/>
      <c r="BA334" s="398"/>
      <c r="BB334" s="398"/>
      <c r="BC334" s="397"/>
      <c r="BD334" s="397"/>
    </row>
    <row r="335" spans="51:56" ht="11.25" customHeight="1" x14ac:dyDescent="0.25">
      <c r="AY335" s="394"/>
      <c r="AZ335" s="398"/>
      <c r="BA335" s="398"/>
      <c r="BB335" s="398"/>
      <c r="BC335" s="397"/>
      <c r="BD335" s="397"/>
    </row>
    <row r="336" spans="51:56" ht="11.25" customHeight="1" x14ac:dyDescent="0.25">
      <c r="AY336" s="394"/>
      <c r="AZ336" s="398"/>
      <c r="BA336" s="398"/>
      <c r="BB336" s="398"/>
      <c r="BC336" s="397"/>
      <c r="BD336" s="397"/>
    </row>
    <row r="337" spans="51:56" ht="11.25" customHeight="1" x14ac:dyDescent="0.25">
      <c r="AY337" s="394"/>
      <c r="AZ337" s="398"/>
      <c r="BA337" s="398"/>
      <c r="BB337" s="398"/>
      <c r="BC337" s="397"/>
      <c r="BD337" s="397"/>
    </row>
    <row r="338" spans="51:56" ht="11.25" customHeight="1" x14ac:dyDescent="0.25">
      <c r="AY338" s="394"/>
      <c r="AZ338" s="398"/>
      <c r="BA338" s="398"/>
      <c r="BB338" s="398"/>
      <c r="BC338" s="397"/>
      <c r="BD338" s="397"/>
    </row>
    <row r="339" spans="51:56" ht="11.25" customHeight="1" x14ac:dyDescent="0.25">
      <c r="AY339" s="394"/>
      <c r="AZ339" s="398"/>
      <c r="BA339" s="398"/>
      <c r="BB339" s="398"/>
      <c r="BC339" s="397"/>
      <c r="BD339" s="397"/>
    </row>
    <row r="340" spans="51:56" ht="11.25" customHeight="1" x14ac:dyDescent="0.25">
      <c r="AY340" s="394"/>
      <c r="AZ340" s="398"/>
      <c r="BA340" s="398"/>
      <c r="BB340" s="398"/>
      <c r="BC340" s="397"/>
      <c r="BD340" s="397"/>
    </row>
    <row r="341" spans="51:56" ht="11.25" customHeight="1" x14ac:dyDescent="0.25">
      <c r="AY341" s="394"/>
      <c r="AZ341" s="398"/>
      <c r="BA341" s="398"/>
      <c r="BB341" s="398"/>
      <c r="BC341" s="397"/>
      <c r="BD341" s="397"/>
    </row>
    <row r="342" spans="51:56" ht="11.25" customHeight="1" x14ac:dyDescent="0.25">
      <c r="AY342" s="394"/>
      <c r="AZ342" s="398"/>
      <c r="BA342" s="398"/>
      <c r="BB342" s="398"/>
      <c r="BC342" s="397"/>
      <c r="BD342" s="397"/>
    </row>
    <row r="343" spans="51:56" ht="11.25" customHeight="1" x14ac:dyDescent="0.25">
      <c r="AY343" s="394"/>
      <c r="AZ343" s="398"/>
      <c r="BA343" s="398"/>
      <c r="BB343" s="398"/>
      <c r="BC343" s="397"/>
      <c r="BD343" s="397"/>
    </row>
    <row r="344" spans="51:56" ht="11.25" customHeight="1" x14ac:dyDescent="0.25">
      <c r="AY344" s="394"/>
      <c r="AZ344" s="398"/>
      <c r="BA344" s="398"/>
      <c r="BB344" s="398"/>
      <c r="BC344" s="397"/>
      <c r="BD344" s="397"/>
    </row>
    <row r="345" spans="51:56" ht="11.25" customHeight="1" x14ac:dyDescent="0.25">
      <c r="AY345" s="394"/>
      <c r="AZ345" s="398"/>
      <c r="BA345" s="398"/>
      <c r="BB345" s="398"/>
      <c r="BC345" s="397"/>
      <c r="BD345" s="397"/>
    </row>
    <row r="346" spans="51:56" ht="11.25" customHeight="1" x14ac:dyDescent="0.25">
      <c r="AY346" s="394"/>
      <c r="AZ346" s="398"/>
      <c r="BA346" s="398"/>
      <c r="BB346" s="398"/>
      <c r="BC346" s="397"/>
      <c r="BD346" s="397"/>
    </row>
    <row r="347" spans="51:56" ht="11.25" customHeight="1" x14ac:dyDescent="0.25">
      <c r="AY347" s="394"/>
      <c r="AZ347" s="398"/>
      <c r="BA347" s="398"/>
      <c r="BB347" s="398"/>
      <c r="BC347" s="397"/>
      <c r="BD347" s="397"/>
    </row>
    <row r="348" spans="51:56" ht="11.25" customHeight="1" x14ac:dyDescent="0.25">
      <c r="AY348" s="394"/>
      <c r="AZ348" s="398"/>
      <c r="BA348" s="398"/>
      <c r="BB348" s="398"/>
      <c r="BC348" s="397"/>
      <c r="BD348" s="397"/>
    </row>
    <row r="349" spans="51:56" ht="11.25" customHeight="1" x14ac:dyDescent="0.25">
      <c r="AY349" s="394"/>
      <c r="AZ349" s="398"/>
      <c r="BA349" s="398"/>
      <c r="BB349" s="398"/>
      <c r="BC349" s="397"/>
      <c r="BD349" s="397"/>
    </row>
    <row r="350" spans="51:56" ht="11.25" customHeight="1" x14ac:dyDescent="0.25">
      <c r="AY350" s="394"/>
      <c r="AZ350" s="398"/>
      <c r="BA350" s="398"/>
      <c r="BB350" s="398"/>
      <c r="BC350" s="397"/>
      <c r="BD350" s="397"/>
    </row>
    <row r="351" spans="51:56" ht="11.25" customHeight="1" x14ac:dyDescent="0.25">
      <c r="AY351" s="394"/>
      <c r="AZ351" s="398"/>
      <c r="BA351" s="398"/>
      <c r="BB351" s="398"/>
      <c r="BC351" s="397"/>
      <c r="BD351" s="397"/>
    </row>
    <row r="352" spans="51:56" ht="11.25" customHeight="1" x14ac:dyDescent="0.25">
      <c r="AY352" s="394"/>
      <c r="AZ352" s="398"/>
      <c r="BA352" s="398"/>
      <c r="BB352" s="398"/>
      <c r="BC352" s="397"/>
      <c r="BD352" s="397"/>
    </row>
    <row r="353" spans="51:56" ht="11.25" customHeight="1" x14ac:dyDescent="0.25">
      <c r="AY353" s="394"/>
      <c r="AZ353" s="398"/>
      <c r="BA353" s="398"/>
      <c r="BB353" s="398"/>
      <c r="BC353" s="397"/>
      <c r="BD353" s="397"/>
    </row>
    <row r="354" spans="51:56" ht="11.25" customHeight="1" x14ac:dyDescent="0.25">
      <c r="AY354" s="394"/>
      <c r="AZ354" s="398"/>
      <c r="BA354" s="398"/>
      <c r="BB354" s="398"/>
      <c r="BC354" s="397"/>
      <c r="BD354" s="397"/>
    </row>
    <row r="355" spans="51:56" ht="11.25" customHeight="1" x14ac:dyDescent="0.25">
      <c r="AY355" s="394"/>
      <c r="AZ355" s="398"/>
      <c r="BA355" s="398"/>
      <c r="BB355" s="398"/>
      <c r="BC355" s="397"/>
      <c r="BD355" s="397"/>
    </row>
    <row r="356" spans="51:56" ht="11.25" customHeight="1" x14ac:dyDescent="0.25">
      <c r="AY356" s="394"/>
      <c r="AZ356" s="398"/>
      <c r="BA356" s="398"/>
      <c r="BB356" s="398"/>
      <c r="BC356" s="397"/>
      <c r="BD356" s="397"/>
    </row>
    <row r="357" spans="51:56" ht="11.25" customHeight="1" x14ac:dyDescent="0.25">
      <c r="AY357" s="394"/>
      <c r="AZ357" s="398"/>
      <c r="BA357" s="398"/>
      <c r="BB357" s="398"/>
      <c r="BC357" s="397"/>
      <c r="BD357" s="397"/>
    </row>
    <row r="358" spans="51:56" ht="11.25" customHeight="1" x14ac:dyDescent="0.25">
      <c r="AY358" s="394"/>
      <c r="AZ358" s="398"/>
      <c r="BA358" s="398"/>
      <c r="BB358" s="398"/>
      <c r="BC358" s="397"/>
      <c r="BD358" s="397"/>
    </row>
    <row r="359" spans="51:56" ht="11.25" customHeight="1" x14ac:dyDescent="0.25">
      <c r="AY359" s="394"/>
      <c r="AZ359" s="398"/>
      <c r="BA359" s="398"/>
      <c r="BB359" s="398"/>
      <c r="BC359" s="397"/>
      <c r="BD359" s="397"/>
    </row>
    <row r="360" spans="51:56" ht="11.25" customHeight="1" x14ac:dyDescent="0.25">
      <c r="AY360" s="394"/>
      <c r="AZ360" s="398"/>
      <c r="BA360" s="398"/>
      <c r="BB360" s="398"/>
      <c r="BC360" s="397"/>
      <c r="BD360" s="397"/>
    </row>
    <row r="361" spans="51:56" ht="11.25" customHeight="1" x14ac:dyDescent="0.25">
      <c r="AY361" s="394"/>
      <c r="AZ361" s="398"/>
      <c r="BA361" s="398"/>
      <c r="BB361" s="398"/>
      <c r="BC361" s="397"/>
      <c r="BD361" s="397"/>
    </row>
    <row r="362" spans="51:56" ht="11.25" customHeight="1" x14ac:dyDescent="0.25">
      <c r="AY362" s="394"/>
      <c r="AZ362" s="398"/>
      <c r="BA362" s="398"/>
      <c r="BB362" s="398"/>
      <c r="BC362" s="397"/>
      <c r="BD362" s="397"/>
    </row>
    <row r="363" spans="51:56" ht="11.25" customHeight="1" x14ac:dyDescent="0.25">
      <c r="AY363" s="394"/>
      <c r="AZ363" s="398"/>
      <c r="BA363" s="398"/>
      <c r="BB363" s="398"/>
      <c r="BC363" s="397"/>
      <c r="BD363" s="397"/>
    </row>
    <row r="364" spans="51:56" ht="11.25" customHeight="1" x14ac:dyDescent="0.25">
      <c r="AY364" s="394"/>
      <c r="AZ364" s="398"/>
      <c r="BA364" s="398"/>
      <c r="BB364" s="398"/>
      <c r="BC364" s="397"/>
      <c r="BD364" s="397"/>
    </row>
    <row r="365" spans="51:56" ht="11.25" customHeight="1" x14ac:dyDescent="0.25">
      <c r="AY365" s="394"/>
      <c r="AZ365" s="398"/>
      <c r="BA365" s="398"/>
      <c r="BB365" s="398"/>
      <c r="BC365" s="397"/>
      <c r="BD365" s="397"/>
    </row>
    <row r="366" spans="51:56" ht="11.25" customHeight="1" x14ac:dyDescent="0.25">
      <c r="AY366" s="394"/>
      <c r="AZ366" s="398"/>
      <c r="BA366" s="398"/>
      <c r="BB366" s="398"/>
      <c r="BC366" s="397"/>
      <c r="BD366" s="397"/>
    </row>
    <row r="367" spans="51:56" ht="11.25" customHeight="1" x14ac:dyDescent="0.25">
      <c r="AY367" s="394"/>
      <c r="AZ367" s="398"/>
      <c r="BA367" s="398"/>
      <c r="BB367" s="398"/>
      <c r="BC367" s="397"/>
      <c r="BD367" s="397"/>
    </row>
    <row r="368" spans="51:56" ht="11.25" customHeight="1" x14ac:dyDescent="0.25">
      <c r="AY368" s="394"/>
      <c r="AZ368" s="398"/>
      <c r="BA368" s="398"/>
      <c r="BB368" s="398"/>
      <c r="BC368" s="397"/>
      <c r="BD368" s="397"/>
    </row>
    <row r="369" spans="51:56" ht="11.25" customHeight="1" x14ac:dyDescent="0.25">
      <c r="AY369" s="394"/>
      <c r="AZ369" s="398"/>
      <c r="BA369" s="398"/>
      <c r="BB369" s="398"/>
      <c r="BC369" s="397"/>
      <c r="BD369" s="397"/>
    </row>
    <row r="370" spans="51:56" ht="11.25" customHeight="1" x14ac:dyDescent="0.25">
      <c r="AY370" s="394"/>
      <c r="AZ370" s="398"/>
      <c r="BA370" s="398"/>
      <c r="BB370" s="398"/>
      <c r="BC370" s="397"/>
      <c r="BD370" s="397"/>
    </row>
    <row r="371" spans="51:56" ht="11.25" customHeight="1" x14ac:dyDescent="0.25">
      <c r="AY371" s="394"/>
      <c r="AZ371" s="398"/>
      <c r="BA371" s="398"/>
      <c r="BB371" s="398"/>
      <c r="BC371" s="397"/>
      <c r="BD371" s="397"/>
    </row>
    <row r="372" spans="51:56" ht="11.25" customHeight="1" x14ac:dyDescent="0.25">
      <c r="AY372" s="394"/>
      <c r="AZ372" s="398"/>
      <c r="BA372" s="398"/>
      <c r="BB372" s="398"/>
      <c r="BC372" s="397"/>
      <c r="BD372" s="397"/>
    </row>
    <row r="373" spans="51:56" ht="11.25" customHeight="1" x14ac:dyDescent="0.25">
      <c r="AY373" s="394"/>
      <c r="AZ373" s="398"/>
      <c r="BA373" s="398"/>
      <c r="BB373" s="398"/>
      <c r="BC373" s="397"/>
      <c r="BD373" s="397"/>
    </row>
    <row r="374" spans="51:56" ht="11.25" customHeight="1" x14ac:dyDescent="0.25">
      <c r="AY374" s="394"/>
      <c r="AZ374" s="398"/>
      <c r="BA374" s="398"/>
      <c r="BB374" s="398"/>
      <c r="BC374" s="397"/>
      <c r="BD374" s="397"/>
    </row>
    <row r="375" spans="51:56" ht="11.25" customHeight="1" x14ac:dyDescent="0.25">
      <c r="AY375" s="394"/>
      <c r="AZ375" s="398"/>
      <c r="BA375" s="398"/>
      <c r="BB375" s="398"/>
      <c r="BC375" s="397"/>
      <c r="BD375" s="397"/>
    </row>
    <row r="376" spans="51:56" ht="11.25" customHeight="1" x14ac:dyDescent="0.25">
      <c r="AY376" s="394"/>
      <c r="AZ376" s="398"/>
      <c r="BA376" s="398"/>
      <c r="BB376" s="398"/>
      <c r="BC376" s="397"/>
      <c r="BD376" s="397"/>
    </row>
    <row r="377" spans="51:56" ht="11.25" customHeight="1" x14ac:dyDescent="0.25">
      <c r="AY377" s="394"/>
      <c r="AZ377" s="398"/>
      <c r="BA377" s="398"/>
      <c r="BB377" s="398"/>
      <c r="BC377" s="397"/>
      <c r="BD377" s="397"/>
    </row>
    <row r="378" spans="51:56" ht="11.25" customHeight="1" x14ac:dyDescent="0.25">
      <c r="AY378" s="394"/>
      <c r="AZ378" s="398"/>
      <c r="BA378" s="398"/>
      <c r="BB378" s="398"/>
      <c r="BC378" s="397"/>
      <c r="BD378" s="397"/>
    </row>
    <row r="379" spans="51:56" ht="11.25" customHeight="1" x14ac:dyDescent="0.25">
      <c r="AY379" s="394"/>
      <c r="AZ379" s="398"/>
      <c r="BA379" s="398"/>
      <c r="BB379" s="398"/>
      <c r="BC379" s="397"/>
      <c r="BD379" s="397"/>
    </row>
    <row r="380" spans="51:56" ht="11.25" customHeight="1" x14ac:dyDescent="0.25">
      <c r="AY380" s="394"/>
      <c r="AZ380" s="398"/>
      <c r="BA380" s="398"/>
      <c r="BB380" s="398"/>
      <c r="BC380" s="397"/>
      <c r="BD380" s="397"/>
    </row>
    <row r="381" spans="51:56" ht="11.25" customHeight="1" x14ac:dyDescent="0.25">
      <c r="AY381" s="394"/>
      <c r="AZ381" s="398"/>
      <c r="BA381" s="398"/>
      <c r="BB381" s="398"/>
      <c r="BC381" s="397"/>
      <c r="BD381" s="397"/>
    </row>
    <row r="382" spans="51:56" ht="11.25" customHeight="1" x14ac:dyDescent="0.25">
      <c r="AY382" s="394"/>
      <c r="AZ382" s="398"/>
      <c r="BA382" s="398"/>
      <c r="BB382" s="398"/>
      <c r="BC382" s="397"/>
      <c r="BD382" s="397"/>
    </row>
    <row r="383" spans="51:56" ht="11.25" customHeight="1" x14ac:dyDescent="0.25">
      <c r="AY383" s="394"/>
      <c r="AZ383" s="398"/>
      <c r="BA383" s="398"/>
      <c r="BB383" s="398"/>
      <c r="BC383" s="397"/>
      <c r="BD383" s="397"/>
    </row>
    <row r="384" spans="51:56" ht="11.25" customHeight="1" x14ac:dyDescent="0.25">
      <c r="AY384" s="394"/>
      <c r="AZ384" s="398"/>
      <c r="BA384" s="398"/>
      <c r="BB384" s="398"/>
      <c r="BC384" s="397"/>
      <c r="BD384" s="397"/>
    </row>
    <row r="385" spans="51:56" ht="11.25" customHeight="1" x14ac:dyDescent="0.25">
      <c r="AY385" s="394"/>
      <c r="AZ385" s="398"/>
      <c r="BA385" s="398"/>
      <c r="BB385" s="398"/>
      <c r="BC385" s="397"/>
      <c r="BD385" s="397"/>
    </row>
    <row r="386" spans="51:56" ht="11.25" customHeight="1" x14ac:dyDescent="0.25">
      <c r="AY386" s="394"/>
      <c r="AZ386" s="398"/>
      <c r="BA386" s="398"/>
      <c r="BB386" s="398"/>
      <c r="BC386" s="397"/>
      <c r="BD386" s="397"/>
    </row>
    <row r="387" spans="51:56" ht="11.25" customHeight="1" x14ac:dyDescent="0.25">
      <c r="AY387" s="394"/>
      <c r="AZ387" s="398"/>
      <c r="BA387" s="398"/>
      <c r="BB387" s="398"/>
      <c r="BC387" s="397"/>
      <c r="BD387" s="397"/>
    </row>
    <row r="388" spans="51:56" ht="11.25" customHeight="1" x14ac:dyDescent="0.25">
      <c r="AY388" s="394"/>
      <c r="AZ388" s="398"/>
      <c r="BA388" s="398"/>
      <c r="BB388" s="398"/>
      <c r="BC388" s="397"/>
      <c r="BD388" s="397"/>
    </row>
    <row r="389" spans="51:56" ht="11.25" customHeight="1" x14ac:dyDescent="0.25">
      <c r="AY389" s="394"/>
      <c r="AZ389" s="398"/>
      <c r="BA389" s="398"/>
      <c r="BB389" s="398"/>
      <c r="BC389" s="397"/>
      <c r="BD389" s="397"/>
    </row>
    <row r="390" spans="51:56" ht="11.25" customHeight="1" x14ac:dyDescent="0.25">
      <c r="AY390" s="394"/>
      <c r="AZ390" s="398"/>
      <c r="BA390" s="398"/>
      <c r="BB390" s="398"/>
      <c r="BC390" s="397"/>
      <c r="BD390" s="397"/>
    </row>
    <row r="391" spans="51:56" ht="11.25" customHeight="1" x14ac:dyDescent="0.25">
      <c r="AY391" s="394"/>
      <c r="AZ391" s="398"/>
      <c r="BA391" s="398"/>
      <c r="BB391" s="398"/>
      <c r="BC391" s="397"/>
      <c r="BD391" s="397"/>
    </row>
    <row r="392" spans="51:56" ht="11.25" customHeight="1" x14ac:dyDescent="0.25">
      <c r="AY392" s="394"/>
      <c r="AZ392" s="398"/>
      <c r="BA392" s="398"/>
      <c r="BB392" s="398"/>
      <c r="BC392" s="397"/>
      <c r="BD392" s="397"/>
    </row>
    <row r="393" spans="51:56" ht="11.25" customHeight="1" x14ac:dyDescent="0.25">
      <c r="AY393" s="394"/>
      <c r="AZ393" s="398"/>
      <c r="BA393" s="398"/>
      <c r="BB393" s="398"/>
      <c r="BC393" s="397"/>
      <c r="BD393" s="397"/>
    </row>
    <row r="394" spans="51:56" ht="11.25" customHeight="1" x14ac:dyDescent="0.25">
      <c r="AY394" s="394"/>
      <c r="AZ394" s="398"/>
      <c r="BA394" s="398"/>
      <c r="BB394" s="398"/>
      <c r="BC394" s="397"/>
      <c r="BD394" s="397"/>
    </row>
    <row r="395" spans="51:56" ht="11.25" customHeight="1" x14ac:dyDescent="0.25">
      <c r="AY395" s="394"/>
      <c r="AZ395" s="398"/>
      <c r="BA395" s="398"/>
      <c r="BB395" s="398"/>
      <c r="BC395" s="397"/>
      <c r="BD395" s="397"/>
    </row>
    <row r="396" spans="51:56" ht="11.25" customHeight="1" x14ac:dyDescent="0.25">
      <c r="AY396" s="394"/>
      <c r="AZ396" s="398"/>
      <c r="BA396" s="398"/>
      <c r="BB396" s="398"/>
      <c r="BC396" s="397"/>
      <c r="BD396" s="397"/>
    </row>
    <row r="397" spans="51:56" ht="11.25" customHeight="1" x14ac:dyDescent="0.25">
      <c r="AY397" s="394"/>
      <c r="AZ397" s="398"/>
      <c r="BA397" s="398"/>
      <c r="BB397" s="398"/>
      <c r="BC397" s="397"/>
      <c r="BD397" s="397"/>
    </row>
    <row r="398" spans="51:56" ht="11.25" customHeight="1" x14ac:dyDescent="0.25">
      <c r="AY398" s="394"/>
      <c r="AZ398" s="398"/>
      <c r="BA398" s="398"/>
      <c r="BB398" s="398"/>
      <c r="BC398" s="397"/>
      <c r="BD398" s="397"/>
    </row>
    <row r="399" spans="51:56" ht="11.25" customHeight="1" x14ac:dyDescent="0.25">
      <c r="AY399" s="394"/>
      <c r="AZ399" s="398"/>
      <c r="BA399" s="398"/>
      <c r="BB399" s="398"/>
      <c r="BC399" s="397"/>
      <c r="BD399" s="397"/>
    </row>
    <row r="400" spans="51:56" ht="11.25" customHeight="1" x14ac:dyDescent="0.25">
      <c r="AY400" s="394"/>
      <c r="AZ400" s="398"/>
      <c r="BA400" s="398"/>
      <c r="BB400" s="398"/>
      <c r="BC400" s="397"/>
      <c r="BD400" s="397"/>
    </row>
    <row r="401" spans="51:56" ht="11.25" customHeight="1" x14ac:dyDescent="0.25">
      <c r="AY401" s="394"/>
      <c r="AZ401" s="398"/>
      <c r="BA401" s="398"/>
      <c r="BB401" s="398"/>
      <c r="BC401" s="397"/>
      <c r="BD401" s="397"/>
    </row>
    <row r="402" spans="51:56" ht="11.25" customHeight="1" x14ac:dyDescent="0.25">
      <c r="AY402" s="394"/>
      <c r="AZ402" s="398"/>
      <c r="BA402" s="398"/>
      <c r="BB402" s="398"/>
      <c r="BC402" s="397"/>
      <c r="BD402" s="397"/>
    </row>
    <row r="403" spans="51:56" ht="11.25" customHeight="1" x14ac:dyDescent="0.25">
      <c r="AY403" s="394"/>
      <c r="AZ403" s="398"/>
      <c r="BA403" s="398"/>
      <c r="BB403" s="398"/>
      <c r="BC403" s="397"/>
      <c r="BD403" s="397"/>
    </row>
    <row r="404" spans="51:56" ht="11.25" customHeight="1" x14ac:dyDescent="0.25">
      <c r="AY404" s="394"/>
      <c r="AZ404" s="398"/>
      <c r="BA404" s="398"/>
      <c r="BB404" s="398"/>
      <c r="BC404" s="397"/>
      <c r="BD404" s="397"/>
    </row>
    <row r="405" spans="51:56" ht="11.25" customHeight="1" x14ac:dyDescent="0.25">
      <c r="AY405" s="394"/>
      <c r="AZ405" s="398"/>
      <c r="BA405" s="398"/>
      <c r="BB405" s="398"/>
      <c r="BC405" s="397"/>
      <c r="BD405" s="397"/>
    </row>
    <row r="406" spans="51:56" ht="11.25" customHeight="1" x14ac:dyDescent="0.25">
      <c r="AY406" s="394"/>
      <c r="AZ406" s="398"/>
      <c r="BA406" s="398"/>
      <c r="BB406" s="398"/>
      <c r="BC406" s="397"/>
      <c r="BD406" s="397"/>
    </row>
    <row r="407" spans="51:56" ht="11.25" customHeight="1" x14ac:dyDescent="0.25">
      <c r="AY407" s="394"/>
      <c r="AZ407" s="398"/>
      <c r="BA407" s="398"/>
      <c r="BB407" s="398"/>
      <c r="BC407" s="397"/>
      <c r="BD407" s="397"/>
    </row>
    <row r="408" spans="51:56" ht="11.25" customHeight="1" x14ac:dyDescent="0.25">
      <c r="AY408" s="394"/>
      <c r="AZ408" s="398"/>
      <c r="BA408" s="398"/>
      <c r="BB408" s="398"/>
      <c r="BC408" s="397"/>
      <c r="BD408" s="397"/>
    </row>
    <row r="409" spans="51:56" ht="11.25" customHeight="1" x14ac:dyDescent="0.25">
      <c r="AY409" s="394"/>
      <c r="AZ409" s="398"/>
      <c r="BA409" s="398"/>
      <c r="BB409" s="398"/>
      <c r="BC409" s="397"/>
      <c r="BD409" s="397"/>
    </row>
    <row r="410" spans="51:56" ht="11.25" customHeight="1" x14ac:dyDescent="0.25">
      <c r="AY410" s="394"/>
      <c r="AZ410" s="398"/>
      <c r="BA410" s="398"/>
      <c r="BB410" s="398"/>
      <c r="BC410" s="397"/>
      <c r="BD410" s="397"/>
    </row>
    <row r="411" spans="51:56" ht="11.25" customHeight="1" x14ac:dyDescent="0.25">
      <c r="AY411" s="394"/>
      <c r="AZ411" s="398"/>
      <c r="BA411" s="398"/>
      <c r="BB411" s="398"/>
      <c r="BC411" s="397"/>
      <c r="BD411" s="397"/>
    </row>
    <row r="412" spans="51:56" ht="11.25" customHeight="1" x14ac:dyDescent="0.25">
      <c r="AY412" s="394"/>
      <c r="AZ412" s="398"/>
      <c r="BA412" s="398"/>
      <c r="BB412" s="398"/>
      <c r="BC412" s="397"/>
      <c r="BD412" s="397"/>
    </row>
    <row r="413" spans="51:56" ht="11.25" customHeight="1" x14ac:dyDescent="0.25">
      <c r="AY413" s="394"/>
      <c r="AZ413" s="398"/>
      <c r="BA413" s="398"/>
      <c r="BB413" s="398"/>
      <c r="BC413" s="397"/>
      <c r="BD413" s="397"/>
    </row>
    <row r="414" spans="51:56" ht="11.25" customHeight="1" x14ac:dyDescent="0.25">
      <c r="AY414" s="394"/>
      <c r="AZ414" s="398"/>
      <c r="BA414" s="398"/>
      <c r="BB414" s="398"/>
      <c r="BC414" s="397"/>
      <c r="BD414" s="397"/>
    </row>
    <row r="415" spans="51:56" ht="11.25" customHeight="1" x14ac:dyDescent="0.25">
      <c r="AY415" s="394"/>
      <c r="AZ415" s="398"/>
      <c r="BA415" s="398"/>
      <c r="BB415" s="398"/>
      <c r="BC415" s="397"/>
      <c r="BD415" s="397"/>
    </row>
    <row r="416" spans="51:56" ht="11.25" customHeight="1" x14ac:dyDescent="0.25">
      <c r="AY416" s="394"/>
      <c r="AZ416" s="398"/>
      <c r="BA416" s="398"/>
      <c r="BB416" s="398"/>
      <c r="BC416" s="397"/>
      <c r="BD416" s="397"/>
    </row>
    <row r="417" spans="51:56" ht="11.25" customHeight="1" x14ac:dyDescent="0.25">
      <c r="AY417" s="394"/>
      <c r="AZ417" s="398"/>
      <c r="BA417" s="398"/>
      <c r="BB417" s="398"/>
      <c r="BC417" s="397"/>
      <c r="BD417" s="397"/>
    </row>
    <row r="418" spans="51:56" ht="11.25" customHeight="1" x14ac:dyDescent="0.25">
      <c r="AY418" s="394"/>
      <c r="AZ418" s="398"/>
      <c r="BA418" s="398"/>
      <c r="BB418" s="398"/>
      <c r="BC418" s="397"/>
      <c r="BD418" s="397"/>
    </row>
    <row r="419" spans="51:56" ht="11.25" customHeight="1" x14ac:dyDescent="0.25">
      <c r="AY419" s="394"/>
      <c r="AZ419" s="398"/>
      <c r="BA419" s="398"/>
      <c r="BB419" s="398"/>
      <c r="BC419" s="397"/>
      <c r="BD419" s="397"/>
    </row>
    <row r="420" spans="51:56" ht="11.25" customHeight="1" x14ac:dyDescent="0.25">
      <c r="AY420" s="394"/>
      <c r="AZ420" s="398"/>
      <c r="BA420" s="398"/>
      <c r="BB420" s="398"/>
      <c r="BC420" s="397"/>
      <c r="BD420" s="397"/>
    </row>
    <row r="421" spans="51:56" ht="11.25" customHeight="1" x14ac:dyDescent="0.25">
      <c r="AY421" s="394"/>
      <c r="AZ421" s="398"/>
      <c r="BA421" s="398"/>
      <c r="BB421" s="398"/>
      <c r="BC421" s="397"/>
      <c r="BD421" s="397"/>
    </row>
    <row r="422" spans="51:56" ht="11.25" customHeight="1" x14ac:dyDescent="0.25">
      <c r="AY422" s="394"/>
      <c r="AZ422" s="398"/>
      <c r="BA422" s="398"/>
      <c r="BB422" s="398"/>
      <c r="BC422" s="397"/>
      <c r="BD422" s="397"/>
    </row>
    <row r="423" spans="51:56" ht="11.25" customHeight="1" x14ac:dyDescent="0.25">
      <c r="AY423" s="394"/>
      <c r="AZ423" s="398"/>
      <c r="BA423" s="398"/>
      <c r="BB423" s="398"/>
      <c r="BC423" s="397"/>
      <c r="BD423" s="397"/>
    </row>
    <row r="424" spans="51:56" ht="11.25" customHeight="1" x14ac:dyDescent="0.25">
      <c r="AY424" s="394"/>
      <c r="AZ424" s="398"/>
      <c r="BA424" s="398"/>
      <c r="BB424" s="398"/>
      <c r="BC424" s="397"/>
      <c r="BD424" s="397"/>
    </row>
    <row r="425" spans="51:56" ht="11.25" customHeight="1" x14ac:dyDescent="0.25">
      <c r="AY425" s="394"/>
      <c r="AZ425" s="398"/>
      <c r="BA425" s="398"/>
      <c r="BB425" s="398"/>
      <c r="BC425" s="397"/>
      <c r="BD425" s="397"/>
    </row>
    <row r="426" spans="51:56" ht="11.25" customHeight="1" x14ac:dyDescent="0.25">
      <c r="AY426" s="394"/>
      <c r="AZ426" s="398"/>
      <c r="BA426" s="398"/>
      <c r="BB426" s="398"/>
      <c r="BC426" s="397"/>
      <c r="BD426" s="397"/>
    </row>
    <row r="427" spans="51:56" ht="11.25" customHeight="1" x14ac:dyDescent="0.25">
      <c r="AY427" s="394"/>
      <c r="AZ427" s="398"/>
      <c r="BA427" s="398"/>
      <c r="BB427" s="398"/>
      <c r="BC427" s="397"/>
      <c r="BD427" s="397"/>
    </row>
    <row r="428" spans="51:56" ht="11.25" customHeight="1" x14ac:dyDescent="0.25">
      <c r="AY428" s="394"/>
      <c r="AZ428" s="398"/>
      <c r="BA428" s="398"/>
      <c r="BB428" s="398"/>
      <c r="BC428" s="397"/>
      <c r="BD428" s="397"/>
    </row>
    <row r="429" spans="51:56" ht="11.25" customHeight="1" x14ac:dyDescent="0.25">
      <c r="AY429" s="394"/>
      <c r="AZ429" s="398"/>
      <c r="BA429" s="398"/>
      <c r="BB429" s="398"/>
      <c r="BC429" s="397"/>
      <c r="BD429" s="397"/>
    </row>
    <row r="430" spans="51:56" ht="11.25" customHeight="1" x14ac:dyDescent="0.25">
      <c r="AY430" s="394"/>
      <c r="AZ430" s="398"/>
      <c r="BA430" s="398"/>
      <c r="BB430" s="398"/>
      <c r="BC430" s="397"/>
      <c r="BD430" s="397"/>
    </row>
    <row r="431" spans="51:56" ht="11.25" customHeight="1" x14ac:dyDescent="0.25">
      <c r="AY431" s="394"/>
      <c r="AZ431" s="398"/>
      <c r="BA431" s="398"/>
      <c r="BB431" s="398"/>
      <c r="BC431" s="397"/>
      <c r="BD431" s="397"/>
    </row>
    <row r="432" spans="51:56" ht="11.25" customHeight="1" x14ac:dyDescent="0.25">
      <c r="AY432" s="394"/>
      <c r="AZ432" s="398"/>
      <c r="BA432" s="398"/>
      <c r="BB432" s="398"/>
      <c r="BC432" s="397"/>
      <c r="BD432" s="397"/>
    </row>
    <row r="433" spans="51:56" ht="11.25" customHeight="1" x14ac:dyDescent="0.25">
      <c r="AY433" s="394"/>
      <c r="AZ433" s="398"/>
      <c r="BA433" s="398"/>
      <c r="BB433" s="398"/>
      <c r="BC433" s="397"/>
      <c r="BD433" s="397"/>
    </row>
    <row r="434" spans="51:56" ht="11.25" customHeight="1" x14ac:dyDescent="0.25">
      <c r="AY434" s="394"/>
      <c r="AZ434" s="398"/>
      <c r="BA434" s="398"/>
      <c r="BB434" s="398"/>
      <c r="BC434" s="397"/>
      <c r="BD434" s="397"/>
    </row>
    <row r="435" spans="51:56" ht="11.25" customHeight="1" x14ac:dyDescent="0.25">
      <c r="AY435" s="394"/>
      <c r="AZ435" s="398"/>
      <c r="BA435" s="398"/>
      <c r="BB435" s="398"/>
      <c r="BC435" s="397"/>
      <c r="BD435" s="397"/>
    </row>
    <row r="436" spans="51:56" ht="11.25" customHeight="1" x14ac:dyDescent="0.25">
      <c r="AY436" s="394"/>
      <c r="AZ436" s="398"/>
      <c r="BA436" s="398"/>
      <c r="BB436" s="398"/>
      <c r="BC436" s="397"/>
      <c r="BD436" s="397"/>
    </row>
    <row r="437" spans="51:56" ht="11.25" customHeight="1" x14ac:dyDescent="0.25">
      <c r="AY437" s="394"/>
      <c r="AZ437" s="398"/>
      <c r="BA437" s="398"/>
      <c r="BB437" s="398"/>
      <c r="BC437" s="397"/>
      <c r="BD437" s="397"/>
    </row>
    <row r="438" spans="51:56" ht="11.25" customHeight="1" x14ac:dyDescent="0.25">
      <c r="AY438" s="394"/>
      <c r="AZ438" s="398"/>
      <c r="BA438" s="398"/>
      <c r="BB438" s="398"/>
      <c r="BC438" s="397"/>
      <c r="BD438" s="397"/>
    </row>
    <row r="439" spans="51:56" ht="11.25" customHeight="1" x14ac:dyDescent="0.25">
      <c r="AY439" s="394"/>
      <c r="AZ439" s="398"/>
      <c r="BA439" s="398"/>
      <c r="BB439" s="398"/>
      <c r="BC439" s="397"/>
      <c r="BD439" s="397"/>
    </row>
    <row r="440" spans="51:56" ht="11.25" customHeight="1" x14ac:dyDescent="0.25">
      <c r="AY440" s="394"/>
      <c r="AZ440" s="398"/>
      <c r="BA440" s="398"/>
      <c r="BB440" s="398"/>
      <c r="BC440" s="397"/>
      <c r="BD440" s="397"/>
    </row>
    <row r="441" spans="51:56" ht="11.25" customHeight="1" x14ac:dyDescent="0.25">
      <c r="AY441" s="394"/>
      <c r="AZ441" s="398"/>
      <c r="BA441" s="398"/>
      <c r="BB441" s="398"/>
      <c r="BC441" s="397"/>
      <c r="BD441" s="397"/>
    </row>
    <row r="442" spans="51:56" ht="11.25" customHeight="1" x14ac:dyDescent="0.25">
      <c r="AY442" s="394"/>
      <c r="AZ442" s="398"/>
      <c r="BA442" s="398"/>
      <c r="BB442" s="398"/>
      <c r="BC442" s="397"/>
      <c r="BD442" s="397"/>
    </row>
    <row r="443" spans="51:56" ht="11.25" customHeight="1" x14ac:dyDescent="0.25">
      <c r="AY443" s="394"/>
      <c r="AZ443" s="398"/>
      <c r="BA443" s="398"/>
      <c r="BB443" s="398"/>
      <c r="BC443" s="397"/>
      <c r="BD443" s="397"/>
    </row>
    <row r="444" spans="51:56" ht="11.25" customHeight="1" x14ac:dyDescent="0.25">
      <c r="AY444" s="394"/>
      <c r="AZ444" s="398"/>
      <c r="BA444" s="398"/>
      <c r="BB444" s="398"/>
      <c r="BC444" s="397"/>
      <c r="BD444" s="397"/>
    </row>
    <row r="445" spans="51:56" ht="11.25" customHeight="1" x14ac:dyDescent="0.25">
      <c r="AY445" s="394"/>
      <c r="AZ445" s="398"/>
      <c r="BA445" s="398"/>
      <c r="BB445" s="398"/>
      <c r="BC445" s="397"/>
      <c r="BD445" s="397"/>
    </row>
    <row r="446" spans="51:56" ht="11.25" customHeight="1" x14ac:dyDescent="0.25">
      <c r="AY446" s="394"/>
      <c r="AZ446" s="398"/>
      <c r="BA446" s="398"/>
      <c r="BB446" s="398"/>
      <c r="BC446" s="397"/>
      <c r="BD446" s="397"/>
    </row>
    <row r="447" spans="51:56" ht="11.25" customHeight="1" x14ac:dyDescent="0.25">
      <c r="AY447" s="394"/>
      <c r="AZ447" s="398"/>
      <c r="BA447" s="398"/>
      <c r="BB447" s="398"/>
      <c r="BC447" s="397"/>
      <c r="BD447" s="397"/>
    </row>
    <row r="448" spans="51:56" ht="11.25" customHeight="1" x14ac:dyDescent="0.25">
      <c r="AY448" s="394"/>
      <c r="AZ448" s="398"/>
      <c r="BA448" s="398"/>
      <c r="BB448" s="398"/>
      <c r="BC448" s="397"/>
      <c r="BD448" s="397"/>
    </row>
    <row r="449" spans="51:56" ht="11.25" customHeight="1" x14ac:dyDescent="0.25">
      <c r="AY449" s="394"/>
      <c r="AZ449" s="398"/>
      <c r="BA449" s="398"/>
      <c r="BB449" s="398"/>
      <c r="BC449" s="397"/>
      <c r="BD449" s="397"/>
    </row>
    <row r="450" spans="51:56" ht="11.25" customHeight="1" x14ac:dyDescent="0.25">
      <c r="AY450" s="394"/>
      <c r="AZ450" s="398"/>
      <c r="BA450" s="398"/>
      <c r="BB450" s="398"/>
      <c r="BC450" s="397"/>
      <c r="BD450" s="397"/>
    </row>
    <row r="451" spans="51:56" ht="11.25" customHeight="1" x14ac:dyDescent="0.25">
      <c r="AY451" s="394"/>
      <c r="AZ451" s="398"/>
      <c r="BA451" s="398"/>
      <c r="BB451" s="398"/>
      <c r="BC451" s="397"/>
      <c r="BD451" s="397"/>
    </row>
    <row r="452" spans="51:56" ht="11.25" customHeight="1" x14ac:dyDescent="0.25">
      <c r="AY452" s="394"/>
      <c r="AZ452" s="398"/>
      <c r="BA452" s="398"/>
      <c r="BB452" s="398"/>
      <c r="BC452" s="397"/>
      <c r="BD452" s="397"/>
    </row>
    <row r="453" spans="51:56" ht="11.25" customHeight="1" x14ac:dyDescent="0.25">
      <c r="AY453" s="394"/>
      <c r="AZ453" s="398"/>
      <c r="BA453" s="398"/>
      <c r="BB453" s="398"/>
      <c r="BC453" s="397"/>
      <c r="BD453" s="397"/>
    </row>
    <row r="454" spans="51:56" ht="11.25" customHeight="1" x14ac:dyDescent="0.25">
      <c r="AY454" s="394"/>
      <c r="AZ454" s="398"/>
      <c r="BA454" s="398"/>
      <c r="BB454" s="398"/>
      <c r="BC454" s="397"/>
      <c r="BD454" s="397"/>
    </row>
    <row r="455" spans="51:56" ht="11.25" customHeight="1" x14ac:dyDescent="0.25">
      <c r="AY455" s="394"/>
      <c r="AZ455" s="398"/>
      <c r="BA455" s="398"/>
      <c r="BB455" s="398"/>
      <c r="BC455" s="397"/>
      <c r="BD455" s="397"/>
    </row>
    <row r="456" spans="51:56" ht="11.25" customHeight="1" x14ac:dyDescent="0.25">
      <c r="AY456" s="394"/>
      <c r="AZ456" s="398"/>
      <c r="BA456" s="398"/>
      <c r="BB456" s="398"/>
      <c r="BC456" s="397"/>
      <c r="BD456" s="397"/>
    </row>
    <row r="457" spans="51:56" ht="11.25" customHeight="1" x14ac:dyDescent="0.25">
      <c r="AY457" s="394"/>
      <c r="AZ457" s="398"/>
      <c r="BA457" s="398"/>
      <c r="BB457" s="398"/>
      <c r="BC457" s="397"/>
      <c r="BD457" s="397"/>
    </row>
    <row r="458" spans="51:56" ht="11.25" customHeight="1" x14ac:dyDescent="0.25">
      <c r="AY458" s="394"/>
      <c r="AZ458" s="398"/>
      <c r="BA458" s="398"/>
      <c r="BB458" s="398"/>
      <c r="BC458" s="397"/>
      <c r="BD458" s="397"/>
    </row>
    <row r="459" spans="51:56" ht="11.25" customHeight="1" x14ac:dyDescent="0.25">
      <c r="AY459" s="394"/>
      <c r="AZ459" s="398"/>
      <c r="BA459" s="398"/>
      <c r="BB459" s="398"/>
      <c r="BC459" s="397"/>
      <c r="BD459" s="397"/>
    </row>
    <row r="460" spans="51:56" ht="11.25" customHeight="1" x14ac:dyDescent="0.25">
      <c r="AY460" s="394"/>
      <c r="AZ460" s="398"/>
      <c r="BA460" s="398"/>
      <c r="BB460" s="398"/>
      <c r="BC460" s="397"/>
      <c r="BD460" s="397"/>
    </row>
    <row r="461" spans="51:56" ht="11.25" customHeight="1" x14ac:dyDescent="0.25">
      <c r="AY461" s="394"/>
      <c r="AZ461" s="398"/>
      <c r="BA461" s="398"/>
      <c r="BB461" s="398"/>
      <c r="BC461" s="397"/>
      <c r="BD461" s="397"/>
    </row>
    <row r="462" spans="51:56" ht="11.25" customHeight="1" x14ac:dyDescent="0.25">
      <c r="AY462" s="394"/>
      <c r="AZ462" s="398"/>
      <c r="BA462" s="398"/>
      <c r="BB462" s="398"/>
      <c r="BC462" s="397"/>
      <c r="BD462" s="397"/>
    </row>
    <row r="463" spans="51:56" ht="11.25" customHeight="1" x14ac:dyDescent="0.25">
      <c r="AY463" s="394"/>
      <c r="AZ463" s="398"/>
      <c r="BA463" s="398"/>
      <c r="BB463" s="398"/>
      <c r="BC463" s="397"/>
      <c r="BD463" s="397"/>
    </row>
    <row r="464" spans="51:56" ht="11.25" customHeight="1" x14ac:dyDescent="0.25">
      <c r="AY464" s="394"/>
      <c r="AZ464" s="398"/>
      <c r="BA464" s="398"/>
      <c r="BB464" s="398"/>
      <c r="BC464" s="397"/>
      <c r="BD464" s="397"/>
    </row>
    <row r="465" spans="51:56" ht="11.25" customHeight="1" x14ac:dyDescent="0.25">
      <c r="AY465" s="394"/>
      <c r="AZ465" s="398"/>
      <c r="BA465" s="398"/>
      <c r="BB465" s="398"/>
      <c r="BC465" s="397"/>
      <c r="BD465" s="397"/>
    </row>
    <row r="466" spans="51:56" ht="11.25" customHeight="1" x14ac:dyDescent="0.25">
      <c r="AY466" s="394"/>
      <c r="AZ466" s="398"/>
      <c r="BA466" s="398"/>
      <c r="BB466" s="398"/>
      <c r="BC466" s="397"/>
      <c r="BD466" s="397"/>
    </row>
    <row r="467" spans="51:56" ht="11.25" customHeight="1" x14ac:dyDescent="0.25">
      <c r="AY467" s="394"/>
      <c r="AZ467" s="398"/>
      <c r="BA467" s="398"/>
      <c r="BB467" s="398"/>
      <c r="BC467" s="397"/>
      <c r="BD467" s="397"/>
    </row>
    <row r="468" spans="51:56" ht="11.25" customHeight="1" x14ac:dyDescent="0.25">
      <c r="AY468" s="394"/>
      <c r="AZ468" s="398"/>
      <c r="BA468" s="398"/>
      <c r="BB468" s="398"/>
      <c r="BC468" s="397"/>
      <c r="BD468" s="397"/>
    </row>
    <row r="469" spans="51:56" ht="11.25" customHeight="1" x14ac:dyDescent="0.25">
      <c r="AY469" s="394"/>
      <c r="AZ469" s="398"/>
      <c r="BA469" s="398"/>
      <c r="BB469" s="398"/>
      <c r="BC469" s="397"/>
      <c r="BD469" s="397"/>
    </row>
    <row r="470" spans="51:56" ht="11.25" customHeight="1" x14ac:dyDescent="0.25">
      <c r="AY470" s="394"/>
      <c r="AZ470" s="398"/>
      <c r="BA470" s="398"/>
      <c r="BB470" s="398"/>
      <c r="BC470" s="397"/>
      <c r="BD470" s="397"/>
    </row>
    <row r="471" spans="51:56" ht="11.25" customHeight="1" x14ac:dyDescent="0.25">
      <c r="AY471" s="394"/>
      <c r="AZ471" s="398"/>
      <c r="BA471" s="398"/>
      <c r="BB471" s="398"/>
      <c r="BC471" s="397"/>
      <c r="BD471" s="397"/>
    </row>
    <row r="472" spans="51:56" ht="11.25" customHeight="1" x14ac:dyDescent="0.25">
      <c r="AY472" s="394"/>
      <c r="AZ472" s="398"/>
      <c r="BA472" s="398"/>
      <c r="BB472" s="398"/>
      <c r="BC472" s="397"/>
      <c r="BD472" s="397"/>
    </row>
    <row r="473" spans="51:56" ht="11.25" customHeight="1" x14ac:dyDescent="0.25">
      <c r="AY473" s="394"/>
      <c r="AZ473" s="398"/>
      <c r="BA473" s="398"/>
      <c r="BB473" s="398"/>
      <c r="BC473" s="397"/>
      <c r="BD473" s="397"/>
    </row>
    <row r="474" spans="51:56" ht="11.25" customHeight="1" x14ac:dyDescent="0.25">
      <c r="AY474" s="394"/>
      <c r="AZ474" s="398"/>
      <c r="BA474" s="398"/>
      <c r="BB474" s="398"/>
      <c r="BC474" s="397"/>
      <c r="BD474" s="397"/>
    </row>
    <row r="475" spans="51:56" ht="11.25" customHeight="1" x14ac:dyDescent="0.25">
      <c r="AY475" s="394"/>
      <c r="AZ475" s="398"/>
      <c r="BA475" s="398"/>
      <c r="BB475" s="398"/>
      <c r="BC475" s="397"/>
      <c r="BD475" s="397"/>
    </row>
    <row r="476" spans="51:56" ht="11.25" customHeight="1" x14ac:dyDescent="0.25">
      <c r="AY476" s="394"/>
      <c r="AZ476" s="398"/>
      <c r="BA476" s="398"/>
      <c r="BB476" s="398"/>
      <c r="BC476" s="397"/>
      <c r="BD476" s="397"/>
    </row>
    <row r="477" spans="51:56" ht="11.25" customHeight="1" x14ac:dyDescent="0.25">
      <c r="AY477" s="394"/>
      <c r="AZ477" s="398"/>
      <c r="BA477" s="398"/>
      <c r="BB477" s="398"/>
      <c r="BC477" s="397"/>
      <c r="BD477" s="397"/>
    </row>
    <row r="478" spans="51:56" ht="11.25" customHeight="1" x14ac:dyDescent="0.25">
      <c r="AY478" s="394"/>
      <c r="AZ478" s="398"/>
      <c r="BA478" s="398"/>
      <c r="BB478" s="398"/>
      <c r="BC478" s="397"/>
      <c r="BD478" s="397"/>
    </row>
    <row r="479" spans="51:56" ht="11.25" customHeight="1" x14ac:dyDescent="0.25">
      <c r="AY479" s="394"/>
      <c r="AZ479" s="398"/>
      <c r="BA479" s="398"/>
      <c r="BB479" s="398"/>
      <c r="BC479" s="397"/>
      <c r="BD479" s="397"/>
    </row>
    <row r="480" spans="51:56" ht="11.25" customHeight="1" x14ac:dyDescent="0.25">
      <c r="AY480" s="394"/>
      <c r="AZ480" s="398"/>
      <c r="BA480" s="398"/>
      <c r="BB480" s="398"/>
      <c r="BC480" s="397"/>
      <c r="BD480" s="397"/>
    </row>
    <row r="481" spans="51:56" ht="11.25" customHeight="1" x14ac:dyDescent="0.25">
      <c r="AY481" s="394"/>
      <c r="AZ481" s="398"/>
      <c r="BA481" s="398"/>
      <c r="BB481" s="398"/>
      <c r="BC481" s="397"/>
      <c r="BD481" s="397"/>
    </row>
    <row r="482" spans="51:56" ht="11.25" customHeight="1" x14ac:dyDescent="0.25">
      <c r="AY482" s="394"/>
      <c r="AZ482" s="398"/>
      <c r="BA482" s="398"/>
      <c r="BB482" s="398"/>
      <c r="BC482" s="397"/>
      <c r="BD482" s="397"/>
    </row>
    <row r="483" spans="51:56" ht="11.25" customHeight="1" x14ac:dyDescent="0.25">
      <c r="AY483" s="394"/>
      <c r="AZ483" s="398"/>
      <c r="BA483" s="398"/>
      <c r="BB483" s="398"/>
      <c r="BC483" s="397"/>
      <c r="BD483" s="397"/>
    </row>
    <row r="484" spans="51:56" ht="11.25" customHeight="1" x14ac:dyDescent="0.25">
      <c r="AY484" s="394"/>
      <c r="AZ484" s="398"/>
      <c r="BA484" s="398"/>
      <c r="BB484" s="398"/>
      <c r="BC484" s="397"/>
      <c r="BD484" s="397"/>
    </row>
    <row r="485" spans="51:56" ht="11.25" customHeight="1" x14ac:dyDescent="0.25">
      <c r="AY485" s="394"/>
      <c r="AZ485" s="398"/>
      <c r="BA485" s="398"/>
      <c r="BB485" s="398"/>
      <c r="BC485" s="397"/>
      <c r="BD485" s="397"/>
    </row>
    <row r="486" spans="51:56" ht="11.25" customHeight="1" x14ac:dyDescent="0.25">
      <c r="AY486" s="394"/>
      <c r="AZ486" s="398"/>
      <c r="BA486" s="398"/>
      <c r="BB486" s="398"/>
      <c r="BC486" s="397"/>
      <c r="BD486" s="397"/>
    </row>
    <row r="487" spans="51:56" ht="11.25" customHeight="1" x14ac:dyDescent="0.25">
      <c r="AY487" s="394"/>
      <c r="AZ487" s="398"/>
      <c r="BA487" s="398"/>
      <c r="BB487" s="398"/>
      <c r="BC487" s="397"/>
      <c r="BD487" s="397"/>
    </row>
    <row r="488" spans="51:56" ht="11.25" customHeight="1" x14ac:dyDescent="0.25">
      <c r="AY488" s="394"/>
      <c r="AZ488" s="398"/>
      <c r="BA488" s="398"/>
      <c r="BB488" s="398"/>
      <c r="BC488" s="397"/>
      <c r="BD488" s="397"/>
    </row>
    <row r="489" spans="51:56" ht="11.25" customHeight="1" x14ac:dyDescent="0.25">
      <c r="AY489" s="394"/>
      <c r="AZ489" s="398"/>
      <c r="BA489" s="398"/>
      <c r="BB489" s="398"/>
      <c r="BC489" s="397"/>
      <c r="BD489" s="397"/>
    </row>
    <row r="490" spans="51:56" ht="11.25" customHeight="1" x14ac:dyDescent="0.25">
      <c r="AY490" s="394"/>
      <c r="AZ490" s="398"/>
      <c r="BA490" s="398"/>
      <c r="BB490" s="398"/>
      <c r="BC490" s="397"/>
      <c r="BD490" s="397"/>
    </row>
    <row r="491" spans="51:56" ht="11.25" customHeight="1" x14ac:dyDescent="0.25">
      <c r="AY491" s="394"/>
      <c r="AZ491" s="398"/>
      <c r="BA491" s="398"/>
      <c r="BB491" s="398"/>
      <c r="BC491" s="397"/>
      <c r="BD491" s="397"/>
    </row>
    <row r="492" spans="51:56" ht="11.25" customHeight="1" x14ac:dyDescent="0.25">
      <c r="AY492" s="394"/>
      <c r="AZ492" s="398"/>
      <c r="BA492" s="398"/>
      <c r="BB492" s="398"/>
      <c r="BC492" s="397"/>
      <c r="BD492" s="397"/>
    </row>
    <row r="493" spans="51:56" ht="11.25" customHeight="1" x14ac:dyDescent="0.25">
      <c r="AY493" s="394"/>
      <c r="AZ493" s="398"/>
      <c r="BA493" s="398"/>
      <c r="BB493" s="398"/>
      <c r="BC493" s="397"/>
      <c r="BD493" s="397"/>
    </row>
    <row r="494" spans="51:56" ht="11.25" customHeight="1" x14ac:dyDescent="0.25">
      <c r="AY494" s="394"/>
      <c r="AZ494" s="398"/>
      <c r="BA494" s="398"/>
      <c r="BB494" s="398"/>
      <c r="BC494" s="397"/>
      <c r="BD494" s="397"/>
    </row>
    <row r="495" spans="51:56" ht="11.25" customHeight="1" x14ac:dyDescent="0.25">
      <c r="AY495" s="394"/>
      <c r="AZ495" s="398"/>
      <c r="BA495" s="398"/>
      <c r="BB495" s="398"/>
      <c r="BC495" s="397"/>
      <c r="BD495" s="397"/>
    </row>
    <row r="496" spans="51:56" ht="11.25" customHeight="1" x14ac:dyDescent="0.25">
      <c r="AY496" s="394"/>
      <c r="AZ496" s="398"/>
      <c r="BA496" s="398"/>
      <c r="BB496" s="398"/>
      <c r="BC496" s="397"/>
      <c r="BD496" s="397"/>
    </row>
    <row r="497" spans="51:56" ht="11.25" customHeight="1" x14ac:dyDescent="0.25">
      <c r="AY497" s="394"/>
      <c r="AZ497" s="398"/>
      <c r="BA497" s="398"/>
      <c r="BB497" s="398"/>
      <c r="BC497" s="397"/>
      <c r="BD497" s="397"/>
    </row>
    <row r="498" spans="51:56" ht="11.25" customHeight="1" x14ac:dyDescent="0.25">
      <c r="AY498" s="394"/>
      <c r="AZ498" s="398"/>
      <c r="BA498" s="398"/>
      <c r="BB498" s="398"/>
      <c r="BC498" s="397"/>
      <c r="BD498" s="397"/>
    </row>
    <row r="499" spans="51:56" ht="11.25" customHeight="1" x14ac:dyDescent="0.25">
      <c r="AY499" s="394"/>
      <c r="AZ499" s="398"/>
      <c r="BA499" s="398"/>
      <c r="BB499" s="398"/>
      <c r="BC499" s="397"/>
      <c r="BD499" s="397"/>
    </row>
    <row r="500" spans="51:56" ht="11.25" customHeight="1" x14ac:dyDescent="0.25">
      <c r="AY500" s="394"/>
      <c r="AZ500" s="398"/>
      <c r="BA500" s="398"/>
      <c r="BB500" s="398"/>
      <c r="BC500" s="397"/>
      <c r="BD500" s="397"/>
    </row>
    <row r="501" spans="51:56" ht="11.25" customHeight="1" x14ac:dyDescent="0.25">
      <c r="AY501" s="394"/>
      <c r="AZ501" s="398"/>
      <c r="BA501" s="398"/>
      <c r="BB501" s="398"/>
      <c r="BC501" s="397"/>
      <c r="BD501" s="397"/>
    </row>
    <row r="502" spans="51:56" ht="11.25" customHeight="1" x14ac:dyDescent="0.25">
      <c r="AY502" s="394"/>
      <c r="AZ502" s="398"/>
      <c r="BA502" s="398"/>
      <c r="BB502" s="398"/>
      <c r="BC502" s="397"/>
      <c r="BD502" s="397"/>
    </row>
    <row r="503" spans="51:56" ht="11.25" customHeight="1" x14ac:dyDescent="0.25">
      <c r="AY503" s="394"/>
      <c r="AZ503" s="398"/>
      <c r="BA503" s="398"/>
      <c r="BB503" s="398"/>
      <c r="BC503" s="397"/>
      <c r="BD503" s="397"/>
    </row>
    <row r="504" spans="51:56" ht="11.25" customHeight="1" x14ac:dyDescent="0.25">
      <c r="AY504" s="394"/>
      <c r="AZ504" s="398"/>
      <c r="BA504" s="398"/>
      <c r="BB504" s="398"/>
      <c r="BC504" s="397"/>
      <c r="BD504" s="397"/>
    </row>
    <row r="505" spans="51:56" ht="11.25" customHeight="1" x14ac:dyDescent="0.25">
      <c r="AY505" s="394"/>
      <c r="AZ505" s="398"/>
      <c r="BA505" s="398"/>
      <c r="BB505" s="398"/>
      <c r="BC505" s="397"/>
      <c r="BD505" s="397"/>
    </row>
    <row r="506" spans="51:56" ht="11.25" customHeight="1" x14ac:dyDescent="0.25">
      <c r="AY506" s="394"/>
      <c r="AZ506" s="398"/>
      <c r="BA506" s="398"/>
      <c r="BB506" s="398"/>
      <c r="BC506" s="397"/>
      <c r="BD506" s="397"/>
    </row>
    <row r="507" spans="51:56" ht="11.25" customHeight="1" x14ac:dyDescent="0.25">
      <c r="AY507" s="394"/>
      <c r="AZ507" s="398"/>
      <c r="BA507" s="398"/>
      <c r="BB507" s="398"/>
      <c r="BC507" s="397"/>
      <c r="BD507" s="397"/>
    </row>
    <row r="508" spans="51:56" ht="11.25" customHeight="1" x14ac:dyDescent="0.25">
      <c r="AY508" s="394"/>
      <c r="AZ508" s="398"/>
      <c r="BA508" s="398"/>
      <c r="BB508" s="398"/>
      <c r="BC508" s="397"/>
      <c r="BD508" s="397"/>
    </row>
    <row r="509" spans="51:56" ht="11.25" customHeight="1" x14ac:dyDescent="0.25">
      <c r="AY509" s="394"/>
      <c r="AZ509" s="398"/>
      <c r="BA509" s="398"/>
      <c r="BB509" s="398"/>
      <c r="BC509" s="397"/>
      <c r="BD509" s="397"/>
    </row>
    <row r="510" spans="51:56" ht="11.25" customHeight="1" x14ac:dyDescent="0.25">
      <c r="AY510" s="394"/>
      <c r="AZ510" s="398"/>
      <c r="BA510" s="398"/>
      <c r="BB510" s="398"/>
      <c r="BC510" s="397"/>
      <c r="BD510" s="397"/>
    </row>
    <row r="511" spans="51:56" ht="11.25" customHeight="1" x14ac:dyDescent="0.25">
      <c r="AY511" s="394"/>
      <c r="AZ511" s="398"/>
      <c r="BA511" s="398"/>
      <c r="BB511" s="398"/>
      <c r="BC511" s="397"/>
      <c r="BD511" s="397"/>
    </row>
    <row r="512" spans="51:56" ht="11.25" customHeight="1" x14ac:dyDescent="0.25">
      <c r="AY512" s="394"/>
      <c r="AZ512" s="398"/>
      <c r="BA512" s="398"/>
      <c r="BB512" s="398"/>
      <c r="BC512" s="397"/>
      <c r="BD512" s="397"/>
    </row>
    <row r="513" spans="52:56" ht="11.25" customHeight="1" x14ac:dyDescent="0.25">
      <c r="AZ513" s="398"/>
      <c r="BA513" s="398"/>
      <c r="BB513" s="398"/>
      <c r="BC513" s="397"/>
      <c r="BD513" s="397"/>
    </row>
    <row r="514" spans="52:56" ht="11.25" customHeight="1" x14ac:dyDescent="0.25">
      <c r="AZ514" s="398"/>
      <c r="BA514" s="398"/>
      <c r="BB514" s="398"/>
      <c r="BC514" s="397"/>
      <c r="BD514" s="397"/>
    </row>
    <row r="515" spans="52:56" ht="11.25" customHeight="1" x14ac:dyDescent="0.25">
      <c r="AZ515" s="398"/>
      <c r="BA515" s="398"/>
      <c r="BB515" s="398"/>
      <c r="BC515" s="397"/>
      <c r="BD515" s="397"/>
    </row>
    <row r="516" spans="52:56" ht="11.25" customHeight="1" x14ac:dyDescent="0.25">
      <c r="AZ516" s="398"/>
      <c r="BA516" s="398"/>
      <c r="BB516" s="398"/>
      <c r="BC516" s="397"/>
      <c r="BD516" s="397"/>
    </row>
    <row r="517" spans="52:56" ht="11.25" customHeight="1" x14ac:dyDescent="0.25">
      <c r="AZ517" s="398"/>
      <c r="BA517" s="398"/>
      <c r="BB517" s="398"/>
      <c r="BC517" s="397"/>
      <c r="BD517" s="397"/>
    </row>
    <row r="518" spans="52:56" ht="11.25" customHeight="1" x14ac:dyDescent="0.25">
      <c r="AZ518" s="398"/>
      <c r="BA518" s="398"/>
      <c r="BB518" s="398"/>
      <c r="BC518" s="397"/>
      <c r="BD518" s="397"/>
    </row>
    <row r="519" spans="52:56" ht="11.25" customHeight="1" x14ac:dyDescent="0.25">
      <c r="AZ519" s="398"/>
      <c r="BA519" s="398"/>
      <c r="BB519" s="398"/>
      <c r="BC519" s="397"/>
      <c r="BD519" s="397"/>
    </row>
    <row r="520" spans="52:56" ht="11.25" customHeight="1" x14ac:dyDescent="0.25">
      <c r="AZ520" s="398"/>
      <c r="BA520" s="398"/>
      <c r="BB520" s="398"/>
      <c r="BC520" s="397"/>
      <c r="BD520" s="397"/>
    </row>
    <row r="521" spans="52:56" ht="11.25" customHeight="1" x14ac:dyDescent="0.25">
      <c r="AZ521" s="398"/>
      <c r="BA521" s="398"/>
      <c r="BB521" s="398"/>
      <c r="BC521" s="397"/>
      <c r="BD521" s="397"/>
    </row>
    <row r="522" spans="52:56" ht="11.25" customHeight="1" x14ac:dyDescent="0.25">
      <c r="AZ522" s="398"/>
      <c r="BA522" s="398"/>
      <c r="BB522" s="398"/>
      <c r="BC522" s="397"/>
      <c r="BD522" s="397"/>
    </row>
    <row r="523" spans="52:56" ht="11.25" customHeight="1" x14ac:dyDescent="0.25">
      <c r="AZ523" s="398"/>
      <c r="BA523" s="398"/>
      <c r="BB523" s="398"/>
      <c r="BC523" s="397"/>
      <c r="BD523" s="397"/>
    </row>
    <row r="524" spans="52:56" ht="11.25" customHeight="1" x14ac:dyDescent="0.25">
      <c r="AZ524" s="398"/>
      <c r="BA524" s="398"/>
      <c r="BB524" s="398"/>
      <c r="BC524" s="397"/>
      <c r="BD524" s="397"/>
    </row>
    <row r="525" spans="52:56" ht="11.25" customHeight="1" x14ac:dyDescent="0.25">
      <c r="AZ525" s="398"/>
      <c r="BA525" s="398"/>
      <c r="BB525" s="398"/>
      <c r="BC525" s="397"/>
      <c r="BD525" s="397"/>
    </row>
    <row r="526" spans="52:56" ht="11.25" customHeight="1" x14ac:dyDescent="0.25">
      <c r="AZ526" s="398"/>
      <c r="BA526" s="398"/>
      <c r="BB526" s="398"/>
      <c r="BC526" s="397"/>
      <c r="BD526" s="397"/>
    </row>
    <row r="527" spans="52:56" ht="11.25" customHeight="1" x14ac:dyDescent="0.25">
      <c r="AZ527" s="398"/>
      <c r="BA527" s="398"/>
      <c r="BB527" s="398"/>
      <c r="BC527" s="397"/>
      <c r="BD527" s="397"/>
    </row>
    <row r="528" spans="52:56" ht="11.25" customHeight="1" x14ac:dyDescent="0.25">
      <c r="AZ528" s="398"/>
      <c r="BA528" s="398"/>
      <c r="BB528" s="398"/>
      <c r="BC528" s="397"/>
      <c r="BD528" s="397"/>
    </row>
    <row r="529" spans="52:56" ht="11.25" customHeight="1" x14ac:dyDescent="0.25">
      <c r="AZ529" s="398"/>
      <c r="BA529" s="398"/>
      <c r="BB529" s="398"/>
      <c r="BC529" s="397"/>
      <c r="BD529" s="397"/>
    </row>
    <row r="530" spans="52:56" ht="11.25" customHeight="1" x14ac:dyDescent="0.25">
      <c r="AZ530" s="398"/>
      <c r="BA530" s="398"/>
      <c r="BB530" s="398"/>
      <c r="BC530" s="397"/>
      <c r="BD530" s="397"/>
    </row>
    <row r="531" spans="52:56" ht="11.25" customHeight="1" x14ac:dyDescent="0.25">
      <c r="AZ531" s="398"/>
      <c r="BA531" s="398"/>
      <c r="BB531" s="398"/>
      <c r="BC531" s="397"/>
      <c r="BD531" s="397"/>
    </row>
    <row r="532" spans="52:56" ht="11.25" customHeight="1" x14ac:dyDescent="0.25">
      <c r="AZ532" s="398"/>
      <c r="BA532" s="398"/>
      <c r="BB532" s="398"/>
      <c r="BC532" s="397"/>
      <c r="BD532" s="397"/>
    </row>
    <row r="533" spans="52:56" ht="11.25" customHeight="1" x14ac:dyDescent="0.25">
      <c r="AZ533" s="398"/>
      <c r="BA533" s="398"/>
      <c r="BB533" s="398"/>
      <c r="BC533" s="397"/>
      <c r="BD533" s="397"/>
    </row>
    <row r="534" spans="52:56" ht="11.25" customHeight="1" x14ac:dyDescent="0.25">
      <c r="AZ534" s="398"/>
      <c r="BA534" s="398"/>
      <c r="BB534" s="398"/>
      <c r="BC534" s="397"/>
      <c r="BD534" s="397"/>
    </row>
    <row r="535" spans="52:56" ht="11.25" customHeight="1" x14ac:dyDescent="0.25">
      <c r="AZ535" s="398"/>
      <c r="BA535" s="398"/>
      <c r="BB535" s="398"/>
      <c r="BC535" s="397"/>
      <c r="BD535" s="397"/>
    </row>
    <row r="536" spans="52:56" ht="11.25" customHeight="1" x14ac:dyDescent="0.25">
      <c r="AZ536" s="398"/>
      <c r="BA536" s="398"/>
      <c r="BB536" s="398"/>
      <c r="BC536" s="397"/>
      <c r="BD536" s="397"/>
    </row>
    <row r="537" spans="52:56" ht="11.25" customHeight="1" x14ac:dyDescent="0.25">
      <c r="AZ537" s="398"/>
      <c r="BA537" s="398"/>
      <c r="BB537" s="398"/>
      <c r="BC537" s="397"/>
      <c r="BD537" s="397"/>
    </row>
    <row r="538" spans="52:56" ht="11.25" customHeight="1" x14ac:dyDescent="0.25">
      <c r="AZ538" s="398"/>
      <c r="BA538" s="398"/>
      <c r="BB538" s="398"/>
      <c r="BC538" s="397"/>
      <c r="BD538" s="397"/>
    </row>
    <row r="539" spans="52:56" ht="11.25" customHeight="1" x14ac:dyDescent="0.25">
      <c r="AZ539" s="398"/>
      <c r="BA539" s="398"/>
      <c r="BB539" s="398"/>
      <c r="BC539" s="397"/>
      <c r="BD539" s="397"/>
    </row>
    <row r="540" spans="52:56" ht="11.25" customHeight="1" x14ac:dyDescent="0.25">
      <c r="AZ540" s="398"/>
      <c r="BA540" s="398"/>
      <c r="BB540" s="398"/>
      <c r="BC540" s="397"/>
      <c r="BD540" s="397"/>
    </row>
    <row r="541" spans="52:56" ht="11.25" customHeight="1" x14ac:dyDescent="0.25">
      <c r="AZ541" s="398"/>
      <c r="BA541" s="398"/>
      <c r="BB541" s="398"/>
      <c r="BC541" s="397"/>
      <c r="BD541" s="397"/>
    </row>
    <row r="542" spans="52:56" ht="11.25" customHeight="1" x14ac:dyDescent="0.25">
      <c r="AZ542" s="398"/>
      <c r="BA542" s="398"/>
      <c r="BB542" s="398"/>
      <c r="BC542" s="397"/>
      <c r="BD542" s="397"/>
    </row>
    <row r="543" spans="52:56" ht="11.25" customHeight="1" x14ac:dyDescent="0.25">
      <c r="AZ543" s="398"/>
      <c r="BA543" s="398"/>
      <c r="BB543" s="398"/>
      <c r="BC543" s="397"/>
      <c r="BD543" s="397"/>
    </row>
    <row r="544" spans="52:56" ht="11.25" customHeight="1" x14ac:dyDescent="0.25">
      <c r="AZ544" s="398"/>
      <c r="BA544" s="398"/>
      <c r="BB544" s="398"/>
      <c r="BC544" s="397"/>
      <c r="BD544" s="397"/>
    </row>
    <row r="545" spans="52:56" ht="11.25" customHeight="1" x14ac:dyDescent="0.25">
      <c r="AZ545" s="398"/>
      <c r="BA545" s="398"/>
      <c r="BB545" s="398"/>
      <c r="BC545" s="397"/>
      <c r="BD545" s="397"/>
    </row>
    <row r="546" spans="52:56" ht="11.25" customHeight="1" x14ac:dyDescent="0.25">
      <c r="AZ546" s="398"/>
      <c r="BA546" s="398"/>
      <c r="BB546" s="398"/>
      <c r="BC546" s="397"/>
      <c r="BD546" s="397"/>
    </row>
    <row r="547" spans="52:56" ht="11.25" customHeight="1" x14ac:dyDescent="0.25">
      <c r="AZ547" s="398"/>
      <c r="BA547" s="398"/>
      <c r="BB547" s="398"/>
      <c r="BC547" s="397"/>
      <c r="BD547" s="397"/>
    </row>
    <row r="548" spans="52:56" ht="11.25" customHeight="1" x14ac:dyDescent="0.25">
      <c r="AZ548" s="398"/>
      <c r="BA548" s="398"/>
      <c r="BB548" s="398"/>
      <c r="BC548" s="397"/>
      <c r="BD548" s="397"/>
    </row>
    <row r="549" spans="52:56" ht="11.25" customHeight="1" x14ac:dyDescent="0.25">
      <c r="AZ549" s="398"/>
      <c r="BA549" s="398"/>
      <c r="BB549" s="398"/>
      <c r="BC549" s="397"/>
      <c r="BD549" s="397"/>
    </row>
    <row r="550" spans="52:56" ht="11.25" customHeight="1" x14ac:dyDescent="0.25">
      <c r="AZ550" s="398"/>
      <c r="BA550" s="398"/>
      <c r="BB550" s="398"/>
      <c r="BC550" s="397"/>
      <c r="BD550" s="397"/>
    </row>
    <row r="551" spans="52:56" ht="11.25" customHeight="1" x14ac:dyDescent="0.25">
      <c r="AZ551" s="398"/>
      <c r="BA551" s="398"/>
      <c r="BB551" s="398"/>
      <c r="BC551" s="397"/>
      <c r="BD551" s="397"/>
    </row>
    <row r="552" spans="52:56" ht="11.25" customHeight="1" x14ac:dyDescent="0.25">
      <c r="AZ552" s="398"/>
      <c r="BA552" s="398"/>
      <c r="BB552" s="398"/>
      <c r="BC552" s="397"/>
      <c r="BD552" s="397"/>
    </row>
    <row r="553" spans="52:56" ht="11.25" customHeight="1" x14ac:dyDescent="0.25">
      <c r="AZ553" s="398"/>
      <c r="BA553" s="398"/>
      <c r="BB553" s="398"/>
      <c r="BC553" s="397"/>
      <c r="BD553" s="397"/>
    </row>
    <row r="554" spans="52:56" ht="11.25" customHeight="1" x14ac:dyDescent="0.25">
      <c r="AZ554" s="398"/>
      <c r="BA554" s="398"/>
      <c r="BB554" s="398"/>
      <c r="BC554" s="397"/>
      <c r="BD554" s="397"/>
    </row>
    <row r="555" spans="52:56" ht="11.25" customHeight="1" x14ac:dyDescent="0.25">
      <c r="AZ555" s="398"/>
      <c r="BA555" s="398"/>
      <c r="BB555" s="398"/>
      <c r="BC555" s="397"/>
      <c r="BD555" s="397"/>
    </row>
    <row r="556" spans="52:56" ht="11.25" customHeight="1" x14ac:dyDescent="0.25">
      <c r="AZ556" s="398"/>
      <c r="BA556" s="398"/>
      <c r="BB556" s="398"/>
      <c r="BC556" s="397"/>
      <c r="BD556" s="397"/>
    </row>
    <row r="557" spans="52:56" ht="11.25" customHeight="1" x14ac:dyDescent="0.25">
      <c r="AZ557" s="398"/>
      <c r="BA557" s="398"/>
      <c r="BB557" s="398"/>
      <c r="BC557" s="397"/>
      <c r="BD557" s="397"/>
    </row>
    <row r="558" spans="52:56" ht="11.25" customHeight="1" x14ac:dyDescent="0.25">
      <c r="AZ558" s="398"/>
      <c r="BA558" s="398"/>
      <c r="BB558" s="398"/>
      <c r="BC558" s="397"/>
      <c r="BD558" s="397"/>
    </row>
    <row r="559" spans="52:56" ht="11.25" customHeight="1" x14ac:dyDescent="0.25">
      <c r="AZ559" s="398"/>
      <c r="BA559" s="398"/>
      <c r="BB559" s="398"/>
      <c r="BC559" s="397"/>
      <c r="BD559" s="397"/>
    </row>
    <row r="560" spans="52:56" ht="11.25" customHeight="1" x14ac:dyDescent="0.25">
      <c r="AZ560" s="398"/>
      <c r="BA560" s="398"/>
      <c r="BB560" s="398"/>
      <c r="BC560" s="397"/>
      <c r="BD560" s="397"/>
    </row>
    <row r="561" spans="52:56" ht="11.25" customHeight="1" x14ac:dyDescent="0.25">
      <c r="AZ561" s="398"/>
      <c r="BA561" s="398"/>
      <c r="BB561" s="398"/>
      <c r="BC561" s="397"/>
      <c r="BD561" s="397"/>
    </row>
    <row r="562" spans="52:56" ht="11.25" customHeight="1" x14ac:dyDescent="0.25">
      <c r="AZ562" s="398"/>
      <c r="BA562" s="398"/>
      <c r="BB562" s="398"/>
      <c r="BC562" s="397"/>
      <c r="BD562" s="397"/>
    </row>
    <row r="563" spans="52:56" ht="11.25" customHeight="1" x14ac:dyDescent="0.25">
      <c r="AZ563" s="398"/>
      <c r="BA563" s="398"/>
      <c r="BB563" s="398"/>
      <c r="BC563" s="397"/>
      <c r="BD563" s="397"/>
    </row>
    <row r="564" spans="52:56" ht="11.25" customHeight="1" x14ac:dyDescent="0.25">
      <c r="AZ564" s="398"/>
      <c r="BA564" s="398"/>
      <c r="BB564" s="398"/>
      <c r="BC564" s="397"/>
      <c r="BD564" s="397"/>
    </row>
    <row r="565" spans="52:56" ht="11.25" customHeight="1" x14ac:dyDescent="0.25">
      <c r="AZ565" s="398"/>
      <c r="BA565" s="398"/>
      <c r="BB565" s="398"/>
      <c r="BC565" s="397"/>
      <c r="BD565" s="397"/>
    </row>
    <row r="566" spans="52:56" ht="11.25" customHeight="1" x14ac:dyDescent="0.25">
      <c r="AZ566" s="398"/>
      <c r="BA566" s="398"/>
      <c r="BB566" s="398"/>
      <c r="BC566" s="397"/>
      <c r="BD566" s="397"/>
    </row>
    <row r="567" spans="52:56" ht="11.25" customHeight="1" x14ac:dyDescent="0.25">
      <c r="AZ567" s="398"/>
      <c r="BA567" s="398"/>
      <c r="BB567" s="398"/>
      <c r="BC567" s="397"/>
      <c r="BD567" s="397"/>
    </row>
    <row r="568" spans="52:56" ht="11.25" customHeight="1" x14ac:dyDescent="0.25">
      <c r="AZ568" s="398"/>
      <c r="BA568" s="398"/>
      <c r="BB568" s="398"/>
      <c r="BC568" s="397"/>
      <c r="BD568" s="397"/>
    </row>
    <row r="569" spans="52:56" ht="11.25" customHeight="1" x14ac:dyDescent="0.25">
      <c r="AZ569" s="398"/>
      <c r="BA569" s="398"/>
      <c r="BB569" s="398"/>
      <c r="BC569" s="397"/>
      <c r="BD569" s="397"/>
    </row>
    <row r="570" spans="52:56" ht="11.25" customHeight="1" x14ac:dyDescent="0.25">
      <c r="AZ570" s="398"/>
      <c r="BA570" s="398"/>
      <c r="BB570" s="398"/>
      <c r="BC570" s="397"/>
      <c r="BD570" s="397"/>
    </row>
    <row r="571" spans="52:56" ht="11.25" customHeight="1" x14ac:dyDescent="0.25">
      <c r="AZ571" s="398"/>
      <c r="BA571" s="398"/>
      <c r="BB571" s="398"/>
      <c r="BC571" s="397"/>
      <c r="BD571" s="397"/>
    </row>
    <row r="572" spans="52:56" ht="11.25" customHeight="1" x14ac:dyDescent="0.25">
      <c r="AZ572" s="398"/>
      <c r="BA572" s="398"/>
      <c r="BB572" s="398"/>
      <c r="BC572" s="397"/>
      <c r="BD572" s="397"/>
    </row>
    <row r="573" spans="52:56" ht="11.25" customHeight="1" x14ac:dyDescent="0.25">
      <c r="AZ573" s="398"/>
      <c r="BA573" s="398"/>
      <c r="BB573" s="398"/>
      <c r="BC573" s="397"/>
      <c r="BD573" s="397"/>
    </row>
    <row r="574" spans="52:56" ht="11.25" customHeight="1" x14ac:dyDescent="0.25">
      <c r="AZ574" s="398"/>
      <c r="BA574" s="398"/>
      <c r="BB574" s="398"/>
      <c r="BC574" s="397"/>
      <c r="BD574" s="397"/>
    </row>
    <row r="575" spans="52:56" ht="11.25" customHeight="1" x14ac:dyDescent="0.25">
      <c r="AZ575" s="398"/>
      <c r="BA575" s="398"/>
      <c r="BB575" s="398"/>
      <c r="BC575" s="397"/>
      <c r="BD575" s="397"/>
    </row>
    <row r="576" spans="52:56" ht="11.25" customHeight="1" x14ac:dyDescent="0.25">
      <c r="AZ576" s="398"/>
      <c r="BA576" s="398"/>
      <c r="BB576" s="398"/>
      <c r="BC576" s="397"/>
      <c r="BD576" s="397"/>
    </row>
    <row r="577" spans="52:56" ht="11.25" customHeight="1" x14ac:dyDescent="0.25">
      <c r="AZ577" s="398"/>
      <c r="BA577" s="398"/>
      <c r="BB577" s="398"/>
      <c r="BC577" s="397"/>
      <c r="BD577" s="397"/>
    </row>
    <row r="578" spans="52:56" ht="11.25" customHeight="1" x14ac:dyDescent="0.25">
      <c r="AZ578" s="398"/>
      <c r="BA578" s="398"/>
      <c r="BB578" s="398"/>
      <c r="BC578" s="397"/>
      <c r="BD578" s="397"/>
    </row>
    <row r="579" spans="52:56" ht="11.25" customHeight="1" x14ac:dyDescent="0.25">
      <c r="AZ579" s="398"/>
      <c r="BA579" s="398"/>
      <c r="BB579" s="398"/>
      <c r="BC579" s="397"/>
      <c r="BD579" s="397"/>
    </row>
    <row r="580" spans="52:56" ht="11.25" customHeight="1" x14ac:dyDescent="0.25">
      <c r="AZ580" s="398"/>
      <c r="BA580" s="398"/>
      <c r="BB580" s="398"/>
      <c r="BC580" s="397"/>
      <c r="BD580" s="397"/>
    </row>
    <row r="581" spans="52:56" ht="11.25" customHeight="1" x14ac:dyDescent="0.25">
      <c r="AZ581" s="398"/>
      <c r="BA581" s="398"/>
      <c r="BB581" s="398"/>
      <c r="BC581" s="397"/>
      <c r="BD581" s="397"/>
    </row>
    <row r="582" spans="52:56" ht="11.25" customHeight="1" x14ac:dyDescent="0.25">
      <c r="AZ582" s="398"/>
      <c r="BA582" s="398"/>
      <c r="BB582" s="398"/>
      <c r="BC582" s="397"/>
      <c r="BD582" s="397"/>
    </row>
    <row r="583" spans="52:56" ht="11.25" customHeight="1" x14ac:dyDescent="0.25">
      <c r="AZ583" s="398"/>
      <c r="BA583" s="398"/>
      <c r="BB583" s="398"/>
      <c r="BC583" s="397"/>
      <c r="BD583" s="397"/>
    </row>
    <row r="584" spans="52:56" ht="11.25" customHeight="1" x14ac:dyDescent="0.25">
      <c r="AZ584" s="398"/>
      <c r="BA584" s="398"/>
      <c r="BB584" s="398"/>
      <c r="BC584" s="397"/>
      <c r="BD584" s="397"/>
    </row>
    <row r="585" spans="52:56" ht="11.25" customHeight="1" x14ac:dyDescent="0.25">
      <c r="AZ585" s="398"/>
      <c r="BA585" s="398"/>
      <c r="BB585" s="398"/>
      <c r="BC585" s="397"/>
      <c r="BD585" s="397"/>
    </row>
    <row r="586" spans="52:56" ht="11.25" customHeight="1" x14ac:dyDescent="0.25">
      <c r="AZ586" s="398"/>
      <c r="BA586" s="398"/>
      <c r="BB586" s="398"/>
      <c r="BC586" s="397"/>
      <c r="BD586" s="397"/>
    </row>
    <row r="587" spans="52:56" ht="11.25" customHeight="1" x14ac:dyDescent="0.25">
      <c r="AZ587" s="398"/>
      <c r="BA587" s="398"/>
      <c r="BB587" s="398"/>
      <c r="BC587" s="397"/>
      <c r="BD587" s="397"/>
    </row>
    <row r="588" spans="52:56" ht="11.25" customHeight="1" x14ac:dyDescent="0.25">
      <c r="AZ588" s="398"/>
      <c r="BA588" s="398"/>
      <c r="BB588" s="398"/>
      <c r="BC588" s="397"/>
      <c r="BD588" s="397"/>
    </row>
    <row r="589" spans="52:56" ht="11.25" customHeight="1" x14ac:dyDescent="0.25">
      <c r="AZ589" s="398"/>
      <c r="BA589" s="398"/>
      <c r="BB589" s="398"/>
      <c r="BC589" s="397"/>
      <c r="BD589" s="397"/>
    </row>
    <row r="590" spans="52:56" ht="11.25" customHeight="1" x14ac:dyDescent="0.25">
      <c r="AZ590" s="398"/>
      <c r="BA590" s="398"/>
      <c r="BB590" s="398"/>
      <c r="BC590" s="397"/>
      <c r="BD590" s="397"/>
    </row>
    <row r="591" spans="52:56" ht="11.25" customHeight="1" x14ac:dyDescent="0.25">
      <c r="AZ591" s="398"/>
      <c r="BA591" s="398"/>
      <c r="BB591" s="398"/>
      <c r="BC591" s="397"/>
      <c r="BD591" s="397"/>
    </row>
    <row r="592" spans="52:56" ht="11.25" customHeight="1" x14ac:dyDescent="0.25">
      <c r="AZ592" s="398"/>
      <c r="BA592" s="398"/>
      <c r="BB592" s="398"/>
      <c r="BC592" s="397"/>
      <c r="BD592" s="397"/>
    </row>
    <row r="593" spans="52:56" ht="11.25" customHeight="1" x14ac:dyDescent="0.25">
      <c r="AZ593" s="398"/>
      <c r="BA593" s="398"/>
      <c r="BB593" s="398"/>
      <c r="BC593" s="397"/>
      <c r="BD593" s="397"/>
    </row>
    <row r="594" spans="52:56" ht="11.25" customHeight="1" x14ac:dyDescent="0.25">
      <c r="AZ594" s="398"/>
      <c r="BA594" s="398"/>
      <c r="BB594" s="398"/>
      <c r="BC594" s="397"/>
      <c r="BD594" s="397"/>
    </row>
    <row r="595" spans="52:56" ht="11.25" customHeight="1" x14ac:dyDescent="0.25">
      <c r="AZ595" s="398"/>
      <c r="BA595" s="398"/>
      <c r="BB595" s="398"/>
      <c r="BC595" s="397"/>
      <c r="BD595" s="397"/>
    </row>
    <row r="596" spans="52:56" ht="11.25" customHeight="1" x14ac:dyDescent="0.25">
      <c r="AZ596" s="398"/>
      <c r="BA596" s="398"/>
      <c r="BB596" s="398"/>
      <c r="BC596" s="397"/>
      <c r="BD596" s="397"/>
    </row>
    <row r="597" spans="52:56" ht="11.25" customHeight="1" x14ac:dyDescent="0.25">
      <c r="AZ597" s="398"/>
      <c r="BA597" s="398"/>
      <c r="BB597" s="398"/>
      <c r="BC597" s="397"/>
      <c r="BD597" s="397"/>
    </row>
    <row r="598" spans="52:56" ht="11.25" customHeight="1" x14ac:dyDescent="0.25">
      <c r="AZ598" s="398"/>
      <c r="BA598" s="398"/>
      <c r="BB598" s="398"/>
      <c r="BC598" s="397"/>
      <c r="BD598" s="397"/>
    </row>
    <row r="599" spans="52:56" ht="11.25" customHeight="1" x14ac:dyDescent="0.25">
      <c r="AZ599" s="398"/>
      <c r="BA599" s="398"/>
      <c r="BB599" s="398"/>
      <c r="BC599" s="397"/>
      <c r="BD599" s="397"/>
    </row>
    <row r="600" spans="52:56" ht="11.25" customHeight="1" x14ac:dyDescent="0.25">
      <c r="AZ600" s="398"/>
      <c r="BA600" s="398"/>
      <c r="BB600" s="398"/>
      <c r="BC600" s="397"/>
      <c r="BD600" s="397"/>
    </row>
    <row r="601" spans="52:56" ht="11.25" customHeight="1" x14ac:dyDescent="0.25">
      <c r="AZ601" s="398"/>
      <c r="BA601" s="398"/>
      <c r="BB601" s="398"/>
      <c r="BC601" s="397"/>
      <c r="BD601" s="397"/>
    </row>
    <row r="602" spans="52:56" ht="11.25" customHeight="1" x14ac:dyDescent="0.25">
      <c r="AZ602" s="398"/>
      <c r="BA602" s="398"/>
      <c r="BB602" s="398"/>
      <c r="BC602" s="397"/>
      <c r="BD602" s="397"/>
    </row>
    <row r="603" spans="52:56" ht="11.25" customHeight="1" x14ac:dyDescent="0.25">
      <c r="AZ603" s="398"/>
      <c r="BA603" s="398"/>
      <c r="BB603" s="398"/>
      <c r="BC603" s="397"/>
      <c r="BD603" s="397"/>
    </row>
    <row r="604" spans="52:56" ht="11.25" customHeight="1" x14ac:dyDescent="0.25">
      <c r="AZ604" s="398"/>
      <c r="BA604" s="398"/>
      <c r="BB604" s="398"/>
      <c r="BC604" s="397"/>
      <c r="BD604" s="397"/>
    </row>
    <row r="605" spans="52:56" ht="11.25" customHeight="1" x14ac:dyDescent="0.25">
      <c r="AZ605" s="398"/>
      <c r="BA605" s="398"/>
      <c r="BB605" s="398"/>
      <c r="BC605" s="397"/>
      <c r="BD605" s="397"/>
    </row>
    <row r="606" spans="52:56" ht="11.25" customHeight="1" x14ac:dyDescent="0.25">
      <c r="AZ606" s="398"/>
      <c r="BA606" s="398"/>
      <c r="BB606" s="398"/>
      <c r="BC606" s="397"/>
      <c r="BD606" s="397"/>
    </row>
    <row r="607" spans="52:56" ht="11.25" customHeight="1" x14ac:dyDescent="0.25">
      <c r="AZ607" s="398"/>
      <c r="BA607" s="398"/>
      <c r="BB607" s="398"/>
      <c r="BC607" s="397"/>
      <c r="BD607" s="397"/>
    </row>
    <row r="608" spans="52:56" ht="11.25" customHeight="1" x14ac:dyDescent="0.25">
      <c r="AZ608" s="398"/>
      <c r="BA608" s="398"/>
      <c r="BB608" s="398"/>
      <c r="BC608" s="397"/>
      <c r="BD608" s="397"/>
    </row>
    <row r="609" spans="52:56" ht="11.25" customHeight="1" x14ac:dyDescent="0.25">
      <c r="AZ609" s="398"/>
      <c r="BA609" s="398"/>
      <c r="BB609" s="398"/>
      <c r="BC609" s="397"/>
      <c r="BD609" s="397"/>
    </row>
    <row r="610" spans="52:56" ht="11.25" customHeight="1" x14ac:dyDescent="0.25">
      <c r="AZ610" s="398"/>
      <c r="BA610" s="398"/>
      <c r="BB610" s="398"/>
      <c r="BC610" s="397"/>
      <c r="BD610" s="397"/>
    </row>
    <row r="611" spans="52:56" ht="11.25" customHeight="1" x14ac:dyDescent="0.25">
      <c r="AZ611" s="398"/>
      <c r="BA611" s="398"/>
      <c r="BB611" s="398"/>
      <c r="BC611" s="397"/>
      <c r="BD611" s="397"/>
    </row>
    <row r="612" spans="52:56" ht="11.25" customHeight="1" x14ac:dyDescent="0.25">
      <c r="AZ612" s="398"/>
      <c r="BA612" s="398"/>
      <c r="BB612" s="398"/>
      <c r="BC612" s="397"/>
      <c r="BD612" s="397"/>
    </row>
    <row r="613" spans="52:56" ht="11.25" customHeight="1" x14ac:dyDescent="0.25">
      <c r="AZ613" s="398"/>
      <c r="BA613" s="398"/>
      <c r="BB613" s="398"/>
      <c r="BC613" s="397"/>
      <c r="BD613" s="397"/>
    </row>
    <row r="614" spans="52:56" ht="11.25" customHeight="1" x14ac:dyDescent="0.25">
      <c r="AZ614" s="398"/>
      <c r="BA614" s="398"/>
      <c r="BB614" s="398"/>
      <c r="BC614" s="397"/>
      <c r="BD614" s="397"/>
    </row>
    <row r="615" spans="52:56" ht="11.25" customHeight="1" x14ac:dyDescent="0.25">
      <c r="AZ615" s="398"/>
      <c r="BA615" s="398"/>
      <c r="BB615" s="398"/>
      <c r="BC615" s="397"/>
      <c r="BD615" s="397"/>
    </row>
    <row r="616" spans="52:56" ht="11.25" customHeight="1" x14ac:dyDescent="0.25">
      <c r="AZ616" s="398"/>
      <c r="BA616" s="398"/>
      <c r="BB616" s="398"/>
      <c r="BC616" s="397"/>
      <c r="BD616" s="397"/>
    </row>
    <row r="617" spans="52:56" ht="11.25" customHeight="1" x14ac:dyDescent="0.25">
      <c r="AZ617" s="398"/>
      <c r="BA617" s="398"/>
      <c r="BB617" s="398"/>
      <c r="BC617" s="397"/>
      <c r="BD617" s="397"/>
    </row>
    <row r="618" spans="52:56" ht="11.25" customHeight="1" x14ac:dyDescent="0.25">
      <c r="AZ618" s="398"/>
      <c r="BA618" s="398"/>
      <c r="BB618" s="398"/>
      <c r="BC618" s="397"/>
      <c r="BD618" s="397"/>
    </row>
    <row r="619" spans="52:56" ht="11.25" customHeight="1" x14ac:dyDescent="0.25">
      <c r="AZ619" s="398"/>
      <c r="BA619" s="398"/>
      <c r="BB619" s="398"/>
      <c r="BC619" s="397"/>
      <c r="BD619" s="397"/>
    </row>
    <row r="620" spans="52:56" ht="11.25" customHeight="1" x14ac:dyDescent="0.25">
      <c r="AZ620" s="398"/>
      <c r="BA620" s="398"/>
      <c r="BB620" s="398"/>
      <c r="BC620" s="397"/>
      <c r="BD620" s="397"/>
    </row>
    <row r="621" spans="52:56" ht="11.25" customHeight="1" x14ac:dyDescent="0.25">
      <c r="AZ621" s="398"/>
      <c r="BA621" s="398"/>
      <c r="BB621" s="398"/>
      <c r="BC621" s="397"/>
      <c r="BD621" s="397"/>
    </row>
    <row r="622" spans="52:56" ht="11.25" customHeight="1" x14ac:dyDescent="0.25">
      <c r="AZ622" s="398"/>
      <c r="BA622" s="398"/>
      <c r="BB622" s="398"/>
      <c r="BC622" s="397"/>
      <c r="BD622" s="397"/>
    </row>
    <row r="623" spans="52:56" ht="11.25" customHeight="1" x14ac:dyDescent="0.25">
      <c r="AZ623" s="398"/>
      <c r="BA623" s="398"/>
      <c r="BB623" s="398"/>
      <c r="BC623" s="397"/>
      <c r="BD623" s="397"/>
    </row>
    <row r="624" spans="52:56" ht="11.25" customHeight="1" x14ac:dyDescent="0.25">
      <c r="AZ624" s="398"/>
      <c r="BA624" s="398"/>
      <c r="BB624" s="398"/>
      <c r="BC624" s="397"/>
      <c r="BD624" s="397"/>
    </row>
    <row r="625" spans="52:56" ht="11.25" customHeight="1" x14ac:dyDescent="0.25">
      <c r="AZ625" s="398"/>
      <c r="BA625" s="398"/>
      <c r="BB625" s="398"/>
      <c r="BC625" s="397"/>
      <c r="BD625" s="397"/>
    </row>
    <row r="626" spans="52:56" ht="11.25" customHeight="1" x14ac:dyDescent="0.25">
      <c r="AZ626" s="398"/>
      <c r="BA626" s="398"/>
      <c r="BB626" s="398"/>
      <c r="BC626" s="397"/>
      <c r="BD626" s="397"/>
    </row>
    <row r="627" spans="52:56" ht="11.25" customHeight="1" x14ac:dyDescent="0.25">
      <c r="AZ627" s="398"/>
      <c r="BA627" s="398"/>
      <c r="BB627" s="398"/>
      <c r="BC627" s="397"/>
      <c r="BD627" s="397"/>
    </row>
    <row r="628" spans="52:56" ht="11.25" customHeight="1" x14ac:dyDescent="0.25">
      <c r="AZ628" s="398"/>
      <c r="BA628" s="398"/>
      <c r="BB628" s="398"/>
      <c r="BC628" s="397"/>
      <c r="BD628" s="397"/>
    </row>
    <row r="629" spans="52:56" ht="11.25" customHeight="1" x14ac:dyDescent="0.25">
      <c r="AZ629" s="398"/>
      <c r="BA629" s="398"/>
      <c r="BB629" s="398"/>
      <c r="BC629" s="397"/>
      <c r="BD629" s="397"/>
    </row>
    <row r="630" spans="52:56" ht="11.25" customHeight="1" x14ac:dyDescent="0.25">
      <c r="AZ630" s="398"/>
      <c r="BA630" s="398"/>
      <c r="BB630" s="398"/>
      <c r="BC630" s="397"/>
      <c r="BD630" s="397"/>
    </row>
    <row r="631" spans="52:56" ht="11.25" customHeight="1" x14ac:dyDescent="0.25">
      <c r="AZ631" s="398"/>
      <c r="BA631" s="398"/>
      <c r="BB631" s="398"/>
      <c r="BC631" s="397"/>
      <c r="BD631" s="397"/>
    </row>
    <row r="632" spans="52:56" ht="11.25" customHeight="1" x14ac:dyDescent="0.25">
      <c r="AZ632" s="398"/>
      <c r="BA632" s="398"/>
      <c r="BB632" s="398"/>
      <c r="BC632" s="397"/>
      <c r="BD632" s="397"/>
    </row>
    <row r="633" spans="52:56" ht="11.25" customHeight="1" x14ac:dyDescent="0.25">
      <c r="AZ633" s="398"/>
      <c r="BA633" s="398"/>
      <c r="BB633" s="398"/>
      <c r="BC633" s="397"/>
      <c r="BD633" s="397"/>
    </row>
    <row r="634" spans="52:56" ht="11.25" customHeight="1" x14ac:dyDescent="0.25">
      <c r="AZ634" s="398"/>
      <c r="BA634" s="398"/>
      <c r="BB634" s="398"/>
      <c r="BC634" s="397"/>
      <c r="BD634" s="397"/>
    </row>
    <row r="635" spans="52:56" ht="11.25" customHeight="1" x14ac:dyDescent="0.25">
      <c r="AZ635" s="398"/>
      <c r="BA635" s="398"/>
      <c r="BB635" s="398"/>
      <c r="BC635" s="397"/>
      <c r="BD635" s="397"/>
    </row>
    <row r="636" spans="52:56" ht="11.25" customHeight="1" x14ac:dyDescent="0.25">
      <c r="AZ636" s="398"/>
      <c r="BA636" s="398"/>
      <c r="BB636" s="398"/>
      <c r="BC636" s="397"/>
      <c r="BD636" s="397"/>
    </row>
    <row r="637" spans="52:56" ht="11.25" customHeight="1" x14ac:dyDescent="0.25">
      <c r="AZ637" s="398"/>
      <c r="BA637" s="398"/>
      <c r="BB637" s="398"/>
      <c r="BC637" s="397"/>
      <c r="BD637" s="397"/>
    </row>
    <row r="638" spans="52:56" ht="11.25" customHeight="1" x14ac:dyDescent="0.25">
      <c r="AZ638" s="398"/>
      <c r="BA638" s="398"/>
      <c r="BB638" s="398"/>
      <c r="BC638" s="397"/>
      <c r="BD638" s="397"/>
    </row>
    <row r="639" spans="52:56" ht="11.25" customHeight="1" x14ac:dyDescent="0.25">
      <c r="AZ639" s="398"/>
      <c r="BA639" s="398"/>
      <c r="BB639" s="398"/>
      <c r="BC639" s="397"/>
      <c r="BD639" s="397"/>
    </row>
    <row r="640" spans="52:56" ht="11.25" customHeight="1" x14ac:dyDescent="0.25">
      <c r="AZ640" s="398"/>
      <c r="BA640" s="398"/>
      <c r="BB640" s="398"/>
      <c r="BC640" s="397"/>
      <c r="BD640" s="397"/>
    </row>
    <row r="641" spans="52:56" ht="11.25" customHeight="1" x14ac:dyDescent="0.25">
      <c r="AZ641" s="398"/>
      <c r="BA641" s="398"/>
      <c r="BB641" s="398"/>
      <c r="BC641" s="397"/>
      <c r="BD641" s="397"/>
    </row>
    <row r="642" spans="52:56" ht="11.25" customHeight="1" x14ac:dyDescent="0.25">
      <c r="AZ642" s="398"/>
      <c r="BA642" s="398"/>
      <c r="BB642" s="398"/>
      <c r="BC642" s="397"/>
      <c r="BD642" s="397"/>
    </row>
    <row r="643" spans="52:56" ht="11.25" customHeight="1" x14ac:dyDescent="0.25">
      <c r="AZ643" s="398"/>
      <c r="BA643" s="398"/>
      <c r="BB643" s="398"/>
      <c r="BC643" s="397"/>
      <c r="BD643" s="397"/>
    </row>
    <row r="644" spans="52:56" ht="11.25" customHeight="1" x14ac:dyDescent="0.25">
      <c r="AZ644" s="398"/>
      <c r="BA644" s="398"/>
      <c r="BB644" s="398"/>
      <c r="BC644" s="397"/>
      <c r="BD644" s="397"/>
    </row>
    <row r="645" spans="52:56" ht="11.25" customHeight="1" x14ac:dyDescent="0.25">
      <c r="AZ645" s="398"/>
      <c r="BA645" s="398"/>
      <c r="BB645" s="398"/>
      <c r="BC645" s="397"/>
      <c r="BD645" s="397"/>
    </row>
    <row r="646" spans="52:56" ht="11.25" customHeight="1" x14ac:dyDescent="0.25">
      <c r="AZ646" s="398"/>
      <c r="BA646" s="398"/>
      <c r="BB646" s="398"/>
      <c r="BC646" s="397"/>
      <c r="BD646" s="397"/>
    </row>
    <row r="647" spans="52:56" ht="11.25" customHeight="1" x14ac:dyDescent="0.25">
      <c r="AZ647" s="398"/>
      <c r="BA647" s="398"/>
      <c r="BB647" s="398"/>
      <c r="BC647" s="397"/>
      <c r="BD647" s="397"/>
    </row>
    <row r="648" spans="52:56" ht="11.25" customHeight="1" x14ac:dyDescent="0.25">
      <c r="AZ648" s="398"/>
      <c r="BA648" s="398"/>
      <c r="BB648" s="398"/>
      <c r="BC648" s="397"/>
      <c r="BD648" s="397"/>
    </row>
    <row r="649" spans="52:56" ht="11.25" customHeight="1" x14ac:dyDescent="0.25">
      <c r="AZ649" s="398"/>
      <c r="BA649" s="398"/>
      <c r="BB649" s="398"/>
      <c r="BC649" s="397"/>
      <c r="BD649" s="397"/>
    </row>
    <row r="650" spans="52:56" ht="11.25" customHeight="1" x14ac:dyDescent="0.25">
      <c r="AZ650" s="398"/>
      <c r="BA650" s="398"/>
      <c r="BB650" s="398"/>
      <c r="BC650" s="397"/>
      <c r="BD650" s="397"/>
    </row>
    <row r="651" spans="52:56" ht="11.25" customHeight="1" x14ac:dyDescent="0.25">
      <c r="AZ651" s="398"/>
      <c r="BA651" s="398"/>
      <c r="BB651" s="398"/>
      <c r="BC651" s="397"/>
      <c r="BD651" s="397"/>
    </row>
    <row r="652" spans="52:56" ht="11.25" customHeight="1" x14ac:dyDescent="0.25">
      <c r="AZ652" s="398"/>
      <c r="BA652" s="398"/>
      <c r="BB652" s="398"/>
      <c r="BC652" s="397"/>
      <c r="BD652" s="397"/>
    </row>
    <row r="653" spans="52:56" ht="11.25" customHeight="1" x14ac:dyDescent="0.25">
      <c r="AZ653" s="398"/>
      <c r="BA653" s="398"/>
      <c r="BB653" s="398"/>
      <c r="BC653" s="397"/>
      <c r="BD653" s="397"/>
    </row>
    <row r="654" spans="52:56" ht="11.25" customHeight="1" x14ac:dyDescent="0.25">
      <c r="AZ654" s="398"/>
      <c r="BA654" s="398"/>
      <c r="BB654" s="398"/>
      <c r="BC654" s="397"/>
      <c r="BD654" s="397"/>
    </row>
    <row r="655" spans="52:56" ht="11.25" customHeight="1" x14ac:dyDescent="0.25">
      <c r="AZ655" s="398"/>
      <c r="BA655" s="398"/>
      <c r="BB655" s="398"/>
      <c r="BC655" s="397"/>
      <c r="BD655" s="397"/>
    </row>
    <row r="656" spans="52:56" ht="11.25" customHeight="1" x14ac:dyDescent="0.25">
      <c r="AZ656" s="398"/>
      <c r="BA656" s="398"/>
      <c r="BB656" s="398"/>
      <c r="BC656" s="397"/>
      <c r="BD656" s="397"/>
    </row>
    <row r="657" spans="52:56" ht="11.25" customHeight="1" x14ac:dyDescent="0.25">
      <c r="AZ657" s="398"/>
      <c r="BA657" s="398"/>
      <c r="BB657" s="398"/>
      <c r="BC657" s="397"/>
      <c r="BD657" s="397"/>
    </row>
    <row r="658" spans="52:56" ht="11.25" customHeight="1" x14ac:dyDescent="0.25">
      <c r="AZ658" s="398"/>
      <c r="BA658" s="398"/>
      <c r="BB658" s="398"/>
      <c r="BC658" s="397"/>
      <c r="BD658" s="397"/>
    </row>
    <row r="659" spans="52:56" ht="11.25" customHeight="1" x14ac:dyDescent="0.25">
      <c r="AZ659" s="398"/>
      <c r="BA659" s="398"/>
      <c r="BB659" s="398"/>
      <c r="BC659" s="397"/>
      <c r="BD659" s="397"/>
    </row>
    <row r="660" spans="52:56" ht="11.25" customHeight="1" x14ac:dyDescent="0.25">
      <c r="AZ660" s="398"/>
      <c r="BA660" s="398"/>
      <c r="BB660" s="398"/>
      <c r="BC660" s="397"/>
      <c r="BD660" s="397"/>
    </row>
    <row r="661" spans="52:56" ht="11.25" customHeight="1" x14ac:dyDescent="0.25">
      <c r="AZ661" s="398"/>
      <c r="BA661" s="398"/>
      <c r="BB661" s="398"/>
      <c r="BC661" s="397"/>
      <c r="BD661" s="397"/>
    </row>
    <row r="662" spans="52:56" ht="11.25" customHeight="1" x14ac:dyDescent="0.25">
      <c r="AZ662" s="398"/>
      <c r="BA662" s="398"/>
      <c r="BB662" s="398"/>
      <c r="BC662" s="397"/>
      <c r="BD662" s="397"/>
    </row>
    <row r="663" spans="52:56" ht="11.25" customHeight="1" x14ac:dyDescent="0.25">
      <c r="AZ663" s="398"/>
      <c r="BA663" s="398"/>
      <c r="BB663" s="398"/>
      <c r="BC663" s="397"/>
      <c r="BD663" s="397"/>
    </row>
    <row r="664" spans="52:56" ht="11.25" customHeight="1" x14ac:dyDescent="0.25">
      <c r="AZ664" s="398"/>
      <c r="BA664" s="398"/>
      <c r="BB664" s="398"/>
      <c r="BC664" s="397"/>
      <c r="BD664" s="397"/>
    </row>
    <row r="665" spans="52:56" ht="11.25" customHeight="1" x14ac:dyDescent="0.25">
      <c r="AZ665" s="398"/>
      <c r="BA665" s="398"/>
      <c r="BB665" s="398"/>
      <c r="BC665" s="397"/>
      <c r="BD665" s="397"/>
    </row>
    <row r="666" spans="52:56" ht="11.25" customHeight="1" x14ac:dyDescent="0.25">
      <c r="AZ666" s="398"/>
      <c r="BA666" s="398"/>
      <c r="BB666" s="398"/>
      <c r="BC666" s="397"/>
      <c r="BD666" s="397"/>
    </row>
    <row r="667" spans="52:56" ht="11.25" customHeight="1" x14ac:dyDescent="0.25">
      <c r="AZ667" s="398"/>
      <c r="BA667" s="398"/>
      <c r="BB667" s="398"/>
      <c r="BC667" s="397"/>
      <c r="BD667" s="397"/>
    </row>
    <row r="668" spans="52:56" ht="11.25" customHeight="1" x14ac:dyDescent="0.25">
      <c r="AZ668" s="398"/>
      <c r="BA668" s="398"/>
      <c r="BB668" s="398"/>
      <c r="BC668" s="397"/>
      <c r="BD668" s="397"/>
    </row>
    <row r="669" spans="52:56" ht="11.25" customHeight="1" x14ac:dyDescent="0.25">
      <c r="AZ669" s="398"/>
      <c r="BA669" s="398"/>
      <c r="BB669" s="398"/>
      <c r="BC669" s="397"/>
      <c r="BD669" s="397"/>
    </row>
    <row r="670" spans="52:56" ht="11.25" customHeight="1" x14ac:dyDescent="0.25">
      <c r="AZ670" s="398"/>
      <c r="BA670" s="398"/>
      <c r="BB670" s="398"/>
      <c r="BC670" s="397"/>
      <c r="BD670" s="397"/>
    </row>
    <row r="671" spans="52:56" ht="11.25" customHeight="1" x14ac:dyDescent="0.25">
      <c r="AZ671" s="398"/>
      <c r="BA671" s="398"/>
      <c r="BB671" s="398"/>
      <c r="BC671" s="397"/>
      <c r="BD671" s="397"/>
    </row>
    <row r="672" spans="52:56" ht="11.25" customHeight="1" x14ac:dyDescent="0.25">
      <c r="AZ672" s="398"/>
      <c r="BA672" s="398"/>
      <c r="BB672" s="398"/>
      <c r="BC672" s="397"/>
      <c r="BD672" s="397"/>
    </row>
    <row r="673" spans="52:56" ht="11.25" customHeight="1" x14ac:dyDescent="0.25">
      <c r="AZ673" s="398"/>
      <c r="BA673" s="398"/>
      <c r="BB673" s="398"/>
      <c r="BC673" s="397"/>
      <c r="BD673" s="397"/>
    </row>
    <row r="674" spans="52:56" ht="11.25" customHeight="1" x14ac:dyDescent="0.25">
      <c r="AZ674" s="398"/>
      <c r="BA674" s="398"/>
      <c r="BB674" s="398"/>
      <c r="BC674" s="397"/>
      <c r="BD674" s="397"/>
    </row>
    <row r="675" spans="52:56" ht="11.25" customHeight="1" x14ac:dyDescent="0.25">
      <c r="AZ675" s="398"/>
      <c r="BA675" s="398"/>
      <c r="BB675" s="398"/>
      <c r="BC675" s="397"/>
      <c r="BD675" s="397"/>
    </row>
    <row r="676" spans="52:56" ht="11.25" customHeight="1" x14ac:dyDescent="0.25">
      <c r="AZ676" s="398"/>
      <c r="BA676" s="398"/>
      <c r="BB676" s="398"/>
      <c r="BC676" s="397"/>
      <c r="BD676" s="397"/>
    </row>
    <row r="677" spans="52:56" ht="11.25" customHeight="1" x14ac:dyDescent="0.25">
      <c r="AZ677" s="398"/>
      <c r="BA677" s="398"/>
      <c r="BB677" s="398"/>
      <c r="BC677" s="397"/>
      <c r="BD677" s="397"/>
    </row>
    <row r="678" spans="52:56" ht="11.25" customHeight="1" x14ac:dyDescent="0.25">
      <c r="AZ678" s="398"/>
      <c r="BA678" s="398"/>
      <c r="BB678" s="398"/>
      <c r="BC678" s="397"/>
      <c r="BD678" s="397"/>
    </row>
    <row r="679" spans="52:56" ht="11.25" customHeight="1" x14ac:dyDescent="0.25">
      <c r="AZ679" s="398"/>
      <c r="BA679" s="398"/>
      <c r="BB679" s="398"/>
      <c r="BC679" s="397"/>
      <c r="BD679" s="397"/>
    </row>
    <row r="680" spans="52:56" ht="11.25" customHeight="1" x14ac:dyDescent="0.25">
      <c r="AZ680" s="398"/>
      <c r="BA680" s="398"/>
      <c r="BB680" s="398"/>
      <c r="BC680" s="397"/>
      <c r="BD680" s="397"/>
    </row>
    <row r="681" spans="52:56" ht="11.25" customHeight="1" x14ac:dyDescent="0.25">
      <c r="AZ681" s="398"/>
      <c r="BA681" s="398"/>
      <c r="BB681" s="398"/>
      <c r="BC681" s="397"/>
      <c r="BD681" s="397"/>
    </row>
    <row r="682" spans="52:56" ht="11.25" customHeight="1" x14ac:dyDescent="0.25">
      <c r="AZ682" s="398"/>
      <c r="BA682" s="398"/>
      <c r="BB682" s="398"/>
      <c r="BC682" s="397"/>
      <c r="BD682" s="397"/>
    </row>
    <row r="683" spans="52:56" ht="11.25" customHeight="1" x14ac:dyDescent="0.25">
      <c r="AZ683" s="398"/>
      <c r="BA683" s="398"/>
      <c r="BB683" s="398"/>
      <c r="BC683" s="397"/>
      <c r="BD683" s="397"/>
    </row>
    <row r="684" spans="52:56" ht="11.25" customHeight="1" x14ac:dyDescent="0.25">
      <c r="AZ684" s="398"/>
      <c r="BA684" s="398"/>
      <c r="BB684" s="398"/>
      <c r="BC684" s="397"/>
      <c r="BD684" s="397"/>
    </row>
    <row r="685" spans="52:56" ht="11.25" customHeight="1" x14ac:dyDescent="0.25">
      <c r="AZ685" s="398"/>
      <c r="BA685" s="398"/>
      <c r="BB685" s="398"/>
      <c r="BC685" s="397"/>
      <c r="BD685" s="397"/>
    </row>
    <row r="686" spans="52:56" ht="11.25" customHeight="1" x14ac:dyDescent="0.25">
      <c r="AZ686" s="398"/>
      <c r="BA686" s="398"/>
      <c r="BB686" s="398"/>
      <c r="BC686" s="397"/>
      <c r="BD686" s="397"/>
    </row>
    <row r="687" spans="52:56" ht="11.25" customHeight="1" x14ac:dyDescent="0.25">
      <c r="AZ687" s="398"/>
      <c r="BA687" s="398"/>
      <c r="BB687" s="398"/>
      <c r="BC687" s="397"/>
      <c r="BD687" s="397"/>
    </row>
    <row r="688" spans="52:56" ht="11.25" customHeight="1" x14ac:dyDescent="0.25">
      <c r="AZ688" s="398"/>
      <c r="BA688" s="398"/>
      <c r="BB688" s="398"/>
      <c r="BC688" s="397"/>
      <c r="BD688" s="397"/>
    </row>
    <row r="689" spans="52:56" ht="11.25" customHeight="1" x14ac:dyDescent="0.25">
      <c r="AZ689" s="398"/>
      <c r="BA689" s="398"/>
      <c r="BB689" s="398"/>
      <c r="BC689" s="397"/>
      <c r="BD689" s="397"/>
    </row>
    <row r="690" spans="52:56" ht="11.25" customHeight="1" x14ac:dyDescent="0.25">
      <c r="AZ690" s="398"/>
      <c r="BA690" s="398"/>
      <c r="BB690" s="398"/>
      <c r="BC690" s="397"/>
      <c r="BD690" s="397"/>
    </row>
    <row r="691" spans="52:56" ht="11.25" customHeight="1" x14ac:dyDescent="0.25">
      <c r="AZ691" s="398"/>
      <c r="BA691" s="398"/>
      <c r="BB691" s="398"/>
      <c r="BC691" s="397"/>
      <c r="BD691" s="397"/>
    </row>
    <row r="692" spans="52:56" ht="11.25" customHeight="1" x14ac:dyDescent="0.25">
      <c r="AZ692" s="398"/>
      <c r="BA692" s="398"/>
      <c r="BB692" s="398"/>
      <c r="BC692" s="397"/>
      <c r="BD692" s="397"/>
    </row>
    <row r="693" spans="52:56" ht="11.25" customHeight="1" x14ac:dyDescent="0.25">
      <c r="AZ693" s="398"/>
      <c r="BA693" s="398"/>
      <c r="BB693" s="398"/>
      <c r="BC693" s="397"/>
      <c r="BD693" s="397"/>
    </row>
    <row r="694" spans="52:56" ht="11.25" customHeight="1" x14ac:dyDescent="0.25">
      <c r="AZ694" s="398"/>
      <c r="BA694" s="398"/>
      <c r="BB694" s="398"/>
      <c r="BC694" s="397"/>
      <c r="BD694" s="397"/>
    </row>
    <row r="695" spans="52:56" ht="11.25" customHeight="1" x14ac:dyDescent="0.25">
      <c r="AZ695" s="398"/>
      <c r="BA695" s="398"/>
      <c r="BB695" s="398"/>
      <c r="BC695" s="397"/>
      <c r="BD695" s="397"/>
    </row>
    <row r="696" spans="52:56" ht="11.25" customHeight="1" x14ac:dyDescent="0.25">
      <c r="AZ696" s="398"/>
      <c r="BA696" s="398"/>
      <c r="BB696" s="398"/>
      <c r="BC696" s="397"/>
      <c r="BD696" s="397"/>
    </row>
    <row r="697" spans="52:56" ht="11.25" customHeight="1" x14ac:dyDescent="0.25">
      <c r="AZ697" s="398"/>
      <c r="BA697" s="398"/>
      <c r="BB697" s="398"/>
      <c r="BC697" s="397"/>
      <c r="BD697" s="397"/>
    </row>
    <row r="698" spans="52:56" ht="11.25" customHeight="1" x14ac:dyDescent="0.25">
      <c r="AZ698" s="398"/>
      <c r="BA698" s="398"/>
      <c r="BB698" s="398"/>
      <c r="BC698" s="397"/>
      <c r="BD698" s="397"/>
    </row>
    <row r="699" spans="52:56" ht="11.25" customHeight="1" x14ac:dyDescent="0.25">
      <c r="AZ699" s="398"/>
      <c r="BA699" s="398"/>
      <c r="BB699" s="398"/>
      <c r="BC699" s="397"/>
      <c r="BD699" s="397"/>
    </row>
    <row r="700" spans="52:56" ht="11.25" customHeight="1" x14ac:dyDescent="0.25">
      <c r="AZ700" s="398"/>
      <c r="BA700" s="398"/>
      <c r="BB700" s="398"/>
      <c r="BC700" s="397"/>
      <c r="BD700" s="397"/>
    </row>
    <row r="701" spans="52:56" ht="11.25" customHeight="1" x14ac:dyDescent="0.25">
      <c r="AZ701" s="398"/>
      <c r="BA701" s="398"/>
      <c r="BB701" s="398"/>
      <c r="BC701" s="397"/>
      <c r="BD701" s="397"/>
    </row>
    <row r="702" spans="52:56" ht="11.25" customHeight="1" x14ac:dyDescent="0.25">
      <c r="AZ702" s="398"/>
      <c r="BA702" s="398"/>
      <c r="BB702" s="398"/>
      <c r="BC702" s="397"/>
      <c r="BD702" s="397"/>
    </row>
    <row r="703" spans="52:56" ht="11.25" customHeight="1" x14ac:dyDescent="0.25">
      <c r="AZ703" s="398"/>
      <c r="BA703" s="398"/>
      <c r="BB703" s="398"/>
      <c r="BC703" s="397"/>
      <c r="BD703" s="397"/>
    </row>
    <row r="704" spans="52:56" ht="11.25" customHeight="1" x14ac:dyDescent="0.25">
      <c r="AZ704" s="398"/>
      <c r="BA704" s="398"/>
      <c r="BB704" s="398"/>
      <c r="BC704" s="397"/>
      <c r="BD704" s="397"/>
    </row>
    <row r="705" spans="52:56" ht="11.25" customHeight="1" x14ac:dyDescent="0.25">
      <c r="AZ705" s="398"/>
      <c r="BA705" s="398"/>
      <c r="BB705" s="398"/>
      <c r="BC705" s="397"/>
      <c r="BD705" s="397"/>
    </row>
    <row r="706" spans="52:56" ht="11.25" customHeight="1" x14ac:dyDescent="0.25">
      <c r="AZ706" s="398"/>
      <c r="BA706" s="398"/>
      <c r="BB706" s="398"/>
      <c r="BC706" s="397"/>
      <c r="BD706" s="397"/>
    </row>
    <row r="707" spans="52:56" ht="11.25" customHeight="1" x14ac:dyDescent="0.25">
      <c r="AZ707" s="398"/>
      <c r="BA707" s="398"/>
      <c r="BB707" s="398"/>
      <c r="BC707" s="397"/>
      <c r="BD707" s="397"/>
    </row>
    <row r="708" spans="52:56" ht="11.25" customHeight="1" x14ac:dyDescent="0.25">
      <c r="AZ708" s="398"/>
      <c r="BA708" s="398"/>
      <c r="BB708" s="398"/>
      <c r="BC708" s="397"/>
      <c r="BD708" s="397"/>
    </row>
    <row r="709" spans="52:56" ht="11.25" customHeight="1" x14ac:dyDescent="0.25">
      <c r="AZ709" s="398"/>
      <c r="BA709" s="398"/>
      <c r="BB709" s="398"/>
      <c r="BC709" s="397"/>
      <c r="BD709" s="397"/>
    </row>
    <row r="710" spans="52:56" ht="11.25" customHeight="1" x14ac:dyDescent="0.25">
      <c r="AZ710" s="398"/>
      <c r="BA710" s="398"/>
      <c r="BB710" s="398"/>
      <c r="BC710" s="397"/>
      <c r="BD710" s="397"/>
    </row>
    <row r="711" spans="52:56" ht="11.25" customHeight="1" x14ac:dyDescent="0.25">
      <c r="AZ711" s="398"/>
      <c r="BA711" s="398"/>
      <c r="BB711" s="398"/>
      <c r="BC711" s="397"/>
      <c r="BD711" s="397"/>
    </row>
    <row r="712" spans="52:56" ht="11.25" customHeight="1" x14ac:dyDescent="0.25">
      <c r="AZ712" s="398"/>
      <c r="BA712" s="398"/>
      <c r="BB712" s="398"/>
      <c r="BC712" s="397"/>
      <c r="BD712" s="397"/>
    </row>
    <row r="713" spans="52:56" ht="11.25" customHeight="1" x14ac:dyDescent="0.25">
      <c r="AZ713" s="398"/>
      <c r="BA713" s="398"/>
      <c r="BB713" s="398"/>
      <c r="BC713" s="397"/>
      <c r="BD713" s="397"/>
    </row>
    <row r="714" spans="52:56" ht="11.25" customHeight="1" x14ac:dyDescent="0.25">
      <c r="AZ714" s="398"/>
      <c r="BA714" s="398"/>
      <c r="BB714" s="398"/>
      <c r="BC714" s="397"/>
      <c r="BD714" s="397"/>
    </row>
    <row r="715" spans="52:56" ht="11.25" customHeight="1" x14ac:dyDescent="0.25">
      <c r="AZ715" s="398"/>
      <c r="BA715" s="398"/>
      <c r="BB715" s="398"/>
      <c r="BC715" s="397"/>
      <c r="BD715" s="397"/>
    </row>
    <row r="716" spans="52:56" ht="11.25" customHeight="1" x14ac:dyDescent="0.25">
      <c r="AZ716" s="398"/>
      <c r="BA716" s="398"/>
      <c r="BB716" s="398"/>
      <c r="BC716" s="397"/>
      <c r="BD716" s="397"/>
    </row>
    <row r="717" spans="52:56" ht="11.25" customHeight="1" x14ac:dyDescent="0.25">
      <c r="AZ717" s="398"/>
      <c r="BA717" s="398"/>
      <c r="BB717" s="398"/>
      <c r="BC717" s="397"/>
      <c r="BD717" s="397"/>
    </row>
    <row r="718" spans="52:56" ht="11.25" customHeight="1" x14ac:dyDescent="0.25">
      <c r="AZ718" s="398"/>
      <c r="BA718" s="398"/>
      <c r="BB718" s="398"/>
      <c r="BC718" s="397"/>
      <c r="BD718" s="397"/>
    </row>
    <row r="719" spans="52:56" ht="11.25" customHeight="1" x14ac:dyDescent="0.25">
      <c r="AZ719" s="398"/>
      <c r="BA719" s="398"/>
      <c r="BB719" s="398"/>
      <c r="BC719" s="397"/>
      <c r="BD719" s="397"/>
    </row>
    <row r="720" spans="52:56" ht="11.25" customHeight="1" x14ac:dyDescent="0.25">
      <c r="AZ720" s="398"/>
      <c r="BA720" s="398"/>
      <c r="BB720" s="398"/>
      <c r="BC720" s="397"/>
      <c r="BD720" s="397"/>
    </row>
    <row r="721" spans="52:56" ht="11.25" customHeight="1" x14ac:dyDescent="0.25">
      <c r="AZ721" s="398"/>
      <c r="BA721" s="398"/>
      <c r="BB721" s="398"/>
      <c r="BC721" s="397"/>
      <c r="BD721" s="397"/>
    </row>
    <row r="722" spans="52:56" ht="11.25" customHeight="1" x14ac:dyDescent="0.25">
      <c r="AZ722" s="398"/>
      <c r="BA722" s="398"/>
      <c r="BB722" s="398"/>
      <c r="BC722" s="397"/>
      <c r="BD722" s="397"/>
    </row>
    <row r="723" spans="52:56" ht="11.25" customHeight="1" x14ac:dyDescent="0.25">
      <c r="AZ723" s="398"/>
      <c r="BA723" s="398"/>
      <c r="BB723" s="398"/>
      <c r="BC723" s="397"/>
      <c r="BD723" s="397"/>
    </row>
    <row r="724" spans="52:56" ht="11.25" customHeight="1" x14ac:dyDescent="0.25">
      <c r="AZ724" s="398"/>
      <c r="BA724" s="398"/>
      <c r="BB724" s="398"/>
      <c r="BC724" s="397"/>
      <c r="BD724" s="397"/>
    </row>
    <row r="725" spans="52:56" ht="11.25" customHeight="1" x14ac:dyDescent="0.25">
      <c r="AZ725" s="398"/>
      <c r="BA725" s="398"/>
      <c r="BB725" s="398"/>
      <c r="BC725" s="397"/>
      <c r="BD725" s="397"/>
    </row>
    <row r="726" spans="52:56" ht="11.25" customHeight="1" x14ac:dyDescent="0.25">
      <c r="AZ726" s="398"/>
      <c r="BA726" s="398"/>
      <c r="BB726" s="398"/>
      <c r="BC726" s="397"/>
      <c r="BD726" s="397"/>
    </row>
    <row r="727" spans="52:56" ht="11.25" customHeight="1" x14ac:dyDescent="0.25">
      <c r="AZ727" s="398"/>
      <c r="BA727" s="398"/>
      <c r="BB727" s="398"/>
      <c r="BC727" s="397"/>
      <c r="BD727" s="397"/>
    </row>
    <row r="728" spans="52:56" ht="11.25" customHeight="1" x14ac:dyDescent="0.25">
      <c r="AZ728" s="398"/>
      <c r="BA728" s="398"/>
      <c r="BB728" s="398"/>
      <c r="BC728" s="397"/>
      <c r="BD728" s="397"/>
    </row>
    <row r="729" spans="52:56" ht="11.25" customHeight="1" x14ac:dyDescent="0.25">
      <c r="AZ729" s="398"/>
      <c r="BA729" s="398"/>
      <c r="BB729" s="398"/>
      <c r="BC729" s="397"/>
      <c r="BD729" s="397"/>
    </row>
    <row r="730" spans="52:56" ht="11.25" customHeight="1" x14ac:dyDescent="0.25">
      <c r="AZ730" s="398"/>
      <c r="BA730" s="398"/>
      <c r="BB730" s="398"/>
      <c r="BC730" s="397"/>
      <c r="BD730" s="397"/>
    </row>
    <row r="731" spans="52:56" ht="11.25" customHeight="1" x14ac:dyDescent="0.25">
      <c r="AZ731" s="398"/>
      <c r="BA731" s="398"/>
      <c r="BB731" s="398"/>
      <c r="BC731" s="397"/>
      <c r="BD731" s="397"/>
    </row>
    <row r="732" spans="52:56" ht="11.25" customHeight="1" x14ac:dyDescent="0.25">
      <c r="AZ732" s="398"/>
      <c r="BA732" s="398"/>
      <c r="BB732" s="398"/>
      <c r="BC732" s="397"/>
      <c r="BD732" s="397"/>
    </row>
    <row r="733" spans="52:56" ht="11.25" customHeight="1" x14ac:dyDescent="0.25">
      <c r="AZ733" s="398"/>
      <c r="BA733" s="398"/>
      <c r="BB733" s="398"/>
      <c r="BC733" s="397"/>
      <c r="BD733" s="397"/>
    </row>
    <row r="734" spans="52:56" ht="11.25" customHeight="1" x14ac:dyDescent="0.25">
      <c r="AZ734" s="398"/>
      <c r="BA734" s="398"/>
      <c r="BB734" s="398"/>
      <c r="BC734" s="397"/>
      <c r="BD734" s="397"/>
    </row>
    <row r="735" spans="52:56" ht="11.25" customHeight="1" x14ac:dyDescent="0.25">
      <c r="AZ735" s="398"/>
      <c r="BA735" s="398"/>
      <c r="BB735" s="398"/>
      <c r="BC735" s="397"/>
      <c r="BD735" s="397"/>
    </row>
    <row r="736" spans="52:56" ht="11.25" customHeight="1" x14ac:dyDescent="0.25">
      <c r="AZ736" s="398"/>
      <c r="BA736" s="398"/>
      <c r="BB736" s="398"/>
      <c r="BC736" s="397"/>
      <c r="BD736" s="397"/>
    </row>
    <row r="737" spans="52:56" ht="11.25" customHeight="1" x14ac:dyDescent="0.25">
      <c r="AZ737" s="398"/>
      <c r="BA737" s="398"/>
      <c r="BB737" s="398"/>
      <c r="BC737" s="397"/>
      <c r="BD737" s="397"/>
    </row>
    <row r="738" spans="52:56" ht="11.25" customHeight="1" x14ac:dyDescent="0.25">
      <c r="AZ738" s="398"/>
      <c r="BA738" s="398"/>
      <c r="BB738" s="398"/>
      <c r="BC738" s="397"/>
      <c r="BD738" s="397"/>
    </row>
    <row r="739" spans="52:56" ht="11.25" customHeight="1" x14ac:dyDescent="0.25">
      <c r="AZ739" s="398"/>
      <c r="BA739" s="398"/>
      <c r="BB739" s="398"/>
      <c r="BC739" s="397"/>
      <c r="BD739" s="397"/>
    </row>
    <row r="740" spans="52:56" ht="11.25" customHeight="1" x14ac:dyDescent="0.25">
      <c r="AZ740" s="398"/>
      <c r="BA740" s="398"/>
      <c r="BB740" s="398"/>
      <c r="BC740" s="397"/>
      <c r="BD740" s="397"/>
    </row>
    <row r="741" spans="52:56" ht="11.25" customHeight="1" x14ac:dyDescent="0.25">
      <c r="AZ741" s="398"/>
      <c r="BA741" s="398"/>
      <c r="BB741" s="398"/>
      <c r="BC741" s="397"/>
      <c r="BD741" s="397"/>
    </row>
    <row r="742" spans="52:56" ht="11.25" customHeight="1" x14ac:dyDescent="0.25">
      <c r="AZ742" s="398"/>
      <c r="BA742" s="398"/>
      <c r="BB742" s="398"/>
      <c r="BC742" s="397"/>
      <c r="BD742" s="397"/>
    </row>
    <row r="743" spans="52:56" ht="11.25" customHeight="1" x14ac:dyDescent="0.25">
      <c r="AZ743" s="398"/>
      <c r="BA743" s="398"/>
      <c r="BB743" s="398"/>
      <c r="BC743" s="397"/>
      <c r="BD743" s="397"/>
    </row>
    <row r="744" spans="52:56" ht="11.25" customHeight="1" x14ac:dyDescent="0.25">
      <c r="AZ744" s="398"/>
      <c r="BA744" s="398"/>
      <c r="BB744" s="398"/>
      <c r="BC744" s="397"/>
      <c r="BD744" s="397"/>
    </row>
    <row r="745" spans="52:56" ht="11.25" customHeight="1" x14ac:dyDescent="0.25">
      <c r="AZ745" s="398"/>
      <c r="BA745" s="398"/>
      <c r="BB745" s="398"/>
      <c r="BC745" s="397"/>
      <c r="BD745" s="397"/>
    </row>
    <row r="746" spans="52:56" ht="11.25" customHeight="1" x14ac:dyDescent="0.25">
      <c r="AZ746" s="398"/>
      <c r="BA746" s="398"/>
      <c r="BB746" s="398"/>
      <c r="BC746" s="397"/>
      <c r="BD746" s="397"/>
    </row>
    <row r="747" spans="52:56" ht="11.25" customHeight="1" x14ac:dyDescent="0.25">
      <c r="AZ747" s="398"/>
      <c r="BA747" s="398"/>
      <c r="BB747" s="398"/>
      <c r="BC747" s="397"/>
      <c r="BD747" s="397"/>
    </row>
    <row r="748" spans="52:56" ht="11.25" customHeight="1" x14ac:dyDescent="0.25">
      <c r="AZ748" s="398"/>
      <c r="BA748" s="398"/>
      <c r="BB748" s="398"/>
      <c r="BC748" s="397"/>
      <c r="BD748" s="397"/>
    </row>
    <row r="749" spans="52:56" ht="11.25" customHeight="1" x14ac:dyDescent="0.25">
      <c r="AZ749" s="398"/>
      <c r="BA749" s="398"/>
      <c r="BB749" s="398"/>
      <c r="BC749" s="397"/>
      <c r="BD749" s="397"/>
    </row>
    <row r="750" spans="52:56" ht="11.25" customHeight="1" x14ac:dyDescent="0.25">
      <c r="AZ750" s="398"/>
      <c r="BA750" s="398"/>
      <c r="BB750" s="398"/>
      <c r="BC750" s="397"/>
      <c r="BD750" s="397"/>
    </row>
    <row r="751" spans="52:56" ht="11.25" customHeight="1" x14ac:dyDescent="0.25">
      <c r="AZ751" s="398"/>
      <c r="BA751" s="398"/>
      <c r="BB751" s="398"/>
      <c r="BC751" s="397"/>
      <c r="BD751" s="397"/>
    </row>
    <row r="752" spans="52:56" ht="11.25" customHeight="1" x14ac:dyDescent="0.25">
      <c r="AZ752" s="398"/>
      <c r="BA752" s="398"/>
      <c r="BB752" s="398"/>
      <c r="BC752" s="397"/>
      <c r="BD752" s="397"/>
    </row>
    <row r="753" spans="52:56" ht="11.25" customHeight="1" x14ac:dyDescent="0.25">
      <c r="AZ753" s="398"/>
      <c r="BA753" s="398"/>
      <c r="BB753" s="398"/>
      <c r="BC753" s="397"/>
      <c r="BD753" s="397"/>
    </row>
    <row r="754" spans="52:56" ht="11.25" customHeight="1" x14ac:dyDescent="0.25">
      <c r="AZ754" s="398"/>
      <c r="BA754" s="398"/>
      <c r="BB754" s="398"/>
      <c r="BC754" s="397"/>
      <c r="BD754" s="397"/>
    </row>
    <row r="755" spans="52:56" ht="11.25" customHeight="1" x14ac:dyDescent="0.25">
      <c r="AZ755" s="398"/>
      <c r="BA755" s="398"/>
      <c r="BB755" s="398"/>
      <c r="BC755" s="397"/>
      <c r="BD755" s="397"/>
    </row>
    <row r="756" spans="52:56" ht="11.25" customHeight="1" x14ac:dyDescent="0.25">
      <c r="AZ756" s="398"/>
      <c r="BA756" s="398"/>
      <c r="BB756" s="398"/>
      <c r="BC756" s="397"/>
      <c r="BD756" s="397"/>
    </row>
    <row r="757" spans="52:56" ht="11.25" customHeight="1" x14ac:dyDescent="0.25">
      <c r="AZ757" s="398"/>
      <c r="BA757" s="398"/>
      <c r="BB757" s="398"/>
      <c r="BC757" s="397"/>
      <c r="BD757" s="397"/>
    </row>
    <row r="758" spans="52:56" ht="11.25" customHeight="1" x14ac:dyDescent="0.25">
      <c r="AZ758" s="398"/>
      <c r="BA758" s="398"/>
      <c r="BB758" s="398"/>
      <c r="BC758" s="397"/>
      <c r="BD758" s="397"/>
    </row>
    <row r="759" spans="52:56" ht="11.25" customHeight="1" x14ac:dyDescent="0.25">
      <c r="AZ759" s="398"/>
      <c r="BA759" s="398"/>
      <c r="BB759" s="398"/>
      <c r="BC759" s="397"/>
      <c r="BD759" s="397"/>
    </row>
    <row r="760" spans="52:56" ht="11.25" customHeight="1" x14ac:dyDescent="0.25">
      <c r="AZ760" s="398"/>
      <c r="BA760" s="398"/>
      <c r="BB760" s="398"/>
      <c r="BC760" s="397"/>
      <c r="BD760" s="397"/>
    </row>
    <row r="761" spans="52:56" ht="11.25" customHeight="1" x14ac:dyDescent="0.25">
      <c r="AZ761" s="398"/>
      <c r="BA761" s="398"/>
      <c r="BB761" s="398"/>
      <c r="BC761" s="397"/>
      <c r="BD761" s="397"/>
    </row>
    <row r="762" spans="52:56" ht="11.25" customHeight="1" x14ac:dyDescent="0.25">
      <c r="AZ762" s="398"/>
      <c r="BA762" s="398"/>
      <c r="BB762" s="398"/>
      <c r="BC762" s="397"/>
      <c r="BD762" s="397"/>
    </row>
    <row r="763" spans="52:56" ht="11.25" customHeight="1" x14ac:dyDescent="0.25">
      <c r="AZ763" s="398"/>
      <c r="BA763" s="398"/>
      <c r="BB763" s="398"/>
      <c r="BC763" s="397"/>
      <c r="BD763" s="397"/>
    </row>
    <row r="764" spans="52:56" ht="11.25" customHeight="1" x14ac:dyDescent="0.25">
      <c r="AZ764" s="398"/>
      <c r="BA764" s="398"/>
      <c r="BB764" s="398"/>
      <c r="BC764" s="397"/>
      <c r="BD764" s="397"/>
    </row>
    <row r="765" spans="52:56" ht="11.25" customHeight="1" x14ac:dyDescent="0.25">
      <c r="AZ765" s="398"/>
      <c r="BA765" s="398"/>
      <c r="BB765" s="398"/>
      <c r="BC765" s="397"/>
      <c r="BD765" s="397"/>
    </row>
    <row r="766" spans="52:56" ht="11.25" customHeight="1" x14ac:dyDescent="0.25">
      <c r="AZ766" s="398"/>
      <c r="BA766" s="398"/>
      <c r="BB766" s="398"/>
      <c r="BC766" s="397"/>
      <c r="BD766" s="397"/>
    </row>
    <row r="767" spans="52:56" ht="11.25" customHeight="1" x14ac:dyDescent="0.25">
      <c r="AZ767" s="398"/>
      <c r="BA767" s="398"/>
      <c r="BB767" s="398"/>
      <c r="BC767" s="397"/>
      <c r="BD767" s="397"/>
    </row>
    <row r="768" spans="52:56" ht="11.25" customHeight="1" x14ac:dyDescent="0.25">
      <c r="AZ768" s="398"/>
      <c r="BA768" s="398"/>
      <c r="BB768" s="398"/>
      <c r="BC768" s="397"/>
      <c r="BD768" s="397"/>
    </row>
    <row r="769" spans="52:56" ht="11.25" customHeight="1" x14ac:dyDescent="0.25">
      <c r="AZ769" s="398"/>
      <c r="BA769" s="398"/>
      <c r="BB769" s="398"/>
      <c r="BC769" s="397"/>
      <c r="BD769" s="397"/>
    </row>
    <row r="770" spans="52:56" ht="11.25" customHeight="1" x14ac:dyDescent="0.25">
      <c r="AZ770" s="398"/>
      <c r="BA770" s="398"/>
      <c r="BB770" s="398"/>
      <c r="BC770" s="397"/>
      <c r="BD770" s="397"/>
    </row>
    <row r="771" spans="52:56" ht="11.25" customHeight="1" x14ac:dyDescent="0.25">
      <c r="AZ771" s="398"/>
      <c r="BA771" s="398"/>
      <c r="BB771" s="398"/>
      <c r="BC771" s="397"/>
      <c r="BD771" s="397"/>
    </row>
    <row r="772" spans="52:56" ht="11.25" customHeight="1" x14ac:dyDescent="0.25">
      <c r="AZ772" s="398"/>
      <c r="BA772" s="398"/>
      <c r="BB772" s="398"/>
      <c r="BC772" s="397"/>
      <c r="BD772" s="397"/>
    </row>
    <row r="773" spans="52:56" ht="11.25" customHeight="1" x14ac:dyDescent="0.25">
      <c r="AZ773" s="398"/>
      <c r="BA773" s="398"/>
      <c r="BB773" s="398"/>
      <c r="BC773" s="397"/>
      <c r="BD773" s="397"/>
    </row>
    <row r="774" spans="52:56" ht="11.25" customHeight="1" x14ac:dyDescent="0.25">
      <c r="AZ774" s="398"/>
      <c r="BA774" s="398"/>
      <c r="BB774" s="398"/>
      <c r="BC774" s="397"/>
      <c r="BD774" s="397"/>
    </row>
    <row r="775" spans="52:56" ht="11.25" customHeight="1" x14ac:dyDescent="0.25">
      <c r="AZ775" s="398"/>
      <c r="BA775" s="398"/>
      <c r="BB775" s="398"/>
      <c r="BC775" s="397"/>
      <c r="BD775" s="397"/>
    </row>
    <row r="776" spans="52:56" ht="11.25" customHeight="1" x14ac:dyDescent="0.25">
      <c r="AZ776" s="398"/>
      <c r="BA776" s="398"/>
      <c r="BB776" s="398"/>
      <c r="BC776" s="397"/>
      <c r="BD776" s="397"/>
    </row>
    <row r="777" spans="52:56" ht="11.25" customHeight="1" x14ac:dyDescent="0.25">
      <c r="AZ777" s="398"/>
      <c r="BA777" s="398"/>
      <c r="BB777" s="398"/>
      <c r="BC777" s="397"/>
      <c r="BD777" s="397"/>
    </row>
    <row r="778" spans="52:56" ht="11.25" customHeight="1" x14ac:dyDescent="0.25">
      <c r="AZ778" s="398"/>
      <c r="BA778" s="398"/>
      <c r="BB778" s="398"/>
      <c r="BC778" s="397"/>
      <c r="BD778" s="397"/>
    </row>
    <row r="779" spans="52:56" ht="11.25" customHeight="1" x14ac:dyDescent="0.25">
      <c r="AZ779" s="398"/>
      <c r="BA779" s="398"/>
      <c r="BB779" s="398"/>
      <c r="BC779" s="397"/>
      <c r="BD779" s="397"/>
    </row>
    <row r="780" spans="52:56" ht="11.25" customHeight="1" x14ac:dyDescent="0.25">
      <c r="AZ780" s="398"/>
      <c r="BA780" s="398"/>
      <c r="BB780" s="398"/>
      <c r="BC780" s="397"/>
      <c r="BD780" s="397"/>
    </row>
    <row r="781" spans="52:56" ht="11.25" customHeight="1" x14ac:dyDescent="0.25">
      <c r="AZ781" s="398"/>
      <c r="BA781" s="398"/>
      <c r="BB781" s="398"/>
      <c r="BC781" s="397"/>
      <c r="BD781" s="397"/>
    </row>
    <row r="782" spans="52:56" ht="11.25" customHeight="1" x14ac:dyDescent="0.25">
      <c r="AZ782" s="398"/>
      <c r="BA782" s="398"/>
      <c r="BB782" s="398"/>
      <c r="BC782" s="397"/>
      <c r="BD782" s="397"/>
    </row>
    <row r="783" spans="52:56" ht="11.25" customHeight="1" x14ac:dyDescent="0.25">
      <c r="AZ783" s="398"/>
      <c r="BA783" s="398"/>
      <c r="BB783" s="398"/>
      <c r="BC783" s="397"/>
      <c r="BD783" s="397"/>
    </row>
    <row r="784" spans="52:56" ht="11.25" customHeight="1" x14ac:dyDescent="0.25">
      <c r="AZ784" s="398"/>
      <c r="BA784" s="398"/>
      <c r="BB784" s="398"/>
      <c r="BC784" s="397"/>
      <c r="BD784" s="397"/>
    </row>
    <row r="785" spans="52:56" ht="11.25" customHeight="1" x14ac:dyDescent="0.25">
      <c r="AZ785" s="398"/>
      <c r="BA785" s="398"/>
      <c r="BB785" s="398"/>
      <c r="BC785" s="397"/>
      <c r="BD785" s="397"/>
    </row>
    <row r="786" spans="52:56" ht="11.25" customHeight="1" x14ac:dyDescent="0.25">
      <c r="AZ786" s="398"/>
      <c r="BA786" s="398"/>
      <c r="BB786" s="398"/>
      <c r="BC786" s="397"/>
      <c r="BD786" s="397"/>
    </row>
    <row r="787" spans="52:56" ht="11.25" customHeight="1" x14ac:dyDescent="0.25">
      <c r="AZ787" s="398"/>
      <c r="BA787" s="398"/>
      <c r="BB787" s="398"/>
      <c r="BC787" s="397"/>
      <c r="BD787" s="397"/>
    </row>
    <row r="788" spans="52:56" ht="11.25" customHeight="1" x14ac:dyDescent="0.25">
      <c r="AZ788" s="398"/>
      <c r="BA788" s="398"/>
      <c r="BB788" s="398"/>
      <c r="BC788" s="397"/>
      <c r="BD788" s="397"/>
    </row>
    <row r="789" spans="52:56" ht="11.25" customHeight="1" x14ac:dyDescent="0.25">
      <c r="AZ789" s="398"/>
      <c r="BA789" s="398"/>
      <c r="BB789" s="398"/>
      <c r="BC789" s="397"/>
      <c r="BD789" s="397"/>
    </row>
    <row r="790" spans="52:56" ht="11.25" customHeight="1" x14ac:dyDescent="0.25">
      <c r="AZ790" s="398"/>
      <c r="BA790" s="398"/>
      <c r="BB790" s="398"/>
      <c r="BC790" s="397"/>
      <c r="BD790" s="397"/>
    </row>
    <row r="791" spans="52:56" ht="11.25" customHeight="1" x14ac:dyDescent="0.25">
      <c r="AZ791" s="398"/>
      <c r="BA791" s="398"/>
      <c r="BB791" s="398"/>
      <c r="BC791" s="397"/>
      <c r="BD791" s="397"/>
    </row>
    <row r="792" spans="52:56" ht="11.25" customHeight="1" x14ac:dyDescent="0.25">
      <c r="AZ792" s="398"/>
      <c r="BA792" s="398"/>
      <c r="BB792" s="398"/>
      <c r="BC792" s="397"/>
      <c r="BD792" s="397"/>
    </row>
    <row r="793" spans="52:56" ht="11.25" customHeight="1" x14ac:dyDescent="0.25">
      <c r="AZ793" s="398"/>
      <c r="BA793" s="398"/>
      <c r="BB793" s="398"/>
      <c r="BC793" s="397"/>
      <c r="BD793" s="397"/>
    </row>
    <row r="794" spans="52:56" ht="11.25" customHeight="1" x14ac:dyDescent="0.25">
      <c r="AZ794" s="398"/>
      <c r="BA794" s="398"/>
      <c r="BB794" s="398"/>
      <c r="BC794" s="397"/>
      <c r="BD794" s="397"/>
    </row>
    <row r="795" spans="52:56" ht="11.25" customHeight="1" x14ac:dyDescent="0.25">
      <c r="AZ795" s="398"/>
      <c r="BA795" s="398"/>
      <c r="BB795" s="398"/>
      <c r="BC795" s="397"/>
      <c r="BD795" s="397"/>
    </row>
    <row r="796" spans="52:56" ht="11.25" customHeight="1" x14ac:dyDescent="0.25">
      <c r="AZ796" s="398"/>
      <c r="BA796" s="398"/>
      <c r="BB796" s="398"/>
      <c r="BC796" s="397"/>
      <c r="BD796" s="397"/>
    </row>
    <row r="797" spans="52:56" ht="11.25" customHeight="1" x14ac:dyDescent="0.25">
      <c r="AZ797" s="398"/>
      <c r="BA797" s="398"/>
      <c r="BB797" s="398"/>
      <c r="BC797" s="397"/>
      <c r="BD797" s="397"/>
    </row>
    <row r="798" spans="52:56" ht="11.25" customHeight="1" x14ac:dyDescent="0.25">
      <c r="AZ798" s="398"/>
      <c r="BA798" s="398"/>
      <c r="BB798" s="398"/>
      <c r="BC798" s="397"/>
      <c r="BD798" s="397"/>
    </row>
    <row r="799" spans="52:56" ht="11.25" customHeight="1" x14ac:dyDescent="0.25">
      <c r="AZ799" s="398"/>
      <c r="BA799" s="398"/>
      <c r="BB799" s="398"/>
      <c r="BC799" s="397"/>
      <c r="BD799" s="397"/>
    </row>
    <row r="800" spans="52:56" ht="11.25" customHeight="1" x14ac:dyDescent="0.25">
      <c r="AZ800" s="398"/>
      <c r="BA800" s="398"/>
      <c r="BB800" s="398"/>
      <c r="BC800" s="397"/>
      <c r="BD800" s="397"/>
    </row>
    <row r="801" spans="52:56" ht="11.25" customHeight="1" x14ac:dyDescent="0.25">
      <c r="AZ801" s="398"/>
      <c r="BA801" s="398"/>
      <c r="BB801" s="398"/>
      <c r="BC801" s="397"/>
      <c r="BD801" s="397"/>
    </row>
    <row r="802" spans="52:56" ht="11.25" customHeight="1" x14ac:dyDescent="0.25">
      <c r="AZ802" s="398"/>
      <c r="BA802" s="398"/>
      <c r="BB802" s="398"/>
      <c r="BC802" s="397"/>
      <c r="BD802" s="397"/>
    </row>
    <row r="803" spans="52:56" ht="11.25" customHeight="1" x14ac:dyDescent="0.25">
      <c r="AZ803" s="398"/>
      <c r="BA803" s="398"/>
      <c r="BB803" s="398"/>
      <c r="BC803" s="397"/>
      <c r="BD803" s="397"/>
    </row>
    <row r="804" spans="52:56" ht="11.25" customHeight="1" x14ac:dyDescent="0.25">
      <c r="AZ804" s="398"/>
      <c r="BA804" s="398"/>
      <c r="BB804" s="398"/>
      <c r="BC804" s="397"/>
      <c r="BD804" s="397"/>
    </row>
    <row r="805" spans="52:56" ht="11.25" customHeight="1" x14ac:dyDescent="0.25">
      <c r="AZ805" s="398"/>
      <c r="BA805" s="398"/>
      <c r="BB805" s="398"/>
      <c r="BC805" s="397"/>
      <c r="BD805" s="397"/>
    </row>
    <row r="806" spans="52:56" ht="11.25" customHeight="1" x14ac:dyDescent="0.25">
      <c r="AZ806" s="398"/>
      <c r="BA806" s="398"/>
      <c r="BB806" s="398"/>
      <c r="BC806" s="397"/>
      <c r="BD806" s="397"/>
    </row>
    <row r="807" spans="52:56" ht="11.25" customHeight="1" x14ac:dyDescent="0.25">
      <c r="AZ807" s="398"/>
      <c r="BA807" s="398"/>
      <c r="BB807" s="398"/>
      <c r="BC807" s="397"/>
      <c r="BD807" s="397"/>
    </row>
    <row r="808" spans="52:56" ht="11.25" customHeight="1" x14ac:dyDescent="0.25">
      <c r="AZ808" s="398"/>
      <c r="BA808" s="398"/>
      <c r="BB808" s="398"/>
      <c r="BC808" s="397"/>
      <c r="BD808" s="397"/>
    </row>
    <row r="809" spans="52:56" ht="11.25" customHeight="1" x14ac:dyDescent="0.25">
      <c r="AZ809" s="398"/>
      <c r="BA809" s="398"/>
      <c r="BB809" s="398"/>
      <c r="BC809" s="397"/>
      <c r="BD809" s="397"/>
    </row>
    <row r="810" spans="52:56" ht="11.25" customHeight="1" x14ac:dyDescent="0.25">
      <c r="AZ810" s="398"/>
      <c r="BA810" s="398"/>
      <c r="BB810" s="398"/>
      <c r="BC810" s="397"/>
      <c r="BD810" s="397"/>
    </row>
    <row r="811" spans="52:56" ht="11.25" customHeight="1" x14ac:dyDescent="0.25">
      <c r="AZ811" s="398"/>
      <c r="BA811" s="398"/>
      <c r="BB811" s="398"/>
      <c r="BC811" s="397"/>
      <c r="BD811" s="397"/>
    </row>
    <row r="812" spans="52:56" ht="11.25" customHeight="1" x14ac:dyDescent="0.25">
      <c r="AZ812" s="398"/>
      <c r="BA812" s="398"/>
      <c r="BB812" s="398"/>
      <c r="BC812" s="397"/>
      <c r="BD812" s="397"/>
    </row>
    <row r="813" spans="52:56" ht="11.25" customHeight="1" x14ac:dyDescent="0.25">
      <c r="AZ813" s="398"/>
      <c r="BA813" s="398"/>
      <c r="BB813" s="398"/>
      <c r="BC813" s="397"/>
      <c r="BD813" s="397"/>
    </row>
    <row r="814" spans="52:56" ht="11.25" customHeight="1" x14ac:dyDescent="0.25">
      <c r="AZ814" s="398"/>
      <c r="BA814" s="398"/>
      <c r="BB814" s="398"/>
      <c r="BC814" s="397"/>
      <c r="BD814" s="397"/>
    </row>
    <row r="815" spans="52:56" ht="11.25" customHeight="1" x14ac:dyDescent="0.25">
      <c r="AZ815" s="398"/>
      <c r="BA815" s="398"/>
      <c r="BB815" s="398"/>
      <c r="BC815" s="397"/>
      <c r="BD815" s="397"/>
    </row>
    <row r="816" spans="52:56" ht="11.25" customHeight="1" x14ac:dyDescent="0.25">
      <c r="AZ816" s="398"/>
      <c r="BA816" s="398"/>
      <c r="BB816" s="398"/>
      <c r="BC816" s="397"/>
      <c r="BD816" s="397"/>
    </row>
    <row r="817" spans="52:56" ht="11.25" customHeight="1" x14ac:dyDescent="0.25">
      <c r="AZ817" s="398"/>
      <c r="BA817" s="398"/>
      <c r="BB817" s="398"/>
      <c r="BC817" s="397"/>
      <c r="BD817" s="397"/>
    </row>
    <row r="818" spans="52:56" ht="11.25" customHeight="1" x14ac:dyDescent="0.25">
      <c r="AZ818" s="398"/>
      <c r="BA818" s="398"/>
      <c r="BB818" s="398"/>
      <c r="BC818" s="397"/>
      <c r="BD818" s="397"/>
    </row>
    <row r="819" spans="52:56" ht="11.25" customHeight="1" x14ac:dyDescent="0.25">
      <c r="AZ819" s="398"/>
      <c r="BA819" s="398"/>
      <c r="BB819" s="398"/>
      <c r="BC819" s="397"/>
      <c r="BD819" s="397"/>
    </row>
    <row r="820" spans="52:56" ht="11.25" customHeight="1" x14ac:dyDescent="0.25">
      <c r="AZ820" s="398"/>
      <c r="BA820" s="398"/>
      <c r="BB820" s="398"/>
      <c r="BC820" s="397"/>
      <c r="BD820" s="397"/>
    </row>
    <row r="821" spans="52:56" ht="11.25" customHeight="1" x14ac:dyDescent="0.25">
      <c r="AZ821" s="398"/>
      <c r="BA821" s="398"/>
      <c r="BB821" s="398"/>
      <c r="BC821" s="397"/>
      <c r="BD821" s="397"/>
    </row>
    <row r="822" spans="52:56" ht="11.25" customHeight="1" x14ac:dyDescent="0.25">
      <c r="AZ822" s="398"/>
      <c r="BA822" s="398"/>
      <c r="BB822" s="398"/>
      <c r="BC822" s="397"/>
      <c r="BD822" s="397"/>
    </row>
    <row r="823" spans="52:56" ht="11.25" customHeight="1" x14ac:dyDescent="0.25">
      <c r="AZ823" s="398"/>
      <c r="BA823" s="398"/>
      <c r="BB823" s="398"/>
      <c r="BC823" s="397"/>
      <c r="BD823" s="397"/>
    </row>
    <row r="824" spans="52:56" ht="11.25" customHeight="1" x14ac:dyDescent="0.25">
      <c r="AZ824" s="398"/>
      <c r="BA824" s="398"/>
      <c r="BB824" s="398"/>
      <c r="BC824" s="397"/>
      <c r="BD824" s="397"/>
    </row>
    <row r="825" spans="52:56" ht="11.25" customHeight="1" x14ac:dyDescent="0.25">
      <c r="AZ825" s="398"/>
      <c r="BA825" s="398"/>
      <c r="BB825" s="398"/>
      <c r="BC825" s="397"/>
      <c r="BD825" s="397"/>
    </row>
    <row r="826" spans="52:56" ht="11.25" customHeight="1" x14ac:dyDescent="0.25">
      <c r="AZ826" s="398"/>
      <c r="BA826" s="398"/>
      <c r="BB826" s="398"/>
      <c r="BC826" s="397"/>
      <c r="BD826" s="397"/>
    </row>
    <row r="827" spans="52:56" ht="11.25" customHeight="1" x14ac:dyDescent="0.25">
      <c r="AZ827" s="398"/>
      <c r="BA827" s="398"/>
      <c r="BB827" s="398"/>
      <c r="BC827" s="397"/>
      <c r="BD827" s="397"/>
    </row>
    <row r="828" spans="52:56" ht="11.25" customHeight="1" x14ac:dyDescent="0.25">
      <c r="AZ828" s="398"/>
      <c r="BA828" s="398"/>
      <c r="BB828" s="398"/>
      <c r="BC828" s="397"/>
      <c r="BD828" s="397"/>
    </row>
    <row r="829" spans="52:56" ht="11.25" customHeight="1" x14ac:dyDescent="0.25">
      <c r="AZ829" s="398"/>
      <c r="BA829" s="398"/>
      <c r="BB829" s="398"/>
      <c r="BC829" s="397"/>
      <c r="BD829" s="397"/>
    </row>
    <row r="830" spans="52:56" ht="11.25" customHeight="1" x14ac:dyDescent="0.25">
      <c r="AZ830" s="398"/>
      <c r="BA830" s="398"/>
      <c r="BB830" s="398"/>
      <c r="BC830" s="397"/>
      <c r="BD830" s="397"/>
    </row>
    <row r="831" spans="52:56" ht="11.25" customHeight="1" x14ac:dyDescent="0.25">
      <c r="AZ831" s="398"/>
      <c r="BA831" s="398"/>
      <c r="BB831" s="398"/>
      <c r="BC831" s="397"/>
      <c r="BD831" s="397"/>
    </row>
    <row r="832" spans="52:56" ht="11.25" customHeight="1" x14ac:dyDescent="0.25">
      <c r="AZ832" s="398"/>
      <c r="BA832" s="398"/>
      <c r="BB832" s="398"/>
      <c r="BC832" s="397"/>
      <c r="BD832" s="397"/>
    </row>
    <row r="833" spans="52:56" ht="11.25" customHeight="1" x14ac:dyDescent="0.25">
      <c r="AZ833" s="398"/>
      <c r="BA833" s="398"/>
      <c r="BB833" s="398"/>
      <c r="BC833" s="397"/>
      <c r="BD833" s="397"/>
    </row>
    <row r="834" spans="52:56" ht="11.25" customHeight="1" x14ac:dyDescent="0.25">
      <c r="AZ834" s="398"/>
      <c r="BA834" s="398"/>
      <c r="BB834" s="398"/>
      <c r="BC834" s="397"/>
      <c r="BD834" s="397"/>
    </row>
    <row r="835" spans="52:56" ht="11.25" customHeight="1" x14ac:dyDescent="0.25">
      <c r="AZ835" s="398"/>
      <c r="BA835" s="398"/>
      <c r="BB835" s="398"/>
      <c r="BC835" s="397"/>
      <c r="BD835" s="397"/>
    </row>
    <row r="836" spans="52:56" ht="11.25" customHeight="1" x14ac:dyDescent="0.25">
      <c r="AZ836" s="398"/>
      <c r="BA836" s="398"/>
      <c r="BB836" s="398"/>
      <c r="BC836" s="397"/>
      <c r="BD836" s="397"/>
    </row>
    <row r="837" spans="52:56" ht="11.25" customHeight="1" x14ac:dyDescent="0.25">
      <c r="AZ837" s="398"/>
      <c r="BA837" s="398"/>
      <c r="BB837" s="398"/>
      <c r="BC837" s="397"/>
      <c r="BD837" s="397"/>
    </row>
    <row r="838" spans="52:56" ht="11.25" customHeight="1" x14ac:dyDescent="0.25">
      <c r="AZ838" s="398"/>
      <c r="BA838" s="398"/>
      <c r="BB838" s="398"/>
      <c r="BC838" s="397"/>
      <c r="BD838" s="397"/>
    </row>
    <row r="839" spans="52:56" ht="11.25" customHeight="1" x14ac:dyDescent="0.25">
      <c r="AZ839" s="398"/>
      <c r="BA839" s="398"/>
      <c r="BB839" s="398"/>
      <c r="BC839" s="397"/>
      <c r="BD839" s="397"/>
    </row>
    <row r="840" spans="52:56" ht="11.25" customHeight="1" x14ac:dyDescent="0.25">
      <c r="AZ840" s="398"/>
      <c r="BA840" s="398"/>
      <c r="BB840" s="398"/>
      <c r="BC840" s="397"/>
      <c r="BD840" s="397"/>
    </row>
    <row r="841" spans="52:56" ht="11.25" customHeight="1" x14ac:dyDescent="0.25">
      <c r="AZ841" s="398"/>
      <c r="BA841" s="398"/>
      <c r="BB841" s="398"/>
      <c r="BC841" s="397"/>
      <c r="BD841" s="397"/>
    </row>
    <row r="842" spans="52:56" ht="11.25" customHeight="1" x14ac:dyDescent="0.25">
      <c r="AZ842" s="398"/>
      <c r="BA842" s="398"/>
      <c r="BB842" s="398"/>
      <c r="BC842" s="397"/>
      <c r="BD842" s="397"/>
    </row>
    <row r="843" spans="52:56" ht="11.25" customHeight="1" x14ac:dyDescent="0.25">
      <c r="AZ843" s="398"/>
      <c r="BA843" s="398"/>
      <c r="BB843" s="398"/>
      <c r="BC843" s="397"/>
      <c r="BD843" s="397"/>
    </row>
    <row r="844" spans="52:56" ht="11.25" customHeight="1" x14ac:dyDescent="0.25">
      <c r="AZ844" s="398"/>
      <c r="BA844" s="398"/>
      <c r="BB844" s="398"/>
      <c r="BC844" s="397"/>
      <c r="BD844" s="397"/>
    </row>
    <row r="845" spans="52:56" ht="11.25" customHeight="1" x14ac:dyDescent="0.25">
      <c r="AZ845" s="398"/>
      <c r="BA845" s="398"/>
      <c r="BB845" s="398"/>
      <c r="BC845" s="397"/>
      <c r="BD845" s="397"/>
    </row>
    <row r="846" spans="52:56" ht="11.25" customHeight="1" x14ac:dyDescent="0.25">
      <c r="AZ846" s="398"/>
      <c r="BA846" s="398"/>
      <c r="BB846" s="398"/>
      <c r="BC846" s="397"/>
      <c r="BD846" s="397"/>
    </row>
    <row r="847" spans="52:56" ht="11.25" customHeight="1" x14ac:dyDescent="0.25">
      <c r="AZ847" s="398"/>
      <c r="BA847" s="398"/>
      <c r="BB847" s="398"/>
      <c r="BC847" s="397"/>
      <c r="BD847" s="397"/>
    </row>
    <row r="848" spans="52:56" ht="11.25" customHeight="1" x14ac:dyDescent="0.25">
      <c r="AZ848" s="398"/>
      <c r="BA848" s="398"/>
      <c r="BB848" s="398"/>
      <c r="BC848" s="397"/>
      <c r="BD848" s="397"/>
    </row>
    <row r="849" spans="52:56" ht="11.25" customHeight="1" x14ac:dyDescent="0.25">
      <c r="AZ849" s="398"/>
      <c r="BA849" s="398"/>
      <c r="BB849" s="398"/>
      <c r="BC849" s="397"/>
      <c r="BD849" s="397"/>
    </row>
    <row r="850" spans="52:56" ht="11.25" customHeight="1" x14ac:dyDescent="0.25">
      <c r="AZ850" s="398"/>
      <c r="BA850" s="398"/>
      <c r="BB850" s="398"/>
      <c r="BC850" s="397"/>
      <c r="BD850" s="397"/>
    </row>
    <row r="851" spans="52:56" ht="11.25" customHeight="1" x14ac:dyDescent="0.25">
      <c r="AZ851" s="398"/>
      <c r="BA851" s="398"/>
      <c r="BB851" s="398"/>
      <c r="BC851" s="397"/>
      <c r="BD851" s="397"/>
    </row>
    <row r="852" spans="52:56" ht="11.25" customHeight="1" x14ac:dyDescent="0.25">
      <c r="AZ852" s="398"/>
      <c r="BA852" s="398"/>
      <c r="BB852" s="398"/>
      <c r="BC852" s="397"/>
      <c r="BD852" s="397"/>
    </row>
    <row r="853" spans="52:56" ht="11.25" customHeight="1" x14ac:dyDescent="0.25">
      <c r="AZ853" s="398"/>
      <c r="BA853" s="398"/>
      <c r="BB853" s="398"/>
      <c r="BC853" s="397"/>
      <c r="BD853" s="397"/>
    </row>
    <row r="854" spans="52:56" ht="11.25" customHeight="1" x14ac:dyDescent="0.25">
      <c r="AZ854" s="398"/>
      <c r="BA854" s="398"/>
      <c r="BB854" s="398"/>
      <c r="BC854" s="397"/>
      <c r="BD854" s="397"/>
    </row>
    <row r="855" spans="52:56" ht="11.25" customHeight="1" x14ac:dyDescent="0.25">
      <c r="AZ855" s="398"/>
      <c r="BA855" s="398"/>
      <c r="BB855" s="398"/>
      <c r="BC855" s="397"/>
      <c r="BD855" s="397"/>
    </row>
    <row r="856" spans="52:56" ht="11.25" customHeight="1" x14ac:dyDescent="0.25">
      <c r="AZ856" s="398"/>
      <c r="BA856" s="398"/>
      <c r="BB856" s="398"/>
      <c r="BC856" s="397"/>
      <c r="BD856" s="397"/>
    </row>
    <row r="857" spans="52:56" ht="11.25" customHeight="1" x14ac:dyDescent="0.25">
      <c r="AZ857" s="398"/>
      <c r="BA857" s="398"/>
      <c r="BB857" s="398"/>
      <c r="BC857" s="397"/>
      <c r="BD857" s="397"/>
    </row>
    <row r="858" spans="52:56" ht="11.25" customHeight="1" x14ac:dyDescent="0.25">
      <c r="AZ858" s="398"/>
      <c r="BA858" s="398"/>
      <c r="BB858" s="398"/>
      <c r="BC858" s="397"/>
      <c r="BD858" s="397"/>
    </row>
    <row r="859" spans="52:56" ht="11.25" customHeight="1" x14ac:dyDescent="0.25">
      <c r="AZ859" s="398"/>
      <c r="BA859" s="398"/>
      <c r="BB859" s="398"/>
      <c r="BC859" s="397"/>
      <c r="BD859" s="397"/>
    </row>
    <row r="860" spans="52:56" ht="11.25" customHeight="1" x14ac:dyDescent="0.25">
      <c r="AZ860" s="398"/>
      <c r="BA860" s="398"/>
      <c r="BB860" s="398"/>
      <c r="BC860" s="397"/>
      <c r="BD860" s="397"/>
    </row>
    <row r="861" spans="52:56" ht="11.25" customHeight="1" x14ac:dyDescent="0.25">
      <c r="AZ861" s="398"/>
      <c r="BA861" s="398"/>
      <c r="BB861" s="398"/>
      <c r="BC861" s="397"/>
      <c r="BD861" s="397"/>
    </row>
    <row r="862" spans="52:56" ht="11.25" customHeight="1" x14ac:dyDescent="0.25">
      <c r="AZ862" s="398"/>
      <c r="BA862" s="398"/>
      <c r="BB862" s="398"/>
      <c r="BC862" s="397"/>
      <c r="BD862" s="397"/>
    </row>
    <row r="863" spans="52:56" ht="11.25" customHeight="1" x14ac:dyDescent="0.25">
      <c r="AZ863" s="398"/>
      <c r="BA863" s="398"/>
      <c r="BB863" s="398"/>
      <c r="BC863" s="397"/>
      <c r="BD863" s="397"/>
    </row>
    <row r="864" spans="52:56" ht="11.25" customHeight="1" x14ac:dyDescent="0.25">
      <c r="AZ864" s="398"/>
      <c r="BA864" s="398"/>
      <c r="BB864" s="398"/>
      <c r="BC864" s="397"/>
      <c r="BD864" s="397"/>
    </row>
    <row r="865" spans="52:56" ht="11.25" customHeight="1" x14ac:dyDescent="0.25">
      <c r="AZ865" s="398"/>
      <c r="BA865" s="398"/>
      <c r="BB865" s="398"/>
      <c r="BC865" s="397"/>
      <c r="BD865" s="397"/>
    </row>
    <row r="866" spans="52:56" ht="11.25" customHeight="1" x14ac:dyDescent="0.25">
      <c r="AZ866" s="398"/>
      <c r="BA866" s="398"/>
      <c r="BB866" s="398"/>
      <c r="BC866" s="397"/>
      <c r="BD866" s="397"/>
    </row>
    <row r="867" spans="52:56" ht="11.25" customHeight="1" x14ac:dyDescent="0.25">
      <c r="AZ867" s="398"/>
      <c r="BA867" s="398"/>
      <c r="BB867" s="398"/>
      <c r="BC867" s="397"/>
      <c r="BD867" s="397"/>
    </row>
    <row r="868" spans="52:56" ht="11.25" customHeight="1" x14ac:dyDescent="0.25">
      <c r="AZ868" s="398"/>
      <c r="BA868" s="398"/>
      <c r="BB868" s="398"/>
      <c r="BC868" s="397"/>
      <c r="BD868" s="397"/>
    </row>
    <row r="869" spans="52:56" ht="11.25" customHeight="1" x14ac:dyDescent="0.25">
      <c r="AZ869" s="398"/>
      <c r="BA869" s="398"/>
      <c r="BB869" s="398"/>
      <c r="BC869" s="397"/>
      <c r="BD869" s="397"/>
    </row>
    <row r="870" spans="52:56" ht="11.25" customHeight="1" x14ac:dyDescent="0.25">
      <c r="AZ870" s="398"/>
      <c r="BA870" s="398"/>
      <c r="BB870" s="398"/>
      <c r="BC870" s="397"/>
      <c r="BD870" s="397"/>
    </row>
    <row r="871" spans="52:56" ht="11.25" customHeight="1" x14ac:dyDescent="0.25">
      <c r="AZ871" s="398"/>
      <c r="BA871" s="398"/>
      <c r="BB871" s="398"/>
      <c r="BC871" s="397"/>
      <c r="BD871" s="397"/>
    </row>
    <row r="872" spans="52:56" ht="11.25" customHeight="1" x14ac:dyDescent="0.25">
      <c r="AZ872" s="398"/>
      <c r="BA872" s="398"/>
      <c r="BB872" s="398"/>
      <c r="BC872" s="397"/>
      <c r="BD872" s="397"/>
    </row>
    <row r="873" spans="52:56" ht="11.25" customHeight="1" x14ac:dyDescent="0.25">
      <c r="AZ873" s="398"/>
      <c r="BA873" s="398"/>
      <c r="BB873" s="398"/>
      <c r="BC873" s="397"/>
      <c r="BD873" s="397"/>
    </row>
    <row r="874" spans="52:56" ht="11.25" customHeight="1" x14ac:dyDescent="0.25">
      <c r="AZ874" s="398"/>
      <c r="BA874" s="398"/>
      <c r="BB874" s="398"/>
      <c r="BC874" s="397"/>
      <c r="BD874" s="397"/>
    </row>
    <row r="875" spans="52:56" ht="11.25" customHeight="1" x14ac:dyDescent="0.25">
      <c r="AZ875" s="398"/>
      <c r="BA875" s="398"/>
      <c r="BB875" s="398"/>
      <c r="BC875" s="397"/>
      <c r="BD875" s="397"/>
    </row>
    <row r="876" spans="52:56" ht="11.25" customHeight="1" x14ac:dyDescent="0.25">
      <c r="AZ876" s="398"/>
      <c r="BA876" s="398"/>
      <c r="BB876" s="398"/>
      <c r="BC876" s="397"/>
      <c r="BD876" s="397"/>
    </row>
    <row r="877" spans="52:56" ht="11.25" customHeight="1" x14ac:dyDescent="0.25">
      <c r="AZ877" s="398"/>
      <c r="BA877" s="398"/>
      <c r="BB877" s="398"/>
      <c r="BC877" s="397"/>
      <c r="BD877" s="397"/>
    </row>
    <row r="878" spans="52:56" ht="11.25" customHeight="1" x14ac:dyDescent="0.25">
      <c r="AZ878" s="398"/>
      <c r="BA878" s="398"/>
      <c r="BB878" s="398"/>
      <c r="BC878" s="397"/>
      <c r="BD878" s="397"/>
    </row>
    <row r="879" spans="52:56" ht="11.25" customHeight="1" x14ac:dyDescent="0.25">
      <c r="AZ879" s="398"/>
      <c r="BA879" s="398"/>
      <c r="BB879" s="398"/>
      <c r="BC879" s="397"/>
      <c r="BD879" s="397"/>
    </row>
    <row r="880" spans="52:56" ht="11.25" customHeight="1" x14ac:dyDescent="0.25">
      <c r="AZ880" s="398"/>
      <c r="BA880" s="398"/>
      <c r="BB880" s="398"/>
      <c r="BC880" s="397"/>
      <c r="BD880" s="397"/>
    </row>
    <row r="881" spans="52:56" ht="11.25" customHeight="1" x14ac:dyDescent="0.25">
      <c r="AZ881" s="398"/>
      <c r="BA881" s="398"/>
      <c r="BB881" s="398"/>
      <c r="BC881" s="397"/>
      <c r="BD881" s="397"/>
    </row>
    <row r="882" spans="52:56" ht="11.25" customHeight="1" x14ac:dyDescent="0.25">
      <c r="AZ882" s="398"/>
      <c r="BA882" s="398"/>
      <c r="BB882" s="398"/>
      <c r="BC882" s="397"/>
      <c r="BD882" s="397"/>
    </row>
    <row r="883" spans="52:56" ht="11.25" customHeight="1" x14ac:dyDescent="0.25">
      <c r="AZ883" s="398"/>
      <c r="BA883" s="398"/>
      <c r="BB883" s="398"/>
      <c r="BC883" s="397"/>
      <c r="BD883" s="397"/>
    </row>
    <row r="884" spans="52:56" ht="11.25" customHeight="1" x14ac:dyDescent="0.25">
      <c r="AZ884" s="398"/>
      <c r="BA884" s="398"/>
      <c r="BB884" s="398"/>
      <c r="BC884" s="397"/>
      <c r="BD884" s="397"/>
    </row>
    <row r="885" spans="52:56" ht="11.25" customHeight="1" x14ac:dyDescent="0.25">
      <c r="AZ885" s="398"/>
      <c r="BA885" s="398"/>
      <c r="BB885" s="398"/>
      <c r="BC885" s="397"/>
      <c r="BD885" s="397"/>
    </row>
    <row r="886" spans="52:56" ht="11.25" customHeight="1" x14ac:dyDescent="0.25">
      <c r="AZ886" s="398"/>
      <c r="BA886" s="398"/>
      <c r="BB886" s="398"/>
      <c r="BC886" s="397"/>
      <c r="BD886" s="397"/>
    </row>
    <row r="887" spans="52:56" ht="11.25" customHeight="1" x14ac:dyDescent="0.25">
      <c r="AZ887" s="398"/>
      <c r="BA887" s="398"/>
      <c r="BB887" s="398"/>
      <c r="BC887" s="397"/>
      <c r="BD887" s="397"/>
    </row>
    <row r="888" spans="52:56" ht="11.25" customHeight="1" x14ac:dyDescent="0.25">
      <c r="AZ888" s="398"/>
      <c r="BA888" s="398"/>
      <c r="BB888" s="398"/>
      <c r="BC888" s="397"/>
      <c r="BD888" s="397"/>
    </row>
    <row r="889" spans="52:56" ht="11.25" customHeight="1" x14ac:dyDescent="0.25">
      <c r="AZ889" s="398"/>
      <c r="BA889" s="398"/>
      <c r="BB889" s="398"/>
      <c r="BC889" s="397"/>
      <c r="BD889" s="397"/>
    </row>
    <row r="890" spans="52:56" ht="11.25" customHeight="1" x14ac:dyDescent="0.25">
      <c r="AZ890" s="398"/>
      <c r="BA890" s="398"/>
      <c r="BB890" s="398"/>
      <c r="BC890" s="397"/>
      <c r="BD890" s="397"/>
    </row>
    <row r="891" spans="52:56" ht="11.25" customHeight="1" x14ac:dyDescent="0.25">
      <c r="AZ891" s="398"/>
      <c r="BA891" s="398"/>
      <c r="BB891" s="398"/>
      <c r="BC891" s="397"/>
      <c r="BD891" s="397"/>
    </row>
    <row r="892" spans="52:56" ht="11.25" customHeight="1" x14ac:dyDescent="0.25">
      <c r="AZ892" s="398"/>
      <c r="BA892" s="398"/>
      <c r="BB892" s="398"/>
      <c r="BC892" s="397"/>
      <c r="BD892" s="397"/>
    </row>
    <row r="893" spans="52:56" ht="11.25" customHeight="1" x14ac:dyDescent="0.25">
      <c r="AZ893" s="398"/>
      <c r="BA893" s="398"/>
      <c r="BB893" s="398"/>
      <c r="BC893" s="397"/>
      <c r="BD893" s="397"/>
    </row>
    <row r="894" spans="52:56" ht="11.25" customHeight="1" x14ac:dyDescent="0.25">
      <c r="AZ894" s="398"/>
      <c r="BA894" s="398"/>
      <c r="BB894" s="398"/>
      <c r="BC894" s="397"/>
      <c r="BD894" s="397"/>
    </row>
    <row r="895" spans="52:56" ht="11.25" customHeight="1" x14ac:dyDescent="0.25">
      <c r="AZ895" s="398"/>
      <c r="BA895" s="398"/>
      <c r="BB895" s="398"/>
      <c r="BC895" s="397"/>
      <c r="BD895" s="397"/>
    </row>
    <row r="896" spans="52:56" ht="11.25" customHeight="1" x14ac:dyDescent="0.25">
      <c r="AZ896" s="398"/>
      <c r="BA896" s="398"/>
      <c r="BB896" s="398"/>
      <c r="BC896" s="397"/>
      <c r="BD896" s="397"/>
    </row>
    <row r="897" spans="52:56" ht="11.25" customHeight="1" x14ac:dyDescent="0.25">
      <c r="AZ897" s="398"/>
      <c r="BA897" s="398"/>
      <c r="BB897" s="398"/>
      <c r="BC897" s="397"/>
      <c r="BD897" s="397"/>
    </row>
    <row r="898" spans="52:56" ht="11.25" customHeight="1" x14ac:dyDescent="0.25">
      <c r="AZ898" s="398"/>
      <c r="BA898" s="398"/>
      <c r="BB898" s="398"/>
      <c r="BC898" s="397"/>
      <c r="BD898" s="397"/>
    </row>
    <row r="899" spans="52:56" ht="11.25" customHeight="1" x14ac:dyDescent="0.25">
      <c r="AZ899" s="398"/>
      <c r="BA899" s="398"/>
      <c r="BB899" s="398"/>
      <c r="BC899" s="397"/>
      <c r="BD899" s="397"/>
    </row>
    <row r="900" spans="52:56" ht="11.25" customHeight="1" x14ac:dyDescent="0.25">
      <c r="AZ900" s="398"/>
      <c r="BA900" s="398"/>
      <c r="BB900" s="398"/>
      <c r="BC900" s="397"/>
      <c r="BD900" s="397"/>
    </row>
    <row r="901" spans="52:56" ht="11.25" customHeight="1" x14ac:dyDescent="0.25">
      <c r="AZ901" s="398"/>
      <c r="BA901" s="398"/>
      <c r="BB901" s="398"/>
      <c r="BC901" s="397"/>
      <c r="BD901" s="397"/>
    </row>
    <row r="902" spans="52:56" ht="11.25" customHeight="1" x14ac:dyDescent="0.25">
      <c r="AZ902" s="398"/>
      <c r="BA902" s="398"/>
      <c r="BB902" s="398"/>
      <c r="BC902" s="397"/>
      <c r="BD902" s="397"/>
    </row>
    <row r="903" spans="52:56" ht="11.25" customHeight="1" x14ac:dyDescent="0.25">
      <c r="AZ903" s="398"/>
      <c r="BA903" s="398"/>
      <c r="BB903" s="398"/>
      <c r="BC903" s="397"/>
      <c r="BD903" s="397"/>
    </row>
    <row r="904" spans="52:56" ht="11.25" customHeight="1" x14ac:dyDescent="0.25">
      <c r="AZ904" s="398"/>
      <c r="BA904" s="398"/>
      <c r="BB904" s="398"/>
      <c r="BC904" s="397"/>
      <c r="BD904" s="397"/>
    </row>
    <row r="905" spans="52:56" ht="11.25" customHeight="1" x14ac:dyDescent="0.25">
      <c r="AZ905" s="398"/>
      <c r="BA905" s="398"/>
      <c r="BB905" s="398"/>
      <c r="BC905" s="397"/>
      <c r="BD905" s="397"/>
    </row>
    <row r="906" spans="52:56" ht="11.25" customHeight="1" x14ac:dyDescent="0.25">
      <c r="AZ906" s="398"/>
      <c r="BA906" s="398"/>
      <c r="BB906" s="398"/>
      <c r="BC906" s="397"/>
      <c r="BD906" s="397"/>
    </row>
    <row r="907" spans="52:56" ht="11.25" customHeight="1" x14ac:dyDescent="0.25">
      <c r="AZ907" s="398"/>
      <c r="BA907" s="398"/>
      <c r="BB907" s="398"/>
      <c r="BC907" s="397"/>
      <c r="BD907" s="397"/>
    </row>
    <row r="908" spans="52:56" ht="11.25" customHeight="1" x14ac:dyDescent="0.25">
      <c r="AZ908" s="398"/>
      <c r="BA908" s="398"/>
      <c r="BB908" s="398"/>
      <c r="BC908" s="397"/>
      <c r="BD908" s="397"/>
    </row>
    <row r="909" spans="52:56" ht="11.25" customHeight="1" x14ac:dyDescent="0.25">
      <c r="AZ909" s="398"/>
      <c r="BA909" s="398"/>
      <c r="BB909" s="398"/>
      <c r="BC909" s="397"/>
      <c r="BD909" s="397"/>
    </row>
    <row r="910" spans="52:56" ht="11.25" customHeight="1" x14ac:dyDescent="0.25">
      <c r="AZ910" s="398"/>
      <c r="BA910" s="398"/>
      <c r="BB910" s="398"/>
      <c r="BC910" s="397"/>
      <c r="BD910" s="397"/>
    </row>
    <row r="911" spans="52:56" ht="11.25" customHeight="1" x14ac:dyDescent="0.25">
      <c r="AZ911" s="398"/>
      <c r="BA911" s="398"/>
      <c r="BB911" s="398"/>
      <c r="BC911" s="397"/>
      <c r="BD911" s="397"/>
    </row>
    <row r="912" spans="52:56" ht="11.25" customHeight="1" x14ac:dyDescent="0.25">
      <c r="AZ912" s="398"/>
      <c r="BA912" s="398"/>
      <c r="BB912" s="398"/>
      <c r="BC912" s="397"/>
      <c r="BD912" s="397"/>
    </row>
    <row r="913" spans="52:56" ht="11.25" customHeight="1" x14ac:dyDescent="0.25">
      <c r="AZ913" s="398"/>
      <c r="BA913" s="398"/>
      <c r="BB913" s="398"/>
      <c r="BC913" s="397"/>
      <c r="BD913" s="397"/>
    </row>
    <row r="914" spans="52:56" ht="11.25" customHeight="1" x14ac:dyDescent="0.25">
      <c r="AZ914" s="398"/>
      <c r="BA914" s="398"/>
      <c r="BB914" s="398"/>
      <c r="BC914" s="397"/>
      <c r="BD914" s="397"/>
    </row>
    <row r="915" spans="52:56" ht="11.25" customHeight="1" x14ac:dyDescent="0.25">
      <c r="AZ915" s="398"/>
      <c r="BA915" s="398"/>
      <c r="BB915" s="398"/>
      <c r="BC915" s="397"/>
      <c r="BD915" s="397"/>
    </row>
    <row r="916" spans="52:56" ht="11.25" customHeight="1" x14ac:dyDescent="0.25">
      <c r="AZ916" s="398"/>
      <c r="BA916" s="398"/>
      <c r="BB916" s="398"/>
      <c r="BC916" s="397"/>
      <c r="BD916" s="397"/>
    </row>
    <row r="917" spans="52:56" ht="11.25" customHeight="1" x14ac:dyDescent="0.25">
      <c r="AZ917" s="398"/>
      <c r="BA917" s="398"/>
      <c r="BB917" s="398"/>
      <c r="BC917" s="397"/>
      <c r="BD917" s="397"/>
    </row>
    <row r="918" spans="52:56" ht="11.25" customHeight="1" x14ac:dyDescent="0.25">
      <c r="AZ918" s="398"/>
      <c r="BA918" s="398"/>
      <c r="BB918" s="398"/>
      <c r="BC918" s="397"/>
      <c r="BD918" s="397"/>
    </row>
    <row r="919" spans="52:56" ht="11.25" customHeight="1" x14ac:dyDescent="0.25">
      <c r="AZ919" s="398"/>
      <c r="BA919" s="398"/>
      <c r="BB919" s="398"/>
      <c r="BC919" s="397"/>
      <c r="BD919" s="397"/>
    </row>
    <row r="920" spans="52:56" ht="11.25" customHeight="1" x14ac:dyDescent="0.25">
      <c r="AZ920" s="398"/>
      <c r="BA920" s="398"/>
      <c r="BB920" s="398"/>
      <c r="BC920" s="397"/>
      <c r="BD920" s="397"/>
    </row>
    <row r="921" spans="52:56" ht="11.25" customHeight="1" x14ac:dyDescent="0.25">
      <c r="AZ921" s="398"/>
      <c r="BA921" s="398"/>
      <c r="BB921" s="398"/>
      <c r="BC921" s="397"/>
      <c r="BD921" s="397"/>
    </row>
    <row r="922" spans="52:56" ht="11.25" customHeight="1" x14ac:dyDescent="0.25">
      <c r="AZ922" s="398"/>
      <c r="BA922" s="398"/>
      <c r="BB922" s="398"/>
      <c r="BC922" s="397"/>
      <c r="BD922" s="397"/>
    </row>
    <row r="923" spans="52:56" ht="11.25" customHeight="1" x14ac:dyDescent="0.25">
      <c r="AZ923" s="398"/>
      <c r="BA923" s="398"/>
      <c r="BB923" s="398"/>
      <c r="BC923" s="397"/>
      <c r="BD923" s="397"/>
    </row>
    <row r="924" spans="52:56" ht="11.25" customHeight="1" x14ac:dyDescent="0.25">
      <c r="AZ924" s="398"/>
      <c r="BA924" s="398"/>
      <c r="BB924" s="398"/>
      <c r="BC924" s="397"/>
      <c r="BD924" s="397"/>
    </row>
    <row r="925" spans="52:56" ht="11.25" customHeight="1" x14ac:dyDescent="0.25">
      <c r="AZ925" s="398"/>
      <c r="BA925" s="398"/>
      <c r="BB925" s="398"/>
      <c r="BC925" s="397"/>
      <c r="BD925" s="397"/>
    </row>
    <row r="926" spans="52:56" ht="11.25" customHeight="1" x14ac:dyDescent="0.25">
      <c r="AZ926" s="398"/>
      <c r="BA926" s="398"/>
      <c r="BB926" s="398"/>
      <c r="BC926" s="397"/>
      <c r="BD926" s="397"/>
    </row>
    <row r="927" spans="52:56" ht="11.25" customHeight="1" x14ac:dyDescent="0.25">
      <c r="AZ927" s="398"/>
      <c r="BA927" s="398"/>
      <c r="BB927" s="398"/>
      <c r="BC927" s="397"/>
      <c r="BD927" s="397"/>
    </row>
    <row r="928" spans="52:56" ht="11.25" customHeight="1" x14ac:dyDescent="0.25">
      <c r="AZ928" s="398"/>
      <c r="BA928" s="398"/>
      <c r="BB928" s="398"/>
      <c r="BC928" s="397"/>
      <c r="BD928" s="397"/>
    </row>
    <row r="929" spans="52:56" ht="11.25" customHeight="1" x14ac:dyDescent="0.25">
      <c r="AZ929" s="398"/>
      <c r="BA929" s="398"/>
      <c r="BB929" s="398"/>
      <c r="BC929" s="397"/>
      <c r="BD929" s="397"/>
    </row>
    <row r="930" spans="52:56" ht="11.25" customHeight="1" x14ac:dyDescent="0.25">
      <c r="AZ930" s="398"/>
      <c r="BA930" s="398"/>
      <c r="BB930" s="398"/>
      <c r="BC930" s="397"/>
      <c r="BD930" s="397"/>
    </row>
    <row r="931" spans="52:56" ht="11.25" customHeight="1" x14ac:dyDescent="0.25">
      <c r="AZ931" s="398"/>
      <c r="BA931" s="398"/>
      <c r="BB931" s="398"/>
      <c r="BC931" s="397"/>
      <c r="BD931" s="397"/>
    </row>
    <row r="932" spans="52:56" ht="11.25" customHeight="1" x14ac:dyDescent="0.25">
      <c r="AZ932" s="398"/>
      <c r="BA932" s="398"/>
      <c r="BB932" s="398"/>
      <c r="BC932" s="397"/>
      <c r="BD932" s="397"/>
    </row>
    <row r="933" spans="52:56" ht="11.25" customHeight="1" x14ac:dyDescent="0.25">
      <c r="AZ933" s="398"/>
      <c r="BA933" s="398"/>
      <c r="BB933" s="398"/>
      <c r="BC933" s="397"/>
      <c r="BD933" s="397"/>
    </row>
    <row r="934" spans="52:56" ht="11.25" customHeight="1" x14ac:dyDescent="0.25">
      <c r="AZ934" s="398"/>
      <c r="BA934" s="398"/>
      <c r="BB934" s="398"/>
      <c r="BC934" s="397"/>
      <c r="BD934" s="397"/>
    </row>
    <row r="935" spans="52:56" ht="11.25" customHeight="1" x14ac:dyDescent="0.25">
      <c r="AZ935" s="398"/>
      <c r="BA935" s="398"/>
      <c r="BB935" s="398"/>
      <c r="BC935" s="397"/>
      <c r="BD935" s="397"/>
    </row>
    <row r="936" spans="52:56" ht="11.25" customHeight="1" x14ac:dyDescent="0.25">
      <c r="AZ936" s="398"/>
      <c r="BA936" s="398"/>
      <c r="BB936" s="398"/>
      <c r="BC936" s="397"/>
      <c r="BD936" s="397"/>
    </row>
    <row r="937" spans="52:56" ht="11.25" customHeight="1" x14ac:dyDescent="0.25">
      <c r="AZ937" s="398"/>
      <c r="BA937" s="398"/>
      <c r="BB937" s="398"/>
      <c r="BC937" s="397"/>
      <c r="BD937" s="397"/>
    </row>
    <row r="938" spans="52:56" ht="11.25" customHeight="1" x14ac:dyDescent="0.25">
      <c r="AZ938" s="398"/>
      <c r="BA938" s="398"/>
      <c r="BB938" s="398"/>
      <c r="BC938" s="397"/>
      <c r="BD938" s="397"/>
    </row>
    <row r="939" spans="52:56" ht="11.25" customHeight="1" x14ac:dyDescent="0.25">
      <c r="AZ939" s="398"/>
      <c r="BA939" s="398"/>
      <c r="BB939" s="398"/>
      <c r="BC939" s="397"/>
      <c r="BD939" s="397"/>
    </row>
    <row r="940" spans="52:56" ht="11.25" customHeight="1" x14ac:dyDescent="0.25">
      <c r="AZ940" s="398"/>
      <c r="BA940" s="398"/>
      <c r="BB940" s="398"/>
      <c r="BC940" s="397"/>
      <c r="BD940" s="397"/>
    </row>
    <row r="941" spans="52:56" ht="11.25" customHeight="1" x14ac:dyDescent="0.25">
      <c r="AZ941" s="398"/>
      <c r="BA941" s="398"/>
      <c r="BB941" s="398"/>
      <c r="BC941" s="397"/>
      <c r="BD941" s="397"/>
    </row>
    <row r="942" spans="52:56" ht="11.25" customHeight="1" x14ac:dyDescent="0.25">
      <c r="AZ942" s="398"/>
      <c r="BA942" s="398"/>
      <c r="BB942" s="398"/>
      <c r="BC942" s="397"/>
      <c r="BD942" s="397"/>
    </row>
    <row r="943" spans="52:56" ht="11.25" customHeight="1" x14ac:dyDescent="0.25">
      <c r="AZ943" s="398"/>
      <c r="BA943" s="398"/>
      <c r="BB943" s="398"/>
      <c r="BC943" s="397"/>
      <c r="BD943" s="397"/>
    </row>
    <row r="944" spans="52:56" ht="11.25" customHeight="1" x14ac:dyDescent="0.25">
      <c r="AZ944" s="398"/>
      <c r="BA944" s="398"/>
      <c r="BB944" s="398"/>
      <c r="BC944" s="397"/>
      <c r="BD944" s="397"/>
    </row>
    <row r="945" spans="52:56" ht="11.25" customHeight="1" x14ac:dyDescent="0.25">
      <c r="AZ945" s="398"/>
      <c r="BA945" s="398"/>
      <c r="BB945" s="398"/>
      <c r="BC945" s="397"/>
      <c r="BD945" s="397"/>
    </row>
    <row r="946" spans="52:56" ht="11.25" customHeight="1" x14ac:dyDescent="0.25">
      <c r="AZ946" s="398"/>
      <c r="BA946" s="398"/>
      <c r="BB946" s="398"/>
      <c r="BC946" s="397"/>
      <c r="BD946" s="397"/>
    </row>
    <row r="947" spans="52:56" ht="11.25" customHeight="1" x14ac:dyDescent="0.25">
      <c r="AZ947" s="398"/>
      <c r="BA947" s="398"/>
      <c r="BB947" s="398"/>
      <c r="BC947" s="397"/>
      <c r="BD947" s="397"/>
    </row>
    <row r="948" spans="52:56" ht="11.25" customHeight="1" x14ac:dyDescent="0.25">
      <c r="AZ948" s="398"/>
      <c r="BA948" s="398"/>
      <c r="BB948" s="398"/>
      <c r="BC948" s="397"/>
      <c r="BD948" s="397"/>
    </row>
    <row r="949" spans="52:56" ht="11.25" customHeight="1" x14ac:dyDescent="0.25">
      <c r="AZ949" s="398"/>
      <c r="BA949" s="398"/>
      <c r="BB949" s="398"/>
      <c r="BC949" s="397"/>
      <c r="BD949" s="397"/>
    </row>
    <row r="950" spans="52:56" ht="11.25" customHeight="1" x14ac:dyDescent="0.25">
      <c r="AZ950" s="398"/>
      <c r="BA950" s="398"/>
      <c r="BB950" s="398"/>
      <c r="BC950" s="397"/>
      <c r="BD950" s="397"/>
    </row>
    <row r="951" spans="52:56" ht="11.25" customHeight="1" x14ac:dyDescent="0.25">
      <c r="AZ951" s="398"/>
      <c r="BA951" s="398"/>
      <c r="BB951" s="398"/>
      <c r="BC951" s="397"/>
      <c r="BD951" s="397"/>
    </row>
    <row r="952" spans="52:56" ht="11.25" customHeight="1" x14ac:dyDescent="0.25">
      <c r="AZ952" s="398"/>
      <c r="BA952" s="398"/>
      <c r="BB952" s="398"/>
      <c r="BC952" s="397"/>
      <c r="BD952" s="397"/>
    </row>
    <row r="953" spans="52:56" ht="11.25" customHeight="1" x14ac:dyDescent="0.25">
      <c r="AZ953" s="398"/>
      <c r="BA953" s="398"/>
      <c r="BB953" s="398"/>
      <c r="BC953" s="397"/>
      <c r="BD953" s="397"/>
    </row>
    <row r="954" spans="52:56" ht="11.25" customHeight="1" x14ac:dyDescent="0.25">
      <c r="AZ954" s="398"/>
      <c r="BA954" s="398"/>
      <c r="BB954" s="398"/>
      <c r="BC954" s="397"/>
      <c r="BD954" s="397"/>
    </row>
    <row r="955" spans="52:56" ht="11.25" customHeight="1" x14ac:dyDescent="0.25">
      <c r="AZ955" s="398"/>
      <c r="BA955" s="398"/>
      <c r="BB955" s="398"/>
      <c r="BC955" s="397"/>
      <c r="BD955" s="397"/>
    </row>
    <row r="956" spans="52:56" ht="11.25" customHeight="1" x14ac:dyDescent="0.25">
      <c r="AZ956" s="398"/>
      <c r="BA956" s="398"/>
      <c r="BB956" s="398"/>
      <c r="BC956" s="397"/>
      <c r="BD956" s="397"/>
    </row>
    <row r="957" spans="52:56" ht="11.25" customHeight="1" x14ac:dyDescent="0.25">
      <c r="AZ957" s="398"/>
      <c r="BA957" s="398"/>
      <c r="BB957" s="398"/>
      <c r="BC957" s="397"/>
      <c r="BD957" s="397"/>
    </row>
    <row r="958" spans="52:56" ht="11.25" customHeight="1" x14ac:dyDescent="0.25">
      <c r="AZ958" s="398"/>
      <c r="BA958" s="398"/>
      <c r="BB958" s="398"/>
      <c r="BC958" s="397"/>
      <c r="BD958" s="397"/>
    </row>
    <row r="959" spans="52:56" ht="11.25" customHeight="1" x14ac:dyDescent="0.25">
      <c r="AZ959" s="398"/>
      <c r="BA959" s="398"/>
      <c r="BB959" s="398"/>
      <c r="BC959" s="397"/>
      <c r="BD959" s="397"/>
    </row>
    <row r="960" spans="52:56" ht="11.25" customHeight="1" x14ac:dyDescent="0.25">
      <c r="AZ960" s="398"/>
      <c r="BA960" s="398"/>
      <c r="BB960" s="398"/>
      <c r="BC960" s="397"/>
      <c r="BD960" s="397"/>
    </row>
    <row r="961" spans="52:56" ht="11.25" customHeight="1" x14ac:dyDescent="0.25">
      <c r="AZ961" s="398"/>
      <c r="BA961" s="398"/>
      <c r="BB961" s="398"/>
      <c r="BC961" s="397"/>
      <c r="BD961" s="397"/>
    </row>
    <row r="962" spans="52:56" ht="11.25" customHeight="1" x14ac:dyDescent="0.25">
      <c r="AZ962" s="398"/>
      <c r="BA962" s="398"/>
      <c r="BB962" s="398"/>
      <c r="BC962" s="397"/>
      <c r="BD962" s="397"/>
    </row>
    <row r="963" spans="52:56" ht="11.25" customHeight="1" x14ac:dyDescent="0.25">
      <c r="AZ963" s="398"/>
      <c r="BA963" s="398"/>
      <c r="BB963" s="398"/>
      <c r="BC963" s="397"/>
      <c r="BD963" s="397"/>
    </row>
    <row r="964" spans="52:56" ht="11.25" customHeight="1" x14ac:dyDescent="0.25">
      <c r="AZ964" s="398"/>
      <c r="BA964" s="398"/>
      <c r="BB964" s="398"/>
      <c r="BC964" s="397"/>
      <c r="BD964" s="397"/>
    </row>
    <row r="965" spans="52:56" ht="11.25" customHeight="1" x14ac:dyDescent="0.25">
      <c r="AZ965" s="398"/>
      <c r="BA965" s="398"/>
      <c r="BB965" s="398"/>
      <c r="BC965" s="397"/>
      <c r="BD965" s="397"/>
    </row>
    <row r="966" spans="52:56" ht="11.25" customHeight="1" x14ac:dyDescent="0.25">
      <c r="AZ966" s="398"/>
      <c r="BA966" s="398"/>
      <c r="BB966" s="398"/>
      <c r="BC966" s="397"/>
      <c r="BD966" s="397"/>
    </row>
    <row r="967" spans="52:56" ht="11.25" customHeight="1" x14ac:dyDescent="0.25">
      <c r="AZ967" s="398"/>
      <c r="BA967" s="398"/>
      <c r="BB967" s="398"/>
      <c r="BC967" s="397"/>
      <c r="BD967" s="397"/>
    </row>
    <row r="968" spans="52:56" ht="11.25" customHeight="1" x14ac:dyDescent="0.25">
      <c r="AZ968" s="398"/>
      <c r="BA968" s="398"/>
      <c r="BB968" s="398"/>
      <c r="BC968" s="397"/>
      <c r="BD968" s="397"/>
    </row>
    <row r="969" spans="52:56" ht="11.25" customHeight="1" x14ac:dyDescent="0.25">
      <c r="AZ969" s="398"/>
      <c r="BA969" s="398"/>
      <c r="BB969" s="398"/>
      <c r="BC969" s="397"/>
      <c r="BD969" s="397"/>
    </row>
    <row r="970" spans="52:56" ht="11.25" customHeight="1" x14ac:dyDescent="0.25">
      <c r="AZ970" s="398"/>
      <c r="BA970" s="398"/>
      <c r="BB970" s="398"/>
      <c r="BC970" s="397"/>
      <c r="BD970" s="397"/>
    </row>
    <row r="971" spans="52:56" ht="11.25" customHeight="1" x14ac:dyDescent="0.25">
      <c r="AZ971" s="398"/>
      <c r="BA971" s="398"/>
      <c r="BB971" s="398"/>
      <c r="BC971" s="397"/>
      <c r="BD971" s="397"/>
    </row>
    <row r="972" spans="52:56" ht="11.25" customHeight="1" x14ac:dyDescent="0.25">
      <c r="AZ972" s="398"/>
      <c r="BA972" s="398"/>
      <c r="BB972" s="398"/>
      <c r="BC972" s="397"/>
      <c r="BD972" s="397"/>
    </row>
    <row r="973" spans="52:56" ht="11.25" customHeight="1" x14ac:dyDescent="0.25">
      <c r="AZ973" s="398"/>
      <c r="BA973" s="398"/>
      <c r="BB973" s="398"/>
      <c r="BC973" s="397"/>
      <c r="BD973" s="397"/>
    </row>
    <row r="974" spans="52:56" ht="11.25" customHeight="1" x14ac:dyDescent="0.25">
      <c r="AZ974" s="398"/>
      <c r="BA974" s="398"/>
      <c r="BB974" s="398"/>
      <c r="BC974" s="397"/>
      <c r="BD974" s="397"/>
    </row>
    <row r="975" spans="52:56" ht="11.25" customHeight="1" x14ac:dyDescent="0.25">
      <c r="AZ975" s="398"/>
      <c r="BA975" s="398"/>
      <c r="BB975" s="398"/>
      <c r="BC975" s="397"/>
      <c r="BD975" s="397"/>
    </row>
    <row r="976" spans="52:56" ht="11.25" customHeight="1" x14ac:dyDescent="0.25">
      <c r="AZ976" s="398"/>
      <c r="BA976" s="398"/>
      <c r="BB976" s="398"/>
      <c r="BC976" s="397"/>
      <c r="BD976" s="397"/>
    </row>
    <row r="977" spans="52:56" ht="11.25" customHeight="1" x14ac:dyDescent="0.25">
      <c r="AZ977" s="398"/>
      <c r="BA977" s="398"/>
      <c r="BB977" s="398"/>
      <c r="BC977" s="397"/>
      <c r="BD977" s="397"/>
    </row>
    <row r="978" spans="52:56" ht="11.25" customHeight="1" x14ac:dyDescent="0.25">
      <c r="AZ978" s="398"/>
      <c r="BA978" s="398"/>
      <c r="BB978" s="398"/>
      <c r="BC978" s="397"/>
      <c r="BD978" s="397"/>
    </row>
    <row r="979" spans="52:56" ht="11.25" customHeight="1" x14ac:dyDescent="0.25">
      <c r="AZ979" s="398"/>
      <c r="BA979" s="398"/>
      <c r="BB979" s="398"/>
      <c r="BC979" s="397"/>
      <c r="BD979" s="397"/>
    </row>
    <row r="980" spans="52:56" ht="11.25" customHeight="1" x14ac:dyDescent="0.25">
      <c r="AZ980" s="398"/>
      <c r="BA980" s="398"/>
      <c r="BB980" s="398"/>
      <c r="BC980" s="397"/>
      <c r="BD980" s="397"/>
    </row>
    <row r="981" spans="52:56" ht="11.25" customHeight="1" x14ac:dyDescent="0.25">
      <c r="AZ981" s="398"/>
      <c r="BA981" s="398"/>
      <c r="BB981" s="398"/>
      <c r="BC981" s="397"/>
      <c r="BD981" s="397"/>
    </row>
    <row r="982" spans="52:56" ht="11.25" customHeight="1" x14ac:dyDescent="0.25">
      <c r="AZ982" s="398"/>
      <c r="BA982" s="398"/>
      <c r="BB982" s="398"/>
      <c r="BC982" s="397"/>
      <c r="BD982" s="397"/>
    </row>
    <row r="983" spans="52:56" ht="11.25" customHeight="1" x14ac:dyDescent="0.25">
      <c r="AZ983" s="398"/>
      <c r="BA983" s="398"/>
      <c r="BB983" s="398"/>
      <c r="BC983" s="397"/>
      <c r="BD983" s="397"/>
    </row>
    <row r="984" spans="52:56" ht="11.25" customHeight="1" x14ac:dyDescent="0.25">
      <c r="AZ984" s="398"/>
      <c r="BA984" s="398"/>
      <c r="BB984" s="398"/>
      <c r="BC984" s="397"/>
      <c r="BD984" s="397"/>
    </row>
    <row r="985" spans="52:56" ht="11.25" customHeight="1" x14ac:dyDescent="0.25">
      <c r="AZ985" s="398"/>
      <c r="BA985" s="398"/>
      <c r="BB985" s="398"/>
      <c r="BC985" s="397"/>
      <c r="BD985" s="397"/>
    </row>
    <row r="986" spans="52:56" ht="11.25" customHeight="1" x14ac:dyDescent="0.25">
      <c r="AZ986" s="398"/>
      <c r="BA986" s="398"/>
      <c r="BB986" s="398"/>
      <c r="BC986" s="397"/>
      <c r="BD986" s="397"/>
    </row>
    <row r="987" spans="52:56" ht="11.25" customHeight="1" x14ac:dyDescent="0.25">
      <c r="AZ987" s="398"/>
      <c r="BA987" s="398"/>
      <c r="BB987" s="398"/>
      <c r="BC987" s="397"/>
      <c r="BD987" s="397"/>
    </row>
    <row r="988" spans="52:56" ht="11.25" customHeight="1" x14ac:dyDescent="0.25">
      <c r="AZ988" s="398"/>
      <c r="BA988" s="398"/>
      <c r="BB988" s="398"/>
      <c r="BC988" s="397"/>
      <c r="BD988" s="397"/>
    </row>
    <row r="989" spans="52:56" ht="11.25" customHeight="1" x14ac:dyDescent="0.25">
      <c r="AZ989" s="398"/>
      <c r="BA989" s="398"/>
      <c r="BB989" s="398"/>
      <c r="BC989" s="397"/>
      <c r="BD989" s="397"/>
    </row>
    <row r="990" spans="52:56" ht="11.25" customHeight="1" x14ac:dyDescent="0.25">
      <c r="AZ990" s="398"/>
      <c r="BA990" s="398"/>
      <c r="BB990" s="398"/>
      <c r="BC990" s="397"/>
      <c r="BD990" s="397"/>
    </row>
    <row r="991" spans="52:56" ht="11.25" customHeight="1" x14ac:dyDescent="0.25">
      <c r="AZ991" s="398"/>
      <c r="BA991" s="398"/>
      <c r="BB991" s="398"/>
      <c r="BC991" s="397"/>
      <c r="BD991" s="397"/>
    </row>
    <row r="992" spans="52:56" ht="11.25" customHeight="1" x14ac:dyDescent="0.25">
      <c r="AZ992" s="398"/>
      <c r="BA992" s="398"/>
      <c r="BB992" s="398"/>
      <c r="BC992" s="397"/>
      <c r="BD992" s="397"/>
    </row>
    <row r="993" spans="52:56" ht="11.25" customHeight="1" x14ac:dyDescent="0.25">
      <c r="AZ993" s="398"/>
      <c r="BA993" s="398"/>
      <c r="BB993" s="398"/>
      <c r="BC993" s="397"/>
      <c r="BD993" s="397"/>
    </row>
    <row r="994" spans="52:56" ht="11.25" customHeight="1" x14ac:dyDescent="0.25">
      <c r="AZ994" s="398"/>
      <c r="BA994" s="398"/>
      <c r="BB994" s="398"/>
      <c r="BC994" s="397"/>
      <c r="BD994" s="397"/>
    </row>
    <row r="995" spans="52:56" ht="11.25" customHeight="1" x14ac:dyDescent="0.25">
      <c r="AZ995" s="398"/>
      <c r="BA995" s="398"/>
      <c r="BB995" s="398"/>
      <c r="BC995" s="397"/>
      <c r="BD995" s="397"/>
    </row>
    <row r="996" spans="52:56" ht="11.25" customHeight="1" x14ac:dyDescent="0.25">
      <c r="AZ996" s="398"/>
      <c r="BA996" s="398"/>
      <c r="BB996" s="398"/>
      <c r="BC996" s="397"/>
      <c r="BD996" s="397"/>
    </row>
    <row r="997" spans="52:56" ht="11.25" customHeight="1" x14ac:dyDescent="0.25">
      <c r="AZ997" s="398"/>
      <c r="BA997" s="398"/>
      <c r="BB997" s="398"/>
      <c r="BC997" s="397"/>
      <c r="BD997" s="397"/>
    </row>
    <row r="998" spans="52:56" ht="11.25" customHeight="1" x14ac:dyDescent="0.25">
      <c r="AZ998" s="398"/>
      <c r="BA998" s="398"/>
      <c r="BB998" s="398"/>
      <c r="BC998" s="397"/>
      <c r="BD998" s="397"/>
    </row>
    <row r="999" spans="52:56" ht="11.25" customHeight="1" x14ac:dyDescent="0.25">
      <c r="AZ999" s="398"/>
      <c r="BA999" s="398"/>
      <c r="BB999" s="398"/>
      <c r="BC999" s="397"/>
      <c r="BD999" s="397"/>
    </row>
    <row r="1000" spans="52:56" ht="11.25" customHeight="1" x14ac:dyDescent="0.25">
      <c r="AZ1000" s="398"/>
      <c r="BA1000" s="398"/>
      <c r="BB1000" s="398"/>
      <c r="BC1000" s="397"/>
      <c r="BD1000" s="397"/>
    </row>
    <row r="1001" spans="52:56" ht="11.25" customHeight="1" x14ac:dyDescent="0.25">
      <c r="AZ1001" s="398"/>
      <c r="BA1001" s="398"/>
      <c r="BB1001" s="398"/>
      <c r="BC1001" s="397"/>
      <c r="BD1001" s="397"/>
    </row>
    <row r="1002" spans="52:56" ht="11.25" customHeight="1" x14ac:dyDescent="0.25">
      <c r="AZ1002" s="398"/>
      <c r="BA1002" s="398"/>
      <c r="BB1002" s="398"/>
      <c r="BC1002" s="397"/>
      <c r="BD1002" s="397"/>
    </row>
    <row r="1003" spans="52:56" ht="11.25" customHeight="1" x14ac:dyDescent="0.25">
      <c r="AZ1003" s="398"/>
      <c r="BA1003" s="398"/>
      <c r="BB1003" s="398"/>
      <c r="BC1003" s="397"/>
      <c r="BD1003" s="397"/>
    </row>
    <row r="1004" spans="52:56" ht="11.25" customHeight="1" x14ac:dyDescent="0.25">
      <c r="AZ1004" s="398"/>
      <c r="BA1004" s="398"/>
      <c r="BB1004" s="398"/>
      <c r="BC1004" s="397"/>
      <c r="BD1004" s="397"/>
    </row>
    <row r="1005" spans="52:56" ht="11.25" customHeight="1" x14ac:dyDescent="0.25">
      <c r="AZ1005" s="398"/>
      <c r="BA1005" s="398"/>
      <c r="BB1005" s="398"/>
      <c r="BC1005" s="397"/>
      <c r="BD1005" s="397"/>
    </row>
    <row r="1006" spans="52:56" ht="11.25" customHeight="1" x14ac:dyDescent="0.25">
      <c r="AZ1006" s="398"/>
      <c r="BA1006" s="398"/>
      <c r="BB1006" s="398"/>
      <c r="BC1006" s="397"/>
      <c r="BD1006" s="397"/>
    </row>
    <row r="1007" spans="52:56" ht="11.25" customHeight="1" x14ac:dyDescent="0.25">
      <c r="AZ1007" s="398"/>
      <c r="BA1007" s="398"/>
      <c r="BB1007" s="398"/>
      <c r="BC1007" s="397"/>
      <c r="BD1007" s="397"/>
    </row>
    <row r="1008" spans="52:56" ht="11.25" customHeight="1" x14ac:dyDescent="0.25">
      <c r="AZ1008" s="398"/>
      <c r="BA1008" s="398"/>
      <c r="BB1008" s="398"/>
      <c r="BC1008" s="397"/>
      <c r="BD1008" s="397"/>
    </row>
    <row r="1009" spans="52:56" ht="11.25" customHeight="1" x14ac:dyDescent="0.25">
      <c r="AZ1009" s="398"/>
      <c r="BA1009" s="398"/>
      <c r="BB1009" s="398"/>
      <c r="BC1009" s="397"/>
      <c r="BD1009" s="397"/>
    </row>
    <row r="1010" spans="52:56" ht="11.25" customHeight="1" x14ac:dyDescent="0.25">
      <c r="AZ1010" s="398"/>
      <c r="BA1010" s="398"/>
      <c r="BB1010" s="398"/>
      <c r="BC1010" s="397"/>
      <c r="BD1010" s="397"/>
    </row>
    <row r="1011" spans="52:56" ht="11.25" customHeight="1" x14ac:dyDescent="0.25">
      <c r="AZ1011" s="398"/>
      <c r="BA1011" s="398"/>
      <c r="BB1011" s="398"/>
      <c r="BC1011" s="397"/>
      <c r="BD1011" s="397"/>
    </row>
    <row r="1012" spans="52:56" ht="11.25" customHeight="1" x14ac:dyDescent="0.25">
      <c r="AZ1012" s="398"/>
      <c r="BA1012" s="398"/>
      <c r="BB1012" s="398"/>
      <c r="BC1012" s="397"/>
      <c r="BD1012" s="397"/>
    </row>
    <row r="1013" spans="52:56" ht="11.25" customHeight="1" x14ac:dyDescent="0.25">
      <c r="AZ1013" s="398"/>
      <c r="BA1013" s="398"/>
      <c r="BB1013" s="398"/>
      <c r="BC1013" s="397"/>
      <c r="BD1013" s="397"/>
    </row>
    <row r="1014" spans="52:56" ht="11.25" customHeight="1" x14ac:dyDescent="0.25">
      <c r="AZ1014" s="398"/>
      <c r="BA1014" s="398"/>
      <c r="BB1014" s="398"/>
      <c r="BC1014" s="397"/>
      <c r="BD1014" s="397"/>
    </row>
    <row r="1015" spans="52:56" ht="11.25" customHeight="1" x14ac:dyDescent="0.25">
      <c r="AZ1015" s="398"/>
      <c r="BA1015" s="398"/>
      <c r="BB1015" s="398"/>
      <c r="BC1015" s="397"/>
      <c r="BD1015" s="397"/>
    </row>
    <row r="1016" spans="52:56" ht="11.25" customHeight="1" x14ac:dyDescent="0.25">
      <c r="AZ1016" s="398"/>
      <c r="BA1016" s="398"/>
      <c r="BB1016" s="398"/>
      <c r="BC1016" s="397"/>
      <c r="BD1016" s="397"/>
    </row>
    <row r="1017" spans="52:56" ht="11.25" customHeight="1" x14ac:dyDescent="0.25">
      <c r="AZ1017" s="398"/>
      <c r="BA1017" s="398"/>
      <c r="BB1017" s="398"/>
      <c r="BC1017" s="397"/>
      <c r="BD1017" s="397"/>
    </row>
    <row r="1018" spans="52:56" ht="11.25" customHeight="1" x14ac:dyDescent="0.25">
      <c r="AZ1018" s="398"/>
      <c r="BA1018" s="398"/>
      <c r="BB1018" s="398"/>
      <c r="BC1018" s="397"/>
      <c r="BD1018" s="397"/>
    </row>
    <row r="1019" spans="52:56" ht="11.25" customHeight="1" x14ac:dyDescent="0.25">
      <c r="AZ1019" s="398"/>
      <c r="BA1019" s="398"/>
      <c r="BB1019" s="398"/>
      <c r="BC1019" s="397"/>
      <c r="BD1019" s="397"/>
    </row>
    <row r="1020" spans="52:56" ht="11.25" customHeight="1" x14ac:dyDescent="0.25">
      <c r="AZ1020" s="398"/>
      <c r="BA1020" s="398"/>
      <c r="BB1020" s="398"/>
      <c r="BC1020" s="397"/>
      <c r="BD1020" s="397"/>
    </row>
    <row r="1021" spans="52:56" ht="11.25" customHeight="1" x14ac:dyDescent="0.25">
      <c r="AZ1021" s="398"/>
      <c r="BA1021" s="398"/>
      <c r="BB1021" s="398"/>
      <c r="BC1021" s="397"/>
      <c r="BD1021" s="397"/>
    </row>
    <row r="1022" spans="52:56" ht="11.25" customHeight="1" x14ac:dyDescent="0.25">
      <c r="AZ1022" s="398"/>
      <c r="BA1022" s="398"/>
      <c r="BB1022" s="398"/>
      <c r="BC1022" s="397"/>
      <c r="BD1022" s="397"/>
    </row>
    <row r="1023" spans="52:56" ht="11.25" customHeight="1" x14ac:dyDescent="0.25">
      <c r="AZ1023" s="398"/>
      <c r="BA1023" s="398"/>
      <c r="BB1023" s="398"/>
      <c r="BC1023" s="397"/>
      <c r="BD1023" s="397"/>
    </row>
    <row r="1024" spans="52:56" ht="11.25" customHeight="1" x14ac:dyDescent="0.25">
      <c r="AZ1024" s="398"/>
      <c r="BA1024" s="398"/>
      <c r="BB1024" s="398"/>
      <c r="BC1024" s="397"/>
      <c r="BD1024" s="397"/>
    </row>
    <row r="1025" spans="52:56" ht="11.25" customHeight="1" x14ac:dyDescent="0.25">
      <c r="AZ1025" s="398"/>
      <c r="BA1025" s="398"/>
      <c r="BB1025" s="398"/>
      <c r="BC1025" s="397"/>
      <c r="BD1025" s="397"/>
    </row>
    <row r="1026" spans="52:56" ht="11.25" customHeight="1" x14ac:dyDescent="0.25">
      <c r="AZ1026" s="398"/>
      <c r="BA1026" s="398"/>
      <c r="BB1026" s="398"/>
      <c r="BC1026" s="397"/>
      <c r="BD1026" s="397"/>
    </row>
    <row r="1027" spans="52:56" ht="11.25" customHeight="1" x14ac:dyDescent="0.25">
      <c r="AZ1027" s="398"/>
      <c r="BA1027" s="398"/>
      <c r="BB1027" s="398"/>
      <c r="BC1027" s="397"/>
      <c r="BD1027" s="397"/>
    </row>
    <row r="1028" spans="52:56" ht="11.25" customHeight="1" x14ac:dyDescent="0.25">
      <c r="AZ1028" s="398"/>
      <c r="BA1028" s="398"/>
      <c r="BB1028" s="398"/>
      <c r="BC1028" s="397"/>
      <c r="BD1028" s="397"/>
    </row>
    <row r="1029" spans="52:56" ht="11.25" customHeight="1" x14ac:dyDescent="0.25">
      <c r="AZ1029" s="398"/>
      <c r="BA1029" s="398"/>
      <c r="BB1029" s="398"/>
      <c r="BC1029" s="397"/>
      <c r="BD1029" s="397"/>
    </row>
    <row r="1030" spans="52:56" ht="11.25" customHeight="1" x14ac:dyDescent="0.25">
      <c r="AZ1030" s="398"/>
      <c r="BA1030" s="398"/>
      <c r="BB1030" s="398"/>
      <c r="BC1030" s="397"/>
      <c r="BD1030" s="397"/>
    </row>
    <row r="1031" spans="52:56" ht="11.25" customHeight="1" x14ac:dyDescent="0.25">
      <c r="AZ1031" s="398"/>
      <c r="BA1031" s="398"/>
      <c r="BB1031" s="398"/>
      <c r="BC1031" s="397"/>
      <c r="BD1031" s="397"/>
    </row>
    <row r="1032" spans="52:56" ht="11.25" customHeight="1" x14ac:dyDescent="0.25">
      <c r="AZ1032" s="398"/>
      <c r="BA1032" s="398"/>
      <c r="BB1032" s="398"/>
      <c r="BC1032" s="397"/>
      <c r="BD1032" s="397"/>
    </row>
    <row r="1033" spans="52:56" ht="11.25" customHeight="1" x14ac:dyDescent="0.25">
      <c r="AZ1033" s="398"/>
      <c r="BA1033" s="398"/>
      <c r="BB1033" s="398"/>
      <c r="BC1033" s="397"/>
      <c r="BD1033" s="397"/>
    </row>
    <row r="1034" spans="52:56" ht="11.25" customHeight="1" x14ac:dyDescent="0.25">
      <c r="AZ1034" s="398"/>
      <c r="BA1034" s="398"/>
      <c r="BB1034" s="398"/>
      <c r="BC1034" s="397"/>
      <c r="BD1034" s="397"/>
    </row>
    <row r="1035" spans="52:56" ht="11.25" customHeight="1" x14ac:dyDescent="0.25">
      <c r="AZ1035" s="398"/>
      <c r="BA1035" s="398"/>
      <c r="BB1035" s="398"/>
      <c r="BC1035" s="397"/>
      <c r="BD1035" s="397"/>
    </row>
    <row r="1036" spans="52:56" ht="11.25" customHeight="1" x14ac:dyDescent="0.25">
      <c r="AZ1036" s="398"/>
      <c r="BA1036" s="398"/>
      <c r="BB1036" s="398"/>
      <c r="BC1036" s="397"/>
      <c r="BD1036" s="397"/>
    </row>
    <row r="1037" spans="52:56" ht="11.25" customHeight="1" x14ac:dyDescent="0.25">
      <c r="AZ1037" s="398"/>
      <c r="BA1037" s="398"/>
      <c r="BB1037" s="398"/>
      <c r="BC1037" s="397"/>
      <c r="BD1037" s="397"/>
    </row>
    <row r="1038" spans="52:56" ht="11.25" customHeight="1" x14ac:dyDescent="0.25">
      <c r="AZ1038" s="398"/>
      <c r="BA1038" s="398"/>
      <c r="BB1038" s="398"/>
      <c r="BC1038" s="397"/>
      <c r="BD1038" s="397"/>
    </row>
    <row r="1039" spans="52:56" ht="11.25" customHeight="1" x14ac:dyDescent="0.25">
      <c r="AZ1039" s="398"/>
      <c r="BA1039" s="398"/>
      <c r="BB1039" s="398"/>
      <c r="BC1039" s="397"/>
      <c r="BD1039" s="397"/>
    </row>
    <row r="1040" spans="52:56" ht="11.25" customHeight="1" x14ac:dyDescent="0.25">
      <c r="AZ1040" s="398"/>
      <c r="BA1040" s="398"/>
      <c r="BB1040" s="398"/>
      <c r="BC1040" s="397"/>
      <c r="BD1040" s="397"/>
    </row>
    <row r="1041" spans="52:56" ht="11.25" customHeight="1" x14ac:dyDescent="0.25">
      <c r="AZ1041" s="398"/>
      <c r="BA1041" s="398"/>
      <c r="BB1041" s="398"/>
      <c r="BC1041" s="397"/>
      <c r="BD1041" s="397"/>
    </row>
    <row r="1042" spans="52:56" ht="11.25" customHeight="1" x14ac:dyDescent="0.25">
      <c r="AZ1042" s="398"/>
      <c r="BA1042" s="398"/>
      <c r="BB1042" s="398"/>
      <c r="BC1042" s="397"/>
      <c r="BD1042" s="397"/>
    </row>
    <row r="1043" spans="52:56" ht="11.25" customHeight="1" x14ac:dyDescent="0.25">
      <c r="AZ1043" s="398"/>
      <c r="BA1043" s="398"/>
      <c r="BB1043" s="398"/>
      <c r="BC1043" s="397"/>
      <c r="BD1043" s="397"/>
    </row>
    <row r="1044" spans="52:56" ht="11.25" customHeight="1" x14ac:dyDescent="0.25">
      <c r="AZ1044" s="398"/>
      <c r="BA1044" s="398"/>
      <c r="BB1044" s="398"/>
      <c r="BC1044" s="397"/>
      <c r="BD1044" s="397"/>
    </row>
    <row r="1045" spans="52:56" ht="11.25" customHeight="1" x14ac:dyDescent="0.25">
      <c r="AZ1045" s="398"/>
      <c r="BA1045" s="398"/>
      <c r="BB1045" s="398"/>
      <c r="BC1045" s="397"/>
      <c r="BD1045" s="397"/>
    </row>
    <row r="1046" spans="52:56" ht="11.25" customHeight="1" x14ac:dyDescent="0.25">
      <c r="AZ1046" s="398"/>
      <c r="BA1046" s="398"/>
      <c r="BB1046" s="398"/>
      <c r="BC1046" s="397"/>
      <c r="BD1046" s="397"/>
    </row>
    <row r="1047" spans="52:56" ht="11.25" customHeight="1" x14ac:dyDescent="0.25">
      <c r="AZ1047" s="398"/>
      <c r="BA1047" s="398"/>
      <c r="BB1047" s="398"/>
      <c r="BC1047" s="397"/>
      <c r="BD1047" s="397"/>
    </row>
    <row r="1048" spans="52:56" ht="11.25" customHeight="1" x14ac:dyDescent="0.25">
      <c r="AZ1048" s="398"/>
      <c r="BA1048" s="398"/>
      <c r="BB1048" s="398"/>
      <c r="BC1048" s="397"/>
      <c r="BD1048" s="397"/>
    </row>
    <row r="1049" spans="52:56" ht="11.25" customHeight="1" x14ac:dyDescent="0.25">
      <c r="AZ1049" s="398"/>
      <c r="BA1049" s="398"/>
      <c r="BB1049" s="398"/>
      <c r="BC1049" s="397"/>
      <c r="BD1049" s="397"/>
    </row>
    <row r="1050" spans="52:56" ht="11.25" customHeight="1" x14ac:dyDescent="0.25">
      <c r="AZ1050" s="398"/>
      <c r="BA1050" s="398"/>
      <c r="BB1050" s="398"/>
      <c r="BC1050" s="397"/>
      <c r="BD1050" s="397"/>
    </row>
    <row r="1051" spans="52:56" ht="11.25" customHeight="1" x14ac:dyDescent="0.25">
      <c r="AZ1051" s="398"/>
      <c r="BA1051" s="398"/>
      <c r="BB1051" s="398"/>
      <c r="BC1051" s="397"/>
      <c r="BD1051" s="397"/>
    </row>
    <row r="1052" spans="52:56" ht="11.25" customHeight="1" x14ac:dyDescent="0.25">
      <c r="AZ1052" s="398"/>
      <c r="BA1052" s="398"/>
      <c r="BB1052" s="398"/>
      <c r="BC1052" s="397"/>
      <c r="BD1052" s="397"/>
    </row>
    <row r="1053" spans="52:56" ht="11.25" customHeight="1" x14ac:dyDescent="0.25">
      <c r="AZ1053" s="398"/>
      <c r="BA1053" s="398"/>
      <c r="BB1053" s="398"/>
      <c r="BC1053" s="397"/>
      <c r="BD1053" s="397"/>
    </row>
    <row r="1054" spans="52:56" ht="11.25" customHeight="1" x14ac:dyDescent="0.25">
      <c r="AZ1054" s="398"/>
      <c r="BA1054" s="398"/>
      <c r="BB1054" s="398"/>
      <c r="BC1054" s="397"/>
      <c r="BD1054" s="397"/>
    </row>
    <row r="1055" spans="52:56" ht="11.25" customHeight="1" x14ac:dyDescent="0.25">
      <c r="AZ1055" s="398"/>
      <c r="BA1055" s="398"/>
      <c r="BB1055" s="398"/>
      <c r="BC1055" s="397"/>
      <c r="BD1055" s="397"/>
    </row>
    <row r="1056" spans="52:56" ht="11.25" customHeight="1" x14ac:dyDescent="0.25">
      <c r="AZ1056" s="398"/>
      <c r="BA1056" s="398"/>
      <c r="BB1056" s="398"/>
      <c r="BC1056" s="397"/>
      <c r="BD1056" s="397"/>
    </row>
    <row r="1057" spans="52:56" ht="11.25" customHeight="1" x14ac:dyDescent="0.25">
      <c r="AZ1057" s="398"/>
      <c r="BA1057" s="398"/>
      <c r="BB1057" s="398"/>
      <c r="BC1057" s="397"/>
      <c r="BD1057" s="397"/>
    </row>
    <row r="1058" spans="52:56" ht="11.25" customHeight="1" x14ac:dyDescent="0.25">
      <c r="AZ1058" s="398"/>
      <c r="BA1058" s="398"/>
      <c r="BB1058" s="398"/>
      <c r="BC1058" s="397"/>
      <c r="BD1058" s="397"/>
    </row>
    <row r="1059" spans="52:56" ht="11.25" customHeight="1" x14ac:dyDescent="0.25">
      <c r="AZ1059" s="398"/>
      <c r="BA1059" s="398"/>
      <c r="BB1059" s="398"/>
      <c r="BC1059" s="397"/>
      <c r="BD1059" s="397"/>
    </row>
    <row r="1060" spans="52:56" ht="11.25" customHeight="1" x14ac:dyDescent="0.25">
      <c r="AZ1060" s="398"/>
      <c r="BA1060" s="398"/>
      <c r="BB1060" s="398"/>
      <c r="BC1060" s="397"/>
      <c r="BD1060" s="397"/>
    </row>
    <row r="1061" spans="52:56" ht="11.25" customHeight="1" x14ac:dyDescent="0.25">
      <c r="AZ1061" s="398"/>
      <c r="BA1061" s="398"/>
      <c r="BB1061" s="398"/>
      <c r="BC1061" s="397"/>
      <c r="BD1061" s="397"/>
    </row>
    <row r="1062" spans="52:56" ht="11.25" customHeight="1" x14ac:dyDescent="0.25">
      <c r="AZ1062" s="398"/>
      <c r="BA1062" s="398"/>
      <c r="BB1062" s="398"/>
      <c r="BC1062" s="397"/>
      <c r="BD1062" s="397"/>
    </row>
    <row r="1063" spans="52:56" ht="11.25" customHeight="1" x14ac:dyDescent="0.25">
      <c r="AZ1063" s="398"/>
      <c r="BA1063" s="398"/>
      <c r="BB1063" s="398"/>
      <c r="BC1063" s="397"/>
      <c r="BD1063" s="397"/>
    </row>
    <row r="1064" spans="52:56" ht="11.25" customHeight="1" x14ac:dyDescent="0.25">
      <c r="AZ1064" s="398"/>
      <c r="BA1064" s="398"/>
      <c r="BB1064" s="398"/>
      <c r="BC1064" s="397"/>
      <c r="BD1064" s="397"/>
    </row>
    <row r="1065" spans="52:56" ht="11.25" customHeight="1" x14ac:dyDescent="0.25">
      <c r="AZ1065" s="398"/>
      <c r="BA1065" s="398"/>
      <c r="BB1065" s="398"/>
      <c r="BC1065" s="397"/>
      <c r="BD1065" s="397"/>
    </row>
    <row r="1066" spans="52:56" ht="11.25" customHeight="1" x14ac:dyDescent="0.25">
      <c r="AZ1066" s="398"/>
      <c r="BA1066" s="398"/>
      <c r="BB1066" s="398"/>
      <c r="BC1066" s="397"/>
      <c r="BD1066" s="397"/>
    </row>
    <row r="1067" spans="52:56" ht="11.25" customHeight="1" x14ac:dyDescent="0.25">
      <c r="AZ1067" s="398"/>
      <c r="BA1067" s="398"/>
      <c r="BB1067" s="398"/>
      <c r="BC1067" s="397"/>
      <c r="BD1067" s="397"/>
    </row>
    <row r="1068" spans="52:56" ht="11.25" customHeight="1" x14ac:dyDescent="0.25">
      <c r="AZ1068" s="398"/>
      <c r="BA1068" s="398"/>
      <c r="BB1068" s="398"/>
      <c r="BC1068" s="397"/>
      <c r="BD1068" s="397"/>
    </row>
    <row r="1069" spans="52:56" ht="11.25" customHeight="1" x14ac:dyDescent="0.25">
      <c r="AZ1069" s="398"/>
      <c r="BA1069" s="398"/>
      <c r="BB1069" s="398"/>
      <c r="BC1069" s="397"/>
      <c r="BD1069" s="397"/>
    </row>
    <row r="1070" spans="52:56" ht="11.25" customHeight="1" x14ac:dyDescent="0.25">
      <c r="AZ1070" s="398"/>
      <c r="BA1070" s="398"/>
      <c r="BB1070" s="398"/>
      <c r="BC1070" s="397"/>
      <c r="BD1070" s="397"/>
    </row>
    <row r="1071" spans="52:56" ht="11.25" customHeight="1" x14ac:dyDescent="0.25">
      <c r="AZ1071" s="398"/>
      <c r="BA1071" s="398"/>
      <c r="BB1071" s="398"/>
      <c r="BC1071" s="397"/>
      <c r="BD1071" s="397"/>
    </row>
    <row r="1072" spans="52:56" ht="11.25" customHeight="1" x14ac:dyDescent="0.25">
      <c r="AZ1072" s="398"/>
      <c r="BA1072" s="398"/>
      <c r="BB1072" s="398"/>
      <c r="BC1072" s="397"/>
      <c r="BD1072" s="397"/>
    </row>
    <row r="1073" spans="52:56" ht="11.25" customHeight="1" x14ac:dyDescent="0.25">
      <c r="AZ1073" s="398"/>
      <c r="BA1073" s="398"/>
      <c r="BB1073" s="398"/>
      <c r="BC1073" s="397"/>
      <c r="BD1073" s="397"/>
    </row>
    <row r="1074" spans="52:56" ht="11.25" customHeight="1" x14ac:dyDescent="0.25">
      <c r="AZ1074" s="398"/>
      <c r="BA1074" s="398"/>
      <c r="BB1074" s="398"/>
      <c r="BC1074" s="397"/>
      <c r="BD1074" s="397"/>
    </row>
    <row r="1075" spans="52:56" ht="11.25" customHeight="1" x14ac:dyDescent="0.25">
      <c r="AZ1075" s="398"/>
      <c r="BA1075" s="398"/>
      <c r="BB1075" s="398"/>
      <c r="BC1075" s="397"/>
      <c r="BD1075" s="397"/>
    </row>
    <row r="1076" spans="52:56" ht="11.25" customHeight="1" x14ac:dyDescent="0.25">
      <c r="AZ1076" s="398"/>
      <c r="BA1076" s="398"/>
      <c r="BB1076" s="398"/>
      <c r="BC1076" s="397"/>
      <c r="BD1076" s="397"/>
    </row>
    <row r="1077" spans="52:56" ht="11.25" customHeight="1" x14ac:dyDescent="0.25">
      <c r="AZ1077" s="398"/>
      <c r="BA1077" s="398"/>
      <c r="BB1077" s="398"/>
      <c r="BC1077" s="397"/>
      <c r="BD1077" s="397"/>
    </row>
    <row r="1078" spans="52:56" ht="11.25" customHeight="1" x14ac:dyDescent="0.25">
      <c r="AZ1078" s="398"/>
      <c r="BA1078" s="398"/>
      <c r="BB1078" s="398"/>
      <c r="BC1078" s="397"/>
      <c r="BD1078" s="397"/>
    </row>
    <row r="1079" spans="52:56" ht="11.25" customHeight="1" x14ac:dyDescent="0.25">
      <c r="AZ1079" s="398"/>
      <c r="BA1079" s="398"/>
      <c r="BB1079" s="398"/>
      <c r="BC1079" s="397"/>
      <c r="BD1079" s="397"/>
    </row>
    <row r="1080" spans="52:56" ht="11.25" customHeight="1" x14ac:dyDescent="0.25">
      <c r="AZ1080" s="398"/>
      <c r="BA1080" s="398"/>
      <c r="BB1080" s="398"/>
      <c r="BC1080" s="397"/>
      <c r="BD1080" s="397"/>
    </row>
    <row r="1081" spans="52:56" ht="11.25" customHeight="1" x14ac:dyDescent="0.25">
      <c r="AZ1081" s="398"/>
      <c r="BA1081" s="398"/>
      <c r="BB1081" s="398"/>
      <c r="BC1081" s="397"/>
      <c r="BD1081" s="397"/>
    </row>
    <row r="1082" spans="52:56" ht="11.25" customHeight="1" x14ac:dyDescent="0.25">
      <c r="AZ1082" s="398"/>
      <c r="BA1082" s="398"/>
      <c r="BB1082" s="398"/>
      <c r="BC1082" s="397"/>
      <c r="BD1082" s="397"/>
    </row>
    <row r="1083" spans="52:56" ht="11.25" customHeight="1" x14ac:dyDescent="0.25">
      <c r="AZ1083" s="398"/>
      <c r="BA1083" s="398"/>
      <c r="BB1083" s="398"/>
      <c r="BC1083" s="397"/>
      <c r="BD1083" s="397"/>
    </row>
    <row r="1084" spans="52:56" ht="11.25" customHeight="1" x14ac:dyDescent="0.25">
      <c r="AZ1084" s="398"/>
      <c r="BA1084" s="398"/>
      <c r="BB1084" s="398"/>
      <c r="BC1084" s="397"/>
      <c r="BD1084" s="397"/>
    </row>
    <row r="1085" spans="52:56" ht="11.25" customHeight="1" x14ac:dyDescent="0.25">
      <c r="AZ1085" s="398"/>
      <c r="BA1085" s="398"/>
      <c r="BB1085" s="398"/>
      <c r="BC1085" s="397"/>
      <c r="BD1085" s="397"/>
    </row>
    <row r="1086" spans="52:56" ht="11.25" customHeight="1" x14ac:dyDescent="0.25">
      <c r="AZ1086" s="398"/>
      <c r="BA1086" s="398"/>
      <c r="BB1086" s="398"/>
      <c r="BC1086" s="397"/>
      <c r="BD1086" s="397"/>
    </row>
    <row r="1087" spans="52:56" ht="11.25" customHeight="1" x14ac:dyDescent="0.25">
      <c r="AZ1087" s="398"/>
      <c r="BA1087" s="398"/>
      <c r="BB1087" s="398"/>
      <c r="BC1087" s="397"/>
      <c r="BD1087" s="397"/>
    </row>
    <row r="1088" spans="52:56" ht="11.25" customHeight="1" x14ac:dyDescent="0.25">
      <c r="AZ1088" s="398"/>
      <c r="BA1088" s="398"/>
      <c r="BB1088" s="398"/>
      <c r="BC1088" s="397"/>
      <c r="BD1088" s="397"/>
    </row>
    <row r="1089" spans="52:56" ht="11.25" customHeight="1" x14ac:dyDescent="0.25">
      <c r="AZ1089" s="398"/>
      <c r="BA1089" s="398"/>
      <c r="BB1089" s="398"/>
      <c r="BC1089" s="397"/>
      <c r="BD1089" s="397"/>
    </row>
    <row r="1090" spans="52:56" ht="11.25" customHeight="1" x14ac:dyDescent="0.25">
      <c r="AZ1090" s="398"/>
      <c r="BA1090" s="398"/>
      <c r="BB1090" s="398"/>
      <c r="BC1090" s="397"/>
      <c r="BD1090" s="397"/>
    </row>
    <row r="1091" spans="52:56" ht="11.25" customHeight="1" x14ac:dyDescent="0.25">
      <c r="AZ1091" s="398"/>
      <c r="BA1091" s="398"/>
      <c r="BB1091" s="398"/>
      <c r="BC1091" s="397"/>
      <c r="BD1091" s="397"/>
    </row>
    <row r="1092" spans="52:56" ht="11.25" customHeight="1" x14ac:dyDescent="0.25">
      <c r="AZ1092" s="398"/>
      <c r="BA1092" s="398"/>
      <c r="BB1092" s="398"/>
      <c r="BC1092" s="397"/>
      <c r="BD1092" s="397"/>
    </row>
    <row r="1093" spans="52:56" ht="11.25" customHeight="1" x14ac:dyDescent="0.25">
      <c r="AZ1093" s="398"/>
      <c r="BA1093" s="398"/>
      <c r="BB1093" s="398"/>
      <c r="BC1093" s="397"/>
      <c r="BD1093" s="397"/>
    </row>
    <row r="1094" spans="52:56" ht="11.25" customHeight="1" x14ac:dyDescent="0.25">
      <c r="AZ1094" s="398"/>
      <c r="BA1094" s="398"/>
      <c r="BB1094" s="398"/>
      <c r="BC1094" s="397"/>
      <c r="BD1094" s="397"/>
    </row>
    <row r="1095" spans="52:56" ht="11.25" customHeight="1" x14ac:dyDescent="0.25">
      <c r="AZ1095" s="398"/>
      <c r="BA1095" s="398"/>
      <c r="BB1095" s="398"/>
      <c r="BC1095" s="397"/>
      <c r="BD1095" s="397"/>
    </row>
    <row r="1096" spans="52:56" ht="11.25" customHeight="1" x14ac:dyDescent="0.25">
      <c r="AZ1096" s="398"/>
      <c r="BA1096" s="398"/>
      <c r="BB1096" s="398"/>
      <c r="BC1096" s="397"/>
      <c r="BD1096" s="397"/>
    </row>
    <row r="1097" spans="52:56" ht="11.25" customHeight="1" x14ac:dyDescent="0.25">
      <c r="AZ1097" s="398"/>
      <c r="BA1097" s="398"/>
      <c r="BB1097" s="398"/>
      <c r="BC1097" s="397"/>
      <c r="BD1097" s="397"/>
    </row>
    <row r="1098" spans="52:56" ht="11.25" customHeight="1" x14ac:dyDescent="0.25">
      <c r="AZ1098" s="398"/>
      <c r="BA1098" s="398"/>
      <c r="BB1098" s="398"/>
      <c r="BC1098" s="397"/>
      <c r="BD1098" s="397"/>
    </row>
    <row r="1099" spans="52:56" ht="11.25" customHeight="1" x14ac:dyDescent="0.25">
      <c r="AZ1099" s="398"/>
      <c r="BA1099" s="398"/>
      <c r="BB1099" s="398"/>
      <c r="BC1099" s="397"/>
      <c r="BD1099" s="397"/>
    </row>
    <row r="1100" spans="52:56" ht="11.25" customHeight="1" x14ac:dyDescent="0.25">
      <c r="AZ1100" s="398"/>
      <c r="BA1100" s="398"/>
      <c r="BB1100" s="398"/>
      <c r="BC1100" s="397"/>
      <c r="BD1100" s="397"/>
    </row>
    <row r="1101" spans="52:56" ht="11.25" customHeight="1" x14ac:dyDescent="0.25">
      <c r="AZ1101" s="398"/>
      <c r="BA1101" s="398"/>
      <c r="BB1101" s="398"/>
      <c r="BC1101" s="397"/>
      <c r="BD1101" s="397"/>
    </row>
    <row r="1102" spans="52:56" ht="11.25" customHeight="1" x14ac:dyDescent="0.25">
      <c r="AZ1102" s="398"/>
      <c r="BA1102" s="398"/>
      <c r="BB1102" s="398"/>
      <c r="BC1102" s="397"/>
      <c r="BD1102" s="397"/>
    </row>
    <row r="1103" spans="52:56" ht="11.25" customHeight="1" x14ac:dyDescent="0.25">
      <c r="AZ1103" s="398"/>
      <c r="BA1103" s="398"/>
      <c r="BB1103" s="398"/>
      <c r="BC1103" s="397"/>
      <c r="BD1103" s="397"/>
    </row>
    <row r="1104" spans="52:56" ht="11.25" customHeight="1" x14ac:dyDescent="0.25">
      <c r="AZ1104" s="398"/>
      <c r="BA1104" s="398"/>
      <c r="BB1104" s="398"/>
      <c r="BC1104" s="397"/>
      <c r="BD1104" s="397"/>
    </row>
    <row r="1105" spans="52:56" ht="11.25" customHeight="1" x14ac:dyDescent="0.25">
      <c r="AZ1105" s="398"/>
      <c r="BA1105" s="398"/>
      <c r="BB1105" s="398"/>
      <c r="BC1105" s="397"/>
      <c r="BD1105" s="397"/>
    </row>
    <row r="1106" spans="52:56" ht="11.25" customHeight="1" x14ac:dyDescent="0.25">
      <c r="AZ1106" s="398"/>
      <c r="BA1106" s="398"/>
      <c r="BB1106" s="398"/>
      <c r="BC1106" s="397"/>
      <c r="BD1106" s="397"/>
    </row>
    <row r="1107" spans="52:56" ht="11.25" customHeight="1" x14ac:dyDescent="0.25">
      <c r="AZ1107" s="398"/>
      <c r="BA1107" s="398"/>
      <c r="BB1107" s="398"/>
      <c r="BC1107" s="397"/>
      <c r="BD1107" s="397"/>
    </row>
    <row r="1108" spans="52:56" ht="11.25" customHeight="1" x14ac:dyDescent="0.25">
      <c r="AZ1108" s="398"/>
      <c r="BA1108" s="398"/>
      <c r="BB1108" s="398"/>
      <c r="BC1108" s="397"/>
      <c r="BD1108" s="397"/>
    </row>
    <row r="1109" spans="52:56" ht="11.25" customHeight="1" x14ac:dyDescent="0.25">
      <c r="AZ1109" s="398"/>
      <c r="BA1109" s="398"/>
      <c r="BB1109" s="398"/>
      <c r="BC1109" s="397"/>
      <c r="BD1109" s="397"/>
    </row>
    <row r="1110" spans="52:56" ht="11.25" customHeight="1" x14ac:dyDescent="0.25">
      <c r="AZ1110" s="398"/>
      <c r="BA1110" s="398"/>
      <c r="BB1110" s="398"/>
      <c r="BC1110" s="397"/>
      <c r="BD1110" s="397"/>
    </row>
    <row r="1111" spans="52:56" ht="11.25" customHeight="1" x14ac:dyDescent="0.25">
      <c r="AZ1111" s="398"/>
      <c r="BA1111" s="398"/>
      <c r="BB1111" s="398"/>
      <c r="BC1111" s="397"/>
      <c r="BD1111" s="397"/>
    </row>
    <row r="1112" spans="52:56" ht="11.25" customHeight="1" x14ac:dyDescent="0.25">
      <c r="AZ1112" s="398"/>
      <c r="BA1112" s="398"/>
      <c r="BB1112" s="398"/>
      <c r="BC1112" s="397"/>
      <c r="BD1112" s="397"/>
    </row>
    <row r="1113" spans="52:56" ht="11.25" customHeight="1" x14ac:dyDescent="0.25">
      <c r="AZ1113" s="398"/>
      <c r="BA1113" s="398"/>
      <c r="BB1113" s="398"/>
      <c r="BC1113" s="397"/>
      <c r="BD1113" s="397"/>
    </row>
    <row r="1114" spans="52:56" ht="11.25" customHeight="1" x14ac:dyDescent="0.25">
      <c r="AZ1114" s="398"/>
      <c r="BA1114" s="398"/>
      <c r="BB1114" s="398"/>
      <c r="BC1114" s="397"/>
      <c r="BD1114" s="397"/>
    </row>
    <row r="1115" spans="52:56" ht="11.25" customHeight="1" x14ac:dyDescent="0.25">
      <c r="AZ1115" s="398"/>
      <c r="BA1115" s="398"/>
      <c r="BB1115" s="398"/>
      <c r="BC1115" s="397"/>
      <c r="BD1115" s="397"/>
    </row>
    <row r="1116" spans="52:56" ht="11.25" customHeight="1" x14ac:dyDescent="0.25">
      <c r="AZ1116" s="398"/>
      <c r="BA1116" s="398"/>
      <c r="BB1116" s="398"/>
      <c r="BC1116" s="397"/>
      <c r="BD1116" s="397"/>
    </row>
    <row r="1117" spans="52:56" ht="11.25" customHeight="1" x14ac:dyDescent="0.25">
      <c r="AZ1117" s="398"/>
      <c r="BA1117" s="398"/>
      <c r="BB1117" s="398"/>
      <c r="BC1117" s="397"/>
      <c r="BD1117" s="397"/>
    </row>
    <row r="1118" spans="52:56" ht="11.25" customHeight="1" x14ac:dyDescent="0.25">
      <c r="AZ1118" s="398"/>
      <c r="BA1118" s="398"/>
      <c r="BB1118" s="398"/>
      <c r="BC1118" s="397"/>
      <c r="BD1118" s="397"/>
    </row>
    <row r="1119" spans="52:56" ht="11.25" customHeight="1" x14ac:dyDescent="0.25">
      <c r="AZ1119" s="398"/>
      <c r="BA1119" s="398"/>
      <c r="BB1119" s="398"/>
      <c r="BC1119" s="397"/>
      <c r="BD1119" s="397"/>
    </row>
    <row r="1120" spans="52:56" ht="11.25" customHeight="1" x14ac:dyDescent="0.25">
      <c r="AZ1120" s="398"/>
      <c r="BA1120" s="398"/>
      <c r="BB1120" s="398"/>
      <c r="BC1120" s="397"/>
      <c r="BD1120" s="397"/>
    </row>
    <row r="1121" spans="52:56" ht="11.25" customHeight="1" x14ac:dyDescent="0.25">
      <c r="AZ1121" s="398"/>
      <c r="BA1121" s="398"/>
      <c r="BB1121" s="398"/>
      <c r="BC1121" s="397"/>
      <c r="BD1121" s="397"/>
    </row>
    <row r="1122" spans="52:56" ht="11.25" customHeight="1" x14ac:dyDescent="0.25">
      <c r="AZ1122" s="398"/>
      <c r="BA1122" s="398"/>
      <c r="BB1122" s="398"/>
      <c r="BC1122" s="397"/>
      <c r="BD1122" s="397"/>
    </row>
    <row r="1123" spans="52:56" ht="11.25" customHeight="1" x14ac:dyDescent="0.25">
      <c r="AZ1123" s="398"/>
      <c r="BA1123" s="398"/>
      <c r="BB1123" s="398"/>
      <c r="BC1123" s="397"/>
      <c r="BD1123" s="397"/>
    </row>
    <row r="1124" spans="52:56" ht="11.25" customHeight="1" x14ac:dyDescent="0.25">
      <c r="AZ1124" s="398"/>
      <c r="BA1124" s="398"/>
      <c r="BB1124" s="398"/>
      <c r="BC1124" s="397"/>
      <c r="BD1124" s="397"/>
    </row>
    <row r="1125" spans="52:56" ht="11.25" customHeight="1" x14ac:dyDescent="0.25">
      <c r="AZ1125" s="398"/>
      <c r="BA1125" s="398"/>
      <c r="BB1125" s="398"/>
      <c r="BC1125" s="397"/>
      <c r="BD1125" s="397"/>
    </row>
    <row r="1126" spans="52:56" ht="11.25" customHeight="1" x14ac:dyDescent="0.25">
      <c r="AZ1126" s="398"/>
      <c r="BA1126" s="398"/>
      <c r="BB1126" s="398"/>
      <c r="BC1126" s="397"/>
      <c r="BD1126" s="397"/>
    </row>
    <row r="1127" spans="52:56" ht="11.25" customHeight="1" x14ac:dyDescent="0.25">
      <c r="AZ1127" s="398"/>
      <c r="BA1127" s="398"/>
      <c r="BB1127" s="398"/>
      <c r="BC1127" s="397"/>
      <c r="BD1127" s="397"/>
    </row>
    <row r="1128" spans="52:56" ht="11.25" customHeight="1" x14ac:dyDescent="0.25">
      <c r="AZ1128" s="398"/>
      <c r="BA1128" s="398"/>
      <c r="BB1128" s="398"/>
      <c r="BC1128" s="397"/>
      <c r="BD1128" s="397"/>
    </row>
    <row r="1129" spans="52:56" ht="11.25" customHeight="1" x14ac:dyDescent="0.25">
      <c r="AZ1129" s="398"/>
      <c r="BA1129" s="398"/>
      <c r="BB1129" s="398"/>
      <c r="BC1129" s="397"/>
      <c r="BD1129" s="397"/>
    </row>
    <row r="1130" spans="52:56" ht="11.25" customHeight="1" x14ac:dyDescent="0.25">
      <c r="AZ1130" s="398"/>
      <c r="BA1130" s="398"/>
      <c r="BB1130" s="398"/>
      <c r="BC1130" s="397"/>
      <c r="BD1130" s="397"/>
    </row>
    <row r="1131" spans="52:56" ht="11.25" customHeight="1" x14ac:dyDescent="0.25">
      <c r="AZ1131" s="398"/>
      <c r="BA1131" s="398"/>
      <c r="BB1131" s="398"/>
      <c r="BC1131" s="397"/>
      <c r="BD1131" s="397"/>
    </row>
    <row r="1132" spans="52:56" ht="11.25" customHeight="1" x14ac:dyDescent="0.25">
      <c r="AZ1132" s="398"/>
      <c r="BA1132" s="398"/>
      <c r="BB1132" s="398"/>
      <c r="BC1132" s="397"/>
      <c r="BD1132" s="397"/>
    </row>
    <row r="1133" spans="52:56" ht="11.25" customHeight="1" x14ac:dyDescent="0.25">
      <c r="AZ1133" s="398"/>
      <c r="BA1133" s="398"/>
      <c r="BB1133" s="398"/>
      <c r="BC1133" s="397"/>
      <c r="BD1133" s="397"/>
    </row>
    <row r="1134" spans="52:56" ht="11.25" customHeight="1" x14ac:dyDescent="0.25">
      <c r="AZ1134" s="398"/>
      <c r="BA1134" s="398"/>
      <c r="BB1134" s="398"/>
      <c r="BC1134" s="397"/>
      <c r="BD1134" s="397"/>
    </row>
    <row r="1135" spans="52:56" ht="11.25" customHeight="1" x14ac:dyDescent="0.25">
      <c r="AZ1135" s="398"/>
      <c r="BA1135" s="398"/>
      <c r="BB1135" s="398"/>
      <c r="BC1135" s="397"/>
      <c r="BD1135" s="397"/>
    </row>
    <row r="1136" spans="52:56" ht="11.25" customHeight="1" x14ac:dyDescent="0.25">
      <c r="AZ1136" s="398"/>
      <c r="BA1136" s="398"/>
      <c r="BB1136" s="398"/>
      <c r="BC1136" s="397"/>
      <c r="BD1136" s="397"/>
    </row>
    <row r="1137" spans="52:56" ht="11.25" customHeight="1" x14ac:dyDescent="0.25">
      <c r="AZ1137" s="398"/>
      <c r="BA1137" s="398"/>
      <c r="BB1137" s="398"/>
      <c r="BC1137" s="397"/>
      <c r="BD1137" s="397"/>
    </row>
    <row r="1138" spans="52:56" ht="11.25" customHeight="1" x14ac:dyDescent="0.25">
      <c r="AZ1138" s="398"/>
      <c r="BA1138" s="398"/>
      <c r="BB1138" s="398"/>
      <c r="BC1138" s="397"/>
      <c r="BD1138" s="397"/>
    </row>
    <row r="1139" spans="52:56" ht="11.25" customHeight="1" x14ac:dyDescent="0.25">
      <c r="AZ1139" s="398"/>
      <c r="BA1139" s="398"/>
      <c r="BB1139" s="398"/>
      <c r="BC1139" s="397"/>
      <c r="BD1139" s="397"/>
    </row>
    <row r="1140" spans="52:56" ht="11.25" customHeight="1" x14ac:dyDescent="0.25">
      <c r="AZ1140" s="398"/>
      <c r="BA1140" s="398"/>
      <c r="BB1140" s="398"/>
      <c r="BC1140" s="397"/>
      <c r="BD1140" s="397"/>
    </row>
    <row r="1141" spans="52:56" ht="11.25" customHeight="1" x14ac:dyDescent="0.25">
      <c r="AZ1141" s="398"/>
      <c r="BA1141" s="398"/>
      <c r="BB1141" s="398"/>
      <c r="BC1141" s="397"/>
      <c r="BD1141" s="397"/>
    </row>
    <row r="1142" spans="52:56" ht="11.25" customHeight="1" x14ac:dyDescent="0.25">
      <c r="AZ1142" s="398"/>
      <c r="BA1142" s="398"/>
      <c r="BB1142" s="398"/>
      <c r="BC1142" s="397"/>
      <c r="BD1142" s="397"/>
    </row>
    <row r="1143" spans="52:56" ht="11.25" customHeight="1" x14ac:dyDescent="0.25">
      <c r="AZ1143" s="398"/>
      <c r="BA1143" s="398"/>
      <c r="BB1143" s="398"/>
      <c r="BC1143" s="397"/>
      <c r="BD1143" s="397"/>
    </row>
    <row r="1144" spans="52:56" ht="11.25" customHeight="1" x14ac:dyDescent="0.25">
      <c r="AZ1144" s="398"/>
      <c r="BA1144" s="398"/>
      <c r="BB1144" s="398"/>
      <c r="BC1144" s="397"/>
      <c r="BD1144" s="397"/>
    </row>
    <row r="1145" spans="52:56" ht="11.25" customHeight="1" x14ac:dyDescent="0.25">
      <c r="AZ1145" s="398"/>
      <c r="BA1145" s="398"/>
      <c r="BB1145" s="398"/>
      <c r="BC1145" s="397"/>
      <c r="BD1145" s="397"/>
    </row>
    <row r="1146" spans="52:56" ht="11.25" customHeight="1" x14ac:dyDescent="0.25">
      <c r="AZ1146" s="398"/>
      <c r="BA1146" s="398"/>
      <c r="BB1146" s="398"/>
      <c r="BC1146" s="397"/>
      <c r="BD1146" s="397"/>
    </row>
    <row r="1147" spans="52:56" ht="11.25" customHeight="1" x14ac:dyDescent="0.25">
      <c r="AZ1147" s="398"/>
      <c r="BA1147" s="398"/>
      <c r="BB1147" s="398"/>
      <c r="BC1147" s="397"/>
      <c r="BD1147" s="397"/>
    </row>
    <row r="1148" spans="52:56" ht="11.25" customHeight="1" x14ac:dyDescent="0.25">
      <c r="AZ1148" s="398"/>
      <c r="BA1148" s="398"/>
      <c r="BB1148" s="398"/>
      <c r="BC1148" s="397"/>
      <c r="BD1148" s="397"/>
    </row>
    <row r="1149" spans="52:56" ht="11.25" customHeight="1" x14ac:dyDescent="0.25">
      <c r="AZ1149" s="398"/>
      <c r="BA1149" s="398"/>
      <c r="BB1149" s="398"/>
      <c r="BC1149" s="397"/>
      <c r="BD1149" s="397"/>
    </row>
    <row r="1150" spans="52:56" ht="11.25" customHeight="1" x14ac:dyDescent="0.25">
      <c r="AZ1150" s="398"/>
      <c r="BA1150" s="398"/>
      <c r="BB1150" s="398"/>
      <c r="BC1150" s="397"/>
      <c r="BD1150" s="397"/>
    </row>
    <row r="1151" spans="52:56" ht="11.25" customHeight="1" x14ac:dyDescent="0.25">
      <c r="AZ1151" s="398"/>
      <c r="BA1151" s="398"/>
      <c r="BB1151" s="398"/>
      <c r="BC1151" s="397"/>
      <c r="BD1151" s="397"/>
    </row>
    <row r="1152" spans="52:56" ht="11.25" customHeight="1" x14ac:dyDescent="0.25">
      <c r="AZ1152" s="398"/>
      <c r="BA1152" s="398"/>
      <c r="BB1152" s="398"/>
      <c r="BC1152" s="397"/>
      <c r="BD1152" s="397"/>
    </row>
    <row r="1153" spans="52:56" ht="11.25" customHeight="1" x14ac:dyDescent="0.25">
      <c r="AZ1153" s="398"/>
      <c r="BA1153" s="398"/>
      <c r="BB1153" s="398"/>
      <c r="BC1153" s="397"/>
      <c r="BD1153" s="397"/>
    </row>
    <row r="1154" spans="52:56" ht="11.25" customHeight="1" x14ac:dyDescent="0.25">
      <c r="AZ1154" s="398"/>
      <c r="BA1154" s="398"/>
      <c r="BB1154" s="398"/>
      <c r="BC1154" s="397"/>
      <c r="BD1154" s="397"/>
    </row>
    <row r="1155" spans="52:56" ht="11.25" customHeight="1" x14ac:dyDescent="0.25">
      <c r="AZ1155" s="398"/>
      <c r="BA1155" s="398"/>
      <c r="BB1155" s="398"/>
      <c r="BC1155" s="397"/>
      <c r="BD1155" s="397"/>
    </row>
    <row r="1156" spans="52:56" ht="11.25" customHeight="1" x14ac:dyDescent="0.25">
      <c r="AZ1156" s="398"/>
      <c r="BA1156" s="398"/>
      <c r="BB1156" s="398"/>
      <c r="BC1156" s="397"/>
      <c r="BD1156" s="397"/>
    </row>
    <row r="1157" spans="52:56" ht="11.25" customHeight="1" x14ac:dyDescent="0.25">
      <c r="AZ1157" s="398"/>
      <c r="BA1157" s="398"/>
      <c r="BB1157" s="398"/>
      <c r="BC1157" s="397"/>
      <c r="BD1157" s="397"/>
    </row>
    <row r="1158" spans="52:56" ht="11.25" customHeight="1" x14ac:dyDescent="0.25">
      <c r="AZ1158" s="398"/>
      <c r="BA1158" s="398"/>
      <c r="BB1158" s="398"/>
      <c r="BC1158" s="397"/>
      <c r="BD1158" s="397"/>
    </row>
    <row r="1159" spans="52:56" ht="11.25" customHeight="1" x14ac:dyDescent="0.25">
      <c r="AZ1159" s="398"/>
      <c r="BA1159" s="398"/>
      <c r="BB1159" s="398"/>
      <c r="BC1159" s="397"/>
      <c r="BD1159" s="397"/>
    </row>
    <row r="1160" spans="52:56" ht="11.25" customHeight="1" x14ac:dyDescent="0.25">
      <c r="AZ1160" s="398"/>
      <c r="BA1160" s="398"/>
      <c r="BB1160" s="398"/>
      <c r="BC1160" s="397"/>
      <c r="BD1160" s="397"/>
    </row>
    <row r="1161" spans="52:56" ht="11.25" customHeight="1" x14ac:dyDescent="0.25">
      <c r="AZ1161" s="398"/>
      <c r="BA1161" s="398"/>
      <c r="BB1161" s="398"/>
      <c r="BC1161" s="397"/>
      <c r="BD1161" s="397"/>
    </row>
    <row r="1162" spans="52:56" ht="11.25" customHeight="1" x14ac:dyDescent="0.25">
      <c r="AZ1162" s="398"/>
      <c r="BA1162" s="398"/>
      <c r="BB1162" s="398"/>
      <c r="BC1162" s="397"/>
      <c r="BD1162" s="397"/>
    </row>
    <row r="1163" spans="52:56" ht="11.25" customHeight="1" x14ac:dyDescent="0.25">
      <c r="AZ1163" s="398"/>
      <c r="BA1163" s="398"/>
      <c r="BB1163" s="398"/>
      <c r="BC1163" s="397"/>
      <c r="BD1163" s="397"/>
    </row>
    <row r="1164" spans="52:56" ht="11.25" customHeight="1" x14ac:dyDescent="0.25">
      <c r="AZ1164" s="398"/>
      <c r="BA1164" s="398"/>
      <c r="BB1164" s="398"/>
      <c r="BC1164" s="397"/>
      <c r="BD1164" s="397"/>
    </row>
    <row r="1165" spans="52:56" ht="11.25" customHeight="1" x14ac:dyDescent="0.25">
      <c r="AZ1165" s="398"/>
      <c r="BA1165" s="398"/>
      <c r="BB1165" s="398"/>
      <c r="BC1165" s="397"/>
      <c r="BD1165" s="397"/>
    </row>
    <row r="1166" spans="52:56" ht="11.25" customHeight="1" x14ac:dyDescent="0.25">
      <c r="AZ1166" s="398"/>
      <c r="BA1166" s="398"/>
      <c r="BB1166" s="398"/>
      <c r="BC1166" s="397"/>
      <c r="BD1166" s="397"/>
    </row>
    <row r="1167" spans="52:56" ht="11.25" customHeight="1" x14ac:dyDescent="0.25">
      <c r="AZ1167" s="398"/>
      <c r="BA1167" s="398"/>
      <c r="BB1167" s="398"/>
      <c r="BC1167" s="397"/>
      <c r="BD1167" s="397"/>
    </row>
    <row r="1168" spans="52:56" ht="11.25" customHeight="1" x14ac:dyDescent="0.25">
      <c r="AZ1168" s="398"/>
      <c r="BA1168" s="398"/>
      <c r="BB1168" s="398"/>
      <c r="BC1168" s="397"/>
      <c r="BD1168" s="397"/>
    </row>
    <row r="1169" spans="52:56" ht="11.25" customHeight="1" x14ac:dyDescent="0.25">
      <c r="AZ1169" s="398"/>
      <c r="BA1169" s="398"/>
      <c r="BB1169" s="398"/>
      <c r="BC1169" s="397"/>
      <c r="BD1169" s="397"/>
    </row>
    <row r="1170" spans="52:56" ht="11.25" customHeight="1" x14ac:dyDescent="0.25">
      <c r="AZ1170" s="398"/>
      <c r="BA1170" s="398"/>
      <c r="BB1170" s="398"/>
      <c r="BC1170" s="397"/>
      <c r="BD1170" s="397"/>
    </row>
    <row r="1171" spans="52:56" ht="11.25" customHeight="1" x14ac:dyDescent="0.25">
      <c r="AZ1171" s="398"/>
      <c r="BA1171" s="398"/>
      <c r="BB1171" s="398"/>
      <c r="BC1171" s="397"/>
      <c r="BD1171" s="397"/>
    </row>
    <row r="1172" spans="52:56" ht="11.25" customHeight="1" x14ac:dyDescent="0.25">
      <c r="AZ1172" s="398"/>
      <c r="BA1172" s="398"/>
      <c r="BB1172" s="398"/>
      <c r="BC1172" s="397"/>
      <c r="BD1172" s="397"/>
    </row>
    <row r="1173" spans="52:56" ht="11.25" customHeight="1" x14ac:dyDescent="0.25">
      <c r="AZ1173" s="398"/>
      <c r="BA1173" s="398"/>
      <c r="BB1173" s="398"/>
      <c r="BC1173" s="397"/>
      <c r="BD1173" s="397"/>
    </row>
    <row r="1174" spans="52:56" ht="11.25" customHeight="1" x14ac:dyDescent="0.25">
      <c r="AZ1174" s="398"/>
      <c r="BA1174" s="398"/>
      <c r="BB1174" s="398"/>
      <c r="BC1174" s="397"/>
      <c r="BD1174" s="397"/>
    </row>
    <row r="1175" spans="52:56" ht="11.25" customHeight="1" x14ac:dyDescent="0.25">
      <c r="AZ1175" s="398"/>
      <c r="BA1175" s="398"/>
      <c r="BB1175" s="398"/>
      <c r="BC1175" s="397"/>
      <c r="BD1175" s="397"/>
    </row>
    <row r="1176" spans="52:56" ht="11.25" customHeight="1" x14ac:dyDescent="0.25">
      <c r="AZ1176" s="398"/>
      <c r="BA1176" s="398"/>
      <c r="BB1176" s="398"/>
      <c r="BC1176" s="397"/>
      <c r="BD1176" s="397"/>
    </row>
    <row r="1177" spans="52:56" ht="11.25" customHeight="1" x14ac:dyDescent="0.25">
      <c r="AZ1177" s="398"/>
      <c r="BA1177" s="398"/>
      <c r="BB1177" s="398"/>
      <c r="BC1177" s="397"/>
      <c r="BD1177" s="397"/>
    </row>
    <row r="1178" spans="52:56" ht="11.25" customHeight="1" x14ac:dyDescent="0.25">
      <c r="AZ1178" s="398"/>
      <c r="BA1178" s="398"/>
      <c r="BB1178" s="398"/>
      <c r="BC1178" s="397"/>
      <c r="BD1178" s="397"/>
    </row>
    <row r="1179" spans="52:56" ht="11.25" customHeight="1" x14ac:dyDescent="0.25">
      <c r="AZ1179" s="398"/>
      <c r="BA1179" s="398"/>
      <c r="BB1179" s="398"/>
      <c r="BC1179" s="397"/>
      <c r="BD1179" s="397"/>
    </row>
    <row r="1180" spans="52:56" ht="11.25" customHeight="1" x14ac:dyDescent="0.25">
      <c r="AZ1180" s="398"/>
      <c r="BA1180" s="398"/>
      <c r="BB1180" s="398"/>
      <c r="BC1180" s="397"/>
      <c r="BD1180" s="397"/>
    </row>
    <row r="1181" spans="52:56" ht="11.25" customHeight="1" x14ac:dyDescent="0.25">
      <c r="AZ1181" s="398"/>
      <c r="BA1181" s="398"/>
      <c r="BB1181" s="398"/>
      <c r="BC1181" s="397"/>
      <c r="BD1181" s="397"/>
    </row>
    <row r="1182" spans="52:56" ht="11.25" customHeight="1" x14ac:dyDescent="0.25">
      <c r="AZ1182" s="398"/>
      <c r="BA1182" s="398"/>
      <c r="BB1182" s="398"/>
      <c r="BC1182" s="397"/>
      <c r="BD1182" s="397"/>
    </row>
    <row r="1183" spans="52:56" ht="11.25" customHeight="1" x14ac:dyDescent="0.25">
      <c r="AZ1183" s="398"/>
      <c r="BA1183" s="398"/>
      <c r="BB1183" s="398"/>
      <c r="BC1183" s="397"/>
      <c r="BD1183" s="397"/>
    </row>
    <row r="1184" spans="52:56" ht="11.25" customHeight="1" x14ac:dyDescent="0.25">
      <c r="AZ1184" s="398"/>
      <c r="BA1184" s="398"/>
      <c r="BB1184" s="398"/>
      <c r="BC1184" s="397"/>
      <c r="BD1184" s="397"/>
    </row>
    <row r="1185" spans="52:56" ht="11.25" customHeight="1" x14ac:dyDescent="0.25">
      <c r="AZ1185" s="398"/>
      <c r="BA1185" s="398"/>
      <c r="BB1185" s="398"/>
      <c r="BC1185" s="397"/>
      <c r="BD1185" s="397"/>
    </row>
    <row r="1186" spans="52:56" ht="11.25" customHeight="1" x14ac:dyDescent="0.25">
      <c r="AZ1186" s="398"/>
      <c r="BA1186" s="398"/>
      <c r="BB1186" s="398"/>
      <c r="BC1186" s="397"/>
      <c r="BD1186" s="397"/>
    </row>
    <row r="1187" spans="52:56" ht="11.25" customHeight="1" x14ac:dyDescent="0.25">
      <c r="AZ1187" s="398"/>
      <c r="BA1187" s="398"/>
      <c r="BB1187" s="398"/>
      <c r="BC1187" s="397"/>
      <c r="BD1187" s="397"/>
    </row>
    <row r="1188" spans="52:56" ht="11.25" customHeight="1" x14ac:dyDescent="0.25">
      <c r="AZ1188" s="398"/>
      <c r="BA1188" s="398"/>
      <c r="BB1188" s="398"/>
      <c r="BC1188" s="397"/>
      <c r="BD1188" s="397"/>
    </row>
    <row r="1189" spans="52:56" ht="11.25" customHeight="1" x14ac:dyDescent="0.25">
      <c r="AZ1189" s="398"/>
      <c r="BA1189" s="398"/>
      <c r="BB1189" s="398"/>
      <c r="BC1189" s="397"/>
      <c r="BD1189" s="397"/>
    </row>
    <row r="1190" spans="52:56" ht="11.25" customHeight="1" x14ac:dyDescent="0.25">
      <c r="AZ1190" s="398"/>
      <c r="BA1190" s="398"/>
      <c r="BB1190" s="398"/>
      <c r="BC1190" s="397"/>
      <c r="BD1190" s="397"/>
    </row>
    <row r="1191" spans="52:56" ht="11.25" customHeight="1" x14ac:dyDescent="0.25">
      <c r="AZ1191" s="398"/>
      <c r="BA1191" s="398"/>
      <c r="BB1191" s="398"/>
      <c r="BC1191" s="397"/>
      <c r="BD1191" s="397"/>
    </row>
    <row r="1192" spans="52:56" ht="11.25" customHeight="1" x14ac:dyDescent="0.25">
      <c r="AZ1192" s="398"/>
      <c r="BA1192" s="398"/>
      <c r="BB1192" s="398"/>
      <c r="BC1192" s="397"/>
      <c r="BD1192" s="397"/>
    </row>
    <row r="1193" spans="52:56" ht="11.25" customHeight="1" x14ac:dyDescent="0.25">
      <c r="AZ1193" s="398"/>
      <c r="BA1193" s="398"/>
      <c r="BB1193" s="398"/>
      <c r="BC1193" s="397"/>
      <c r="BD1193" s="397"/>
    </row>
    <row r="1194" spans="52:56" ht="11.25" customHeight="1" x14ac:dyDescent="0.25">
      <c r="AZ1194" s="398"/>
      <c r="BA1194" s="398"/>
      <c r="BB1194" s="398"/>
      <c r="BC1194" s="397"/>
      <c r="BD1194" s="397"/>
    </row>
    <row r="1195" spans="52:56" ht="11.25" customHeight="1" x14ac:dyDescent="0.25">
      <c r="AZ1195" s="398"/>
      <c r="BA1195" s="398"/>
      <c r="BB1195" s="398"/>
      <c r="BC1195" s="397"/>
      <c r="BD1195" s="397"/>
    </row>
    <row r="1196" spans="52:56" ht="11.25" customHeight="1" x14ac:dyDescent="0.25">
      <c r="AZ1196" s="398"/>
      <c r="BA1196" s="398"/>
      <c r="BB1196" s="398"/>
      <c r="BC1196" s="397"/>
      <c r="BD1196" s="397"/>
    </row>
    <row r="1197" spans="52:56" ht="11.25" customHeight="1" x14ac:dyDescent="0.25">
      <c r="AZ1197" s="398"/>
      <c r="BA1197" s="398"/>
      <c r="BB1197" s="398"/>
      <c r="BC1197" s="397"/>
      <c r="BD1197" s="397"/>
    </row>
    <row r="1198" spans="52:56" ht="11.25" customHeight="1" x14ac:dyDescent="0.25">
      <c r="AZ1198" s="398"/>
      <c r="BA1198" s="398"/>
      <c r="BB1198" s="398"/>
      <c r="BC1198" s="397"/>
      <c r="BD1198" s="397"/>
    </row>
    <row r="1199" spans="52:56" ht="11.25" customHeight="1" x14ac:dyDescent="0.25">
      <c r="AZ1199" s="398"/>
      <c r="BA1199" s="398"/>
      <c r="BB1199" s="398"/>
      <c r="BC1199" s="397"/>
      <c r="BD1199" s="397"/>
    </row>
    <row r="1200" spans="52:56" ht="11.25" customHeight="1" x14ac:dyDescent="0.25">
      <c r="AZ1200" s="398"/>
      <c r="BA1200" s="398"/>
      <c r="BB1200" s="398"/>
      <c r="BC1200" s="397"/>
      <c r="BD1200" s="397"/>
    </row>
    <row r="1201" spans="52:56" ht="11.25" customHeight="1" x14ac:dyDescent="0.25">
      <c r="AZ1201" s="398"/>
      <c r="BA1201" s="398"/>
      <c r="BB1201" s="398"/>
      <c r="BC1201" s="397"/>
      <c r="BD1201" s="397"/>
    </row>
    <row r="1202" spans="52:56" ht="11.25" customHeight="1" x14ac:dyDescent="0.25">
      <c r="AZ1202" s="398"/>
      <c r="BA1202" s="398"/>
      <c r="BB1202" s="398"/>
      <c r="BC1202" s="397"/>
      <c r="BD1202" s="397"/>
    </row>
    <row r="1203" spans="52:56" ht="11.25" customHeight="1" x14ac:dyDescent="0.25">
      <c r="AZ1203" s="398"/>
      <c r="BA1203" s="398"/>
      <c r="BB1203" s="398"/>
      <c r="BC1203" s="397"/>
      <c r="BD1203" s="397"/>
    </row>
    <row r="1204" spans="52:56" ht="11.25" customHeight="1" x14ac:dyDescent="0.25">
      <c r="AZ1204" s="398"/>
      <c r="BA1204" s="398"/>
      <c r="BB1204" s="398"/>
      <c r="BC1204" s="397"/>
      <c r="BD1204" s="397"/>
    </row>
    <row r="1205" spans="52:56" ht="11.25" customHeight="1" x14ac:dyDescent="0.25">
      <c r="AZ1205" s="398"/>
      <c r="BA1205" s="398"/>
      <c r="BB1205" s="398"/>
      <c r="BC1205" s="397"/>
      <c r="BD1205" s="397"/>
    </row>
    <row r="1206" spans="52:56" ht="11.25" customHeight="1" x14ac:dyDescent="0.25">
      <c r="AZ1206" s="398"/>
      <c r="BA1206" s="398"/>
      <c r="BB1206" s="398"/>
      <c r="BC1206" s="397"/>
      <c r="BD1206" s="397"/>
    </row>
    <row r="1207" spans="52:56" ht="11.25" customHeight="1" x14ac:dyDescent="0.25">
      <c r="AZ1207" s="398"/>
      <c r="BA1207" s="398"/>
      <c r="BB1207" s="398"/>
      <c r="BC1207" s="397"/>
      <c r="BD1207" s="397"/>
    </row>
    <row r="1208" spans="52:56" ht="11.25" customHeight="1" x14ac:dyDescent="0.25">
      <c r="AZ1208" s="398"/>
      <c r="BA1208" s="398"/>
      <c r="BB1208" s="398"/>
      <c r="BC1208" s="397"/>
      <c r="BD1208" s="397"/>
    </row>
    <row r="1209" spans="52:56" ht="11.25" customHeight="1" x14ac:dyDescent="0.25">
      <c r="AZ1209" s="398"/>
      <c r="BA1209" s="398"/>
      <c r="BB1209" s="398"/>
      <c r="BC1209" s="397"/>
      <c r="BD1209" s="397"/>
    </row>
    <row r="1210" spans="52:56" ht="11.25" customHeight="1" x14ac:dyDescent="0.25">
      <c r="AZ1210" s="398"/>
      <c r="BA1210" s="398"/>
      <c r="BB1210" s="398"/>
      <c r="BC1210" s="397"/>
      <c r="BD1210" s="397"/>
    </row>
    <row r="1211" spans="52:56" ht="11.25" customHeight="1" x14ac:dyDescent="0.25">
      <c r="AZ1211" s="398"/>
      <c r="BA1211" s="398"/>
      <c r="BB1211" s="398"/>
      <c r="BC1211" s="397"/>
      <c r="BD1211" s="397"/>
    </row>
    <row r="1212" spans="52:56" ht="11.25" customHeight="1" x14ac:dyDescent="0.25">
      <c r="AZ1212" s="398"/>
      <c r="BA1212" s="398"/>
      <c r="BB1212" s="398"/>
      <c r="BC1212" s="397"/>
      <c r="BD1212" s="397"/>
    </row>
    <row r="1213" spans="52:56" ht="11.25" customHeight="1" x14ac:dyDescent="0.25">
      <c r="AZ1213" s="398"/>
      <c r="BA1213" s="398"/>
      <c r="BB1213" s="398"/>
      <c r="BC1213" s="397"/>
      <c r="BD1213" s="397"/>
    </row>
    <row r="1214" spans="52:56" ht="11.25" customHeight="1" x14ac:dyDescent="0.25">
      <c r="AZ1214" s="398"/>
      <c r="BA1214" s="398"/>
      <c r="BB1214" s="398"/>
      <c r="BC1214" s="397"/>
      <c r="BD1214" s="397"/>
    </row>
    <row r="1215" spans="52:56" ht="11.25" customHeight="1" x14ac:dyDescent="0.25">
      <c r="AZ1215" s="398"/>
      <c r="BA1215" s="398"/>
      <c r="BB1215" s="398"/>
      <c r="BC1215" s="397"/>
      <c r="BD1215" s="397"/>
    </row>
    <row r="1216" spans="52:56" ht="11.25" customHeight="1" x14ac:dyDescent="0.25">
      <c r="AZ1216" s="398"/>
      <c r="BA1216" s="398"/>
      <c r="BB1216" s="398"/>
      <c r="BC1216" s="397"/>
      <c r="BD1216" s="397"/>
    </row>
    <row r="1217" spans="52:56" ht="11.25" customHeight="1" x14ac:dyDescent="0.25">
      <c r="AZ1217" s="398"/>
      <c r="BA1217" s="398"/>
      <c r="BB1217" s="398"/>
      <c r="BC1217" s="397"/>
      <c r="BD1217" s="397"/>
    </row>
    <row r="1218" spans="52:56" ht="11.25" customHeight="1" x14ac:dyDescent="0.25">
      <c r="AZ1218" s="398"/>
      <c r="BA1218" s="398"/>
      <c r="BB1218" s="398"/>
      <c r="BC1218" s="397"/>
      <c r="BD1218" s="397"/>
    </row>
    <row r="1219" spans="52:56" ht="11.25" customHeight="1" x14ac:dyDescent="0.25">
      <c r="AZ1219" s="398"/>
      <c r="BA1219" s="398"/>
      <c r="BB1219" s="398"/>
      <c r="BC1219" s="397"/>
      <c r="BD1219" s="397"/>
    </row>
    <row r="1220" spans="52:56" ht="11.25" customHeight="1" x14ac:dyDescent="0.25">
      <c r="AZ1220" s="398"/>
      <c r="BA1220" s="398"/>
      <c r="BB1220" s="398"/>
      <c r="BC1220" s="397"/>
      <c r="BD1220" s="397"/>
    </row>
    <row r="1221" spans="52:56" ht="11.25" customHeight="1" x14ac:dyDescent="0.25">
      <c r="AZ1221" s="398"/>
      <c r="BA1221" s="398"/>
      <c r="BB1221" s="398"/>
      <c r="BC1221" s="397"/>
      <c r="BD1221" s="397"/>
    </row>
    <row r="1222" spans="52:56" ht="11.25" customHeight="1" x14ac:dyDescent="0.25">
      <c r="AZ1222" s="398"/>
      <c r="BA1222" s="398"/>
      <c r="BB1222" s="398"/>
      <c r="BC1222" s="397"/>
      <c r="BD1222" s="397"/>
    </row>
    <row r="1223" spans="52:56" ht="11.25" customHeight="1" x14ac:dyDescent="0.25">
      <c r="AZ1223" s="398"/>
      <c r="BA1223" s="398"/>
      <c r="BB1223" s="398"/>
      <c r="BC1223" s="397"/>
      <c r="BD1223" s="397"/>
    </row>
    <row r="1224" spans="52:56" ht="11.25" customHeight="1" x14ac:dyDescent="0.25">
      <c r="AZ1224" s="398"/>
      <c r="BA1224" s="398"/>
      <c r="BB1224" s="398"/>
      <c r="BC1224" s="397"/>
      <c r="BD1224" s="397"/>
    </row>
    <row r="1225" spans="52:56" ht="11.25" customHeight="1" x14ac:dyDescent="0.25">
      <c r="AZ1225" s="398"/>
      <c r="BA1225" s="398"/>
      <c r="BB1225" s="398"/>
      <c r="BC1225" s="397"/>
      <c r="BD1225" s="397"/>
    </row>
    <row r="1226" spans="52:56" ht="11.25" customHeight="1" x14ac:dyDescent="0.25">
      <c r="AZ1226" s="398"/>
      <c r="BA1226" s="398"/>
      <c r="BB1226" s="398"/>
      <c r="BC1226" s="397"/>
      <c r="BD1226" s="397"/>
    </row>
    <row r="1227" spans="52:56" ht="11.25" customHeight="1" x14ac:dyDescent="0.25">
      <c r="AZ1227" s="398"/>
      <c r="BA1227" s="398"/>
      <c r="BB1227" s="398"/>
      <c r="BC1227" s="397"/>
      <c r="BD1227" s="397"/>
    </row>
    <row r="1228" spans="52:56" ht="11.25" customHeight="1" x14ac:dyDescent="0.25">
      <c r="AZ1228" s="398"/>
      <c r="BA1228" s="398"/>
      <c r="BB1228" s="398"/>
      <c r="BC1228" s="397"/>
      <c r="BD1228" s="397"/>
    </row>
    <row r="1229" spans="52:56" ht="11.25" customHeight="1" x14ac:dyDescent="0.25">
      <c r="AZ1229" s="398"/>
      <c r="BA1229" s="398"/>
      <c r="BB1229" s="398"/>
      <c r="BC1229" s="397"/>
      <c r="BD1229" s="397"/>
    </row>
    <row r="1230" spans="52:56" ht="11.25" customHeight="1" x14ac:dyDescent="0.25">
      <c r="AZ1230" s="398"/>
      <c r="BA1230" s="398"/>
      <c r="BB1230" s="398"/>
      <c r="BC1230" s="397"/>
      <c r="BD1230" s="397"/>
    </row>
    <row r="1231" spans="52:56" ht="11.25" customHeight="1" x14ac:dyDescent="0.25">
      <c r="AZ1231" s="398"/>
      <c r="BA1231" s="398"/>
      <c r="BB1231" s="398"/>
      <c r="BC1231" s="397"/>
      <c r="BD1231" s="397"/>
    </row>
    <row r="1232" spans="52:56" ht="11.25" customHeight="1" x14ac:dyDescent="0.25">
      <c r="AZ1232" s="398"/>
      <c r="BA1232" s="398"/>
      <c r="BB1232" s="398"/>
      <c r="BC1232" s="397"/>
      <c r="BD1232" s="397"/>
    </row>
    <row r="1233" spans="52:56" ht="11.25" customHeight="1" x14ac:dyDescent="0.25">
      <c r="AZ1233" s="398"/>
      <c r="BA1233" s="398"/>
      <c r="BB1233" s="398"/>
      <c r="BC1233" s="397"/>
      <c r="BD1233" s="397"/>
    </row>
    <row r="1234" spans="52:56" ht="11.25" customHeight="1" x14ac:dyDescent="0.25">
      <c r="AZ1234" s="398"/>
      <c r="BA1234" s="398"/>
      <c r="BB1234" s="398"/>
      <c r="BC1234" s="397"/>
      <c r="BD1234" s="397"/>
    </row>
    <row r="1235" spans="52:56" ht="11.25" customHeight="1" x14ac:dyDescent="0.25">
      <c r="AZ1235" s="398"/>
      <c r="BA1235" s="398"/>
      <c r="BB1235" s="398"/>
      <c r="BC1235" s="397"/>
      <c r="BD1235" s="397"/>
    </row>
    <row r="1236" spans="52:56" ht="11.25" customHeight="1" x14ac:dyDescent="0.25">
      <c r="AZ1236" s="398"/>
      <c r="BA1236" s="398"/>
      <c r="BB1236" s="398"/>
      <c r="BC1236" s="397"/>
      <c r="BD1236" s="397"/>
    </row>
    <row r="1237" spans="52:56" ht="11.25" customHeight="1" x14ac:dyDescent="0.25">
      <c r="AZ1237" s="398"/>
      <c r="BA1237" s="398"/>
      <c r="BB1237" s="398"/>
      <c r="BC1237" s="397"/>
      <c r="BD1237" s="397"/>
    </row>
    <row r="1238" spans="52:56" ht="11.25" customHeight="1" x14ac:dyDescent="0.25">
      <c r="AZ1238" s="398"/>
      <c r="BA1238" s="398"/>
      <c r="BB1238" s="398"/>
      <c r="BC1238" s="397"/>
      <c r="BD1238" s="397"/>
    </row>
    <row r="1239" spans="52:56" ht="11.25" customHeight="1" x14ac:dyDescent="0.25">
      <c r="AZ1239" s="398"/>
      <c r="BA1239" s="398"/>
      <c r="BB1239" s="398"/>
      <c r="BC1239" s="397"/>
      <c r="BD1239" s="397"/>
    </row>
    <row r="1240" spans="52:56" ht="11.25" customHeight="1" x14ac:dyDescent="0.25">
      <c r="AZ1240" s="398"/>
      <c r="BA1240" s="398"/>
      <c r="BB1240" s="398"/>
      <c r="BC1240" s="397"/>
      <c r="BD1240" s="397"/>
    </row>
    <row r="1241" spans="52:56" ht="11.25" customHeight="1" x14ac:dyDescent="0.25">
      <c r="AZ1241" s="398"/>
      <c r="BA1241" s="398"/>
      <c r="BB1241" s="398"/>
      <c r="BC1241" s="397"/>
      <c r="BD1241" s="397"/>
    </row>
    <row r="1242" spans="52:56" ht="11.25" customHeight="1" x14ac:dyDescent="0.25">
      <c r="AZ1242" s="398"/>
      <c r="BA1242" s="398"/>
      <c r="BB1242" s="398"/>
      <c r="BC1242" s="397"/>
      <c r="BD1242" s="397"/>
    </row>
    <row r="1243" spans="52:56" ht="11.25" customHeight="1" x14ac:dyDescent="0.25">
      <c r="AZ1243" s="398"/>
      <c r="BA1243" s="398"/>
      <c r="BB1243" s="398"/>
      <c r="BC1243" s="397"/>
      <c r="BD1243" s="397"/>
    </row>
    <row r="1244" spans="52:56" ht="11.25" customHeight="1" x14ac:dyDescent="0.25">
      <c r="AZ1244" s="398"/>
      <c r="BA1244" s="398"/>
      <c r="BB1244" s="398"/>
      <c r="BC1244" s="397"/>
      <c r="BD1244" s="397"/>
    </row>
    <row r="1245" spans="52:56" ht="11.25" customHeight="1" x14ac:dyDescent="0.25">
      <c r="AZ1245" s="398"/>
      <c r="BA1245" s="398"/>
      <c r="BB1245" s="398"/>
      <c r="BC1245" s="397"/>
      <c r="BD1245" s="397"/>
    </row>
    <row r="1246" spans="52:56" ht="11.25" customHeight="1" x14ac:dyDescent="0.25">
      <c r="AZ1246" s="398"/>
      <c r="BA1246" s="398"/>
      <c r="BB1246" s="398"/>
      <c r="BC1246" s="397"/>
      <c r="BD1246" s="397"/>
    </row>
    <row r="1247" spans="52:56" ht="11.25" customHeight="1" x14ac:dyDescent="0.25">
      <c r="AZ1247" s="398"/>
      <c r="BA1247" s="398"/>
      <c r="BB1247" s="398"/>
      <c r="BC1247" s="397"/>
      <c r="BD1247" s="397"/>
    </row>
    <row r="1248" spans="52:56" ht="11.25" customHeight="1" x14ac:dyDescent="0.25">
      <c r="AZ1248" s="398"/>
      <c r="BA1248" s="398"/>
      <c r="BB1248" s="398"/>
      <c r="BC1248" s="397"/>
      <c r="BD1248" s="397"/>
    </row>
    <row r="1249" spans="52:56" ht="11.25" customHeight="1" x14ac:dyDescent="0.25">
      <c r="AZ1249" s="398"/>
      <c r="BA1249" s="398"/>
      <c r="BB1249" s="398"/>
      <c r="BC1249" s="397"/>
      <c r="BD1249" s="397"/>
    </row>
    <row r="1250" spans="52:56" ht="11.25" customHeight="1" x14ac:dyDescent="0.25">
      <c r="AZ1250" s="398"/>
      <c r="BA1250" s="398"/>
      <c r="BB1250" s="398"/>
      <c r="BC1250" s="397"/>
      <c r="BD1250" s="397"/>
    </row>
    <row r="1251" spans="52:56" ht="11.25" customHeight="1" x14ac:dyDescent="0.25">
      <c r="AZ1251" s="398"/>
      <c r="BA1251" s="398"/>
      <c r="BB1251" s="398"/>
      <c r="BC1251" s="397"/>
      <c r="BD1251" s="397"/>
    </row>
    <row r="1252" spans="52:56" ht="11.25" customHeight="1" x14ac:dyDescent="0.25">
      <c r="AZ1252" s="398"/>
      <c r="BA1252" s="398"/>
      <c r="BB1252" s="398"/>
      <c r="BC1252" s="397"/>
      <c r="BD1252" s="397"/>
    </row>
    <row r="1253" spans="52:56" ht="11.25" customHeight="1" x14ac:dyDescent="0.25">
      <c r="AZ1253" s="398"/>
      <c r="BA1253" s="398"/>
      <c r="BB1253" s="398"/>
      <c r="BC1253" s="397"/>
      <c r="BD1253" s="397"/>
    </row>
    <row r="1254" spans="52:56" ht="11.25" customHeight="1" x14ac:dyDescent="0.25">
      <c r="AZ1254" s="398"/>
      <c r="BA1254" s="398"/>
      <c r="BB1254" s="398"/>
      <c r="BC1254" s="397"/>
      <c r="BD1254" s="397"/>
    </row>
    <row r="1255" spans="52:56" ht="11.25" customHeight="1" x14ac:dyDescent="0.25">
      <c r="AZ1255" s="398"/>
      <c r="BA1255" s="398"/>
      <c r="BB1255" s="398"/>
      <c r="BC1255" s="397"/>
      <c r="BD1255" s="397"/>
    </row>
    <row r="1256" spans="52:56" ht="11.25" customHeight="1" x14ac:dyDescent="0.25">
      <c r="AZ1256" s="398"/>
      <c r="BA1256" s="398"/>
      <c r="BB1256" s="398"/>
      <c r="BC1256" s="397"/>
      <c r="BD1256" s="397"/>
    </row>
    <row r="1257" spans="52:56" ht="11.25" customHeight="1" x14ac:dyDescent="0.25">
      <c r="AZ1257" s="398"/>
      <c r="BA1257" s="398"/>
      <c r="BB1257" s="398"/>
      <c r="BC1257" s="397"/>
      <c r="BD1257" s="397"/>
    </row>
    <row r="1258" spans="52:56" ht="11.25" customHeight="1" x14ac:dyDescent="0.25">
      <c r="AZ1258" s="398"/>
      <c r="BA1258" s="398"/>
      <c r="BB1258" s="398"/>
      <c r="BC1258" s="397"/>
      <c r="BD1258" s="397"/>
    </row>
    <row r="1259" spans="52:56" ht="11.25" customHeight="1" x14ac:dyDescent="0.25">
      <c r="AZ1259" s="398"/>
      <c r="BA1259" s="398"/>
      <c r="BB1259" s="398"/>
      <c r="BC1259" s="397"/>
      <c r="BD1259" s="397"/>
    </row>
    <row r="1260" spans="52:56" ht="11.25" customHeight="1" x14ac:dyDescent="0.25">
      <c r="AZ1260" s="398"/>
      <c r="BA1260" s="398"/>
      <c r="BB1260" s="398"/>
      <c r="BC1260" s="397"/>
      <c r="BD1260" s="397"/>
    </row>
    <row r="1261" spans="52:56" ht="11.25" customHeight="1" x14ac:dyDescent="0.25">
      <c r="AZ1261" s="398"/>
      <c r="BA1261" s="398"/>
      <c r="BB1261" s="398"/>
      <c r="BC1261" s="397"/>
      <c r="BD1261" s="397"/>
    </row>
    <row r="1262" spans="52:56" ht="11.25" customHeight="1" x14ac:dyDescent="0.25">
      <c r="AZ1262" s="398"/>
      <c r="BA1262" s="398"/>
      <c r="BB1262" s="398"/>
      <c r="BC1262" s="397"/>
      <c r="BD1262" s="397"/>
    </row>
    <row r="1263" spans="52:56" ht="11.25" customHeight="1" x14ac:dyDescent="0.25">
      <c r="AZ1263" s="398"/>
      <c r="BA1263" s="398"/>
      <c r="BB1263" s="398"/>
      <c r="BC1263" s="397"/>
      <c r="BD1263" s="397"/>
    </row>
    <row r="1264" spans="52:56" ht="11.25" customHeight="1" x14ac:dyDescent="0.25">
      <c r="AZ1264" s="398"/>
      <c r="BA1264" s="398"/>
      <c r="BB1264" s="398"/>
      <c r="BC1264" s="397"/>
      <c r="BD1264" s="397"/>
    </row>
    <row r="1265" spans="52:56" ht="11.25" customHeight="1" x14ac:dyDescent="0.25">
      <c r="AZ1265" s="398"/>
      <c r="BA1265" s="398"/>
      <c r="BB1265" s="398"/>
      <c r="BC1265" s="397"/>
      <c r="BD1265" s="397"/>
    </row>
    <row r="1266" spans="52:56" ht="11.25" customHeight="1" x14ac:dyDescent="0.25">
      <c r="AZ1266" s="398"/>
      <c r="BA1266" s="398"/>
      <c r="BB1266" s="398"/>
      <c r="BC1266" s="397"/>
      <c r="BD1266" s="397"/>
    </row>
    <row r="1267" spans="52:56" ht="11.25" customHeight="1" x14ac:dyDescent="0.25">
      <c r="AZ1267" s="398"/>
      <c r="BA1267" s="398"/>
      <c r="BB1267" s="398"/>
      <c r="BC1267" s="397"/>
      <c r="BD1267" s="397"/>
    </row>
    <row r="1268" spans="52:56" ht="11.25" customHeight="1" x14ac:dyDescent="0.25">
      <c r="AZ1268" s="398"/>
      <c r="BA1268" s="398"/>
      <c r="BB1268" s="398"/>
      <c r="BC1268" s="397"/>
      <c r="BD1268" s="397"/>
    </row>
    <row r="1269" spans="52:56" ht="11.25" customHeight="1" x14ac:dyDescent="0.25">
      <c r="AZ1269" s="398"/>
      <c r="BA1269" s="398"/>
      <c r="BB1269" s="398"/>
      <c r="BC1269" s="397"/>
      <c r="BD1269" s="397"/>
    </row>
    <row r="1270" spans="52:56" ht="11.25" customHeight="1" x14ac:dyDescent="0.25">
      <c r="AZ1270" s="398"/>
      <c r="BA1270" s="398"/>
      <c r="BB1270" s="398"/>
      <c r="BC1270" s="397"/>
      <c r="BD1270" s="397"/>
    </row>
    <row r="1271" spans="52:56" ht="11.25" customHeight="1" x14ac:dyDescent="0.25">
      <c r="AZ1271" s="398"/>
      <c r="BA1271" s="398"/>
      <c r="BB1271" s="398"/>
      <c r="BC1271" s="397"/>
      <c r="BD1271" s="397"/>
    </row>
    <row r="1272" spans="52:56" ht="11.25" customHeight="1" x14ac:dyDescent="0.25">
      <c r="AZ1272" s="398"/>
      <c r="BA1272" s="398"/>
      <c r="BB1272" s="398"/>
      <c r="BC1272" s="397"/>
      <c r="BD1272" s="397"/>
    </row>
    <row r="1273" spans="52:56" ht="11.25" customHeight="1" x14ac:dyDescent="0.25">
      <c r="AZ1273" s="398"/>
      <c r="BA1273" s="398"/>
      <c r="BB1273" s="398"/>
      <c r="BC1273" s="397"/>
      <c r="BD1273" s="397"/>
    </row>
    <row r="1274" spans="52:56" ht="11.25" customHeight="1" x14ac:dyDescent="0.25">
      <c r="AZ1274" s="398"/>
      <c r="BA1274" s="398"/>
      <c r="BB1274" s="398"/>
      <c r="BC1274" s="397"/>
      <c r="BD1274" s="397"/>
    </row>
    <row r="1275" spans="52:56" ht="11.25" customHeight="1" x14ac:dyDescent="0.25">
      <c r="AZ1275" s="398"/>
      <c r="BA1275" s="398"/>
      <c r="BB1275" s="398"/>
      <c r="BC1275" s="397"/>
      <c r="BD1275" s="397"/>
    </row>
    <row r="1276" spans="52:56" ht="11.25" customHeight="1" x14ac:dyDescent="0.25">
      <c r="AZ1276" s="398"/>
      <c r="BA1276" s="398"/>
      <c r="BB1276" s="398"/>
      <c r="BC1276" s="397"/>
      <c r="BD1276" s="397"/>
    </row>
    <row r="1277" spans="52:56" ht="11.25" customHeight="1" x14ac:dyDescent="0.25">
      <c r="AZ1277" s="398"/>
      <c r="BA1277" s="398"/>
      <c r="BB1277" s="398"/>
      <c r="BC1277" s="397"/>
      <c r="BD1277" s="397"/>
    </row>
    <row r="1278" spans="52:56" ht="11.25" customHeight="1" x14ac:dyDescent="0.25">
      <c r="AZ1278" s="398"/>
      <c r="BA1278" s="398"/>
      <c r="BB1278" s="398"/>
      <c r="BC1278" s="397"/>
      <c r="BD1278" s="397"/>
    </row>
    <row r="1279" spans="52:56" ht="11.25" customHeight="1" x14ac:dyDescent="0.25">
      <c r="AZ1279" s="398"/>
      <c r="BA1279" s="398"/>
      <c r="BB1279" s="398"/>
      <c r="BC1279" s="397"/>
      <c r="BD1279" s="397"/>
    </row>
    <row r="1280" spans="52:56" ht="11.25" customHeight="1" x14ac:dyDescent="0.25">
      <c r="AZ1280" s="398"/>
      <c r="BA1280" s="398"/>
      <c r="BB1280" s="398"/>
      <c r="BC1280" s="397"/>
      <c r="BD1280" s="397"/>
    </row>
    <row r="1281" spans="52:56" ht="11.25" customHeight="1" x14ac:dyDescent="0.25">
      <c r="AZ1281" s="398"/>
      <c r="BA1281" s="398"/>
      <c r="BB1281" s="398"/>
      <c r="BC1281" s="397"/>
      <c r="BD1281" s="397"/>
    </row>
    <row r="1282" spans="52:56" ht="11.25" customHeight="1" x14ac:dyDescent="0.25">
      <c r="AZ1282" s="398"/>
      <c r="BA1282" s="398"/>
      <c r="BB1282" s="398"/>
      <c r="BC1282" s="397"/>
      <c r="BD1282" s="397"/>
    </row>
    <row r="1283" spans="52:56" ht="11.25" customHeight="1" x14ac:dyDescent="0.25">
      <c r="AZ1283" s="398"/>
      <c r="BA1283" s="398"/>
      <c r="BB1283" s="398"/>
      <c r="BC1283" s="397"/>
      <c r="BD1283" s="397"/>
    </row>
    <row r="1284" spans="52:56" ht="11.25" customHeight="1" x14ac:dyDescent="0.25">
      <c r="AZ1284" s="398"/>
      <c r="BA1284" s="398"/>
      <c r="BB1284" s="398"/>
      <c r="BC1284" s="397"/>
      <c r="BD1284" s="397"/>
    </row>
    <row r="1285" spans="52:56" ht="11.25" customHeight="1" x14ac:dyDescent="0.25">
      <c r="AZ1285" s="398"/>
      <c r="BA1285" s="398"/>
      <c r="BB1285" s="398"/>
      <c r="BC1285" s="397"/>
      <c r="BD1285" s="397"/>
    </row>
    <row r="1286" spans="52:56" ht="11.25" customHeight="1" x14ac:dyDescent="0.25">
      <c r="AZ1286" s="398"/>
      <c r="BA1286" s="398"/>
      <c r="BB1286" s="398"/>
      <c r="BC1286" s="397"/>
      <c r="BD1286" s="397"/>
    </row>
    <row r="1287" spans="52:56" ht="11.25" customHeight="1" x14ac:dyDescent="0.25">
      <c r="AZ1287" s="398"/>
      <c r="BA1287" s="398"/>
      <c r="BB1287" s="398"/>
      <c r="BC1287" s="397"/>
      <c r="BD1287" s="397"/>
    </row>
    <row r="1288" spans="52:56" ht="11.25" customHeight="1" x14ac:dyDescent="0.25">
      <c r="AZ1288" s="398"/>
      <c r="BA1288" s="398"/>
      <c r="BB1288" s="398"/>
      <c r="BC1288" s="397"/>
      <c r="BD1288" s="397"/>
    </row>
    <row r="1289" spans="52:56" ht="11.25" customHeight="1" x14ac:dyDescent="0.25">
      <c r="AZ1289" s="398"/>
      <c r="BA1289" s="398"/>
      <c r="BB1289" s="398"/>
      <c r="BC1289" s="397"/>
      <c r="BD1289" s="397"/>
    </row>
    <row r="1290" spans="52:56" ht="11.25" customHeight="1" x14ac:dyDescent="0.25">
      <c r="AZ1290" s="398"/>
      <c r="BA1290" s="398"/>
      <c r="BB1290" s="398"/>
      <c r="BC1290" s="397"/>
      <c r="BD1290" s="397"/>
    </row>
    <row r="1291" spans="52:56" ht="11.25" customHeight="1" x14ac:dyDescent="0.25">
      <c r="AZ1291" s="398"/>
      <c r="BA1291" s="398"/>
      <c r="BB1291" s="398"/>
      <c r="BC1291" s="397"/>
      <c r="BD1291" s="397"/>
    </row>
    <row r="1292" spans="52:56" ht="11.25" customHeight="1" x14ac:dyDescent="0.25">
      <c r="AZ1292" s="398"/>
      <c r="BA1292" s="398"/>
      <c r="BB1292" s="398"/>
      <c r="BC1292" s="397"/>
      <c r="BD1292" s="397"/>
    </row>
    <row r="1293" spans="52:56" ht="11.25" customHeight="1" x14ac:dyDescent="0.25">
      <c r="AZ1293" s="398"/>
      <c r="BA1293" s="398"/>
      <c r="BB1293" s="398"/>
      <c r="BC1293" s="397"/>
      <c r="BD1293" s="397"/>
    </row>
    <row r="1294" spans="52:56" ht="11.25" customHeight="1" x14ac:dyDescent="0.25">
      <c r="AZ1294" s="398"/>
      <c r="BA1294" s="398"/>
      <c r="BB1294" s="398"/>
      <c r="BC1294" s="397"/>
      <c r="BD1294" s="397"/>
    </row>
    <row r="1295" spans="52:56" ht="11.25" customHeight="1" x14ac:dyDescent="0.25">
      <c r="AZ1295" s="398"/>
      <c r="BA1295" s="398"/>
      <c r="BB1295" s="398"/>
      <c r="BC1295" s="397"/>
      <c r="BD1295" s="397"/>
    </row>
    <row r="1296" spans="52:56" ht="11.25" customHeight="1" x14ac:dyDescent="0.25">
      <c r="AZ1296" s="398"/>
      <c r="BA1296" s="398"/>
      <c r="BB1296" s="398"/>
      <c r="BC1296" s="397"/>
      <c r="BD1296" s="397"/>
    </row>
    <row r="1297" spans="52:56" ht="11.25" customHeight="1" x14ac:dyDescent="0.25">
      <c r="AZ1297" s="398"/>
      <c r="BA1297" s="398"/>
      <c r="BB1297" s="398"/>
      <c r="BC1297" s="397"/>
      <c r="BD1297" s="397"/>
    </row>
    <row r="1298" spans="52:56" ht="11.25" customHeight="1" x14ac:dyDescent="0.25">
      <c r="AZ1298" s="398"/>
      <c r="BA1298" s="398"/>
      <c r="BB1298" s="398"/>
      <c r="BC1298" s="397"/>
      <c r="BD1298" s="397"/>
    </row>
    <row r="1299" spans="52:56" ht="11.25" customHeight="1" x14ac:dyDescent="0.25">
      <c r="AZ1299" s="398"/>
      <c r="BA1299" s="398"/>
      <c r="BB1299" s="398"/>
      <c r="BC1299" s="397"/>
      <c r="BD1299" s="397"/>
    </row>
    <row r="1300" spans="52:56" ht="11.25" customHeight="1" x14ac:dyDescent="0.25">
      <c r="AZ1300" s="398"/>
      <c r="BA1300" s="398"/>
      <c r="BB1300" s="398"/>
      <c r="BC1300" s="397"/>
      <c r="BD1300" s="397"/>
    </row>
    <row r="1301" spans="52:56" ht="11.25" customHeight="1" x14ac:dyDescent="0.25">
      <c r="AZ1301" s="398"/>
      <c r="BA1301" s="398"/>
      <c r="BB1301" s="398"/>
      <c r="BC1301" s="397"/>
      <c r="BD1301" s="397"/>
    </row>
    <row r="1302" spans="52:56" ht="11.25" customHeight="1" x14ac:dyDescent="0.25">
      <c r="AZ1302" s="398"/>
      <c r="BA1302" s="398"/>
      <c r="BB1302" s="398"/>
      <c r="BC1302" s="397"/>
      <c r="BD1302" s="397"/>
    </row>
    <row r="1303" spans="52:56" ht="11.25" customHeight="1" x14ac:dyDescent="0.25">
      <c r="AZ1303" s="398"/>
      <c r="BA1303" s="398"/>
      <c r="BB1303" s="398"/>
      <c r="BC1303" s="397"/>
      <c r="BD1303" s="397"/>
    </row>
    <row r="1304" spans="52:56" ht="11.25" customHeight="1" x14ac:dyDescent="0.25">
      <c r="AZ1304" s="398"/>
      <c r="BA1304" s="398"/>
      <c r="BB1304" s="398"/>
      <c r="BC1304" s="397"/>
      <c r="BD1304" s="397"/>
    </row>
    <row r="1305" spans="52:56" ht="11.25" customHeight="1" x14ac:dyDescent="0.25">
      <c r="AZ1305" s="398"/>
      <c r="BA1305" s="398"/>
      <c r="BB1305" s="398"/>
      <c r="BC1305" s="397"/>
      <c r="BD1305" s="397"/>
    </row>
    <row r="1306" spans="52:56" ht="11.25" customHeight="1" x14ac:dyDescent="0.25">
      <c r="AZ1306" s="398"/>
      <c r="BA1306" s="398"/>
      <c r="BB1306" s="398"/>
      <c r="BC1306" s="397"/>
      <c r="BD1306" s="397"/>
    </row>
    <row r="1307" spans="52:56" ht="11.25" customHeight="1" x14ac:dyDescent="0.25">
      <c r="AZ1307" s="398"/>
      <c r="BA1307" s="398"/>
      <c r="BB1307" s="398"/>
      <c r="BC1307" s="397"/>
      <c r="BD1307" s="397"/>
    </row>
    <row r="1308" spans="52:56" ht="11.25" customHeight="1" x14ac:dyDescent="0.25">
      <c r="AZ1308" s="398"/>
      <c r="BA1308" s="398"/>
      <c r="BB1308" s="398"/>
      <c r="BC1308" s="397"/>
      <c r="BD1308" s="397"/>
    </row>
    <row r="1309" spans="52:56" ht="11.25" customHeight="1" x14ac:dyDescent="0.25">
      <c r="AZ1309" s="398"/>
      <c r="BA1309" s="398"/>
      <c r="BB1309" s="398"/>
      <c r="BC1309" s="397"/>
      <c r="BD1309" s="397"/>
    </row>
    <row r="1310" spans="52:56" ht="11.25" customHeight="1" x14ac:dyDescent="0.25">
      <c r="AZ1310" s="398"/>
      <c r="BA1310" s="398"/>
      <c r="BB1310" s="398"/>
      <c r="BC1310" s="397"/>
      <c r="BD1310" s="397"/>
    </row>
    <row r="1311" spans="52:56" ht="11.25" customHeight="1" x14ac:dyDescent="0.25">
      <c r="AZ1311" s="398"/>
      <c r="BA1311" s="398"/>
      <c r="BB1311" s="398"/>
      <c r="BC1311" s="397"/>
      <c r="BD1311" s="397"/>
    </row>
    <row r="1312" spans="52:56" ht="11.25" customHeight="1" x14ac:dyDescent="0.25">
      <c r="AZ1312" s="398"/>
      <c r="BA1312" s="398"/>
      <c r="BB1312" s="398"/>
      <c r="BC1312" s="397"/>
      <c r="BD1312" s="397"/>
    </row>
    <row r="1313" spans="52:56" ht="11.25" customHeight="1" x14ac:dyDescent="0.25">
      <c r="AZ1313" s="398"/>
      <c r="BA1313" s="398"/>
      <c r="BB1313" s="398"/>
      <c r="BC1313" s="397"/>
      <c r="BD1313" s="397"/>
    </row>
    <row r="1314" spans="52:56" ht="11.25" customHeight="1" x14ac:dyDescent="0.25">
      <c r="AZ1314" s="398"/>
      <c r="BA1314" s="398"/>
      <c r="BB1314" s="398"/>
      <c r="BC1314" s="397"/>
      <c r="BD1314" s="397"/>
    </row>
    <row r="1315" spans="52:56" ht="11.25" customHeight="1" x14ac:dyDescent="0.25">
      <c r="AZ1315" s="398"/>
      <c r="BA1315" s="398"/>
      <c r="BB1315" s="398"/>
      <c r="BC1315" s="397"/>
      <c r="BD1315" s="397"/>
    </row>
    <row r="1316" spans="52:56" ht="11.25" customHeight="1" x14ac:dyDescent="0.25">
      <c r="AZ1316" s="398"/>
      <c r="BA1316" s="398"/>
      <c r="BB1316" s="398"/>
      <c r="BC1316" s="397"/>
      <c r="BD1316" s="397"/>
    </row>
    <row r="1317" spans="52:56" ht="11.25" customHeight="1" x14ac:dyDescent="0.25">
      <c r="AZ1317" s="398"/>
      <c r="BA1317" s="398"/>
      <c r="BB1317" s="398"/>
      <c r="BC1317" s="397"/>
      <c r="BD1317" s="397"/>
    </row>
    <row r="1318" spans="52:56" ht="11.25" customHeight="1" x14ac:dyDescent="0.25">
      <c r="AZ1318" s="398"/>
      <c r="BA1318" s="398"/>
      <c r="BB1318" s="398"/>
      <c r="BC1318" s="397"/>
      <c r="BD1318" s="397"/>
    </row>
    <row r="1319" spans="52:56" ht="11.25" customHeight="1" x14ac:dyDescent="0.25">
      <c r="AZ1319" s="398"/>
      <c r="BA1319" s="398"/>
      <c r="BB1319" s="398"/>
      <c r="BC1319" s="397"/>
      <c r="BD1319" s="397"/>
    </row>
    <row r="1320" spans="52:56" ht="11.25" customHeight="1" x14ac:dyDescent="0.25">
      <c r="AZ1320" s="398"/>
      <c r="BA1320" s="398"/>
      <c r="BB1320" s="398"/>
      <c r="BC1320" s="397"/>
      <c r="BD1320" s="397"/>
    </row>
    <row r="1321" spans="52:56" ht="11.25" customHeight="1" x14ac:dyDescent="0.25">
      <c r="AZ1321" s="398"/>
      <c r="BA1321" s="398"/>
      <c r="BB1321" s="398"/>
      <c r="BC1321" s="397"/>
      <c r="BD1321" s="397"/>
    </row>
    <row r="1322" spans="52:56" ht="11.25" customHeight="1" x14ac:dyDescent="0.25">
      <c r="AZ1322" s="398"/>
      <c r="BA1322" s="398"/>
      <c r="BB1322" s="398"/>
      <c r="BC1322" s="397"/>
      <c r="BD1322" s="397"/>
    </row>
    <row r="1323" spans="52:56" ht="11.25" customHeight="1" x14ac:dyDescent="0.25">
      <c r="AZ1323" s="398"/>
      <c r="BA1323" s="398"/>
      <c r="BB1323" s="398"/>
      <c r="BC1323" s="397"/>
      <c r="BD1323" s="397"/>
    </row>
    <row r="1324" spans="52:56" ht="11.25" customHeight="1" x14ac:dyDescent="0.25">
      <c r="AZ1324" s="398"/>
      <c r="BA1324" s="398"/>
      <c r="BB1324" s="398"/>
      <c r="BC1324" s="397"/>
      <c r="BD1324" s="397"/>
    </row>
    <row r="1325" spans="52:56" ht="11.25" customHeight="1" x14ac:dyDescent="0.25">
      <c r="AZ1325" s="398"/>
      <c r="BA1325" s="398"/>
      <c r="BB1325" s="398"/>
      <c r="BC1325" s="397"/>
      <c r="BD1325" s="397"/>
    </row>
    <row r="1326" spans="52:56" ht="11.25" customHeight="1" x14ac:dyDescent="0.25">
      <c r="AZ1326" s="398"/>
      <c r="BA1326" s="398"/>
      <c r="BB1326" s="398"/>
      <c r="BC1326" s="397"/>
      <c r="BD1326" s="397"/>
    </row>
    <row r="1327" spans="52:56" ht="11.25" customHeight="1" x14ac:dyDescent="0.25">
      <c r="AZ1327" s="398"/>
      <c r="BA1327" s="398"/>
      <c r="BB1327" s="398"/>
      <c r="BC1327" s="397"/>
      <c r="BD1327" s="397"/>
    </row>
    <row r="1328" spans="52:56" ht="11.25" customHeight="1" x14ac:dyDescent="0.25">
      <c r="AZ1328" s="398"/>
      <c r="BA1328" s="398"/>
      <c r="BB1328" s="398"/>
      <c r="BC1328" s="397"/>
      <c r="BD1328" s="397"/>
    </row>
    <row r="1329" spans="52:56" ht="11.25" customHeight="1" x14ac:dyDescent="0.25">
      <c r="AZ1329" s="398"/>
      <c r="BA1329" s="398"/>
      <c r="BB1329" s="398"/>
      <c r="BC1329" s="397"/>
      <c r="BD1329" s="397"/>
    </row>
    <row r="1330" spans="52:56" ht="11.25" customHeight="1" x14ac:dyDescent="0.25">
      <c r="AZ1330" s="398"/>
      <c r="BA1330" s="398"/>
      <c r="BB1330" s="398"/>
      <c r="BC1330" s="397"/>
      <c r="BD1330" s="397"/>
    </row>
    <row r="1331" spans="52:56" ht="11.25" customHeight="1" x14ac:dyDescent="0.25">
      <c r="AZ1331" s="398"/>
      <c r="BA1331" s="398"/>
      <c r="BB1331" s="398"/>
      <c r="BC1331" s="397"/>
      <c r="BD1331" s="397"/>
    </row>
    <row r="1332" spans="52:56" ht="11.25" customHeight="1" x14ac:dyDescent="0.25">
      <c r="AZ1332" s="398"/>
      <c r="BA1332" s="398"/>
      <c r="BB1332" s="398"/>
      <c r="BC1332" s="397"/>
      <c r="BD1332" s="397"/>
    </row>
    <row r="1333" spans="52:56" ht="11.25" customHeight="1" x14ac:dyDescent="0.25">
      <c r="AZ1333" s="398"/>
      <c r="BA1333" s="398"/>
      <c r="BB1333" s="398"/>
      <c r="BC1333" s="397"/>
      <c r="BD1333" s="397"/>
    </row>
    <row r="1334" spans="52:56" ht="11.25" customHeight="1" x14ac:dyDescent="0.25">
      <c r="AZ1334" s="398"/>
      <c r="BA1334" s="398"/>
      <c r="BB1334" s="398"/>
      <c r="BC1334" s="397"/>
      <c r="BD1334" s="397"/>
    </row>
    <row r="1335" spans="52:56" ht="11.25" customHeight="1" x14ac:dyDescent="0.25">
      <c r="AZ1335" s="398"/>
      <c r="BA1335" s="398"/>
      <c r="BB1335" s="398"/>
      <c r="BC1335" s="397"/>
      <c r="BD1335" s="397"/>
    </row>
    <row r="1336" spans="52:56" ht="11.25" customHeight="1" x14ac:dyDescent="0.25">
      <c r="AZ1336" s="398"/>
      <c r="BA1336" s="398"/>
      <c r="BB1336" s="398"/>
      <c r="BC1336" s="397"/>
      <c r="BD1336" s="397"/>
    </row>
    <row r="1337" spans="52:56" ht="11.25" customHeight="1" x14ac:dyDescent="0.25">
      <c r="AZ1337" s="398"/>
      <c r="BA1337" s="398"/>
      <c r="BB1337" s="398"/>
      <c r="BC1337" s="397"/>
      <c r="BD1337" s="397"/>
    </row>
    <row r="1338" spans="52:56" ht="11.25" customHeight="1" x14ac:dyDescent="0.25">
      <c r="AZ1338" s="398"/>
      <c r="BA1338" s="398"/>
      <c r="BB1338" s="398"/>
      <c r="BC1338" s="397"/>
      <c r="BD1338" s="397"/>
    </row>
    <row r="1339" spans="52:56" ht="11.25" customHeight="1" x14ac:dyDescent="0.25">
      <c r="AZ1339" s="398"/>
      <c r="BA1339" s="398"/>
      <c r="BB1339" s="398"/>
      <c r="BC1339" s="397"/>
      <c r="BD1339" s="397"/>
    </row>
    <row r="1340" spans="52:56" ht="11.25" customHeight="1" x14ac:dyDescent="0.25">
      <c r="AZ1340" s="398"/>
      <c r="BA1340" s="398"/>
      <c r="BB1340" s="398"/>
      <c r="BC1340" s="397"/>
      <c r="BD1340" s="397"/>
    </row>
    <row r="1341" spans="52:56" ht="11.25" customHeight="1" x14ac:dyDescent="0.25">
      <c r="AZ1341" s="398"/>
      <c r="BA1341" s="398"/>
      <c r="BB1341" s="398"/>
      <c r="BC1341" s="397"/>
      <c r="BD1341" s="397"/>
    </row>
    <row r="1342" spans="52:56" ht="11.25" customHeight="1" x14ac:dyDescent="0.25">
      <c r="AZ1342" s="398"/>
      <c r="BA1342" s="398"/>
      <c r="BB1342" s="398"/>
      <c r="BC1342" s="397"/>
      <c r="BD1342" s="397"/>
    </row>
    <row r="1343" spans="52:56" ht="11.25" customHeight="1" x14ac:dyDescent="0.25">
      <c r="AZ1343" s="398"/>
      <c r="BA1343" s="398"/>
      <c r="BB1343" s="398"/>
      <c r="BC1343" s="397"/>
      <c r="BD1343" s="397"/>
    </row>
    <row r="1344" spans="52:56" ht="11.25" customHeight="1" x14ac:dyDescent="0.25">
      <c r="AZ1344" s="398"/>
      <c r="BA1344" s="398"/>
      <c r="BB1344" s="398"/>
      <c r="BC1344" s="397"/>
      <c r="BD1344" s="397"/>
    </row>
    <row r="1345" spans="52:56" ht="11.25" customHeight="1" x14ac:dyDescent="0.25">
      <c r="AZ1345" s="398"/>
      <c r="BA1345" s="398"/>
      <c r="BB1345" s="398"/>
      <c r="BC1345" s="397"/>
      <c r="BD1345" s="397"/>
    </row>
    <row r="1346" spans="52:56" ht="11.25" customHeight="1" x14ac:dyDescent="0.25">
      <c r="AZ1346" s="398"/>
      <c r="BA1346" s="398"/>
      <c r="BB1346" s="398"/>
      <c r="BC1346" s="397"/>
      <c r="BD1346" s="397"/>
    </row>
    <row r="1347" spans="52:56" ht="11.25" customHeight="1" x14ac:dyDescent="0.25">
      <c r="AZ1347" s="398"/>
      <c r="BA1347" s="398"/>
      <c r="BB1347" s="398"/>
      <c r="BC1347" s="397"/>
      <c r="BD1347" s="397"/>
    </row>
    <row r="1348" spans="52:56" ht="11.25" customHeight="1" x14ac:dyDescent="0.25">
      <c r="AZ1348" s="398"/>
      <c r="BA1348" s="398"/>
      <c r="BB1348" s="398"/>
      <c r="BC1348" s="397"/>
      <c r="BD1348" s="397"/>
    </row>
    <row r="1349" spans="52:56" ht="11.25" customHeight="1" x14ac:dyDescent="0.25">
      <c r="AZ1349" s="398"/>
      <c r="BA1349" s="398"/>
      <c r="BB1349" s="398"/>
      <c r="BC1349" s="397"/>
      <c r="BD1349" s="397"/>
    </row>
    <row r="1350" spans="52:56" ht="11.25" customHeight="1" x14ac:dyDescent="0.25">
      <c r="AZ1350" s="398"/>
      <c r="BA1350" s="398"/>
      <c r="BB1350" s="398"/>
      <c r="BC1350" s="397"/>
      <c r="BD1350" s="397"/>
    </row>
    <row r="1351" spans="52:56" ht="11.25" customHeight="1" x14ac:dyDescent="0.25">
      <c r="AZ1351" s="398"/>
      <c r="BA1351" s="398"/>
      <c r="BB1351" s="398"/>
      <c r="BC1351" s="397"/>
      <c r="BD1351" s="397"/>
    </row>
    <row r="1352" spans="52:56" ht="11.25" customHeight="1" x14ac:dyDescent="0.25">
      <c r="AZ1352" s="398"/>
      <c r="BA1352" s="398"/>
      <c r="BB1352" s="398"/>
      <c r="BC1352" s="397"/>
      <c r="BD1352" s="397"/>
    </row>
    <row r="1353" spans="52:56" ht="11.25" customHeight="1" x14ac:dyDescent="0.25">
      <c r="AZ1353" s="398"/>
      <c r="BA1353" s="398"/>
      <c r="BB1353" s="398"/>
      <c r="BC1353" s="397"/>
      <c r="BD1353" s="397"/>
    </row>
    <row r="1354" spans="52:56" ht="11.25" customHeight="1" x14ac:dyDescent="0.25">
      <c r="AZ1354" s="398"/>
      <c r="BA1354" s="398"/>
      <c r="BB1354" s="398"/>
      <c r="BC1354" s="397"/>
      <c r="BD1354" s="397"/>
    </row>
    <row r="1355" spans="52:56" ht="11.25" customHeight="1" x14ac:dyDescent="0.25">
      <c r="AZ1355" s="398"/>
      <c r="BA1355" s="398"/>
      <c r="BB1355" s="398"/>
      <c r="BC1355" s="397"/>
      <c r="BD1355" s="397"/>
    </row>
    <row r="1356" spans="52:56" ht="11.25" customHeight="1" x14ac:dyDescent="0.25">
      <c r="AZ1356" s="398"/>
      <c r="BA1356" s="398"/>
      <c r="BB1356" s="398"/>
      <c r="BC1356" s="397"/>
      <c r="BD1356" s="397"/>
    </row>
    <row r="1357" spans="52:56" ht="11.25" customHeight="1" x14ac:dyDescent="0.25">
      <c r="AZ1357" s="398"/>
      <c r="BA1357" s="398"/>
      <c r="BB1357" s="398"/>
      <c r="BC1357" s="397"/>
      <c r="BD1357" s="397"/>
    </row>
    <row r="1358" spans="52:56" ht="11.25" customHeight="1" x14ac:dyDescent="0.25">
      <c r="AZ1358" s="398"/>
      <c r="BA1358" s="398"/>
      <c r="BB1358" s="398"/>
      <c r="BC1358" s="397"/>
      <c r="BD1358" s="397"/>
    </row>
    <row r="1359" spans="52:56" ht="11.25" customHeight="1" x14ac:dyDescent="0.25">
      <c r="AZ1359" s="398"/>
      <c r="BA1359" s="398"/>
      <c r="BB1359" s="398"/>
      <c r="BC1359" s="397"/>
      <c r="BD1359" s="397"/>
    </row>
    <row r="1360" spans="52:56" ht="11.25" customHeight="1" x14ac:dyDescent="0.25">
      <c r="AZ1360" s="398"/>
      <c r="BA1360" s="398"/>
      <c r="BB1360" s="398"/>
      <c r="BC1360" s="397"/>
      <c r="BD1360" s="397"/>
    </row>
    <row r="1361" spans="52:56" ht="11.25" customHeight="1" x14ac:dyDescent="0.25">
      <c r="AZ1361" s="398"/>
      <c r="BA1361" s="398"/>
      <c r="BB1361" s="398"/>
      <c r="BC1361" s="397"/>
      <c r="BD1361" s="397"/>
    </row>
    <row r="1362" spans="52:56" ht="11.25" customHeight="1" x14ac:dyDescent="0.25">
      <c r="AZ1362" s="398"/>
      <c r="BA1362" s="398"/>
      <c r="BB1362" s="398"/>
      <c r="BC1362" s="397"/>
      <c r="BD1362" s="397"/>
    </row>
    <row r="1363" spans="52:56" ht="11.25" customHeight="1" x14ac:dyDescent="0.25">
      <c r="AZ1363" s="398"/>
      <c r="BA1363" s="398"/>
      <c r="BB1363" s="398"/>
      <c r="BC1363" s="397"/>
      <c r="BD1363" s="397"/>
    </row>
    <row r="1364" spans="52:56" ht="11.25" customHeight="1" x14ac:dyDescent="0.25">
      <c r="AZ1364" s="398"/>
      <c r="BA1364" s="398"/>
      <c r="BB1364" s="398"/>
      <c r="BC1364" s="397"/>
      <c r="BD1364" s="397"/>
    </row>
    <row r="1365" spans="52:56" ht="11.25" customHeight="1" x14ac:dyDescent="0.25">
      <c r="AZ1365" s="398"/>
      <c r="BA1365" s="398"/>
      <c r="BB1365" s="398"/>
      <c r="BC1365" s="397"/>
      <c r="BD1365" s="397"/>
    </row>
    <row r="1366" spans="52:56" ht="11.25" customHeight="1" x14ac:dyDescent="0.25">
      <c r="AZ1366" s="398"/>
      <c r="BA1366" s="398"/>
      <c r="BB1366" s="398"/>
      <c r="BC1366" s="397"/>
      <c r="BD1366" s="397"/>
    </row>
    <row r="1367" spans="52:56" ht="11.25" customHeight="1" x14ac:dyDescent="0.25">
      <c r="AZ1367" s="398"/>
      <c r="BA1367" s="398"/>
      <c r="BB1367" s="398"/>
      <c r="BC1367" s="397"/>
      <c r="BD1367" s="397"/>
    </row>
    <row r="1368" spans="52:56" ht="11.25" customHeight="1" x14ac:dyDescent="0.25">
      <c r="AZ1368" s="398"/>
      <c r="BA1368" s="398"/>
      <c r="BB1368" s="398"/>
      <c r="BC1368" s="397"/>
      <c r="BD1368" s="397"/>
    </row>
    <row r="1369" spans="52:56" ht="11.25" customHeight="1" x14ac:dyDescent="0.25">
      <c r="AZ1369" s="398"/>
      <c r="BA1369" s="398"/>
      <c r="BB1369" s="398"/>
      <c r="BC1369" s="397"/>
      <c r="BD1369" s="397"/>
    </row>
    <row r="1370" spans="52:56" ht="11.25" customHeight="1" x14ac:dyDescent="0.25">
      <c r="AZ1370" s="398"/>
      <c r="BA1370" s="398"/>
      <c r="BB1370" s="398"/>
      <c r="BC1370" s="397"/>
      <c r="BD1370" s="397"/>
    </row>
    <row r="1371" spans="52:56" ht="11.25" customHeight="1" x14ac:dyDescent="0.25">
      <c r="AZ1371" s="398"/>
      <c r="BA1371" s="398"/>
      <c r="BB1371" s="398"/>
      <c r="BC1371" s="397"/>
      <c r="BD1371" s="397"/>
    </row>
    <row r="1372" spans="52:56" ht="11.25" customHeight="1" x14ac:dyDescent="0.25">
      <c r="AZ1372" s="398"/>
      <c r="BA1372" s="398"/>
      <c r="BB1372" s="398"/>
      <c r="BC1372" s="397"/>
      <c r="BD1372" s="397"/>
    </row>
    <row r="1373" spans="52:56" ht="11.25" customHeight="1" x14ac:dyDescent="0.25">
      <c r="AZ1373" s="398"/>
      <c r="BA1373" s="398"/>
      <c r="BB1373" s="398"/>
      <c r="BC1373" s="397"/>
      <c r="BD1373" s="397"/>
    </row>
    <row r="1374" spans="52:56" ht="11.25" customHeight="1" x14ac:dyDescent="0.25">
      <c r="AZ1374" s="398"/>
      <c r="BA1374" s="398"/>
      <c r="BB1374" s="398"/>
      <c r="BC1374" s="397"/>
      <c r="BD1374" s="397"/>
    </row>
    <row r="1375" spans="52:56" ht="11.25" customHeight="1" x14ac:dyDescent="0.25">
      <c r="AZ1375" s="398"/>
      <c r="BA1375" s="398"/>
      <c r="BB1375" s="398"/>
      <c r="BC1375" s="397"/>
      <c r="BD1375" s="397"/>
    </row>
    <row r="1376" spans="52:56" ht="11.25" customHeight="1" x14ac:dyDescent="0.25">
      <c r="AZ1376" s="398"/>
      <c r="BA1376" s="398"/>
      <c r="BB1376" s="398"/>
      <c r="BC1376" s="397"/>
      <c r="BD1376" s="397"/>
    </row>
    <row r="1377" spans="52:56" ht="11.25" customHeight="1" x14ac:dyDescent="0.25">
      <c r="AZ1377" s="398"/>
      <c r="BA1377" s="398"/>
      <c r="BB1377" s="398"/>
      <c r="BC1377" s="397"/>
      <c r="BD1377" s="397"/>
    </row>
    <row r="1378" spans="52:56" ht="11.25" customHeight="1" x14ac:dyDescent="0.25">
      <c r="AZ1378" s="398"/>
      <c r="BA1378" s="398"/>
      <c r="BB1378" s="398"/>
      <c r="BC1378" s="397"/>
      <c r="BD1378" s="397"/>
    </row>
    <row r="1379" spans="52:56" ht="11.25" customHeight="1" x14ac:dyDescent="0.25">
      <c r="AZ1379" s="398"/>
      <c r="BA1379" s="398"/>
      <c r="BB1379" s="398"/>
      <c r="BC1379" s="397"/>
      <c r="BD1379" s="397"/>
    </row>
    <row r="1380" spans="52:56" ht="11.25" customHeight="1" x14ac:dyDescent="0.25">
      <c r="AZ1380" s="398"/>
      <c r="BA1380" s="398"/>
      <c r="BB1380" s="398"/>
      <c r="BC1380" s="397"/>
      <c r="BD1380" s="397"/>
    </row>
    <row r="1381" spans="52:56" ht="11.25" customHeight="1" x14ac:dyDescent="0.25">
      <c r="AZ1381" s="398"/>
      <c r="BA1381" s="398"/>
      <c r="BB1381" s="398"/>
      <c r="BC1381" s="397"/>
      <c r="BD1381" s="397"/>
    </row>
    <row r="1382" spans="52:56" ht="11.25" customHeight="1" x14ac:dyDescent="0.25">
      <c r="AZ1382" s="398"/>
      <c r="BA1382" s="398"/>
      <c r="BB1382" s="398"/>
      <c r="BC1382" s="397"/>
      <c r="BD1382" s="397"/>
    </row>
    <row r="1383" spans="52:56" ht="11.25" customHeight="1" x14ac:dyDescent="0.25">
      <c r="AZ1383" s="398"/>
      <c r="BA1383" s="398"/>
      <c r="BB1383" s="398"/>
      <c r="BC1383" s="397"/>
      <c r="BD1383" s="397"/>
    </row>
    <row r="1384" spans="52:56" ht="11.25" customHeight="1" x14ac:dyDescent="0.25">
      <c r="AZ1384" s="398"/>
      <c r="BA1384" s="398"/>
      <c r="BB1384" s="398"/>
      <c r="BC1384" s="397"/>
      <c r="BD1384" s="397"/>
    </row>
    <row r="1385" spans="52:56" ht="11.25" customHeight="1" x14ac:dyDescent="0.25">
      <c r="AZ1385" s="398"/>
      <c r="BA1385" s="398"/>
      <c r="BB1385" s="398"/>
      <c r="BC1385" s="397"/>
      <c r="BD1385" s="397"/>
    </row>
    <row r="1386" spans="52:56" ht="11.25" customHeight="1" x14ac:dyDescent="0.25">
      <c r="AZ1386" s="398"/>
      <c r="BA1386" s="398"/>
      <c r="BB1386" s="398"/>
      <c r="BC1386" s="397"/>
      <c r="BD1386" s="397"/>
    </row>
    <row r="1387" spans="52:56" ht="11.25" customHeight="1" x14ac:dyDescent="0.25">
      <c r="AZ1387" s="398"/>
      <c r="BA1387" s="398"/>
      <c r="BB1387" s="398"/>
      <c r="BC1387" s="397"/>
      <c r="BD1387" s="397"/>
    </row>
    <row r="1388" spans="52:56" ht="11.25" customHeight="1" x14ac:dyDescent="0.25">
      <c r="AZ1388" s="398"/>
      <c r="BA1388" s="398"/>
      <c r="BB1388" s="398"/>
      <c r="BC1388" s="397"/>
      <c r="BD1388" s="397"/>
    </row>
    <row r="1389" spans="52:56" ht="11.25" customHeight="1" x14ac:dyDescent="0.25">
      <c r="AZ1389" s="398"/>
      <c r="BA1389" s="398"/>
      <c r="BB1389" s="398"/>
      <c r="BC1389" s="397"/>
      <c r="BD1389" s="397"/>
    </row>
    <row r="1390" spans="52:56" ht="11.25" customHeight="1" x14ac:dyDescent="0.25">
      <c r="AZ1390" s="398"/>
      <c r="BA1390" s="398"/>
      <c r="BB1390" s="398"/>
      <c r="BC1390" s="397"/>
      <c r="BD1390" s="397"/>
    </row>
    <row r="1391" spans="52:56" ht="11.25" customHeight="1" x14ac:dyDescent="0.25">
      <c r="AZ1391" s="398"/>
      <c r="BA1391" s="398"/>
      <c r="BB1391" s="398"/>
      <c r="BC1391" s="397"/>
      <c r="BD1391" s="397"/>
    </row>
    <row r="1392" spans="52:56" ht="11.25" customHeight="1" x14ac:dyDescent="0.25">
      <c r="AZ1392" s="398"/>
      <c r="BA1392" s="398"/>
      <c r="BB1392" s="398"/>
      <c r="BC1392" s="397"/>
      <c r="BD1392" s="397"/>
    </row>
    <row r="1393" spans="52:56" ht="11.25" customHeight="1" x14ac:dyDescent="0.25">
      <c r="AZ1393" s="398"/>
      <c r="BA1393" s="398"/>
      <c r="BB1393" s="398"/>
      <c r="BC1393" s="397"/>
      <c r="BD1393" s="397"/>
    </row>
    <row r="1394" spans="52:56" ht="11.25" customHeight="1" x14ac:dyDescent="0.25">
      <c r="AZ1394" s="398"/>
      <c r="BA1394" s="398"/>
      <c r="BB1394" s="398"/>
      <c r="BC1394" s="397"/>
      <c r="BD1394" s="397"/>
    </row>
    <row r="1395" spans="52:56" ht="11.25" customHeight="1" x14ac:dyDescent="0.25">
      <c r="AZ1395" s="398"/>
      <c r="BA1395" s="398"/>
      <c r="BB1395" s="398"/>
      <c r="BC1395" s="397"/>
      <c r="BD1395" s="397"/>
    </row>
    <row r="1396" spans="52:56" ht="11.25" customHeight="1" x14ac:dyDescent="0.25">
      <c r="AZ1396" s="398"/>
      <c r="BA1396" s="398"/>
      <c r="BB1396" s="398"/>
      <c r="BC1396" s="397"/>
      <c r="BD1396" s="397"/>
    </row>
    <row r="1397" spans="52:56" ht="11.25" customHeight="1" x14ac:dyDescent="0.25">
      <c r="AZ1397" s="398"/>
      <c r="BA1397" s="398"/>
      <c r="BB1397" s="398"/>
      <c r="BC1397" s="397"/>
      <c r="BD1397" s="397"/>
    </row>
    <row r="1398" spans="52:56" ht="11.25" customHeight="1" x14ac:dyDescent="0.25">
      <c r="AZ1398" s="398"/>
      <c r="BA1398" s="398"/>
      <c r="BB1398" s="398"/>
      <c r="BC1398" s="397"/>
      <c r="BD1398" s="397"/>
    </row>
    <row r="1399" spans="52:56" ht="11.25" customHeight="1" x14ac:dyDescent="0.25">
      <c r="AZ1399" s="398"/>
      <c r="BA1399" s="398"/>
      <c r="BB1399" s="398"/>
      <c r="BC1399" s="397"/>
      <c r="BD1399" s="397"/>
    </row>
    <row r="1400" spans="52:56" ht="11.25" customHeight="1" x14ac:dyDescent="0.25">
      <c r="AZ1400" s="398"/>
      <c r="BA1400" s="398"/>
      <c r="BB1400" s="398"/>
      <c r="BC1400" s="397"/>
      <c r="BD1400" s="397"/>
    </row>
    <row r="1401" spans="52:56" ht="11.25" customHeight="1" x14ac:dyDescent="0.25">
      <c r="AZ1401" s="398"/>
      <c r="BA1401" s="398"/>
      <c r="BB1401" s="398"/>
      <c r="BC1401" s="397"/>
      <c r="BD1401" s="397"/>
    </row>
    <row r="1402" spans="52:56" ht="11.25" customHeight="1" x14ac:dyDescent="0.25">
      <c r="AZ1402" s="398"/>
      <c r="BA1402" s="398"/>
      <c r="BB1402" s="398"/>
      <c r="BC1402" s="397"/>
      <c r="BD1402" s="397"/>
    </row>
    <row r="1403" spans="52:56" ht="11.25" customHeight="1" x14ac:dyDescent="0.25">
      <c r="AZ1403" s="398"/>
      <c r="BA1403" s="398"/>
      <c r="BB1403" s="398"/>
      <c r="BC1403" s="397"/>
      <c r="BD1403" s="397"/>
    </row>
    <row r="1404" spans="52:56" ht="11.25" customHeight="1" x14ac:dyDescent="0.25">
      <c r="AZ1404" s="398"/>
      <c r="BA1404" s="398"/>
      <c r="BB1404" s="398"/>
      <c r="BC1404" s="397"/>
      <c r="BD1404" s="397"/>
    </row>
    <row r="1405" spans="52:56" ht="11.25" customHeight="1" x14ac:dyDescent="0.25">
      <c r="AZ1405" s="398"/>
      <c r="BA1405" s="398"/>
      <c r="BB1405" s="398"/>
      <c r="BC1405" s="397"/>
      <c r="BD1405" s="397"/>
    </row>
    <row r="1406" spans="52:56" ht="11.25" customHeight="1" x14ac:dyDescent="0.25">
      <c r="AZ1406" s="398"/>
      <c r="BA1406" s="398"/>
      <c r="BB1406" s="398"/>
      <c r="BC1406" s="397"/>
      <c r="BD1406" s="397"/>
    </row>
    <row r="1407" spans="52:56" ht="11.25" customHeight="1" x14ac:dyDescent="0.25">
      <c r="AZ1407" s="398"/>
      <c r="BA1407" s="398"/>
      <c r="BB1407" s="398"/>
      <c r="BC1407" s="397"/>
      <c r="BD1407" s="397"/>
    </row>
    <row r="1408" spans="52:56" ht="11.25" customHeight="1" x14ac:dyDescent="0.25">
      <c r="AZ1408" s="398"/>
      <c r="BA1408" s="398"/>
      <c r="BB1408" s="398"/>
      <c r="BC1408" s="397"/>
      <c r="BD1408" s="397"/>
    </row>
    <row r="1409" spans="52:56" ht="11.25" customHeight="1" x14ac:dyDescent="0.25">
      <c r="AZ1409" s="398"/>
      <c r="BA1409" s="398"/>
      <c r="BB1409" s="398"/>
      <c r="BC1409" s="397"/>
      <c r="BD1409" s="397"/>
    </row>
    <row r="1410" spans="52:56" ht="11.25" customHeight="1" x14ac:dyDescent="0.25">
      <c r="AZ1410" s="398"/>
      <c r="BA1410" s="398"/>
      <c r="BB1410" s="398"/>
      <c r="BC1410" s="397"/>
      <c r="BD1410" s="397"/>
    </row>
    <row r="1411" spans="52:56" ht="11.25" customHeight="1" x14ac:dyDescent="0.25">
      <c r="AZ1411" s="398"/>
      <c r="BA1411" s="398"/>
      <c r="BB1411" s="398"/>
      <c r="BC1411" s="397"/>
      <c r="BD1411" s="397"/>
    </row>
    <row r="1412" spans="52:56" ht="11.25" customHeight="1" x14ac:dyDescent="0.25">
      <c r="AZ1412" s="398"/>
      <c r="BA1412" s="398"/>
      <c r="BB1412" s="398"/>
      <c r="BC1412" s="397"/>
      <c r="BD1412" s="397"/>
    </row>
    <row r="1413" spans="52:56" ht="11.25" customHeight="1" x14ac:dyDescent="0.25">
      <c r="AZ1413" s="398"/>
      <c r="BA1413" s="398"/>
      <c r="BB1413" s="398"/>
      <c r="BC1413" s="397"/>
      <c r="BD1413" s="397"/>
    </row>
    <row r="1414" spans="52:56" ht="11.25" customHeight="1" x14ac:dyDescent="0.25">
      <c r="AZ1414" s="398"/>
      <c r="BA1414" s="398"/>
      <c r="BB1414" s="398"/>
      <c r="BC1414" s="397"/>
      <c r="BD1414" s="397"/>
    </row>
    <row r="1415" spans="52:56" ht="11.25" customHeight="1" x14ac:dyDescent="0.25">
      <c r="AZ1415" s="398"/>
      <c r="BA1415" s="398"/>
      <c r="BB1415" s="398"/>
      <c r="BC1415" s="397"/>
      <c r="BD1415" s="397"/>
    </row>
    <row r="1416" spans="52:56" ht="11.25" customHeight="1" x14ac:dyDescent="0.25">
      <c r="AZ1416" s="398"/>
      <c r="BA1416" s="398"/>
      <c r="BB1416" s="398"/>
      <c r="BC1416" s="397"/>
      <c r="BD1416" s="397"/>
    </row>
    <row r="1417" spans="52:56" ht="11.25" customHeight="1" x14ac:dyDescent="0.25">
      <c r="AZ1417" s="398"/>
      <c r="BA1417" s="398"/>
      <c r="BB1417" s="398"/>
      <c r="BC1417" s="397"/>
      <c r="BD1417" s="397"/>
    </row>
    <row r="1418" spans="52:56" ht="11.25" customHeight="1" x14ac:dyDescent="0.25">
      <c r="AZ1418" s="398"/>
      <c r="BA1418" s="398"/>
      <c r="BB1418" s="398"/>
      <c r="BC1418" s="397"/>
      <c r="BD1418" s="397"/>
    </row>
    <row r="1419" spans="52:56" ht="11.25" customHeight="1" x14ac:dyDescent="0.25">
      <c r="AZ1419" s="398"/>
      <c r="BA1419" s="398"/>
      <c r="BB1419" s="398"/>
      <c r="BC1419" s="397"/>
      <c r="BD1419" s="397"/>
    </row>
    <row r="1420" spans="52:56" ht="11.25" customHeight="1" x14ac:dyDescent="0.25">
      <c r="AZ1420" s="398"/>
      <c r="BA1420" s="398"/>
      <c r="BB1420" s="398"/>
      <c r="BC1420" s="397"/>
      <c r="BD1420" s="397"/>
    </row>
    <row r="1421" spans="52:56" ht="11.25" customHeight="1" x14ac:dyDescent="0.25">
      <c r="AZ1421" s="398"/>
      <c r="BA1421" s="398"/>
      <c r="BB1421" s="398"/>
      <c r="BC1421" s="397"/>
      <c r="BD1421" s="397"/>
    </row>
    <row r="1422" spans="52:56" ht="11.25" customHeight="1" x14ac:dyDescent="0.25">
      <c r="AZ1422" s="398"/>
      <c r="BA1422" s="398"/>
      <c r="BB1422" s="398"/>
      <c r="BC1422" s="397"/>
      <c r="BD1422" s="397"/>
    </row>
    <row r="1423" spans="52:56" ht="11.25" customHeight="1" x14ac:dyDescent="0.25">
      <c r="AZ1423" s="398"/>
      <c r="BA1423" s="398"/>
      <c r="BB1423" s="398"/>
      <c r="BC1423" s="397"/>
      <c r="BD1423" s="397"/>
    </row>
    <row r="1424" spans="52:56" ht="11.25" customHeight="1" x14ac:dyDescent="0.25">
      <c r="AZ1424" s="398"/>
      <c r="BA1424" s="398"/>
      <c r="BB1424" s="398"/>
      <c r="BC1424" s="397"/>
      <c r="BD1424" s="397"/>
    </row>
    <row r="1425" spans="52:56" ht="11.25" customHeight="1" x14ac:dyDescent="0.25">
      <c r="AZ1425" s="398"/>
      <c r="BA1425" s="398"/>
      <c r="BB1425" s="398"/>
      <c r="BC1425" s="397"/>
      <c r="BD1425" s="397"/>
    </row>
    <row r="1426" spans="52:56" ht="11.25" customHeight="1" x14ac:dyDescent="0.25">
      <c r="AZ1426" s="398"/>
      <c r="BA1426" s="398"/>
      <c r="BB1426" s="398"/>
      <c r="BC1426" s="397"/>
      <c r="BD1426" s="397"/>
    </row>
    <row r="1427" spans="52:56" ht="11.25" customHeight="1" x14ac:dyDescent="0.25">
      <c r="AZ1427" s="398"/>
      <c r="BA1427" s="398"/>
      <c r="BB1427" s="398"/>
      <c r="BC1427" s="397"/>
      <c r="BD1427" s="397"/>
    </row>
    <row r="1428" spans="52:56" ht="11.25" customHeight="1" x14ac:dyDescent="0.25">
      <c r="AZ1428" s="398"/>
      <c r="BA1428" s="398"/>
      <c r="BB1428" s="398"/>
      <c r="BC1428" s="397"/>
      <c r="BD1428" s="397"/>
    </row>
    <row r="1429" spans="52:56" ht="11.25" customHeight="1" x14ac:dyDescent="0.25">
      <c r="AZ1429" s="398"/>
      <c r="BA1429" s="398"/>
      <c r="BB1429" s="398"/>
      <c r="BC1429" s="397"/>
      <c r="BD1429" s="397"/>
    </row>
    <row r="1430" spans="52:56" ht="11.25" customHeight="1" x14ac:dyDescent="0.25">
      <c r="AZ1430" s="398"/>
      <c r="BA1430" s="398"/>
      <c r="BB1430" s="398"/>
      <c r="BC1430" s="397"/>
      <c r="BD1430" s="397"/>
    </row>
    <row r="1431" spans="52:56" ht="11.25" customHeight="1" x14ac:dyDescent="0.25">
      <c r="AZ1431" s="398"/>
      <c r="BA1431" s="398"/>
      <c r="BB1431" s="398"/>
      <c r="BC1431" s="397"/>
      <c r="BD1431" s="397"/>
    </row>
    <row r="1432" spans="52:56" ht="11.25" customHeight="1" x14ac:dyDescent="0.25">
      <c r="AZ1432" s="398"/>
      <c r="BA1432" s="398"/>
      <c r="BB1432" s="398"/>
      <c r="BC1432" s="397"/>
      <c r="BD1432" s="397"/>
    </row>
    <row r="1433" spans="52:56" ht="11.25" customHeight="1" x14ac:dyDescent="0.25">
      <c r="AZ1433" s="398"/>
      <c r="BA1433" s="398"/>
      <c r="BB1433" s="398"/>
      <c r="BC1433" s="397"/>
      <c r="BD1433" s="397"/>
    </row>
    <row r="1434" spans="52:56" ht="11.25" customHeight="1" x14ac:dyDescent="0.25">
      <c r="AZ1434" s="398"/>
      <c r="BA1434" s="398"/>
      <c r="BB1434" s="398"/>
      <c r="BC1434" s="397"/>
      <c r="BD1434" s="397"/>
    </row>
    <row r="1435" spans="52:56" ht="11.25" customHeight="1" x14ac:dyDescent="0.25">
      <c r="AZ1435" s="398"/>
      <c r="BA1435" s="398"/>
      <c r="BB1435" s="398"/>
      <c r="BC1435" s="397"/>
      <c r="BD1435" s="397"/>
    </row>
    <row r="1436" spans="52:56" ht="11.25" customHeight="1" x14ac:dyDescent="0.25">
      <c r="AZ1436" s="398"/>
      <c r="BA1436" s="398"/>
      <c r="BB1436" s="398"/>
      <c r="BC1436" s="397"/>
      <c r="BD1436" s="397"/>
    </row>
    <row r="1437" spans="52:56" ht="11.25" customHeight="1" x14ac:dyDescent="0.25">
      <c r="AZ1437" s="398"/>
      <c r="BA1437" s="398"/>
      <c r="BB1437" s="398"/>
      <c r="BC1437" s="397"/>
      <c r="BD1437" s="397"/>
    </row>
    <row r="1438" spans="52:56" ht="11.25" customHeight="1" x14ac:dyDescent="0.25">
      <c r="AZ1438" s="398"/>
      <c r="BA1438" s="398"/>
      <c r="BB1438" s="398"/>
      <c r="BC1438" s="397"/>
      <c r="BD1438" s="397"/>
    </row>
    <row r="1439" spans="52:56" ht="11.25" customHeight="1" x14ac:dyDescent="0.25">
      <c r="AZ1439" s="398"/>
      <c r="BA1439" s="398"/>
      <c r="BB1439" s="398"/>
      <c r="BC1439" s="397"/>
      <c r="BD1439" s="397"/>
    </row>
    <row r="1440" spans="52:56" ht="11.25" customHeight="1" x14ac:dyDescent="0.25">
      <c r="AZ1440" s="398"/>
      <c r="BA1440" s="398"/>
      <c r="BB1440" s="398"/>
      <c r="BC1440" s="397"/>
      <c r="BD1440" s="397"/>
    </row>
    <row r="1441" spans="52:56" ht="11.25" customHeight="1" x14ac:dyDescent="0.25">
      <c r="AZ1441" s="398"/>
      <c r="BA1441" s="398"/>
      <c r="BB1441" s="398"/>
      <c r="BC1441" s="397"/>
      <c r="BD1441" s="397"/>
    </row>
    <row r="1442" spans="52:56" ht="11.25" customHeight="1" x14ac:dyDescent="0.25">
      <c r="AZ1442" s="398"/>
      <c r="BA1442" s="398"/>
      <c r="BB1442" s="398"/>
      <c r="BC1442" s="397"/>
      <c r="BD1442" s="397"/>
    </row>
    <row r="1443" spans="52:56" ht="11.25" customHeight="1" x14ac:dyDescent="0.25">
      <c r="AZ1443" s="398"/>
      <c r="BA1443" s="398"/>
      <c r="BB1443" s="398"/>
      <c r="BC1443" s="397"/>
      <c r="BD1443" s="397"/>
    </row>
    <row r="1444" spans="52:56" ht="11.25" customHeight="1" x14ac:dyDescent="0.25">
      <c r="AZ1444" s="398"/>
      <c r="BA1444" s="398"/>
      <c r="BB1444" s="398"/>
      <c r="BC1444" s="397"/>
      <c r="BD1444" s="397"/>
    </row>
    <row r="1445" spans="52:56" ht="11.25" customHeight="1" x14ac:dyDescent="0.25">
      <c r="AZ1445" s="398"/>
      <c r="BA1445" s="398"/>
      <c r="BB1445" s="398"/>
      <c r="BC1445" s="397"/>
      <c r="BD1445" s="397"/>
    </row>
    <row r="1446" spans="52:56" ht="11.25" customHeight="1" x14ac:dyDescent="0.25">
      <c r="AZ1446" s="398"/>
      <c r="BA1446" s="398"/>
      <c r="BB1446" s="398"/>
      <c r="BC1446" s="397"/>
      <c r="BD1446" s="397"/>
    </row>
    <row r="1447" spans="52:56" ht="11.25" customHeight="1" x14ac:dyDescent="0.25">
      <c r="AZ1447" s="398"/>
      <c r="BA1447" s="398"/>
      <c r="BB1447" s="398"/>
      <c r="BC1447" s="397"/>
      <c r="BD1447" s="397"/>
    </row>
    <row r="1448" spans="52:56" ht="11.25" customHeight="1" x14ac:dyDescent="0.25">
      <c r="AZ1448" s="398"/>
      <c r="BA1448" s="398"/>
      <c r="BB1448" s="398"/>
      <c r="BC1448" s="397"/>
      <c r="BD1448" s="397"/>
    </row>
    <row r="1449" spans="52:56" ht="11.25" customHeight="1" x14ac:dyDescent="0.25">
      <c r="AZ1449" s="398"/>
      <c r="BA1449" s="398"/>
      <c r="BB1449" s="398"/>
      <c r="BC1449" s="397"/>
      <c r="BD1449" s="397"/>
    </row>
    <row r="1450" spans="52:56" ht="11.25" customHeight="1" x14ac:dyDescent="0.25">
      <c r="AZ1450" s="398"/>
      <c r="BA1450" s="398"/>
      <c r="BB1450" s="398"/>
      <c r="BC1450" s="397"/>
      <c r="BD1450" s="397"/>
    </row>
    <row r="1451" spans="52:56" ht="11.25" customHeight="1" x14ac:dyDescent="0.25">
      <c r="AZ1451" s="398"/>
      <c r="BA1451" s="398"/>
      <c r="BB1451" s="398"/>
      <c r="BC1451" s="397"/>
      <c r="BD1451" s="397"/>
    </row>
    <row r="1452" spans="52:56" ht="11.25" customHeight="1" x14ac:dyDescent="0.25">
      <c r="AZ1452" s="398"/>
      <c r="BA1452" s="398"/>
      <c r="BB1452" s="398"/>
      <c r="BC1452" s="397"/>
      <c r="BD1452" s="397"/>
    </row>
    <row r="1453" spans="52:56" ht="11.25" customHeight="1" x14ac:dyDescent="0.25">
      <c r="AZ1453" s="398"/>
      <c r="BA1453" s="398"/>
      <c r="BB1453" s="398"/>
      <c r="BC1453" s="397"/>
      <c r="BD1453" s="397"/>
    </row>
    <row r="1454" spans="52:56" ht="11.25" customHeight="1" x14ac:dyDescent="0.25">
      <c r="AZ1454" s="398"/>
      <c r="BA1454" s="398"/>
      <c r="BB1454" s="398"/>
      <c r="BC1454" s="397"/>
      <c r="BD1454" s="397"/>
    </row>
    <row r="1455" spans="52:56" ht="11.25" customHeight="1" x14ac:dyDescent="0.25">
      <c r="AZ1455" s="398"/>
      <c r="BA1455" s="398"/>
      <c r="BB1455" s="398"/>
      <c r="BC1455" s="397"/>
      <c r="BD1455" s="397"/>
    </row>
    <row r="1456" spans="52:56" ht="11.25" customHeight="1" x14ac:dyDescent="0.25">
      <c r="AZ1456" s="398"/>
      <c r="BA1456" s="398"/>
      <c r="BB1456" s="398"/>
      <c r="BC1456" s="397"/>
      <c r="BD1456" s="397"/>
    </row>
    <row r="1457" spans="52:56" ht="11.25" customHeight="1" x14ac:dyDescent="0.25">
      <c r="AZ1457" s="398"/>
      <c r="BA1457" s="398"/>
      <c r="BB1457" s="398"/>
      <c r="BC1457" s="397"/>
      <c r="BD1457" s="397"/>
    </row>
    <row r="1458" spans="52:56" ht="11.25" customHeight="1" x14ac:dyDescent="0.25">
      <c r="AZ1458" s="398"/>
      <c r="BA1458" s="398"/>
      <c r="BB1458" s="398"/>
      <c r="BC1458" s="397"/>
      <c r="BD1458" s="397"/>
    </row>
    <row r="1459" spans="52:56" ht="11.25" customHeight="1" x14ac:dyDescent="0.25">
      <c r="AZ1459" s="398"/>
      <c r="BA1459" s="398"/>
      <c r="BB1459" s="398"/>
      <c r="BC1459" s="397"/>
      <c r="BD1459" s="397"/>
    </row>
    <row r="1460" spans="52:56" ht="11.25" customHeight="1" x14ac:dyDescent="0.25">
      <c r="AZ1460" s="398"/>
      <c r="BA1460" s="398"/>
      <c r="BB1460" s="398"/>
      <c r="BC1460" s="397"/>
      <c r="BD1460" s="397"/>
    </row>
    <row r="1461" spans="52:56" ht="11.25" customHeight="1" x14ac:dyDescent="0.25">
      <c r="AZ1461" s="398"/>
      <c r="BA1461" s="398"/>
      <c r="BB1461" s="398"/>
      <c r="BC1461" s="397"/>
      <c r="BD1461" s="397"/>
    </row>
    <row r="1462" spans="52:56" ht="11.25" customHeight="1" x14ac:dyDescent="0.25">
      <c r="AZ1462" s="398"/>
      <c r="BA1462" s="398"/>
      <c r="BB1462" s="398"/>
      <c r="BC1462" s="397"/>
      <c r="BD1462" s="397"/>
    </row>
    <row r="1463" spans="52:56" ht="11.25" customHeight="1" x14ac:dyDescent="0.25">
      <c r="AZ1463" s="398"/>
      <c r="BA1463" s="398"/>
      <c r="BB1463" s="398"/>
      <c r="BC1463" s="397"/>
      <c r="BD1463" s="397"/>
    </row>
    <row r="1464" spans="52:56" ht="11.25" customHeight="1" x14ac:dyDescent="0.25">
      <c r="AZ1464" s="398"/>
      <c r="BA1464" s="398"/>
      <c r="BB1464" s="398"/>
      <c r="BC1464" s="397"/>
      <c r="BD1464" s="397"/>
    </row>
    <row r="1465" spans="52:56" ht="11.25" customHeight="1" x14ac:dyDescent="0.25">
      <c r="AZ1465" s="398"/>
      <c r="BA1465" s="398"/>
      <c r="BB1465" s="398"/>
      <c r="BC1465" s="397"/>
      <c r="BD1465" s="397"/>
    </row>
    <row r="1466" spans="52:56" ht="11.25" customHeight="1" x14ac:dyDescent="0.25">
      <c r="AZ1466" s="398"/>
      <c r="BA1466" s="398"/>
      <c r="BB1466" s="398"/>
      <c r="BC1466" s="397"/>
      <c r="BD1466" s="397"/>
    </row>
    <row r="1467" spans="52:56" ht="11.25" customHeight="1" x14ac:dyDescent="0.25">
      <c r="AZ1467" s="398"/>
      <c r="BA1467" s="398"/>
      <c r="BB1467" s="398"/>
      <c r="BC1467" s="397"/>
      <c r="BD1467" s="397"/>
    </row>
    <row r="1468" spans="52:56" ht="11.25" customHeight="1" x14ac:dyDescent="0.25">
      <c r="AZ1468" s="398"/>
      <c r="BA1468" s="398"/>
      <c r="BB1468" s="398"/>
      <c r="BC1468" s="397"/>
      <c r="BD1468" s="397"/>
    </row>
    <row r="1469" spans="52:56" ht="11.25" customHeight="1" x14ac:dyDescent="0.25">
      <c r="AZ1469" s="398"/>
      <c r="BA1469" s="398"/>
      <c r="BB1469" s="398"/>
      <c r="BC1469" s="397"/>
      <c r="BD1469" s="397"/>
    </row>
    <row r="1470" spans="52:56" ht="11.25" customHeight="1" x14ac:dyDescent="0.25">
      <c r="AZ1470" s="398"/>
      <c r="BA1470" s="398"/>
      <c r="BB1470" s="398"/>
      <c r="BC1470" s="397"/>
      <c r="BD1470" s="397"/>
    </row>
    <row r="1471" spans="52:56" ht="11.25" customHeight="1" x14ac:dyDescent="0.25">
      <c r="AZ1471" s="398"/>
      <c r="BA1471" s="398"/>
      <c r="BB1471" s="398"/>
      <c r="BC1471" s="397"/>
      <c r="BD1471" s="397"/>
    </row>
    <row r="1472" spans="52:56" ht="11.25" customHeight="1" x14ac:dyDescent="0.25">
      <c r="AZ1472" s="398"/>
      <c r="BA1472" s="398"/>
      <c r="BB1472" s="398"/>
      <c r="BC1472" s="397"/>
      <c r="BD1472" s="397"/>
    </row>
    <row r="1473" spans="52:56" ht="11.25" customHeight="1" x14ac:dyDescent="0.25">
      <c r="AZ1473" s="398"/>
      <c r="BA1473" s="398"/>
      <c r="BB1473" s="398"/>
      <c r="BC1473" s="397"/>
      <c r="BD1473" s="397"/>
    </row>
    <row r="1474" spans="52:56" ht="11.25" customHeight="1" x14ac:dyDescent="0.25">
      <c r="AZ1474" s="398"/>
      <c r="BA1474" s="398"/>
      <c r="BB1474" s="398"/>
      <c r="BC1474" s="397"/>
      <c r="BD1474" s="397"/>
    </row>
    <row r="1475" spans="52:56" ht="11.25" customHeight="1" x14ac:dyDescent="0.25">
      <c r="AZ1475" s="398"/>
      <c r="BA1475" s="398"/>
      <c r="BB1475" s="398"/>
      <c r="BC1475" s="397"/>
      <c r="BD1475" s="397"/>
    </row>
    <row r="1476" spans="52:56" ht="11.25" customHeight="1" x14ac:dyDescent="0.25">
      <c r="AZ1476" s="398"/>
      <c r="BA1476" s="398"/>
      <c r="BB1476" s="398"/>
      <c r="BC1476" s="397"/>
      <c r="BD1476" s="397"/>
    </row>
    <row r="1477" spans="52:56" ht="11.25" customHeight="1" x14ac:dyDescent="0.25">
      <c r="AZ1477" s="398"/>
      <c r="BA1477" s="398"/>
      <c r="BB1477" s="398"/>
      <c r="BC1477" s="397"/>
      <c r="BD1477" s="397"/>
    </row>
    <row r="1478" spans="52:56" ht="11.25" customHeight="1" x14ac:dyDescent="0.25">
      <c r="AZ1478" s="398"/>
      <c r="BA1478" s="398"/>
      <c r="BB1478" s="398"/>
      <c r="BC1478" s="397"/>
      <c r="BD1478" s="397"/>
    </row>
    <row r="1479" spans="52:56" ht="11.25" customHeight="1" x14ac:dyDescent="0.25">
      <c r="AZ1479" s="398"/>
      <c r="BA1479" s="398"/>
      <c r="BB1479" s="398"/>
      <c r="BC1479" s="397"/>
      <c r="BD1479" s="397"/>
    </row>
    <row r="1480" spans="52:56" ht="11.25" customHeight="1" x14ac:dyDescent="0.25">
      <c r="AZ1480" s="398"/>
      <c r="BA1480" s="398"/>
      <c r="BB1480" s="398"/>
      <c r="BC1480" s="397"/>
      <c r="BD1480" s="397"/>
    </row>
    <row r="1481" spans="52:56" ht="11.25" customHeight="1" x14ac:dyDescent="0.25">
      <c r="AZ1481" s="398"/>
      <c r="BA1481" s="398"/>
      <c r="BB1481" s="398"/>
      <c r="BC1481" s="397"/>
      <c r="BD1481" s="397"/>
    </row>
    <row r="1482" spans="52:56" ht="11.25" customHeight="1" x14ac:dyDescent="0.25">
      <c r="AZ1482" s="398"/>
      <c r="BA1482" s="398"/>
      <c r="BB1482" s="398"/>
      <c r="BC1482" s="397"/>
      <c r="BD1482" s="397"/>
    </row>
    <row r="1483" spans="52:56" ht="11.25" customHeight="1" x14ac:dyDescent="0.25">
      <c r="AZ1483" s="398"/>
      <c r="BA1483" s="398"/>
      <c r="BB1483" s="398"/>
      <c r="BC1483" s="397"/>
      <c r="BD1483" s="397"/>
    </row>
    <row r="1484" spans="52:56" ht="11.25" customHeight="1" x14ac:dyDescent="0.25">
      <c r="AZ1484" s="398"/>
      <c r="BA1484" s="398"/>
      <c r="BB1484" s="398"/>
      <c r="BC1484" s="397"/>
      <c r="BD1484" s="397"/>
    </row>
    <row r="1485" spans="52:56" ht="11.25" customHeight="1" x14ac:dyDescent="0.25">
      <c r="AZ1485" s="398"/>
      <c r="BA1485" s="398"/>
      <c r="BB1485" s="398"/>
      <c r="BC1485" s="397"/>
      <c r="BD1485" s="397"/>
    </row>
    <row r="1486" spans="52:56" ht="11.25" customHeight="1" x14ac:dyDescent="0.25">
      <c r="AZ1486" s="398"/>
      <c r="BA1486" s="398"/>
      <c r="BB1486" s="398"/>
      <c r="BC1486" s="397"/>
      <c r="BD1486" s="397"/>
    </row>
    <row r="1487" spans="52:56" ht="11.25" customHeight="1" x14ac:dyDescent="0.25">
      <c r="AZ1487" s="398"/>
      <c r="BA1487" s="398"/>
      <c r="BB1487" s="398"/>
      <c r="BC1487" s="397"/>
      <c r="BD1487" s="397"/>
    </row>
    <row r="1488" spans="52:56" ht="11.25" customHeight="1" x14ac:dyDescent="0.25">
      <c r="AZ1488" s="398"/>
      <c r="BA1488" s="398"/>
      <c r="BB1488" s="398"/>
      <c r="BC1488" s="397"/>
      <c r="BD1488" s="397"/>
    </row>
    <row r="1489" spans="52:56" ht="11.25" customHeight="1" x14ac:dyDescent="0.25">
      <c r="AZ1489" s="398"/>
      <c r="BA1489" s="398"/>
      <c r="BB1489" s="398"/>
      <c r="BC1489" s="397"/>
      <c r="BD1489" s="397"/>
    </row>
    <row r="1490" spans="52:56" ht="11.25" customHeight="1" x14ac:dyDescent="0.25">
      <c r="AZ1490" s="398"/>
      <c r="BA1490" s="398"/>
      <c r="BB1490" s="398"/>
      <c r="BC1490" s="397"/>
      <c r="BD1490" s="397"/>
    </row>
    <row r="1491" spans="52:56" ht="11.25" customHeight="1" x14ac:dyDescent="0.25">
      <c r="AZ1491" s="398"/>
      <c r="BA1491" s="398"/>
      <c r="BB1491" s="398"/>
      <c r="BC1491" s="397"/>
      <c r="BD1491" s="397"/>
    </row>
    <row r="1492" spans="52:56" ht="11.25" customHeight="1" x14ac:dyDescent="0.25">
      <c r="AZ1492" s="398"/>
      <c r="BA1492" s="398"/>
      <c r="BB1492" s="398"/>
      <c r="BC1492" s="397"/>
      <c r="BD1492" s="397"/>
    </row>
    <row r="1493" spans="52:56" ht="11.25" customHeight="1" x14ac:dyDescent="0.25">
      <c r="AZ1493" s="398"/>
      <c r="BA1493" s="398"/>
      <c r="BB1493" s="398"/>
      <c r="BC1493" s="397"/>
      <c r="BD1493" s="397"/>
    </row>
    <row r="1494" spans="52:56" ht="11.25" customHeight="1" x14ac:dyDescent="0.25">
      <c r="AZ1494" s="398"/>
      <c r="BA1494" s="398"/>
      <c r="BB1494" s="398"/>
      <c r="BC1494" s="397"/>
      <c r="BD1494" s="397"/>
    </row>
    <row r="1495" spans="52:56" ht="11.25" customHeight="1" x14ac:dyDescent="0.25">
      <c r="AZ1495" s="398"/>
      <c r="BA1495" s="398"/>
      <c r="BB1495" s="398"/>
      <c r="BC1495" s="397"/>
      <c r="BD1495" s="397"/>
    </row>
    <row r="1496" spans="52:56" ht="11.25" customHeight="1" x14ac:dyDescent="0.25">
      <c r="AZ1496" s="398"/>
      <c r="BA1496" s="398"/>
      <c r="BB1496" s="398"/>
      <c r="BC1496" s="397"/>
      <c r="BD1496" s="397"/>
    </row>
    <row r="1497" spans="52:56" ht="11.25" customHeight="1" x14ac:dyDescent="0.25">
      <c r="AZ1497" s="398"/>
      <c r="BA1497" s="398"/>
      <c r="BB1497" s="398"/>
      <c r="BC1497" s="397"/>
      <c r="BD1497" s="397"/>
    </row>
    <row r="1498" spans="52:56" ht="11.25" customHeight="1" x14ac:dyDescent="0.25">
      <c r="AZ1498" s="398"/>
      <c r="BA1498" s="398"/>
      <c r="BB1498" s="398"/>
      <c r="BC1498" s="397"/>
      <c r="BD1498" s="397"/>
    </row>
    <row r="1499" spans="52:56" ht="11.25" customHeight="1" x14ac:dyDescent="0.25">
      <c r="AZ1499" s="398"/>
      <c r="BA1499" s="398"/>
      <c r="BB1499" s="398"/>
      <c r="BC1499" s="397"/>
      <c r="BD1499" s="397"/>
    </row>
    <row r="1500" spans="52:56" ht="11.25" customHeight="1" x14ac:dyDescent="0.25">
      <c r="AZ1500" s="398"/>
      <c r="BA1500" s="398"/>
      <c r="BB1500" s="398"/>
      <c r="BC1500" s="397"/>
      <c r="BD1500" s="397"/>
    </row>
    <row r="1501" spans="52:56" ht="11.25" customHeight="1" x14ac:dyDescent="0.25">
      <c r="AZ1501" s="398"/>
      <c r="BA1501" s="398"/>
      <c r="BB1501" s="398"/>
      <c r="BC1501" s="397"/>
      <c r="BD1501" s="397"/>
    </row>
    <row r="1502" spans="52:56" ht="11.25" customHeight="1" x14ac:dyDescent="0.25">
      <c r="AZ1502" s="398"/>
      <c r="BA1502" s="398"/>
      <c r="BB1502" s="398"/>
      <c r="BC1502" s="397"/>
      <c r="BD1502" s="397"/>
    </row>
    <row r="1503" spans="52:56" ht="11.25" customHeight="1" x14ac:dyDescent="0.25">
      <c r="AZ1503" s="398"/>
      <c r="BA1503" s="398"/>
      <c r="BB1503" s="398"/>
      <c r="BC1503" s="397"/>
      <c r="BD1503" s="397"/>
    </row>
    <row r="1504" spans="52:56" ht="11.25" customHeight="1" x14ac:dyDescent="0.25">
      <c r="AZ1504" s="398"/>
      <c r="BA1504" s="398"/>
      <c r="BB1504" s="398"/>
      <c r="BC1504" s="397"/>
      <c r="BD1504" s="397"/>
    </row>
    <row r="1505" spans="52:56" ht="11.25" customHeight="1" x14ac:dyDescent="0.25">
      <c r="AZ1505" s="398"/>
      <c r="BA1505" s="398"/>
      <c r="BB1505" s="398"/>
      <c r="BC1505" s="397"/>
      <c r="BD1505" s="397"/>
    </row>
    <row r="1506" spans="52:56" ht="11.25" customHeight="1" x14ac:dyDescent="0.25">
      <c r="AZ1506" s="398"/>
      <c r="BA1506" s="398"/>
      <c r="BB1506" s="398"/>
      <c r="BC1506" s="397"/>
      <c r="BD1506" s="397"/>
    </row>
    <row r="1507" spans="52:56" ht="11.25" customHeight="1" x14ac:dyDescent="0.25">
      <c r="AZ1507" s="398"/>
      <c r="BA1507" s="398"/>
      <c r="BB1507" s="398"/>
      <c r="BC1507" s="397"/>
      <c r="BD1507" s="397"/>
    </row>
    <row r="1508" spans="52:56" ht="11.25" customHeight="1" x14ac:dyDescent="0.25">
      <c r="AZ1508" s="398"/>
      <c r="BA1508" s="398"/>
      <c r="BB1508" s="398"/>
      <c r="BC1508" s="397"/>
      <c r="BD1508" s="397"/>
    </row>
    <row r="1509" spans="52:56" ht="11.25" customHeight="1" x14ac:dyDescent="0.25">
      <c r="AZ1509" s="398"/>
      <c r="BA1509" s="398"/>
      <c r="BB1509" s="398"/>
      <c r="BC1509" s="397"/>
      <c r="BD1509" s="397"/>
    </row>
    <row r="1510" spans="52:56" ht="11.25" customHeight="1" x14ac:dyDescent="0.25">
      <c r="AZ1510" s="398"/>
      <c r="BA1510" s="398"/>
      <c r="BB1510" s="398"/>
      <c r="BC1510" s="397"/>
      <c r="BD1510" s="397"/>
    </row>
    <row r="1511" spans="52:56" ht="11.25" customHeight="1" x14ac:dyDescent="0.25">
      <c r="AZ1511" s="398"/>
      <c r="BA1511" s="398"/>
      <c r="BB1511" s="398"/>
      <c r="BC1511" s="397"/>
      <c r="BD1511" s="397"/>
    </row>
    <row r="1512" spans="52:56" ht="11.25" customHeight="1" x14ac:dyDescent="0.25">
      <c r="AZ1512" s="398"/>
      <c r="BA1512" s="398"/>
      <c r="BB1512" s="398"/>
      <c r="BC1512" s="397"/>
      <c r="BD1512" s="397"/>
    </row>
    <row r="1513" spans="52:56" ht="11.25" customHeight="1" x14ac:dyDescent="0.25">
      <c r="AZ1513" s="398"/>
      <c r="BA1513" s="398"/>
      <c r="BB1513" s="398"/>
      <c r="BC1513" s="397"/>
      <c r="BD1513" s="397"/>
    </row>
    <row r="1514" spans="52:56" ht="11.25" customHeight="1" x14ac:dyDescent="0.25">
      <c r="AZ1514" s="398"/>
      <c r="BA1514" s="398"/>
      <c r="BB1514" s="398"/>
      <c r="BC1514" s="397"/>
      <c r="BD1514" s="397"/>
    </row>
    <row r="1515" spans="52:56" ht="11.25" customHeight="1" x14ac:dyDescent="0.25">
      <c r="AZ1515" s="398"/>
      <c r="BA1515" s="398"/>
      <c r="BB1515" s="398"/>
      <c r="BC1515" s="397"/>
      <c r="BD1515" s="397"/>
    </row>
    <row r="1516" spans="52:56" ht="11.25" customHeight="1" x14ac:dyDescent="0.25">
      <c r="AZ1516" s="398"/>
      <c r="BA1516" s="398"/>
      <c r="BB1516" s="398"/>
      <c r="BC1516" s="397"/>
      <c r="BD1516" s="397"/>
    </row>
    <row r="1517" spans="52:56" ht="11.25" customHeight="1" x14ac:dyDescent="0.25">
      <c r="AZ1517" s="398"/>
      <c r="BA1517" s="398"/>
      <c r="BB1517" s="398"/>
      <c r="BC1517" s="397"/>
      <c r="BD1517" s="397"/>
    </row>
    <row r="1518" spans="52:56" ht="11.25" customHeight="1" x14ac:dyDescent="0.25">
      <c r="AZ1518" s="398"/>
      <c r="BA1518" s="398"/>
      <c r="BB1518" s="398"/>
      <c r="BC1518" s="397"/>
      <c r="BD1518" s="397"/>
    </row>
    <row r="1519" spans="52:56" ht="11.25" customHeight="1" x14ac:dyDescent="0.25">
      <c r="AZ1519" s="398"/>
      <c r="BA1519" s="398"/>
      <c r="BB1519" s="398"/>
      <c r="BC1519" s="397"/>
      <c r="BD1519" s="397"/>
    </row>
    <row r="1520" spans="52:56" ht="11.25" customHeight="1" x14ac:dyDescent="0.25">
      <c r="AZ1520" s="398"/>
      <c r="BA1520" s="398"/>
      <c r="BB1520" s="398"/>
      <c r="BC1520" s="397"/>
      <c r="BD1520" s="397"/>
    </row>
    <row r="1521" spans="52:56" ht="11.25" customHeight="1" x14ac:dyDescent="0.25">
      <c r="AZ1521" s="398"/>
      <c r="BA1521" s="398"/>
      <c r="BB1521" s="398"/>
      <c r="BC1521" s="397"/>
      <c r="BD1521" s="397"/>
    </row>
    <row r="1522" spans="52:56" ht="11.25" customHeight="1" x14ac:dyDescent="0.25">
      <c r="AZ1522" s="398"/>
      <c r="BA1522" s="398"/>
      <c r="BB1522" s="398"/>
      <c r="BC1522" s="397"/>
      <c r="BD1522" s="397"/>
    </row>
    <row r="1523" spans="52:56" ht="11.25" customHeight="1" x14ac:dyDescent="0.25">
      <c r="AZ1523" s="398"/>
      <c r="BA1523" s="398"/>
      <c r="BB1523" s="398"/>
      <c r="BC1523" s="397"/>
      <c r="BD1523" s="397"/>
    </row>
    <row r="1524" spans="52:56" ht="11.25" customHeight="1" x14ac:dyDescent="0.25">
      <c r="AZ1524" s="398"/>
      <c r="BA1524" s="398"/>
      <c r="BB1524" s="398"/>
      <c r="BC1524" s="397"/>
      <c r="BD1524" s="397"/>
    </row>
    <row r="1525" spans="52:56" ht="11.25" customHeight="1" x14ac:dyDescent="0.25">
      <c r="AZ1525" s="398"/>
      <c r="BA1525" s="398"/>
      <c r="BB1525" s="398"/>
      <c r="BC1525" s="397"/>
      <c r="BD1525" s="397"/>
    </row>
    <row r="1526" spans="52:56" ht="11.25" customHeight="1" x14ac:dyDescent="0.25">
      <c r="AZ1526" s="398"/>
      <c r="BA1526" s="398"/>
      <c r="BB1526" s="398"/>
      <c r="BC1526" s="397"/>
      <c r="BD1526" s="397"/>
    </row>
    <row r="1527" spans="52:56" ht="11.25" customHeight="1" x14ac:dyDescent="0.25">
      <c r="AZ1527" s="398"/>
      <c r="BA1527" s="398"/>
      <c r="BB1527" s="398"/>
      <c r="BC1527" s="397"/>
      <c r="BD1527" s="397"/>
    </row>
    <row r="1528" spans="52:56" ht="11.25" customHeight="1" x14ac:dyDescent="0.25">
      <c r="AZ1528" s="398"/>
      <c r="BA1528" s="398"/>
      <c r="BB1528" s="398"/>
      <c r="BC1528" s="397"/>
      <c r="BD1528" s="397"/>
    </row>
    <row r="1529" spans="52:56" ht="11.25" customHeight="1" x14ac:dyDescent="0.25">
      <c r="AZ1529" s="398"/>
      <c r="BA1529" s="398"/>
      <c r="BB1529" s="398"/>
      <c r="BC1529" s="397"/>
      <c r="BD1529" s="397"/>
    </row>
    <row r="1530" spans="52:56" ht="11.25" customHeight="1" x14ac:dyDescent="0.25">
      <c r="AZ1530" s="398"/>
      <c r="BA1530" s="398"/>
      <c r="BB1530" s="398"/>
      <c r="BC1530" s="397"/>
      <c r="BD1530" s="397"/>
    </row>
    <row r="1531" spans="52:56" ht="11.25" customHeight="1" x14ac:dyDescent="0.25">
      <c r="AZ1531" s="398"/>
      <c r="BA1531" s="398"/>
      <c r="BB1531" s="398"/>
      <c r="BC1531" s="397"/>
      <c r="BD1531" s="397"/>
    </row>
    <row r="1532" spans="52:56" ht="11.25" customHeight="1" x14ac:dyDescent="0.25">
      <c r="AZ1532" s="398"/>
      <c r="BA1532" s="398"/>
      <c r="BB1532" s="398"/>
      <c r="BC1532" s="397"/>
      <c r="BD1532" s="397"/>
    </row>
    <row r="1533" spans="52:56" ht="11.25" customHeight="1" x14ac:dyDescent="0.25">
      <c r="AZ1533" s="398"/>
      <c r="BA1533" s="398"/>
      <c r="BB1533" s="398"/>
      <c r="BC1533" s="397"/>
      <c r="BD1533" s="397"/>
    </row>
    <row r="1534" spans="52:56" ht="11.25" customHeight="1" x14ac:dyDescent="0.25">
      <c r="AZ1534" s="398"/>
      <c r="BA1534" s="398"/>
      <c r="BB1534" s="398"/>
      <c r="BC1534" s="397"/>
      <c r="BD1534" s="397"/>
    </row>
    <row r="1535" spans="52:56" ht="11.25" customHeight="1" x14ac:dyDescent="0.25">
      <c r="AZ1535" s="398"/>
      <c r="BA1535" s="398"/>
      <c r="BB1535" s="398"/>
      <c r="BC1535" s="397"/>
      <c r="BD1535" s="397"/>
    </row>
    <row r="1536" spans="52:56" ht="11.25" customHeight="1" x14ac:dyDescent="0.25">
      <c r="AZ1536" s="398"/>
      <c r="BA1536" s="398"/>
      <c r="BB1536" s="398"/>
      <c r="BC1536" s="397"/>
      <c r="BD1536" s="397"/>
    </row>
    <row r="1537" spans="52:56" ht="11.25" customHeight="1" x14ac:dyDescent="0.25">
      <c r="AZ1537" s="398"/>
      <c r="BA1537" s="398"/>
      <c r="BB1537" s="398"/>
      <c r="BC1537" s="397"/>
      <c r="BD1537" s="397"/>
    </row>
    <row r="1538" spans="52:56" ht="11.25" customHeight="1" x14ac:dyDescent="0.25">
      <c r="AZ1538" s="398"/>
      <c r="BA1538" s="398"/>
      <c r="BB1538" s="398"/>
      <c r="BC1538" s="397"/>
      <c r="BD1538" s="397"/>
    </row>
    <row r="1539" spans="52:56" ht="11.25" customHeight="1" x14ac:dyDescent="0.25">
      <c r="AZ1539" s="398"/>
      <c r="BA1539" s="398"/>
      <c r="BB1539" s="398"/>
      <c r="BC1539" s="397"/>
      <c r="BD1539" s="397"/>
    </row>
    <row r="1540" spans="52:56" ht="11.25" customHeight="1" x14ac:dyDescent="0.25">
      <c r="AZ1540" s="398"/>
      <c r="BA1540" s="398"/>
      <c r="BB1540" s="398"/>
      <c r="BC1540" s="397"/>
      <c r="BD1540" s="397"/>
    </row>
    <row r="1541" spans="52:56" ht="11.25" customHeight="1" x14ac:dyDescent="0.25">
      <c r="AZ1541" s="398"/>
      <c r="BA1541" s="398"/>
      <c r="BB1541" s="398"/>
      <c r="BC1541" s="397"/>
      <c r="BD1541" s="397"/>
    </row>
    <row r="1542" spans="52:56" ht="11.25" customHeight="1" x14ac:dyDescent="0.25">
      <c r="AZ1542" s="398"/>
      <c r="BA1542" s="398"/>
      <c r="BB1542" s="398"/>
      <c r="BC1542" s="397"/>
      <c r="BD1542" s="397"/>
    </row>
    <row r="1543" spans="52:56" ht="11.25" customHeight="1" x14ac:dyDescent="0.25">
      <c r="AZ1543" s="398"/>
      <c r="BA1543" s="398"/>
      <c r="BB1543" s="398"/>
      <c r="BC1543" s="397"/>
      <c r="BD1543" s="397"/>
    </row>
    <row r="1544" spans="52:56" ht="11.25" customHeight="1" x14ac:dyDescent="0.25">
      <c r="AZ1544" s="398"/>
      <c r="BA1544" s="398"/>
      <c r="BB1544" s="398"/>
      <c r="BC1544" s="397"/>
      <c r="BD1544" s="397"/>
    </row>
    <row r="1545" spans="52:56" ht="11.25" customHeight="1" x14ac:dyDescent="0.25">
      <c r="AZ1545" s="398"/>
      <c r="BA1545" s="398"/>
      <c r="BB1545" s="398"/>
      <c r="BC1545" s="397"/>
      <c r="BD1545" s="397"/>
    </row>
    <row r="1546" spans="52:56" ht="11.25" customHeight="1" x14ac:dyDescent="0.25">
      <c r="AZ1546" s="398"/>
      <c r="BA1546" s="398"/>
      <c r="BB1546" s="398"/>
      <c r="BC1546" s="397"/>
      <c r="BD1546" s="397"/>
    </row>
    <row r="1547" spans="52:56" ht="11.25" customHeight="1" x14ac:dyDescent="0.25">
      <c r="AZ1547" s="398"/>
      <c r="BA1547" s="398"/>
      <c r="BB1547" s="398"/>
      <c r="BC1547" s="397"/>
      <c r="BD1547" s="397"/>
    </row>
    <row r="1548" spans="52:56" ht="11.25" customHeight="1" x14ac:dyDescent="0.25">
      <c r="AZ1548" s="398"/>
      <c r="BA1548" s="398"/>
      <c r="BB1548" s="398"/>
      <c r="BC1548" s="397"/>
      <c r="BD1548" s="397"/>
    </row>
    <row r="1549" spans="52:56" ht="11.25" customHeight="1" x14ac:dyDescent="0.25">
      <c r="AZ1549" s="398"/>
      <c r="BA1549" s="398"/>
      <c r="BB1549" s="398"/>
      <c r="BC1549" s="397"/>
      <c r="BD1549" s="397"/>
    </row>
    <row r="1550" spans="52:56" ht="11.25" customHeight="1" x14ac:dyDescent="0.25">
      <c r="AZ1550" s="398"/>
      <c r="BA1550" s="398"/>
      <c r="BB1550" s="398"/>
      <c r="BC1550" s="397"/>
      <c r="BD1550" s="397"/>
    </row>
    <row r="1551" spans="52:56" ht="11.25" customHeight="1" x14ac:dyDescent="0.25">
      <c r="AZ1551" s="398"/>
      <c r="BA1551" s="398"/>
      <c r="BB1551" s="398"/>
      <c r="BC1551" s="397"/>
      <c r="BD1551" s="397"/>
    </row>
    <row r="1552" spans="52:56" ht="11.25" customHeight="1" x14ac:dyDescent="0.25">
      <c r="AZ1552" s="398"/>
      <c r="BA1552" s="398"/>
      <c r="BB1552" s="398"/>
      <c r="BC1552" s="397"/>
      <c r="BD1552" s="397"/>
    </row>
    <row r="1553" spans="52:56" ht="11.25" customHeight="1" x14ac:dyDescent="0.25">
      <c r="AZ1553" s="398"/>
      <c r="BA1553" s="398"/>
      <c r="BB1553" s="398"/>
      <c r="BC1553" s="397"/>
      <c r="BD1553" s="397"/>
    </row>
    <row r="1554" spans="52:56" ht="11.25" customHeight="1" x14ac:dyDescent="0.25">
      <c r="AZ1554" s="398"/>
      <c r="BA1554" s="398"/>
      <c r="BB1554" s="398"/>
      <c r="BC1554" s="397"/>
      <c r="BD1554" s="397"/>
    </row>
    <row r="1555" spans="52:56" ht="11.25" customHeight="1" x14ac:dyDescent="0.25">
      <c r="AZ1555" s="398"/>
      <c r="BA1555" s="398"/>
      <c r="BB1555" s="398"/>
      <c r="BC1555" s="397"/>
      <c r="BD1555" s="397"/>
    </row>
    <row r="1556" spans="52:56" ht="11.25" customHeight="1" x14ac:dyDescent="0.25">
      <c r="AZ1556" s="398"/>
      <c r="BA1556" s="398"/>
      <c r="BB1556" s="398"/>
      <c r="BC1556" s="397"/>
      <c r="BD1556" s="397"/>
    </row>
    <row r="1557" spans="52:56" ht="11.25" customHeight="1" x14ac:dyDescent="0.25">
      <c r="AZ1557" s="398"/>
      <c r="BA1557" s="398"/>
      <c r="BB1557" s="398"/>
      <c r="BC1557" s="397"/>
      <c r="BD1557" s="397"/>
    </row>
    <row r="1558" spans="52:56" ht="11.25" customHeight="1" x14ac:dyDescent="0.25">
      <c r="AZ1558" s="398"/>
      <c r="BA1558" s="398"/>
      <c r="BB1558" s="398"/>
      <c r="BC1558" s="397"/>
      <c r="BD1558" s="397"/>
    </row>
    <row r="1559" spans="52:56" ht="11.25" customHeight="1" x14ac:dyDescent="0.25">
      <c r="AZ1559" s="398"/>
      <c r="BA1559" s="398"/>
      <c r="BB1559" s="398"/>
      <c r="BC1559" s="397"/>
      <c r="BD1559" s="397"/>
    </row>
    <row r="1560" spans="52:56" ht="11.25" customHeight="1" x14ac:dyDescent="0.25">
      <c r="AZ1560" s="398"/>
      <c r="BA1560" s="398"/>
      <c r="BB1560" s="398"/>
      <c r="BC1560" s="397"/>
      <c r="BD1560" s="397"/>
    </row>
    <row r="1561" spans="52:56" ht="11.25" customHeight="1" x14ac:dyDescent="0.25">
      <c r="AZ1561" s="398"/>
      <c r="BA1561" s="398"/>
      <c r="BB1561" s="398"/>
      <c r="BC1561" s="397"/>
      <c r="BD1561" s="397"/>
    </row>
    <row r="1562" spans="52:56" ht="11.25" customHeight="1" x14ac:dyDescent="0.25">
      <c r="AZ1562" s="398"/>
      <c r="BA1562" s="398"/>
      <c r="BB1562" s="398"/>
      <c r="BC1562" s="397"/>
      <c r="BD1562" s="397"/>
    </row>
    <row r="1563" spans="52:56" ht="11.25" customHeight="1" x14ac:dyDescent="0.25">
      <c r="AZ1563" s="398"/>
      <c r="BA1563" s="398"/>
      <c r="BB1563" s="398"/>
      <c r="BC1563" s="397"/>
      <c r="BD1563" s="397"/>
    </row>
    <row r="1564" spans="52:56" ht="11.25" customHeight="1" x14ac:dyDescent="0.25">
      <c r="AZ1564" s="398"/>
      <c r="BA1564" s="398"/>
      <c r="BB1564" s="398"/>
      <c r="BC1564" s="397"/>
      <c r="BD1564" s="397"/>
    </row>
    <row r="1565" spans="52:56" ht="11.25" customHeight="1" x14ac:dyDescent="0.25">
      <c r="AZ1565" s="398"/>
      <c r="BA1565" s="398"/>
      <c r="BB1565" s="398"/>
      <c r="BC1565" s="397"/>
      <c r="BD1565" s="397"/>
    </row>
    <row r="1566" spans="52:56" ht="11.25" customHeight="1" x14ac:dyDescent="0.25">
      <c r="AZ1566" s="398"/>
      <c r="BA1566" s="398"/>
      <c r="BB1566" s="398"/>
      <c r="BC1566" s="397"/>
      <c r="BD1566" s="397"/>
    </row>
    <row r="1567" spans="52:56" ht="11.25" customHeight="1" x14ac:dyDescent="0.25">
      <c r="AZ1567" s="398"/>
      <c r="BA1567" s="398"/>
      <c r="BB1567" s="398"/>
      <c r="BC1567" s="397"/>
      <c r="BD1567" s="397"/>
    </row>
    <row r="1568" spans="52:56" ht="11.25" customHeight="1" x14ac:dyDescent="0.25">
      <c r="AZ1568" s="398"/>
      <c r="BA1568" s="398"/>
      <c r="BB1568" s="398"/>
      <c r="BC1568" s="397"/>
      <c r="BD1568" s="397"/>
    </row>
    <row r="1569" spans="52:56" ht="11.25" customHeight="1" x14ac:dyDescent="0.25">
      <c r="AZ1569" s="398"/>
      <c r="BA1569" s="398"/>
      <c r="BB1569" s="398"/>
      <c r="BC1569" s="397"/>
      <c r="BD1569" s="397"/>
    </row>
    <row r="1570" spans="52:56" ht="11.25" customHeight="1" x14ac:dyDescent="0.25">
      <c r="AZ1570" s="398"/>
      <c r="BA1570" s="398"/>
      <c r="BB1570" s="398"/>
      <c r="BC1570" s="397"/>
      <c r="BD1570" s="397"/>
    </row>
    <row r="1571" spans="52:56" ht="11.25" customHeight="1" x14ac:dyDescent="0.25">
      <c r="AZ1571" s="398"/>
      <c r="BA1571" s="398"/>
      <c r="BB1571" s="398"/>
      <c r="BC1571" s="397"/>
      <c r="BD1571" s="397"/>
    </row>
    <row r="1572" spans="52:56" ht="11.25" customHeight="1" x14ac:dyDescent="0.25">
      <c r="AZ1572" s="398"/>
      <c r="BA1572" s="398"/>
      <c r="BB1572" s="398"/>
      <c r="BC1572" s="397"/>
      <c r="BD1572" s="397"/>
    </row>
    <row r="1573" spans="52:56" ht="11.25" customHeight="1" x14ac:dyDescent="0.25">
      <c r="AZ1573" s="398"/>
      <c r="BA1573" s="398"/>
      <c r="BB1573" s="398"/>
      <c r="BC1573" s="397"/>
      <c r="BD1573" s="397"/>
    </row>
    <row r="1574" spans="52:56" ht="11.25" customHeight="1" x14ac:dyDescent="0.25">
      <c r="AZ1574" s="398"/>
      <c r="BA1574" s="398"/>
      <c r="BB1574" s="398"/>
      <c r="BC1574" s="397"/>
      <c r="BD1574" s="397"/>
    </row>
    <row r="1575" spans="52:56" ht="11.25" customHeight="1" x14ac:dyDescent="0.25">
      <c r="AZ1575" s="398"/>
      <c r="BA1575" s="398"/>
      <c r="BB1575" s="398"/>
      <c r="BC1575" s="397"/>
      <c r="BD1575" s="397"/>
    </row>
    <row r="1576" spans="52:56" ht="11.25" customHeight="1" x14ac:dyDescent="0.25">
      <c r="AZ1576" s="398"/>
      <c r="BA1576" s="398"/>
      <c r="BB1576" s="398"/>
      <c r="BC1576" s="397"/>
      <c r="BD1576" s="397"/>
    </row>
    <row r="1577" spans="52:56" ht="11.25" customHeight="1" x14ac:dyDescent="0.25">
      <c r="AZ1577" s="398"/>
      <c r="BA1577" s="398"/>
      <c r="BB1577" s="398"/>
      <c r="BC1577" s="397"/>
      <c r="BD1577" s="397"/>
    </row>
    <row r="1578" spans="52:56" ht="11.25" customHeight="1" x14ac:dyDescent="0.25">
      <c r="AZ1578" s="398"/>
      <c r="BA1578" s="398"/>
      <c r="BB1578" s="398"/>
      <c r="BC1578" s="397"/>
      <c r="BD1578" s="397"/>
    </row>
    <row r="1579" spans="52:56" ht="11.25" customHeight="1" x14ac:dyDescent="0.25">
      <c r="AZ1579" s="398"/>
      <c r="BA1579" s="398"/>
      <c r="BB1579" s="398"/>
      <c r="BC1579" s="397"/>
      <c r="BD1579" s="397"/>
    </row>
    <row r="1580" spans="52:56" ht="11.25" customHeight="1" x14ac:dyDescent="0.25">
      <c r="AZ1580" s="398"/>
      <c r="BA1580" s="398"/>
      <c r="BB1580" s="398"/>
      <c r="BC1580" s="397"/>
      <c r="BD1580" s="397"/>
    </row>
    <row r="1581" spans="52:56" ht="11.25" customHeight="1" x14ac:dyDescent="0.25">
      <c r="AZ1581" s="398"/>
      <c r="BA1581" s="398"/>
      <c r="BB1581" s="398"/>
      <c r="BC1581" s="397"/>
      <c r="BD1581" s="397"/>
    </row>
    <row r="1582" spans="52:56" ht="11.25" customHeight="1" x14ac:dyDescent="0.25">
      <c r="AZ1582" s="398"/>
      <c r="BA1582" s="398"/>
      <c r="BB1582" s="398"/>
      <c r="BC1582" s="397"/>
      <c r="BD1582" s="397"/>
    </row>
    <row r="1583" spans="52:56" ht="11.25" customHeight="1" x14ac:dyDescent="0.25">
      <c r="AZ1583" s="398"/>
      <c r="BA1583" s="398"/>
      <c r="BB1583" s="398"/>
      <c r="BC1583" s="397"/>
      <c r="BD1583" s="397"/>
    </row>
    <row r="1584" spans="52:56" ht="11.25" customHeight="1" x14ac:dyDescent="0.25">
      <c r="AZ1584" s="398"/>
      <c r="BA1584" s="398"/>
      <c r="BB1584" s="398"/>
      <c r="BC1584" s="397"/>
      <c r="BD1584" s="397"/>
    </row>
    <row r="1585" spans="52:56" ht="11.25" customHeight="1" x14ac:dyDescent="0.25">
      <c r="AZ1585" s="398"/>
      <c r="BA1585" s="398"/>
      <c r="BB1585" s="398"/>
      <c r="BC1585" s="397"/>
      <c r="BD1585" s="397"/>
    </row>
    <row r="1586" spans="52:56" ht="11.25" customHeight="1" x14ac:dyDescent="0.25">
      <c r="AZ1586" s="398"/>
      <c r="BA1586" s="398"/>
      <c r="BB1586" s="398"/>
      <c r="BC1586" s="397"/>
      <c r="BD1586" s="397"/>
    </row>
    <row r="1587" spans="52:56" ht="11.25" customHeight="1" x14ac:dyDescent="0.25">
      <c r="AZ1587" s="398"/>
      <c r="BA1587" s="398"/>
      <c r="BB1587" s="398"/>
      <c r="BC1587" s="397"/>
      <c r="BD1587" s="397"/>
    </row>
    <row r="1588" spans="52:56" ht="11.25" customHeight="1" x14ac:dyDescent="0.25">
      <c r="AZ1588" s="398"/>
      <c r="BA1588" s="398"/>
      <c r="BB1588" s="398"/>
      <c r="BC1588" s="397"/>
      <c r="BD1588" s="397"/>
    </row>
    <row r="1589" spans="52:56" ht="11.25" customHeight="1" x14ac:dyDescent="0.25">
      <c r="AZ1589" s="398"/>
      <c r="BA1589" s="398"/>
      <c r="BB1589" s="398"/>
      <c r="BC1589" s="397"/>
      <c r="BD1589" s="397"/>
    </row>
    <row r="1590" spans="52:56" ht="11.25" customHeight="1" x14ac:dyDescent="0.25">
      <c r="AZ1590" s="398"/>
      <c r="BA1590" s="398"/>
      <c r="BB1590" s="398"/>
      <c r="BC1590" s="397"/>
      <c r="BD1590" s="397"/>
    </row>
    <row r="1591" spans="52:56" ht="11.25" customHeight="1" x14ac:dyDescent="0.25">
      <c r="AZ1591" s="398"/>
      <c r="BA1591" s="398"/>
      <c r="BB1591" s="398"/>
      <c r="BC1591" s="397"/>
      <c r="BD1591" s="397"/>
    </row>
    <row r="1592" spans="52:56" ht="11.25" customHeight="1" x14ac:dyDescent="0.25">
      <c r="AZ1592" s="398"/>
      <c r="BA1592" s="398"/>
      <c r="BB1592" s="398"/>
      <c r="BC1592" s="397"/>
      <c r="BD1592" s="397"/>
    </row>
    <row r="1593" spans="52:56" ht="11.25" customHeight="1" x14ac:dyDescent="0.25">
      <c r="AZ1593" s="398"/>
      <c r="BA1593" s="398"/>
      <c r="BB1593" s="398"/>
      <c r="BC1593" s="397"/>
      <c r="BD1593" s="397"/>
    </row>
    <row r="1594" spans="52:56" ht="11.25" customHeight="1" x14ac:dyDescent="0.25">
      <c r="AZ1594" s="398"/>
      <c r="BA1594" s="398"/>
      <c r="BB1594" s="398"/>
      <c r="BC1594" s="397"/>
      <c r="BD1594" s="397"/>
    </row>
    <row r="1595" spans="52:56" ht="11.25" customHeight="1" x14ac:dyDescent="0.25">
      <c r="AZ1595" s="398"/>
      <c r="BA1595" s="398"/>
      <c r="BB1595" s="398"/>
      <c r="BC1595" s="397"/>
      <c r="BD1595" s="397"/>
    </row>
    <row r="1596" spans="52:56" ht="11.25" customHeight="1" x14ac:dyDescent="0.25">
      <c r="AZ1596" s="398"/>
      <c r="BA1596" s="398"/>
      <c r="BB1596" s="398"/>
      <c r="BC1596" s="397"/>
      <c r="BD1596" s="397"/>
    </row>
    <row r="1597" spans="52:56" ht="11.25" customHeight="1" x14ac:dyDescent="0.25">
      <c r="AZ1597" s="398"/>
      <c r="BA1597" s="398"/>
      <c r="BB1597" s="398"/>
      <c r="BC1597" s="397"/>
      <c r="BD1597" s="397"/>
    </row>
    <row r="1598" spans="52:56" ht="11.25" customHeight="1" x14ac:dyDescent="0.25">
      <c r="AZ1598" s="398"/>
      <c r="BA1598" s="398"/>
      <c r="BB1598" s="398"/>
      <c r="BC1598" s="397"/>
      <c r="BD1598" s="397"/>
    </row>
    <row r="1599" spans="52:56" ht="11.25" customHeight="1" x14ac:dyDescent="0.25">
      <c r="AZ1599" s="398"/>
      <c r="BA1599" s="398"/>
      <c r="BB1599" s="398"/>
      <c r="BC1599" s="397"/>
      <c r="BD1599" s="397"/>
    </row>
    <row r="1600" spans="52:56" ht="11.25" customHeight="1" x14ac:dyDescent="0.25">
      <c r="AZ1600" s="398"/>
      <c r="BA1600" s="398"/>
      <c r="BB1600" s="398"/>
      <c r="BC1600" s="397"/>
      <c r="BD1600" s="397"/>
    </row>
    <row r="1601" spans="52:56" ht="11.25" customHeight="1" x14ac:dyDescent="0.25">
      <c r="AZ1601" s="398"/>
      <c r="BA1601" s="398"/>
      <c r="BB1601" s="398"/>
      <c r="BC1601" s="397"/>
      <c r="BD1601" s="397"/>
    </row>
    <row r="1602" spans="52:56" ht="11.25" customHeight="1" x14ac:dyDescent="0.25">
      <c r="AZ1602" s="398"/>
      <c r="BA1602" s="398"/>
      <c r="BB1602" s="398"/>
      <c r="BC1602" s="397"/>
      <c r="BD1602" s="397"/>
    </row>
    <row r="1603" spans="52:56" ht="11.25" customHeight="1" x14ac:dyDescent="0.25">
      <c r="AZ1603" s="398"/>
      <c r="BA1603" s="398"/>
      <c r="BB1603" s="398"/>
      <c r="BC1603" s="397"/>
      <c r="BD1603" s="397"/>
    </row>
    <row r="1604" spans="52:56" ht="11.25" customHeight="1" x14ac:dyDescent="0.25">
      <c r="AZ1604" s="398"/>
      <c r="BA1604" s="398"/>
      <c r="BB1604" s="398"/>
      <c r="BC1604" s="397"/>
      <c r="BD1604" s="397"/>
    </row>
    <row r="1605" spans="52:56" ht="11.25" customHeight="1" x14ac:dyDescent="0.25">
      <c r="AZ1605" s="398"/>
      <c r="BA1605" s="398"/>
      <c r="BB1605" s="398"/>
      <c r="BC1605" s="397"/>
      <c r="BD1605" s="397"/>
    </row>
    <row r="1606" spans="52:56" ht="11.25" customHeight="1" x14ac:dyDescent="0.25">
      <c r="AZ1606" s="398"/>
      <c r="BA1606" s="398"/>
      <c r="BB1606" s="398"/>
      <c r="BC1606" s="397"/>
      <c r="BD1606" s="397"/>
    </row>
    <row r="1607" spans="52:56" ht="11.25" customHeight="1" x14ac:dyDescent="0.25">
      <c r="AZ1607" s="398"/>
      <c r="BA1607" s="398"/>
      <c r="BB1607" s="398"/>
      <c r="BC1607" s="397"/>
      <c r="BD1607" s="397"/>
    </row>
    <row r="1608" spans="52:56" ht="11.25" customHeight="1" x14ac:dyDescent="0.25">
      <c r="AZ1608" s="398"/>
      <c r="BA1608" s="398"/>
      <c r="BB1608" s="398"/>
      <c r="BC1608" s="397"/>
      <c r="BD1608" s="397"/>
    </row>
    <row r="1609" spans="52:56" ht="11.25" customHeight="1" x14ac:dyDescent="0.25">
      <c r="AZ1609" s="398"/>
      <c r="BA1609" s="398"/>
      <c r="BB1609" s="398"/>
      <c r="BC1609" s="397"/>
      <c r="BD1609" s="397"/>
    </row>
    <row r="1610" spans="52:56" ht="11.25" customHeight="1" x14ac:dyDescent="0.25">
      <c r="AZ1610" s="398"/>
      <c r="BA1610" s="398"/>
      <c r="BB1610" s="398"/>
      <c r="BC1610" s="397"/>
      <c r="BD1610" s="397"/>
    </row>
    <row r="1611" spans="52:56" ht="11.25" customHeight="1" x14ac:dyDescent="0.25">
      <c r="AZ1611" s="398"/>
      <c r="BA1611" s="398"/>
      <c r="BB1611" s="398"/>
      <c r="BC1611" s="397"/>
      <c r="BD1611" s="397"/>
    </row>
    <row r="1612" spans="52:56" ht="11.25" customHeight="1" x14ac:dyDescent="0.25">
      <c r="AZ1612" s="398"/>
      <c r="BA1612" s="398"/>
      <c r="BB1612" s="398"/>
      <c r="BC1612" s="397"/>
      <c r="BD1612" s="397"/>
    </row>
    <row r="1613" spans="52:56" ht="11.25" customHeight="1" x14ac:dyDescent="0.25">
      <c r="AZ1613" s="398"/>
      <c r="BA1613" s="398"/>
      <c r="BB1613" s="398"/>
      <c r="BC1613" s="397"/>
      <c r="BD1613" s="397"/>
    </row>
    <row r="1614" spans="52:56" ht="11.25" customHeight="1" x14ac:dyDescent="0.25">
      <c r="AZ1614" s="398"/>
      <c r="BA1614" s="398"/>
      <c r="BB1614" s="398"/>
      <c r="BC1614" s="397"/>
      <c r="BD1614" s="397"/>
    </row>
    <row r="1615" spans="52:56" ht="11.25" customHeight="1" x14ac:dyDescent="0.25">
      <c r="AZ1615" s="398"/>
      <c r="BA1615" s="398"/>
      <c r="BB1615" s="398"/>
      <c r="BC1615" s="397"/>
      <c r="BD1615" s="397"/>
    </row>
    <row r="1616" spans="52:56" ht="11.25" customHeight="1" x14ac:dyDescent="0.25">
      <c r="AZ1616" s="398"/>
      <c r="BA1616" s="398"/>
      <c r="BB1616" s="398"/>
      <c r="BC1616" s="397"/>
      <c r="BD1616" s="397"/>
    </row>
    <row r="1617" spans="52:56" ht="11.25" customHeight="1" x14ac:dyDescent="0.25">
      <c r="AZ1617" s="398"/>
      <c r="BA1617" s="398"/>
      <c r="BB1617" s="398"/>
      <c r="BC1617" s="397"/>
      <c r="BD1617" s="397"/>
    </row>
    <row r="1618" spans="52:56" ht="11.25" customHeight="1" x14ac:dyDescent="0.25">
      <c r="AZ1618" s="398"/>
      <c r="BA1618" s="398"/>
      <c r="BB1618" s="398"/>
      <c r="BC1618" s="397"/>
      <c r="BD1618" s="397"/>
    </row>
    <row r="1619" spans="52:56" ht="11.25" customHeight="1" x14ac:dyDescent="0.25">
      <c r="AZ1619" s="398"/>
      <c r="BA1619" s="398"/>
      <c r="BB1619" s="398"/>
      <c r="BC1619" s="397"/>
      <c r="BD1619" s="397"/>
    </row>
    <row r="1620" spans="52:56" ht="11.25" customHeight="1" x14ac:dyDescent="0.25">
      <c r="AZ1620" s="398"/>
      <c r="BA1620" s="398"/>
      <c r="BB1620" s="398"/>
      <c r="BC1620" s="397"/>
      <c r="BD1620" s="397"/>
    </row>
    <row r="1621" spans="52:56" ht="11.25" customHeight="1" x14ac:dyDescent="0.25">
      <c r="AZ1621" s="398"/>
      <c r="BA1621" s="398"/>
      <c r="BB1621" s="398"/>
      <c r="BC1621" s="397"/>
      <c r="BD1621" s="397"/>
    </row>
    <row r="1622" spans="52:56" ht="11.25" customHeight="1" x14ac:dyDescent="0.25">
      <c r="AZ1622" s="398"/>
      <c r="BA1622" s="398"/>
      <c r="BB1622" s="398"/>
      <c r="BC1622" s="397"/>
      <c r="BD1622" s="397"/>
    </row>
    <row r="1623" spans="52:56" ht="11.25" customHeight="1" x14ac:dyDescent="0.25">
      <c r="AZ1623" s="398"/>
      <c r="BA1623" s="398"/>
      <c r="BB1623" s="398"/>
      <c r="BC1623" s="397"/>
      <c r="BD1623" s="397"/>
    </row>
    <row r="1624" spans="52:56" ht="11.25" customHeight="1" x14ac:dyDescent="0.25">
      <c r="AZ1624" s="398"/>
      <c r="BA1624" s="398"/>
      <c r="BB1624" s="398"/>
      <c r="BC1624" s="397"/>
      <c r="BD1624" s="397"/>
    </row>
    <row r="1625" spans="52:56" ht="11.25" customHeight="1" x14ac:dyDescent="0.25">
      <c r="AZ1625" s="398"/>
      <c r="BA1625" s="398"/>
      <c r="BB1625" s="398"/>
      <c r="BC1625" s="397"/>
      <c r="BD1625" s="397"/>
    </row>
    <row r="1626" spans="52:56" ht="11.25" customHeight="1" x14ac:dyDescent="0.25">
      <c r="AZ1626" s="398"/>
      <c r="BA1626" s="398"/>
      <c r="BB1626" s="398"/>
      <c r="BC1626" s="397"/>
      <c r="BD1626" s="397"/>
    </row>
    <row r="1627" spans="52:56" ht="11.25" customHeight="1" x14ac:dyDescent="0.25">
      <c r="AZ1627" s="398"/>
      <c r="BA1627" s="398"/>
      <c r="BB1627" s="398"/>
      <c r="BC1627" s="397"/>
      <c r="BD1627" s="397"/>
    </row>
    <row r="1628" spans="52:56" ht="11.25" customHeight="1" x14ac:dyDescent="0.25">
      <c r="AZ1628" s="398"/>
      <c r="BA1628" s="398"/>
      <c r="BB1628" s="398"/>
      <c r="BC1628" s="397"/>
      <c r="BD1628" s="397"/>
    </row>
    <row r="1629" spans="52:56" ht="11.25" customHeight="1" x14ac:dyDescent="0.25">
      <c r="AZ1629" s="398"/>
      <c r="BA1629" s="398"/>
      <c r="BB1629" s="398"/>
      <c r="BC1629" s="397"/>
      <c r="BD1629" s="397"/>
    </row>
    <row r="1630" spans="52:56" ht="11.25" customHeight="1" x14ac:dyDescent="0.25">
      <c r="AZ1630" s="398"/>
      <c r="BA1630" s="398"/>
      <c r="BB1630" s="398"/>
      <c r="BC1630" s="397"/>
      <c r="BD1630" s="397"/>
    </row>
    <row r="1631" spans="52:56" ht="11.25" customHeight="1" x14ac:dyDescent="0.25">
      <c r="AZ1631" s="398"/>
      <c r="BA1631" s="398"/>
      <c r="BB1631" s="398"/>
      <c r="BC1631" s="397"/>
      <c r="BD1631" s="397"/>
    </row>
    <row r="1632" spans="52:56" ht="11.25" customHeight="1" x14ac:dyDescent="0.25">
      <c r="AZ1632" s="398"/>
      <c r="BA1632" s="398"/>
      <c r="BB1632" s="398"/>
      <c r="BC1632" s="397"/>
      <c r="BD1632" s="397"/>
    </row>
    <row r="1633" spans="52:56" ht="11.25" customHeight="1" x14ac:dyDescent="0.25">
      <c r="AZ1633" s="398"/>
      <c r="BA1633" s="398"/>
      <c r="BB1633" s="398"/>
      <c r="BC1633" s="397"/>
      <c r="BD1633" s="397"/>
    </row>
    <row r="1634" spans="52:56" ht="11.25" customHeight="1" x14ac:dyDescent="0.25">
      <c r="AZ1634" s="398"/>
      <c r="BA1634" s="398"/>
      <c r="BB1634" s="398"/>
      <c r="BC1634" s="397"/>
      <c r="BD1634" s="397"/>
    </row>
    <row r="1635" spans="52:56" ht="11.25" customHeight="1" x14ac:dyDescent="0.25">
      <c r="AZ1635" s="398"/>
      <c r="BA1635" s="398"/>
      <c r="BB1635" s="398"/>
      <c r="BC1635" s="397"/>
      <c r="BD1635" s="397"/>
    </row>
    <row r="1636" spans="52:56" ht="11.25" customHeight="1" x14ac:dyDescent="0.25">
      <c r="AZ1636" s="398"/>
      <c r="BA1636" s="398"/>
      <c r="BB1636" s="398"/>
      <c r="BC1636" s="397"/>
      <c r="BD1636" s="397"/>
    </row>
    <row r="1637" spans="52:56" ht="11.25" customHeight="1" x14ac:dyDescent="0.25">
      <c r="AZ1637" s="398"/>
      <c r="BA1637" s="398"/>
      <c r="BB1637" s="398"/>
      <c r="BC1637" s="397"/>
      <c r="BD1637" s="397"/>
    </row>
    <row r="1638" spans="52:56" ht="11.25" customHeight="1" x14ac:dyDescent="0.25">
      <c r="AZ1638" s="398"/>
      <c r="BA1638" s="398"/>
      <c r="BB1638" s="398"/>
      <c r="BC1638" s="397"/>
      <c r="BD1638" s="397"/>
    </row>
    <row r="1639" spans="52:56" ht="11.25" customHeight="1" x14ac:dyDescent="0.25">
      <c r="AZ1639" s="398"/>
      <c r="BA1639" s="398"/>
      <c r="BB1639" s="398"/>
      <c r="BC1639" s="397"/>
      <c r="BD1639" s="397"/>
    </row>
    <row r="1640" spans="52:56" ht="11.25" customHeight="1" x14ac:dyDescent="0.25">
      <c r="AZ1640" s="398"/>
      <c r="BA1640" s="398"/>
      <c r="BB1640" s="398"/>
      <c r="BC1640" s="397"/>
      <c r="BD1640" s="397"/>
    </row>
    <row r="1641" spans="52:56" ht="11.25" customHeight="1" x14ac:dyDescent="0.25">
      <c r="AZ1641" s="398"/>
      <c r="BA1641" s="398"/>
      <c r="BB1641" s="398"/>
      <c r="BC1641" s="397"/>
      <c r="BD1641" s="397"/>
    </row>
    <row r="1642" spans="52:56" ht="11.25" customHeight="1" x14ac:dyDescent="0.25">
      <c r="AZ1642" s="398"/>
      <c r="BA1642" s="398"/>
      <c r="BB1642" s="398"/>
      <c r="BC1642" s="397"/>
      <c r="BD1642" s="397"/>
    </row>
    <row r="1643" spans="52:56" ht="11.25" customHeight="1" x14ac:dyDescent="0.25">
      <c r="AZ1643" s="398"/>
      <c r="BA1643" s="398"/>
      <c r="BB1643" s="398"/>
      <c r="BC1643" s="397"/>
      <c r="BD1643" s="397"/>
    </row>
    <row r="1644" spans="52:56" ht="11.25" customHeight="1" x14ac:dyDescent="0.25">
      <c r="AZ1644" s="398"/>
      <c r="BA1644" s="398"/>
      <c r="BB1644" s="398"/>
      <c r="BC1644" s="397"/>
      <c r="BD1644" s="397"/>
    </row>
    <row r="1645" spans="52:56" ht="11.25" customHeight="1" x14ac:dyDescent="0.25">
      <c r="AZ1645" s="398"/>
      <c r="BA1645" s="398"/>
      <c r="BB1645" s="398"/>
      <c r="BC1645" s="397"/>
      <c r="BD1645" s="397"/>
    </row>
    <row r="1646" spans="52:56" ht="11.25" customHeight="1" x14ac:dyDescent="0.25">
      <c r="AZ1646" s="398"/>
      <c r="BA1646" s="398"/>
      <c r="BB1646" s="398"/>
      <c r="BC1646" s="397"/>
      <c r="BD1646" s="397"/>
    </row>
    <row r="1647" spans="52:56" ht="11.25" customHeight="1" x14ac:dyDescent="0.25">
      <c r="AZ1647" s="398"/>
      <c r="BA1647" s="398"/>
      <c r="BB1647" s="398"/>
      <c r="BC1647" s="397"/>
      <c r="BD1647" s="397"/>
    </row>
    <row r="1648" spans="52:56" ht="11.25" customHeight="1" x14ac:dyDescent="0.25">
      <c r="AZ1648" s="398"/>
      <c r="BA1648" s="398"/>
      <c r="BB1648" s="398"/>
      <c r="BC1648" s="397"/>
      <c r="BD1648" s="397"/>
    </row>
    <row r="1649" spans="52:56" ht="11.25" customHeight="1" x14ac:dyDescent="0.25">
      <c r="AZ1649" s="398"/>
      <c r="BA1649" s="398"/>
      <c r="BB1649" s="398"/>
      <c r="BC1649" s="397"/>
      <c r="BD1649" s="397"/>
    </row>
    <row r="1650" spans="52:56" ht="11.25" customHeight="1" x14ac:dyDescent="0.25">
      <c r="AZ1650" s="398"/>
      <c r="BA1650" s="398"/>
      <c r="BB1650" s="398"/>
      <c r="BC1650" s="397"/>
      <c r="BD1650" s="397"/>
    </row>
    <row r="1651" spans="52:56" ht="11.25" customHeight="1" x14ac:dyDescent="0.25">
      <c r="AZ1651" s="398"/>
      <c r="BA1651" s="398"/>
      <c r="BB1651" s="398"/>
      <c r="BC1651" s="397"/>
      <c r="BD1651" s="397"/>
    </row>
    <row r="1652" spans="52:56" ht="11.25" customHeight="1" x14ac:dyDescent="0.25">
      <c r="AZ1652" s="398"/>
      <c r="BA1652" s="398"/>
      <c r="BB1652" s="398"/>
      <c r="BC1652" s="397"/>
      <c r="BD1652" s="397"/>
    </row>
    <row r="1653" spans="52:56" ht="11.25" customHeight="1" x14ac:dyDescent="0.25">
      <c r="AZ1653" s="398"/>
      <c r="BA1653" s="398"/>
      <c r="BB1653" s="398"/>
      <c r="BC1653" s="397"/>
      <c r="BD1653" s="397"/>
    </row>
    <row r="1654" spans="52:56" ht="11.25" customHeight="1" x14ac:dyDescent="0.25">
      <c r="AZ1654" s="398"/>
      <c r="BA1654" s="398"/>
      <c r="BB1654" s="398"/>
      <c r="BC1654" s="397"/>
      <c r="BD1654" s="397"/>
    </row>
    <row r="1655" spans="52:56" ht="11.25" customHeight="1" x14ac:dyDescent="0.25">
      <c r="AZ1655" s="398"/>
      <c r="BA1655" s="398"/>
      <c r="BB1655" s="398"/>
      <c r="BC1655" s="397"/>
      <c r="BD1655" s="397"/>
    </row>
    <row r="1656" spans="52:56" ht="11.25" customHeight="1" x14ac:dyDescent="0.25">
      <c r="AZ1656" s="398"/>
      <c r="BA1656" s="398"/>
      <c r="BB1656" s="398"/>
      <c r="BC1656" s="397"/>
      <c r="BD1656" s="397"/>
    </row>
    <row r="1657" spans="52:56" ht="11.25" customHeight="1" x14ac:dyDescent="0.25">
      <c r="AZ1657" s="398"/>
      <c r="BA1657" s="398"/>
      <c r="BB1657" s="398"/>
      <c r="BC1657" s="397"/>
      <c r="BD1657" s="397"/>
    </row>
    <row r="1658" spans="52:56" ht="11.25" customHeight="1" x14ac:dyDescent="0.25">
      <c r="AZ1658" s="398"/>
      <c r="BA1658" s="398"/>
      <c r="BB1658" s="398"/>
      <c r="BC1658" s="397"/>
      <c r="BD1658" s="397"/>
    </row>
    <row r="1659" spans="52:56" ht="11.25" customHeight="1" x14ac:dyDescent="0.25">
      <c r="AZ1659" s="398"/>
      <c r="BA1659" s="398"/>
      <c r="BB1659" s="398"/>
      <c r="BC1659" s="397"/>
      <c r="BD1659" s="397"/>
    </row>
    <row r="1660" spans="52:56" ht="11.25" customHeight="1" x14ac:dyDescent="0.25">
      <c r="AZ1660" s="398"/>
      <c r="BA1660" s="398"/>
      <c r="BB1660" s="398"/>
      <c r="BC1660" s="397"/>
      <c r="BD1660" s="397"/>
    </row>
    <row r="1661" spans="52:56" ht="11.25" customHeight="1" x14ac:dyDescent="0.25">
      <c r="AZ1661" s="398"/>
      <c r="BA1661" s="398"/>
      <c r="BB1661" s="398"/>
      <c r="BC1661" s="397"/>
      <c r="BD1661" s="397"/>
    </row>
    <row r="1662" spans="52:56" ht="11.25" customHeight="1" x14ac:dyDescent="0.25">
      <c r="AZ1662" s="398"/>
      <c r="BA1662" s="398"/>
      <c r="BB1662" s="398"/>
      <c r="BC1662" s="397"/>
      <c r="BD1662" s="397"/>
    </row>
    <row r="1663" spans="52:56" ht="11.25" customHeight="1" x14ac:dyDescent="0.25">
      <c r="AZ1663" s="398"/>
      <c r="BA1663" s="398"/>
      <c r="BB1663" s="398"/>
      <c r="BC1663" s="397"/>
      <c r="BD1663" s="397"/>
    </row>
    <row r="1664" spans="52:56" ht="11.25" customHeight="1" x14ac:dyDescent="0.25">
      <c r="AZ1664" s="398"/>
      <c r="BA1664" s="398"/>
      <c r="BB1664" s="398"/>
      <c r="BC1664" s="397"/>
      <c r="BD1664" s="397"/>
    </row>
    <row r="1665" spans="52:56" ht="11.25" customHeight="1" x14ac:dyDescent="0.25">
      <c r="AZ1665" s="398"/>
      <c r="BA1665" s="398"/>
      <c r="BB1665" s="398"/>
      <c r="BC1665" s="397"/>
      <c r="BD1665" s="397"/>
    </row>
    <row r="1666" spans="52:56" ht="11.25" customHeight="1" x14ac:dyDescent="0.25">
      <c r="AZ1666" s="398"/>
      <c r="BA1666" s="398"/>
      <c r="BB1666" s="398"/>
      <c r="BC1666" s="397"/>
      <c r="BD1666" s="397"/>
    </row>
    <row r="1667" spans="52:56" ht="11.25" customHeight="1" x14ac:dyDescent="0.25">
      <c r="AZ1667" s="398"/>
      <c r="BA1667" s="398"/>
      <c r="BB1667" s="398"/>
      <c r="BC1667" s="397"/>
      <c r="BD1667" s="397"/>
    </row>
    <row r="1668" spans="52:56" ht="11.25" customHeight="1" x14ac:dyDescent="0.25">
      <c r="AZ1668" s="398"/>
      <c r="BA1668" s="398"/>
      <c r="BB1668" s="398"/>
      <c r="BC1668" s="397"/>
      <c r="BD1668" s="397"/>
    </row>
    <row r="1669" spans="52:56" ht="11.25" customHeight="1" x14ac:dyDescent="0.25">
      <c r="AZ1669" s="398"/>
      <c r="BA1669" s="398"/>
      <c r="BB1669" s="398"/>
      <c r="BC1669" s="397"/>
      <c r="BD1669" s="397"/>
    </row>
    <row r="1670" spans="52:56" ht="11.25" customHeight="1" x14ac:dyDescent="0.25">
      <c r="AZ1670" s="398"/>
      <c r="BA1670" s="398"/>
      <c r="BB1670" s="398"/>
      <c r="BC1670" s="397"/>
      <c r="BD1670" s="397"/>
    </row>
    <row r="1671" spans="52:56" ht="11.25" customHeight="1" x14ac:dyDescent="0.25">
      <c r="AZ1671" s="398"/>
      <c r="BA1671" s="398"/>
      <c r="BB1671" s="398"/>
      <c r="BC1671" s="397"/>
      <c r="BD1671" s="397"/>
    </row>
    <row r="1672" spans="52:56" ht="11.25" customHeight="1" x14ac:dyDescent="0.25">
      <c r="AZ1672" s="398"/>
      <c r="BA1672" s="398"/>
      <c r="BB1672" s="398"/>
      <c r="BC1672" s="397"/>
      <c r="BD1672" s="397"/>
    </row>
    <row r="1673" spans="52:56" ht="11.25" customHeight="1" x14ac:dyDescent="0.25">
      <c r="AZ1673" s="398"/>
      <c r="BA1673" s="398"/>
      <c r="BB1673" s="398"/>
      <c r="BC1673" s="397"/>
      <c r="BD1673" s="397"/>
    </row>
    <row r="1674" spans="52:56" ht="11.25" customHeight="1" x14ac:dyDescent="0.25">
      <c r="AZ1674" s="398"/>
      <c r="BA1674" s="398"/>
      <c r="BB1674" s="398"/>
      <c r="BC1674" s="397"/>
      <c r="BD1674" s="397"/>
    </row>
    <row r="1675" spans="52:56" ht="11.25" customHeight="1" x14ac:dyDescent="0.25">
      <c r="AZ1675" s="398"/>
      <c r="BA1675" s="398"/>
      <c r="BB1675" s="398"/>
      <c r="BC1675" s="397"/>
      <c r="BD1675" s="397"/>
    </row>
    <row r="1676" spans="52:56" ht="11.25" customHeight="1" x14ac:dyDescent="0.25">
      <c r="AZ1676" s="398"/>
      <c r="BA1676" s="398"/>
      <c r="BB1676" s="398"/>
      <c r="BC1676" s="397"/>
      <c r="BD1676" s="397"/>
    </row>
    <row r="1677" spans="52:56" ht="11.25" customHeight="1" x14ac:dyDescent="0.25">
      <c r="AZ1677" s="398"/>
      <c r="BA1677" s="398"/>
      <c r="BB1677" s="398"/>
      <c r="BC1677" s="397"/>
      <c r="BD1677" s="397"/>
    </row>
    <row r="1678" spans="52:56" ht="11.25" customHeight="1" x14ac:dyDescent="0.25">
      <c r="AZ1678" s="398"/>
      <c r="BA1678" s="398"/>
      <c r="BB1678" s="398"/>
      <c r="BC1678" s="397"/>
      <c r="BD1678" s="397"/>
    </row>
    <row r="1679" spans="52:56" ht="11.25" customHeight="1" x14ac:dyDescent="0.25">
      <c r="AZ1679" s="398"/>
      <c r="BA1679" s="398"/>
      <c r="BB1679" s="398"/>
      <c r="BC1679" s="397"/>
      <c r="BD1679" s="397"/>
    </row>
    <row r="1680" spans="52:56" ht="11.25" customHeight="1" x14ac:dyDescent="0.25">
      <c r="AZ1680" s="398"/>
      <c r="BA1680" s="398"/>
      <c r="BB1680" s="398"/>
      <c r="BC1680" s="397"/>
      <c r="BD1680" s="397"/>
    </row>
    <row r="1681" spans="52:56" ht="11.25" customHeight="1" x14ac:dyDescent="0.25">
      <c r="AZ1681" s="398"/>
      <c r="BA1681" s="398"/>
      <c r="BB1681" s="398"/>
      <c r="BC1681" s="397"/>
      <c r="BD1681" s="397"/>
    </row>
    <row r="1682" spans="52:56" ht="11.25" customHeight="1" x14ac:dyDescent="0.25">
      <c r="AZ1682" s="398"/>
      <c r="BA1682" s="398"/>
      <c r="BB1682" s="398"/>
      <c r="BC1682" s="397"/>
      <c r="BD1682" s="397"/>
    </row>
    <row r="1683" spans="52:56" ht="11.25" customHeight="1" x14ac:dyDescent="0.25">
      <c r="AZ1683" s="398"/>
      <c r="BA1683" s="398"/>
      <c r="BB1683" s="398"/>
      <c r="BC1683" s="397"/>
      <c r="BD1683" s="397"/>
    </row>
    <row r="1684" spans="52:56" ht="11.25" customHeight="1" x14ac:dyDescent="0.25">
      <c r="AZ1684" s="398"/>
      <c r="BA1684" s="398"/>
      <c r="BB1684" s="398"/>
      <c r="BC1684" s="397"/>
      <c r="BD1684" s="397"/>
    </row>
    <row r="1685" spans="52:56" ht="11.25" customHeight="1" x14ac:dyDescent="0.25">
      <c r="AZ1685" s="398"/>
      <c r="BA1685" s="398"/>
      <c r="BB1685" s="398"/>
      <c r="BC1685" s="397"/>
      <c r="BD1685" s="397"/>
    </row>
    <row r="1686" spans="52:56" ht="11.25" customHeight="1" x14ac:dyDescent="0.25">
      <c r="AZ1686" s="398"/>
      <c r="BA1686" s="398"/>
      <c r="BB1686" s="398"/>
      <c r="BC1686" s="397"/>
      <c r="BD1686" s="397"/>
    </row>
    <row r="1687" spans="52:56" ht="11.25" customHeight="1" x14ac:dyDescent="0.25">
      <c r="AZ1687" s="398"/>
      <c r="BA1687" s="398"/>
      <c r="BB1687" s="398"/>
      <c r="BC1687" s="397"/>
      <c r="BD1687" s="397"/>
    </row>
    <row r="1688" spans="52:56" ht="11.25" customHeight="1" x14ac:dyDescent="0.25">
      <c r="AZ1688" s="398"/>
      <c r="BA1688" s="398"/>
      <c r="BB1688" s="398"/>
      <c r="BC1688" s="397"/>
      <c r="BD1688" s="397"/>
    </row>
    <row r="1689" spans="52:56" ht="11.25" customHeight="1" x14ac:dyDescent="0.25">
      <c r="AZ1689" s="398"/>
      <c r="BA1689" s="398"/>
      <c r="BB1689" s="398"/>
      <c r="BC1689" s="397"/>
      <c r="BD1689" s="397"/>
    </row>
    <row r="1690" spans="52:56" ht="11.25" customHeight="1" x14ac:dyDescent="0.25">
      <c r="AZ1690" s="398"/>
      <c r="BA1690" s="398"/>
      <c r="BB1690" s="398"/>
      <c r="BC1690" s="397"/>
      <c r="BD1690" s="397"/>
    </row>
    <row r="1691" spans="52:56" ht="11.25" customHeight="1" x14ac:dyDescent="0.25">
      <c r="AZ1691" s="398"/>
      <c r="BA1691" s="398"/>
      <c r="BB1691" s="398"/>
      <c r="BC1691" s="397"/>
      <c r="BD1691" s="397"/>
    </row>
    <row r="1692" spans="52:56" ht="11.25" customHeight="1" x14ac:dyDescent="0.25">
      <c r="AZ1692" s="398"/>
      <c r="BA1692" s="398"/>
      <c r="BB1692" s="398"/>
      <c r="BC1692" s="397"/>
      <c r="BD1692" s="397"/>
    </row>
    <row r="1693" spans="52:56" ht="11.25" customHeight="1" x14ac:dyDescent="0.25">
      <c r="AZ1693" s="398"/>
      <c r="BA1693" s="398"/>
      <c r="BB1693" s="398"/>
      <c r="BC1693" s="397"/>
      <c r="BD1693" s="397"/>
    </row>
    <row r="1694" spans="52:56" ht="11.25" customHeight="1" x14ac:dyDescent="0.25">
      <c r="AZ1694" s="398"/>
      <c r="BA1694" s="398"/>
      <c r="BB1694" s="398"/>
      <c r="BC1694" s="397"/>
      <c r="BD1694" s="397"/>
    </row>
    <row r="1695" spans="52:56" ht="11.25" customHeight="1" x14ac:dyDescent="0.25">
      <c r="AZ1695" s="398"/>
      <c r="BA1695" s="398"/>
      <c r="BB1695" s="398"/>
      <c r="BC1695" s="397"/>
      <c r="BD1695" s="397"/>
    </row>
    <row r="1696" spans="52:56" ht="11.25" customHeight="1" x14ac:dyDescent="0.25">
      <c r="AZ1696" s="398"/>
      <c r="BA1696" s="398"/>
      <c r="BB1696" s="398"/>
      <c r="BC1696" s="397"/>
      <c r="BD1696" s="397"/>
    </row>
    <row r="1697" spans="52:56" ht="11.25" customHeight="1" x14ac:dyDescent="0.25">
      <c r="AZ1697" s="398"/>
      <c r="BA1697" s="398"/>
      <c r="BB1697" s="398"/>
      <c r="BC1697" s="397"/>
      <c r="BD1697" s="397"/>
    </row>
    <row r="1698" spans="52:56" ht="11.25" customHeight="1" x14ac:dyDescent="0.25">
      <c r="AZ1698" s="398"/>
      <c r="BA1698" s="398"/>
      <c r="BB1698" s="398"/>
      <c r="BC1698" s="397"/>
      <c r="BD1698" s="397"/>
    </row>
    <row r="1699" spans="52:56" ht="11.25" customHeight="1" x14ac:dyDescent="0.25">
      <c r="AZ1699" s="398"/>
      <c r="BA1699" s="398"/>
      <c r="BB1699" s="398"/>
      <c r="BC1699" s="397"/>
      <c r="BD1699" s="397"/>
    </row>
    <row r="1700" spans="52:56" ht="11.25" customHeight="1" x14ac:dyDescent="0.25">
      <c r="AZ1700" s="398"/>
      <c r="BA1700" s="398"/>
      <c r="BB1700" s="398"/>
      <c r="BC1700" s="397"/>
      <c r="BD1700" s="397"/>
    </row>
    <row r="1701" spans="52:56" ht="11.25" customHeight="1" x14ac:dyDescent="0.25">
      <c r="AZ1701" s="398"/>
      <c r="BA1701" s="398"/>
      <c r="BB1701" s="398"/>
      <c r="BC1701" s="397"/>
      <c r="BD1701" s="397"/>
    </row>
    <row r="1702" spans="52:56" ht="11.25" customHeight="1" x14ac:dyDescent="0.25">
      <c r="AZ1702" s="398"/>
      <c r="BA1702" s="398"/>
      <c r="BB1702" s="398"/>
      <c r="BC1702" s="397"/>
      <c r="BD1702" s="397"/>
    </row>
    <row r="1703" spans="52:56" ht="11.25" customHeight="1" x14ac:dyDescent="0.25">
      <c r="AZ1703" s="398"/>
      <c r="BA1703" s="398"/>
      <c r="BB1703" s="398"/>
      <c r="BC1703" s="397"/>
      <c r="BD1703" s="397"/>
    </row>
    <row r="1704" spans="52:56" ht="11.25" customHeight="1" x14ac:dyDescent="0.25">
      <c r="AZ1704" s="398"/>
      <c r="BA1704" s="398"/>
      <c r="BB1704" s="398"/>
      <c r="BC1704" s="397"/>
      <c r="BD1704" s="397"/>
    </row>
    <row r="1705" spans="52:56" ht="11.25" customHeight="1" x14ac:dyDescent="0.25">
      <c r="AZ1705" s="398"/>
      <c r="BA1705" s="398"/>
      <c r="BB1705" s="398"/>
      <c r="BC1705" s="397"/>
      <c r="BD1705" s="397"/>
    </row>
    <row r="1706" spans="52:56" ht="11.25" customHeight="1" x14ac:dyDescent="0.25">
      <c r="AZ1706" s="398"/>
      <c r="BA1706" s="398"/>
      <c r="BB1706" s="398"/>
      <c r="BC1706" s="397"/>
      <c r="BD1706" s="397"/>
    </row>
    <row r="1707" spans="52:56" ht="11.25" customHeight="1" x14ac:dyDescent="0.25">
      <c r="AZ1707" s="398"/>
      <c r="BA1707" s="398"/>
      <c r="BB1707" s="398"/>
      <c r="BC1707" s="397"/>
      <c r="BD1707" s="397"/>
    </row>
    <row r="1708" spans="52:56" ht="11.25" customHeight="1" x14ac:dyDescent="0.25">
      <c r="AZ1708" s="398"/>
      <c r="BA1708" s="398"/>
      <c r="BB1708" s="398"/>
      <c r="BC1708" s="397"/>
      <c r="BD1708" s="397"/>
    </row>
    <row r="1709" spans="52:56" ht="11.25" customHeight="1" x14ac:dyDescent="0.25">
      <c r="AZ1709" s="398"/>
      <c r="BA1709" s="398"/>
      <c r="BB1709" s="398"/>
      <c r="BC1709" s="397"/>
      <c r="BD1709" s="397"/>
    </row>
    <row r="1710" spans="52:56" ht="11.25" customHeight="1" x14ac:dyDescent="0.25">
      <c r="AZ1710" s="398"/>
      <c r="BA1710" s="398"/>
      <c r="BB1710" s="398"/>
      <c r="BC1710" s="397"/>
      <c r="BD1710" s="397"/>
    </row>
    <row r="1711" spans="52:56" ht="11.25" customHeight="1" x14ac:dyDescent="0.25">
      <c r="AZ1711" s="398"/>
      <c r="BA1711" s="398"/>
      <c r="BB1711" s="398"/>
      <c r="BC1711" s="397"/>
      <c r="BD1711" s="397"/>
    </row>
    <row r="1712" spans="52:56" ht="11.25" customHeight="1" x14ac:dyDescent="0.25">
      <c r="AZ1712" s="398"/>
      <c r="BA1712" s="398"/>
      <c r="BB1712" s="398"/>
      <c r="BC1712" s="397"/>
      <c r="BD1712" s="397"/>
    </row>
    <row r="1713" spans="52:56" ht="11.25" customHeight="1" x14ac:dyDescent="0.25">
      <c r="AZ1713" s="398"/>
      <c r="BA1713" s="398"/>
      <c r="BB1713" s="398"/>
      <c r="BC1713" s="397"/>
      <c r="BD1713" s="397"/>
    </row>
    <row r="1714" spans="52:56" ht="11.25" customHeight="1" x14ac:dyDescent="0.25">
      <c r="AZ1714" s="398"/>
      <c r="BA1714" s="398"/>
      <c r="BB1714" s="398"/>
      <c r="BC1714" s="397"/>
      <c r="BD1714" s="397"/>
    </row>
    <row r="1715" spans="52:56" ht="11.25" customHeight="1" x14ac:dyDescent="0.25">
      <c r="AZ1715" s="398"/>
      <c r="BA1715" s="398"/>
      <c r="BB1715" s="398"/>
      <c r="BC1715" s="397"/>
      <c r="BD1715" s="397"/>
    </row>
    <row r="1716" spans="52:56" ht="11.25" customHeight="1" x14ac:dyDescent="0.25">
      <c r="AZ1716" s="398"/>
      <c r="BA1716" s="398"/>
      <c r="BB1716" s="398"/>
      <c r="BC1716" s="397"/>
      <c r="BD1716" s="397"/>
    </row>
    <row r="1717" spans="52:56" ht="11.25" customHeight="1" x14ac:dyDescent="0.25">
      <c r="AZ1717" s="398"/>
      <c r="BA1717" s="398"/>
      <c r="BB1717" s="398"/>
      <c r="BC1717" s="397"/>
      <c r="BD1717" s="397"/>
    </row>
    <row r="1718" spans="52:56" ht="11.25" customHeight="1" x14ac:dyDescent="0.25">
      <c r="AZ1718" s="398"/>
      <c r="BA1718" s="398"/>
      <c r="BB1718" s="398"/>
      <c r="BC1718" s="397"/>
      <c r="BD1718" s="397"/>
    </row>
    <row r="1719" spans="52:56" ht="11.25" customHeight="1" x14ac:dyDescent="0.25">
      <c r="AZ1719" s="398"/>
      <c r="BA1719" s="398"/>
      <c r="BB1719" s="398"/>
      <c r="BC1719" s="397"/>
      <c r="BD1719" s="397"/>
    </row>
    <row r="1720" spans="52:56" ht="11.25" customHeight="1" x14ac:dyDescent="0.25">
      <c r="AZ1720" s="398"/>
      <c r="BA1720" s="398"/>
      <c r="BB1720" s="398"/>
      <c r="BC1720" s="397"/>
      <c r="BD1720" s="397"/>
    </row>
    <row r="1721" spans="52:56" ht="11.25" customHeight="1" x14ac:dyDescent="0.25">
      <c r="AZ1721" s="398"/>
      <c r="BA1721" s="398"/>
      <c r="BB1721" s="398"/>
      <c r="BC1721" s="397"/>
      <c r="BD1721" s="397"/>
    </row>
    <row r="1722" spans="52:56" ht="11.25" customHeight="1" x14ac:dyDescent="0.25">
      <c r="AZ1722" s="398"/>
      <c r="BA1722" s="398"/>
      <c r="BB1722" s="398"/>
      <c r="BC1722" s="397"/>
      <c r="BD1722" s="397"/>
    </row>
    <row r="1723" spans="52:56" ht="11.25" customHeight="1" x14ac:dyDescent="0.25">
      <c r="AZ1723" s="398"/>
      <c r="BA1723" s="398"/>
      <c r="BB1723" s="398"/>
      <c r="BC1723" s="397"/>
      <c r="BD1723" s="397"/>
    </row>
    <row r="1724" spans="52:56" ht="11.25" customHeight="1" x14ac:dyDescent="0.25">
      <c r="AZ1724" s="398"/>
      <c r="BA1724" s="398"/>
      <c r="BB1724" s="398"/>
      <c r="BC1724" s="397"/>
      <c r="BD1724" s="397"/>
    </row>
    <row r="1725" spans="52:56" ht="11.25" customHeight="1" x14ac:dyDescent="0.25">
      <c r="AZ1725" s="398"/>
      <c r="BA1725" s="398"/>
      <c r="BB1725" s="398"/>
      <c r="BC1725" s="397"/>
      <c r="BD1725" s="397"/>
    </row>
    <row r="1726" spans="52:56" ht="11.25" customHeight="1" x14ac:dyDescent="0.25">
      <c r="AZ1726" s="398"/>
      <c r="BA1726" s="398"/>
      <c r="BB1726" s="398"/>
      <c r="BC1726" s="397"/>
      <c r="BD1726" s="397"/>
    </row>
    <row r="1727" spans="52:56" ht="11.25" customHeight="1" x14ac:dyDescent="0.25">
      <c r="AZ1727" s="398"/>
      <c r="BA1727" s="398"/>
      <c r="BB1727" s="398"/>
      <c r="BC1727" s="397"/>
      <c r="BD1727" s="397"/>
    </row>
    <row r="1728" spans="52:56" ht="11.25" customHeight="1" x14ac:dyDescent="0.25">
      <c r="AZ1728" s="398"/>
      <c r="BA1728" s="398"/>
      <c r="BB1728" s="398"/>
      <c r="BC1728" s="397"/>
      <c r="BD1728" s="397"/>
    </row>
    <row r="1729" spans="52:56" ht="11.25" customHeight="1" x14ac:dyDescent="0.25">
      <c r="AZ1729" s="398"/>
      <c r="BA1729" s="398"/>
      <c r="BB1729" s="398"/>
      <c r="BC1729" s="397"/>
      <c r="BD1729" s="397"/>
    </row>
    <row r="1730" spans="52:56" ht="11.25" customHeight="1" x14ac:dyDescent="0.25">
      <c r="AZ1730" s="398"/>
      <c r="BA1730" s="398"/>
      <c r="BB1730" s="398"/>
      <c r="BC1730" s="397"/>
      <c r="BD1730" s="397"/>
    </row>
    <row r="1731" spans="52:56" ht="11.25" customHeight="1" x14ac:dyDescent="0.25">
      <c r="AZ1731" s="398"/>
      <c r="BA1731" s="398"/>
      <c r="BB1731" s="398"/>
      <c r="BC1731" s="397"/>
      <c r="BD1731" s="397"/>
    </row>
    <row r="1732" spans="52:56" ht="11.25" customHeight="1" x14ac:dyDescent="0.25">
      <c r="AZ1732" s="398"/>
      <c r="BA1732" s="398"/>
      <c r="BB1732" s="398"/>
      <c r="BC1732" s="397"/>
      <c r="BD1732" s="397"/>
    </row>
    <row r="1733" spans="52:56" ht="11.25" customHeight="1" x14ac:dyDescent="0.25">
      <c r="AZ1733" s="398"/>
      <c r="BA1733" s="398"/>
      <c r="BB1733" s="398"/>
      <c r="BC1733" s="397"/>
      <c r="BD1733" s="397"/>
    </row>
    <row r="1734" spans="52:56" ht="11.25" customHeight="1" x14ac:dyDescent="0.25">
      <c r="AZ1734" s="398"/>
      <c r="BA1734" s="398"/>
      <c r="BB1734" s="398"/>
      <c r="BC1734" s="397"/>
      <c r="BD1734" s="397"/>
    </row>
    <row r="1735" spans="52:56" ht="11.25" customHeight="1" x14ac:dyDescent="0.25">
      <c r="AZ1735" s="398"/>
      <c r="BA1735" s="398"/>
      <c r="BB1735" s="398"/>
      <c r="BC1735" s="397"/>
      <c r="BD1735" s="397"/>
    </row>
    <row r="1736" spans="52:56" ht="11.25" customHeight="1" x14ac:dyDescent="0.25">
      <c r="AZ1736" s="398"/>
      <c r="BA1736" s="398"/>
      <c r="BB1736" s="398"/>
      <c r="BC1736" s="397"/>
      <c r="BD1736" s="397"/>
    </row>
    <row r="1737" spans="52:56" ht="11.25" customHeight="1" x14ac:dyDescent="0.25">
      <c r="AZ1737" s="398"/>
      <c r="BA1737" s="398"/>
      <c r="BB1737" s="398"/>
      <c r="BC1737" s="397"/>
      <c r="BD1737" s="397"/>
    </row>
    <row r="1738" spans="52:56" ht="11.25" customHeight="1" x14ac:dyDescent="0.25">
      <c r="AZ1738" s="398"/>
      <c r="BA1738" s="398"/>
      <c r="BB1738" s="398"/>
      <c r="BC1738" s="397"/>
      <c r="BD1738" s="397"/>
    </row>
    <row r="1739" spans="52:56" ht="11.25" customHeight="1" x14ac:dyDescent="0.25">
      <c r="AZ1739" s="398"/>
      <c r="BA1739" s="398"/>
      <c r="BB1739" s="398"/>
      <c r="BC1739" s="397"/>
      <c r="BD1739" s="397"/>
    </row>
    <row r="1740" spans="52:56" ht="11.25" customHeight="1" x14ac:dyDescent="0.25">
      <c r="AZ1740" s="398"/>
      <c r="BA1740" s="398"/>
      <c r="BB1740" s="398"/>
      <c r="BC1740" s="397"/>
      <c r="BD1740" s="397"/>
    </row>
    <row r="1741" spans="52:56" ht="11.25" customHeight="1" x14ac:dyDescent="0.25">
      <c r="AZ1741" s="398"/>
      <c r="BA1741" s="398"/>
      <c r="BB1741" s="398"/>
      <c r="BC1741" s="397"/>
      <c r="BD1741" s="397"/>
    </row>
    <row r="1742" spans="52:56" ht="11.25" customHeight="1" x14ac:dyDescent="0.25">
      <c r="AZ1742" s="398"/>
      <c r="BA1742" s="398"/>
      <c r="BB1742" s="398"/>
      <c r="BC1742" s="397"/>
      <c r="BD1742" s="397"/>
    </row>
    <row r="1743" spans="52:56" ht="11.25" customHeight="1" x14ac:dyDescent="0.25">
      <c r="AZ1743" s="398"/>
      <c r="BA1743" s="398"/>
      <c r="BB1743" s="398"/>
      <c r="BC1743" s="397"/>
      <c r="BD1743" s="397"/>
    </row>
    <row r="1744" spans="52:56" ht="11.25" customHeight="1" x14ac:dyDescent="0.25">
      <c r="AZ1744" s="398"/>
      <c r="BA1744" s="398"/>
      <c r="BB1744" s="398"/>
      <c r="BC1744" s="397"/>
      <c r="BD1744" s="397"/>
    </row>
    <row r="1745" spans="52:56" ht="11.25" customHeight="1" x14ac:dyDescent="0.25">
      <c r="AZ1745" s="398"/>
      <c r="BA1745" s="398"/>
      <c r="BB1745" s="398"/>
      <c r="BC1745" s="397"/>
      <c r="BD1745" s="397"/>
    </row>
    <row r="1746" spans="52:56" ht="11.25" customHeight="1" x14ac:dyDescent="0.25">
      <c r="AZ1746" s="398"/>
      <c r="BA1746" s="398"/>
      <c r="BB1746" s="398"/>
      <c r="BC1746" s="397"/>
      <c r="BD1746" s="397"/>
    </row>
    <row r="1747" spans="52:56" ht="11.25" customHeight="1" x14ac:dyDescent="0.25">
      <c r="AZ1747" s="398"/>
      <c r="BA1747" s="398"/>
      <c r="BB1747" s="398"/>
      <c r="BC1747" s="397"/>
      <c r="BD1747" s="397"/>
    </row>
    <row r="1748" spans="52:56" ht="11.25" customHeight="1" x14ac:dyDescent="0.25">
      <c r="AZ1748" s="398"/>
      <c r="BA1748" s="398"/>
      <c r="BB1748" s="398"/>
      <c r="BC1748" s="397"/>
      <c r="BD1748" s="397"/>
    </row>
    <row r="1749" spans="52:56" ht="11.25" customHeight="1" x14ac:dyDescent="0.25">
      <c r="AZ1749" s="398"/>
      <c r="BA1749" s="398"/>
      <c r="BB1749" s="398"/>
      <c r="BC1749" s="397"/>
      <c r="BD1749" s="397"/>
    </row>
    <row r="1750" spans="52:56" ht="11.25" customHeight="1" x14ac:dyDescent="0.25">
      <c r="AZ1750" s="398"/>
      <c r="BA1750" s="398"/>
      <c r="BB1750" s="398"/>
      <c r="BC1750" s="397"/>
      <c r="BD1750" s="397"/>
    </row>
    <row r="1751" spans="52:56" ht="11.25" customHeight="1" x14ac:dyDescent="0.25">
      <c r="AZ1751" s="398"/>
      <c r="BA1751" s="398"/>
      <c r="BB1751" s="398"/>
      <c r="BC1751" s="397"/>
      <c r="BD1751" s="397"/>
    </row>
    <row r="1752" spans="52:56" ht="11.25" customHeight="1" x14ac:dyDescent="0.25">
      <c r="AZ1752" s="398"/>
      <c r="BA1752" s="398"/>
      <c r="BB1752" s="398"/>
      <c r="BC1752" s="397"/>
      <c r="BD1752" s="397"/>
    </row>
    <row r="1753" spans="52:56" ht="11.25" customHeight="1" x14ac:dyDescent="0.25">
      <c r="AZ1753" s="398"/>
      <c r="BA1753" s="398"/>
      <c r="BB1753" s="398"/>
      <c r="BC1753" s="397"/>
      <c r="BD1753" s="397"/>
    </row>
    <row r="1754" spans="52:56" ht="11.25" customHeight="1" x14ac:dyDescent="0.25">
      <c r="AZ1754" s="398"/>
      <c r="BA1754" s="398"/>
      <c r="BB1754" s="398"/>
      <c r="BC1754" s="397"/>
      <c r="BD1754" s="397"/>
    </row>
    <row r="1755" spans="52:56" ht="11.25" customHeight="1" x14ac:dyDescent="0.25">
      <c r="AZ1755" s="398"/>
      <c r="BA1755" s="398"/>
      <c r="BB1755" s="398"/>
      <c r="BC1755" s="397"/>
      <c r="BD1755" s="397"/>
    </row>
    <row r="1756" spans="52:56" ht="11.25" customHeight="1" x14ac:dyDescent="0.25">
      <c r="AZ1756" s="398"/>
      <c r="BA1756" s="398"/>
      <c r="BB1756" s="398"/>
      <c r="BC1756" s="397"/>
      <c r="BD1756" s="397"/>
    </row>
    <row r="1757" spans="52:56" ht="11.25" customHeight="1" x14ac:dyDescent="0.25">
      <c r="AZ1757" s="398"/>
      <c r="BA1757" s="398"/>
      <c r="BB1757" s="398"/>
      <c r="BC1757" s="397"/>
      <c r="BD1757" s="397"/>
    </row>
    <row r="1758" spans="52:56" ht="11.25" customHeight="1" x14ac:dyDescent="0.25">
      <c r="AZ1758" s="398"/>
      <c r="BA1758" s="398"/>
      <c r="BB1758" s="398"/>
      <c r="BC1758" s="397"/>
      <c r="BD1758" s="397"/>
    </row>
    <row r="1759" spans="52:56" ht="11.25" customHeight="1" x14ac:dyDescent="0.25">
      <c r="AZ1759" s="398"/>
      <c r="BA1759" s="398"/>
      <c r="BB1759" s="398"/>
      <c r="BC1759" s="397"/>
      <c r="BD1759" s="397"/>
    </row>
    <row r="1760" spans="52:56" ht="11.25" customHeight="1" x14ac:dyDescent="0.25">
      <c r="AZ1760" s="398"/>
      <c r="BA1760" s="398"/>
      <c r="BB1760" s="398"/>
      <c r="BC1760" s="397"/>
      <c r="BD1760" s="397"/>
    </row>
    <row r="1761" spans="52:56" ht="11.25" customHeight="1" x14ac:dyDescent="0.25">
      <c r="AZ1761" s="398"/>
      <c r="BA1761" s="398"/>
      <c r="BB1761" s="398"/>
      <c r="BC1761" s="397"/>
      <c r="BD1761" s="397"/>
    </row>
    <row r="1762" spans="52:56" ht="11.25" customHeight="1" x14ac:dyDescent="0.25">
      <c r="AZ1762" s="398"/>
      <c r="BA1762" s="398"/>
      <c r="BB1762" s="398"/>
      <c r="BC1762" s="397"/>
      <c r="BD1762" s="397"/>
    </row>
    <row r="1763" spans="52:56" ht="11.25" customHeight="1" x14ac:dyDescent="0.25">
      <c r="AZ1763" s="398"/>
      <c r="BA1763" s="398"/>
      <c r="BB1763" s="398"/>
      <c r="BC1763" s="397"/>
      <c r="BD1763" s="397"/>
    </row>
    <row r="1764" spans="52:56" ht="11.25" customHeight="1" x14ac:dyDescent="0.25">
      <c r="AZ1764" s="398"/>
      <c r="BA1764" s="398"/>
      <c r="BB1764" s="398"/>
      <c r="BC1764" s="397"/>
      <c r="BD1764" s="397"/>
    </row>
    <row r="1765" spans="52:56" ht="11.25" customHeight="1" x14ac:dyDescent="0.25">
      <c r="AZ1765" s="398"/>
      <c r="BA1765" s="398"/>
      <c r="BB1765" s="398"/>
      <c r="BC1765" s="397"/>
      <c r="BD1765" s="397"/>
    </row>
    <row r="1766" spans="52:56" ht="11.25" customHeight="1" x14ac:dyDescent="0.25">
      <c r="AZ1766" s="398"/>
      <c r="BA1766" s="398"/>
      <c r="BB1766" s="398"/>
      <c r="BC1766" s="397"/>
      <c r="BD1766" s="397"/>
    </row>
    <row r="1767" spans="52:56" ht="11.25" customHeight="1" x14ac:dyDescent="0.25">
      <c r="AZ1767" s="398"/>
      <c r="BA1767" s="398"/>
      <c r="BB1767" s="398"/>
      <c r="BC1767" s="397"/>
      <c r="BD1767" s="397"/>
    </row>
    <row r="1768" spans="52:56" ht="11.25" customHeight="1" x14ac:dyDescent="0.25">
      <c r="AZ1768" s="398"/>
      <c r="BA1768" s="398"/>
      <c r="BB1768" s="398"/>
      <c r="BC1768" s="397"/>
      <c r="BD1768" s="397"/>
    </row>
    <row r="1769" spans="52:56" ht="11.25" customHeight="1" x14ac:dyDescent="0.25">
      <c r="AZ1769" s="398"/>
      <c r="BA1769" s="398"/>
      <c r="BB1769" s="398"/>
      <c r="BC1769" s="397"/>
      <c r="BD1769" s="397"/>
    </row>
    <row r="1770" spans="52:56" ht="11.25" customHeight="1" x14ac:dyDescent="0.25">
      <c r="AZ1770" s="398"/>
      <c r="BA1770" s="398"/>
      <c r="BB1770" s="398"/>
      <c r="BC1770" s="397"/>
      <c r="BD1770" s="397"/>
    </row>
    <row r="1771" spans="52:56" ht="11.25" customHeight="1" x14ac:dyDescent="0.25">
      <c r="AZ1771" s="398"/>
      <c r="BA1771" s="398"/>
      <c r="BB1771" s="398"/>
      <c r="BC1771" s="397"/>
      <c r="BD1771" s="397"/>
    </row>
    <row r="1772" spans="52:56" ht="11.25" customHeight="1" x14ac:dyDescent="0.25">
      <c r="AZ1772" s="398"/>
      <c r="BA1772" s="398"/>
      <c r="BB1772" s="398"/>
      <c r="BC1772" s="397"/>
      <c r="BD1772" s="397"/>
    </row>
    <row r="1773" spans="52:56" ht="11.25" customHeight="1" x14ac:dyDescent="0.25">
      <c r="AZ1773" s="398"/>
      <c r="BA1773" s="398"/>
      <c r="BB1773" s="398"/>
      <c r="BC1773" s="397"/>
      <c r="BD1773" s="397"/>
    </row>
    <row r="1774" spans="52:56" ht="11.25" customHeight="1" x14ac:dyDescent="0.25">
      <c r="AZ1774" s="398"/>
      <c r="BA1774" s="398"/>
      <c r="BB1774" s="398"/>
      <c r="BC1774" s="397"/>
      <c r="BD1774" s="397"/>
    </row>
    <row r="1775" spans="52:56" ht="11.25" customHeight="1" x14ac:dyDescent="0.25">
      <c r="AZ1775" s="398"/>
      <c r="BA1775" s="398"/>
      <c r="BB1775" s="398"/>
      <c r="BC1775" s="397"/>
      <c r="BD1775" s="397"/>
    </row>
    <row r="1776" spans="52:56" ht="11.25" customHeight="1" x14ac:dyDescent="0.25">
      <c r="AZ1776" s="398"/>
      <c r="BA1776" s="398"/>
      <c r="BB1776" s="398"/>
      <c r="BC1776" s="397"/>
      <c r="BD1776" s="397"/>
    </row>
    <row r="1777" spans="52:56" ht="11.25" customHeight="1" x14ac:dyDescent="0.25">
      <c r="AZ1777" s="398"/>
      <c r="BA1777" s="398"/>
      <c r="BB1777" s="398"/>
      <c r="BC1777" s="397"/>
      <c r="BD1777" s="397"/>
    </row>
    <row r="1778" spans="52:56" ht="11.25" customHeight="1" x14ac:dyDescent="0.25">
      <c r="AZ1778" s="398"/>
      <c r="BA1778" s="398"/>
      <c r="BB1778" s="398"/>
      <c r="BC1778" s="397"/>
      <c r="BD1778" s="397"/>
    </row>
    <row r="1779" spans="52:56" ht="11.25" customHeight="1" x14ac:dyDescent="0.25">
      <c r="AZ1779" s="398"/>
      <c r="BA1779" s="398"/>
      <c r="BB1779" s="398"/>
      <c r="BC1779" s="397"/>
      <c r="BD1779" s="397"/>
    </row>
    <row r="1780" spans="52:56" ht="11.25" customHeight="1" x14ac:dyDescent="0.25">
      <c r="AZ1780" s="398"/>
      <c r="BA1780" s="398"/>
      <c r="BB1780" s="398"/>
      <c r="BC1780" s="397"/>
      <c r="BD1780" s="397"/>
    </row>
    <row r="1781" spans="52:56" ht="11.25" customHeight="1" x14ac:dyDescent="0.25">
      <c r="AZ1781" s="398"/>
      <c r="BA1781" s="398"/>
      <c r="BB1781" s="398"/>
      <c r="BC1781" s="397"/>
      <c r="BD1781" s="397"/>
    </row>
    <row r="1782" spans="52:56" ht="11.25" customHeight="1" x14ac:dyDescent="0.25">
      <c r="AZ1782" s="398"/>
      <c r="BA1782" s="398"/>
      <c r="BB1782" s="398"/>
      <c r="BC1782" s="397"/>
      <c r="BD1782" s="397"/>
    </row>
    <row r="1783" spans="52:56" ht="11.25" customHeight="1" x14ac:dyDescent="0.25">
      <c r="AZ1783" s="398"/>
      <c r="BA1783" s="398"/>
      <c r="BB1783" s="398"/>
      <c r="BC1783" s="397"/>
      <c r="BD1783" s="397"/>
    </row>
    <row r="1784" spans="52:56" ht="11.25" customHeight="1" x14ac:dyDescent="0.25">
      <c r="AZ1784" s="398"/>
      <c r="BA1784" s="398"/>
      <c r="BB1784" s="398"/>
      <c r="BC1784" s="397"/>
      <c r="BD1784" s="397"/>
    </row>
    <row r="1785" spans="52:56" ht="11.25" customHeight="1" x14ac:dyDescent="0.25">
      <c r="AZ1785" s="398"/>
      <c r="BA1785" s="398"/>
      <c r="BB1785" s="398"/>
      <c r="BC1785" s="397"/>
      <c r="BD1785" s="397"/>
    </row>
    <row r="1786" spans="52:56" ht="11.25" customHeight="1" x14ac:dyDescent="0.25">
      <c r="AZ1786" s="398"/>
      <c r="BA1786" s="398"/>
      <c r="BB1786" s="398"/>
      <c r="BC1786" s="397"/>
      <c r="BD1786" s="397"/>
    </row>
    <row r="1787" spans="52:56" ht="11.25" customHeight="1" x14ac:dyDescent="0.25">
      <c r="AZ1787" s="398"/>
      <c r="BA1787" s="398"/>
      <c r="BB1787" s="398"/>
      <c r="BC1787" s="397"/>
      <c r="BD1787" s="397"/>
    </row>
    <row r="1788" spans="52:56" ht="11.25" customHeight="1" x14ac:dyDescent="0.25">
      <c r="AZ1788" s="398"/>
      <c r="BA1788" s="398"/>
      <c r="BB1788" s="398"/>
      <c r="BC1788" s="397"/>
      <c r="BD1788" s="397"/>
    </row>
    <row r="1789" spans="52:56" ht="11.25" customHeight="1" x14ac:dyDescent="0.25">
      <c r="AZ1789" s="398"/>
      <c r="BA1789" s="398"/>
      <c r="BB1789" s="398"/>
      <c r="BC1789" s="397"/>
      <c r="BD1789" s="397"/>
    </row>
    <row r="1790" spans="52:56" ht="11.25" customHeight="1" x14ac:dyDescent="0.25">
      <c r="AZ1790" s="398"/>
      <c r="BA1790" s="398"/>
      <c r="BB1790" s="398"/>
      <c r="BC1790" s="397"/>
      <c r="BD1790" s="397"/>
    </row>
    <row r="1791" spans="52:56" ht="11.25" customHeight="1" x14ac:dyDescent="0.25">
      <c r="AZ1791" s="398"/>
      <c r="BA1791" s="398"/>
      <c r="BB1791" s="398"/>
      <c r="BC1791" s="397"/>
      <c r="BD1791" s="397"/>
    </row>
    <row r="1792" spans="52:56" ht="11.25" customHeight="1" x14ac:dyDescent="0.25">
      <c r="AZ1792" s="398"/>
      <c r="BA1792" s="398"/>
      <c r="BB1792" s="398"/>
      <c r="BC1792" s="397"/>
      <c r="BD1792" s="397"/>
    </row>
    <row r="1793" spans="52:56" ht="11.25" customHeight="1" x14ac:dyDescent="0.25">
      <c r="AZ1793" s="398"/>
      <c r="BA1793" s="398"/>
      <c r="BB1793" s="398"/>
      <c r="BC1793" s="397"/>
      <c r="BD1793" s="397"/>
    </row>
    <row r="1794" spans="52:56" ht="11.25" customHeight="1" x14ac:dyDescent="0.25">
      <c r="AZ1794" s="398"/>
      <c r="BA1794" s="398"/>
      <c r="BB1794" s="398"/>
      <c r="BC1794" s="397"/>
      <c r="BD1794" s="397"/>
    </row>
    <row r="1795" spans="52:56" ht="11.25" customHeight="1" x14ac:dyDescent="0.25">
      <c r="AZ1795" s="398"/>
      <c r="BA1795" s="398"/>
      <c r="BB1795" s="398"/>
      <c r="BC1795" s="397"/>
      <c r="BD1795" s="397"/>
    </row>
    <row r="1796" spans="52:56" ht="11.25" customHeight="1" x14ac:dyDescent="0.25">
      <c r="AZ1796" s="398"/>
      <c r="BA1796" s="398"/>
      <c r="BB1796" s="398"/>
      <c r="BC1796" s="397"/>
      <c r="BD1796" s="397"/>
    </row>
    <row r="1797" spans="52:56" ht="11.25" customHeight="1" x14ac:dyDescent="0.25">
      <c r="AZ1797" s="398"/>
      <c r="BA1797" s="398"/>
      <c r="BB1797" s="398"/>
      <c r="BC1797" s="397"/>
      <c r="BD1797" s="397"/>
    </row>
    <row r="1798" spans="52:56" ht="11.25" customHeight="1" x14ac:dyDescent="0.25">
      <c r="AZ1798" s="398"/>
      <c r="BA1798" s="398"/>
      <c r="BB1798" s="398"/>
      <c r="BC1798" s="397"/>
      <c r="BD1798" s="397"/>
    </row>
    <row r="1799" spans="52:56" ht="11.25" customHeight="1" x14ac:dyDescent="0.25">
      <c r="AZ1799" s="398"/>
      <c r="BA1799" s="398"/>
      <c r="BB1799" s="398"/>
      <c r="BC1799" s="397"/>
      <c r="BD1799" s="397"/>
    </row>
    <row r="1800" spans="52:56" ht="11.25" customHeight="1" x14ac:dyDescent="0.25">
      <c r="AZ1800" s="398"/>
      <c r="BA1800" s="398"/>
      <c r="BB1800" s="398"/>
      <c r="BC1800" s="397"/>
      <c r="BD1800" s="397"/>
    </row>
    <row r="1801" spans="52:56" ht="11.25" customHeight="1" x14ac:dyDescent="0.25">
      <c r="AZ1801" s="398"/>
      <c r="BA1801" s="398"/>
      <c r="BB1801" s="398"/>
      <c r="BC1801" s="397"/>
      <c r="BD1801" s="397"/>
    </row>
    <row r="1802" spans="52:56" ht="11.25" customHeight="1" x14ac:dyDescent="0.25">
      <c r="AZ1802" s="398"/>
      <c r="BA1802" s="398"/>
      <c r="BB1802" s="398"/>
      <c r="BC1802" s="397"/>
      <c r="BD1802" s="397"/>
    </row>
    <row r="1803" spans="52:56" ht="11.25" customHeight="1" x14ac:dyDescent="0.25">
      <c r="AZ1803" s="398"/>
      <c r="BA1803" s="398"/>
      <c r="BB1803" s="398"/>
      <c r="BC1803" s="397"/>
      <c r="BD1803" s="397"/>
    </row>
    <row r="1804" spans="52:56" ht="11.25" customHeight="1" x14ac:dyDescent="0.25">
      <c r="AZ1804" s="398"/>
      <c r="BA1804" s="398"/>
      <c r="BB1804" s="398"/>
      <c r="BC1804" s="397"/>
      <c r="BD1804" s="397"/>
    </row>
    <row r="1805" spans="52:56" ht="11.25" customHeight="1" x14ac:dyDescent="0.25">
      <c r="AZ1805" s="398"/>
      <c r="BA1805" s="398"/>
      <c r="BB1805" s="398"/>
      <c r="BC1805" s="397"/>
      <c r="BD1805" s="397"/>
    </row>
    <row r="1806" spans="52:56" ht="11.25" customHeight="1" x14ac:dyDescent="0.25">
      <c r="AZ1806" s="398"/>
      <c r="BA1806" s="398"/>
      <c r="BB1806" s="398"/>
      <c r="BC1806" s="397"/>
      <c r="BD1806" s="397"/>
    </row>
    <row r="1807" spans="52:56" ht="11.25" customHeight="1" x14ac:dyDescent="0.25">
      <c r="AZ1807" s="398"/>
      <c r="BA1807" s="398"/>
      <c r="BB1807" s="398"/>
      <c r="BC1807" s="397"/>
      <c r="BD1807" s="397"/>
    </row>
    <row r="1808" spans="52:56" ht="11.25" customHeight="1" x14ac:dyDescent="0.25">
      <c r="AZ1808" s="398"/>
      <c r="BA1808" s="398"/>
      <c r="BB1808" s="398"/>
      <c r="BC1808" s="397"/>
      <c r="BD1808" s="397"/>
    </row>
    <row r="1809" spans="52:56" ht="11.25" customHeight="1" x14ac:dyDescent="0.25">
      <c r="AZ1809" s="398"/>
      <c r="BA1809" s="398"/>
      <c r="BB1809" s="398"/>
      <c r="BC1809" s="397"/>
      <c r="BD1809" s="397"/>
    </row>
    <row r="1810" spans="52:56" ht="11.25" customHeight="1" x14ac:dyDescent="0.25">
      <c r="AZ1810" s="398"/>
      <c r="BA1810" s="398"/>
      <c r="BB1810" s="398"/>
      <c r="BC1810" s="397"/>
      <c r="BD1810" s="397"/>
    </row>
    <row r="1811" spans="52:56" ht="11.25" customHeight="1" x14ac:dyDescent="0.25">
      <c r="AZ1811" s="398"/>
      <c r="BA1811" s="398"/>
      <c r="BB1811" s="398"/>
      <c r="BC1811" s="397"/>
      <c r="BD1811" s="397"/>
    </row>
    <row r="1812" spans="52:56" ht="11.25" customHeight="1" x14ac:dyDescent="0.25">
      <c r="AZ1812" s="398"/>
      <c r="BA1812" s="398"/>
      <c r="BB1812" s="398"/>
      <c r="BC1812" s="397"/>
      <c r="BD1812" s="397"/>
    </row>
    <row r="1813" spans="52:56" ht="11.25" customHeight="1" x14ac:dyDescent="0.25">
      <c r="AZ1813" s="398"/>
      <c r="BA1813" s="398"/>
      <c r="BB1813" s="398"/>
      <c r="BC1813" s="397"/>
      <c r="BD1813" s="397"/>
    </row>
    <row r="1814" spans="52:56" ht="11.25" customHeight="1" x14ac:dyDescent="0.25">
      <c r="AZ1814" s="398"/>
      <c r="BA1814" s="398"/>
      <c r="BB1814" s="398"/>
      <c r="BC1814" s="397"/>
      <c r="BD1814" s="397"/>
    </row>
    <row r="1815" spans="52:56" ht="11.25" customHeight="1" x14ac:dyDescent="0.25">
      <c r="AZ1815" s="398"/>
      <c r="BA1815" s="398"/>
      <c r="BB1815" s="398"/>
      <c r="BC1815" s="397"/>
      <c r="BD1815" s="397"/>
    </row>
    <row r="1816" spans="52:56" ht="11.25" customHeight="1" x14ac:dyDescent="0.25">
      <c r="AZ1816" s="398"/>
      <c r="BA1816" s="398"/>
      <c r="BB1816" s="398"/>
      <c r="BC1816" s="397"/>
      <c r="BD1816" s="397"/>
    </row>
    <row r="1817" spans="52:56" ht="11.25" customHeight="1" x14ac:dyDescent="0.25">
      <c r="AZ1817" s="398"/>
      <c r="BA1817" s="398"/>
      <c r="BB1817" s="398"/>
      <c r="BC1817" s="397"/>
      <c r="BD1817" s="397"/>
    </row>
    <row r="1818" spans="52:56" ht="11.25" customHeight="1" x14ac:dyDescent="0.25">
      <c r="AZ1818" s="398"/>
      <c r="BA1818" s="398"/>
      <c r="BB1818" s="398"/>
      <c r="BC1818" s="397"/>
      <c r="BD1818" s="397"/>
    </row>
    <row r="1819" spans="52:56" ht="11.25" customHeight="1" x14ac:dyDescent="0.25">
      <c r="AZ1819" s="398"/>
      <c r="BA1819" s="398"/>
      <c r="BB1819" s="398"/>
      <c r="BC1819" s="397"/>
      <c r="BD1819" s="397"/>
    </row>
    <row r="1820" spans="52:56" ht="11.25" customHeight="1" x14ac:dyDescent="0.25">
      <c r="AZ1820" s="398"/>
      <c r="BA1820" s="398"/>
      <c r="BB1820" s="398"/>
      <c r="BC1820" s="397"/>
      <c r="BD1820" s="397"/>
    </row>
    <row r="1821" spans="52:56" ht="11.25" customHeight="1" x14ac:dyDescent="0.25">
      <c r="AZ1821" s="398"/>
      <c r="BA1821" s="398"/>
      <c r="BB1821" s="398"/>
      <c r="BC1821" s="397"/>
      <c r="BD1821" s="397"/>
    </row>
    <row r="1822" spans="52:56" ht="11.25" customHeight="1" x14ac:dyDescent="0.25">
      <c r="AZ1822" s="398"/>
      <c r="BA1822" s="398"/>
      <c r="BB1822" s="398"/>
      <c r="BC1822" s="397"/>
      <c r="BD1822" s="397"/>
    </row>
    <row r="1823" spans="52:56" ht="11.25" customHeight="1" x14ac:dyDescent="0.25">
      <c r="AZ1823" s="398"/>
      <c r="BA1823" s="398"/>
      <c r="BB1823" s="398"/>
      <c r="BC1823" s="397"/>
      <c r="BD1823" s="397"/>
    </row>
    <row r="1824" spans="52:56" ht="11.25" customHeight="1" x14ac:dyDescent="0.25">
      <c r="AZ1824" s="398"/>
      <c r="BA1824" s="398"/>
      <c r="BB1824" s="398"/>
      <c r="BC1824" s="397"/>
      <c r="BD1824" s="397"/>
    </row>
    <row r="1825" spans="52:56" ht="11.25" customHeight="1" x14ac:dyDescent="0.25">
      <c r="AZ1825" s="398"/>
      <c r="BA1825" s="398"/>
      <c r="BB1825" s="398"/>
      <c r="BC1825" s="397"/>
      <c r="BD1825" s="397"/>
    </row>
    <row r="1826" spans="52:56" ht="11.25" customHeight="1" x14ac:dyDescent="0.25">
      <c r="AZ1826" s="398"/>
      <c r="BA1826" s="398"/>
      <c r="BB1826" s="398"/>
      <c r="BC1826" s="397"/>
      <c r="BD1826" s="397"/>
    </row>
    <row r="1827" spans="52:56" ht="11.25" customHeight="1" x14ac:dyDescent="0.25">
      <c r="AZ1827" s="398"/>
      <c r="BA1827" s="398"/>
      <c r="BB1827" s="398"/>
      <c r="BC1827" s="397"/>
      <c r="BD1827" s="397"/>
    </row>
    <row r="1828" spans="52:56" ht="11.25" customHeight="1" x14ac:dyDescent="0.25">
      <c r="AZ1828" s="398"/>
      <c r="BA1828" s="398"/>
      <c r="BB1828" s="398"/>
      <c r="BC1828" s="397"/>
      <c r="BD1828" s="397"/>
    </row>
    <row r="1829" spans="52:56" ht="11.25" customHeight="1" x14ac:dyDescent="0.25">
      <c r="AZ1829" s="398"/>
      <c r="BA1829" s="398"/>
      <c r="BB1829" s="398"/>
      <c r="BC1829" s="397"/>
      <c r="BD1829" s="397"/>
    </row>
    <row r="1830" spans="52:56" ht="11.25" customHeight="1" x14ac:dyDescent="0.25">
      <c r="AZ1830" s="398"/>
      <c r="BA1830" s="398"/>
      <c r="BB1830" s="398"/>
      <c r="BC1830" s="397"/>
      <c r="BD1830" s="397"/>
    </row>
    <row r="1831" spans="52:56" ht="11.25" customHeight="1" x14ac:dyDescent="0.25">
      <c r="AZ1831" s="398"/>
      <c r="BA1831" s="398"/>
      <c r="BB1831" s="398"/>
      <c r="BC1831" s="397"/>
      <c r="BD1831" s="397"/>
    </row>
    <row r="1832" spans="52:56" ht="11.25" customHeight="1" x14ac:dyDescent="0.25">
      <c r="AZ1832" s="398"/>
      <c r="BA1832" s="398"/>
      <c r="BB1832" s="398"/>
      <c r="BC1832" s="397"/>
      <c r="BD1832" s="397"/>
    </row>
    <row r="1833" spans="52:56" ht="11.25" customHeight="1" x14ac:dyDescent="0.25">
      <c r="AZ1833" s="398"/>
      <c r="BA1833" s="398"/>
      <c r="BB1833" s="398"/>
      <c r="BC1833" s="397"/>
      <c r="BD1833" s="397"/>
    </row>
    <row r="1834" spans="52:56" ht="11.25" customHeight="1" x14ac:dyDescent="0.25">
      <c r="AZ1834" s="398"/>
      <c r="BA1834" s="398"/>
      <c r="BB1834" s="398"/>
      <c r="BC1834" s="397"/>
      <c r="BD1834" s="397"/>
    </row>
    <row r="1835" spans="52:56" ht="11.25" customHeight="1" x14ac:dyDescent="0.25">
      <c r="AZ1835" s="398"/>
      <c r="BA1835" s="398"/>
      <c r="BB1835" s="398"/>
      <c r="BC1835" s="397"/>
      <c r="BD1835" s="397"/>
    </row>
    <row r="1836" spans="52:56" ht="11.25" customHeight="1" x14ac:dyDescent="0.25">
      <c r="AZ1836" s="398"/>
      <c r="BA1836" s="398"/>
      <c r="BB1836" s="398"/>
      <c r="BC1836" s="397"/>
      <c r="BD1836" s="397"/>
    </row>
    <row r="1837" spans="52:56" ht="11.25" customHeight="1" x14ac:dyDescent="0.25">
      <c r="AZ1837" s="398"/>
      <c r="BA1837" s="398"/>
      <c r="BB1837" s="398"/>
      <c r="BC1837" s="397"/>
      <c r="BD1837" s="397"/>
    </row>
    <row r="1838" spans="52:56" ht="11.25" customHeight="1" x14ac:dyDescent="0.25">
      <c r="AZ1838" s="398"/>
      <c r="BA1838" s="398"/>
      <c r="BB1838" s="398"/>
      <c r="BC1838" s="397"/>
      <c r="BD1838" s="397"/>
    </row>
    <row r="1839" spans="52:56" ht="11.25" customHeight="1" x14ac:dyDescent="0.25">
      <c r="AZ1839" s="398"/>
      <c r="BA1839" s="398"/>
      <c r="BB1839" s="398"/>
      <c r="BC1839" s="397"/>
      <c r="BD1839" s="397"/>
    </row>
    <row r="1840" spans="52:56" ht="11.25" customHeight="1" x14ac:dyDescent="0.25">
      <c r="AZ1840" s="398"/>
      <c r="BA1840" s="398"/>
      <c r="BB1840" s="398"/>
      <c r="BC1840" s="397"/>
      <c r="BD1840" s="397"/>
    </row>
    <row r="1841" spans="52:56" ht="11.25" customHeight="1" x14ac:dyDescent="0.25">
      <c r="AZ1841" s="398"/>
      <c r="BA1841" s="398"/>
      <c r="BB1841" s="398"/>
      <c r="BC1841" s="397"/>
      <c r="BD1841" s="397"/>
    </row>
    <row r="1842" spans="52:56" ht="11.25" customHeight="1" x14ac:dyDescent="0.25">
      <c r="AZ1842" s="398"/>
      <c r="BA1842" s="398"/>
      <c r="BB1842" s="398"/>
      <c r="BC1842" s="397"/>
      <c r="BD1842" s="397"/>
    </row>
    <row r="1843" spans="52:56" ht="11.25" customHeight="1" x14ac:dyDescent="0.25">
      <c r="AZ1843" s="398"/>
      <c r="BA1843" s="398"/>
      <c r="BB1843" s="398"/>
      <c r="BC1843" s="397"/>
      <c r="BD1843" s="397"/>
    </row>
    <row r="1844" spans="52:56" ht="11.25" customHeight="1" x14ac:dyDescent="0.25">
      <c r="AZ1844" s="398"/>
      <c r="BA1844" s="398"/>
      <c r="BB1844" s="398"/>
      <c r="BC1844" s="397"/>
      <c r="BD1844" s="397"/>
    </row>
    <row r="1845" spans="52:56" ht="11.25" customHeight="1" x14ac:dyDescent="0.25">
      <c r="AZ1845" s="398"/>
      <c r="BA1845" s="398"/>
      <c r="BB1845" s="398"/>
      <c r="BC1845" s="397"/>
      <c r="BD1845" s="397"/>
    </row>
    <row r="1846" spans="52:56" ht="11.25" customHeight="1" x14ac:dyDescent="0.25">
      <c r="AZ1846" s="398"/>
      <c r="BA1846" s="398"/>
      <c r="BB1846" s="398"/>
      <c r="BC1846" s="397"/>
      <c r="BD1846" s="397"/>
    </row>
    <row r="1847" spans="52:56" ht="11.25" customHeight="1" x14ac:dyDescent="0.25">
      <c r="AZ1847" s="398"/>
      <c r="BA1847" s="398"/>
      <c r="BB1847" s="398"/>
      <c r="BC1847" s="397"/>
      <c r="BD1847" s="397"/>
    </row>
    <row r="1848" spans="52:56" ht="11.25" customHeight="1" x14ac:dyDescent="0.25">
      <c r="AZ1848" s="398"/>
      <c r="BA1848" s="398"/>
      <c r="BB1848" s="398"/>
      <c r="BC1848" s="397"/>
      <c r="BD1848" s="397"/>
    </row>
    <row r="1849" spans="52:56" ht="11.25" customHeight="1" x14ac:dyDescent="0.25">
      <c r="AZ1849" s="398"/>
      <c r="BA1849" s="398"/>
      <c r="BB1849" s="398"/>
      <c r="BC1849" s="397"/>
      <c r="BD1849" s="397"/>
    </row>
    <row r="1850" spans="52:56" ht="11.25" customHeight="1" x14ac:dyDescent="0.25">
      <c r="AZ1850" s="398"/>
      <c r="BA1850" s="398"/>
      <c r="BB1850" s="398"/>
      <c r="BC1850" s="397"/>
      <c r="BD1850" s="397"/>
    </row>
    <row r="1851" spans="52:56" ht="11.25" customHeight="1" x14ac:dyDescent="0.25">
      <c r="AZ1851" s="398"/>
      <c r="BA1851" s="398"/>
      <c r="BB1851" s="398"/>
      <c r="BC1851" s="397"/>
      <c r="BD1851" s="397"/>
    </row>
    <row r="1852" spans="52:56" ht="11.25" customHeight="1" x14ac:dyDescent="0.25">
      <c r="AZ1852" s="398"/>
      <c r="BA1852" s="398"/>
      <c r="BB1852" s="398"/>
      <c r="BC1852" s="397"/>
      <c r="BD1852" s="397"/>
    </row>
    <row r="1853" spans="52:56" ht="11.25" customHeight="1" x14ac:dyDescent="0.25">
      <c r="AZ1853" s="398"/>
      <c r="BA1853" s="398"/>
      <c r="BB1853" s="398"/>
      <c r="BC1853" s="397"/>
      <c r="BD1853" s="397"/>
    </row>
    <row r="1854" spans="52:56" ht="11.25" customHeight="1" x14ac:dyDescent="0.25">
      <c r="AZ1854" s="398"/>
      <c r="BA1854" s="398"/>
      <c r="BB1854" s="398"/>
      <c r="BC1854" s="397"/>
      <c r="BD1854" s="397"/>
    </row>
    <row r="1855" spans="52:56" ht="11.25" customHeight="1" x14ac:dyDescent="0.25">
      <c r="AZ1855" s="398"/>
      <c r="BA1855" s="398"/>
      <c r="BB1855" s="398"/>
      <c r="BC1855" s="397"/>
      <c r="BD1855" s="397"/>
    </row>
    <row r="1856" spans="52:56" ht="11.25" customHeight="1" x14ac:dyDescent="0.25">
      <c r="AZ1856" s="398"/>
      <c r="BA1856" s="398"/>
      <c r="BB1856" s="398"/>
      <c r="BC1856" s="397"/>
      <c r="BD1856" s="397"/>
    </row>
    <row r="1857" spans="52:56" ht="11.25" customHeight="1" x14ac:dyDescent="0.25">
      <c r="AZ1857" s="398"/>
      <c r="BA1857" s="398"/>
      <c r="BB1857" s="398"/>
      <c r="BC1857" s="397"/>
      <c r="BD1857" s="397"/>
    </row>
    <row r="1858" spans="52:56" ht="11.25" customHeight="1" x14ac:dyDescent="0.25">
      <c r="AZ1858" s="398"/>
      <c r="BA1858" s="398"/>
      <c r="BB1858" s="398"/>
      <c r="BC1858" s="397"/>
      <c r="BD1858" s="397"/>
    </row>
    <row r="1859" spans="52:56" ht="11.25" customHeight="1" x14ac:dyDescent="0.25">
      <c r="AZ1859" s="398"/>
      <c r="BA1859" s="398"/>
      <c r="BB1859" s="398"/>
      <c r="BC1859" s="397"/>
      <c r="BD1859" s="397"/>
    </row>
    <row r="1860" spans="52:56" ht="11.25" customHeight="1" x14ac:dyDescent="0.25">
      <c r="AZ1860" s="398"/>
      <c r="BA1860" s="398"/>
      <c r="BB1860" s="398"/>
      <c r="BC1860" s="397"/>
      <c r="BD1860" s="397"/>
    </row>
    <row r="1861" spans="52:56" ht="11.25" customHeight="1" x14ac:dyDescent="0.25">
      <c r="AZ1861" s="398"/>
      <c r="BA1861" s="398"/>
      <c r="BB1861" s="398"/>
      <c r="BC1861" s="397"/>
      <c r="BD1861" s="397"/>
    </row>
    <row r="1862" spans="52:56" ht="11.25" customHeight="1" x14ac:dyDescent="0.25">
      <c r="AZ1862" s="398"/>
      <c r="BA1862" s="398"/>
      <c r="BB1862" s="398"/>
      <c r="BC1862" s="397"/>
      <c r="BD1862" s="397"/>
    </row>
    <row r="1863" spans="52:56" ht="11.25" customHeight="1" x14ac:dyDescent="0.25">
      <c r="AZ1863" s="398"/>
      <c r="BA1863" s="398"/>
      <c r="BB1863" s="398"/>
      <c r="BC1863" s="397"/>
      <c r="BD1863" s="397"/>
    </row>
    <row r="1864" spans="52:56" ht="11.25" customHeight="1" x14ac:dyDescent="0.25">
      <c r="AZ1864" s="398"/>
      <c r="BA1864" s="398"/>
      <c r="BB1864" s="398"/>
      <c r="BC1864" s="397"/>
      <c r="BD1864" s="397"/>
    </row>
    <row r="1865" spans="52:56" ht="11.25" customHeight="1" x14ac:dyDescent="0.25">
      <c r="AZ1865" s="398"/>
      <c r="BA1865" s="398"/>
      <c r="BB1865" s="398"/>
      <c r="BC1865" s="397"/>
      <c r="BD1865" s="397"/>
    </row>
    <row r="1866" spans="52:56" ht="11.25" customHeight="1" x14ac:dyDescent="0.25">
      <c r="AZ1866" s="398"/>
      <c r="BA1866" s="398"/>
      <c r="BB1866" s="398"/>
      <c r="BC1866" s="397"/>
      <c r="BD1866" s="397"/>
    </row>
    <row r="1867" spans="52:56" ht="11.25" customHeight="1" x14ac:dyDescent="0.25">
      <c r="AZ1867" s="398"/>
      <c r="BA1867" s="398"/>
      <c r="BB1867" s="398"/>
      <c r="BC1867" s="397"/>
      <c r="BD1867" s="397"/>
    </row>
    <row r="1868" spans="52:56" ht="11.25" customHeight="1" x14ac:dyDescent="0.25">
      <c r="AZ1868" s="398"/>
      <c r="BA1868" s="398"/>
      <c r="BB1868" s="398"/>
      <c r="BC1868" s="397"/>
      <c r="BD1868" s="397"/>
    </row>
    <row r="1869" spans="52:56" ht="11.25" customHeight="1" x14ac:dyDescent="0.25">
      <c r="AZ1869" s="398"/>
      <c r="BA1869" s="398"/>
      <c r="BB1869" s="398"/>
      <c r="BC1869" s="397"/>
      <c r="BD1869" s="397"/>
    </row>
    <row r="1870" spans="52:56" ht="11.25" customHeight="1" x14ac:dyDescent="0.25">
      <c r="AZ1870" s="398"/>
      <c r="BA1870" s="398"/>
      <c r="BB1870" s="398"/>
      <c r="BC1870" s="397"/>
      <c r="BD1870" s="397"/>
    </row>
    <row r="1871" spans="52:56" ht="11.25" customHeight="1" x14ac:dyDescent="0.25">
      <c r="AZ1871" s="398"/>
      <c r="BA1871" s="398"/>
      <c r="BB1871" s="398"/>
      <c r="BC1871" s="397"/>
      <c r="BD1871" s="397"/>
    </row>
    <row r="1872" spans="52:56" ht="11.25" customHeight="1" x14ac:dyDescent="0.25">
      <c r="AZ1872" s="398"/>
      <c r="BA1872" s="398"/>
      <c r="BB1872" s="398"/>
      <c r="BC1872" s="397"/>
      <c r="BD1872" s="397"/>
    </row>
    <row r="1873" spans="52:56" ht="11.25" customHeight="1" x14ac:dyDescent="0.25">
      <c r="AZ1873" s="398"/>
      <c r="BA1873" s="398"/>
      <c r="BB1873" s="398"/>
      <c r="BC1873" s="397"/>
      <c r="BD1873" s="397"/>
    </row>
    <row r="1874" spans="52:56" ht="11.25" customHeight="1" x14ac:dyDescent="0.25">
      <c r="AZ1874" s="398"/>
      <c r="BA1874" s="398"/>
      <c r="BB1874" s="398"/>
      <c r="BC1874" s="397"/>
      <c r="BD1874" s="397"/>
    </row>
    <row r="1875" spans="52:56" ht="11.25" customHeight="1" x14ac:dyDescent="0.25">
      <c r="AZ1875" s="398"/>
      <c r="BA1875" s="398"/>
      <c r="BB1875" s="398"/>
      <c r="BC1875" s="397"/>
      <c r="BD1875" s="397"/>
    </row>
    <row r="1876" spans="52:56" ht="11.25" customHeight="1" x14ac:dyDescent="0.25">
      <c r="AZ1876" s="398"/>
      <c r="BA1876" s="398"/>
      <c r="BB1876" s="398"/>
      <c r="BC1876" s="397"/>
      <c r="BD1876" s="397"/>
    </row>
    <row r="1877" spans="52:56" ht="11.25" customHeight="1" x14ac:dyDescent="0.25">
      <c r="AZ1877" s="398"/>
      <c r="BA1877" s="398"/>
      <c r="BB1877" s="398"/>
      <c r="BC1877" s="397"/>
      <c r="BD1877" s="397"/>
    </row>
    <row r="1878" spans="52:56" ht="11.25" customHeight="1" x14ac:dyDescent="0.25">
      <c r="AZ1878" s="398"/>
      <c r="BA1878" s="398"/>
      <c r="BB1878" s="398"/>
      <c r="BC1878" s="397"/>
      <c r="BD1878" s="397"/>
    </row>
    <row r="1879" spans="52:56" ht="11.25" customHeight="1" x14ac:dyDescent="0.25">
      <c r="AZ1879" s="398"/>
      <c r="BA1879" s="398"/>
      <c r="BB1879" s="398"/>
      <c r="BC1879" s="397"/>
      <c r="BD1879" s="397"/>
    </row>
    <row r="1880" spans="52:56" ht="11.25" customHeight="1" x14ac:dyDescent="0.25">
      <c r="AZ1880" s="398"/>
      <c r="BA1880" s="398"/>
      <c r="BB1880" s="398"/>
      <c r="BC1880" s="397"/>
      <c r="BD1880" s="397"/>
    </row>
    <row r="1881" spans="52:56" ht="11.25" customHeight="1" x14ac:dyDescent="0.25">
      <c r="AZ1881" s="398"/>
      <c r="BA1881" s="398"/>
      <c r="BB1881" s="398"/>
      <c r="BC1881" s="397"/>
      <c r="BD1881" s="397"/>
    </row>
    <row r="1882" spans="52:56" ht="11.25" customHeight="1" x14ac:dyDescent="0.25">
      <c r="AZ1882" s="398"/>
      <c r="BA1882" s="398"/>
      <c r="BB1882" s="398"/>
      <c r="BC1882" s="397"/>
      <c r="BD1882" s="397"/>
    </row>
    <row r="1883" spans="52:56" ht="11.25" customHeight="1" x14ac:dyDescent="0.25">
      <c r="AZ1883" s="398"/>
      <c r="BA1883" s="398"/>
      <c r="BB1883" s="398"/>
      <c r="BC1883" s="397"/>
      <c r="BD1883" s="397"/>
    </row>
    <row r="1884" spans="52:56" ht="11.25" customHeight="1" x14ac:dyDescent="0.25">
      <c r="AZ1884" s="398"/>
      <c r="BA1884" s="398"/>
      <c r="BB1884" s="398"/>
      <c r="BC1884" s="397"/>
      <c r="BD1884" s="397"/>
    </row>
    <row r="1885" spans="52:56" ht="11.25" customHeight="1" x14ac:dyDescent="0.25">
      <c r="AZ1885" s="398"/>
      <c r="BA1885" s="398"/>
      <c r="BB1885" s="398"/>
      <c r="BC1885" s="397"/>
      <c r="BD1885" s="397"/>
    </row>
    <row r="1886" spans="52:56" ht="11.25" customHeight="1" x14ac:dyDescent="0.25">
      <c r="AZ1886" s="398"/>
      <c r="BA1886" s="398"/>
      <c r="BB1886" s="398"/>
      <c r="BC1886" s="397"/>
      <c r="BD1886" s="397"/>
    </row>
    <row r="1887" spans="52:56" ht="11.25" customHeight="1" x14ac:dyDescent="0.25">
      <c r="AZ1887" s="398"/>
      <c r="BA1887" s="398"/>
      <c r="BB1887" s="398"/>
      <c r="BC1887" s="397"/>
      <c r="BD1887" s="397"/>
    </row>
    <row r="1888" spans="52:56" ht="11.25" customHeight="1" x14ac:dyDescent="0.25">
      <c r="AZ1888" s="398"/>
      <c r="BA1888" s="398"/>
      <c r="BB1888" s="398"/>
      <c r="BC1888" s="397"/>
      <c r="BD1888" s="397"/>
    </row>
    <row r="1889" spans="52:56" ht="11.25" customHeight="1" x14ac:dyDescent="0.25">
      <c r="AZ1889" s="398"/>
      <c r="BA1889" s="398"/>
      <c r="BB1889" s="398"/>
      <c r="BC1889" s="397"/>
      <c r="BD1889" s="397"/>
    </row>
    <row r="1890" spans="52:56" ht="11.25" customHeight="1" x14ac:dyDescent="0.25">
      <c r="AZ1890" s="398"/>
      <c r="BA1890" s="398"/>
      <c r="BB1890" s="398"/>
      <c r="BC1890" s="397"/>
      <c r="BD1890" s="397"/>
    </row>
    <row r="1891" spans="52:56" ht="11.25" customHeight="1" x14ac:dyDescent="0.25">
      <c r="AZ1891" s="398"/>
      <c r="BA1891" s="398"/>
      <c r="BB1891" s="398"/>
      <c r="BC1891" s="397"/>
      <c r="BD1891" s="397"/>
    </row>
    <row r="1892" spans="52:56" ht="11.25" customHeight="1" x14ac:dyDescent="0.25">
      <c r="AZ1892" s="398"/>
      <c r="BA1892" s="398"/>
      <c r="BB1892" s="398"/>
      <c r="BC1892" s="397"/>
      <c r="BD1892" s="397"/>
    </row>
    <row r="1893" spans="52:56" ht="11.25" customHeight="1" x14ac:dyDescent="0.25">
      <c r="AZ1893" s="398"/>
      <c r="BA1893" s="398"/>
      <c r="BB1893" s="398"/>
      <c r="BC1893" s="397"/>
      <c r="BD1893" s="397"/>
    </row>
    <row r="1894" spans="52:56" ht="11.25" customHeight="1" x14ac:dyDescent="0.25">
      <c r="AZ1894" s="398"/>
      <c r="BA1894" s="398"/>
      <c r="BB1894" s="398"/>
      <c r="BC1894" s="397"/>
      <c r="BD1894" s="397"/>
    </row>
    <row r="1895" spans="52:56" ht="11.25" customHeight="1" x14ac:dyDescent="0.25">
      <c r="AZ1895" s="398"/>
      <c r="BA1895" s="398"/>
      <c r="BB1895" s="398"/>
      <c r="BC1895" s="397"/>
      <c r="BD1895" s="397"/>
    </row>
    <row r="1896" spans="52:56" ht="11.25" customHeight="1" x14ac:dyDescent="0.25">
      <c r="AZ1896" s="398"/>
      <c r="BA1896" s="398"/>
      <c r="BB1896" s="398"/>
      <c r="BC1896" s="397"/>
      <c r="BD1896" s="397"/>
    </row>
    <row r="1897" spans="52:56" ht="11.25" customHeight="1" x14ac:dyDescent="0.25">
      <c r="AZ1897" s="398"/>
      <c r="BA1897" s="398"/>
      <c r="BB1897" s="398"/>
      <c r="BC1897" s="397"/>
      <c r="BD1897" s="397"/>
    </row>
    <row r="1898" spans="52:56" ht="11.25" customHeight="1" x14ac:dyDescent="0.25">
      <c r="AZ1898" s="398"/>
      <c r="BA1898" s="398"/>
      <c r="BB1898" s="398"/>
      <c r="BC1898" s="397"/>
      <c r="BD1898" s="397"/>
    </row>
    <row r="1899" spans="52:56" ht="11.25" customHeight="1" x14ac:dyDescent="0.25">
      <c r="AZ1899" s="398"/>
      <c r="BA1899" s="398"/>
      <c r="BB1899" s="398"/>
      <c r="BC1899" s="397"/>
      <c r="BD1899" s="397"/>
    </row>
    <row r="1900" spans="52:56" ht="11.25" customHeight="1" x14ac:dyDescent="0.25">
      <c r="AZ1900" s="398"/>
      <c r="BA1900" s="398"/>
      <c r="BB1900" s="398"/>
      <c r="BC1900" s="397"/>
      <c r="BD1900" s="397"/>
    </row>
    <row r="1901" spans="52:56" ht="11.25" customHeight="1" x14ac:dyDescent="0.25">
      <c r="AZ1901" s="398"/>
      <c r="BA1901" s="398"/>
      <c r="BB1901" s="398"/>
      <c r="BC1901" s="397"/>
      <c r="BD1901" s="397"/>
    </row>
    <row r="1902" spans="52:56" ht="11.25" customHeight="1" x14ac:dyDescent="0.25">
      <c r="AZ1902" s="398"/>
      <c r="BA1902" s="398"/>
      <c r="BB1902" s="398"/>
      <c r="BC1902" s="397"/>
      <c r="BD1902" s="397"/>
    </row>
    <row r="1903" spans="52:56" ht="11.25" customHeight="1" x14ac:dyDescent="0.25">
      <c r="AZ1903" s="398"/>
      <c r="BA1903" s="398"/>
      <c r="BB1903" s="398"/>
      <c r="BC1903" s="397"/>
      <c r="BD1903" s="397"/>
    </row>
    <row r="1904" spans="52:56" ht="11.25" customHeight="1" x14ac:dyDescent="0.25">
      <c r="AZ1904" s="398"/>
      <c r="BA1904" s="398"/>
      <c r="BB1904" s="398"/>
      <c r="BC1904" s="397"/>
      <c r="BD1904" s="397"/>
    </row>
    <row r="1905" spans="52:56" ht="11.25" customHeight="1" x14ac:dyDescent="0.25">
      <c r="AZ1905" s="398"/>
      <c r="BA1905" s="398"/>
      <c r="BB1905" s="398"/>
      <c r="BC1905" s="397"/>
      <c r="BD1905" s="397"/>
    </row>
    <row r="1906" spans="52:56" ht="11.25" customHeight="1" x14ac:dyDescent="0.25">
      <c r="AZ1906" s="398"/>
      <c r="BA1906" s="398"/>
      <c r="BB1906" s="398"/>
      <c r="BC1906" s="397"/>
      <c r="BD1906" s="397"/>
    </row>
    <row r="1907" spans="52:56" ht="11.25" customHeight="1" x14ac:dyDescent="0.25">
      <c r="AZ1907" s="398"/>
      <c r="BA1907" s="398"/>
      <c r="BB1907" s="398"/>
      <c r="BC1907" s="397"/>
      <c r="BD1907" s="397"/>
    </row>
    <row r="1908" spans="52:56" ht="11.25" customHeight="1" x14ac:dyDescent="0.25">
      <c r="AZ1908" s="398"/>
      <c r="BA1908" s="398"/>
      <c r="BB1908" s="398"/>
      <c r="BC1908" s="397"/>
      <c r="BD1908" s="397"/>
    </row>
    <row r="1909" spans="52:56" ht="11.25" customHeight="1" x14ac:dyDescent="0.25">
      <c r="AZ1909" s="398"/>
      <c r="BA1909" s="398"/>
      <c r="BB1909" s="398"/>
      <c r="BC1909" s="397"/>
      <c r="BD1909" s="397"/>
    </row>
    <row r="1910" spans="52:56" ht="11.25" customHeight="1" x14ac:dyDescent="0.25">
      <c r="AZ1910" s="398"/>
      <c r="BA1910" s="398"/>
      <c r="BB1910" s="398"/>
      <c r="BC1910" s="397"/>
      <c r="BD1910" s="397"/>
    </row>
    <row r="1911" spans="52:56" ht="11.25" customHeight="1" x14ac:dyDescent="0.25">
      <c r="AZ1911" s="398"/>
      <c r="BA1911" s="398"/>
      <c r="BB1911" s="398"/>
      <c r="BC1911" s="397"/>
      <c r="BD1911" s="397"/>
    </row>
    <row r="1912" spans="52:56" ht="11.25" customHeight="1" x14ac:dyDescent="0.25">
      <c r="AZ1912" s="398"/>
      <c r="BA1912" s="398"/>
      <c r="BB1912" s="398"/>
      <c r="BC1912" s="397"/>
      <c r="BD1912" s="397"/>
    </row>
    <row r="1913" spans="52:56" ht="11.25" customHeight="1" x14ac:dyDescent="0.25">
      <c r="AZ1913" s="398"/>
      <c r="BA1913" s="398"/>
      <c r="BB1913" s="398"/>
      <c r="BC1913" s="397"/>
      <c r="BD1913" s="397"/>
    </row>
    <row r="1914" spans="52:56" ht="11.25" customHeight="1" x14ac:dyDescent="0.25">
      <c r="AZ1914" s="398"/>
      <c r="BA1914" s="398"/>
      <c r="BB1914" s="398"/>
      <c r="BC1914" s="397"/>
      <c r="BD1914" s="397"/>
    </row>
    <row r="1915" spans="52:56" ht="11.25" customHeight="1" x14ac:dyDescent="0.25">
      <c r="AZ1915" s="398"/>
      <c r="BA1915" s="398"/>
      <c r="BB1915" s="398"/>
      <c r="BC1915" s="397"/>
      <c r="BD1915" s="397"/>
    </row>
    <row r="1916" spans="52:56" ht="11.25" customHeight="1" x14ac:dyDescent="0.25">
      <c r="AZ1916" s="398"/>
      <c r="BA1916" s="398"/>
      <c r="BB1916" s="398"/>
      <c r="BC1916" s="397"/>
      <c r="BD1916" s="397"/>
    </row>
    <row r="1917" spans="52:56" ht="11.25" customHeight="1" x14ac:dyDescent="0.25">
      <c r="AZ1917" s="398"/>
      <c r="BA1917" s="398"/>
      <c r="BB1917" s="398"/>
      <c r="BC1917" s="397"/>
      <c r="BD1917" s="397"/>
    </row>
    <row r="1918" spans="52:56" ht="11.25" customHeight="1" x14ac:dyDescent="0.25">
      <c r="AZ1918" s="398"/>
      <c r="BA1918" s="398"/>
      <c r="BB1918" s="398"/>
      <c r="BC1918" s="397"/>
      <c r="BD1918" s="397"/>
    </row>
    <row r="1919" spans="52:56" ht="11.25" customHeight="1" x14ac:dyDescent="0.25">
      <c r="AZ1919" s="398"/>
      <c r="BA1919" s="398"/>
      <c r="BB1919" s="398"/>
      <c r="BC1919" s="397"/>
      <c r="BD1919" s="397"/>
    </row>
    <row r="1920" spans="52:56" ht="11.25" customHeight="1" x14ac:dyDescent="0.25">
      <c r="AZ1920" s="398"/>
      <c r="BA1920" s="398"/>
      <c r="BB1920" s="398"/>
      <c r="BC1920" s="397"/>
      <c r="BD1920" s="397"/>
    </row>
    <row r="1921" spans="52:56" ht="11.25" customHeight="1" x14ac:dyDescent="0.25">
      <c r="AZ1921" s="398"/>
      <c r="BA1921" s="398"/>
      <c r="BB1921" s="398"/>
      <c r="BC1921" s="397"/>
      <c r="BD1921" s="397"/>
    </row>
    <row r="1922" spans="52:56" ht="11.25" customHeight="1" x14ac:dyDescent="0.25">
      <c r="AZ1922" s="398"/>
      <c r="BA1922" s="398"/>
      <c r="BB1922" s="398"/>
      <c r="BC1922" s="397"/>
      <c r="BD1922" s="397"/>
    </row>
    <row r="1923" spans="52:56" ht="11.25" customHeight="1" x14ac:dyDescent="0.25">
      <c r="AZ1923" s="398"/>
      <c r="BA1923" s="398"/>
      <c r="BB1923" s="398"/>
      <c r="BC1923" s="397"/>
      <c r="BD1923" s="397"/>
    </row>
    <row r="1924" spans="52:56" ht="11.25" customHeight="1" x14ac:dyDescent="0.25">
      <c r="AZ1924" s="398"/>
      <c r="BA1924" s="398"/>
      <c r="BB1924" s="398"/>
      <c r="BC1924" s="397"/>
      <c r="BD1924" s="397"/>
    </row>
    <row r="1925" spans="52:56" ht="11.25" customHeight="1" x14ac:dyDescent="0.25">
      <c r="AZ1925" s="398"/>
      <c r="BA1925" s="398"/>
      <c r="BB1925" s="398"/>
      <c r="BC1925" s="397"/>
      <c r="BD1925" s="397"/>
    </row>
    <row r="1926" spans="52:56" ht="11.25" customHeight="1" x14ac:dyDescent="0.25">
      <c r="AZ1926" s="398"/>
      <c r="BA1926" s="398"/>
      <c r="BB1926" s="398"/>
      <c r="BC1926" s="397"/>
      <c r="BD1926" s="397"/>
    </row>
    <row r="1927" spans="52:56" ht="11.25" customHeight="1" x14ac:dyDescent="0.25">
      <c r="AZ1927" s="398"/>
      <c r="BA1927" s="398"/>
      <c r="BB1927" s="398"/>
      <c r="BC1927" s="397"/>
      <c r="BD1927" s="397"/>
    </row>
    <row r="1928" spans="52:56" ht="11.25" customHeight="1" x14ac:dyDescent="0.25">
      <c r="AZ1928" s="398"/>
      <c r="BA1928" s="398"/>
      <c r="BB1928" s="398"/>
      <c r="BC1928" s="397"/>
      <c r="BD1928" s="397"/>
    </row>
    <row r="1929" spans="52:56" ht="11.25" customHeight="1" x14ac:dyDescent="0.25">
      <c r="AZ1929" s="398"/>
      <c r="BA1929" s="398"/>
      <c r="BB1929" s="398"/>
      <c r="BC1929" s="397"/>
      <c r="BD1929" s="397"/>
    </row>
    <row r="1930" spans="52:56" ht="11.25" customHeight="1" x14ac:dyDescent="0.25">
      <c r="AZ1930" s="398"/>
      <c r="BA1930" s="398"/>
      <c r="BB1930" s="398"/>
      <c r="BC1930" s="397"/>
      <c r="BD1930" s="397"/>
    </row>
    <row r="1931" spans="52:56" ht="11.25" customHeight="1" x14ac:dyDescent="0.25">
      <c r="AZ1931" s="398"/>
      <c r="BA1931" s="398"/>
      <c r="BB1931" s="398"/>
      <c r="BC1931" s="397"/>
      <c r="BD1931" s="397"/>
    </row>
    <row r="1932" spans="52:56" ht="11.25" customHeight="1" x14ac:dyDescent="0.25">
      <c r="AZ1932" s="398"/>
      <c r="BA1932" s="398"/>
      <c r="BB1932" s="398"/>
      <c r="BC1932" s="397"/>
      <c r="BD1932" s="397"/>
    </row>
    <row r="1933" spans="52:56" ht="11.25" customHeight="1" x14ac:dyDescent="0.25">
      <c r="AZ1933" s="398"/>
      <c r="BA1933" s="398"/>
      <c r="BB1933" s="398"/>
      <c r="BC1933" s="397"/>
      <c r="BD1933" s="397"/>
    </row>
    <row r="1934" spans="52:56" ht="11.25" customHeight="1" x14ac:dyDescent="0.25">
      <c r="AZ1934" s="398"/>
      <c r="BA1934" s="398"/>
      <c r="BB1934" s="398"/>
      <c r="BC1934" s="397"/>
      <c r="BD1934" s="397"/>
    </row>
    <row r="1935" spans="52:56" ht="11.25" customHeight="1" x14ac:dyDescent="0.25">
      <c r="AZ1935" s="398"/>
      <c r="BA1935" s="398"/>
      <c r="BB1935" s="398"/>
      <c r="BC1935" s="397"/>
      <c r="BD1935" s="397"/>
    </row>
    <row r="1936" spans="52:56" ht="11.25" customHeight="1" x14ac:dyDescent="0.25">
      <c r="AZ1936" s="398"/>
      <c r="BA1936" s="398"/>
      <c r="BB1936" s="398"/>
      <c r="BC1936" s="397"/>
      <c r="BD1936" s="397"/>
    </row>
    <row r="1937" spans="52:56" ht="11.25" customHeight="1" x14ac:dyDescent="0.25">
      <c r="AZ1937" s="398"/>
      <c r="BA1937" s="398"/>
      <c r="BB1937" s="398"/>
      <c r="BC1937" s="397"/>
      <c r="BD1937" s="397"/>
    </row>
    <row r="1938" spans="52:56" ht="11.25" customHeight="1" x14ac:dyDescent="0.25">
      <c r="AZ1938" s="398"/>
      <c r="BA1938" s="398"/>
      <c r="BB1938" s="398"/>
      <c r="BC1938" s="397"/>
      <c r="BD1938" s="397"/>
    </row>
    <row r="1939" spans="52:56" ht="11.25" customHeight="1" x14ac:dyDescent="0.25">
      <c r="AZ1939" s="398"/>
      <c r="BA1939" s="398"/>
      <c r="BB1939" s="398"/>
      <c r="BC1939" s="397"/>
      <c r="BD1939" s="397"/>
    </row>
    <row r="1940" spans="52:56" ht="11.25" customHeight="1" x14ac:dyDescent="0.25">
      <c r="AZ1940" s="398"/>
      <c r="BA1940" s="398"/>
      <c r="BB1940" s="398"/>
      <c r="BC1940" s="397"/>
      <c r="BD1940" s="397"/>
    </row>
    <row r="1941" spans="52:56" ht="11.25" customHeight="1" x14ac:dyDescent="0.25">
      <c r="AZ1941" s="398"/>
      <c r="BA1941" s="398"/>
      <c r="BB1941" s="398"/>
      <c r="BC1941" s="397"/>
      <c r="BD1941" s="397"/>
    </row>
    <row r="1942" spans="52:56" ht="11.25" customHeight="1" x14ac:dyDescent="0.25">
      <c r="AZ1942" s="398"/>
      <c r="BA1942" s="398"/>
      <c r="BB1942" s="398"/>
      <c r="BC1942" s="397"/>
      <c r="BD1942" s="397"/>
    </row>
    <row r="1943" spans="52:56" ht="11.25" customHeight="1" x14ac:dyDescent="0.25">
      <c r="AZ1943" s="398"/>
      <c r="BA1943" s="398"/>
      <c r="BB1943" s="398"/>
      <c r="BC1943" s="397"/>
      <c r="BD1943" s="397"/>
    </row>
    <row r="1944" spans="52:56" ht="11.25" customHeight="1" x14ac:dyDescent="0.25">
      <c r="AZ1944" s="398"/>
      <c r="BA1944" s="398"/>
      <c r="BB1944" s="398"/>
      <c r="BC1944" s="397"/>
      <c r="BD1944" s="397"/>
    </row>
    <row r="1945" spans="52:56" ht="11.25" customHeight="1" x14ac:dyDescent="0.25">
      <c r="AZ1945" s="398"/>
      <c r="BA1945" s="398"/>
      <c r="BB1945" s="398"/>
      <c r="BC1945" s="397"/>
      <c r="BD1945" s="397"/>
    </row>
    <row r="1946" spans="52:56" ht="11.25" customHeight="1" x14ac:dyDescent="0.25">
      <c r="AZ1946" s="398"/>
      <c r="BA1946" s="398"/>
      <c r="BB1946" s="398"/>
      <c r="BC1946" s="397"/>
      <c r="BD1946" s="397"/>
    </row>
    <row r="1947" spans="52:56" ht="11.25" customHeight="1" x14ac:dyDescent="0.25">
      <c r="AZ1947" s="398"/>
      <c r="BA1947" s="398"/>
      <c r="BB1947" s="398"/>
      <c r="BC1947" s="397"/>
      <c r="BD1947" s="397"/>
    </row>
    <row r="1948" spans="52:56" ht="11.25" customHeight="1" x14ac:dyDescent="0.25">
      <c r="AZ1948" s="398"/>
      <c r="BA1948" s="398"/>
      <c r="BB1948" s="398"/>
      <c r="BC1948" s="397"/>
      <c r="BD1948" s="397"/>
    </row>
    <row r="1949" spans="52:56" ht="11.25" customHeight="1" x14ac:dyDescent="0.25">
      <c r="AZ1949" s="398"/>
      <c r="BA1949" s="398"/>
      <c r="BB1949" s="398"/>
      <c r="BC1949" s="397"/>
      <c r="BD1949" s="397"/>
    </row>
    <row r="1950" spans="52:56" ht="11.25" customHeight="1" x14ac:dyDescent="0.25">
      <c r="AZ1950" s="398"/>
      <c r="BA1950" s="398"/>
      <c r="BB1950" s="398"/>
      <c r="BC1950" s="397"/>
      <c r="BD1950" s="397"/>
    </row>
    <row r="1951" spans="52:56" ht="11.25" customHeight="1" x14ac:dyDescent="0.25">
      <c r="AZ1951" s="398"/>
      <c r="BA1951" s="398"/>
      <c r="BB1951" s="398"/>
      <c r="BC1951" s="397"/>
      <c r="BD1951" s="397"/>
    </row>
    <row r="1952" spans="52:56" ht="11.25" customHeight="1" x14ac:dyDescent="0.25">
      <c r="AZ1952" s="398"/>
      <c r="BA1952" s="398"/>
      <c r="BB1952" s="398"/>
      <c r="BC1952" s="397"/>
      <c r="BD1952" s="397"/>
    </row>
    <row r="1953" spans="52:56" ht="11.25" customHeight="1" x14ac:dyDescent="0.25">
      <c r="AZ1953" s="398"/>
      <c r="BA1953" s="398"/>
      <c r="BB1953" s="398"/>
      <c r="BC1953" s="397"/>
      <c r="BD1953" s="397"/>
    </row>
    <row r="1954" spans="52:56" ht="11.25" customHeight="1" x14ac:dyDescent="0.25">
      <c r="AZ1954" s="398"/>
      <c r="BA1954" s="398"/>
      <c r="BB1954" s="398"/>
      <c r="BC1954" s="397"/>
      <c r="BD1954" s="397"/>
    </row>
    <row r="1955" spans="52:56" ht="11.25" customHeight="1" x14ac:dyDescent="0.25">
      <c r="AZ1955" s="398"/>
      <c r="BA1955" s="398"/>
      <c r="BB1955" s="398"/>
      <c r="BC1955" s="397"/>
      <c r="BD1955" s="397"/>
    </row>
    <row r="1956" spans="52:56" ht="11.25" customHeight="1" x14ac:dyDescent="0.25">
      <c r="AZ1956" s="398"/>
      <c r="BA1956" s="398"/>
      <c r="BB1956" s="398"/>
      <c r="BC1956" s="397"/>
      <c r="BD1956" s="397"/>
    </row>
    <row r="1957" spans="52:56" ht="11.25" customHeight="1" x14ac:dyDescent="0.25">
      <c r="AZ1957" s="398"/>
      <c r="BA1957" s="398"/>
      <c r="BB1957" s="398"/>
      <c r="BC1957" s="397"/>
      <c r="BD1957" s="397"/>
    </row>
    <row r="1958" spans="52:56" ht="11.25" customHeight="1" x14ac:dyDescent="0.25">
      <c r="AZ1958" s="398"/>
      <c r="BA1958" s="398"/>
      <c r="BB1958" s="398"/>
      <c r="BC1958" s="397"/>
      <c r="BD1958" s="397"/>
    </row>
    <row r="1959" spans="52:56" ht="11.25" customHeight="1" x14ac:dyDescent="0.25">
      <c r="AZ1959" s="398"/>
      <c r="BA1959" s="398"/>
      <c r="BB1959" s="398"/>
      <c r="BC1959" s="397"/>
      <c r="BD1959" s="397"/>
    </row>
    <row r="1960" spans="52:56" ht="11.25" customHeight="1" x14ac:dyDescent="0.25">
      <c r="AZ1960" s="398"/>
      <c r="BA1960" s="398"/>
      <c r="BB1960" s="398"/>
      <c r="BC1960" s="397"/>
      <c r="BD1960" s="397"/>
    </row>
    <row r="1961" spans="52:56" ht="11.25" customHeight="1" x14ac:dyDescent="0.25">
      <c r="AZ1961" s="398"/>
      <c r="BA1961" s="398"/>
      <c r="BB1961" s="398"/>
      <c r="BC1961" s="397"/>
      <c r="BD1961" s="397"/>
    </row>
    <row r="1962" spans="52:56" ht="11.25" customHeight="1" x14ac:dyDescent="0.25">
      <c r="AZ1962" s="398"/>
      <c r="BA1962" s="398"/>
      <c r="BB1962" s="398"/>
      <c r="BC1962" s="397"/>
      <c r="BD1962" s="397"/>
    </row>
    <row r="1963" spans="52:56" ht="11.25" customHeight="1" x14ac:dyDescent="0.25">
      <c r="AZ1963" s="398"/>
      <c r="BA1963" s="398"/>
      <c r="BB1963" s="398"/>
      <c r="BC1963" s="397"/>
      <c r="BD1963" s="397"/>
    </row>
    <row r="1964" spans="52:56" ht="11.25" customHeight="1" x14ac:dyDescent="0.25">
      <c r="AZ1964" s="398"/>
      <c r="BA1964" s="398"/>
      <c r="BB1964" s="398"/>
      <c r="BC1964" s="397"/>
      <c r="BD1964" s="397"/>
    </row>
    <row r="1965" spans="52:56" ht="11.25" customHeight="1" x14ac:dyDescent="0.25">
      <c r="AZ1965" s="398"/>
      <c r="BA1965" s="398"/>
      <c r="BB1965" s="398"/>
      <c r="BC1965" s="397"/>
      <c r="BD1965" s="397"/>
    </row>
    <row r="1966" spans="52:56" ht="11.25" customHeight="1" x14ac:dyDescent="0.25">
      <c r="AZ1966" s="398"/>
      <c r="BA1966" s="398"/>
      <c r="BB1966" s="398"/>
      <c r="BC1966" s="397"/>
      <c r="BD1966" s="397"/>
    </row>
    <row r="1967" spans="52:56" ht="11.25" customHeight="1" x14ac:dyDescent="0.25">
      <c r="AZ1967" s="398"/>
      <c r="BA1967" s="398"/>
      <c r="BB1967" s="398"/>
      <c r="BC1967" s="397"/>
      <c r="BD1967" s="397"/>
    </row>
    <row r="1968" spans="52:56" ht="11.25" customHeight="1" x14ac:dyDescent="0.25">
      <c r="AZ1968" s="398"/>
      <c r="BA1968" s="398"/>
      <c r="BB1968" s="398"/>
      <c r="BC1968" s="397"/>
      <c r="BD1968" s="397"/>
    </row>
    <row r="1969" spans="52:56" ht="11.25" customHeight="1" x14ac:dyDescent="0.25">
      <c r="AZ1969" s="398"/>
      <c r="BA1969" s="398"/>
      <c r="BB1969" s="398"/>
      <c r="BC1969" s="397"/>
      <c r="BD1969" s="397"/>
    </row>
    <row r="1970" spans="52:56" ht="11.25" customHeight="1" x14ac:dyDescent="0.25">
      <c r="AZ1970" s="398"/>
      <c r="BA1970" s="398"/>
      <c r="BB1970" s="398"/>
      <c r="BC1970" s="397"/>
      <c r="BD1970" s="397"/>
    </row>
    <row r="1971" spans="52:56" ht="11.25" customHeight="1" x14ac:dyDescent="0.25">
      <c r="AZ1971" s="398"/>
      <c r="BA1971" s="398"/>
      <c r="BB1971" s="398"/>
      <c r="BC1971" s="397"/>
      <c r="BD1971" s="397"/>
    </row>
    <row r="1972" spans="52:56" ht="11.25" customHeight="1" x14ac:dyDescent="0.25">
      <c r="AZ1972" s="398"/>
      <c r="BA1972" s="398"/>
      <c r="BB1972" s="398"/>
      <c r="BC1972" s="397"/>
      <c r="BD1972" s="397"/>
    </row>
    <row r="1973" spans="52:56" ht="11.25" customHeight="1" x14ac:dyDescent="0.25">
      <c r="AZ1973" s="398"/>
      <c r="BA1973" s="398"/>
      <c r="BB1973" s="398"/>
      <c r="BC1973" s="397"/>
      <c r="BD1973" s="397"/>
    </row>
    <row r="1974" spans="52:56" ht="11.25" customHeight="1" x14ac:dyDescent="0.25">
      <c r="AZ1974" s="398"/>
      <c r="BA1974" s="398"/>
      <c r="BB1974" s="398"/>
      <c r="BC1974" s="397"/>
      <c r="BD1974" s="397"/>
    </row>
    <row r="1975" spans="52:56" ht="11.25" customHeight="1" x14ac:dyDescent="0.25">
      <c r="AZ1975" s="398"/>
      <c r="BA1975" s="398"/>
      <c r="BB1975" s="398"/>
      <c r="BC1975" s="397"/>
      <c r="BD1975" s="397"/>
    </row>
    <row r="1976" spans="52:56" ht="11.25" customHeight="1" x14ac:dyDescent="0.25">
      <c r="AZ1976" s="398"/>
      <c r="BA1976" s="398"/>
      <c r="BB1976" s="398"/>
      <c r="BC1976" s="397"/>
      <c r="BD1976" s="397"/>
    </row>
    <row r="1977" spans="52:56" ht="11.25" customHeight="1" x14ac:dyDescent="0.25">
      <c r="AZ1977" s="398"/>
      <c r="BA1977" s="398"/>
      <c r="BB1977" s="398"/>
      <c r="BC1977" s="397"/>
      <c r="BD1977" s="397"/>
    </row>
    <row r="1978" spans="52:56" ht="11.25" customHeight="1" x14ac:dyDescent="0.25">
      <c r="AZ1978" s="398"/>
      <c r="BA1978" s="398"/>
      <c r="BB1978" s="398"/>
      <c r="BC1978" s="397"/>
      <c r="BD1978" s="397"/>
    </row>
    <row r="1979" spans="52:56" ht="11.25" customHeight="1" x14ac:dyDescent="0.25">
      <c r="AZ1979" s="398"/>
      <c r="BA1979" s="398"/>
      <c r="BB1979" s="398"/>
      <c r="BC1979" s="397"/>
      <c r="BD1979" s="397"/>
    </row>
    <row r="1980" spans="52:56" ht="11.25" customHeight="1" x14ac:dyDescent="0.25">
      <c r="AZ1980" s="398"/>
      <c r="BA1980" s="398"/>
      <c r="BB1980" s="398"/>
      <c r="BC1980" s="397"/>
      <c r="BD1980" s="397"/>
    </row>
    <row r="1981" spans="52:56" ht="11.25" customHeight="1" x14ac:dyDescent="0.25">
      <c r="AZ1981" s="398"/>
      <c r="BA1981" s="398"/>
      <c r="BB1981" s="398"/>
      <c r="BC1981" s="397"/>
      <c r="BD1981" s="397"/>
    </row>
    <row r="1982" spans="52:56" ht="11.25" customHeight="1" x14ac:dyDescent="0.25">
      <c r="AZ1982" s="398"/>
      <c r="BA1982" s="398"/>
      <c r="BB1982" s="398"/>
      <c r="BC1982" s="397"/>
      <c r="BD1982" s="397"/>
    </row>
    <row r="1983" spans="52:56" ht="11.25" customHeight="1" x14ac:dyDescent="0.25">
      <c r="AZ1983" s="398"/>
      <c r="BA1983" s="398"/>
      <c r="BB1983" s="398"/>
      <c r="BC1983" s="397"/>
      <c r="BD1983" s="397"/>
    </row>
    <row r="1984" spans="52:56" ht="11.25" customHeight="1" x14ac:dyDescent="0.25">
      <c r="AZ1984" s="398"/>
      <c r="BA1984" s="398"/>
      <c r="BB1984" s="398"/>
      <c r="BC1984" s="397"/>
      <c r="BD1984" s="397"/>
    </row>
    <row r="1985" spans="52:56" ht="11.25" customHeight="1" x14ac:dyDescent="0.25">
      <c r="AZ1985" s="398"/>
      <c r="BA1985" s="398"/>
      <c r="BB1985" s="398"/>
      <c r="BC1985" s="397"/>
      <c r="BD1985" s="397"/>
    </row>
    <row r="1986" spans="52:56" ht="11.25" customHeight="1" x14ac:dyDescent="0.25">
      <c r="AZ1986" s="398"/>
      <c r="BA1986" s="398"/>
      <c r="BB1986" s="398"/>
      <c r="BC1986" s="397"/>
      <c r="BD1986" s="397"/>
    </row>
    <row r="1987" spans="52:56" ht="11.25" customHeight="1" x14ac:dyDescent="0.25">
      <c r="AZ1987" s="398"/>
      <c r="BA1987" s="398"/>
      <c r="BB1987" s="398"/>
      <c r="BC1987" s="397"/>
      <c r="BD1987" s="397"/>
    </row>
    <row r="1988" spans="52:56" ht="11.25" customHeight="1" x14ac:dyDescent="0.25">
      <c r="AZ1988" s="398"/>
      <c r="BA1988" s="398"/>
      <c r="BB1988" s="398"/>
      <c r="BC1988" s="397"/>
      <c r="BD1988" s="397"/>
    </row>
    <row r="1989" spans="52:56" ht="11.25" customHeight="1" x14ac:dyDescent="0.25">
      <c r="AZ1989" s="398"/>
      <c r="BA1989" s="398"/>
      <c r="BB1989" s="398"/>
      <c r="BC1989" s="397"/>
      <c r="BD1989" s="397"/>
    </row>
    <row r="1990" spans="52:56" ht="11.25" customHeight="1" x14ac:dyDescent="0.25">
      <c r="AZ1990" s="398"/>
      <c r="BA1990" s="398"/>
      <c r="BB1990" s="398"/>
      <c r="BC1990" s="397"/>
      <c r="BD1990" s="397"/>
    </row>
    <row r="1991" spans="52:56" ht="11.25" customHeight="1" x14ac:dyDescent="0.25">
      <c r="AZ1991" s="398"/>
      <c r="BA1991" s="398"/>
      <c r="BB1991" s="398"/>
      <c r="BC1991" s="397"/>
      <c r="BD1991" s="397"/>
    </row>
    <row r="1992" spans="52:56" ht="11.25" customHeight="1" x14ac:dyDescent="0.25">
      <c r="AZ1992" s="398"/>
      <c r="BA1992" s="398"/>
      <c r="BB1992" s="398"/>
      <c r="BC1992" s="397"/>
      <c r="BD1992" s="397"/>
    </row>
    <row r="1993" spans="52:56" ht="11.25" customHeight="1" x14ac:dyDescent="0.25">
      <c r="AZ1993" s="398"/>
      <c r="BA1993" s="398"/>
      <c r="BB1993" s="398"/>
      <c r="BC1993" s="397"/>
      <c r="BD1993" s="397"/>
    </row>
    <row r="1994" spans="52:56" ht="11.25" customHeight="1" x14ac:dyDescent="0.25">
      <c r="AZ1994" s="398"/>
      <c r="BA1994" s="398"/>
      <c r="BB1994" s="398"/>
      <c r="BC1994" s="397"/>
      <c r="BD1994" s="397"/>
    </row>
    <row r="1995" spans="52:56" ht="11.25" customHeight="1" x14ac:dyDescent="0.25">
      <c r="AZ1995" s="398"/>
      <c r="BA1995" s="398"/>
      <c r="BB1995" s="398"/>
      <c r="BC1995" s="397"/>
      <c r="BD1995" s="397"/>
    </row>
    <row r="1996" spans="52:56" ht="11.25" customHeight="1" x14ac:dyDescent="0.25">
      <c r="AZ1996" s="398"/>
      <c r="BA1996" s="398"/>
      <c r="BB1996" s="398"/>
      <c r="BC1996" s="397"/>
      <c r="BD1996" s="397"/>
    </row>
    <row r="1997" spans="52:56" ht="11.25" customHeight="1" x14ac:dyDescent="0.25">
      <c r="AZ1997" s="398"/>
      <c r="BA1997" s="398"/>
      <c r="BB1997" s="398"/>
      <c r="BC1997" s="397"/>
      <c r="BD1997" s="397"/>
    </row>
    <row r="1998" spans="52:56" ht="11.25" customHeight="1" x14ac:dyDescent="0.25">
      <c r="AZ1998" s="398"/>
      <c r="BA1998" s="398"/>
      <c r="BB1998" s="398"/>
      <c r="BC1998" s="397"/>
      <c r="BD1998" s="397"/>
    </row>
    <row r="1999" spans="52:56" ht="11.25" customHeight="1" x14ac:dyDescent="0.25">
      <c r="AZ1999" s="398"/>
      <c r="BA1999" s="398"/>
      <c r="BB1999" s="398"/>
      <c r="BC1999" s="397"/>
      <c r="BD1999" s="397"/>
    </row>
    <row r="2000" spans="52:56" ht="11.25" customHeight="1" x14ac:dyDescent="0.25">
      <c r="AZ2000" s="398"/>
      <c r="BA2000" s="398"/>
      <c r="BB2000" s="398"/>
      <c r="BC2000" s="397"/>
      <c r="BD2000" s="397"/>
    </row>
    <row r="2001" spans="52:56" ht="11.25" customHeight="1" x14ac:dyDescent="0.25">
      <c r="AZ2001" s="398"/>
      <c r="BA2001" s="398"/>
      <c r="BB2001" s="398"/>
      <c r="BC2001" s="397"/>
      <c r="BD2001" s="397"/>
    </row>
    <row r="2002" spans="52:56" ht="11.25" customHeight="1" x14ac:dyDescent="0.25">
      <c r="AZ2002" s="398"/>
      <c r="BA2002" s="398"/>
      <c r="BB2002" s="398"/>
      <c r="BC2002" s="397"/>
      <c r="BD2002" s="397"/>
    </row>
    <row r="2003" spans="52:56" ht="11.25" customHeight="1" x14ac:dyDescent="0.25">
      <c r="AZ2003" s="398"/>
      <c r="BA2003" s="398"/>
      <c r="BB2003" s="398"/>
      <c r="BC2003" s="397"/>
      <c r="BD2003" s="397"/>
    </row>
    <row r="2004" spans="52:56" ht="11.25" customHeight="1" x14ac:dyDescent="0.25">
      <c r="AZ2004" s="398"/>
      <c r="BA2004" s="398"/>
      <c r="BB2004" s="398"/>
      <c r="BC2004" s="397"/>
      <c r="BD2004" s="397"/>
    </row>
    <row r="2005" spans="52:56" ht="11.25" customHeight="1" x14ac:dyDescent="0.25">
      <c r="AZ2005" s="398"/>
      <c r="BA2005" s="398"/>
      <c r="BB2005" s="398"/>
      <c r="BC2005" s="397"/>
      <c r="BD2005" s="397"/>
    </row>
    <row r="2006" spans="52:56" ht="11.25" customHeight="1" x14ac:dyDescent="0.25">
      <c r="AZ2006" s="398"/>
      <c r="BA2006" s="398"/>
      <c r="BB2006" s="398"/>
      <c r="BC2006" s="397"/>
      <c r="BD2006" s="397"/>
    </row>
    <row r="2007" spans="52:56" ht="11.25" customHeight="1" x14ac:dyDescent="0.25">
      <c r="AZ2007" s="398"/>
      <c r="BA2007" s="398"/>
      <c r="BB2007" s="398"/>
      <c r="BC2007" s="397"/>
      <c r="BD2007" s="397"/>
    </row>
    <row r="2008" spans="52:56" ht="11.25" customHeight="1" x14ac:dyDescent="0.25">
      <c r="AZ2008" s="398"/>
      <c r="BA2008" s="398"/>
      <c r="BB2008" s="398"/>
      <c r="BC2008" s="397"/>
      <c r="BD2008" s="397"/>
    </row>
    <row r="2009" spans="52:56" ht="11.25" customHeight="1" x14ac:dyDescent="0.25">
      <c r="AZ2009" s="398"/>
      <c r="BA2009" s="398"/>
      <c r="BB2009" s="398"/>
      <c r="BC2009" s="397"/>
      <c r="BD2009" s="397"/>
    </row>
    <row r="2010" spans="52:56" ht="11.25" customHeight="1" x14ac:dyDescent="0.25">
      <c r="AZ2010" s="398"/>
      <c r="BA2010" s="398"/>
      <c r="BB2010" s="398"/>
      <c r="BC2010" s="397"/>
      <c r="BD2010" s="397"/>
    </row>
    <row r="2011" spans="52:56" ht="11.25" customHeight="1" x14ac:dyDescent="0.25">
      <c r="AZ2011" s="398"/>
      <c r="BA2011" s="398"/>
      <c r="BB2011" s="398"/>
      <c r="BC2011" s="397"/>
      <c r="BD2011" s="397"/>
    </row>
    <row r="2012" spans="52:56" ht="11.25" customHeight="1" x14ac:dyDescent="0.25">
      <c r="AZ2012" s="398"/>
      <c r="BA2012" s="398"/>
      <c r="BB2012" s="398"/>
      <c r="BC2012" s="397"/>
      <c r="BD2012" s="397"/>
    </row>
    <row r="2013" spans="52:56" ht="11.25" customHeight="1" x14ac:dyDescent="0.25">
      <c r="AZ2013" s="398"/>
      <c r="BA2013" s="398"/>
      <c r="BB2013" s="398"/>
      <c r="BC2013" s="397"/>
      <c r="BD2013" s="397"/>
    </row>
    <row r="2014" spans="52:56" ht="11.25" customHeight="1" x14ac:dyDescent="0.25">
      <c r="AZ2014" s="398"/>
      <c r="BA2014" s="398"/>
      <c r="BB2014" s="398"/>
      <c r="BC2014" s="397"/>
      <c r="BD2014" s="397"/>
    </row>
    <row r="2015" spans="52:56" ht="11.25" customHeight="1" x14ac:dyDescent="0.25">
      <c r="AZ2015" s="398"/>
      <c r="BA2015" s="398"/>
      <c r="BB2015" s="398"/>
      <c r="BC2015" s="397"/>
      <c r="BD2015" s="397"/>
    </row>
    <row r="2016" spans="52:56" ht="11.25" customHeight="1" x14ac:dyDescent="0.25">
      <c r="AZ2016" s="398"/>
      <c r="BA2016" s="398"/>
      <c r="BB2016" s="398"/>
      <c r="BC2016" s="397"/>
      <c r="BD2016" s="397"/>
    </row>
    <row r="2017" spans="52:56" ht="11.25" customHeight="1" x14ac:dyDescent="0.25">
      <c r="AZ2017" s="398"/>
      <c r="BA2017" s="398"/>
      <c r="BB2017" s="398"/>
      <c r="BC2017" s="397"/>
      <c r="BD2017" s="397"/>
    </row>
    <row r="2018" spans="52:56" ht="11.25" customHeight="1" x14ac:dyDescent="0.25">
      <c r="AZ2018" s="398"/>
      <c r="BA2018" s="398"/>
      <c r="BB2018" s="398"/>
      <c r="BC2018" s="397"/>
      <c r="BD2018" s="397"/>
    </row>
    <row r="2019" spans="52:56" ht="11.25" customHeight="1" x14ac:dyDescent="0.25">
      <c r="AZ2019" s="398"/>
      <c r="BA2019" s="398"/>
      <c r="BB2019" s="398"/>
      <c r="BC2019" s="397"/>
      <c r="BD2019" s="397"/>
    </row>
    <row r="2020" spans="52:56" ht="11.25" customHeight="1" x14ac:dyDescent="0.25">
      <c r="AZ2020" s="398"/>
      <c r="BA2020" s="398"/>
      <c r="BB2020" s="398"/>
      <c r="BC2020" s="397"/>
      <c r="BD2020" s="397"/>
    </row>
    <row r="2021" spans="52:56" ht="11.25" customHeight="1" x14ac:dyDescent="0.25">
      <c r="AZ2021" s="398"/>
      <c r="BA2021" s="398"/>
      <c r="BB2021" s="398"/>
      <c r="BC2021" s="397"/>
      <c r="BD2021" s="397"/>
    </row>
    <row r="2022" spans="52:56" ht="11.25" customHeight="1" x14ac:dyDescent="0.25">
      <c r="AZ2022" s="398"/>
      <c r="BA2022" s="398"/>
      <c r="BB2022" s="398"/>
      <c r="BC2022" s="397"/>
      <c r="BD2022" s="397"/>
    </row>
    <row r="2023" spans="52:56" ht="11.25" customHeight="1" x14ac:dyDescent="0.25">
      <c r="AZ2023" s="398"/>
      <c r="BA2023" s="398"/>
      <c r="BB2023" s="398"/>
      <c r="BC2023" s="397"/>
      <c r="BD2023" s="397"/>
    </row>
    <row r="2024" spans="52:56" ht="11.25" customHeight="1" x14ac:dyDescent="0.25">
      <c r="AZ2024" s="398"/>
      <c r="BA2024" s="398"/>
      <c r="BB2024" s="398"/>
      <c r="BC2024" s="397"/>
      <c r="BD2024" s="397"/>
    </row>
    <row r="2025" spans="52:56" ht="11.25" customHeight="1" x14ac:dyDescent="0.25">
      <c r="AZ2025" s="398"/>
      <c r="BA2025" s="398"/>
      <c r="BB2025" s="398"/>
      <c r="BC2025" s="397"/>
      <c r="BD2025" s="397"/>
    </row>
    <row r="2026" spans="52:56" ht="11.25" customHeight="1" x14ac:dyDescent="0.25">
      <c r="AZ2026" s="398"/>
      <c r="BA2026" s="398"/>
      <c r="BB2026" s="398"/>
      <c r="BC2026" s="397"/>
      <c r="BD2026" s="397"/>
    </row>
    <row r="2027" spans="52:56" ht="11.25" customHeight="1" x14ac:dyDescent="0.25">
      <c r="AZ2027" s="398"/>
      <c r="BA2027" s="398"/>
      <c r="BB2027" s="398"/>
      <c r="BC2027" s="397"/>
      <c r="BD2027" s="397"/>
    </row>
    <row r="2028" spans="52:56" ht="11.25" customHeight="1" x14ac:dyDescent="0.25">
      <c r="AZ2028" s="398"/>
      <c r="BA2028" s="398"/>
      <c r="BB2028" s="398"/>
      <c r="BC2028" s="397"/>
      <c r="BD2028" s="397"/>
    </row>
    <row r="2029" spans="52:56" ht="11.25" customHeight="1" x14ac:dyDescent="0.25">
      <c r="AZ2029" s="398"/>
      <c r="BA2029" s="398"/>
      <c r="BB2029" s="398"/>
      <c r="BC2029" s="397"/>
      <c r="BD2029" s="397"/>
    </row>
    <row r="2030" spans="52:56" ht="11.25" customHeight="1" x14ac:dyDescent="0.25">
      <c r="AZ2030" s="398"/>
      <c r="BA2030" s="398"/>
      <c r="BB2030" s="398"/>
      <c r="BC2030" s="397"/>
      <c r="BD2030" s="397"/>
    </row>
    <row r="2031" spans="52:56" ht="11.25" customHeight="1" x14ac:dyDescent="0.25">
      <c r="AZ2031" s="398"/>
      <c r="BA2031" s="398"/>
      <c r="BB2031" s="398"/>
      <c r="BC2031" s="397"/>
      <c r="BD2031" s="397"/>
    </row>
    <row r="2032" spans="52:56" ht="11.25" customHeight="1" x14ac:dyDescent="0.25">
      <c r="AZ2032" s="398"/>
      <c r="BA2032" s="398"/>
      <c r="BB2032" s="398"/>
      <c r="BC2032" s="397"/>
      <c r="BD2032" s="397"/>
    </row>
    <row r="2033" spans="52:56" ht="11.25" customHeight="1" x14ac:dyDescent="0.25">
      <c r="AZ2033" s="398"/>
      <c r="BA2033" s="398"/>
      <c r="BB2033" s="398"/>
      <c r="BC2033" s="397"/>
      <c r="BD2033" s="397"/>
    </row>
    <row r="2034" spans="52:56" ht="11.25" customHeight="1" x14ac:dyDescent="0.25">
      <c r="AZ2034" s="398"/>
      <c r="BA2034" s="398"/>
      <c r="BB2034" s="398"/>
      <c r="BC2034" s="397"/>
      <c r="BD2034" s="397"/>
    </row>
    <row r="2035" spans="52:56" ht="11.25" customHeight="1" x14ac:dyDescent="0.25">
      <c r="AZ2035" s="398"/>
      <c r="BA2035" s="398"/>
      <c r="BB2035" s="398"/>
      <c r="BC2035" s="397"/>
      <c r="BD2035" s="397"/>
    </row>
    <row r="2036" spans="52:56" ht="11.25" customHeight="1" x14ac:dyDescent="0.25">
      <c r="AZ2036" s="398"/>
      <c r="BA2036" s="398"/>
      <c r="BB2036" s="398"/>
      <c r="BC2036" s="397"/>
      <c r="BD2036" s="397"/>
    </row>
    <row r="2037" spans="52:56" ht="11.25" customHeight="1" x14ac:dyDescent="0.25">
      <c r="AZ2037" s="398"/>
      <c r="BA2037" s="398"/>
      <c r="BB2037" s="398"/>
      <c r="BC2037" s="397"/>
      <c r="BD2037" s="397"/>
    </row>
    <row r="2038" spans="52:56" ht="11.25" customHeight="1" x14ac:dyDescent="0.25">
      <c r="AZ2038" s="398"/>
      <c r="BA2038" s="398"/>
      <c r="BB2038" s="398"/>
      <c r="BC2038" s="397"/>
      <c r="BD2038" s="397"/>
    </row>
    <row r="2039" spans="52:56" ht="11.25" customHeight="1" x14ac:dyDescent="0.25">
      <c r="AZ2039" s="398"/>
      <c r="BA2039" s="398"/>
      <c r="BB2039" s="398"/>
      <c r="BC2039" s="397"/>
      <c r="BD2039" s="397"/>
    </row>
    <row r="2040" spans="52:56" ht="11.25" customHeight="1" x14ac:dyDescent="0.25">
      <c r="AZ2040" s="398"/>
      <c r="BA2040" s="398"/>
      <c r="BB2040" s="398"/>
      <c r="BC2040" s="397"/>
      <c r="BD2040" s="397"/>
    </row>
    <row r="2041" spans="52:56" ht="11.25" customHeight="1" x14ac:dyDescent="0.25">
      <c r="AZ2041" s="398"/>
      <c r="BA2041" s="398"/>
      <c r="BB2041" s="398"/>
      <c r="BC2041" s="397"/>
      <c r="BD2041" s="397"/>
    </row>
    <row r="2042" spans="52:56" ht="11.25" customHeight="1" x14ac:dyDescent="0.25">
      <c r="AZ2042" s="398"/>
      <c r="BA2042" s="398"/>
      <c r="BB2042" s="398"/>
      <c r="BC2042" s="397"/>
      <c r="BD2042" s="397"/>
    </row>
    <row r="2043" spans="52:56" ht="11.25" customHeight="1" x14ac:dyDescent="0.25">
      <c r="AZ2043" s="398"/>
      <c r="BA2043" s="398"/>
      <c r="BB2043" s="398"/>
      <c r="BC2043" s="397"/>
      <c r="BD2043" s="397"/>
    </row>
    <row r="2044" spans="52:56" ht="11.25" customHeight="1" x14ac:dyDescent="0.25">
      <c r="AZ2044" s="398"/>
      <c r="BA2044" s="398"/>
      <c r="BB2044" s="398"/>
      <c r="BC2044" s="397"/>
      <c r="BD2044" s="397"/>
    </row>
    <row r="2045" spans="52:56" ht="11.25" customHeight="1" x14ac:dyDescent="0.25">
      <c r="AZ2045" s="398"/>
      <c r="BA2045" s="398"/>
      <c r="BB2045" s="398"/>
      <c r="BC2045" s="397"/>
      <c r="BD2045" s="397"/>
    </row>
    <row r="2046" spans="52:56" ht="11.25" customHeight="1" x14ac:dyDescent="0.25">
      <c r="AZ2046" s="398"/>
      <c r="BA2046" s="398"/>
      <c r="BB2046" s="398"/>
      <c r="BC2046" s="397"/>
      <c r="BD2046" s="397"/>
    </row>
    <row r="2047" spans="52:56" ht="11.25" customHeight="1" x14ac:dyDescent="0.25">
      <c r="AZ2047" s="398"/>
      <c r="BA2047" s="398"/>
      <c r="BB2047" s="398"/>
      <c r="BC2047" s="397"/>
      <c r="BD2047" s="397"/>
    </row>
    <row r="2048" spans="52:56" ht="11.25" customHeight="1" x14ac:dyDescent="0.25">
      <c r="AZ2048" s="398"/>
      <c r="BA2048" s="398"/>
      <c r="BB2048" s="398"/>
      <c r="BC2048" s="397"/>
      <c r="BD2048" s="397"/>
    </row>
    <row r="2049" spans="52:56" ht="11.25" customHeight="1" x14ac:dyDescent="0.25">
      <c r="AZ2049" s="398"/>
      <c r="BA2049" s="398"/>
      <c r="BB2049" s="398"/>
      <c r="BC2049" s="397"/>
      <c r="BD2049" s="397"/>
    </row>
    <row r="2050" spans="52:56" ht="11.25" customHeight="1" x14ac:dyDescent="0.25">
      <c r="AZ2050" s="398"/>
      <c r="BA2050" s="398"/>
      <c r="BB2050" s="398"/>
      <c r="BC2050" s="397"/>
      <c r="BD2050" s="397"/>
    </row>
    <row r="2051" spans="52:56" ht="11.25" customHeight="1" x14ac:dyDescent="0.25">
      <c r="AZ2051" s="398"/>
      <c r="BA2051" s="398"/>
      <c r="BB2051" s="398"/>
      <c r="BC2051" s="397"/>
      <c r="BD2051" s="397"/>
    </row>
    <row r="2052" spans="52:56" ht="11.25" customHeight="1" x14ac:dyDescent="0.25">
      <c r="AZ2052" s="398"/>
      <c r="BA2052" s="398"/>
      <c r="BB2052" s="398"/>
      <c r="BC2052" s="397"/>
      <c r="BD2052" s="397"/>
    </row>
    <row r="2053" spans="52:56" ht="11.25" customHeight="1" x14ac:dyDescent="0.25">
      <c r="AZ2053" s="398"/>
      <c r="BA2053" s="398"/>
      <c r="BB2053" s="398"/>
      <c r="BC2053" s="397"/>
      <c r="BD2053" s="397"/>
    </row>
    <row r="2054" spans="52:56" ht="11.25" customHeight="1" x14ac:dyDescent="0.25">
      <c r="AZ2054" s="398"/>
      <c r="BA2054" s="398"/>
      <c r="BB2054" s="398"/>
      <c r="BC2054" s="397"/>
      <c r="BD2054" s="397"/>
    </row>
    <row r="2055" spans="52:56" ht="11.25" customHeight="1" x14ac:dyDescent="0.25">
      <c r="AZ2055" s="398"/>
      <c r="BA2055" s="398"/>
      <c r="BB2055" s="398"/>
      <c r="BC2055" s="397"/>
      <c r="BD2055" s="397"/>
    </row>
    <row r="2056" spans="52:56" ht="11.25" customHeight="1" x14ac:dyDescent="0.25">
      <c r="AZ2056" s="398"/>
      <c r="BA2056" s="398"/>
      <c r="BB2056" s="398"/>
      <c r="BC2056" s="397"/>
      <c r="BD2056" s="397"/>
    </row>
    <row r="2057" spans="52:56" ht="11.25" customHeight="1" x14ac:dyDescent="0.25">
      <c r="AZ2057" s="398"/>
      <c r="BA2057" s="398"/>
      <c r="BB2057" s="398"/>
      <c r="BC2057" s="397"/>
      <c r="BD2057" s="397"/>
    </row>
    <row r="2058" spans="52:56" ht="11.25" customHeight="1" x14ac:dyDescent="0.25">
      <c r="AZ2058" s="398"/>
      <c r="BA2058" s="398"/>
      <c r="BB2058" s="398"/>
      <c r="BC2058" s="397"/>
      <c r="BD2058" s="397"/>
    </row>
    <row r="2059" spans="52:56" ht="11.25" customHeight="1" x14ac:dyDescent="0.25">
      <c r="AZ2059" s="398"/>
      <c r="BA2059" s="398"/>
      <c r="BB2059" s="398"/>
      <c r="BC2059" s="397"/>
      <c r="BD2059" s="397"/>
    </row>
    <row r="2060" spans="52:56" ht="11.25" customHeight="1" x14ac:dyDescent="0.25">
      <c r="AZ2060" s="398"/>
      <c r="BA2060" s="398"/>
      <c r="BB2060" s="398"/>
      <c r="BC2060" s="397"/>
      <c r="BD2060" s="397"/>
    </row>
    <row r="2061" spans="52:56" ht="11.25" customHeight="1" x14ac:dyDescent="0.25">
      <c r="AZ2061" s="398"/>
      <c r="BA2061" s="398"/>
      <c r="BB2061" s="398"/>
      <c r="BC2061" s="397"/>
      <c r="BD2061" s="397"/>
    </row>
    <row r="2062" spans="52:56" ht="11.25" customHeight="1" x14ac:dyDescent="0.25">
      <c r="AZ2062" s="398"/>
      <c r="BA2062" s="398"/>
      <c r="BB2062" s="398"/>
      <c r="BC2062" s="397"/>
      <c r="BD2062" s="397"/>
    </row>
    <row r="2063" spans="52:56" ht="11.25" customHeight="1" x14ac:dyDescent="0.25">
      <c r="AZ2063" s="398"/>
      <c r="BA2063" s="398"/>
      <c r="BB2063" s="398"/>
      <c r="BC2063" s="397"/>
      <c r="BD2063" s="397"/>
    </row>
    <row r="2064" spans="52:56" ht="11.25" customHeight="1" x14ac:dyDescent="0.25">
      <c r="AZ2064" s="398"/>
      <c r="BA2064" s="398"/>
      <c r="BB2064" s="398"/>
      <c r="BC2064" s="397"/>
      <c r="BD2064" s="397"/>
    </row>
    <row r="2065" spans="52:56" ht="11.25" customHeight="1" x14ac:dyDescent="0.25">
      <c r="AZ2065" s="398"/>
      <c r="BA2065" s="398"/>
      <c r="BB2065" s="398"/>
      <c r="BC2065" s="397"/>
      <c r="BD2065" s="397"/>
    </row>
    <row r="2066" spans="52:56" ht="11.25" customHeight="1" x14ac:dyDescent="0.25">
      <c r="AZ2066" s="398"/>
      <c r="BA2066" s="398"/>
      <c r="BB2066" s="398"/>
      <c r="BC2066" s="397"/>
      <c r="BD2066" s="397"/>
    </row>
    <row r="2067" spans="52:56" ht="11.25" customHeight="1" x14ac:dyDescent="0.25">
      <c r="AZ2067" s="398"/>
      <c r="BA2067" s="398"/>
      <c r="BB2067" s="398"/>
      <c r="BC2067" s="397"/>
      <c r="BD2067" s="397"/>
    </row>
    <row r="2068" spans="52:56" ht="11.25" customHeight="1" x14ac:dyDescent="0.25">
      <c r="AZ2068" s="398"/>
      <c r="BA2068" s="398"/>
      <c r="BB2068" s="398"/>
      <c r="BC2068" s="397"/>
      <c r="BD2068" s="397"/>
    </row>
    <row r="2069" spans="52:56" ht="11.25" customHeight="1" x14ac:dyDescent="0.25">
      <c r="AZ2069" s="398"/>
      <c r="BA2069" s="398"/>
      <c r="BB2069" s="398"/>
      <c r="BC2069" s="397"/>
      <c r="BD2069" s="397"/>
    </row>
    <row r="2070" spans="52:56" ht="11.25" customHeight="1" x14ac:dyDescent="0.25">
      <c r="AZ2070" s="398"/>
      <c r="BA2070" s="398"/>
      <c r="BB2070" s="398"/>
      <c r="BC2070" s="397"/>
      <c r="BD2070" s="397"/>
    </row>
    <row r="2071" spans="52:56" ht="11.25" customHeight="1" x14ac:dyDescent="0.25">
      <c r="AZ2071" s="398"/>
      <c r="BA2071" s="398"/>
      <c r="BB2071" s="398"/>
      <c r="BC2071" s="397"/>
      <c r="BD2071" s="397"/>
    </row>
    <row r="2072" spans="52:56" ht="11.25" customHeight="1" x14ac:dyDescent="0.25">
      <c r="AZ2072" s="398"/>
      <c r="BA2072" s="398"/>
      <c r="BB2072" s="398"/>
      <c r="BC2072" s="397"/>
      <c r="BD2072" s="397"/>
    </row>
    <row r="2073" spans="52:56" ht="11.25" customHeight="1" x14ac:dyDescent="0.25">
      <c r="AZ2073" s="398"/>
      <c r="BA2073" s="398"/>
      <c r="BB2073" s="398"/>
      <c r="BC2073" s="397"/>
      <c r="BD2073" s="397"/>
    </row>
    <row r="2074" spans="52:56" ht="11.25" customHeight="1" x14ac:dyDescent="0.25">
      <c r="AZ2074" s="398"/>
      <c r="BA2074" s="398"/>
      <c r="BB2074" s="398"/>
      <c r="BC2074" s="397"/>
      <c r="BD2074" s="397"/>
    </row>
    <row r="2075" spans="52:56" ht="11.25" customHeight="1" x14ac:dyDescent="0.25">
      <c r="AZ2075" s="398"/>
      <c r="BA2075" s="398"/>
      <c r="BB2075" s="398"/>
      <c r="BC2075" s="397"/>
      <c r="BD2075" s="397"/>
    </row>
    <row r="2076" spans="52:56" ht="11.25" customHeight="1" x14ac:dyDescent="0.25">
      <c r="AZ2076" s="398"/>
      <c r="BA2076" s="398"/>
      <c r="BB2076" s="398"/>
      <c r="BC2076" s="397"/>
      <c r="BD2076" s="397"/>
    </row>
    <row r="2077" spans="52:56" ht="11.25" customHeight="1" x14ac:dyDescent="0.25">
      <c r="AZ2077" s="398"/>
      <c r="BA2077" s="398"/>
      <c r="BB2077" s="398"/>
      <c r="BC2077" s="397"/>
      <c r="BD2077" s="397"/>
    </row>
    <row r="2078" spans="52:56" ht="11.25" customHeight="1" x14ac:dyDescent="0.25">
      <c r="AZ2078" s="398"/>
      <c r="BA2078" s="398"/>
      <c r="BB2078" s="398"/>
      <c r="BC2078" s="397"/>
      <c r="BD2078" s="397"/>
    </row>
    <row r="2079" spans="52:56" ht="11.25" customHeight="1" x14ac:dyDescent="0.25">
      <c r="AZ2079" s="398"/>
      <c r="BA2079" s="398"/>
      <c r="BB2079" s="398"/>
      <c r="BC2079" s="397"/>
      <c r="BD2079" s="397"/>
    </row>
    <row r="2080" spans="52:56" ht="11.25" customHeight="1" x14ac:dyDescent="0.25">
      <c r="AZ2080" s="398"/>
      <c r="BA2080" s="398"/>
      <c r="BB2080" s="398"/>
      <c r="BC2080" s="397"/>
      <c r="BD2080" s="397"/>
    </row>
    <row r="2081" spans="52:56" ht="11.25" customHeight="1" x14ac:dyDescent="0.25">
      <c r="AZ2081" s="398"/>
      <c r="BA2081" s="398"/>
      <c r="BB2081" s="398"/>
      <c r="BC2081" s="397"/>
      <c r="BD2081" s="397"/>
    </row>
    <row r="2082" spans="52:56" ht="11.25" customHeight="1" x14ac:dyDescent="0.25">
      <c r="AZ2082" s="398"/>
      <c r="BA2082" s="398"/>
      <c r="BB2082" s="398"/>
      <c r="BC2082" s="397"/>
      <c r="BD2082" s="397"/>
    </row>
    <row r="2083" spans="52:56" ht="11.25" customHeight="1" x14ac:dyDescent="0.25">
      <c r="AZ2083" s="398"/>
      <c r="BA2083" s="398"/>
      <c r="BB2083" s="398"/>
      <c r="BC2083" s="397"/>
      <c r="BD2083" s="397"/>
    </row>
    <row r="2084" spans="52:56" ht="11.25" customHeight="1" x14ac:dyDescent="0.25">
      <c r="AZ2084" s="398"/>
      <c r="BA2084" s="398"/>
      <c r="BB2084" s="398"/>
      <c r="BC2084" s="397"/>
      <c r="BD2084" s="397"/>
    </row>
    <row r="2085" spans="52:56" ht="11.25" customHeight="1" x14ac:dyDescent="0.25">
      <c r="AZ2085" s="398"/>
      <c r="BA2085" s="398"/>
      <c r="BB2085" s="398"/>
      <c r="BC2085" s="397"/>
      <c r="BD2085" s="397"/>
    </row>
    <row r="2086" spans="52:56" ht="11.25" customHeight="1" x14ac:dyDescent="0.25">
      <c r="AZ2086" s="398"/>
      <c r="BA2086" s="398"/>
      <c r="BB2086" s="398"/>
      <c r="BC2086" s="397"/>
      <c r="BD2086" s="397"/>
    </row>
    <row r="2087" spans="52:56" ht="11.25" customHeight="1" x14ac:dyDescent="0.25">
      <c r="AZ2087" s="398"/>
      <c r="BA2087" s="398"/>
      <c r="BB2087" s="398"/>
      <c r="BC2087" s="397"/>
      <c r="BD2087" s="397"/>
    </row>
    <row r="2088" spans="52:56" ht="11.25" customHeight="1" x14ac:dyDescent="0.25">
      <c r="AZ2088" s="398"/>
      <c r="BA2088" s="398"/>
      <c r="BB2088" s="398"/>
      <c r="BC2088" s="397"/>
      <c r="BD2088" s="397"/>
    </row>
    <row r="2089" spans="52:56" ht="11.25" customHeight="1" x14ac:dyDescent="0.25">
      <c r="AZ2089" s="398"/>
      <c r="BA2089" s="398"/>
      <c r="BB2089" s="398"/>
      <c r="BC2089" s="397"/>
      <c r="BD2089" s="397"/>
    </row>
    <row r="2090" spans="52:56" ht="11.25" customHeight="1" x14ac:dyDescent="0.25">
      <c r="AZ2090" s="398"/>
      <c r="BA2090" s="398"/>
      <c r="BB2090" s="398"/>
      <c r="BC2090" s="397"/>
      <c r="BD2090" s="397"/>
    </row>
    <row r="2091" spans="52:56" ht="11.25" customHeight="1" x14ac:dyDescent="0.25">
      <c r="AZ2091" s="398"/>
      <c r="BA2091" s="398"/>
      <c r="BB2091" s="398"/>
      <c r="BC2091" s="397"/>
      <c r="BD2091" s="397"/>
    </row>
    <row r="2092" spans="52:56" ht="11.25" customHeight="1" x14ac:dyDescent="0.25">
      <c r="AZ2092" s="398"/>
      <c r="BA2092" s="398"/>
      <c r="BB2092" s="398"/>
      <c r="BC2092" s="397"/>
      <c r="BD2092" s="397"/>
    </row>
    <row r="2093" spans="52:56" ht="11.25" customHeight="1" x14ac:dyDescent="0.25">
      <c r="AZ2093" s="398"/>
      <c r="BA2093" s="398"/>
      <c r="BB2093" s="398"/>
      <c r="BC2093" s="397"/>
      <c r="BD2093" s="397"/>
    </row>
    <row r="2094" spans="52:56" ht="11.25" customHeight="1" x14ac:dyDescent="0.25">
      <c r="AZ2094" s="398"/>
      <c r="BA2094" s="398"/>
      <c r="BB2094" s="398"/>
      <c r="BC2094" s="397"/>
      <c r="BD2094" s="397"/>
    </row>
    <row r="2095" spans="52:56" ht="11.25" customHeight="1" x14ac:dyDescent="0.25">
      <c r="AZ2095" s="398"/>
      <c r="BA2095" s="398"/>
      <c r="BB2095" s="398"/>
      <c r="BC2095" s="397"/>
      <c r="BD2095" s="397"/>
    </row>
    <row r="2096" spans="52:56" ht="11.25" customHeight="1" x14ac:dyDescent="0.25">
      <c r="AZ2096" s="398"/>
      <c r="BA2096" s="398"/>
      <c r="BB2096" s="398"/>
      <c r="BC2096" s="397"/>
      <c r="BD2096" s="397"/>
    </row>
    <row r="2097" spans="52:56" ht="11.25" customHeight="1" x14ac:dyDescent="0.25">
      <c r="AZ2097" s="398"/>
      <c r="BA2097" s="398"/>
      <c r="BB2097" s="398"/>
      <c r="BC2097" s="397"/>
      <c r="BD2097" s="397"/>
    </row>
    <row r="2098" spans="52:56" ht="11.25" customHeight="1" x14ac:dyDescent="0.25">
      <c r="AZ2098" s="398"/>
      <c r="BA2098" s="398"/>
      <c r="BB2098" s="398"/>
      <c r="BC2098" s="397"/>
      <c r="BD2098" s="397"/>
    </row>
    <row r="2099" spans="52:56" ht="11.25" customHeight="1" x14ac:dyDescent="0.25">
      <c r="AZ2099" s="398"/>
      <c r="BA2099" s="398"/>
      <c r="BB2099" s="398"/>
      <c r="BC2099" s="397"/>
      <c r="BD2099" s="397"/>
    </row>
    <row r="2100" spans="52:56" ht="11.25" customHeight="1" x14ac:dyDescent="0.25">
      <c r="AZ2100" s="398"/>
      <c r="BA2100" s="398"/>
      <c r="BB2100" s="398"/>
      <c r="BC2100" s="397"/>
      <c r="BD2100" s="397"/>
    </row>
    <row r="2101" spans="52:56" ht="11.25" customHeight="1" x14ac:dyDescent="0.25">
      <c r="AZ2101" s="398"/>
      <c r="BA2101" s="398"/>
      <c r="BB2101" s="398"/>
      <c r="BC2101" s="397"/>
      <c r="BD2101" s="397"/>
    </row>
    <row r="2102" spans="52:56" ht="11.25" customHeight="1" x14ac:dyDescent="0.25">
      <c r="AZ2102" s="398"/>
      <c r="BA2102" s="398"/>
      <c r="BB2102" s="398"/>
      <c r="BC2102" s="397"/>
      <c r="BD2102" s="397"/>
    </row>
    <row r="2103" spans="52:56" ht="11.25" customHeight="1" x14ac:dyDescent="0.25">
      <c r="AZ2103" s="398"/>
      <c r="BA2103" s="398"/>
      <c r="BB2103" s="398"/>
      <c r="BC2103" s="397"/>
      <c r="BD2103" s="397"/>
    </row>
    <row r="2104" spans="52:56" ht="11.25" customHeight="1" x14ac:dyDescent="0.25">
      <c r="AZ2104" s="398"/>
      <c r="BA2104" s="398"/>
      <c r="BB2104" s="398"/>
      <c r="BC2104" s="397"/>
      <c r="BD2104" s="397"/>
    </row>
    <row r="2105" spans="52:56" ht="11.25" customHeight="1" x14ac:dyDescent="0.25">
      <c r="AZ2105" s="398"/>
      <c r="BA2105" s="398"/>
      <c r="BB2105" s="398"/>
      <c r="BC2105" s="397"/>
      <c r="BD2105" s="397"/>
    </row>
    <row r="2106" spans="52:56" ht="11.25" customHeight="1" x14ac:dyDescent="0.25">
      <c r="AZ2106" s="398"/>
      <c r="BA2106" s="398"/>
      <c r="BB2106" s="398"/>
      <c r="BC2106" s="397"/>
      <c r="BD2106" s="397"/>
    </row>
    <row r="2107" spans="52:56" ht="11.25" customHeight="1" x14ac:dyDescent="0.25">
      <c r="AZ2107" s="398"/>
      <c r="BA2107" s="398"/>
      <c r="BB2107" s="398"/>
      <c r="BC2107" s="397"/>
      <c r="BD2107" s="397"/>
    </row>
    <row r="2108" spans="52:56" ht="11.25" customHeight="1" x14ac:dyDescent="0.25">
      <c r="AZ2108" s="398"/>
      <c r="BA2108" s="398"/>
      <c r="BB2108" s="398"/>
      <c r="BC2108" s="397"/>
      <c r="BD2108" s="397"/>
    </row>
    <row r="2109" spans="52:56" ht="11.25" customHeight="1" x14ac:dyDescent="0.25">
      <c r="AZ2109" s="398"/>
      <c r="BA2109" s="398"/>
      <c r="BB2109" s="398"/>
      <c r="BC2109" s="397"/>
      <c r="BD2109" s="397"/>
    </row>
    <row r="2110" spans="52:56" ht="11.25" customHeight="1" x14ac:dyDescent="0.25">
      <c r="AZ2110" s="398"/>
      <c r="BA2110" s="398"/>
      <c r="BB2110" s="398"/>
      <c r="BC2110" s="397"/>
      <c r="BD2110" s="397"/>
    </row>
    <row r="2111" spans="52:56" ht="11.25" customHeight="1" x14ac:dyDescent="0.25">
      <c r="AZ2111" s="398"/>
      <c r="BA2111" s="398"/>
      <c r="BB2111" s="398"/>
      <c r="BC2111" s="397"/>
      <c r="BD2111" s="397"/>
    </row>
    <row r="2112" spans="52:56" ht="11.25" customHeight="1" x14ac:dyDescent="0.25">
      <c r="AZ2112" s="398"/>
      <c r="BA2112" s="398"/>
      <c r="BB2112" s="398"/>
      <c r="BC2112" s="397"/>
      <c r="BD2112" s="397"/>
    </row>
    <row r="2113" spans="52:56" ht="11.25" customHeight="1" x14ac:dyDescent="0.25">
      <c r="AZ2113" s="398"/>
      <c r="BA2113" s="398"/>
      <c r="BB2113" s="398"/>
      <c r="BC2113" s="397"/>
      <c r="BD2113" s="397"/>
    </row>
    <row r="2114" spans="52:56" ht="11.25" customHeight="1" x14ac:dyDescent="0.25">
      <c r="AZ2114" s="398"/>
      <c r="BA2114" s="398"/>
      <c r="BB2114" s="398"/>
      <c r="BC2114" s="397"/>
      <c r="BD2114" s="397"/>
    </row>
    <row r="2115" spans="52:56" ht="11.25" customHeight="1" x14ac:dyDescent="0.25">
      <c r="AZ2115" s="398"/>
      <c r="BA2115" s="398"/>
      <c r="BB2115" s="398"/>
      <c r="BC2115" s="397"/>
      <c r="BD2115" s="397"/>
    </row>
    <row r="2116" spans="52:56" ht="11.25" customHeight="1" x14ac:dyDescent="0.25">
      <c r="AZ2116" s="398"/>
      <c r="BA2116" s="398"/>
      <c r="BB2116" s="398"/>
      <c r="BC2116" s="397"/>
      <c r="BD2116" s="397"/>
    </row>
    <row r="2117" spans="52:56" ht="11.25" customHeight="1" x14ac:dyDescent="0.25">
      <c r="AZ2117" s="398"/>
      <c r="BA2117" s="398"/>
      <c r="BB2117" s="398"/>
      <c r="BC2117" s="397"/>
      <c r="BD2117" s="397"/>
    </row>
    <row r="2118" spans="52:56" ht="11.25" customHeight="1" x14ac:dyDescent="0.25">
      <c r="AZ2118" s="398"/>
      <c r="BA2118" s="398"/>
      <c r="BB2118" s="398"/>
      <c r="BC2118" s="397"/>
      <c r="BD2118" s="397"/>
    </row>
    <row r="2119" spans="52:56" ht="11.25" customHeight="1" x14ac:dyDescent="0.25">
      <c r="AZ2119" s="398"/>
      <c r="BA2119" s="398"/>
      <c r="BB2119" s="398"/>
      <c r="BC2119" s="397"/>
      <c r="BD2119" s="397"/>
    </row>
    <row r="2120" spans="52:56" ht="11.25" customHeight="1" x14ac:dyDescent="0.25">
      <c r="AZ2120" s="398"/>
      <c r="BA2120" s="398"/>
      <c r="BB2120" s="398"/>
      <c r="BC2120" s="397"/>
      <c r="BD2120" s="397"/>
    </row>
    <row r="2121" spans="52:56" ht="11.25" customHeight="1" x14ac:dyDescent="0.25">
      <c r="AZ2121" s="398"/>
      <c r="BA2121" s="398"/>
      <c r="BB2121" s="398"/>
      <c r="BC2121" s="397"/>
      <c r="BD2121" s="397"/>
    </row>
    <row r="2122" spans="52:56" ht="11.25" customHeight="1" x14ac:dyDescent="0.25">
      <c r="AZ2122" s="398"/>
      <c r="BA2122" s="398"/>
      <c r="BB2122" s="398"/>
      <c r="BC2122" s="397"/>
      <c r="BD2122" s="397"/>
    </row>
    <row r="2123" spans="52:56" ht="11.25" customHeight="1" x14ac:dyDescent="0.25">
      <c r="AZ2123" s="398"/>
      <c r="BA2123" s="398"/>
      <c r="BB2123" s="398"/>
      <c r="BC2123" s="397"/>
      <c r="BD2123" s="397"/>
    </row>
    <row r="2124" spans="52:56" ht="11.25" customHeight="1" x14ac:dyDescent="0.25">
      <c r="AZ2124" s="398"/>
      <c r="BA2124" s="398"/>
      <c r="BB2124" s="398"/>
      <c r="BC2124" s="397"/>
      <c r="BD2124" s="397"/>
    </row>
    <row r="2125" spans="52:56" ht="11.25" customHeight="1" x14ac:dyDescent="0.25">
      <c r="AZ2125" s="398"/>
      <c r="BA2125" s="398"/>
      <c r="BB2125" s="398"/>
      <c r="BC2125" s="397"/>
      <c r="BD2125" s="397"/>
    </row>
    <row r="2126" spans="52:56" ht="11.25" customHeight="1" x14ac:dyDescent="0.25">
      <c r="AZ2126" s="398"/>
      <c r="BA2126" s="398"/>
      <c r="BB2126" s="398"/>
      <c r="BC2126" s="397"/>
      <c r="BD2126" s="397"/>
    </row>
    <row r="2127" spans="52:56" ht="11.25" customHeight="1" x14ac:dyDescent="0.25">
      <c r="AZ2127" s="398"/>
      <c r="BA2127" s="398"/>
      <c r="BB2127" s="398"/>
      <c r="BC2127" s="397"/>
      <c r="BD2127" s="397"/>
    </row>
    <row r="2128" spans="52:56" ht="11.25" customHeight="1" x14ac:dyDescent="0.25">
      <c r="AZ2128" s="398"/>
      <c r="BA2128" s="398"/>
      <c r="BB2128" s="398"/>
      <c r="BC2128" s="397"/>
      <c r="BD2128" s="397"/>
    </row>
    <row r="2129" spans="52:56" ht="11.25" customHeight="1" x14ac:dyDescent="0.25">
      <c r="AZ2129" s="398"/>
      <c r="BA2129" s="398"/>
      <c r="BB2129" s="398"/>
      <c r="BC2129" s="397"/>
      <c r="BD2129" s="397"/>
    </row>
    <row r="2130" spans="52:56" ht="11.25" customHeight="1" x14ac:dyDescent="0.25">
      <c r="AZ2130" s="398"/>
      <c r="BA2130" s="398"/>
      <c r="BB2130" s="398"/>
      <c r="BC2130" s="397"/>
      <c r="BD2130" s="397"/>
    </row>
    <row r="2131" spans="52:56" ht="11.25" customHeight="1" x14ac:dyDescent="0.25">
      <c r="AZ2131" s="398"/>
      <c r="BA2131" s="398"/>
      <c r="BB2131" s="398"/>
      <c r="BC2131" s="397"/>
      <c r="BD2131" s="397"/>
    </row>
    <row r="2132" spans="52:56" ht="11.25" customHeight="1" x14ac:dyDescent="0.25">
      <c r="AZ2132" s="398"/>
      <c r="BA2132" s="398"/>
      <c r="BB2132" s="398"/>
      <c r="BC2132" s="397"/>
      <c r="BD2132" s="397"/>
    </row>
    <row r="2133" spans="52:56" ht="11.25" customHeight="1" x14ac:dyDescent="0.25">
      <c r="AZ2133" s="398"/>
      <c r="BA2133" s="398"/>
      <c r="BB2133" s="398"/>
      <c r="BC2133" s="397"/>
      <c r="BD2133" s="397"/>
    </row>
    <row r="2134" spans="52:56" ht="11.25" customHeight="1" x14ac:dyDescent="0.25">
      <c r="AZ2134" s="398"/>
      <c r="BA2134" s="398"/>
      <c r="BB2134" s="398"/>
      <c r="BC2134" s="397"/>
      <c r="BD2134" s="397"/>
    </row>
    <row r="2135" spans="52:56" ht="11.25" customHeight="1" x14ac:dyDescent="0.25">
      <c r="AZ2135" s="398"/>
      <c r="BA2135" s="398"/>
      <c r="BB2135" s="398"/>
      <c r="BC2135" s="397"/>
      <c r="BD2135" s="397"/>
    </row>
    <row r="2136" spans="52:56" ht="11.25" customHeight="1" x14ac:dyDescent="0.25">
      <c r="AZ2136" s="398"/>
      <c r="BA2136" s="398"/>
      <c r="BB2136" s="398"/>
      <c r="BC2136" s="397"/>
      <c r="BD2136" s="397"/>
    </row>
    <row r="2137" spans="52:56" ht="11.25" customHeight="1" x14ac:dyDescent="0.25">
      <c r="AZ2137" s="398"/>
      <c r="BA2137" s="398"/>
      <c r="BB2137" s="398"/>
      <c r="BC2137" s="397"/>
      <c r="BD2137" s="397"/>
    </row>
    <row r="2138" spans="52:56" ht="11.25" customHeight="1" x14ac:dyDescent="0.25">
      <c r="AZ2138" s="398"/>
      <c r="BA2138" s="398"/>
      <c r="BB2138" s="398"/>
      <c r="BC2138" s="397"/>
      <c r="BD2138" s="397"/>
    </row>
    <row r="2139" spans="52:56" ht="11.25" customHeight="1" x14ac:dyDescent="0.25">
      <c r="AZ2139" s="398"/>
      <c r="BA2139" s="398"/>
      <c r="BB2139" s="398"/>
      <c r="BC2139" s="397"/>
      <c r="BD2139" s="397"/>
    </row>
    <row r="2140" spans="52:56" ht="11.25" customHeight="1" x14ac:dyDescent="0.25">
      <c r="AZ2140" s="398"/>
      <c r="BA2140" s="398"/>
      <c r="BB2140" s="398"/>
      <c r="BC2140" s="397"/>
      <c r="BD2140" s="397"/>
    </row>
    <row r="2141" spans="52:56" ht="11.25" customHeight="1" x14ac:dyDescent="0.25">
      <c r="AZ2141" s="398"/>
      <c r="BA2141" s="398"/>
      <c r="BB2141" s="398"/>
      <c r="BC2141" s="397"/>
      <c r="BD2141" s="397"/>
    </row>
    <row r="2142" spans="52:56" ht="11.25" customHeight="1" x14ac:dyDescent="0.25">
      <c r="AZ2142" s="398"/>
      <c r="BA2142" s="398"/>
      <c r="BB2142" s="398"/>
      <c r="BC2142" s="397"/>
      <c r="BD2142" s="397"/>
    </row>
    <row r="2143" spans="52:56" ht="11.25" customHeight="1" x14ac:dyDescent="0.25">
      <c r="AZ2143" s="398"/>
      <c r="BA2143" s="398"/>
      <c r="BB2143" s="398"/>
      <c r="BC2143" s="397"/>
      <c r="BD2143" s="397"/>
    </row>
    <row r="2144" spans="52:56" ht="11.25" customHeight="1" x14ac:dyDescent="0.25">
      <c r="AZ2144" s="398"/>
      <c r="BA2144" s="398"/>
      <c r="BB2144" s="398"/>
      <c r="BC2144" s="397"/>
      <c r="BD2144" s="397"/>
    </row>
    <row r="2145" spans="52:56" ht="11.25" customHeight="1" x14ac:dyDescent="0.25">
      <c r="AZ2145" s="398"/>
      <c r="BA2145" s="398"/>
      <c r="BB2145" s="398"/>
      <c r="BC2145" s="397"/>
      <c r="BD2145" s="397"/>
    </row>
    <row r="2146" spans="52:56" ht="11.25" customHeight="1" x14ac:dyDescent="0.25">
      <c r="AZ2146" s="398"/>
      <c r="BA2146" s="398"/>
      <c r="BB2146" s="398"/>
      <c r="BC2146" s="397"/>
      <c r="BD2146" s="397"/>
    </row>
    <row r="2147" spans="52:56" ht="11.25" customHeight="1" x14ac:dyDescent="0.25">
      <c r="AZ2147" s="398"/>
      <c r="BA2147" s="398"/>
      <c r="BB2147" s="398"/>
      <c r="BC2147" s="397"/>
      <c r="BD2147" s="397"/>
    </row>
    <row r="2148" spans="52:56" ht="11.25" customHeight="1" x14ac:dyDescent="0.25">
      <c r="AZ2148" s="398"/>
      <c r="BA2148" s="398"/>
      <c r="BB2148" s="398"/>
      <c r="BC2148" s="397"/>
      <c r="BD2148" s="397"/>
    </row>
    <row r="2149" spans="52:56" ht="11.25" customHeight="1" x14ac:dyDescent="0.25">
      <c r="AZ2149" s="398"/>
      <c r="BA2149" s="398"/>
      <c r="BB2149" s="398"/>
      <c r="BC2149" s="397"/>
      <c r="BD2149" s="397"/>
    </row>
    <row r="2150" spans="52:56" ht="11.25" customHeight="1" x14ac:dyDescent="0.25">
      <c r="AZ2150" s="398"/>
      <c r="BA2150" s="398"/>
      <c r="BB2150" s="398"/>
      <c r="BC2150" s="397"/>
      <c r="BD2150" s="397"/>
    </row>
    <row r="2151" spans="52:56" ht="11.25" customHeight="1" x14ac:dyDescent="0.25">
      <c r="AZ2151" s="398"/>
      <c r="BA2151" s="398"/>
      <c r="BB2151" s="398"/>
      <c r="BC2151" s="397"/>
      <c r="BD2151" s="397"/>
    </row>
    <row r="2152" spans="52:56" ht="11.25" customHeight="1" x14ac:dyDescent="0.25">
      <c r="AZ2152" s="398"/>
      <c r="BA2152" s="398"/>
      <c r="BB2152" s="398"/>
      <c r="BC2152" s="397"/>
      <c r="BD2152" s="397"/>
    </row>
    <row r="2153" spans="52:56" ht="11.25" customHeight="1" x14ac:dyDescent="0.25">
      <c r="AZ2153" s="398"/>
      <c r="BA2153" s="398"/>
      <c r="BB2153" s="398"/>
      <c r="BC2153" s="397"/>
      <c r="BD2153" s="397"/>
    </row>
    <row r="2154" spans="52:56" ht="11.25" customHeight="1" x14ac:dyDescent="0.25">
      <c r="AZ2154" s="398"/>
      <c r="BA2154" s="398"/>
      <c r="BB2154" s="398"/>
      <c r="BC2154" s="397"/>
      <c r="BD2154" s="397"/>
    </row>
    <row r="2155" spans="52:56" ht="11.25" customHeight="1" x14ac:dyDescent="0.25">
      <c r="AZ2155" s="398"/>
      <c r="BA2155" s="398"/>
      <c r="BB2155" s="398"/>
      <c r="BC2155" s="397"/>
      <c r="BD2155" s="397"/>
    </row>
    <row r="2156" spans="52:56" ht="11.25" customHeight="1" x14ac:dyDescent="0.25">
      <c r="AZ2156" s="398"/>
      <c r="BA2156" s="398"/>
      <c r="BB2156" s="398"/>
      <c r="BC2156" s="397"/>
      <c r="BD2156" s="397"/>
    </row>
    <row r="2157" spans="52:56" ht="11.25" customHeight="1" x14ac:dyDescent="0.25">
      <c r="AZ2157" s="398"/>
      <c r="BA2157" s="398"/>
      <c r="BB2157" s="398"/>
      <c r="BC2157" s="397"/>
      <c r="BD2157" s="397"/>
    </row>
    <row r="2158" spans="52:56" ht="11.25" customHeight="1" x14ac:dyDescent="0.25">
      <c r="AZ2158" s="398"/>
      <c r="BA2158" s="398"/>
      <c r="BB2158" s="398"/>
      <c r="BC2158" s="397"/>
      <c r="BD2158" s="397"/>
    </row>
    <row r="2159" spans="52:56" ht="11.25" customHeight="1" x14ac:dyDescent="0.25">
      <c r="AZ2159" s="398"/>
      <c r="BA2159" s="398"/>
      <c r="BB2159" s="398"/>
      <c r="BC2159" s="397"/>
      <c r="BD2159" s="397"/>
    </row>
    <row r="2160" spans="52:56" ht="11.25" customHeight="1" x14ac:dyDescent="0.25">
      <c r="AZ2160" s="398"/>
      <c r="BA2160" s="398"/>
      <c r="BB2160" s="398"/>
      <c r="BC2160" s="397"/>
      <c r="BD2160" s="397"/>
    </row>
    <row r="2161" spans="52:56" ht="11.25" customHeight="1" x14ac:dyDescent="0.25">
      <c r="AZ2161" s="398"/>
      <c r="BA2161" s="398"/>
      <c r="BB2161" s="398"/>
      <c r="BC2161" s="397"/>
      <c r="BD2161" s="397"/>
    </row>
    <row r="2162" spans="52:56" ht="11.25" customHeight="1" x14ac:dyDescent="0.25">
      <c r="AZ2162" s="398"/>
      <c r="BA2162" s="398"/>
      <c r="BB2162" s="398"/>
      <c r="BC2162" s="397"/>
      <c r="BD2162" s="397"/>
    </row>
    <row r="2163" spans="52:56" ht="11.25" customHeight="1" x14ac:dyDescent="0.25">
      <c r="AZ2163" s="398"/>
      <c r="BA2163" s="398"/>
      <c r="BB2163" s="398"/>
      <c r="BC2163" s="397"/>
      <c r="BD2163" s="397"/>
    </row>
    <row r="2164" spans="52:56" ht="11.25" customHeight="1" x14ac:dyDescent="0.25">
      <c r="AZ2164" s="398"/>
      <c r="BA2164" s="398"/>
      <c r="BB2164" s="398"/>
      <c r="BC2164" s="397"/>
      <c r="BD2164" s="397"/>
    </row>
    <row r="2165" spans="52:56" ht="11.25" customHeight="1" x14ac:dyDescent="0.25">
      <c r="AZ2165" s="398"/>
      <c r="BA2165" s="398"/>
      <c r="BB2165" s="398"/>
      <c r="BC2165" s="397"/>
      <c r="BD2165" s="397"/>
    </row>
    <row r="2166" spans="52:56" ht="11.25" customHeight="1" x14ac:dyDescent="0.25">
      <c r="AZ2166" s="398"/>
      <c r="BA2166" s="398"/>
      <c r="BB2166" s="398"/>
      <c r="BC2166" s="397"/>
      <c r="BD2166" s="397"/>
    </row>
    <row r="2167" spans="52:56" ht="11.25" customHeight="1" x14ac:dyDescent="0.25">
      <c r="AZ2167" s="398"/>
      <c r="BA2167" s="398"/>
      <c r="BB2167" s="398"/>
      <c r="BC2167" s="397"/>
      <c r="BD2167" s="397"/>
    </row>
    <row r="2168" spans="52:56" ht="11.25" customHeight="1" x14ac:dyDescent="0.25">
      <c r="AZ2168" s="398"/>
      <c r="BA2168" s="398"/>
      <c r="BB2168" s="398"/>
      <c r="BC2168" s="397"/>
      <c r="BD2168" s="397"/>
    </row>
    <row r="2169" spans="52:56" ht="11.25" customHeight="1" x14ac:dyDescent="0.25">
      <c r="AZ2169" s="398"/>
      <c r="BA2169" s="398"/>
      <c r="BB2169" s="398"/>
      <c r="BC2169" s="397"/>
      <c r="BD2169" s="397"/>
    </row>
    <row r="2170" spans="52:56" ht="11.25" customHeight="1" x14ac:dyDescent="0.25">
      <c r="AZ2170" s="398"/>
      <c r="BA2170" s="398"/>
      <c r="BB2170" s="398"/>
      <c r="BC2170" s="397"/>
      <c r="BD2170" s="397"/>
    </row>
    <row r="2171" spans="52:56" ht="11.25" customHeight="1" x14ac:dyDescent="0.25">
      <c r="AZ2171" s="398"/>
      <c r="BA2171" s="398"/>
      <c r="BB2171" s="398"/>
      <c r="BC2171" s="397"/>
      <c r="BD2171" s="397"/>
    </row>
    <row r="2172" spans="52:56" ht="11.25" customHeight="1" x14ac:dyDescent="0.25">
      <c r="AZ2172" s="398"/>
      <c r="BA2172" s="398"/>
      <c r="BB2172" s="398"/>
      <c r="BC2172" s="397"/>
      <c r="BD2172" s="397"/>
    </row>
    <row r="2173" spans="52:56" ht="11.25" customHeight="1" x14ac:dyDescent="0.25">
      <c r="AZ2173" s="398"/>
      <c r="BA2173" s="398"/>
      <c r="BB2173" s="398"/>
      <c r="BC2173" s="397"/>
      <c r="BD2173" s="397"/>
    </row>
    <row r="2174" spans="52:56" ht="11.25" customHeight="1" x14ac:dyDescent="0.25">
      <c r="AZ2174" s="398"/>
      <c r="BA2174" s="398"/>
      <c r="BB2174" s="398"/>
      <c r="BC2174" s="397"/>
      <c r="BD2174" s="397"/>
    </row>
    <row r="2175" spans="52:56" ht="11.25" customHeight="1" x14ac:dyDescent="0.25">
      <c r="AZ2175" s="398"/>
      <c r="BA2175" s="398"/>
      <c r="BB2175" s="398"/>
      <c r="BC2175" s="397"/>
      <c r="BD2175" s="397"/>
    </row>
    <row r="2176" spans="52:56" ht="11.25" customHeight="1" x14ac:dyDescent="0.25">
      <c r="AZ2176" s="398"/>
      <c r="BA2176" s="398"/>
      <c r="BB2176" s="398"/>
      <c r="BC2176" s="397"/>
      <c r="BD2176" s="397"/>
    </row>
    <row r="2177" spans="52:56" ht="11.25" customHeight="1" x14ac:dyDescent="0.25">
      <c r="AZ2177" s="398"/>
      <c r="BA2177" s="398"/>
      <c r="BB2177" s="398"/>
      <c r="BC2177" s="397"/>
      <c r="BD2177" s="397"/>
    </row>
    <row r="2178" spans="52:56" ht="11.25" customHeight="1" x14ac:dyDescent="0.25">
      <c r="AZ2178" s="398"/>
      <c r="BA2178" s="398"/>
      <c r="BB2178" s="398"/>
      <c r="BC2178" s="397"/>
      <c r="BD2178" s="397"/>
    </row>
    <row r="2179" spans="52:56" ht="11.25" customHeight="1" x14ac:dyDescent="0.25">
      <c r="AZ2179" s="398"/>
      <c r="BA2179" s="398"/>
      <c r="BB2179" s="398"/>
      <c r="BC2179" s="397"/>
      <c r="BD2179" s="397"/>
    </row>
    <row r="2180" spans="52:56" ht="11.25" customHeight="1" x14ac:dyDescent="0.25">
      <c r="AZ2180" s="398"/>
      <c r="BA2180" s="398"/>
      <c r="BB2180" s="398"/>
      <c r="BC2180" s="397"/>
      <c r="BD2180" s="397"/>
    </row>
    <row r="2181" spans="52:56" ht="11.25" customHeight="1" x14ac:dyDescent="0.25">
      <c r="AZ2181" s="398"/>
      <c r="BA2181" s="398"/>
      <c r="BB2181" s="398"/>
      <c r="BC2181" s="397"/>
      <c r="BD2181" s="397"/>
    </row>
    <row r="2182" spans="52:56" ht="11.25" customHeight="1" x14ac:dyDescent="0.25">
      <c r="AZ2182" s="398"/>
      <c r="BA2182" s="398"/>
      <c r="BB2182" s="398"/>
      <c r="BC2182" s="397"/>
      <c r="BD2182" s="397"/>
    </row>
    <row r="2183" spans="52:56" ht="11.25" customHeight="1" x14ac:dyDescent="0.25">
      <c r="AZ2183" s="398"/>
      <c r="BA2183" s="398"/>
      <c r="BB2183" s="398"/>
      <c r="BC2183" s="397"/>
      <c r="BD2183" s="397"/>
    </row>
    <row r="2184" spans="52:56" ht="11.25" customHeight="1" x14ac:dyDescent="0.25">
      <c r="AZ2184" s="398"/>
      <c r="BA2184" s="398"/>
      <c r="BB2184" s="398"/>
      <c r="BC2184" s="397"/>
      <c r="BD2184" s="397"/>
    </row>
    <row r="2185" spans="52:56" ht="11.25" customHeight="1" x14ac:dyDescent="0.25">
      <c r="AZ2185" s="398"/>
      <c r="BA2185" s="398"/>
      <c r="BB2185" s="398"/>
      <c r="BC2185" s="397"/>
      <c r="BD2185" s="397"/>
    </row>
    <row r="2186" spans="52:56" ht="11.25" customHeight="1" x14ac:dyDescent="0.25">
      <c r="AZ2186" s="398"/>
      <c r="BA2186" s="398"/>
      <c r="BB2186" s="398"/>
      <c r="BC2186" s="397"/>
      <c r="BD2186" s="397"/>
    </row>
    <row r="2187" spans="52:56" ht="11.25" customHeight="1" x14ac:dyDescent="0.25">
      <c r="AZ2187" s="398"/>
      <c r="BA2187" s="398"/>
      <c r="BB2187" s="398"/>
      <c r="BC2187" s="397"/>
      <c r="BD2187" s="397"/>
    </row>
    <row r="2188" spans="52:56" ht="11.25" customHeight="1" x14ac:dyDescent="0.25">
      <c r="AZ2188" s="398"/>
      <c r="BA2188" s="398"/>
      <c r="BB2188" s="398"/>
      <c r="BC2188" s="397"/>
      <c r="BD2188" s="397"/>
    </row>
    <row r="2189" spans="52:56" ht="11.25" customHeight="1" x14ac:dyDescent="0.25">
      <c r="AZ2189" s="398"/>
      <c r="BA2189" s="398"/>
      <c r="BB2189" s="398"/>
      <c r="BC2189" s="397"/>
      <c r="BD2189" s="397"/>
    </row>
    <row r="2190" spans="52:56" ht="11.25" customHeight="1" x14ac:dyDescent="0.25">
      <c r="AZ2190" s="398"/>
      <c r="BA2190" s="398"/>
      <c r="BB2190" s="398"/>
      <c r="BC2190" s="397"/>
      <c r="BD2190" s="397"/>
    </row>
    <row r="2191" spans="52:56" ht="11.25" customHeight="1" x14ac:dyDescent="0.25">
      <c r="AZ2191" s="398"/>
      <c r="BA2191" s="398"/>
      <c r="BB2191" s="398"/>
      <c r="BC2191" s="397"/>
      <c r="BD2191" s="397"/>
    </row>
    <row r="2192" spans="52:56" ht="11.25" customHeight="1" x14ac:dyDescent="0.25">
      <c r="AZ2192" s="398"/>
      <c r="BA2192" s="398"/>
      <c r="BB2192" s="398"/>
      <c r="BC2192" s="397"/>
      <c r="BD2192" s="397"/>
    </row>
    <row r="2193" spans="52:56" ht="11.25" customHeight="1" x14ac:dyDescent="0.25">
      <c r="AZ2193" s="398"/>
      <c r="BA2193" s="398"/>
      <c r="BB2193" s="398"/>
      <c r="BC2193" s="397"/>
      <c r="BD2193" s="397"/>
    </row>
    <row r="2194" spans="52:56" ht="11.25" customHeight="1" x14ac:dyDescent="0.25">
      <c r="AZ2194" s="398"/>
      <c r="BA2194" s="398"/>
      <c r="BB2194" s="398"/>
      <c r="BC2194" s="397"/>
      <c r="BD2194" s="397"/>
    </row>
    <row r="2195" spans="52:56" ht="11.25" customHeight="1" x14ac:dyDescent="0.25">
      <c r="AZ2195" s="398"/>
      <c r="BA2195" s="398"/>
      <c r="BB2195" s="398"/>
      <c r="BC2195" s="397"/>
      <c r="BD2195" s="397"/>
    </row>
    <row r="2196" spans="52:56" ht="11.25" customHeight="1" x14ac:dyDescent="0.25">
      <c r="AZ2196" s="398"/>
      <c r="BA2196" s="398"/>
      <c r="BB2196" s="398"/>
      <c r="BC2196" s="397"/>
      <c r="BD2196" s="397"/>
    </row>
    <row r="2197" spans="52:56" ht="11.25" customHeight="1" x14ac:dyDescent="0.25">
      <c r="AZ2197" s="398"/>
      <c r="BA2197" s="398"/>
      <c r="BB2197" s="398"/>
      <c r="BC2197" s="397"/>
      <c r="BD2197" s="397"/>
    </row>
    <row r="2198" spans="52:56" ht="11.25" customHeight="1" x14ac:dyDescent="0.25">
      <c r="AZ2198" s="398"/>
      <c r="BA2198" s="398"/>
      <c r="BB2198" s="398"/>
      <c r="BC2198" s="397"/>
      <c r="BD2198" s="397"/>
    </row>
    <row r="2199" spans="52:56" ht="11.25" customHeight="1" x14ac:dyDescent="0.25">
      <c r="AZ2199" s="398"/>
      <c r="BA2199" s="398"/>
      <c r="BB2199" s="398"/>
      <c r="BC2199" s="397"/>
      <c r="BD2199" s="397"/>
    </row>
    <row r="2200" spans="52:56" ht="11.25" customHeight="1" x14ac:dyDescent="0.25">
      <c r="AZ2200" s="398"/>
      <c r="BA2200" s="398"/>
      <c r="BB2200" s="398"/>
      <c r="BC2200" s="397"/>
      <c r="BD2200" s="397"/>
    </row>
    <row r="2201" spans="52:56" ht="11.25" customHeight="1" x14ac:dyDescent="0.25">
      <c r="AZ2201" s="398"/>
      <c r="BA2201" s="398"/>
      <c r="BB2201" s="398"/>
      <c r="BC2201" s="397"/>
      <c r="BD2201" s="397"/>
    </row>
    <row r="2202" spans="52:56" ht="11.25" customHeight="1" x14ac:dyDescent="0.25">
      <c r="AZ2202" s="398"/>
      <c r="BA2202" s="398"/>
      <c r="BB2202" s="398"/>
      <c r="BC2202" s="397"/>
      <c r="BD2202" s="397"/>
    </row>
    <row r="2203" spans="52:56" ht="11.25" customHeight="1" x14ac:dyDescent="0.25">
      <c r="AZ2203" s="398"/>
      <c r="BA2203" s="398"/>
      <c r="BB2203" s="398"/>
      <c r="BC2203" s="397"/>
      <c r="BD2203" s="397"/>
    </row>
    <row r="2204" spans="52:56" ht="11.25" customHeight="1" x14ac:dyDescent="0.25">
      <c r="AZ2204" s="398"/>
      <c r="BA2204" s="398"/>
      <c r="BB2204" s="398"/>
      <c r="BC2204" s="397"/>
      <c r="BD2204" s="397"/>
    </row>
    <row r="2205" spans="52:56" ht="11.25" customHeight="1" x14ac:dyDescent="0.25">
      <c r="AZ2205" s="398"/>
      <c r="BA2205" s="398"/>
      <c r="BB2205" s="398"/>
      <c r="BC2205" s="397"/>
      <c r="BD2205" s="397"/>
    </row>
    <row r="2206" spans="52:56" ht="11.25" customHeight="1" x14ac:dyDescent="0.25">
      <c r="AZ2206" s="398"/>
      <c r="BA2206" s="398"/>
      <c r="BB2206" s="398"/>
      <c r="BC2206" s="397"/>
      <c r="BD2206" s="397"/>
    </row>
    <row r="2207" spans="52:56" ht="11.25" customHeight="1" x14ac:dyDescent="0.25">
      <c r="AZ2207" s="398"/>
      <c r="BA2207" s="398"/>
      <c r="BB2207" s="398"/>
      <c r="BC2207" s="397"/>
      <c r="BD2207" s="397"/>
    </row>
    <row r="2208" spans="52:56" ht="11.25" customHeight="1" x14ac:dyDescent="0.25">
      <c r="AZ2208" s="398"/>
      <c r="BA2208" s="398"/>
      <c r="BB2208" s="398"/>
      <c r="BC2208" s="397"/>
      <c r="BD2208" s="397"/>
    </row>
    <row r="2209" spans="52:56" ht="11.25" customHeight="1" x14ac:dyDescent="0.25">
      <c r="AZ2209" s="398"/>
      <c r="BA2209" s="398"/>
      <c r="BB2209" s="398"/>
      <c r="BC2209" s="397"/>
      <c r="BD2209" s="397"/>
    </row>
    <row r="2210" spans="52:56" ht="11.25" customHeight="1" x14ac:dyDescent="0.25">
      <c r="AZ2210" s="398"/>
      <c r="BA2210" s="398"/>
      <c r="BB2210" s="398"/>
      <c r="BC2210" s="397"/>
      <c r="BD2210" s="397"/>
    </row>
    <row r="2211" spans="52:56" ht="11.25" customHeight="1" x14ac:dyDescent="0.25">
      <c r="AZ2211" s="398"/>
      <c r="BA2211" s="398"/>
      <c r="BB2211" s="398"/>
      <c r="BC2211" s="397"/>
      <c r="BD2211" s="397"/>
    </row>
    <row r="2212" spans="52:56" ht="11.25" customHeight="1" x14ac:dyDescent="0.25">
      <c r="AZ2212" s="398"/>
      <c r="BA2212" s="398"/>
      <c r="BB2212" s="398"/>
      <c r="BC2212" s="397"/>
      <c r="BD2212" s="397"/>
    </row>
    <row r="2213" spans="52:56" ht="11.25" customHeight="1" x14ac:dyDescent="0.25">
      <c r="AZ2213" s="398"/>
      <c r="BA2213" s="398"/>
      <c r="BB2213" s="398"/>
      <c r="BC2213" s="397"/>
      <c r="BD2213" s="397"/>
    </row>
    <row r="2214" spans="52:56" ht="11.25" customHeight="1" x14ac:dyDescent="0.25">
      <c r="AZ2214" s="398"/>
      <c r="BA2214" s="398"/>
      <c r="BB2214" s="398"/>
      <c r="BC2214" s="397"/>
      <c r="BD2214" s="397"/>
    </row>
    <row r="2215" spans="52:56" ht="11.25" customHeight="1" x14ac:dyDescent="0.25">
      <c r="AZ2215" s="398"/>
      <c r="BA2215" s="398"/>
      <c r="BB2215" s="398"/>
      <c r="BC2215" s="397"/>
      <c r="BD2215" s="397"/>
    </row>
    <row r="2216" spans="52:56" ht="11.25" customHeight="1" x14ac:dyDescent="0.25">
      <c r="AZ2216" s="398"/>
      <c r="BA2216" s="398"/>
      <c r="BB2216" s="398"/>
      <c r="BC2216" s="397"/>
      <c r="BD2216" s="397"/>
    </row>
    <row r="2217" spans="52:56" ht="11.25" customHeight="1" x14ac:dyDescent="0.25">
      <c r="AZ2217" s="398"/>
      <c r="BA2217" s="398"/>
      <c r="BB2217" s="398"/>
      <c r="BC2217" s="397"/>
      <c r="BD2217" s="397"/>
    </row>
    <row r="2218" spans="52:56" ht="11.25" customHeight="1" x14ac:dyDescent="0.25">
      <c r="AZ2218" s="398"/>
      <c r="BA2218" s="398"/>
      <c r="BB2218" s="398"/>
      <c r="BC2218" s="397"/>
      <c r="BD2218" s="397"/>
    </row>
    <row r="2219" spans="52:56" ht="11.25" customHeight="1" x14ac:dyDescent="0.25">
      <c r="AZ2219" s="398"/>
      <c r="BA2219" s="398"/>
      <c r="BB2219" s="398"/>
      <c r="BC2219" s="397"/>
      <c r="BD2219" s="397"/>
    </row>
    <row r="2220" spans="52:56" ht="11.25" customHeight="1" x14ac:dyDescent="0.25">
      <c r="AZ2220" s="398"/>
      <c r="BA2220" s="398"/>
      <c r="BB2220" s="398"/>
      <c r="BC2220" s="397"/>
      <c r="BD2220" s="397"/>
    </row>
    <row r="2221" spans="52:56" ht="11.25" customHeight="1" x14ac:dyDescent="0.25">
      <c r="AZ2221" s="398"/>
      <c r="BA2221" s="398"/>
      <c r="BB2221" s="398"/>
      <c r="BC2221" s="397"/>
      <c r="BD2221" s="397"/>
    </row>
    <row r="2222" spans="52:56" ht="11.25" customHeight="1" x14ac:dyDescent="0.25">
      <c r="AZ2222" s="398"/>
      <c r="BA2222" s="398"/>
      <c r="BB2222" s="398"/>
      <c r="BC2222" s="397"/>
      <c r="BD2222" s="397"/>
    </row>
    <row r="2223" spans="52:56" ht="11.25" customHeight="1" x14ac:dyDescent="0.25">
      <c r="AZ2223" s="398"/>
      <c r="BA2223" s="398"/>
      <c r="BB2223" s="398"/>
      <c r="BC2223" s="397"/>
      <c r="BD2223" s="397"/>
    </row>
    <row r="2224" spans="52:56" ht="11.25" customHeight="1" x14ac:dyDescent="0.25">
      <c r="AZ2224" s="398"/>
      <c r="BA2224" s="398"/>
      <c r="BB2224" s="398"/>
      <c r="BC2224" s="397"/>
      <c r="BD2224" s="397"/>
    </row>
    <row r="2225" spans="52:56" ht="11.25" customHeight="1" x14ac:dyDescent="0.25">
      <c r="AZ2225" s="398"/>
      <c r="BA2225" s="398"/>
      <c r="BB2225" s="398"/>
      <c r="BC2225" s="397"/>
      <c r="BD2225" s="397"/>
    </row>
    <row r="2226" spans="52:56" ht="11.25" customHeight="1" x14ac:dyDescent="0.25">
      <c r="AZ2226" s="398"/>
      <c r="BA2226" s="398"/>
      <c r="BB2226" s="398"/>
      <c r="BC2226" s="397"/>
      <c r="BD2226" s="397"/>
    </row>
    <row r="2227" spans="52:56" ht="11.25" customHeight="1" x14ac:dyDescent="0.25">
      <c r="AZ2227" s="398"/>
      <c r="BA2227" s="398"/>
      <c r="BB2227" s="398"/>
      <c r="BC2227" s="397"/>
      <c r="BD2227" s="397"/>
    </row>
    <row r="2228" spans="52:56" ht="11.25" customHeight="1" x14ac:dyDescent="0.25">
      <c r="AZ2228" s="398"/>
      <c r="BA2228" s="398"/>
      <c r="BB2228" s="398"/>
      <c r="BC2228" s="397"/>
      <c r="BD2228" s="397"/>
    </row>
    <row r="2229" spans="52:56" ht="11.25" customHeight="1" x14ac:dyDescent="0.25">
      <c r="AZ2229" s="398"/>
      <c r="BA2229" s="398"/>
      <c r="BB2229" s="398"/>
      <c r="BC2229" s="397"/>
      <c r="BD2229" s="397"/>
    </row>
    <row r="2230" spans="52:56" ht="11.25" customHeight="1" x14ac:dyDescent="0.25">
      <c r="AZ2230" s="398"/>
      <c r="BA2230" s="398"/>
      <c r="BB2230" s="398"/>
      <c r="BC2230" s="397"/>
      <c r="BD2230" s="397"/>
    </row>
    <row r="2231" spans="52:56" ht="11.25" customHeight="1" x14ac:dyDescent="0.25">
      <c r="AZ2231" s="398"/>
      <c r="BA2231" s="398"/>
      <c r="BB2231" s="398"/>
      <c r="BC2231" s="397"/>
      <c r="BD2231" s="397"/>
    </row>
    <row r="2232" spans="52:56" ht="11.25" customHeight="1" x14ac:dyDescent="0.25">
      <c r="AZ2232" s="398"/>
      <c r="BA2232" s="398"/>
      <c r="BB2232" s="398"/>
      <c r="BC2232" s="397"/>
      <c r="BD2232" s="397"/>
    </row>
    <row r="2233" spans="52:56" ht="11.25" customHeight="1" x14ac:dyDescent="0.25">
      <c r="AZ2233" s="398"/>
      <c r="BA2233" s="398"/>
      <c r="BB2233" s="398"/>
      <c r="BC2233" s="397"/>
      <c r="BD2233" s="397"/>
    </row>
    <row r="2234" spans="52:56" ht="11.25" customHeight="1" x14ac:dyDescent="0.25">
      <c r="AZ2234" s="398"/>
      <c r="BA2234" s="398"/>
      <c r="BB2234" s="398"/>
      <c r="BC2234" s="397"/>
      <c r="BD2234" s="397"/>
    </row>
    <row r="2235" spans="52:56" ht="11.25" customHeight="1" x14ac:dyDescent="0.25">
      <c r="AZ2235" s="398"/>
      <c r="BA2235" s="398"/>
      <c r="BB2235" s="398"/>
      <c r="BC2235" s="397"/>
      <c r="BD2235" s="397"/>
    </row>
    <row r="2236" spans="52:56" ht="11.25" customHeight="1" x14ac:dyDescent="0.25">
      <c r="AZ2236" s="398"/>
      <c r="BA2236" s="398"/>
      <c r="BB2236" s="398"/>
      <c r="BC2236" s="397"/>
      <c r="BD2236" s="397"/>
    </row>
    <row r="2237" spans="52:56" ht="11.25" customHeight="1" x14ac:dyDescent="0.25">
      <c r="AZ2237" s="398"/>
      <c r="BA2237" s="398"/>
      <c r="BB2237" s="398"/>
      <c r="BC2237" s="397"/>
      <c r="BD2237" s="397"/>
    </row>
    <row r="2238" spans="52:56" ht="11.25" customHeight="1" x14ac:dyDescent="0.25">
      <c r="AZ2238" s="398"/>
      <c r="BA2238" s="398"/>
      <c r="BB2238" s="398"/>
      <c r="BC2238" s="397"/>
      <c r="BD2238" s="397"/>
    </row>
    <row r="2239" spans="52:56" ht="11.25" customHeight="1" x14ac:dyDescent="0.25">
      <c r="AZ2239" s="398"/>
      <c r="BA2239" s="398"/>
      <c r="BB2239" s="398"/>
      <c r="BC2239" s="397"/>
      <c r="BD2239" s="397"/>
    </row>
    <row r="2240" spans="52:56" ht="11.25" customHeight="1" x14ac:dyDescent="0.25">
      <c r="AZ2240" s="398"/>
      <c r="BA2240" s="398"/>
      <c r="BB2240" s="398"/>
      <c r="BC2240" s="397"/>
      <c r="BD2240" s="397"/>
    </row>
    <row r="2241" spans="52:56" ht="11.25" customHeight="1" x14ac:dyDescent="0.25">
      <c r="AZ2241" s="398"/>
      <c r="BA2241" s="398"/>
      <c r="BB2241" s="398"/>
      <c r="BC2241" s="397"/>
      <c r="BD2241" s="397"/>
    </row>
    <row r="2242" spans="52:56" ht="11.25" customHeight="1" x14ac:dyDescent="0.25">
      <c r="AZ2242" s="398"/>
      <c r="BA2242" s="398"/>
      <c r="BB2242" s="398"/>
      <c r="BC2242" s="397"/>
      <c r="BD2242" s="397"/>
    </row>
    <row r="2243" spans="52:56" ht="11.25" customHeight="1" x14ac:dyDescent="0.25">
      <c r="AZ2243" s="398"/>
      <c r="BA2243" s="398"/>
      <c r="BB2243" s="398"/>
      <c r="BC2243" s="397"/>
      <c r="BD2243" s="397"/>
    </row>
    <row r="2244" spans="52:56" ht="11.25" customHeight="1" x14ac:dyDescent="0.25">
      <c r="AZ2244" s="398"/>
      <c r="BA2244" s="398"/>
      <c r="BB2244" s="398"/>
      <c r="BC2244" s="397"/>
      <c r="BD2244" s="397"/>
    </row>
    <row r="2245" spans="52:56" ht="11.25" customHeight="1" x14ac:dyDescent="0.25">
      <c r="AZ2245" s="398"/>
      <c r="BA2245" s="398"/>
      <c r="BB2245" s="398"/>
      <c r="BC2245" s="397"/>
      <c r="BD2245" s="397"/>
    </row>
    <row r="2246" spans="52:56" ht="11.25" customHeight="1" x14ac:dyDescent="0.25">
      <c r="AZ2246" s="398"/>
      <c r="BA2246" s="398"/>
      <c r="BB2246" s="398"/>
      <c r="BC2246" s="397"/>
      <c r="BD2246" s="397"/>
    </row>
    <row r="2247" spans="52:56" ht="11.25" customHeight="1" x14ac:dyDescent="0.25">
      <c r="AZ2247" s="398"/>
      <c r="BA2247" s="398"/>
      <c r="BB2247" s="398"/>
      <c r="BC2247" s="397"/>
      <c r="BD2247" s="397"/>
    </row>
    <row r="2248" spans="52:56" ht="11.25" customHeight="1" x14ac:dyDescent="0.25">
      <c r="AZ2248" s="398"/>
      <c r="BA2248" s="398"/>
      <c r="BB2248" s="398"/>
      <c r="BC2248" s="397"/>
      <c r="BD2248" s="397"/>
    </row>
    <row r="2249" spans="52:56" ht="11.25" customHeight="1" x14ac:dyDescent="0.25">
      <c r="AZ2249" s="398"/>
      <c r="BA2249" s="398"/>
      <c r="BB2249" s="398"/>
      <c r="BC2249" s="397"/>
      <c r="BD2249" s="397"/>
    </row>
    <row r="2250" spans="52:56" ht="11.25" customHeight="1" x14ac:dyDescent="0.25">
      <c r="AZ2250" s="398"/>
      <c r="BA2250" s="398"/>
      <c r="BB2250" s="398"/>
      <c r="BC2250" s="397"/>
      <c r="BD2250" s="397"/>
    </row>
    <row r="2251" spans="52:56" ht="11.25" customHeight="1" x14ac:dyDescent="0.25">
      <c r="AZ2251" s="398"/>
      <c r="BA2251" s="398"/>
      <c r="BB2251" s="398"/>
      <c r="BC2251" s="397"/>
      <c r="BD2251" s="397"/>
    </row>
    <row r="2252" spans="52:56" ht="11.25" customHeight="1" x14ac:dyDescent="0.25">
      <c r="AZ2252" s="398"/>
      <c r="BA2252" s="398"/>
      <c r="BB2252" s="398"/>
      <c r="BC2252" s="397"/>
      <c r="BD2252" s="397"/>
    </row>
    <row r="2253" spans="52:56" ht="11.25" customHeight="1" x14ac:dyDescent="0.25">
      <c r="AZ2253" s="398"/>
      <c r="BA2253" s="398"/>
      <c r="BB2253" s="398"/>
      <c r="BC2253" s="397"/>
      <c r="BD2253" s="397"/>
    </row>
    <row r="2254" spans="52:56" ht="11.25" customHeight="1" x14ac:dyDescent="0.25">
      <c r="AZ2254" s="398"/>
      <c r="BA2254" s="398"/>
      <c r="BB2254" s="398"/>
      <c r="BC2254" s="397"/>
      <c r="BD2254" s="397"/>
    </row>
    <row r="2255" spans="52:56" ht="11.25" customHeight="1" x14ac:dyDescent="0.25">
      <c r="AZ2255" s="398"/>
      <c r="BA2255" s="398"/>
      <c r="BB2255" s="398"/>
      <c r="BC2255" s="397"/>
      <c r="BD2255" s="397"/>
    </row>
    <row r="2256" spans="52:56" ht="11.25" customHeight="1" x14ac:dyDescent="0.25">
      <c r="AZ2256" s="398"/>
      <c r="BA2256" s="398"/>
      <c r="BB2256" s="398"/>
      <c r="BC2256" s="397"/>
      <c r="BD2256" s="397"/>
    </row>
    <row r="2257" spans="52:56" ht="11.25" customHeight="1" x14ac:dyDescent="0.25">
      <c r="AZ2257" s="398"/>
      <c r="BA2257" s="398"/>
      <c r="BB2257" s="398"/>
      <c r="BC2257" s="397"/>
      <c r="BD2257" s="397"/>
    </row>
    <row r="2258" spans="52:56" ht="11.25" customHeight="1" x14ac:dyDescent="0.25">
      <c r="AZ2258" s="398"/>
      <c r="BA2258" s="398"/>
      <c r="BB2258" s="398"/>
      <c r="BC2258" s="397"/>
      <c r="BD2258" s="397"/>
    </row>
    <row r="2259" spans="52:56" ht="11.25" customHeight="1" x14ac:dyDescent="0.25">
      <c r="AZ2259" s="398"/>
      <c r="BA2259" s="398"/>
      <c r="BB2259" s="398"/>
      <c r="BC2259" s="397"/>
      <c r="BD2259" s="397"/>
    </row>
    <row r="2260" spans="52:56" ht="11.25" customHeight="1" x14ac:dyDescent="0.25">
      <c r="AZ2260" s="398"/>
      <c r="BA2260" s="398"/>
      <c r="BB2260" s="398"/>
      <c r="BC2260" s="397"/>
      <c r="BD2260" s="397"/>
    </row>
    <row r="2261" spans="52:56" ht="11.25" customHeight="1" x14ac:dyDescent="0.25">
      <c r="AZ2261" s="398"/>
      <c r="BA2261" s="398"/>
      <c r="BB2261" s="398"/>
      <c r="BC2261" s="397"/>
      <c r="BD2261" s="397"/>
    </row>
    <row r="2262" spans="52:56" ht="11.25" customHeight="1" x14ac:dyDescent="0.25">
      <c r="AZ2262" s="398"/>
      <c r="BA2262" s="398"/>
      <c r="BB2262" s="398"/>
      <c r="BC2262" s="397"/>
      <c r="BD2262" s="397"/>
    </row>
    <row r="2263" spans="52:56" ht="11.25" customHeight="1" x14ac:dyDescent="0.25">
      <c r="AZ2263" s="398"/>
      <c r="BA2263" s="398"/>
      <c r="BB2263" s="398"/>
      <c r="BC2263" s="397"/>
      <c r="BD2263" s="397"/>
    </row>
    <row r="2264" spans="52:56" ht="11.25" customHeight="1" x14ac:dyDescent="0.25">
      <c r="AZ2264" s="398"/>
      <c r="BA2264" s="398"/>
      <c r="BB2264" s="398"/>
      <c r="BC2264" s="397"/>
      <c r="BD2264" s="397"/>
    </row>
    <row r="2265" spans="52:56" ht="11.25" customHeight="1" x14ac:dyDescent="0.25">
      <c r="AZ2265" s="398"/>
      <c r="BA2265" s="398"/>
      <c r="BB2265" s="398"/>
      <c r="BC2265" s="397"/>
      <c r="BD2265" s="397"/>
    </row>
    <row r="2266" spans="52:56" ht="11.25" customHeight="1" x14ac:dyDescent="0.25">
      <c r="AZ2266" s="398"/>
      <c r="BA2266" s="398"/>
      <c r="BB2266" s="398"/>
      <c r="BC2266" s="397"/>
      <c r="BD2266" s="397"/>
    </row>
    <row r="2267" spans="52:56" ht="11.25" customHeight="1" x14ac:dyDescent="0.25">
      <c r="AZ2267" s="398"/>
      <c r="BA2267" s="398"/>
      <c r="BB2267" s="398"/>
      <c r="BC2267" s="397"/>
      <c r="BD2267" s="397"/>
    </row>
    <row r="2268" spans="52:56" ht="11.25" customHeight="1" x14ac:dyDescent="0.25">
      <c r="AZ2268" s="398"/>
      <c r="BA2268" s="398"/>
      <c r="BB2268" s="398"/>
      <c r="BC2268" s="397"/>
      <c r="BD2268" s="397"/>
    </row>
    <row r="2269" spans="52:56" ht="11.25" customHeight="1" x14ac:dyDescent="0.25">
      <c r="AZ2269" s="398"/>
      <c r="BA2269" s="398"/>
      <c r="BB2269" s="398"/>
      <c r="BC2269" s="397"/>
      <c r="BD2269" s="397"/>
    </row>
    <row r="2270" spans="52:56" ht="11.25" customHeight="1" x14ac:dyDescent="0.25">
      <c r="AZ2270" s="398"/>
      <c r="BA2270" s="398"/>
      <c r="BB2270" s="398"/>
      <c r="BC2270" s="397"/>
      <c r="BD2270" s="397"/>
    </row>
    <row r="2271" spans="52:56" ht="11.25" customHeight="1" x14ac:dyDescent="0.25">
      <c r="AZ2271" s="398"/>
      <c r="BA2271" s="398"/>
      <c r="BB2271" s="398"/>
      <c r="BC2271" s="397"/>
      <c r="BD2271" s="397"/>
    </row>
    <row r="2272" spans="52:56" ht="11.25" customHeight="1" x14ac:dyDescent="0.25">
      <c r="AZ2272" s="398"/>
      <c r="BA2272" s="398"/>
      <c r="BB2272" s="398"/>
      <c r="BC2272" s="397"/>
      <c r="BD2272" s="397"/>
    </row>
    <row r="2273" spans="52:56" ht="11.25" customHeight="1" x14ac:dyDescent="0.25">
      <c r="AZ2273" s="398"/>
      <c r="BA2273" s="398"/>
      <c r="BB2273" s="398"/>
      <c r="BC2273" s="397"/>
      <c r="BD2273" s="397"/>
    </row>
    <row r="2274" spans="52:56" ht="11.25" customHeight="1" x14ac:dyDescent="0.25">
      <c r="AZ2274" s="398"/>
      <c r="BA2274" s="398"/>
      <c r="BB2274" s="398"/>
      <c r="BC2274" s="397"/>
      <c r="BD2274" s="397"/>
    </row>
    <row r="2275" spans="52:56" ht="11.25" customHeight="1" x14ac:dyDescent="0.25">
      <c r="AZ2275" s="398"/>
      <c r="BA2275" s="398"/>
      <c r="BB2275" s="398"/>
      <c r="BC2275" s="397"/>
      <c r="BD2275" s="397"/>
    </row>
    <row r="2276" spans="52:56" ht="11.25" customHeight="1" x14ac:dyDescent="0.25">
      <c r="AZ2276" s="398"/>
      <c r="BA2276" s="398"/>
      <c r="BB2276" s="398"/>
      <c r="BC2276" s="397"/>
      <c r="BD2276" s="397"/>
    </row>
    <row r="2277" spans="52:56" ht="11.25" customHeight="1" x14ac:dyDescent="0.25">
      <c r="AZ2277" s="398"/>
      <c r="BA2277" s="398"/>
      <c r="BB2277" s="398"/>
      <c r="BC2277" s="397"/>
      <c r="BD2277" s="397"/>
    </row>
    <row r="2278" spans="52:56" ht="11.25" customHeight="1" x14ac:dyDescent="0.25">
      <c r="AZ2278" s="398"/>
      <c r="BA2278" s="398"/>
      <c r="BB2278" s="398"/>
      <c r="BC2278" s="397"/>
      <c r="BD2278" s="397"/>
    </row>
    <row r="2279" spans="52:56" ht="11.25" customHeight="1" x14ac:dyDescent="0.25">
      <c r="AZ2279" s="398"/>
      <c r="BA2279" s="398"/>
      <c r="BB2279" s="398"/>
      <c r="BC2279" s="397"/>
      <c r="BD2279" s="397"/>
    </row>
    <row r="2280" spans="52:56" ht="11.25" customHeight="1" x14ac:dyDescent="0.25">
      <c r="AZ2280" s="398"/>
      <c r="BA2280" s="398"/>
      <c r="BB2280" s="398"/>
      <c r="BC2280" s="397"/>
      <c r="BD2280" s="397"/>
    </row>
    <row r="2281" spans="52:56" ht="11.25" customHeight="1" x14ac:dyDescent="0.25">
      <c r="AZ2281" s="398"/>
      <c r="BA2281" s="398"/>
      <c r="BB2281" s="398"/>
      <c r="BC2281" s="397"/>
      <c r="BD2281" s="397"/>
    </row>
    <row r="2282" spans="52:56" ht="11.25" customHeight="1" x14ac:dyDescent="0.25">
      <c r="AZ2282" s="398"/>
      <c r="BA2282" s="398"/>
      <c r="BB2282" s="398"/>
      <c r="BC2282" s="397"/>
      <c r="BD2282" s="397"/>
    </row>
    <row r="2283" spans="52:56" ht="11.25" customHeight="1" x14ac:dyDescent="0.25">
      <c r="AZ2283" s="398"/>
      <c r="BA2283" s="398"/>
      <c r="BB2283" s="398"/>
      <c r="BC2283" s="397"/>
      <c r="BD2283" s="397"/>
    </row>
    <row r="2284" spans="52:56" ht="11.25" customHeight="1" x14ac:dyDescent="0.25">
      <c r="AZ2284" s="398"/>
      <c r="BA2284" s="398"/>
      <c r="BB2284" s="398"/>
      <c r="BC2284" s="397"/>
      <c r="BD2284" s="397"/>
    </row>
    <row r="2285" spans="52:56" ht="11.25" customHeight="1" x14ac:dyDescent="0.25">
      <c r="AZ2285" s="398"/>
      <c r="BA2285" s="398"/>
      <c r="BB2285" s="398"/>
      <c r="BC2285" s="397"/>
      <c r="BD2285" s="397"/>
    </row>
    <row r="2286" spans="52:56" ht="11.25" customHeight="1" x14ac:dyDescent="0.25">
      <c r="AZ2286" s="398"/>
      <c r="BA2286" s="398"/>
      <c r="BB2286" s="398"/>
      <c r="BC2286" s="397"/>
      <c r="BD2286" s="397"/>
    </row>
    <row r="2287" spans="52:56" ht="11.25" customHeight="1" x14ac:dyDescent="0.25">
      <c r="AZ2287" s="398"/>
      <c r="BA2287" s="398"/>
      <c r="BB2287" s="398"/>
      <c r="BC2287" s="397"/>
      <c r="BD2287" s="397"/>
    </row>
    <row r="2288" spans="52:56" ht="11.25" customHeight="1" x14ac:dyDescent="0.25">
      <c r="AZ2288" s="398"/>
      <c r="BA2288" s="398"/>
      <c r="BB2288" s="398"/>
      <c r="BC2288" s="397"/>
      <c r="BD2288" s="397"/>
    </row>
    <row r="2289" spans="52:56" ht="11.25" customHeight="1" x14ac:dyDescent="0.25">
      <c r="AZ2289" s="398"/>
      <c r="BA2289" s="398"/>
      <c r="BB2289" s="398"/>
      <c r="BC2289" s="397"/>
      <c r="BD2289" s="397"/>
    </row>
    <row r="2290" spans="52:56" ht="11.25" customHeight="1" x14ac:dyDescent="0.25">
      <c r="AZ2290" s="398"/>
      <c r="BA2290" s="398"/>
      <c r="BB2290" s="398"/>
      <c r="BC2290" s="397"/>
      <c r="BD2290" s="397"/>
    </row>
    <row r="2291" spans="52:56" ht="11.25" customHeight="1" x14ac:dyDescent="0.25">
      <c r="AZ2291" s="398"/>
      <c r="BA2291" s="398"/>
      <c r="BB2291" s="398"/>
      <c r="BC2291" s="397"/>
      <c r="BD2291" s="397"/>
    </row>
    <row r="2292" spans="52:56" ht="11.25" customHeight="1" x14ac:dyDescent="0.25">
      <c r="AZ2292" s="398"/>
      <c r="BA2292" s="398"/>
      <c r="BB2292" s="398"/>
      <c r="BC2292" s="397"/>
      <c r="BD2292" s="397"/>
    </row>
    <row r="2293" spans="52:56" ht="11.25" customHeight="1" x14ac:dyDescent="0.25">
      <c r="AZ2293" s="398"/>
      <c r="BA2293" s="398"/>
      <c r="BB2293" s="398"/>
      <c r="BC2293" s="397"/>
      <c r="BD2293" s="397"/>
    </row>
    <row r="2294" spans="52:56" ht="11.25" customHeight="1" x14ac:dyDescent="0.25">
      <c r="AZ2294" s="398"/>
      <c r="BA2294" s="398"/>
      <c r="BB2294" s="398"/>
      <c r="BC2294" s="397"/>
      <c r="BD2294" s="397"/>
    </row>
    <row r="2295" spans="52:56" ht="11.25" customHeight="1" x14ac:dyDescent="0.25">
      <c r="AZ2295" s="398"/>
      <c r="BA2295" s="398"/>
      <c r="BB2295" s="398"/>
      <c r="BC2295" s="397"/>
      <c r="BD2295" s="397"/>
    </row>
    <row r="2296" spans="52:56" ht="11.25" customHeight="1" x14ac:dyDescent="0.25">
      <c r="AZ2296" s="398"/>
      <c r="BA2296" s="398"/>
      <c r="BB2296" s="398"/>
      <c r="BC2296" s="397"/>
      <c r="BD2296" s="397"/>
    </row>
    <row r="2297" spans="52:56" ht="11.25" customHeight="1" x14ac:dyDescent="0.25">
      <c r="AZ2297" s="398"/>
      <c r="BA2297" s="398"/>
      <c r="BB2297" s="398"/>
      <c r="BC2297" s="397"/>
      <c r="BD2297" s="397"/>
    </row>
    <row r="2298" spans="52:56" ht="11.25" customHeight="1" x14ac:dyDescent="0.25">
      <c r="AZ2298" s="398"/>
      <c r="BA2298" s="398"/>
      <c r="BB2298" s="398"/>
      <c r="BC2298" s="397"/>
      <c r="BD2298" s="397"/>
    </row>
    <row r="2299" spans="52:56" ht="11.25" customHeight="1" x14ac:dyDescent="0.25">
      <c r="AZ2299" s="398"/>
      <c r="BA2299" s="398"/>
      <c r="BB2299" s="398"/>
      <c r="BC2299" s="397"/>
      <c r="BD2299" s="397"/>
    </row>
    <row r="2300" spans="52:56" ht="11.25" customHeight="1" x14ac:dyDescent="0.25">
      <c r="AZ2300" s="398"/>
      <c r="BA2300" s="398"/>
      <c r="BB2300" s="398"/>
      <c r="BC2300" s="397"/>
      <c r="BD2300" s="397"/>
    </row>
    <row r="2301" spans="52:56" ht="11.25" customHeight="1" x14ac:dyDescent="0.25">
      <c r="AZ2301" s="398"/>
      <c r="BA2301" s="398"/>
      <c r="BB2301" s="398"/>
      <c r="BC2301" s="397"/>
      <c r="BD2301" s="397"/>
    </row>
    <row r="2302" spans="52:56" ht="11.25" customHeight="1" x14ac:dyDescent="0.25">
      <c r="AZ2302" s="398"/>
      <c r="BA2302" s="398"/>
      <c r="BB2302" s="398"/>
      <c r="BC2302" s="397"/>
      <c r="BD2302" s="397"/>
    </row>
    <row r="2303" spans="52:56" ht="11.25" customHeight="1" x14ac:dyDescent="0.25">
      <c r="AZ2303" s="398"/>
      <c r="BA2303" s="398"/>
      <c r="BB2303" s="398"/>
      <c r="BC2303" s="397"/>
      <c r="BD2303" s="397"/>
    </row>
    <row r="2304" spans="52:56" ht="11.25" customHeight="1" x14ac:dyDescent="0.25">
      <c r="AZ2304" s="398"/>
      <c r="BA2304" s="398"/>
      <c r="BB2304" s="398"/>
      <c r="BC2304" s="397"/>
      <c r="BD2304" s="397"/>
    </row>
    <row r="2305" spans="52:56" ht="11.25" customHeight="1" x14ac:dyDescent="0.25">
      <c r="AZ2305" s="398"/>
      <c r="BA2305" s="398"/>
      <c r="BB2305" s="398"/>
      <c r="BC2305" s="397"/>
      <c r="BD2305" s="397"/>
    </row>
    <row r="2306" spans="52:56" ht="11.25" customHeight="1" x14ac:dyDescent="0.25">
      <c r="AZ2306" s="398"/>
      <c r="BA2306" s="398"/>
      <c r="BB2306" s="398"/>
      <c r="BC2306" s="397"/>
      <c r="BD2306" s="397"/>
    </row>
    <row r="2307" spans="52:56" ht="11.25" customHeight="1" x14ac:dyDescent="0.25">
      <c r="AZ2307" s="398"/>
      <c r="BA2307" s="398"/>
      <c r="BB2307" s="398"/>
      <c r="BC2307" s="397"/>
      <c r="BD2307" s="397"/>
    </row>
    <row r="2308" spans="52:56" ht="11.25" customHeight="1" x14ac:dyDescent="0.25">
      <c r="AZ2308" s="398"/>
      <c r="BA2308" s="398"/>
      <c r="BB2308" s="398"/>
      <c r="BC2308" s="397"/>
      <c r="BD2308" s="397"/>
    </row>
    <row r="2309" spans="52:56" ht="11.25" customHeight="1" x14ac:dyDescent="0.25">
      <c r="AZ2309" s="398"/>
      <c r="BA2309" s="398"/>
      <c r="BB2309" s="398"/>
      <c r="BC2309" s="397"/>
      <c r="BD2309" s="397"/>
    </row>
    <row r="2310" spans="52:56" ht="11.25" customHeight="1" x14ac:dyDescent="0.25">
      <c r="AZ2310" s="398"/>
      <c r="BA2310" s="398"/>
      <c r="BB2310" s="398"/>
      <c r="BC2310" s="397"/>
      <c r="BD2310" s="397"/>
    </row>
    <row r="2311" spans="52:56" ht="11.25" customHeight="1" x14ac:dyDescent="0.25">
      <c r="AZ2311" s="398"/>
      <c r="BA2311" s="398"/>
      <c r="BB2311" s="398"/>
      <c r="BC2311" s="397"/>
      <c r="BD2311" s="397"/>
    </row>
    <row r="2312" spans="52:56" ht="11.25" customHeight="1" x14ac:dyDescent="0.25">
      <c r="AZ2312" s="398"/>
      <c r="BA2312" s="398"/>
      <c r="BB2312" s="398"/>
      <c r="BC2312" s="397"/>
      <c r="BD2312" s="397"/>
    </row>
    <row r="2313" spans="52:56" ht="11.25" customHeight="1" x14ac:dyDescent="0.25">
      <c r="AZ2313" s="398"/>
      <c r="BA2313" s="398"/>
      <c r="BB2313" s="398"/>
      <c r="BC2313" s="397"/>
      <c r="BD2313" s="397"/>
    </row>
    <row r="2314" spans="52:56" ht="11.25" customHeight="1" x14ac:dyDescent="0.25">
      <c r="AZ2314" s="398"/>
      <c r="BA2314" s="398"/>
      <c r="BB2314" s="398"/>
      <c r="BC2314" s="397"/>
      <c r="BD2314" s="397"/>
    </row>
    <row r="2315" spans="52:56" ht="11.25" customHeight="1" x14ac:dyDescent="0.25">
      <c r="AZ2315" s="398"/>
      <c r="BA2315" s="398"/>
      <c r="BB2315" s="398"/>
      <c r="BC2315" s="397"/>
      <c r="BD2315" s="397"/>
    </row>
    <row r="2316" spans="52:56" ht="11.25" customHeight="1" x14ac:dyDescent="0.25">
      <c r="AZ2316" s="398"/>
      <c r="BA2316" s="398"/>
      <c r="BB2316" s="398"/>
      <c r="BC2316" s="397"/>
      <c r="BD2316" s="397"/>
    </row>
    <row r="2317" spans="52:56" ht="11.25" customHeight="1" x14ac:dyDescent="0.25">
      <c r="AZ2317" s="398"/>
      <c r="BA2317" s="398"/>
      <c r="BB2317" s="398"/>
      <c r="BC2317" s="397"/>
      <c r="BD2317" s="397"/>
    </row>
    <row r="2318" spans="52:56" ht="11.25" customHeight="1" x14ac:dyDescent="0.25">
      <c r="AZ2318" s="398"/>
      <c r="BA2318" s="398"/>
      <c r="BB2318" s="398"/>
      <c r="BC2318" s="397"/>
      <c r="BD2318" s="397"/>
    </row>
    <row r="2319" spans="52:56" ht="11.25" customHeight="1" x14ac:dyDescent="0.25">
      <c r="AZ2319" s="398"/>
      <c r="BA2319" s="398"/>
      <c r="BB2319" s="398"/>
      <c r="BC2319" s="397"/>
      <c r="BD2319" s="397"/>
    </row>
    <row r="2320" spans="52:56" ht="11.25" customHeight="1" x14ac:dyDescent="0.25">
      <c r="AZ2320" s="398"/>
      <c r="BA2320" s="398"/>
      <c r="BB2320" s="398"/>
      <c r="BC2320" s="397"/>
      <c r="BD2320" s="397"/>
    </row>
    <row r="2321" spans="52:56" ht="11.25" customHeight="1" x14ac:dyDescent="0.25">
      <c r="AZ2321" s="398"/>
      <c r="BA2321" s="398"/>
      <c r="BB2321" s="398"/>
      <c r="BC2321" s="397"/>
      <c r="BD2321" s="397"/>
    </row>
    <row r="2322" spans="52:56" ht="11.25" customHeight="1" x14ac:dyDescent="0.25">
      <c r="AZ2322" s="398"/>
      <c r="BA2322" s="398"/>
      <c r="BB2322" s="398"/>
      <c r="BC2322" s="397"/>
      <c r="BD2322" s="397"/>
    </row>
    <row r="2323" spans="52:56" ht="11.25" customHeight="1" x14ac:dyDescent="0.25">
      <c r="AZ2323" s="398"/>
      <c r="BA2323" s="398"/>
      <c r="BB2323" s="398"/>
      <c r="BC2323" s="397"/>
      <c r="BD2323" s="397"/>
    </row>
    <row r="2324" spans="52:56" ht="11.25" customHeight="1" x14ac:dyDescent="0.25">
      <c r="AZ2324" s="398"/>
      <c r="BA2324" s="398"/>
      <c r="BB2324" s="398"/>
      <c r="BC2324" s="397"/>
      <c r="BD2324" s="397"/>
    </row>
    <row r="2325" spans="52:56" ht="11.25" customHeight="1" x14ac:dyDescent="0.25">
      <c r="AZ2325" s="398"/>
      <c r="BA2325" s="398"/>
      <c r="BB2325" s="398"/>
      <c r="BC2325" s="397"/>
      <c r="BD2325" s="397"/>
    </row>
    <row r="2326" spans="52:56" ht="11.25" customHeight="1" x14ac:dyDescent="0.25">
      <c r="AZ2326" s="398"/>
      <c r="BA2326" s="398"/>
      <c r="BB2326" s="398"/>
      <c r="BC2326" s="397"/>
      <c r="BD2326" s="397"/>
    </row>
    <row r="2327" spans="52:56" ht="11.25" customHeight="1" x14ac:dyDescent="0.25">
      <c r="AZ2327" s="398"/>
      <c r="BA2327" s="398"/>
      <c r="BB2327" s="398"/>
      <c r="BC2327" s="397"/>
      <c r="BD2327" s="397"/>
    </row>
    <row r="2328" spans="52:56" ht="11.25" customHeight="1" x14ac:dyDescent="0.25">
      <c r="AZ2328" s="398"/>
      <c r="BA2328" s="398"/>
      <c r="BB2328" s="398"/>
      <c r="BC2328" s="397"/>
      <c r="BD2328" s="397"/>
    </row>
    <row r="2329" spans="52:56" ht="11.25" customHeight="1" x14ac:dyDescent="0.25">
      <c r="AZ2329" s="398"/>
      <c r="BA2329" s="398"/>
      <c r="BB2329" s="398"/>
      <c r="BC2329" s="397"/>
      <c r="BD2329" s="397"/>
    </row>
    <row r="2330" spans="52:56" ht="11.25" customHeight="1" x14ac:dyDescent="0.25">
      <c r="AZ2330" s="398"/>
      <c r="BA2330" s="398"/>
      <c r="BB2330" s="398"/>
      <c r="BC2330" s="397"/>
      <c r="BD2330" s="397"/>
    </row>
    <row r="2331" spans="52:56" ht="11.25" customHeight="1" x14ac:dyDescent="0.25">
      <c r="AZ2331" s="398"/>
      <c r="BA2331" s="398"/>
      <c r="BB2331" s="398"/>
      <c r="BC2331" s="397"/>
      <c r="BD2331" s="397"/>
    </row>
    <row r="2332" spans="52:56" ht="11.25" customHeight="1" x14ac:dyDescent="0.25">
      <c r="AZ2332" s="398"/>
      <c r="BA2332" s="398"/>
      <c r="BB2332" s="398"/>
      <c r="BC2332" s="397"/>
      <c r="BD2332" s="397"/>
    </row>
    <row r="2333" spans="52:56" ht="11.25" customHeight="1" x14ac:dyDescent="0.25">
      <c r="AZ2333" s="398"/>
      <c r="BA2333" s="398"/>
      <c r="BB2333" s="398"/>
      <c r="BC2333" s="397"/>
      <c r="BD2333" s="397"/>
    </row>
    <row r="2334" spans="52:56" ht="11.25" customHeight="1" x14ac:dyDescent="0.25">
      <c r="AZ2334" s="398"/>
      <c r="BA2334" s="398"/>
      <c r="BB2334" s="398"/>
      <c r="BC2334" s="397"/>
      <c r="BD2334" s="397"/>
    </row>
    <row r="2335" spans="52:56" ht="11.25" customHeight="1" x14ac:dyDescent="0.25">
      <c r="AZ2335" s="398"/>
      <c r="BA2335" s="398"/>
      <c r="BB2335" s="398"/>
      <c r="BC2335" s="397"/>
      <c r="BD2335" s="397"/>
    </row>
    <row r="2336" spans="52:56" ht="11.25" customHeight="1" x14ac:dyDescent="0.25">
      <c r="AZ2336" s="398"/>
      <c r="BA2336" s="398"/>
      <c r="BB2336" s="398"/>
      <c r="BC2336" s="397"/>
      <c r="BD2336" s="397"/>
    </row>
    <row r="2337" spans="52:56" ht="11.25" customHeight="1" x14ac:dyDescent="0.25">
      <c r="AZ2337" s="398"/>
      <c r="BA2337" s="398"/>
      <c r="BB2337" s="398"/>
      <c r="BC2337" s="397"/>
      <c r="BD2337" s="397"/>
    </row>
    <row r="2338" spans="52:56" ht="11.25" customHeight="1" x14ac:dyDescent="0.25">
      <c r="AZ2338" s="398"/>
      <c r="BA2338" s="398"/>
      <c r="BB2338" s="398"/>
      <c r="BC2338" s="397"/>
      <c r="BD2338" s="397"/>
    </row>
    <row r="2339" spans="52:56" ht="11.25" customHeight="1" x14ac:dyDescent="0.25">
      <c r="AZ2339" s="398"/>
      <c r="BA2339" s="398"/>
      <c r="BB2339" s="398"/>
      <c r="BC2339" s="397"/>
      <c r="BD2339" s="397"/>
    </row>
    <row r="2340" spans="52:56" ht="11.25" customHeight="1" x14ac:dyDescent="0.25">
      <c r="AZ2340" s="398"/>
      <c r="BA2340" s="398"/>
      <c r="BB2340" s="398"/>
      <c r="BC2340" s="397"/>
      <c r="BD2340" s="397"/>
    </row>
    <row r="2341" spans="52:56" ht="11.25" customHeight="1" x14ac:dyDescent="0.25">
      <c r="AZ2341" s="398"/>
      <c r="BA2341" s="398"/>
      <c r="BB2341" s="398"/>
      <c r="BC2341" s="397"/>
      <c r="BD2341" s="397"/>
    </row>
    <row r="2342" spans="52:56" ht="11.25" customHeight="1" x14ac:dyDescent="0.25">
      <c r="AZ2342" s="398"/>
      <c r="BA2342" s="398"/>
      <c r="BB2342" s="398"/>
      <c r="BC2342" s="397"/>
      <c r="BD2342" s="397"/>
    </row>
    <row r="2343" spans="52:56" ht="11.25" customHeight="1" x14ac:dyDescent="0.25">
      <c r="AZ2343" s="398"/>
      <c r="BA2343" s="398"/>
      <c r="BB2343" s="398"/>
      <c r="BC2343" s="397"/>
      <c r="BD2343" s="397"/>
    </row>
    <row r="2344" spans="52:56" ht="11.25" customHeight="1" x14ac:dyDescent="0.25">
      <c r="AZ2344" s="398"/>
      <c r="BA2344" s="398"/>
      <c r="BB2344" s="398"/>
      <c r="BC2344" s="397"/>
      <c r="BD2344" s="397"/>
    </row>
    <row r="2345" spans="52:56" ht="11.25" customHeight="1" x14ac:dyDescent="0.25">
      <c r="AZ2345" s="398"/>
      <c r="BA2345" s="398"/>
      <c r="BB2345" s="398"/>
      <c r="BC2345" s="397"/>
      <c r="BD2345" s="397"/>
    </row>
    <row r="2346" spans="52:56" ht="11.25" customHeight="1" x14ac:dyDescent="0.25">
      <c r="AZ2346" s="398"/>
      <c r="BA2346" s="398"/>
      <c r="BB2346" s="398"/>
      <c r="BC2346" s="397"/>
      <c r="BD2346" s="397"/>
    </row>
    <row r="2347" spans="52:56" ht="11.25" customHeight="1" x14ac:dyDescent="0.25">
      <c r="AZ2347" s="398"/>
      <c r="BA2347" s="398"/>
      <c r="BB2347" s="398"/>
      <c r="BC2347" s="397"/>
      <c r="BD2347" s="397"/>
    </row>
    <row r="2348" spans="52:56" ht="11.25" customHeight="1" x14ac:dyDescent="0.25">
      <c r="AZ2348" s="398"/>
      <c r="BA2348" s="398"/>
      <c r="BB2348" s="398"/>
      <c r="BC2348" s="397"/>
      <c r="BD2348" s="397"/>
    </row>
    <row r="2349" spans="52:56" ht="11.25" customHeight="1" x14ac:dyDescent="0.25">
      <c r="AZ2349" s="398"/>
      <c r="BA2349" s="398"/>
      <c r="BB2349" s="398"/>
      <c r="BC2349" s="397"/>
      <c r="BD2349" s="397"/>
    </row>
    <row r="2350" spans="52:56" ht="11.25" customHeight="1" x14ac:dyDescent="0.25">
      <c r="AZ2350" s="398"/>
      <c r="BA2350" s="398"/>
      <c r="BB2350" s="398"/>
      <c r="BC2350" s="397"/>
      <c r="BD2350" s="397"/>
    </row>
    <row r="2351" spans="52:56" ht="11.25" customHeight="1" x14ac:dyDescent="0.25">
      <c r="AZ2351" s="398"/>
      <c r="BA2351" s="398"/>
      <c r="BB2351" s="398"/>
      <c r="BC2351" s="397"/>
      <c r="BD2351" s="397"/>
    </row>
    <row r="2352" spans="52:56" ht="11.25" customHeight="1" x14ac:dyDescent="0.25">
      <c r="AZ2352" s="398"/>
      <c r="BA2352" s="398"/>
      <c r="BB2352" s="398"/>
      <c r="BC2352" s="397"/>
      <c r="BD2352" s="397"/>
    </row>
    <row r="2353" spans="52:56" ht="11.25" customHeight="1" x14ac:dyDescent="0.25">
      <c r="AZ2353" s="398"/>
      <c r="BA2353" s="398"/>
      <c r="BB2353" s="398"/>
      <c r="BC2353" s="397"/>
      <c r="BD2353" s="397"/>
    </row>
    <row r="2354" spans="52:56" ht="11.25" customHeight="1" x14ac:dyDescent="0.25">
      <c r="AZ2354" s="398"/>
      <c r="BA2354" s="398"/>
      <c r="BB2354" s="398"/>
      <c r="BC2354" s="397"/>
      <c r="BD2354" s="397"/>
    </row>
    <row r="2355" spans="52:56" ht="11.25" customHeight="1" x14ac:dyDescent="0.25">
      <c r="AZ2355" s="398"/>
      <c r="BA2355" s="398"/>
      <c r="BB2355" s="398"/>
      <c r="BC2355" s="397"/>
      <c r="BD2355" s="397"/>
    </row>
    <row r="2356" spans="52:56" ht="11.25" customHeight="1" x14ac:dyDescent="0.25">
      <c r="AZ2356" s="398"/>
      <c r="BA2356" s="398"/>
      <c r="BB2356" s="398"/>
      <c r="BC2356" s="397"/>
      <c r="BD2356" s="397"/>
    </row>
    <row r="2357" spans="52:56" ht="11.25" customHeight="1" x14ac:dyDescent="0.25">
      <c r="AZ2357" s="398"/>
      <c r="BA2357" s="398"/>
      <c r="BB2357" s="398"/>
      <c r="BC2357" s="397"/>
      <c r="BD2357" s="397"/>
    </row>
    <row r="2358" spans="52:56" ht="11.25" customHeight="1" x14ac:dyDescent="0.25">
      <c r="AZ2358" s="398"/>
      <c r="BA2358" s="398"/>
      <c r="BB2358" s="398"/>
      <c r="BC2358" s="397"/>
      <c r="BD2358" s="397"/>
    </row>
    <row r="2359" spans="52:56" ht="11.25" customHeight="1" x14ac:dyDescent="0.25">
      <c r="AZ2359" s="398"/>
      <c r="BA2359" s="398"/>
      <c r="BB2359" s="398"/>
      <c r="BC2359" s="397"/>
      <c r="BD2359" s="397"/>
    </row>
    <row r="2360" spans="52:56" ht="11.25" customHeight="1" x14ac:dyDescent="0.25">
      <c r="AZ2360" s="398"/>
      <c r="BA2360" s="398"/>
      <c r="BB2360" s="398"/>
      <c r="BC2360" s="397"/>
      <c r="BD2360" s="397"/>
    </row>
    <row r="2361" spans="52:56" ht="11.25" customHeight="1" x14ac:dyDescent="0.25">
      <c r="AZ2361" s="398"/>
      <c r="BA2361" s="398"/>
      <c r="BB2361" s="398"/>
      <c r="BC2361" s="397"/>
      <c r="BD2361" s="397"/>
    </row>
    <row r="2362" spans="52:56" ht="11.25" customHeight="1" x14ac:dyDescent="0.25">
      <c r="AZ2362" s="398"/>
      <c r="BA2362" s="398"/>
      <c r="BB2362" s="398"/>
      <c r="BC2362" s="397"/>
      <c r="BD2362" s="397"/>
    </row>
    <row r="2363" spans="52:56" ht="11.25" customHeight="1" x14ac:dyDescent="0.25">
      <c r="AZ2363" s="398"/>
      <c r="BA2363" s="398"/>
      <c r="BB2363" s="398"/>
      <c r="BC2363" s="397"/>
      <c r="BD2363" s="397"/>
    </row>
    <row r="2364" spans="52:56" ht="11.25" customHeight="1" x14ac:dyDescent="0.25">
      <c r="AZ2364" s="398"/>
      <c r="BA2364" s="398"/>
      <c r="BB2364" s="398"/>
      <c r="BC2364" s="397"/>
      <c r="BD2364" s="397"/>
    </row>
    <row r="2365" spans="52:56" ht="11.25" customHeight="1" x14ac:dyDescent="0.25">
      <c r="AZ2365" s="398"/>
      <c r="BA2365" s="398"/>
      <c r="BB2365" s="398"/>
      <c r="BC2365" s="397"/>
      <c r="BD2365" s="397"/>
    </row>
    <row r="2366" spans="52:56" ht="11.25" customHeight="1" x14ac:dyDescent="0.25">
      <c r="AZ2366" s="398"/>
      <c r="BA2366" s="398"/>
      <c r="BB2366" s="398"/>
      <c r="BC2366" s="397"/>
      <c r="BD2366" s="397"/>
    </row>
    <row r="2367" spans="52:56" ht="11.25" customHeight="1" x14ac:dyDescent="0.25">
      <c r="BD2367" s="401"/>
    </row>
    <row r="2368" spans="52:56" ht="11.25" customHeight="1" x14ac:dyDescent="0.25">
      <c r="BD2368" s="401"/>
    </row>
    <row r="2369" spans="56:56" ht="11.25" customHeight="1" x14ac:dyDescent="0.25">
      <c r="BD2369" s="401"/>
    </row>
    <row r="2370" spans="56:56" ht="11.25" customHeight="1" x14ac:dyDescent="0.25">
      <c r="BD2370" s="401"/>
    </row>
    <row r="2371" spans="56:56" ht="11.25" customHeight="1" x14ac:dyDescent="0.25">
      <c r="BD2371" s="401"/>
    </row>
    <row r="2372" spans="56:56" ht="11.25" customHeight="1" x14ac:dyDescent="0.25">
      <c r="BD2372" s="401"/>
    </row>
    <row r="2373" spans="56:56" ht="11.25" customHeight="1" x14ac:dyDescent="0.25">
      <c r="BD2373" s="401"/>
    </row>
    <row r="2374" spans="56:56" ht="11.25" customHeight="1" x14ac:dyDescent="0.25">
      <c r="BD2374" s="401"/>
    </row>
    <row r="2375" spans="56:56" ht="11.25" customHeight="1" x14ac:dyDescent="0.25">
      <c r="BD2375" s="401"/>
    </row>
    <row r="2376" spans="56:56" ht="11.25" customHeight="1" x14ac:dyDescent="0.25">
      <c r="BD2376" s="401"/>
    </row>
    <row r="2377" spans="56:56" ht="11.25" customHeight="1" x14ac:dyDescent="0.25">
      <c r="BD2377" s="401"/>
    </row>
    <row r="2378" spans="56:56" ht="11.25" customHeight="1" x14ac:dyDescent="0.25">
      <c r="BD2378" s="401"/>
    </row>
    <row r="2379" spans="56:56" ht="11.25" customHeight="1" x14ac:dyDescent="0.25">
      <c r="BD2379" s="401"/>
    </row>
    <row r="2380" spans="56:56" ht="11.25" customHeight="1" x14ac:dyDescent="0.25">
      <c r="BD2380" s="401"/>
    </row>
    <row r="2381" spans="56:56" ht="11.25" customHeight="1" x14ac:dyDescent="0.25">
      <c r="BD2381" s="401"/>
    </row>
    <row r="2382" spans="56:56" ht="11.25" customHeight="1" x14ac:dyDescent="0.25">
      <c r="BD2382" s="401"/>
    </row>
    <row r="2383" spans="56:56" ht="11.25" customHeight="1" x14ac:dyDescent="0.25">
      <c r="BD2383" s="401"/>
    </row>
    <row r="2384" spans="56:56" ht="11.25" customHeight="1" x14ac:dyDescent="0.25">
      <c r="BD2384" s="401"/>
    </row>
    <row r="2385" spans="56:56" x14ac:dyDescent="0.25">
      <c r="BD2385" s="401"/>
    </row>
    <row r="2386" spans="56:56" x14ac:dyDescent="0.25">
      <c r="BD2386" s="401"/>
    </row>
    <row r="2387" spans="56:56" x14ac:dyDescent="0.25">
      <c r="BD2387" s="401"/>
    </row>
    <row r="2388" spans="56:56" x14ac:dyDescent="0.25">
      <c r="BD2388" s="401"/>
    </row>
    <row r="2389" spans="56:56" x14ac:dyDescent="0.25">
      <c r="BD2389" s="401"/>
    </row>
    <row r="2390" spans="56:56" x14ac:dyDescent="0.25">
      <c r="BD2390" s="401"/>
    </row>
    <row r="2391" spans="56:56" x14ac:dyDescent="0.25">
      <c r="BD2391" s="401"/>
    </row>
    <row r="2392" spans="56:56" x14ac:dyDescent="0.25">
      <c r="BD2392" s="401"/>
    </row>
    <row r="2393" spans="56:56" x14ac:dyDescent="0.25">
      <c r="BD2393" s="401"/>
    </row>
    <row r="2394" spans="56:56" x14ac:dyDescent="0.25">
      <c r="BD2394" s="401"/>
    </row>
    <row r="2395" spans="56:56" x14ac:dyDescent="0.25">
      <c r="BD2395" s="401"/>
    </row>
    <row r="2396" spans="56:56" x14ac:dyDescent="0.25">
      <c r="BD2396" s="401"/>
    </row>
    <row r="2397" spans="56:56" x14ac:dyDescent="0.25">
      <c r="BD2397" s="401"/>
    </row>
    <row r="2398" spans="56:56" x14ac:dyDescent="0.25">
      <c r="BD2398" s="401"/>
    </row>
    <row r="2399" spans="56:56" x14ac:dyDescent="0.25">
      <c r="BD2399" s="401"/>
    </row>
    <row r="2400" spans="56:56" x14ac:dyDescent="0.25">
      <c r="BD2400" s="401"/>
    </row>
    <row r="2401" spans="56:56" x14ac:dyDescent="0.25">
      <c r="BD2401" s="401"/>
    </row>
    <row r="2402" spans="56:56" x14ac:dyDescent="0.25">
      <c r="BD2402" s="401"/>
    </row>
    <row r="2403" spans="56:56" x14ac:dyDescent="0.25">
      <c r="BD2403" s="401"/>
    </row>
    <row r="2404" spans="56:56" x14ac:dyDescent="0.25">
      <c r="BD2404" s="401"/>
    </row>
    <row r="2405" spans="56:56" x14ac:dyDescent="0.25">
      <c r="BD2405" s="401"/>
    </row>
    <row r="2406" spans="56:56" x14ac:dyDescent="0.25">
      <c r="BD2406" s="401"/>
    </row>
    <row r="2407" spans="56:56" x14ac:dyDescent="0.25">
      <c r="BD2407" s="401"/>
    </row>
    <row r="2408" spans="56:56" x14ac:dyDescent="0.25">
      <c r="BD2408" s="401"/>
    </row>
    <row r="2409" spans="56:56" x14ac:dyDescent="0.25">
      <c r="BD2409" s="401"/>
    </row>
    <row r="2410" spans="56:56" x14ac:dyDescent="0.25">
      <c r="BD2410" s="401"/>
    </row>
    <row r="2411" spans="56:56" x14ac:dyDescent="0.25">
      <c r="BD2411" s="401"/>
    </row>
    <row r="2412" spans="56:56" x14ac:dyDescent="0.25">
      <c r="BD2412" s="401"/>
    </row>
    <row r="2413" spans="56:56" x14ac:dyDescent="0.25">
      <c r="BD2413" s="401"/>
    </row>
    <row r="2414" spans="56:56" x14ac:dyDescent="0.25">
      <c r="BD2414" s="401"/>
    </row>
    <row r="2415" spans="56:56" x14ac:dyDescent="0.25">
      <c r="BD2415" s="401"/>
    </row>
    <row r="2416" spans="56:56" x14ac:dyDescent="0.25">
      <c r="BD2416" s="401"/>
    </row>
    <row r="2417" spans="56:56" x14ac:dyDescent="0.25">
      <c r="BD2417" s="401"/>
    </row>
    <row r="2418" spans="56:56" x14ac:dyDescent="0.25">
      <c r="BD2418" s="401"/>
    </row>
    <row r="2419" spans="56:56" x14ac:dyDescent="0.25">
      <c r="BD2419" s="401"/>
    </row>
    <row r="2420" spans="56:56" x14ac:dyDescent="0.25">
      <c r="BD2420" s="401"/>
    </row>
    <row r="2421" spans="56:56" x14ac:dyDescent="0.25">
      <c r="BD2421" s="401"/>
    </row>
    <row r="2422" spans="56:56" x14ac:dyDescent="0.25">
      <c r="BD2422" s="401"/>
    </row>
    <row r="2423" spans="56:56" x14ac:dyDescent="0.25">
      <c r="BD2423" s="401"/>
    </row>
    <row r="2424" spans="56:56" x14ac:dyDescent="0.25">
      <c r="BD2424" s="401"/>
    </row>
    <row r="2425" spans="56:56" x14ac:dyDescent="0.25">
      <c r="BD2425" s="401"/>
    </row>
    <row r="2426" spans="56:56" x14ac:dyDescent="0.25">
      <c r="BD2426" s="401"/>
    </row>
    <row r="2427" spans="56:56" x14ac:dyDescent="0.25">
      <c r="BD2427" s="401"/>
    </row>
    <row r="2428" spans="56:56" x14ac:dyDescent="0.25">
      <c r="BD2428" s="401"/>
    </row>
    <row r="2429" spans="56:56" x14ac:dyDescent="0.25">
      <c r="BD2429" s="401"/>
    </row>
    <row r="2430" spans="56:56" x14ac:dyDescent="0.25">
      <c r="BD2430" s="401"/>
    </row>
    <row r="2431" spans="56:56" x14ac:dyDescent="0.25">
      <c r="BD2431" s="401"/>
    </row>
    <row r="2432" spans="56:56" x14ac:dyDescent="0.25">
      <c r="BD2432" s="401"/>
    </row>
    <row r="2433" spans="56:56" x14ac:dyDescent="0.25">
      <c r="BD2433" s="401"/>
    </row>
    <row r="2434" spans="56:56" x14ac:dyDescent="0.25">
      <c r="BD2434" s="401"/>
    </row>
    <row r="2435" spans="56:56" x14ac:dyDescent="0.25">
      <c r="BD2435" s="401"/>
    </row>
    <row r="2436" spans="56:56" x14ac:dyDescent="0.25">
      <c r="BD2436" s="401"/>
    </row>
    <row r="2437" spans="56:56" x14ac:dyDescent="0.25">
      <c r="BD2437" s="401"/>
    </row>
    <row r="2438" spans="56:56" x14ac:dyDescent="0.25">
      <c r="BD2438" s="401"/>
    </row>
    <row r="2439" spans="56:56" x14ac:dyDescent="0.25">
      <c r="BD2439" s="401"/>
    </row>
    <row r="2440" spans="56:56" x14ac:dyDescent="0.25">
      <c r="BD2440" s="401"/>
    </row>
    <row r="2441" spans="56:56" x14ac:dyDescent="0.25">
      <c r="BD2441" s="401"/>
    </row>
    <row r="2442" spans="56:56" x14ac:dyDescent="0.25">
      <c r="BD2442" s="401"/>
    </row>
    <row r="2443" spans="56:56" x14ac:dyDescent="0.25">
      <c r="BD2443" s="401"/>
    </row>
    <row r="2444" spans="56:56" x14ac:dyDescent="0.25">
      <c r="BD2444" s="401"/>
    </row>
    <row r="2445" spans="56:56" x14ac:dyDescent="0.25">
      <c r="BD2445" s="401"/>
    </row>
    <row r="2446" spans="56:56" x14ac:dyDescent="0.25">
      <c r="BD2446" s="401"/>
    </row>
    <row r="2447" spans="56:56" x14ac:dyDescent="0.25">
      <c r="BD2447" s="401"/>
    </row>
    <row r="2448" spans="56:56" x14ac:dyDescent="0.25">
      <c r="BD2448" s="401"/>
    </row>
    <row r="2449" spans="56:56" x14ac:dyDescent="0.25">
      <c r="BD2449" s="401"/>
    </row>
    <row r="2450" spans="56:56" x14ac:dyDescent="0.25">
      <c r="BD2450" s="401"/>
    </row>
    <row r="2451" spans="56:56" x14ac:dyDescent="0.25">
      <c r="BD2451" s="401"/>
    </row>
    <row r="2452" spans="56:56" x14ac:dyDescent="0.25">
      <c r="BD2452" s="401"/>
    </row>
    <row r="2453" spans="56:56" x14ac:dyDescent="0.25">
      <c r="BD2453" s="401"/>
    </row>
    <row r="2454" spans="56:56" x14ac:dyDescent="0.25">
      <c r="BD2454" s="401"/>
    </row>
    <row r="2455" spans="56:56" x14ac:dyDescent="0.25">
      <c r="BD2455" s="401"/>
    </row>
    <row r="2456" spans="56:56" x14ac:dyDescent="0.25">
      <c r="BD2456" s="401"/>
    </row>
    <row r="2457" spans="56:56" x14ac:dyDescent="0.25">
      <c r="BD2457" s="401"/>
    </row>
    <row r="2458" spans="56:56" x14ac:dyDescent="0.25">
      <c r="BD2458" s="401"/>
    </row>
    <row r="2459" spans="56:56" x14ac:dyDescent="0.25">
      <c r="BD2459" s="401"/>
    </row>
    <row r="2460" spans="56:56" x14ac:dyDescent="0.25">
      <c r="BD2460" s="401"/>
    </row>
    <row r="2461" spans="56:56" x14ac:dyDescent="0.25">
      <c r="BD2461" s="401"/>
    </row>
    <row r="2462" spans="56:56" x14ac:dyDescent="0.25">
      <c r="BD2462" s="401"/>
    </row>
    <row r="2463" spans="56:56" x14ac:dyDescent="0.25">
      <c r="BD2463" s="401"/>
    </row>
    <row r="2464" spans="56:56" x14ac:dyDescent="0.25">
      <c r="BD2464" s="401"/>
    </row>
    <row r="2465" spans="56:56" x14ac:dyDescent="0.25">
      <c r="BD2465" s="401"/>
    </row>
    <row r="2466" spans="56:56" x14ac:dyDescent="0.25">
      <c r="BD2466" s="401"/>
    </row>
    <row r="2467" spans="56:56" x14ac:dyDescent="0.25">
      <c r="BD2467" s="401"/>
    </row>
    <row r="2468" spans="56:56" x14ac:dyDescent="0.25">
      <c r="BD2468" s="401"/>
    </row>
    <row r="2469" spans="56:56" x14ac:dyDescent="0.25">
      <c r="BD2469" s="401"/>
    </row>
    <row r="2470" spans="56:56" x14ac:dyDescent="0.25">
      <c r="BD2470" s="401"/>
    </row>
    <row r="2471" spans="56:56" x14ac:dyDescent="0.25">
      <c r="BD2471" s="401"/>
    </row>
    <row r="2472" spans="56:56" x14ac:dyDescent="0.25">
      <c r="BD2472" s="401"/>
    </row>
    <row r="2473" spans="56:56" x14ac:dyDescent="0.25">
      <c r="BD2473" s="401"/>
    </row>
    <row r="2474" spans="56:56" x14ac:dyDescent="0.25">
      <c r="BD2474" s="401"/>
    </row>
    <row r="2475" spans="56:56" x14ac:dyDescent="0.25">
      <c r="BD2475" s="401"/>
    </row>
    <row r="2476" spans="56:56" x14ac:dyDescent="0.25">
      <c r="BD2476" s="401"/>
    </row>
    <row r="2477" spans="56:56" x14ac:dyDescent="0.25">
      <c r="BD2477" s="401"/>
    </row>
    <row r="2478" spans="56:56" x14ac:dyDescent="0.25">
      <c r="BD2478" s="401"/>
    </row>
    <row r="2479" spans="56:56" x14ac:dyDescent="0.25">
      <c r="BD2479" s="401"/>
    </row>
    <row r="2480" spans="56:56" x14ac:dyDescent="0.25">
      <c r="BD2480" s="401"/>
    </row>
    <row r="2481" spans="56:56" x14ac:dyDescent="0.25">
      <c r="BD2481" s="401"/>
    </row>
    <row r="2482" spans="56:56" x14ac:dyDescent="0.25">
      <c r="BD2482" s="401"/>
    </row>
    <row r="2483" spans="56:56" x14ac:dyDescent="0.25">
      <c r="BD2483" s="401"/>
    </row>
    <row r="2484" spans="56:56" x14ac:dyDescent="0.25">
      <c r="BD2484" s="401"/>
    </row>
    <row r="2485" spans="56:56" x14ac:dyDescent="0.25">
      <c r="BD2485" s="401"/>
    </row>
    <row r="2486" spans="56:56" x14ac:dyDescent="0.25">
      <c r="BD2486" s="401"/>
    </row>
    <row r="2487" spans="56:56" x14ac:dyDescent="0.25">
      <c r="BD2487" s="401"/>
    </row>
    <row r="2488" spans="56:56" x14ac:dyDescent="0.25">
      <c r="BD2488" s="401"/>
    </row>
    <row r="2489" spans="56:56" x14ac:dyDescent="0.25">
      <c r="BD2489" s="401"/>
    </row>
    <row r="2490" spans="56:56" x14ac:dyDescent="0.25">
      <c r="BD2490" s="401"/>
    </row>
    <row r="2491" spans="56:56" x14ac:dyDescent="0.25">
      <c r="BD2491" s="401"/>
    </row>
    <row r="2492" spans="56:56" x14ac:dyDescent="0.25">
      <c r="BD2492" s="401"/>
    </row>
    <row r="2493" spans="56:56" x14ac:dyDescent="0.25">
      <c r="BD2493" s="401"/>
    </row>
    <row r="2494" spans="56:56" x14ac:dyDescent="0.25">
      <c r="BD2494" s="401"/>
    </row>
    <row r="2495" spans="56:56" x14ac:dyDescent="0.25">
      <c r="BD2495" s="401"/>
    </row>
    <row r="2496" spans="56:56" x14ac:dyDescent="0.25">
      <c r="BD2496" s="401"/>
    </row>
    <row r="2497" spans="56:56" x14ac:dyDescent="0.25">
      <c r="BD2497" s="401"/>
    </row>
    <row r="2498" spans="56:56" x14ac:dyDescent="0.25">
      <c r="BD2498" s="401"/>
    </row>
    <row r="2499" spans="56:56" x14ac:dyDescent="0.25">
      <c r="BD2499" s="401"/>
    </row>
    <row r="2500" spans="56:56" x14ac:dyDescent="0.25">
      <c r="BD2500" s="401"/>
    </row>
    <row r="2501" spans="56:56" x14ac:dyDescent="0.25">
      <c r="BD2501" s="401"/>
    </row>
    <row r="2502" spans="56:56" x14ac:dyDescent="0.25">
      <c r="BD2502" s="401"/>
    </row>
    <row r="2503" spans="56:56" x14ac:dyDescent="0.25">
      <c r="BD2503" s="401"/>
    </row>
    <row r="2504" spans="56:56" x14ac:dyDescent="0.25">
      <c r="BD2504" s="401"/>
    </row>
    <row r="2505" spans="56:56" x14ac:dyDescent="0.25">
      <c r="BD2505" s="401"/>
    </row>
    <row r="2506" spans="56:56" x14ac:dyDescent="0.25">
      <c r="BD2506" s="401"/>
    </row>
    <row r="2507" spans="56:56" x14ac:dyDescent="0.25">
      <c r="BD2507" s="401"/>
    </row>
    <row r="2508" spans="56:56" x14ac:dyDescent="0.25">
      <c r="BD2508" s="401"/>
    </row>
    <row r="2509" spans="56:56" x14ac:dyDescent="0.25">
      <c r="BD2509" s="401"/>
    </row>
    <row r="2510" spans="56:56" x14ac:dyDescent="0.25">
      <c r="BD2510" s="401"/>
    </row>
    <row r="2511" spans="56:56" x14ac:dyDescent="0.25">
      <c r="BD2511" s="401"/>
    </row>
    <row r="2512" spans="56:56" x14ac:dyDescent="0.25">
      <c r="BD2512" s="401"/>
    </row>
    <row r="2513" spans="56:56" x14ac:dyDescent="0.25">
      <c r="BD2513" s="401"/>
    </row>
    <row r="2514" spans="56:56" x14ac:dyDescent="0.25">
      <c r="BD2514" s="401"/>
    </row>
    <row r="2515" spans="56:56" x14ac:dyDescent="0.25">
      <c r="BD2515" s="401"/>
    </row>
    <row r="2516" spans="56:56" x14ac:dyDescent="0.25">
      <c r="BD2516" s="401"/>
    </row>
    <row r="2517" spans="56:56" x14ac:dyDescent="0.25">
      <c r="BD2517" s="401"/>
    </row>
    <row r="2518" spans="56:56" x14ac:dyDescent="0.25">
      <c r="BD2518" s="401"/>
    </row>
    <row r="2519" spans="56:56" x14ac:dyDescent="0.25">
      <c r="BD2519" s="401"/>
    </row>
    <row r="2520" spans="56:56" x14ac:dyDescent="0.25">
      <c r="BD2520" s="401"/>
    </row>
    <row r="2521" spans="56:56" x14ac:dyDescent="0.25">
      <c r="BD2521" s="401"/>
    </row>
    <row r="2522" spans="56:56" x14ac:dyDescent="0.25">
      <c r="BD2522" s="401"/>
    </row>
    <row r="2523" spans="56:56" x14ac:dyDescent="0.25">
      <c r="BD2523" s="401"/>
    </row>
    <row r="2524" spans="56:56" x14ac:dyDescent="0.25">
      <c r="BD2524" s="401"/>
    </row>
    <row r="2525" spans="56:56" x14ac:dyDescent="0.25">
      <c r="BD2525" s="401"/>
    </row>
    <row r="2526" spans="56:56" x14ac:dyDescent="0.25">
      <c r="BD2526" s="401"/>
    </row>
    <row r="2527" spans="56:56" x14ac:dyDescent="0.25">
      <c r="BD2527" s="401"/>
    </row>
    <row r="2528" spans="56:56" x14ac:dyDescent="0.25">
      <c r="BD2528" s="401"/>
    </row>
    <row r="2529" spans="56:56" x14ac:dyDescent="0.25">
      <c r="BD2529" s="401"/>
    </row>
    <row r="2530" spans="56:56" x14ac:dyDescent="0.25">
      <c r="BD2530" s="401"/>
    </row>
    <row r="2531" spans="56:56" x14ac:dyDescent="0.25">
      <c r="BD2531" s="401"/>
    </row>
    <row r="2532" spans="56:56" x14ac:dyDescent="0.25">
      <c r="BD2532" s="401"/>
    </row>
    <row r="2533" spans="56:56" x14ac:dyDescent="0.25">
      <c r="BD2533" s="401"/>
    </row>
    <row r="2534" spans="56:56" x14ac:dyDescent="0.25">
      <c r="BD2534" s="401"/>
    </row>
    <row r="2535" spans="56:56" x14ac:dyDescent="0.25">
      <c r="BD2535" s="401"/>
    </row>
    <row r="2536" spans="56:56" x14ac:dyDescent="0.25">
      <c r="BD2536" s="401"/>
    </row>
    <row r="2537" spans="56:56" x14ac:dyDescent="0.25">
      <c r="BD2537" s="401"/>
    </row>
    <row r="2538" spans="56:56" x14ac:dyDescent="0.25">
      <c r="BD2538" s="401"/>
    </row>
    <row r="2539" spans="56:56" x14ac:dyDescent="0.25">
      <c r="BD2539" s="401"/>
    </row>
    <row r="2540" spans="56:56" x14ac:dyDescent="0.25">
      <c r="BD2540" s="401"/>
    </row>
    <row r="2541" spans="56:56" x14ac:dyDescent="0.25">
      <c r="BD2541" s="401"/>
    </row>
    <row r="2542" spans="56:56" x14ac:dyDescent="0.25">
      <c r="BD2542" s="401"/>
    </row>
    <row r="2543" spans="56:56" x14ac:dyDescent="0.25">
      <c r="BD2543" s="401"/>
    </row>
    <row r="2544" spans="56:56" x14ac:dyDescent="0.25">
      <c r="BD2544" s="401"/>
    </row>
    <row r="2545" spans="56:56" x14ac:dyDescent="0.25">
      <c r="BD2545" s="401"/>
    </row>
    <row r="2546" spans="56:56" x14ac:dyDescent="0.25">
      <c r="BD2546" s="401"/>
    </row>
    <row r="2547" spans="56:56" x14ac:dyDescent="0.25">
      <c r="BD2547" s="401"/>
    </row>
    <row r="2548" spans="56:56" x14ac:dyDescent="0.25">
      <c r="BD2548" s="401"/>
    </row>
    <row r="2549" spans="56:56" x14ac:dyDescent="0.25">
      <c r="BD2549" s="401"/>
    </row>
    <row r="2550" spans="56:56" x14ac:dyDescent="0.25">
      <c r="BD2550" s="401"/>
    </row>
    <row r="2551" spans="56:56" x14ac:dyDescent="0.25">
      <c r="BD2551" s="401"/>
    </row>
    <row r="2552" spans="56:56" x14ac:dyDescent="0.25">
      <c r="BD2552" s="401"/>
    </row>
    <row r="2553" spans="56:56" x14ac:dyDescent="0.25">
      <c r="BD2553" s="401"/>
    </row>
    <row r="2554" spans="56:56" x14ac:dyDescent="0.25">
      <c r="BD2554" s="401"/>
    </row>
    <row r="2555" spans="56:56" x14ac:dyDescent="0.25">
      <c r="BD2555" s="401"/>
    </row>
    <row r="2556" spans="56:56" x14ac:dyDescent="0.25">
      <c r="BD2556" s="401"/>
    </row>
    <row r="2557" spans="56:56" x14ac:dyDescent="0.25">
      <c r="BD2557" s="401"/>
    </row>
    <row r="2558" spans="56:56" x14ac:dyDescent="0.25">
      <c r="BD2558" s="401"/>
    </row>
    <row r="2559" spans="56:56" x14ac:dyDescent="0.25">
      <c r="BD2559" s="401"/>
    </row>
    <row r="2560" spans="56:56" x14ac:dyDescent="0.25">
      <c r="BD2560" s="401"/>
    </row>
    <row r="2561" spans="56:56" x14ac:dyDescent="0.25">
      <c r="BD2561" s="401"/>
    </row>
    <row r="2562" spans="56:56" x14ac:dyDescent="0.25">
      <c r="BD2562" s="401"/>
    </row>
    <row r="2563" spans="56:56" x14ac:dyDescent="0.25">
      <c r="BD2563" s="401"/>
    </row>
    <row r="2564" spans="56:56" x14ac:dyDescent="0.25">
      <c r="BD2564" s="401"/>
    </row>
    <row r="2565" spans="56:56" x14ac:dyDescent="0.25">
      <c r="BD2565" s="401"/>
    </row>
    <row r="2566" spans="56:56" x14ac:dyDescent="0.25">
      <c r="BD2566" s="401"/>
    </row>
    <row r="2567" spans="56:56" x14ac:dyDescent="0.25">
      <c r="BD2567" s="401"/>
    </row>
    <row r="2568" spans="56:56" x14ac:dyDescent="0.25">
      <c r="BD2568" s="401"/>
    </row>
    <row r="2569" spans="56:56" x14ac:dyDescent="0.25">
      <c r="BD2569" s="401"/>
    </row>
    <row r="2570" spans="56:56" x14ac:dyDescent="0.25">
      <c r="BD2570" s="401"/>
    </row>
    <row r="2571" spans="56:56" x14ac:dyDescent="0.25">
      <c r="BD2571" s="401"/>
    </row>
    <row r="2572" spans="56:56" x14ac:dyDescent="0.25">
      <c r="BD2572" s="401"/>
    </row>
    <row r="2573" spans="56:56" x14ac:dyDescent="0.25">
      <c r="BD2573" s="401"/>
    </row>
    <row r="2574" spans="56:56" x14ac:dyDescent="0.25">
      <c r="BD2574" s="401"/>
    </row>
    <row r="2575" spans="56:56" x14ac:dyDescent="0.25">
      <c r="BD2575" s="401"/>
    </row>
    <row r="2576" spans="56:56" x14ac:dyDescent="0.25">
      <c r="BD2576" s="401"/>
    </row>
    <row r="2577" spans="56:56" x14ac:dyDescent="0.25">
      <c r="BD2577" s="401"/>
    </row>
    <row r="2578" spans="56:56" x14ac:dyDescent="0.25">
      <c r="BD2578" s="401"/>
    </row>
    <row r="2579" spans="56:56" x14ac:dyDescent="0.25">
      <c r="BD2579" s="401"/>
    </row>
    <row r="2580" spans="56:56" x14ac:dyDescent="0.25">
      <c r="BD2580" s="401"/>
    </row>
    <row r="2581" spans="56:56" x14ac:dyDescent="0.25">
      <c r="BD2581" s="401"/>
    </row>
    <row r="2582" spans="56:56" x14ac:dyDescent="0.25">
      <c r="BD2582" s="401"/>
    </row>
    <row r="2583" spans="56:56" x14ac:dyDescent="0.25">
      <c r="BD2583" s="401"/>
    </row>
    <row r="2584" spans="56:56" x14ac:dyDescent="0.25">
      <c r="BD2584" s="401"/>
    </row>
    <row r="2585" spans="56:56" x14ac:dyDescent="0.25">
      <c r="BD2585" s="401"/>
    </row>
    <row r="2586" spans="56:56" x14ac:dyDescent="0.25">
      <c r="BD2586" s="401"/>
    </row>
    <row r="2587" spans="56:56" x14ac:dyDescent="0.25">
      <c r="BD2587" s="401"/>
    </row>
    <row r="2588" spans="56:56" x14ac:dyDescent="0.25">
      <c r="BD2588" s="401"/>
    </row>
    <row r="2589" spans="56:56" x14ac:dyDescent="0.25">
      <c r="BD2589" s="401"/>
    </row>
    <row r="2590" spans="56:56" x14ac:dyDescent="0.25">
      <c r="BD2590" s="401"/>
    </row>
    <row r="2591" spans="56:56" x14ac:dyDescent="0.25">
      <c r="BD2591" s="401"/>
    </row>
    <row r="2592" spans="56:56" x14ac:dyDescent="0.25">
      <c r="BD2592" s="401"/>
    </row>
    <row r="2593" spans="56:56" x14ac:dyDescent="0.25">
      <c r="BD2593" s="401"/>
    </row>
    <row r="2594" spans="56:56" x14ac:dyDescent="0.25">
      <c r="BD2594" s="401"/>
    </row>
    <row r="2595" spans="56:56" x14ac:dyDescent="0.25">
      <c r="BD2595" s="401"/>
    </row>
    <row r="2596" spans="56:56" x14ac:dyDescent="0.25">
      <c r="BD2596" s="401"/>
    </row>
    <row r="2597" spans="56:56" x14ac:dyDescent="0.25">
      <c r="BD2597" s="401"/>
    </row>
    <row r="2598" spans="56:56" x14ac:dyDescent="0.25">
      <c r="BD2598" s="401"/>
    </row>
    <row r="2599" spans="56:56" x14ac:dyDescent="0.25">
      <c r="BD2599" s="401"/>
    </row>
    <row r="2600" spans="56:56" x14ac:dyDescent="0.25">
      <c r="BD2600" s="401"/>
    </row>
    <row r="2601" spans="56:56" x14ac:dyDescent="0.25">
      <c r="BD2601" s="401"/>
    </row>
    <row r="2602" spans="56:56" x14ac:dyDescent="0.25">
      <c r="BD2602" s="401"/>
    </row>
    <row r="2603" spans="56:56" x14ac:dyDescent="0.25">
      <c r="BD2603" s="401"/>
    </row>
    <row r="2604" spans="56:56" x14ac:dyDescent="0.25">
      <c r="BD2604" s="401"/>
    </row>
    <row r="2605" spans="56:56" x14ac:dyDescent="0.25">
      <c r="BD2605" s="401"/>
    </row>
    <row r="2606" spans="56:56" x14ac:dyDescent="0.25">
      <c r="BD2606" s="401"/>
    </row>
    <row r="2607" spans="56:56" x14ac:dyDescent="0.25">
      <c r="BD2607" s="401"/>
    </row>
    <row r="2608" spans="56:56" x14ac:dyDescent="0.25">
      <c r="BD2608" s="401"/>
    </row>
    <row r="2609" spans="56:56" x14ac:dyDescent="0.25">
      <c r="BD2609" s="401"/>
    </row>
    <row r="2610" spans="56:56" x14ac:dyDescent="0.25">
      <c r="BD2610" s="401"/>
    </row>
    <row r="2611" spans="56:56" x14ac:dyDescent="0.25">
      <c r="BD2611" s="401"/>
    </row>
    <row r="2612" spans="56:56" x14ac:dyDescent="0.25">
      <c r="BD2612" s="401"/>
    </row>
    <row r="2613" spans="56:56" x14ac:dyDescent="0.25">
      <c r="BD2613" s="401"/>
    </row>
    <row r="2614" spans="56:56" x14ac:dyDescent="0.25">
      <c r="BD2614" s="401"/>
    </row>
    <row r="2615" spans="56:56" x14ac:dyDescent="0.25">
      <c r="BD2615" s="401"/>
    </row>
    <row r="2616" spans="56:56" x14ac:dyDescent="0.25">
      <c r="BD2616" s="401"/>
    </row>
    <row r="2617" spans="56:56" x14ac:dyDescent="0.25">
      <c r="BD2617" s="401"/>
    </row>
    <row r="2618" spans="56:56" x14ac:dyDescent="0.25">
      <c r="BD2618" s="401"/>
    </row>
    <row r="2619" spans="56:56" x14ac:dyDescent="0.25">
      <c r="BD2619" s="401"/>
    </row>
    <row r="2620" spans="56:56" x14ac:dyDescent="0.25">
      <c r="BD2620" s="401"/>
    </row>
    <row r="2621" spans="56:56" x14ac:dyDescent="0.25">
      <c r="BD2621" s="401"/>
    </row>
    <row r="2622" spans="56:56" x14ac:dyDescent="0.25">
      <c r="BD2622" s="401"/>
    </row>
    <row r="2623" spans="56:56" x14ac:dyDescent="0.25">
      <c r="BD2623" s="401"/>
    </row>
    <row r="2624" spans="56:56" x14ac:dyDescent="0.25">
      <c r="BD2624" s="401"/>
    </row>
    <row r="2625" spans="56:56" x14ac:dyDescent="0.25">
      <c r="BD2625" s="401"/>
    </row>
    <row r="2626" spans="56:56" x14ac:dyDescent="0.25">
      <c r="BD2626" s="401"/>
    </row>
    <row r="2627" spans="56:56" x14ac:dyDescent="0.25">
      <c r="BD2627" s="401"/>
    </row>
    <row r="2628" spans="56:56" x14ac:dyDescent="0.25">
      <c r="BD2628" s="401"/>
    </row>
    <row r="2629" spans="56:56" x14ac:dyDescent="0.25">
      <c r="BD2629" s="401"/>
    </row>
    <row r="2630" spans="56:56" x14ac:dyDescent="0.25">
      <c r="BD2630" s="401"/>
    </row>
    <row r="2631" spans="56:56" x14ac:dyDescent="0.25">
      <c r="BD2631" s="401"/>
    </row>
    <row r="2632" spans="56:56" x14ac:dyDescent="0.25">
      <c r="BD2632" s="401"/>
    </row>
    <row r="2633" spans="56:56" x14ac:dyDescent="0.25">
      <c r="BD2633" s="401"/>
    </row>
    <row r="2634" spans="56:56" x14ac:dyDescent="0.25">
      <c r="BD2634" s="401"/>
    </row>
    <row r="2635" spans="56:56" x14ac:dyDescent="0.25">
      <c r="BD2635" s="401"/>
    </row>
    <row r="2636" spans="56:56" x14ac:dyDescent="0.25">
      <c r="BD2636" s="401"/>
    </row>
    <row r="2637" spans="56:56" x14ac:dyDescent="0.25">
      <c r="BD2637" s="401"/>
    </row>
    <row r="2638" spans="56:56" x14ac:dyDescent="0.25">
      <c r="BD2638" s="401"/>
    </row>
    <row r="2639" spans="56:56" x14ac:dyDescent="0.25">
      <c r="BD2639" s="401"/>
    </row>
    <row r="2640" spans="56:56" x14ac:dyDescent="0.25">
      <c r="BD2640" s="401"/>
    </row>
    <row r="2641" spans="56:56" x14ac:dyDescent="0.25">
      <c r="BD2641" s="401"/>
    </row>
    <row r="2642" spans="56:56" x14ac:dyDescent="0.25">
      <c r="BD2642" s="401"/>
    </row>
    <row r="2643" spans="56:56" x14ac:dyDescent="0.25">
      <c r="BD2643" s="401"/>
    </row>
    <row r="2644" spans="56:56" x14ac:dyDescent="0.25">
      <c r="BD2644" s="401"/>
    </row>
    <row r="2645" spans="56:56" x14ac:dyDescent="0.25">
      <c r="BD2645" s="401"/>
    </row>
    <row r="2646" spans="56:56" x14ac:dyDescent="0.25">
      <c r="BD2646" s="401"/>
    </row>
    <row r="2647" spans="56:56" x14ac:dyDescent="0.25">
      <c r="BD2647" s="401"/>
    </row>
    <row r="2648" spans="56:56" x14ac:dyDescent="0.25">
      <c r="BD2648" s="401"/>
    </row>
    <row r="2649" spans="56:56" x14ac:dyDescent="0.25">
      <c r="BD2649" s="401"/>
    </row>
    <row r="2650" spans="56:56" x14ac:dyDescent="0.25">
      <c r="BD2650" s="401"/>
    </row>
    <row r="2651" spans="56:56" x14ac:dyDescent="0.25">
      <c r="BD2651" s="401"/>
    </row>
    <row r="2652" spans="56:56" x14ac:dyDescent="0.25">
      <c r="BD2652" s="401"/>
    </row>
    <row r="2653" spans="56:56" x14ac:dyDescent="0.25">
      <c r="BD2653" s="401"/>
    </row>
    <row r="2654" spans="56:56" x14ac:dyDescent="0.25">
      <c r="BD2654" s="401"/>
    </row>
    <row r="2655" spans="56:56" x14ac:dyDescent="0.25">
      <c r="BD2655" s="401"/>
    </row>
    <row r="2656" spans="56:56" x14ac:dyDescent="0.25">
      <c r="BD2656" s="401"/>
    </row>
    <row r="2657" spans="56:56" x14ac:dyDescent="0.25">
      <c r="BD2657" s="401"/>
    </row>
    <row r="2658" spans="56:56" x14ac:dyDescent="0.25">
      <c r="BD2658" s="401"/>
    </row>
    <row r="2659" spans="56:56" x14ac:dyDescent="0.25">
      <c r="BD2659" s="401"/>
    </row>
    <row r="2660" spans="56:56" x14ac:dyDescent="0.25">
      <c r="BD2660" s="401"/>
    </row>
    <row r="2661" spans="56:56" x14ac:dyDescent="0.25">
      <c r="BD2661" s="401"/>
    </row>
    <row r="2662" spans="56:56" x14ac:dyDescent="0.25">
      <c r="BD2662" s="401"/>
    </row>
    <row r="2663" spans="56:56" x14ac:dyDescent="0.25">
      <c r="BD2663" s="401"/>
    </row>
    <row r="2664" spans="56:56" x14ac:dyDescent="0.25">
      <c r="BD2664" s="401"/>
    </row>
    <row r="2665" spans="56:56" x14ac:dyDescent="0.25">
      <c r="BD2665" s="401"/>
    </row>
    <row r="2666" spans="56:56" x14ac:dyDescent="0.25">
      <c r="BD2666" s="401"/>
    </row>
    <row r="2667" spans="56:56" x14ac:dyDescent="0.25">
      <c r="BD2667" s="401"/>
    </row>
    <row r="2668" spans="56:56" x14ac:dyDescent="0.25">
      <c r="BD2668" s="401"/>
    </row>
    <row r="2669" spans="56:56" x14ac:dyDescent="0.25">
      <c r="BD2669" s="401"/>
    </row>
    <row r="2670" spans="56:56" x14ac:dyDescent="0.25">
      <c r="BD2670" s="401"/>
    </row>
    <row r="2671" spans="56:56" x14ac:dyDescent="0.25">
      <c r="BD2671" s="401"/>
    </row>
    <row r="2672" spans="56:56" x14ac:dyDescent="0.25">
      <c r="BD2672" s="401"/>
    </row>
    <row r="2673" spans="56:56" x14ac:dyDescent="0.25">
      <c r="BD2673" s="401"/>
    </row>
    <row r="2674" spans="56:56" x14ac:dyDescent="0.25">
      <c r="BD2674" s="401"/>
    </row>
    <row r="2675" spans="56:56" x14ac:dyDescent="0.25">
      <c r="BD2675" s="401"/>
    </row>
    <row r="2676" spans="56:56" x14ac:dyDescent="0.25">
      <c r="BD2676" s="401"/>
    </row>
    <row r="2677" spans="56:56" x14ac:dyDescent="0.25">
      <c r="BD2677" s="401"/>
    </row>
    <row r="2678" spans="56:56" x14ac:dyDescent="0.25">
      <c r="BD2678" s="401"/>
    </row>
    <row r="2679" spans="56:56" x14ac:dyDescent="0.25">
      <c r="BD2679" s="401"/>
    </row>
    <row r="2680" spans="56:56" x14ac:dyDescent="0.25">
      <c r="BD2680" s="401"/>
    </row>
    <row r="2681" spans="56:56" x14ac:dyDescent="0.25">
      <c r="BD2681" s="401"/>
    </row>
    <row r="2682" spans="56:56" x14ac:dyDescent="0.25">
      <c r="BD2682" s="401"/>
    </row>
    <row r="2683" spans="56:56" x14ac:dyDescent="0.25">
      <c r="BD2683" s="401"/>
    </row>
    <row r="2684" spans="56:56" x14ac:dyDescent="0.25">
      <c r="BD2684" s="401"/>
    </row>
    <row r="2685" spans="56:56" x14ac:dyDescent="0.25">
      <c r="BD2685" s="401"/>
    </row>
    <row r="2686" spans="56:56" x14ac:dyDescent="0.25">
      <c r="BD2686" s="401"/>
    </row>
    <row r="2687" spans="56:56" x14ac:dyDescent="0.25">
      <c r="BD2687" s="401"/>
    </row>
    <row r="2688" spans="56:56" x14ac:dyDescent="0.25">
      <c r="BD2688" s="401"/>
    </row>
    <row r="2689" spans="56:56" x14ac:dyDescent="0.25">
      <c r="BD2689" s="401"/>
    </row>
    <row r="2690" spans="56:56" x14ac:dyDescent="0.25">
      <c r="BD2690" s="401"/>
    </row>
    <row r="2691" spans="56:56" x14ac:dyDescent="0.25">
      <c r="BD2691" s="401"/>
    </row>
    <row r="2692" spans="56:56" x14ac:dyDescent="0.25">
      <c r="BD2692" s="401"/>
    </row>
    <row r="2693" spans="56:56" x14ac:dyDescent="0.25">
      <c r="BD2693" s="401"/>
    </row>
    <row r="2694" spans="56:56" x14ac:dyDescent="0.25">
      <c r="BD2694" s="401"/>
    </row>
    <row r="2695" spans="56:56" x14ac:dyDescent="0.25">
      <c r="BD2695" s="401"/>
    </row>
    <row r="2696" spans="56:56" x14ac:dyDescent="0.25">
      <c r="BD2696" s="401"/>
    </row>
    <row r="2697" spans="56:56" x14ac:dyDescent="0.25">
      <c r="BD2697" s="401"/>
    </row>
    <row r="2698" spans="56:56" x14ac:dyDescent="0.25">
      <c r="BD2698" s="401"/>
    </row>
    <row r="2699" spans="56:56" x14ac:dyDescent="0.25">
      <c r="BD2699" s="401"/>
    </row>
    <row r="2700" spans="56:56" x14ac:dyDescent="0.25">
      <c r="BD2700" s="401"/>
    </row>
    <row r="2701" spans="56:56" x14ac:dyDescent="0.25">
      <c r="BD2701" s="401"/>
    </row>
    <row r="2702" spans="56:56" x14ac:dyDescent="0.25">
      <c r="BD2702" s="401"/>
    </row>
    <row r="2703" spans="56:56" x14ac:dyDescent="0.25">
      <c r="BD2703" s="401"/>
    </row>
    <row r="2704" spans="56:56" x14ac:dyDescent="0.25">
      <c r="BD2704" s="401"/>
    </row>
    <row r="2705" spans="56:56" x14ac:dyDescent="0.25">
      <c r="BD2705" s="401"/>
    </row>
    <row r="2706" spans="56:56" x14ac:dyDescent="0.25">
      <c r="BD2706" s="401"/>
    </row>
    <row r="2707" spans="56:56" x14ac:dyDescent="0.25">
      <c r="BD2707" s="401"/>
    </row>
    <row r="2708" spans="56:56" x14ac:dyDescent="0.25">
      <c r="BD2708" s="401"/>
    </row>
    <row r="2709" spans="56:56" x14ac:dyDescent="0.25">
      <c r="BD2709" s="401"/>
    </row>
    <row r="2710" spans="56:56" x14ac:dyDescent="0.25">
      <c r="BD2710" s="401"/>
    </row>
    <row r="2711" spans="56:56" x14ac:dyDescent="0.25">
      <c r="BD2711" s="401"/>
    </row>
    <row r="2712" spans="56:56" x14ac:dyDescent="0.25">
      <c r="BD2712" s="401"/>
    </row>
    <row r="2713" spans="56:56" x14ac:dyDescent="0.25">
      <c r="BD2713" s="401"/>
    </row>
    <row r="2714" spans="56:56" x14ac:dyDescent="0.25">
      <c r="BD2714" s="401"/>
    </row>
    <row r="2715" spans="56:56" x14ac:dyDescent="0.25">
      <c r="BD2715" s="401"/>
    </row>
    <row r="2716" spans="56:56" x14ac:dyDescent="0.25">
      <c r="BD2716" s="401"/>
    </row>
    <row r="2717" spans="56:56" x14ac:dyDescent="0.25">
      <c r="BD2717" s="401"/>
    </row>
    <row r="2718" spans="56:56" x14ac:dyDescent="0.25">
      <c r="BD2718" s="401"/>
    </row>
    <row r="2719" spans="56:56" x14ac:dyDescent="0.25">
      <c r="BD2719" s="401"/>
    </row>
    <row r="2720" spans="56:56" x14ac:dyDescent="0.25">
      <c r="BD2720" s="401"/>
    </row>
    <row r="2721" spans="56:56" x14ac:dyDescent="0.25">
      <c r="BD2721" s="401"/>
    </row>
    <row r="2722" spans="56:56" x14ac:dyDescent="0.25">
      <c r="BD2722" s="401"/>
    </row>
    <row r="2723" spans="56:56" x14ac:dyDescent="0.25">
      <c r="BD2723" s="401"/>
    </row>
    <row r="2724" spans="56:56" x14ac:dyDescent="0.25">
      <c r="BD2724" s="401"/>
    </row>
    <row r="2725" spans="56:56" x14ac:dyDescent="0.25">
      <c r="BD2725" s="401"/>
    </row>
    <row r="2726" spans="56:56" x14ac:dyDescent="0.25">
      <c r="BD2726" s="401"/>
    </row>
    <row r="2727" spans="56:56" x14ac:dyDescent="0.25">
      <c r="BD2727" s="401"/>
    </row>
    <row r="2728" spans="56:56" x14ac:dyDescent="0.25">
      <c r="BD2728" s="401"/>
    </row>
    <row r="2729" spans="56:56" x14ac:dyDescent="0.25">
      <c r="BD2729" s="401"/>
    </row>
    <row r="2730" spans="56:56" x14ac:dyDescent="0.25">
      <c r="BD2730" s="401"/>
    </row>
    <row r="2731" spans="56:56" x14ac:dyDescent="0.25">
      <c r="BD2731" s="401"/>
    </row>
    <row r="2732" spans="56:56" x14ac:dyDescent="0.25">
      <c r="BD2732" s="401"/>
    </row>
    <row r="2733" spans="56:56" x14ac:dyDescent="0.25">
      <c r="BD2733" s="401"/>
    </row>
    <row r="2734" spans="56:56" x14ac:dyDescent="0.25">
      <c r="BD2734" s="401"/>
    </row>
    <row r="2735" spans="56:56" x14ac:dyDescent="0.25">
      <c r="BD2735" s="401"/>
    </row>
    <row r="2736" spans="56:56" x14ac:dyDescent="0.25">
      <c r="BD2736" s="401"/>
    </row>
    <row r="2737" spans="56:56" x14ac:dyDescent="0.25">
      <c r="BD2737" s="401"/>
    </row>
    <row r="2738" spans="56:56" x14ac:dyDescent="0.25">
      <c r="BD2738" s="401"/>
    </row>
    <row r="2739" spans="56:56" x14ac:dyDescent="0.25">
      <c r="BD2739" s="401"/>
    </row>
    <row r="2740" spans="56:56" x14ac:dyDescent="0.25">
      <c r="BD2740" s="401"/>
    </row>
    <row r="2741" spans="56:56" x14ac:dyDescent="0.25">
      <c r="BD2741" s="401"/>
    </row>
    <row r="2742" spans="56:56" x14ac:dyDescent="0.25">
      <c r="BD2742" s="401"/>
    </row>
    <row r="2743" spans="56:56" x14ac:dyDescent="0.25">
      <c r="BD2743" s="401"/>
    </row>
    <row r="2744" spans="56:56" x14ac:dyDescent="0.25">
      <c r="BD2744" s="401"/>
    </row>
    <row r="2745" spans="56:56" x14ac:dyDescent="0.25">
      <c r="BD2745" s="401"/>
    </row>
    <row r="2746" spans="56:56" x14ac:dyDescent="0.25">
      <c r="BD2746" s="401"/>
    </row>
    <row r="2747" spans="56:56" x14ac:dyDescent="0.25">
      <c r="BD2747" s="401"/>
    </row>
    <row r="2748" spans="56:56" x14ac:dyDescent="0.25">
      <c r="BD2748" s="401"/>
    </row>
    <row r="2749" spans="56:56" x14ac:dyDescent="0.25">
      <c r="BD2749" s="401"/>
    </row>
    <row r="2750" spans="56:56" x14ac:dyDescent="0.25">
      <c r="BD2750" s="401"/>
    </row>
    <row r="2751" spans="56:56" x14ac:dyDescent="0.25">
      <c r="BD2751" s="401"/>
    </row>
    <row r="2752" spans="56:56" x14ac:dyDescent="0.25">
      <c r="BD2752" s="401"/>
    </row>
    <row r="2753" spans="56:56" x14ac:dyDescent="0.25">
      <c r="BD2753" s="401"/>
    </row>
    <row r="2754" spans="56:56" x14ac:dyDescent="0.25">
      <c r="BD2754" s="401"/>
    </row>
    <row r="2755" spans="56:56" x14ac:dyDescent="0.25">
      <c r="BD2755" s="401"/>
    </row>
    <row r="2756" spans="56:56" x14ac:dyDescent="0.25">
      <c r="BD2756" s="401"/>
    </row>
    <row r="2757" spans="56:56" x14ac:dyDescent="0.25">
      <c r="BD2757" s="401"/>
    </row>
    <row r="2758" spans="56:56" x14ac:dyDescent="0.25">
      <c r="BD2758" s="401"/>
    </row>
    <row r="2759" spans="56:56" x14ac:dyDescent="0.25">
      <c r="BD2759" s="401"/>
    </row>
    <row r="2760" spans="56:56" x14ac:dyDescent="0.25">
      <c r="BD2760" s="401"/>
    </row>
    <row r="2761" spans="56:56" x14ac:dyDescent="0.25">
      <c r="BD2761" s="401"/>
    </row>
    <row r="2762" spans="56:56" x14ac:dyDescent="0.25">
      <c r="BD2762" s="401"/>
    </row>
    <row r="2763" spans="56:56" x14ac:dyDescent="0.25">
      <c r="BD2763" s="401"/>
    </row>
    <row r="2764" spans="56:56" x14ac:dyDescent="0.25">
      <c r="BD2764" s="401"/>
    </row>
    <row r="2765" spans="56:56" x14ac:dyDescent="0.25">
      <c r="BD2765" s="401"/>
    </row>
    <row r="2766" spans="56:56" x14ac:dyDescent="0.25">
      <c r="BD2766" s="401"/>
    </row>
    <row r="2767" spans="56:56" x14ac:dyDescent="0.25">
      <c r="BD2767" s="401"/>
    </row>
    <row r="2768" spans="56:56" x14ac:dyDescent="0.25">
      <c r="BD2768" s="401"/>
    </row>
    <row r="2769" spans="56:56" x14ac:dyDescent="0.25">
      <c r="BD2769" s="401"/>
    </row>
    <row r="2770" spans="56:56" x14ac:dyDescent="0.25">
      <c r="BD2770" s="401"/>
    </row>
    <row r="2771" spans="56:56" x14ac:dyDescent="0.25">
      <c r="BD2771" s="401"/>
    </row>
    <row r="2772" spans="56:56" x14ac:dyDescent="0.25">
      <c r="BD2772" s="401"/>
    </row>
    <row r="2773" spans="56:56" x14ac:dyDescent="0.25">
      <c r="BD2773" s="401"/>
    </row>
    <row r="2774" spans="56:56" x14ac:dyDescent="0.25">
      <c r="BD2774" s="401"/>
    </row>
    <row r="2775" spans="56:56" x14ac:dyDescent="0.25">
      <c r="BD2775" s="401"/>
    </row>
    <row r="2776" spans="56:56" x14ac:dyDescent="0.25">
      <c r="BD2776" s="401"/>
    </row>
    <row r="2777" spans="56:56" x14ac:dyDescent="0.25">
      <c r="BD2777" s="401"/>
    </row>
    <row r="2778" spans="56:56" x14ac:dyDescent="0.25">
      <c r="BD2778" s="401"/>
    </row>
    <row r="2779" spans="56:56" x14ac:dyDescent="0.25">
      <c r="BD2779" s="401"/>
    </row>
    <row r="2780" spans="56:56" x14ac:dyDescent="0.25">
      <c r="BD2780" s="401"/>
    </row>
    <row r="2781" spans="56:56" x14ac:dyDescent="0.25">
      <c r="BD2781" s="401"/>
    </row>
    <row r="2782" spans="56:56" x14ac:dyDescent="0.25">
      <c r="BD2782" s="401"/>
    </row>
    <row r="2783" spans="56:56" x14ac:dyDescent="0.25">
      <c r="BD2783" s="401"/>
    </row>
    <row r="2784" spans="56:56" x14ac:dyDescent="0.25">
      <c r="BD2784" s="401"/>
    </row>
    <row r="2785" spans="56:56" x14ac:dyDescent="0.25">
      <c r="BD2785" s="401"/>
    </row>
    <row r="2786" spans="56:56" x14ac:dyDescent="0.25">
      <c r="BD2786" s="401"/>
    </row>
    <row r="2787" spans="56:56" x14ac:dyDescent="0.25">
      <c r="BD2787" s="401"/>
    </row>
    <row r="2788" spans="56:56" x14ac:dyDescent="0.25">
      <c r="BD2788" s="401"/>
    </row>
    <row r="2789" spans="56:56" x14ac:dyDescent="0.25">
      <c r="BD2789" s="401"/>
    </row>
    <row r="2790" spans="56:56" x14ac:dyDescent="0.25">
      <c r="BD2790" s="401"/>
    </row>
    <row r="2791" spans="56:56" x14ac:dyDescent="0.25">
      <c r="BD2791" s="401"/>
    </row>
    <row r="2792" spans="56:56" x14ac:dyDescent="0.25">
      <c r="BD2792" s="401"/>
    </row>
    <row r="2793" spans="56:56" x14ac:dyDescent="0.25">
      <c r="BD2793" s="401"/>
    </row>
    <row r="2794" spans="56:56" x14ac:dyDescent="0.25">
      <c r="BD2794" s="401"/>
    </row>
    <row r="2795" spans="56:56" x14ac:dyDescent="0.25">
      <c r="BD2795" s="401"/>
    </row>
    <row r="2796" spans="56:56" x14ac:dyDescent="0.25">
      <c r="BD2796" s="401"/>
    </row>
    <row r="2797" spans="56:56" x14ac:dyDescent="0.25">
      <c r="BD2797" s="401"/>
    </row>
    <row r="2798" spans="56:56" x14ac:dyDescent="0.25">
      <c r="BD2798" s="401"/>
    </row>
    <row r="2799" spans="56:56" x14ac:dyDescent="0.25">
      <c r="BD2799" s="401"/>
    </row>
    <row r="2800" spans="56:56" x14ac:dyDescent="0.25">
      <c r="BD2800" s="401"/>
    </row>
    <row r="2801" spans="56:56" x14ac:dyDescent="0.25">
      <c r="BD2801" s="401"/>
    </row>
    <row r="2802" spans="56:56" x14ac:dyDescent="0.25">
      <c r="BD2802" s="401"/>
    </row>
    <row r="2803" spans="56:56" x14ac:dyDescent="0.25">
      <c r="BD2803" s="401"/>
    </row>
    <row r="2804" spans="56:56" x14ac:dyDescent="0.25">
      <c r="BD2804" s="401"/>
    </row>
    <row r="2805" spans="56:56" x14ac:dyDescent="0.25">
      <c r="BD2805" s="401"/>
    </row>
    <row r="2806" spans="56:56" x14ac:dyDescent="0.25">
      <c r="BD2806" s="401"/>
    </row>
    <row r="2807" spans="56:56" x14ac:dyDescent="0.25">
      <c r="BD2807" s="401"/>
    </row>
    <row r="2808" spans="56:56" x14ac:dyDescent="0.25">
      <c r="BD2808" s="401"/>
    </row>
    <row r="2809" spans="56:56" x14ac:dyDescent="0.25">
      <c r="BD2809" s="401"/>
    </row>
    <row r="2810" spans="56:56" x14ac:dyDescent="0.25">
      <c r="BD2810" s="401"/>
    </row>
    <row r="2811" spans="56:56" x14ac:dyDescent="0.25">
      <c r="BD2811" s="401"/>
    </row>
    <row r="2812" spans="56:56" x14ac:dyDescent="0.25">
      <c r="BD2812" s="401"/>
    </row>
    <row r="2813" spans="56:56" x14ac:dyDescent="0.25">
      <c r="BD2813" s="401"/>
    </row>
    <row r="2814" spans="56:56" x14ac:dyDescent="0.25">
      <c r="BD2814" s="401"/>
    </row>
    <row r="2815" spans="56:56" x14ac:dyDescent="0.25">
      <c r="BD2815" s="401"/>
    </row>
    <row r="2816" spans="56:56" x14ac:dyDescent="0.25">
      <c r="BD2816" s="401"/>
    </row>
    <row r="2817" spans="56:56" x14ac:dyDescent="0.25">
      <c r="BD2817" s="401"/>
    </row>
    <row r="2818" spans="56:56" x14ac:dyDescent="0.25">
      <c r="BD2818" s="401"/>
    </row>
    <row r="2819" spans="56:56" x14ac:dyDescent="0.25">
      <c r="BD2819" s="401"/>
    </row>
    <row r="2820" spans="56:56" x14ac:dyDescent="0.25">
      <c r="BD2820" s="401"/>
    </row>
    <row r="2821" spans="56:56" x14ac:dyDescent="0.25">
      <c r="BD2821" s="401"/>
    </row>
    <row r="2822" spans="56:56" x14ac:dyDescent="0.25">
      <c r="BD2822" s="401"/>
    </row>
    <row r="2823" spans="56:56" x14ac:dyDescent="0.25">
      <c r="BD2823" s="401"/>
    </row>
    <row r="2824" spans="56:56" x14ac:dyDescent="0.25">
      <c r="BD2824" s="401"/>
    </row>
    <row r="2825" spans="56:56" x14ac:dyDescent="0.25">
      <c r="BD2825" s="401"/>
    </row>
    <row r="2826" spans="56:56" x14ac:dyDescent="0.25">
      <c r="BD2826" s="401"/>
    </row>
    <row r="2827" spans="56:56" x14ac:dyDescent="0.25">
      <c r="BD2827" s="401"/>
    </row>
    <row r="2828" spans="56:56" x14ac:dyDescent="0.25">
      <c r="BD2828" s="401"/>
    </row>
    <row r="2829" spans="56:56" x14ac:dyDescent="0.25">
      <c r="BD2829" s="401"/>
    </row>
    <row r="2830" spans="56:56" x14ac:dyDescent="0.25">
      <c r="BD2830" s="401"/>
    </row>
    <row r="2831" spans="56:56" x14ac:dyDescent="0.25">
      <c r="BD2831" s="401"/>
    </row>
    <row r="2832" spans="56:56" x14ac:dyDescent="0.25">
      <c r="BD2832" s="401"/>
    </row>
    <row r="2833" spans="56:56" x14ac:dyDescent="0.25">
      <c r="BD2833" s="401"/>
    </row>
    <row r="2834" spans="56:56" x14ac:dyDescent="0.25">
      <c r="BD2834" s="401"/>
    </row>
    <row r="2835" spans="56:56" x14ac:dyDescent="0.25">
      <c r="BD2835" s="401"/>
    </row>
    <row r="2836" spans="56:56" x14ac:dyDescent="0.25">
      <c r="BD2836" s="401"/>
    </row>
    <row r="2837" spans="56:56" x14ac:dyDescent="0.25">
      <c r="BD2837" s="401"/>
    </row>
    <row r="2838" spans="56:56" x14ac:dyDescent="0.25">
      <c r="BD2838" s="401"/>
    </row>
    <row r="2839" spans="56:56" x14ac:dyDescent="0.25">
      <c r="BD2839" s="401"/>
    </row>
    <row r="2840" spans="56:56" x14ac:dyDescent="0.25">
      <c r="BD2840" s="401"/>
    </row>
    <row r="2841" spans="56:56" x14ac:dyDescent="0.25">
      <c r="BD2841" s="401"/>
    </row>
    <row r="2842" spans="56:56" x14ac:dyDescent="0.25">
      <c r="BD2842" s="401"/>
    </row>
    <row r="2843" spans="56:56" x14ac:dyDescent="0.25">
      <c r="BD2843" s="401"/>
    </row>
    <row r="2844" spans="56:56" x14ac:dyDescent="0.25">
      <c r="BD2844" s="401"/>
    </row>
    <row r="2845" spans="56:56" x14ac:dyDescent="0.25">
      <c r="BD2845" s="401"/>
    </row>
    <row r="2846" spans="56:56" x14ac:dyDescent="0.25">
      <c r="BD2846" s="401"/>
    </row>
    <row r="2847" spans="56:56" x14ac:dyDescent="0.25">
      <c r="BD2847" s="401"/>
    </row>
    <row r="2848" spans="56:56" x14ac:dyDescent="0.25">
      <c r="BD2848" s="401"/>
    </row>
    <row r="2849" spans="56:56" x14ac:dyDescent="0.25">
      <c r="BD2849" s="401"/>
    </row>
    <row r="2850" spans="56:56" x14ac:dyDescent="0.25">
      <c r="BD2850" s="401"/>
    </row>
    <row r="2851" spans="56:56" x14ac:dyDescent="0.25">
      <c r="BD2851" s="401"/>
    </row>
    <row r="2852" spans="56:56" x14ac:dyDescent="0.25">
      <c r="BD2852" s="401"/>
    </row>
    <row r="2853" spans="56:56" x14ac:dyDescent="0.25">
      <c r="BD2853" s="401"/>
    </row>
    <row r="2854" spans="56:56" x14ac:dyDescent="0.25">
      <c r="BD2854" s="401"/>
    </row>
    <row r="2855" spans="56:56" x14ac:dyDescent="0.25">
      <c r="BD2855" s="401"/>
    </row>
    <row r="2856" spans="56:56" x14ac:dyDescent="0.25">
      <c r="BD2856" s="401"/>
    </row>
    <row r="2857" spans="56:56" x14ac:dyDescent="0.25">
      <c r="BD2857" s="401"/>
    </row>
    <row r="2858" spans="56:56" x14ac:dyDescent="0.25">
      <c r="BD2858" s="401"/>
    </row>
    <row r="2859" spans="56:56" x14ac:dyDescent="0.25">
      <c r="BD2859" s="401"/>
    </row>
    <row r="2860" spans="56:56" x14ac:dyDescent="0.25">
      <c r="BD2860" s="401"/>
    </row>
    <row r="2861" spans="56:56" x14ac:dyDescent="0.25">
      <c r="BD2861" s="401"/>
    </row>
    <row r="2862" spans="56:56" x14ac:dyDescent="0.25">
      <c r="BD2862" s="401"/>
    </row>
    <row r="2863" spans="56:56" x14ac:dyDescent="0.25">
      <c r="BD2863" s="401"/>
    </row>
    <row r="2864" spans="56:56" x14ac:dyDescent="0.25">
      <c r="BD2864" s="401"/>
    </row>
    <row r="2865" spans="56:56" x14ac:dyDescent="0.25">
      <c r="BD2865" s="401"/>
    </row>
    <row r="2866" spans="56:56" x14ac:dyDescent="0.25">
      <c r="BD2866" s="401"/>
    </row>
    <row r="2867" spans="56:56" x14ac:dyDescent="0.25">
      <c r="BD2867" s="401"/>
    </row>
    <row r="2868" spans="56:56" x14ac:dyDescent="0.25">
      <c r="BD2868" s="401"/>
    </row>
    <row r="2869" spans="56:56" x14ac:dyDescent="0.25">
      <c r="BD2869" s="401"/>
    </row>
    <row r="2870" spans="56:56" x14ac:dyDescent="0.25">
      <c r="BD2870" s="401"/>
    </row>
    <row r="2871" spans="56:56" x14ac:dyDescent="0.25">
      <c r="BD2871" s="401"/>
    </row>
    <row r="2872" spans="56:56" x14ac:dyDescent="0.25">
      <c r="BD2872" s="401"/>
    </row>
    <row r="2873" spans="56:56" x14ac:dyDescent="0.25">
      <c r="BD2873" s="401"/>
    </row>
    <row r="2874" spans="56:56" x14ac:dyDescent="0.25">
      <c r="BD2874" s="401"/>
    </row>
    <row r="2875" spans="56:56" x14ac:dyDescent="0.25">
      <c r="BD2875" s="401"/>
    </row>
    <row r="2876" spans="56:56" x14ac:dyDescent="0.25">
      <c r="BD2876" s="401"/>
    </row>
    <row r="2877" spans="56:56" x14ac:dyDescent="0.25">
      <c r="BD2877" s="401"/>
    </row>
    <row r="2878" spans="56:56" x14ac:dyDescent="0.25">
      <c r="BD2878" s="401"/>
    </row>
    <row r="2879" spans="56:56" x14ac:dyDescent="0.25">
      <c r="BD2879" s="401"/>
    </row>
    <row r="2880" spans="56:56" x14ac:dyDescent="0.25">
      <c r="BD2880" s="401"/>
    </row>
    <row r="2881" spans="56:56" x14ac:dyDescent="0.25">
      <c r="BD2881" s="401"/>
    </row>
    <row r="2882" spans="56:56" x14ac:dyDescent="0.25">
      <c r="BD2882" s="401"/>
    </row>
    <row r="2883" spans="56:56" x14ac:dyDescent="0.25">
      <c r="BD2883" s="401"/>
    </row>
    <row r="2884" spans="56:56" x14ac:dyDescent="0.25">
      <c r="BD2884" s="401"/>
    </row>
    <row r="2885" spans="56:56" x14ac:dyDescent="0.25">
      <c r="BD2885" s="401"/>
    </row>
    <row r="2886" spans="56:56" x14ac:dyDescent="0.25">
      <c r="BD2886" s="401"/>
    </row>
    <row r="2887" spans="56:56" x14ac:dyDescent="0.25">
      <c r="BD2887" s="401"/>
    </row>
    <row r="2888" spans="56:56" x14ac:dyDescent="0.25">
      <c r="BD2888" s="401"/>
    </row>
    <row r="2889" spans="56:56" x14ac:dyDescent="0.25">
      <c r="BD2889" s="401"/>
    </row>
    <row r="2890" spans="56:56" x14ac:dyDescent="0.25">
      <c r="BD2890" s="401"/>
    </row>
    <row r="2891" spans="56:56" x14ac:dyDescent="0.25">
      <c r="BD2891" s="401"/>
    </row>
    <row r="2892" spans="56:56" x14ac:dyDescent="0.25">
      <c r="BD2892" s="401"/>
    </row>
    <row r="2893" spans="56:56" x14ac:dyDescent="0.25">
      <c r="BD2893" s="401"/>
    </row>
    <row r="2894" spans="56:56" x14ac:dyDescent="0.25">
      <c r="BD2894" s="401"/>
    </row>
    <row r="2895" spans="56:56" x14ac:dyDescent="0.25">
      <c r="BD2895" s="401"/>
    </row>
    <row r="2896" spans="56:56" x14ac:dyDescent="0.25">
      <c r="BD2896" s="401"/>
    </row>
    <row r="2897" spans="56:56" x14ac:dyDescent="0.25">
      <c r="BD2897" s="401"/>
    </row>
    <row r="2898" spans="56:56" x14ac:dyDescent="0.25">
      <c r="BD2898" s="401"/>
    </row>
    <row r="2899" spans="56:56" x14ac:dyDescent="0.25">
      <c r="BD2899" s="401"/>
    </row>
    <row r="2900" spans="56:56" x14ac:dyDescent="0.25">
      <c r="BD2900" s="401"/>
    </row>
    <row r="2901" spans="56:56" x14ac:dyDescent="0.25">
      <c r="BD2901" s="401"/>
    </row>
    <row r="2902" spans="56:56" x14ac:dyDescent="0.25">
      <c r="BD2902" s="401"/>
    </row>
    <row r="2903" spans="56:56" x14ac:dyDescent="0.25">
      <c r="BD2903" s="401"/>
    </row>
    <row r="2904" spans="56:56" x14ac:dyDescent="0.25">
      <c r="BD2904" s="401"/>
    </row>
    <row r="2905" spans="56:56" x14ac:dyDescent="0.25">
      <c r="BD2905" s="401"/>
    </row>
    <row r="2906" spans="56:56" x14ac:dyDescent="0.25">
      <c r="BD2906" s="401"/>
    </row>
    <row r="2907" spans="56:56" x14ac:dyDescent="0.25">
      <c r="BD2907" s="401"/>
    </row>
    <row r="2908" spans="56:56" x14ac:dyDescent="0.25">
      <c r="BD2908" s="401"/>
    </row>
    <row r="2909" spans="56:56" x14ac:dyDescent="0.25">
      <c r="BD2909" s="401"/>
    </row>
    <row r="2910" spans="56:56" x14ac:dyDescent="0.25">
      <c r="BD2910" s="401"/>
    </row>
    <row r="2911" spans="56:56" x14ac:dyDescent="0.25">
      <c r="BD2911" s="401"/>
    </row>
    <row r="2912" spans="56:56" x14ac:dyDescent="0.25">
      <c r="BD2912" s="401"/>
    </row>
    <row r="2913" spans="56:56" x14ac:dyDescent="0.25">
      <c r="BD2913" s="401"/>
    </row>
    <row r="2914" spans="56:56" x14ac:dyDescent="0.25">
      <c r="BD2914" s="401"/>
    </row>
    <row r="2915" spans="56:56" x14ac:dyDescent="0.25">
      <c r="BD2915" s="401"/>
    </row>
    <row r="2916" spans="56:56" x14ac:dyDescent="0.25">
      <c r="BD2916" s="401"/>
    </row>
    <row r="2917" spans="56:56" x14ac:dyDescent="0.25">
      <c r="BD2917" s="401"/>
    </row>
    <row r="2918" spans="56:56" x14ac:dyDescent="0.25">
      <c r="BD2918" s="401"/>
    </row>
    <row r="2919" spans="56:56" x14ac:dyDescent="0.25">
      <c r="BD2919" s="401"/>
    </row>
    <row r="2920" spans="56:56" x14ac:dyDescent="0.25">
      <c r="BD2920" s="401"/>
    </row>
    <row r="2921" spans="56:56" x14ac:dyDescent="0.25">
      <c r="BD2921" s="401"/>
    </row>
    <row r="2922" spans="56:56" x14ac:dyDescent="0.25">
      <c r="BD2922" s="401"/>
    </row>
    <row r="2923" spans="56:56" x14ac:dyDescent="0.25">
      <c r="BD2923" s="401"/>
    </row>
    <row r="2924" spans="56:56" x14ac:dyDescent="0.25">
      <c r="BD2924" s="401"/>
    </row>
    <row r="2925" spans="56:56" x14ac:dyDescent="0.25">
      <c r="BD2925" s="401"/>
    </row>
    <row r="2926" spans="56:56" x14ac:dyDescent="0.25">
      <c r="BD2926" s="401"/>
    </row>
    <row r="2927" spans="56:56" x14ac:dyDescent="0.25">
      <c r="BD2927" s="401"/>
    </row>
    <row r="2928" spans="56:56" x14ac:dyDescent="0.25">
      <c r="BD2928" s="401"/>
    </row>
    <row r="2929" spans="56:56" x14ac:dyDescent="0.25">
      <c r="BD2929" s="401"/>
    </row>
    <row r="2930" spans="56:56" x14ac:dyDescent="0.25">
      <c r="BD2930" s="401"/>
    </row>
    <row r="2931" spans="56:56" x14ac:dyDescent="0.25">
      <c r="BD2931" s="401"/>
    </row>
    <row r="2932" spans="56:56" x14ac:dyDescent="0.25">
      <c r="BD2932" s="401"/>
    </row>
    <row r="2933" spans="56:56" x14ac:dyDescent="0.25">
      <c r="BD2933" s="401"/>
    </row>
    <row r="2934" spans="56:56" x14ac:dyDescent="0.25">
      <c r="BD2934" s="401"/>
    </row>
    <row r="2935" spans="56:56" x14ac:dyDescent="0.25">
      <c r="BD2935" s="401"/>
    </row>
    <row r="2936" spans="56:56" x14ac:dyDescent="0.25">
      <c r="BD2936" s="401"/>
    </row>
    <row r="2937" spans="56:56" x14ac:dyDescent="0.25">
      <c r="BD2937" s="401"/>
    </row>
    <row r="2938" spans="56:56" x14ac:dyDescent="0.25">
      <c r="BD2938" s="401"/>
    </row>
    <row r="2939" spans="56:56" x14ac:dyDescent="0.25">
      <c r="BD2939" s="401"/>
    </row>
    <row r="2940" spans="56:56" x14ac:dyDescent="0.25">
      <c r="BD2940" s="401"/>
    </row>
    <row r="2941" spans="56:56" x14ac:dyDescent="0.25">
      <c r="BD2941" s="401"/>
    </row>
    <row r="2942" spans="56:56" x14ac:dyDescent="0.25">
      <c r="BD2942" s="401"/>
    </row>
    <row r="2943" spans="56:56" x14ac:dyDescent="0.25">
      <c r="BD2943" s="401"/>
    </row>
    <row r="2944" spans="56:56" x14ac:dyDescent="0.25">
      <c r="BD2944" s="401"/>
    </row>
    <row r="2945" spans="56:56" x14ac:dyDescent="0.25">
      <c r="BD2945" s="401"/>
    </row>
    <row r="2946" spans="56:56" x14ac:dyDescent="0.25">
      <c r="BD2946" s="401"/>
    </row>
    <row r="2947" spans="56:56" x14ac:dyDescent="0.25">
      <c r="BD2947" s="401"/>
    </row>
    <row r="2948" spans="56:56" x14ac:dyDescent="0.25">
      <c r="BD2948" s="401"/>
    </row>
    <row r="2949" spans="56:56" x14ac:dyDescent="0.25">
      <c r="BD2949" s="401"/>
    </row>
    <row r="2950" spans="56:56" x14ac:dyDescent="0.25">
      <c r="BD2950" s="401"/>
    </row>
    <row r="2951" spans="56:56" x14ac:dyDescent="0.25">
      <c r="BD2951" s="401"/>
    </row>
    <row r="2952" spans="56:56" x14ac:dyDescent="0.25">
      <c r="BD2952" s="401"/>
    </row>
    <row r="2953" spans="56:56" x14ac:dyDescent="0.25">
      <c r="BD2953" s="401"/>
    </row>
    <row r="2954" spans="56:56" x14ac:dyDescent="0.25">
      <c r="BD2954" s="401"/>
    </row>
    <row r="2955" spans="56:56" x14ac:dyDescent="0.25">
      <c r="BD2955" s="401"/>
    </row>
    <row r="2956" spans="56:56" x14ac:dyDescent="0.25">
      <c r="BD2956" s="401"/>
    </row>
    <row r="2957" spans="56:56" x14ac:dyDescent="0.25">
      <c r="BD2957" s="401"/>
    </row>
    <row r="2958" spans="56:56" x14ac:dyDescent="0.25">
      <c r="BD2958" s="401"/>
    </row>
    <row r="2959" spans="56:56" x14ac:dyDescent="0.25">
      <c r="BD2959" s="401"/>
    </row>
    <row r="2960" spans="56:56" x14ac:dyDescent="0.25">
      <c r="BD2960" s="401"/>
    </row>
    <row r="2961" spans="56:56" x14ac:dyDescent="0.25">
      <c r="BD2961" s="401"/>
    </row>
    <row r="2962" spans="56:56" x14ac:dyDescent="0.25">
      <c r="BD2962" s="401"/>
    </row>
    <row r="2963" spans="56:56" x14ac:dyDescent="0.25">
      <c r="BD2963" s="401"/>
    </row>
    <row r="2964" spans="56:56" x14ac:dyDescent="0.25">
      <c r="BD2964" s="401"/>
    </row>
    <row r="2965" spans="56:56" x14ac:dyDescent="0.25">
      <c r="BD2965" s="401"/>
    </row>
    <row r="2966" spans="56:56" x14ac:dyDescent="0.25">
      <c r="BD2966" s="401"/>
    </row>
    <row r="2967" spans="56:56" x14ac:dyDescent="0.25">
      <c r="BD2967" s="401"/>
    </row>
    <row r="2968" spans="56:56" x14ac:dyDescent="0.25">
      <c r="BD2968" s="401"/>
    </row>
    <row r="2969" spans="56:56" x14ac:dyDescent="0.25">
      <c r="BD2969" s="401"/>
    </row>
    <row r="2970" spans="56:56" x14ac:dyDescent="0.25">
      <c r="BD2970" s="401"/>
    </row>
    <row r="2971" spans="56:56" x14ac:dyDescent="0.25">
      <c r="BD2971" s="401"/>
    </row>
    <row r="2972" spans="56:56" x14ac:dyDescent="0.25">
      <c r="BD2972" s="401"/>
    </row>
    <row r="2973" spans="56:56" x14ac:dyDescent="0.25">
      <c r="BD2973" s="401"/>
    </row>
    <row r="2974" spans="56:56" x14ac:dyDescent="0.25">
      <c r="BD2974" s="401"/>
    </row>
    <row r="2975" spans="56:56" x14ac:dyDescent="0.25">
      <c r="BD2975" s="401"/>
    </row>
    <row r="2976" spans="56:56" x14ac:dyDescent="0.25">
      <c r="BD2976" s="401"/>
    </row>
    <row r="2977" spans="56:56" x14ac:dyDescent="0.25">
      <c r="BD2977" s="401"/>
    </row>
    <row r="2978" spans="56:56" x14ac:dyDescent="0.25">
      <c r="BD2978" s="401"/>
    </row>
    <row r="2979" spans="56:56" x14ac:dyDescent="0.25">
      <c r="BD2979" s="401"/>
    </row>
    <row r="2980" spans="56:56" x14ac:dyDescent="0.25">
      <c r="BD2980" s="401"/>
    </row>
    <row r="2981" spans="56:56" x14ac:dyDescent="0.25">
      <c r="BD2981" s="401"/>
    </row>
    <row r="2982" spans="56:56" x14ac:dyDescent="0.25">
      <c r="BD2982" s="401"/>
    </row>
    <row r="2983" spans="56:56" x14ac:dyDescent="0.25">
      <c r="BD2983" s="401"/>
    </row>
    <row r="2984" spans="56:56" x14ac:dyDescent="0.25">
      <c r="BD2984" s="401"/>
    </row>
    <row r="2985" spans="56:56" x14ac:dyDescent="0.25">
      <c r="BD2985" s="401"/>
    </row>
    <row r="2986" spans="56:56" x14ac:dyDescent="0.25">
      <c r="BD2986" s="401"/>
    </row>
    <row r="2987" spans="56:56" x14ac:dyDescent="0.25">
      <c r="BD2987" s="401"/>
    </row>
    <row r="2988" spans="56:56" x14ac:dyDescent="0.25">
      <c r="BD2988" s="401"/>
    </row>
    <row r="2989" spans="56:56" x14ac:dyDescent="0.25">
      <c r="BD2989" s="401"/>
    </row>
    <row r="2990" spans="56:56" x14ac:dyDescent="0.25">
      <c r="BD2990" s="401"/>
    </row>
    <row r="2991" spans="56:56" x14ac:dyDescent="0.25">
      <c r="BD2991" s="401"/>
    </row>
    <row r="2992" spans="56:56" x14ac:dyDescent="0.25">
      <c r="BD2992" s="401"/>
    </row>
    <row r="2993" spans="56:56" x14ac:dyDescent="0.25">
      <c r="BD2993" s="401"/>
    </row>
    <row r="2994" spans="56:56" x14ac:dyDescent="0.25">
      <c r="BD2994" s="401"/>
    </row>
    <row r="2995" spans="56:56" x14ac:dyDescent="0.25">
      <c r="BD2995" s="401"/>
    </row>
    <row r="2996" spans="56:56" x14ac:dyDescent="0.25">
      <c r="BD2996" s="401"/>
    </row>
    <row r="2997" spans="56:56" x14ac:dyDescent="0.25">
      <c r="BD2997" s="401"/>
    </row>
    <row r="2998" spans="56:56" x14ac:dyDescent="0.25">
      <c r="BD2998" s="401"/>
    </row>
    <row r="2999" spans="56:56" x14ac:dyDescent="0.25">
      <c r="BD2999" s="401"/>
    </row>
    <row r="3000" spans="56:56" x14ac:dyDescent="0.25">
      <c r="BD3000" s="401"/>
    </row>
    <row r="3001" spans="56:56" x14ac:dyDescent="0.25">
      <c r="BD3001" s="401"/>
    </row>
    <row r="3002" spans="56:56" x14ac:dyDescent="0.25">
      <c r="BD3002" s="401"/>
    </row>
    <row r="3003" spans="56:56" x14ac:dyDescent="0.25">
      <c r="BD3003" s="401"/>
    </row>
    <row r="3004" spans="56:56" x14ac:dyDescent="0.25">
      <c r="BD3004" s="401"/>
    </row>
    <row r="3005" spans="56:56" x14ac:dyDescent="0.25">
      <c r="BD3005" s="401"/>
    </row>
    <row r="3006" spans="56:56" x14ac:dyDescent="0.25">
      <c r="BD3006" s="401"/>
    </row>
    <row r="3007" spans="56:56" x14ac:dyDescent="0.25">
      <c r="BD3007" s="401"/>
    </row>
    <row r="3008" spans="56:56" x14ac:dyDescent="0.25">
      <c r="BD3008" s="401"/>
    </row>
    <row r="3009" spans="56:56" x14ac:dyDescent="0.25">
      <c r="BD3009" s="401"/>
    </row>
    <row r="3010" spans="56:56" x14ac:dyDescent="0.25">
      <c r="BD3010" s="401"/>
    </row>
    <row r="3011" spans="56:56" x14ac:dyDescent="0.25">
      <c r="BD3011" s="401"/>
    </row>
    <row r="3012" spans="56:56" x14ac:dyDescent="0.25">
      <c r="BD3012" s="401"/>
    </row>
    <row r="3013" spans="56:56" x14ac:dyDescent="0.25">
      <c r="BD3013" s="401"/>
    </row>
    <row r="3014" spans="56:56" x14ac:dyDescent="0.25">
      <c r="BD3014" s="401"/>
    </row>
    <row r="3015" spans="56:56" x14ac:dyDescent="0.25">
      <c r="BD3015" s="401"/>
    </row>
    <row r="3016" spans="56:56" x14ac:dyDescent="0.25">
      <c r="BD3016" s="401"/>
    </row>
    <row r="3017" spans="56:56" x14ac:dyDescent="0.25">
      <c r="BD3017" s="401"/>
    </row>
    <row r="3018" spans="56:56" x14ac:dyDescent="0.25">
      <c r="BD3018" s="401"/>
    </row>
    <row r="3019" spans="56:56" x14ac:dyDescent="0.25">
      <c r="BD3019" s="401"/>
    </row>
    <row r="3020" spans="56:56" x14ac:dyDescent="0.25">
      <c r="BD3020" s="401"/>
    </row>
    <row r="3021" spans="56:56" x14ac:dyDescent="0.25">
      <c r="BD3021" s="401"/>
    </row>
    <row r="3022" spans="56:56" x14ac:dyDescent="0.25">
      <c r="BD3022" s="401"/>
    </row>
    <row r="3023" spans="56:56" x14ac:dyDescent="0.25">
      <c r="BD3023" s="401"/>
    </row>
    <row r="3024" spans="56:56" x14ac:dyDescent="0.25">
      <c r="BD3024" s="401"/>
    </row>
    <row r="3025" spans="56:56" x14ac:dyDescent="0.25">
      <c r="BD3025" s="401"/>
    </row>
    <row r="3026" spans="56:56" x14ac:dyDescent="0.25">
      <c r="BD3026" s="401"/>
    </row>
    <row r="3027" spans="56:56" x14ac:dyDescent="0.25">
      <c r="BD3027" s="401"/>
    </row>
    <row r="3028" spans="56:56" x14ac:dyDescent="0.25">
      <c r="BD3028" s="401"/>
    </row>
    <row r="3029" spans="56:56" x14ac:dyDescent="0.25">
      <c r="BD3029" s="401"/>
    </row>
    <row r="3030" spans="56:56" x14ac:dyDescent="0.25">
      <c r="BD3030" s="401"/>
    </row>
    <row r="3031" spans="56:56" x14ac:dyDescent="0.25">
      <c r="BD3031" s="401"/>
    </row>
    <row r="3032" spans="56:56" x14ac:dyDescent="0.25">
      <c r="BD3032" s="401"/>
    </row>
    <row r="3033" spans="56:56" x14ac:dyDescent="0.25">
      <c r="BD3033" s="401"/>
    </row>
    <row r="3034" spans="56:56" x14ac:dyDescent="0.25">
      <c r="BD3034" s="401"/>
    </row>
    <row r="3035" spans="56:56" x14ac:dyDescent="0.25">
      <c r="BD3035" s="401"/>
    </row>
    <row r="3036" spans="56:56" x14ac:dyDescent="0.25">
      <c r="BD3036" s="401"/>
    </row>
    <row r="3037" spans="56:56" x14ac:dyDescent="0.25">
      <c r="BD3037" s="401"/>
    </row>
    <row r="3038" spans="56:56" x14ac:dyDescent="0.25">
      <c r="BD3038" s="401"/>
    </row>
    <row r="3039" spans="56:56" x14ac:dyDescent="0.25">
      <c r="BD3039" s="401"/>
    </row>
    <row r="3040" spans="56:56" x14ac:dyDescent="0.25">
      <c r="BD3040" s="401"/>
    </row>
    <row r="3041" spans="56:56" x14ac:dyDescent="0.25">
      <c r="BD3041" s="401"/>
    </row>
    <row r="3042" spans="56:56" x14ac:dyDescent="0.25">
      <c r="BD3042" s="401"/>
    </row>
    <row r="3043" spans="56:56" x14ac:dyDescent="0.25">
      <c r="BD3043" s="401"/>
    </row>
    <row r="3044" spans="56:56" x14ac:dyDescent="0.25">
      <c r="BD3044" s="401"/>
    </row>
    <row r="3045" spans="56:56" x14ac:dyDescent="0.25">
      <c r="BD3045" s="401"/>
    </row>
    <row r="3046" spans="56:56" x14ac:dyDescent="0.25">
      <c r="BD3046" s="401"/>
    </row>
    <row r="3047" spans="56:56" x14ac:dyDescent="0.25">
      <c r="BD3047" s="401"/>
    </row>
    <row r="3048" spans="56:56" x14ac:dyDescent="0.25">
      <c r="BD3048" s="401"/>
    </row>
    <row r="3049" spans="56:56" x14ac:dyDescent="0.25">
      <c r="BD3049" s="401"/>
    </row>
    <row r="3050" spans="56:56" x14ac:dyDescent="0.25">
      <c r="BD3050" s="401"/>
    </row>
    <row r="3051" spans="56:56" x14ac:dyDescent="0.25">
      <c r="BD3051" s="401"/>
    </row>
    <row r="3052" spans="56:56" x14ac:dyDescent="0.25">
      <c r="BD3052" s="401"/>
    </row>
    <row r="3053" spans="56:56" x14ac:dyDescent="0.25">
      <c r="BD3053" s="401"/>
    </row>
    <row r="3054" spans="56:56" x14ac:dyDescent="0.25">
      <c r="BD3054" s="401"/>
    </row>
    <row r="3055" spans="56:56" x14ac:dyDescent="0.25">
      <c r="BD3055" s="401"/>
    </row>
    <row r="3056" spans="56:56" x14ac:dyDescent="0.25">
      <c r="BD3056" s="401"/>
    </row>
    <row r="3057" spans="56:56" x14ac:dyDescent="0.25">
      <c r="BD3057" s="401"/>
    </row>
    <row r="3058" spans="56:56" x14ac:dyDescent="0.25">
      <c r="BD3058" s="401"/>
    </row>
    <row r="3059" spans="56:56" x14ac:dyDescent="0.25">
      <c r="BD3059" s="401"/>
    </row>
    <row r="3060" spans="56:56" x14ac:dyDescent="0.25">
      <c r="BD3060" s="401"/>
    </row>
    <row r="3061" spans="56:56" x14ac:dyDescent="0.25">
      <c r="BD3061" s="401"/>
    </row>
    <row r="3062" spans="56:56" x14ac:dyDescent="0.25">
      <c r="BD3062" s="401"/>
    </row>
    <row r="3063" spans="56:56" x14ac:dyDescent="0.25">
      <c r="BD3063" s="401"/>
    </row>
    <row r="3064" spans="56:56" x14ac:dyDescent="0.25">
      <c r="BD3064" s="401"/>
    </row>
    <row r="3065" spans="56:56" x14ac:dyDescent="0.25">
      <c r="BD3065" s="401"/>
    </row>
    <row r="3066" spans="56:56" x14ac:dyDescent="0.25">
      <c r="BD3066" s="401"/>
    </row>
    <row r="3067" spans="56:56" x14ac:dyDescent="0.25">
      <c r="BD3067" s="401"/>
    </row>
    <row r="3068" spans="56:56" x14ac:dyDescent="0.25">
      <c r="BD3068" s="401"/>
    </row>
    <row r="3069" spans="56:56" x14ac:dyDescent="0.25">
      <c r="BD3069" s="401"/>
    </row>
    <row r="3070" spans="56:56" x14ac:dyDescent="0.25">
      <c r="BD3070" s="401"/>
    </row>
    <row r="3071" spans="56:56" x14ac:dyDescent="0.25">
      <c r="BD3071" s="401"/>
    </row>
    <row r="3072" spans="56:56" x14ac:dyDescent="0.25">
      <c r="BD3072" s="401"/>
    </row>
    <row r="3073" spans="56:56" x14ac:dyDescent="0.25">
      <c r="BD3073" s="401"/>
    </row>
    <row r="3074" spans="56:56" x14ac:dyDescent="0.25">
      <c r="BD3074" s="401"/>
    </row>
    <row r="3075" spans="56:56" x14ac:dyDescent="0.25">
      <c r="BD3075" s="401"/>
    </row>
    <row r="3076" spans="56:56" x14ac:dyDescent="0.25">
      <c r="BD3076" s="401"/>
    </row>
    <row r="3077" spans="56:56" x14ac:dyDescent="0.25">
      <c r="BD3077" s="401"/>
    </row>
    <row r="3078" spans="56:56" x14ac:dyDescent="0.25">
      <c r="BD3078" s="401"/>
    </row>
    <row r="3079" spans="56:56" x14ac:dyDescent="0.25">
      <c r="BD3079" s="401"/>
    </row>
    <row r="3080" spans="56:56" x14ac:dyDescent="0.25">
      <c r="BD3080" s="401"/>
    </row>
    <row r="3081" spans="56:56" x14ac:dyDescent="0.25">
      <c r="BD3081" s="401"/>
    </row>
    <row r="3082" spans="56:56" x14ac:dyDescent="0.25">
      <c r="BD3082" s="401"/>
    </row>
    <row r="3083" spans="56:56" x14ac:dyDescent="0.25">
      <c r="BD3083" s="401"/>
    </row>
    <row r="3084" spans="56:56" x14ac:dyDescent="0.25">
      <c r="BD3084" s="401"/>
    </row>
    <row r="3085" spans="56:56" x14ac:dyDescent="0.25">
      <c r="BD3085" s="401"/>
    </row>
    <row r="3086" spans="56:56" x14ac:dyDescent="0.25">
      <c r="BD3086" s="401"/>
    </row>
    <row r="3087" spans="56:56" x14ac:dyDescent="0.25">
      <c r="BD3087" s="401"/>
    </row>
    <row r="3088" spans="56:56" x14ac:dyDescent="0.25">
      <c r="BD3088" s="401"/>
    </row>
    <row r="3089" spans="56:56" x14ac:dyDescent="0.25">
      <c r="BD3089" s="401"/>
    </row>
    <row r="3090" spans="56:56" x14ac:dyDescent="0.25">
      <c r="BD3090" s="401"/>
    </row>
    <row r="3091" spans="56:56" x14ac:dyDescent="0.25">
      <c r="BD3091" s="401"/>
    </row>
    <row r="3092" spans="56:56" x14ac:dyDescent="0.25">
      <c r="BD3092" s="401"/>
    </row>
    <row r="3093" spans="56:56" x14ac:dyDescent="0.25">
      <c r="BD3093" s="401"/>
    </row>
    <row r="3094" spans="56:56" x14ac:dyDescent="0.25">
      <c r="BD3094" s="401"/>
    </row>
    <row r="3095" spans="56:56" x14ac:dyDescent="0.25">
      <c r="BD3095" s="401"/>
    </row>
    <row r="3096" spans="56:56" x14ac:dyDescent="0.25">
      <c r="BD3096" s="401"/>
    </row>
    <row r="3097" spans="56:56" x14ac:dyDescent="0.25">
      <c r="BD3097" s="401"/>
    </row>
    <row r="3098" spans="56:56" x14ac:dyDescent="0.25">
      <c r="BD3098" s="401"/>
    </row>
    <row r="3099" spans="56:56" x14ac:dyDescent="0.25">
      <c r="BD3099" s="401"/>
    </row>
    <row r="3100" spans="56:56" x14ac:dyDescent="0.25">
      <c r="BD3100" s="401"/>
    </row>
    <row r="3101" spans="56:56" x14ac:dyDescent="0.25">
      <c r="BD3101" s="401"/>
    </row>
    <row r="3102" spans="56:56" x14ac:dyDescent="0.25">
      <c r="BD3102" s="401"/>
    </row>
    <row r="3103" spans="56:56" x14ac:dyDescent="0.25">
      <c r="BD3103" s="401"/>
    </row>
    <row r="3104" spans="56:56" x14ac:dyDescent="0.25">
      <c r="BD3104" s="401"/>
    </row>
    <row r="3105" spans="56:56" x14ac:dyDescent="0.25">
      <c r="BD3105" s="401"/>
    </row>
    <row r="3106" spans="56:56" x14ac:dyDescent="0.25">
      <c r="BD3106" s="401"/>
    </row>
    <row r="3107" spans="56:56" x14ac:dyDescent="0.25">
      <c r="BD3107" s="401"/>
    </row>
    <row r="3108" spans="56:56" x14ac:dyDescent="0.25">
      <c r="BD3108" s="401"/>
    </row>
    <row r="3109" spans="56:56" x14ac:dyDescent="0.25">
      <c r="BD3109" s="401"/>
    </row>
    <row r="3110" spans="56:56" x14ac:dyDescent="0.25">
      <c r="BD3110" s="401"/>
    </row>
    <row r="3111" spans="56:56" x14ac:dyDescent="0.25">
      <c r="BD3111" s="401"/>
    </row>
    <row r="3112" spans="56:56" x14ac:dyDescent="0.25">
      <c r="BD3112" s="401"/>
    </row>
    <row r="3113" spans="56:56" x14ac:dyDescent="0.25">
      <c r="BD3113" s="401"/>
    </row>
    <row r="3114" spans="56:56" x14ac:dyDescent="0.25">
      <c r="BD3114" s="401"/>
    </row>
    <row r="3115" spans="56:56" x14ac:dyDescent="0.25">
      <c r="BD3115" s="401"/>
    </row>
    <row r="3116" spans="56:56" x14ac:dyDescent="0.25">
      <c r="BD3116" s="401"/>
    </row>
    <row r="3117" spans="56:56" x14ac:dyDescent="0.25">
      <c r="BD3117" s="401"/>
    </row>
    <row r="3118" spans="56:56" x14ac:dyDescent="0.25">
      <c r="BD3118" s="401"/>
    </row>
    <row r="3119" spans="56:56" x14ac:dyDescent="0.25">
      <c r="BD3119" s="401"/>
    </row>
    <row r="3120" spans="56:56" x14ac:dyDescent="0.25">
      <c r="BD3120" s="401"/>
    </row>
    <row r="3121" spans="56:56" x14ac:dyDescent="0.25">
      <c r="BD3121" s="401"/>
    </row>
    <row r="3122" spans="56:56" x14ac:dyDescent="0.25">
      <c r="BD3122" s="401"/>
    </row>
    <row r="3123" spans="56:56" x14ac:dyDescent="0.25">
      <c r="BD3123" s="401"/>
    </row>
    <row r="3124" spans="56:56" x14ac:dyDescent="0.25">
      <c r="BD3124" s="401"/>
    </row>
    <row r="3125" spans="56:56" x14ac:dyDescent="0.25">
      <c r="BD3125" s="401"/>
    </row>
    <row r="3126" spans="56:56" x14ac:dyDescent="0.25">
      <c r="BD3126" s="401"/>
    </row>
    <row r="3127" spans="56:56" x14ac:dyDescent="0.25">
      <c r="BD3127" s="401"/>
    </row>
    <row r="3128" spans="56:56" x14ac:dyDescent="0.25">
      <c r="BD3128" s="401"/>
    </row>
    <row r="3129" spans="56:56" x14ac:dyDescent="0.25">
      <c r="BD3129" s="401"/>
    </row>
    <row r="3130" spans="56:56" x14ac:dyDescent="0.25">
      <c r="BD3130" s="401"/>
    </row>
    <row r="3131" spans="56:56" x14ac:dyDescent="0.25">
      <c r="BD3131" s="401"/>
    </row>
    <row r="3132" spans="56:56" x14ac:dyDescent="0.25">
      <c r="BD3132" s="401"/>
    </row>
    <row r="3133" spans="56:56" x14ac:dyDescent="0.25">
      <c r="BD3133" s="401"/>
    </row>
    <row r="3134" spans="56:56" x14ac:dyDescent="0.25">
      <c r="BD3134" s="401"/>
    </row>
    <row r="3135" spans="56:56" x14ac:dyDescent="0.25">
      <c r="BD3135" s="401"/>
    </row>
    <row r="3136" spans="56:56" x14ac:dyDescent="0.25">
      <c r="BD3136" s="401"/>
    </row>
    <row r="3137" spans="56:56" x14ac:dyDescent="0.25">
      <c r="BD3137" s="401"/>
    </row>
    <row r="3138" spans="56:56" x14ac:dyDescent="0.25">
      <c r="BD3138" s="401"/>
    </row>
    <row r="3139" spans="56:56" x14ac:dyDescent="0.25">
      <c r="BD3139" s="401"/>
    </row>
    <row r="3140" spans="56:56" x14ac:dyDescent="0.25">
      <c r="BD3140" s="401"/>
    </row>
    <row r="3141" spans="56:56" x14ac:dyDescent="0.25">
      <c r="BD3141" s="401"/>
    </row>
    <row r="3142" spans="56:56" x14ac:dyDescent="0.25">
      <c r="BD3142" s="401"/>
    </row>
    <row r="3143" spans="56:56" x14ac:dyDescent="0.25">
      <c r="BD3143" s="401"/>
    </row>
    <row r="3144" spans="56:56" x14ac:dyDescent="0.25">
      <c r="BD3144" s="401"/>
    </row>
    <row r="3145" spans="56:56" x14ac:dyDescent="0.25">
      <c r="BD3145" s="401"/>
    </row>
    <row r="3146" spans="56:56" x14ac:dyDescent="0.25">
      <c r="BD3146" s="401"/>
    </row>
    <row r="3147" spans="56:56" x14ac:dyDescent="0.25">
      <c r="BD3147" s="401"/>
    </row>
    <row r="3148" spans="56:56" x14ac:dyDescent="0.25">
      <c r="BD3148" s="401"/>
    </row>
    <row r="3149" spans="56:56" x14ac:dyDescent="0.25">
      <c r="BD3149" s="401"/>
    </row>
    <row r="3150" spans="56:56" x14ac:dyDescent="0.25">
      <c r="BD3150" s="401"/>
    </row>
    <row r="3151" spans="56:56" x14ac:dyDescent="0.25">
      <c r="BD3151" s="401"/>
    </row>
    <row r="3152" spans="56:56" x14ac:dyDescent="0.25">
      <c r="BD3152" s="401"/>
    </row>
    <row r="3153" spans="56:56" x14ac:dyDescent="0.25">
      <c r="BD3153" s="401"/>
    </row>
    <row r="3154" spans="56:56" x14ac:dyDescent="0.25">
      <c r="BD3154" s="401"/>
    </row>
    <row r="3155" spans="56:56" x14ac:dyDescent="0.25">
      <c r="BD3155" s="401"/>
    </row>
    <row r="3156" spans="56:56" x14ac:dyDescent="0.25">
      <c r="BD3156" s="401"/>
    </row>
    <row r="3157" spans="56:56" x14ac:dyDescent="0.25">
      <c r="BD3157" s="401"/>
    </row>
    <row r="3158" spans="56:56" x14ac:dyDescent="0.25">
      <c r="BD3158" s="401"/>
    </row>
    <row r="3159" spans="56:56" x14ac:dyDescent="0.25">
      <c r="BD3159" s="401"/>
    </row>
    <row r="3160" spans="56:56" x14ac:dyDescent="0.25">
      <c r="BD3160" s="401"/>
    </row>
    <row r="3161" spans="56:56" x14ac:dyDescent="0.25">
      <c r="BD3161" s="401"/>
    </row>
    <row r="3162" spans="56:56" x14ac:dyDescent="0.25">
      <c r="BD3162" s="401"/>
    </row>
    <row r="3163" spans="56:56" x14ac:dyDescent="0.25">
      <c r="BD3163" s="401"/>
    </row>
    <row r="3164" spans="56:56" x14ac:dyDescent="0.25">
      <c r="BD3164" s="401"/>
    </row>
    <row r="3165" spans="56:56" x14ac:dyDescent="0.25">
      <c r="BD3165" s="401"/>
    </row>
    <row r="3166" spans="56:56" x14ac:dyDescent="0.25">
      <c r="BD3166" s="401"/>
    </row>
    <row r="3167" spans="56:56" x14ac:dyDescent="0.25">
      <c r="BD3167" s="401"/>
    </row>
    <row r="3168" spans="56:56" x14ac:dyDescent="0.25">
      <c r="BD3168" s="401"/>
    </row>
    <row r="3169" spans="56:56" x14ac:dyDescent="0.25">
      <c r="BD3169" s="401"/>
    </row>
    <row r="3170" spans="56:56" x14ac:dyDescent="0.25">
      <c r="BD3170" s="401"/>
    </row>
    <row r="3171" spans="56:56" x14ac:dyDescent="0.25">
      <c r="BD3171" s="401"/>
    </row>
    <row r="3172" spans="56:56" x14ac:dyDescent="0.25">
      <c r="BD3172" s="401"/>
    </row>
    <row r="3173" spans="56:56" x14ac:dyDescent="0.25">
      <c r="BD3173" s="401"/>
    </row>
    <row r="3174" spans="56:56" x14ac:dyDescent="0.25">
      <c r="BD3174" s="401"/>
    </row>
    <row r="3175" spans="56:56" x14ac:dyDescent="0.25">
      <c r="BD3175" s="401"/>
    </row>
    <row r="3176" spans="56:56" x14ac:dyDescent="0.25">
      <c r="BD3176" s="401"/>
    </row>
    <row r="3177" spans="56:56" x14ac:dyDescent="0.25">
      <c r="BD3177" s="401"/>
    </row>
    <row r="3178" spans="56:56" x14ac:dyDescent="0.25">
      <c r="BD3178" s="401"/>
    </row>
    <row r="3179" spans="56:56" x14ac:dyDescent="0.25">
      <c r="BD3179" s="401"/>
    </row>
    <row r="3180" spans="56:56" x14ac:dyDescent="0.25">
      <c r="BD3180" s="401"/>
    </row>
    <row r="3181" spans="56:56" x14ac:dyDescent="0.25">
      <c r="BD3181" s="401"/>
    </row>
    <row r="3182" spans="56:56" x14ac:dyDescent="0.25">
      <c r="BD3182" s="401"/>
    </row>
    <row r="3183" spans="56:56" x14ac:dyDescent="0.25">
      <c r="BD3183" s="401"/>
    </row>
    <row r="3184" spans="56:56" x14ac:dyDescent="0.25">
      <c r="BD3184" s="401"/>
    </row>
    <row r="3185" spans="56:56" x14ac:dyDescent="0.25">
      <c r="BD3185" s="401"/>
    </row>
    <row r="3186" spans="56:56" x14ac:dyDescent="0.25">
      <c r="BD3186" s="401"/>
    </row>
    <row r="3187" spans="56:56" x14ac:dyDescent="0.25">
      <c r="BD3187" s="401"/>
    </row>
    <row r="3188" spans="56:56" x14ac:dyDescent="0.25">
      <c r="BD3188" s="401"/>
    </row>
    <row r="3189" spans="56:56" x14ac:dyDescent="0.25">
      <c r="BD3189" s="401"/>
    </row>
    <row r="3190" spans="56:56" x14ac:dyDescent="0.25">
      <c r="BD3190" s="401"/>
    </row>
    <row r="3191" spans="56:56" x14ac:dyDescent="0.25">
      <c r="BD3191" s="401"/>
    </row>
    <row r="3192" spans="56:56" x14ac:dyDescent="0.25">
      <c r="BD3192" s="401"/>
    </row>
    <row r="3193" spans="56:56" x14ac:dyDescent="0.25">
      <c r="BD3193" s="401"/>
    </row>
    <row r="3194" spans="56:56" x14ac:dyDescent="0.25">
      <c r="BD3194" s="401"/>
    </row>
    <row r="3195" spans="56:56" x14ac:dyDescent="0.25">
      <c r="BD3195" s="401"/>
    </row>
    <row r="3196" spans="56:56" x14ac:dyDescent="0.25">
      <c r="BD3196" s="401"/>
    </row>
    <row r="3197" spans="56:56" x14ac:dyDescent="0.25">
      <c r="BD3197" s="401"/>
    </row>
    <row r="3198" spans="56:56" x14ac:dyDescent="0.25">
      <c r="BD3198" s="401"/>
    </row>
    <row r="3199" spans="56:56" x14ac:dyDescent="0.25">
      <c r="BD3199" s="401"/>
    </row>
    <row r="3200" spans="56:56" x14ac:dyDescent="0.25">
      <c r="BD3200" s="401"/>
    </row>
    <row r="3201" spans="56:56" x14ac:dyDescent="0.25">
      <c r="BD3201" s="401"/>
    </row>
    <row r="3202" spans="56:56" x14ac:dyDescent="0.25">
      <c r="BD3202" s="401"/>
    </row>
    <row r="3203" spans="56:56" x14ac:dyDescent="0.25">
      <c r="BD3203" s="401"/>
    </row>
    <row r="3204" spans="56:56" x14ac:dyDescent="0.25">
      <c r="BD3204" s="401"/>
    </row>
    <row r="3205" spans="56:56" x14ac:dyDescent="0.25">
      <c r="BD3205" s="401"/>
    </row>
    <row r="3206" spans="56:56" x14ac:dyDescent="0.25">
      <c r="BD3206" s="401"/>
    </row>
    <row r="3207" spans="56:56" x14ac:dyDescent="0.25">
      <c r="BD3207" s="401"/>
    </row>
    <row r="3208" spans="56:56" x14ac:dyDescent="0.25">
      <c r="BD3208" s="401"/>
    </row>
    <row r="3209" spans="56:56" x14ac:dyDescent="0.25">
      <c r="BD3209" s="401"/>
    </row>
    <row r="3210" spans="56:56" x14ac:dyDescent="0.25">
      <c r="BD3210" s="401"/>
    </row>
    <row r="3211" spans="56:56" x14ac:dyDescent="0.25">
      <c r="BD3211" s="401"/>
    </row>
    <row r="3212" spans="56:56" x14ac:dyDescent="0.25">
      <c r="BD3212" s="401"/>
    </row>
    <row r="3213" spans="56:56" x14ac:dyDescent="0.25">
      <c r="BD3213" s="401"/>
    </row>
    <row r="3214" spans="56:56" x14ac:dyDescent="0.25">
      <c r="BD3214" s="401"/>
    </row>
    <row r="3215" spans="56:56" x14ac:dyDescent="0.25">
      <c r="BD3215" s="401"/>
    </row>
    <row r="3216" spans="56:56" x14ac:dyDescent="0.25">
      <c r="BD3216" s="401"/>
    </row>
    <row r="3217" spans="56:56" x14ac:dyDescent="0.25">
      <c r="BD3217" s="401"/>
    </row>
    <row r="3218" spans="56:56" x14ac:dyDescent="0.25">
      <c r="BD3218" s="401"/>
    </row>
    <row r="3219" spans="56:56" x14ac:dyDescent="0.25">
      <c r="BD3219" s="401"/>
    </row>
    <row r="3220" spans="56:56" x14ac:dyDescent="0.25">
      <c r="BD3220" s="401"/>
    </row>
    <row r="3221" spans="56:56" x14ac:dyDescent="0.25">
      <c r="BD3221" s="401"/>
    </row>
    <row r="3222" spans="56:56" x14ac:dyDescent="0.25">
      <c r="BD3222" s="401"/>
    </row>
    <row r="3223" spans="56:56" x14ac:dyDescent="0.25">
      <c r="BD3223" s="401"/>
    </row>
    <row r="3224" spans="56:56" x14ac:dyDescent="0.25">
      <c r="BD3224" s="401"/>
    </row>
    <row r="3225" spans="56:56" x14ac:dyDescent="0.25">
      <c r="BD3225" s="401"/>
    </row>
    <row r="3226" spans="56:56" x14ac:dyDescent="0.25">
      <c r="BD3226" s="401"/>
    </row>
    <row r="3227" spans="56:56" x14ac:dyDescent="0.25">
      <c r="BD3227" s="401"/>
    </row>
    <row r="3228" spans="56:56" x14ac:dyDescent="0.25">
      <c r="BD3228" s="401"/>
    </row>
    <row r="3229" spans="56:56" x14ac:dyDescent="0.25">
      <c r="BD3229" s="401"/>
    </row>
    <row r="3230" spans="56:56" x14ac:dyDescent="0.25">
      <c r="BD3230" s="401"/>
    </row>
    <row r="3231" spans="56:56" x14ac:dyDescent="0.25">
      <c r="BD3231" s="401"/>
    </row>
    <row r="3232" spans="56:56" x14ac:dyDescent="0.25">
      <c r="BD3232" s="401"/>
    </row>
    <row r="3233" spans="56:56" x14ac:dyDescent="0.25">
      <c r="BD3233" s="401"/>
    </row>
    <row r="3234" spans="56:56" x14ac:dyDescent="0.25">
      <c r="BD3234" s="401"/>
    </row>
    <row r="3235" spans="56:56" x14ac:dyDescent="0.25">
      <c r="BD3235" s="401"/>
    </row>
    <row r="3236" spans="56:56" x14ac:dyDescent="0.25">
      <c r="BD3236" s="401"/>
    </row>
    <row r="3237" spans="56:56" x14ac:dyDescent="0.25">
      <c r="BD3237" s="401"/>
    </row>
    <row r="3238" spans="56:56" x14ac:dyDescent="0.25">
      <c r="BD3238" s="401"/>
    </row>
    <row r="3239" spans="56:56" x14ac:dyDescent="0.25">
      <c r="BD3239" s="401"/>
    </row>
    <row r="3240" spans="56:56" x14ac:dyDescent="0.25">
      <c r="BD3240" s="401"/>
    </row>
    <row r="3241" spans="56:56" x14ac:dyDescent="0.25">
      <c r="BD3241" s="401"/>
    </row>
    <row r="3242" spans="56:56" x14ac:dyDescent="0.25">
      <c r="BD3242" s="401"/>
    </row>
    <row r="3243" spans="56:56" x14ac:dyDescent="0.25">
      <c r="BD3243" s="401"/>
    </row>
    <row r="3244" spans="56:56" x14ac:dyDescent="0.25">
      <c r="BD3244" s="401"/>
    </row>
    <row r="3245" spans="56:56" x14ac:dyDescent="0.25">
      <c r="BD3245" s="401"/>
    </row>
    <row r="3246" spans="56:56" x14ac:dyDescent="0.25">
      <c r="BD3246" s="401"/>
    </row>
    <row r="3247" spans="56:56" x14ac:dyDescent="0.25">
      <c r="BD3247" s="401"/>
    </row>
    <row r="3248" spans="56:56" x14ac:dyDescent="0.25">
      <c r="BD3248" s="401"/>
    </row>
    <row r="3249" spans="56:56" x14ac:dyDescent="0.25">
      <c r="BD3249" s="401"/>
    </row>
    <row r="3250" spans="56:56" x14ac:dyDescent="0.25">
      <c r="BD3250" s="401"/>
    </row>
    <row r="3251" spans="56:56" x14ac:dyDescent="0.25">
      <c r="BD3251" s="401"/>
    </row>
    <row r="3252" spans="56:56" x14ac:dyDescent="0.25">
      <c r="BD3252" s="401"/>
    </row>
    <row r="3253" spans="56:56" x14ac:dyDescent="0.25">
      <c r="BD3253" s="401"/>
    </row>
    <row r="3254" spans="56:56" x14ac:dyDescent="0.25">
      <c r="BD3254" s="401"/>
    </row>
    <row r="3255" spans="56:56" x14ac:dyDescent="0.25">
      <c r="BD3255" s="401"/>
    </row>
    <row r="3256" spans="56:56" x14ac:dyDescent="0.25">
      <c r="BD3256" s="401"/>
    </row>
    <row r="3257" spans="56:56" x14ac:dyDescent="0.25">
      <c r="BD3257" s="401"/>
    </row>
    <row r="3258" spans="56:56" x14ac:dyDescent="0.25">
      <c r="BD3258" s="401"/>
    </row>
    <row r="3259" spans="56:56" x14ac:dyDescent="0.25">
      <c r="BD3259" s="401"/>
    </row>
    <row r="3260" spans="56:56" x14ac:dyDescent="0.25">
      <c r="BD3260" s="401"/>
    </row>
    <row r="3261" spans="56:56" x14ac:dyDescent="0.25">
      <c r="BD3261" s="401"/>
    </row>
    <row r="3262" spans="56:56" x14ac:dyDescent="0.25">
      <c r="BD3262" s="401"/>
    </row>
    <row r="3263" spans="56:56" x14ac:dyDescent="0.25">
      <c r="BD3263" s="401"/>
    </row>
    <row r="3264" spans="56:56" x14ac:dyDescent="0.25">
      <c r="BD3264" s="401"/>
    </row>
    <row r="3265" spans="56:56" x14ac:dyDescent="0.25">
      <c r="BD3265" s="401"/>
    </row>
    <row r="3266" spans="56:56" x14ac:dyDescent="0.25">
      <c r="BD3266" s="401"/>
    </row>
    <row r="3267" spans="56:56" x14ac:dyDescent="0.25">
      <c r="BD3267" s="401"/>
    </row>
    <row r="3268" spans="56:56" x14ac:dyDescent="0.25">
      <c r="BD3268" s="401"/>
    </row>
    <row r="3269" spans="56:56" x14ac:dyDescent="0.25">
      <c r="BD3269" s="401"/>
    </row>
    <row r="3270" spans="56:56" x14ac:dyDescent="0.25">
      <c r="BD3270" s="401"/>
    </row>
    <row r="3271" spans="56:56" x14ac:dyDescent="0.25">
      <c r="BD3271" s="401"/>
    </row>
    <row r="3272" spans="56:56" x14ac:dyDescent="0.25">
      <c r="BD3272" s="401"/>
    </row>
    <row r="3273" spans="56:56" x14ac:dyDescent="0.25">
      <c r="BD3273" s="401"/>
    </row>
    <row r="3274" spans="56:56" x14ac:dyDescent="0.25">
      <c r="BD3274" s="401"/>
    </row>
    <row r="3275" spans="56:56" x14ac:dyDescent="0.25">
      <c r="BD3275" s="401"/>
    </row>
    <row r="3276" spans="56:56" x14ac:dyDescent="0.25">
      <c r="BD3276" s="401"/>
    </row>
    <row r="3277" spans="56:56" x14ac:dyDescent="0.25">
      <c r="BD3277" s="401"/>
    </row>
    <row r="3278" spans="56:56" x14ac:dyDescent="0.25">
      <c r="BD3278" s="401"/>
    </row>
    <row r="3279" spans="56:56" x14ac:dyDescent="0.25">
      <c r="BD3279" s="401"/>
    </row>
    <row r="3280" spans="56:56" x14ac:dyDescent="0.25">
      <c r="BD3280" s="401"/>
    </row>
    <row r="3281" spans="56:56" x14ac:dyDescent="0.25">
      <c r="BD3281" s="401"/>
    </row>
    <row r="3282" spans="56:56" x14ac:dyDescent="0.25">
      <c r="BD3282" s="401"/>
    </row>
    <row r="3283" spans="56:56" x14ac:dyDescent="0.25">
      <c r="BD3283" s="401"/>
    </row>
    <row r="3284" spans="56:56" x14ac:dyDescent="0.25">
      <c r="BD3284" s="401"/>
    </row>
    <row r="3285" spans="56:56" x14ac:dyDescent="0.25">
      <c r="BD3285" s="401"/>
    </row>
    <row r="3286" spans="56:56" x14ac:dyDescent="0.25">
      <c r="BD3286" s="401"/>
    </row>
    <row r="3287" spans="56:56" x14ac:dyDescent="0.25">
      <c r="BD3287" s="401"/>
    </row>
    <row r="3288" spans="56:56" x14ac:dyDescent="0.25">
      <c r="BD3288" s="401"/>
    </row>
    <row r="3289" spans="56:56" x14ac:dyDescent="0.25">
      <c r="BD3289" s="401"/>
    </row>
    <row r="3290" spans="56:56" x14ac:dyDescent="0.25">
      <c r="BD3290" s="401"/>
    </row>
    <row r="3291" spans="56:56" x14ac:dyDescent="0.25">
      <c r="BD3291" s="401"/>
    </row>
    <row r="3292" spans="56:56" x14ac:dyDescent="0.25">
      <c r="BD3292" s="401"/>
    </row>
    <row r="3293" spans="56:56" x14ac:dyDescent="0.25">
      <c r="BD3293" s="401"/>
    </row>
    <row r="3294" spans="56:56" x14ac:dyDescent="0.25">
      <c r="BD3294" s="401"/>
    </row>
    <row r="3295" spans="56:56" x14ac:dyDescent="0.25">
      <c r="BD3295" s="401"/>
    </row>
    <row r="3296" spans="56:56" x14ac:dyDescent="0.25">
      <c r="BD3296" s="401"/>
    </row>
    <row r="3297" spans="56:56" x14ac:dyDescent="0.25">
      <c r="BD3297" s="401"/>
    </row>
    <row r="3298" spans="56:56" x14ac:dyDescent="0.25">
      <c r="BD3298" s="401"/>
    </row>
    <row r="3299" spans="56:56" x14ac:dyDescent="0.25">
      <c r="BD3299" s="401"/>
    </row>
    <row r="3300" spans="56:56" x14ac:dyDescent="0.25">
      <c r="BD3300" s="401"/>
    </row>
    <row r="3301" spans="56:56" x14ac:dyDescent="0.25">
      <c r="BD3301" s="401"/>
    </row>
    <row r="3302" spans="56:56" x14ac:dyDescent="0.25">
      <c r="BD3302" s="401"/>
    </row>
    <row r="3303" spans="56:56" x14ac:dyDescent="0.25">
      <c r="BD3303" s="401"/>
    </row>
    <row r="3304" spans="56:56" x14ac:dyDescent="0.25">
      <c r="BD3304" s="401"/>
    </row>
    <row r="3305" spans="56:56" x14ac:dyDescent="0.25">
      <c r="BD3305" s="401"/>
    </row>
    <row r="3306" spans="56:56" x14ac:dyDescent="0.25">
      <c r="BD3306" s="401"/>
    </row>
    <row r="3307" spans="56:56" x14ac:dyDescent="0.25">
      <c r="BD3307" s="401"/>
    </row>
    <row r="3308" spans="56:56" x14ac:dyDescent="0.25">
      <c r="BD3308" s="401"/>
    </row>
    <row r="3309" spans="56:56" x14ac:dyDescent="0.25">
      <c r="BD3309" s="401"/>
    </row>
    <row r="3310" spans="56:56" x14ac:dyDescent="0.25">
      <c r="BD3310" s="401"/>
    </row>
    <row r="3311" spans="56:56" x14ac:dyDescent="0.25">
      <c r="BD3311" s="401"/>
    </row>
    <row r="3312" spans="56:56" x14ac:dyDescent="0.25">
      <c r="BD3312" s="401"/>
    </row>
    <row r="3313" spans="56:56" x14ac:dyDescent="0.25">
      <c r="BD3313" s="401"/>
    </row>
    <row r="3314" spans="56:56" x14ac:dyDescent="0.25">
      <c r="BD3314" s="401"/>
    </row>
    <row r="3315" spans="56:56" x14ac:dyDescent="0.25">
      <c r="BD3315" s="401"/>
    </row>
    <row r="3316" spans="56:56" x14ac:dyDescent="0.25">
      <c r="BD3316" s="401"/>
    </row>
    <row r="3317" spans="56:56" x14ac:dyDescent="0.25">
      <c r="BD3317" s="401"/>
    </row>
    <row r="3318" spans="56:56" x14ac:dyDescent="0.25">
      <c r="BD3318" s="401"/>
    </row>
    <row r="3319" spans="56:56" x14ac:dyDescent="0.25">
      <c r="BD3319" s="401"/>
    </row>
    <row r="3320" spans="56:56" x14ac:dyDescent="0.25">
      <c r="BD3320" s="401"/>
    </row>
    <row r="3321" spans="56:56" x14ac:dyDescent="0.25">
      <c r="BD3321" s="401"/>
    </row>
    <row r="3322" spans="56:56" x14ac:dyDescent="0.25">
      <c r="BD3322" s="401"/>
    </row>
    <row r="3323" spans="56:56" x14ac:dyDescent="0.25">
      <c r="BD3323" s="401"/>
    </row>
    <row r="3324" spans="56:56" x14ac:dyDescent="0.25">
      <c r="BD3324" s="401"/>
    </row>
    <row r="3325" spans="56:56" x14ac:dyDescent="0.25">
      <c r="BD3325" s="401"/>
    </row>
    <row r="3326" spans="56:56" x14ac:dyDescent="0.25">
      <c r="BD3326" s="401"/>
    </row>
    <row r="3327" spans="56:56" x14ac:dyDescent="0.25">
      <c r="BD3327" s="401"/>
    </row>
    <row r="3328" spans="56:56" x14ac:dyDescent="0.25">
      <c r="BD3328" s="401"/>
    </row>
    <row r="3329" spans="56:56" x14ac:dyDescent="0.25">
      <c r="BD3329" s="401"/>
    </row>
    <row r="3330" spans="56:56" x14ac:dyDescent="0.25">
      <c r="BD3330" s="401"/>
    </row>
    <row r="3331" spans="56:56" x14ac:dyDescent="0.25">
      <c r="BD3331" s="401"/>
    </row>
    <row r="3332" spans="56:56" x14ac:dyDescent="0.25">
      <c r="BD3332" s="401"/>
    </row>
    <row r="3333" spans="56:56" x14ac:dyDescent="0.25">
      <c r="BD3333" s="401"/>
    </row>
    <row r="3334" spans="56:56" x14ac:dyDescent="0.25">
      <c r="BD3334" s="401"/>
    </row>
    <row r="3335" spans="56:56" x14ac:dyDescent="0.25">
      <c r="BD3335" s="401"/>
    </row>
    <row r="3336" spans="56:56" x14ac:dyDescent="0.25">
      <c r="BD3336" s="401"/>
    </row>
    <row r="3337" spans="56:56" x14ac:dyDescent="0.25">
      <c r="BD3337" s="401"/>
    </row>
    <row r="3338" spans="56:56" x14ac:dyDescent="0.25">
      <c r="BD3338" s="401"/>
    </row>
    <row r="3339" spans="56:56" x14ac:dyDescent="0.25">
      <c r="BD3339" s="401"/>
    </row>
    <row r="3340" spans="56:56" x14ac:dyDescent="0.25">
      <c r="BD3340" s="401"/>
    </row>
    <row r="3341" spans="56:56" x14ac:dyDescent="0.25">
      <c r="BD3341" s="401"/>
    </row>
    <row r="3342" spans="56:56" x14ac:dyDescent="0.25">
      <c r="BD3342" s="401"/>
    </row>
    <row r="3343" spans="56:56" x14ac:dyDescent="0.25">
      <c r="BD3343" s="401"/>
    </row>
    <row r="3344" spans="56:56" x14ac:dyDescent="0.25">
      <c r="BD3344" s="401"/>
    </row>
    <row r="3345" spans="56:56" x14ac:dyDescent="0.25">
      <c r="BD3345" s="401"/>
    </row>
    <row r="3346" spans="56:56" x14ac:dyDescent="0.25">
      <c r="BD3346" s="401"/>
    </row>
    <row r="3347" spans="56:56" x14ac:dyDescent="0.25">
      <c r="BD3347" s="401"/>
    </row>
    <row r="3348" spans="56:56" x14ac:dyDescent="0.25">
      <c r="BD3348" s="401"/>
    </row>
    <row r="3349" spans="56:56" x14ac:dyDescent="0.25">
      <c r="BD3349" s="401"/>
    </row>
    <row r="3350" spans="56:56" x14ac:dyDescent="0.25">
      <c r="BD3350" s="401"/>
    </row>
    <row r="3351" spans="56:56" x14ac:dyDescent="0.25">
      <c r="BD3351" s="401"/>
    </row>
    <row r="3352" spans="56:56" x14ac:dyDescent="0.25">
      <c r="BD3352" s="401"/>
    </row>
    <row r="3353" spans="56:56" x14ac:dyDescent="0.25">
      <c r="BD3353" s="401"/>
    </row>
    <row r="3354" spans="56:56" x14ac:dyDescent="0.25">
      <c r="BD3354" s="401"/>
    </row>
    <row r="3355" spans="56:56" x14ac:dyDescent="0.25">
      <c r="BD3355" s="401"/>
    </row>
    <row r="3356" spans="56:56" x14ac:dyDescent="0.25">
      <c r="BD3356" s="401"/>
    </row>
    <row r="3357" spans="56:56" x14ac:dyDescent="0.25">
      <c r="BD3357" s="401"/>
    </row>
    <row r="3358" spans="56:56" x14ac:dyDescent="0.25">
      <c r="BD3358" s="401"/>
    </row>
    <row r="3359" spans="56:56" x14ac:dyDescent="0.25">
      <c r="BD3359" s="401"/>
    </row>
    <row r="3360" spans="56:56" x14ac:dyDescent="0.25">
      <c r="BD3360" s="401"/>
    </row>
    <row r="3361" spans="56:56" x14ac:dyDescent="0.25">
      <c r="BD3361" s="401"/>
    </row>
    <row r="3362" spans="56:56" x14ac:dyDescent="0.25">
      <c r="BD3362" s="401"/>
    </row>
    <row r="3363" spans="56:56" x14ac:dyDescent="0.25">
      <c r="BD3363" s="401"/>
    </row>
    <row r="3364" spans="56:56" x14ac:dyDescent="0.25">
      <c r="BD3364" s="401"/>
    </row>
    <row r="3365" spans="56:56" x14ac:dyDescent="0.25">
      <c r="BD3365" s="401"/>
    </row>
    <row r="3366" spans="56:56" x14ac:dyDescent="0.25">
      <c r="BD3366" s="401"/>
    </row>
    <row r="3367" spans="56:56" x14ac:dyDescent="0.25">
      <c r="BD3367" s="401"/>
    </row>
    <row r="3368" spans="56:56" x14ac:dyDescent="0.25">
      <c r="BD3368" s="401"/>
    </row>
    <row r="3369" spans="56:56" x14ac:dyDescent="0.25">
      <c r="BD3369" s="401"/>
    </row>
    <row r="3370" spans="56:56" x14ac:dyDescent="0.25">
      <c r="BD3370" s="401"/>
    </row>
    <row r="3371" spans="56:56" x14ac:dyDescent="0.25">
      <c r="BD3371" s="401"/>
    </row>
    <row r="3372" spans="56:56" x14ac:dyDescent="0.25">
      <c r="BD3372" s="401"/>
    </row>
    <row r="3373" spans="56:56" x14ac:dyDescent="0.25">
      <c r="BD3373" s="401"/>
    </row>
    <row r="3374" spans="56:56" x14ac:dyDescent="0.25">
      <c r="BD3374" s="401"/>
    </row>
    <row r="3375" spans="56:56" x14ac:dyDescent="0.25">
      <c r="BD3375" s="401"/>
    </row>
    <row r="3376" spans="56:56" x14ac:dyDescent="0.25">
      <c r="BD3376" s="401"/>
    </row>
    <row r="3377" spans="56:56" x14ac:dyDescent="0.25">
      <c r="BD3377" s="401"/>
    </row>
    <row r="3378" spans="56:56" x14ac:dyDescent="0.25">
      <c r="BD3378" s="401"/>
    </row>
    <row r="3379" spans="56:56" x14ac:dyDescent="0.25">
      <c r="BD3379" s="401"/>
    </row>
    <row r="3380" spans="56:56" x14ac:dyDescent="0.25">
      <c r="BD3380" s="401"/>
    </row>
    <row r="3381" spans="56:56" x14ac:dyDescent="0.25">
      <c r="BD3381" s="401"/>
    </row>
    <row r="3382" spans="56:56" x14ac:dyDescent="0.25">
      <c r="BD3382" s="401"/>
    </row>
    <row r="3383" spans="56:56" x14ac:dyDescent="0.25">
      <c r="BD3383" s="401"/>
    </row>
    <row r="3384" spans="56:56" x14ac:dyDescent="0.25">
      <c r="BD3384" s="401"/>
    </row>
    <row r="3385" spans="56:56" x14ac:dyDescent="0.25">
      <c r="BD3385" s="401"/>
    </row>
    <row r="3386" spans="56:56" x14ac:dyDescent="0.25">
      <c r="BD3386" s="401"/>
    </row>
    <row r="3387" spans="56:56" x14ac:dyDescent="0.25">
      <c r="BD3387" s="401"/>
    </row>
    <row r="3388" spans="56:56" x14ac:dyDescent="0.25">
      <c r="BD3388" s="401"/>
    </row>
    <row r="3389" spans="56:56" x14ac:dyDescent="0.25">
      <c r="BD3389" s="401"/>
    </row>
    <row r="3390" spans="56:56" x14ac:dyDescent="0.25">
      <c r="BD3390" s="401"/>
    </row>
    <row r="3391" spans="56:56" x14ac:dyDescent="0.25">
      <c r="BD3391" s="401"/>
    </row>
    <row r="3392" spans="56:56" x14ac:dyDescent="0.25">
      <c r="BD3392" s="401"/>
    </row>
    <row r="3393" spans="56:56" x14ac:dyDescent="0.25">
      <c r="BD3393" s="401"/>
    </row>
    <row r="3394" spans="56:56" x14ac:dyDescent="0.25">
      <c r="BD3394" s="401"/>
    </row>
    <row r="3395" spans="56:56" x14ac:dyDescent="0.25">
      <c r="BD3395" s="401"/>
    </row>
    <row r="3396" spans="56:56" x14ac:dyDescent="0.25">
      <c r="BD3396" s="401"/>
    </row>
    <row r="3397" spans="56:56" x14ac:dyDescent="0.25">
      <c r="BD3397" s="401"/>
    </row>
    <row r="3398" spans="56:56" x14ac:dyDescent="0.25">
      <c r="BD3398" s="401"/>
    </row>
    <row r="3399" spans="56:56" x14ac:dyDescent="0.25">
      <c r="BD3399" s="401"/>
    </row>
    <row r="3400" spans="56:56" x14ac:dyDescent="0.25">
      <c r="BD3400" s="401"/>
    </row>
    <row r="3401" spans="56:56" x14ac:dyDescent="0.25">
      <c r="BD3401" s="401"/>
    </row>
    <row r="3402" spans="56:56" x14ac:dyDescent="0.25">
      <c r="BD3402" s="401"/>
    </row>
    <row r="3403" spans="56:56" x14ac:dyDescent="0.25">
      <c r="BD3403" s="401"/>
    </row>
    <row r="3404" spans="56:56" x14ac:dyDescent="0.25">
      <c r="BD3404" s="401"/>
    </row>
    <row r="3405" spans="56:56" x14ac:dyDescent="0.25">
      <c r="BD3405" s="401"/>
    </row>
    <row r="3406" spans="56:56" x14ac:dyDescent="0.25">
      <c r="BD3406" s="401"/>
    </row>
    <row r="3407" spans="56:56" x14ac:dyDescent="0.25">
      <c r="BD3407" s="401"/>
    </row>
    <row r="3408" spans="56:56" x14ac:dyDescent="0.25">
      <c r="BD3408" s="401"/>
    </row>
    <row r="3409" spans="56:56" x14ac:dyDescent="0.25">
      <c r="BD3409" s="401"/>
    </row>
    <row r="3410" spans="56:56" x14ac:dyDescent="0.25">
      <c r="BD3410" s="401"/>
    </row>
    <row r="3411" spans="56:56" x14ac:dyDescent="0.25">
      <c r="BD3411" s="401"/>
    </row>
    <row r="3412" spans="56:56" x14ac:dyDescent="0.25">
      <c r="BD3412" s="401"/>
    </row>
    <row r="3413" spans="56:56" x14ac:dyDescent="0.25">
      <c r="BD3413" s="401"/>
    </row>
    <row r="3414" spans="56:56" x14ac:dyDescent="0.25">
      <c r="BD3414" s="401"/>
    </row>
    <row r="3415" spans="56:56" x14ac:dyDescent="0.25">
      <c r="BD3415" s="401"/>
    </row>
    <row r="3416" spans="56:56" x14ac:dyDescent="0.25">
      <c r="BD3416" s="401"/>
    </row>
    <row r="3417" spans="56:56" x14ac:dyDescent="0.25">
      <c r="BD3417" s="401"/>
    </row>
    <row r="3418" spans="56:56" x14ac:dyDescent="0.25">
      <c r="BD3418" s="401"/>
    </row>
    <row r="3419" spans="56:56" x14ac:dyDescent="0.25">
      <c r="BD3419" s="401"/>
    </row>
    <row r="3420" spans="56:56" x14ac:dyDescent="0.25">
      <c r="BD3420" s="401"/>
    </row>
    <row r="3421" spans="56:56" x14ac:dyDescent="0.25">
      <c r="BD3421" s="401"/>
    </row>
    <row r="3422" spans="56:56" x14ac:dyDescent="0.25">
      <c r="BD3422" s="401"/>
    </row>
    <row r="3423" spans="56:56" x14ac:dyDescent="0.25">
      <c r="BD3423" s="401"/>
    </row>
    <row r="3424" spans="56:56" x14ac:dyDescent="0.25">
      <c r="BD3424" s="401"/>
    </row>
    <row r="3425" spans="56:56" x14ac:dyDescent="0.25">
      <c r="BD3425" s="401"/>
    </row>
    <row r="3426" spans="56:56" x14ac:dyDescent="0.25">
      <c r="BD3426" s="401"/>
    </row>
    <row r="3427" spans="56:56" x14ac:dyDescent="0.25">
      <c r="BD3427" s="401"/>
    </row>
    <row r="3428" spans="56:56" x14ac:dyDescent="0.25">
      <c r="BD3428" s="401"/>
    </row>
    <row r="3429" spans="56:56" x14ac:dyDescent="0.25">
      <c r="BD3429" s="401"/>
    </row>
    <row r="3430" spans="56:56" x14ac:dyDescent="0.25">
      <c r="BD3430" s="401"/>
    </row>
    <row r="3431" spans="56:56" x14ac:dyDescent="0.25">
      <c r="BD3431" s="401"/>
    </row>
    <row r="3432" spans="56:56" x14ac:dyDescent="0.25">
      <c r="BD3432" s="401"/>
    </row>
    <row r="3433" spans="56:56" x14ac:dyDescent="0.25">
      <c r="BD3433" s="401"/>
    </row>
    <row r="3434" spans="56:56" x14ac:dyDescent="0.25">
      <c r="BD3434" s="401"/>
    </row>
    <row r="3435" spans="56:56" x14ac:dyDescent="0.25">
      <c r="BD3435" s="401"/>
    </row>
    <row r="3436" spans="56:56" x14ac:dyDescent="0.25">
      <c r="BD3436" s="401"/>
    </row>
    <row r="3437" spans="56:56" x14ac:dyDescent="0.25">
      <c r="BD3437" s="401"/>
    </row>
    <row r="3438" spans="56:56" x14ac:dyDescent="0.25">
      <c r="BD3438" s="401"/>
    </row>
    <row r="3439" spans="56:56" x14ac:dyDescent="0.25">
      <c r="BD3439" s="401"/>
    </row>
    <row r="3440" spans="56:56" x14ac:dyDescent="0.25">
      <c r="BD3440" s="401"/>
    </row>
    <row r="3441" spans="56:56" x14ac:dyDescent="0.25">
      <c r="BD3441" s="401"/>
    </row>
    <row r="3442" spans="56:56" x14ac:dyDescent="0.25">
      <c r="BD3442" s="401"/>
    </row>
    <row r="3443" spans="56:56" x14ac:dyDescent="0.25">
      <c r="BD3443" s="401"/>
    </row>
    <row r="3444" spans="56:56" x14ac:dyDescent="0.25">
      <c r="BD3444" s="401"/>
    </row>
    <row r="3445" spans="56:56" x14ac:dyDescent="0.25">
      <c r="BD3445" s="401"/>
    </row>
    <row r="3446" spans="56:56" x14ac:dyDescent="0.25">
      <c r="BD3446" s="401"/>
    </row>
    <row r="3447" spans="56:56" x14ac:dyDescent="0.25">
      <c r="BD3447" s="401"/>
    </row>
    <row r="3448" spans="56:56" x14ac:dyDescent="0.25">
      <c r="BD3448" s="401"/>
    </row>
    <row r="3449" spans="56:56" x14ac:dyDescent="0.25">
      <c r="BD3449" s="401"/>
    </row>
    <row r="3450" spans="56:56" x14ac:dyDescent="0.25">
      <c r="BD3450" s="401"/>
    </row>
    <row r="3451" spans="56:56" x14ac:dyDescent="0.25">
      <c r="BD3451" s="401"/>
    </row>
    <row r="3452" spans="56:56" x14ac:dyDescent="0.25">
      <c r="BD3452" s="401"/>
    </row>
    <row r="3453" spans="56:56" x14ac:dyDescent="0.25">
      <c r="BD3453" s="401"/>
    </row>
    <row r="3454" spans="56:56" x14ac:dyDescent="0.25">
      <c r="BD3454" s="401"/>
    </row>
    <row r="3455" spans="56:56" x14ac:dyDescent="0.25">
      <c r="BD3455" s="401"/>
    </row>
    <row r="3456" spans="56:56" x14ac:dyDescent="0.25">
      <c r="BD3456" s="401"/>
    </row>
    <row r="3457" spans="56:56" x14ac:dyDescent="0.25">
      <c r="BD3457" s="401"/>
    </row>
    <row r="3458" spans="56:56" x14ac:dyDescent="0.25">
      <c r="BD3458" s="401"/>
    </row>
    <row r="3459" spans="56:56" x14ac:dyDescent="0.25">
      <c r="BD3459" s="401"/>
    </row>
    <row r="3460" spans="56:56" x14ac:dyDescent="0.25">
      <c r="BD3460" s="401"/>
    </row>
    <row r="3461" spans="56:56" x14ac:dyDescent="0.25">
      <c r="BD3461" s="401"/>
    </row>
    <row r="3462" spans="56:56" x14ac:dyDescent="0.25">
      <c r="BD3462" s="401"/>
    </row>
    <row r="3463" spans="56:56" x14ac:dyDescent="0.25">
      <c r="BD3463" s="401"/>
    </row>
    <row r="3464" spans="56:56" x14ac:dyDescent="0.25">
      <c r="BD3464" s="401"/>
    </row>
    <row r="3465" spans="56:56" x14ac:dyDescent="0.25">
      <c r="BD3465" s="401"/>
    </row>
    <row r="3466" spans="56:56" x14ac:dyDescent="0.25">
      <c r="BD3466" s="401"/>
    </row>
    <row r="3467" spans="56:56" x14ac:dyDescent="0.25">
      <c r="BD3467" s="401"/>
    </row>
    <row r="3468" spans="56:56" x14ac:dyDescent="0.25">
      <c r="BD3468" s="401"/>
    </row>
    <row r="3469" spans="56:56" x14ac:dyDescent="0.25">
      <c r="BD3469" s="401"/>
    </row>
    <row r="3470" spans="56:56" x14ac:dyDescent="0.25">
      <c r="BD3470" s="401"/>
    </row>
    <row r="3471" spans="56:56" x14ac:dyDescent="0.25">
      <c r="BD3471" s="401"/>
    </row>
    <row r="3472" spans="56:56" x14ac:dyDescent="0.25">
      <c r="BD3472" s="401"/>
    </row>
    <row r="3473" spans="56:56" x14ac:dyDescent="0.25">
      <c r="BD3473" s="401"/>
    </row>
    <row r="3474" spans="56:56" x14ac:dyDescent="0.25">
      <c r="BD3474" s="401"/>
    </row>
    <row r="3475" spans="56:56" x14ac:dyDescent="0.25">
      <c r="BD3475" s="401"/>
    </row>
    <row r="3476" spans="56:56" x14ac:dyDescent="0.25">
      <c r="BD3476" s="401"/>
    </row>
    <row r="3477" spans="56:56" x14ac:dyDescent="0.25">
      <c r="BD3477" s="401"/>
    </row>
    <row r="3478" spans="56:56" x14ac:dyDescent="0.25">
      <c r="BD3478" s="401"/>
    </row>
    <row r="3479" spans="56:56" x14ac:dyDescent="0.25">
      <c r="BD3479" s="401"/>
    </row>
    <row r="3480" spans="56:56" x14ac:dyDescent="0.25">
      <c r="BD3480" s="401"/>
    </row>
    <row r="3481" spans="56:56" x14ac:dyDescent="0.25">
      <c r="BD3481" s="401"/>
    </row>
    <row r="3482" spans="56:56" x14ac:dyDescent="0.25">
      <c r="BD3482" s="401"/>
    </row>
    <row r="3483" spans="56:56" x14ac:dyDescent="0.25">
      <c r="BD3483" s="401"/>
    </row>
    <row r="3484" spans="56:56" x14ac:dyDescent="0.25">
      <c r="BD3484" s="401"/>
    </row>
    <row r="3485" spans="56:56" x14ac:dyDescent="0.25">
      <c r="BD3485" s="401"/>
    </row>
    <row r="3486" spans="56:56" x14ac:dyDescent="0.25">
      <c r="BD3486" s="401"/>
    </row>
    <row r="3487" spans="56:56" x14ac:dyDescent="0.25">
      <c r="BD3487" s="401"/>
    </row>
    <row r="3488" spans="56:56" x14ac:dyDescent="0.25">
      <c r="BD3488" s="401"/>
    </row>
    <row r="3489" spans="56:56" x14ac:dyDescent="0.25">
      <c r="BD3489" s="401"/>
    </row>
    <row r="3490" spans="56:56" x14ac:dyDescent="0.25">
      <c r="BD3490" s="401"/>
    </row>
    <row r="3491" spans="56:56" x14ac:dyDescent="0.25">
      <c r="BD3491" s="401"/>
    </row>
    <row r="3492" spans="56:56" x14ac:dyDescent="0.25">
      <c r="BD3492" s="401"/>
    </row>
    <row r="3493" spans="56:56" x14ac:dyDescent="0.25">
      <c r="BD3493" s="401"/>
    </row>
    <row r="3494" spans="56:56" x14ac:dyDescent="0.25">
      <c r="BD3494" s="401"/>
    </row>
    <row r="3495" spans="56:56" x14ac:dyDescent="0.25">
      <c r="BD3495" s="401"/>
    </row>
    <row r="3496" spans="56:56" x14ac:dyDescent="0.25">
      <c r="BD3496" s="401"/>
    </row>
    <row r="3497" spans="56:56" x14ac:dyDescent="0.25">
      <c r="BD3497" s="401"/>
    </row>
    <row r="3498" spans="56:56" x14ac:dyDescent="0.25">
      <c r="BD3498" s="401"/>
    </row>
    <row r="3499" spans="56:56" x14ac:dyDescent="0.25">
      <c r="BD3499" s="401"/>
    </row>
    <row r="3500" spans="56:56" x14ac:dyDescent="0.25">
      <c r="BD3500" s="401"/>
    </row>
    <row r="3501" spans="56:56" x14ac:dyDescent="0.25">
      <c r="BD3501" s="401"/>
    </row>
    <row r="3502" spans="56:56" x14ac:dyDescent="0.25">
      <c r="BD3502" s="401"/>
    </row>
    <row r="3503" spans="56:56" x14ac:dyDescent="0.25">
      <c r="BD3503" s="401"/>
    </row>
    <row r="3504" spans="56:56" x14ac:dyDescent="0.25">
      <c r="BD3504" s="401"/>
    </row>
    <row r="3505" spans="56:56" x14ac:dyDescent="0.25">
      <c r="BD3505" s="401"/>
    </row>
    <row r="3506" spans="56:56" x14ac:dyDescent="0.25">
      <c r="BD3506" s="401"/>
    </row>
    <row r="3507" spans="56:56" x14ac:dyDescent="0.25">
      <c r="BD3507" s="401"/>
    </row>
    <row r="3508" spans="56:56" x14ac:dyDescent="0.25">
      <c r="BD3508" s="401"/>
    </row>
    <row r="3509" spans="56:56" x14ac:dyDescent="0.25">
      <c r="BD3509" s="401"/>
    </row>
    <row r="3510" spans="56:56" x14ac:dyDescent="0.25">
      <c r="BD3510" s="401"/>
    </row>
    <row r="3511" spans="56:56" x14ac:dyDescent="0.25">
      <c r="BD3511" s="401"/>
    </row>
    <row r="3512" spans="56:56" x14ac:dyDescent="0.25">
      <c r="BD3512" s="401"/>
    </row>
    <row r="3513" spans="56:56" x14ac:dyDescent="0.25">
      <c r="BD3513" s="401"/>
    </row>
    <row r="3514" spans="56:56" x14ac:dyDescent="0.25">
      <c r="BD3514" s="401"/>
    </row>
    <row r="3515" spans="56:56" x14ac:dyDescent="0.25">
      <c r="BD3515" s="401"/>
    </row>
    <row r="3516" spans="56:56" x14ac:dyDescent="0.25">
      <c r="BD3516" s="401"/>
    </row>
    <row r="3517" spans="56:56" x14ac:dyDescent="0.25">
      <c r="BD3517" s="401"/>
    </row>
    <row r="3518" spans="56:56" x14ac:dyDescent="0.25">
      <c r="BD3518" s="401"/>
    </row>
    <row r="3519" spans="56:56" x14ac:dyDescent="0.25">
      <c r="BD3519" s="401"/>
    </row>
    <row r="3520" spans="56:56" x14ac:dyDescent="0.25">
      <c r="BD3520" s="401"/>
    </row>
    <row r="3521" spans="56:56" x14ac:dyDescent="0.25">
      <c r="BD3521" s="401"/>
    </row>
    <row r="3522" spans="56:56" x14ac:dyDescent="0.25">
      <c r="BD3522" s="401"/>
    </row>
    <row r="3523" spans="56:56" x14ac:dyDescent="0.25">
      <c r="BD3523" s="401"/>
    </row>
    <row r="3524" spans="56:56" x14ac:dyDescent="0.25">
      <c r="BD3524" s="401"/>
    </row>
    <row r="3525" spans="56:56" x14ac:dyDescent="0.25">
      <c r="BD3525" s="401"/>
    </row>
    <row r="3526" spans="56:56" x14ac:dyDescent="0.25">
      <c r="BD3526" s="401"/>
    </row>
    <row r="3527" spans="56:56" x14ac:dyDescent="0.25">
      <c r="BD3527" s="401"/>
    </row>
    <row r="3528" spans="56:56" x14ac:dyDescent="0.25">
      <c r="BD3528" s="401"/>
    </row>
    <row r="3529" spans="56:56" x14ac:dyDescent="0.25">
      <c r="BD3529" s="401"/>
    </row>
    <row r="3530" spans="56:56" x14ac:dyDescent="0.25">
      <c r="BD3530" s="401"/>
    </row>
    <row r="3531" spans="56:56" x14ac:dyDescent="0.25">
      <c r="BD3531" s="401"/>
    </row>
    <row r="3532" spans="56:56" x14ac:dyDescent="0.25">
      <c r="BD3532" s="401"/>
    </row>
    <row r="3533" spans="56:56" x14ac:dyDescent="0.25">
      <c r="BD3533" s="401"/>
    </row>
    <row r="3534" spans="56:56" x14ac:dyDescent="0.25">
      <c r="BD3534" s="401"/>
    </row>
    <row r="3535" spans="56:56" x14ac:dyDescent="0.25">
      <c r="BD3535" s="401"/>
    </row>
  </sheetData>
  <dataValidations disablePrompts="1" count="6">
    <dataValidation type="list" allowBlank="1" showInputMessage="1" showErrorMessage="1" sqref="B24:B31">
      <formula1>"IMM,ASX"</formula1>
    </dataValidation>
    <dataValidation type="list" allowBlank="1" showInputMessage="1" showErrorMessage="1" sqref="F3:F21">
      <formula1>"Following,Modified Following,Preceding,Modified Preceding,Unadjusted,Half-Month Modified Following"</formula1>
    </dataValidation>
    <dataValidation type="list" allowBlank="1" showInputMessage="1" showErrorMessage="1" sqref="F35:F100">
      <formula1>"Following,Modified Following,Preceding,Modified Preceding,Month End Reference,Unadjusted Month End,Unadjusted"</formula1>
    </dataValidation>
    <dataValidation type="list" allowBlank="1" showInputMessage="1" showErrorMessage="1" sqref="G35:G100">
      <formula1>"Annual,Semiannual,EveryFourthMonth,Quarterly,Bimonthly,Monthly,Biweekly,Weekly,Daily,Once,NoFrequency"</formula1>
    </dataValidation>
    <dataValidation type="list" allowBlank="1" showInputMessage="1" showErrorMessage="1" sqref="H35:H100 H3:H2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C2">
      <formula1>"AllDepos,DeposBeforeFirstFuturesStartDate,DeposBeforeFirstFuturesStartDatePlusOne,DeposBeforeFirstFuturesExpiryDate"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AF29"/>
  <sheetViews>
    <sheetView workbookViewId="0">
      <selection activeCell="H6" sqref="H6"/>
    </sheetView>
  </sheetViews>
  <sheetFormatPr defaultRowHeight="11.25" x14ac:dyDescent="0.2"/>
  <cols>
    <col min="1" max="2" width="2.7109375" style="36" customWidth="1"/>
    <col min="3" max="3" width="11" style="36" bestFit="1" customWidth="1"/>
    <col min="4" max="4" width="16" style="36" bestFit="1" customWidth="1"/>
    <col min="5" max="5" width="17.28515625" style="36" bestFit="1" customWidth="1"/>
    <col min="6" max="6" width="15.140625" style="36" bestFit="1" customWidth="1"/>
    <col min="7" max="8" width="12" style="36" bestFit="1" customWidth="1"/>
    <col min="9" max="9" width="15.140625" style="36" bestFit="1" customWidth="1"/>
    <col min="10" max="10" width="31.7109375" style="36" bestFit="1" customWidth="1"/>
    <col min="11" max="12" width="15.7109375" style="36" customWidth="1"/>
    <col min="13" max="14" width="2.7109375" style="36" customWidth="1"/>
    <col min="15" max="15" width="6" style="36" bestFit="1" customWidth="1"/>
    <col min="16" max="16" width="12" style="36" bestFit="1" customWidth="1"/>
    <col min="17" max="17" width="17.28515625" style="36" bestFit="1" customWidth="1"/>
    <col min="18" max="18" width="7" style="36" bestFit="1" customWidth="1"/>
    <col min="19" max="19" width="9.85546875" style="36" bestFit="1" customWidth="1"/>
    <col min="20" max="20" width="8.140625" style="36" bestFit="1" customWidth="1"/>
    <col min="21" max="21" width="15.140625" style="36" bestFit="1" customWidth="1"/>
    <col min="22" max="22" width="13.7109375" style="36" customWidth="1"/>
    <col min="23" max="23" width="12" style="36" bestFit="1" customWidth="1"/>
    <col min="24" max="24" width="8" style="36" bestFit="1" customWidth="1"/>
    <col min="25" max="25" width="13.5703125" style="36" bestFit="1" customWidth="1"/>
    <col min="26" max="26" width="8" style="36" bestFit="1" customWidth="1"/>
    <col min="27" max="27" width="2.7109375" style="36" customWidth="1"/>
    <col min="28" max="28" width="15.5703125" style="36" bestFit="1" customWidth="1"/>
    <col min="29" max="29" width="7.140625" style="36" bestFit="1" customWidth="1"/>
    <col min="30" max="31" width="2.7109375" style="36" customWidth="1"/>
    <col min="32" max="16384" width="9.140625" style="36"/>
  </cols>
  <sheetData>
    <row r="1" spans="2:32" s="35" customFormat="1" ht="11.25" customHeight="1" x14ac:dyDescent="0.2">
      <c r="AE1" s="36"/>
    </row>
    <row r="2" spans="2:32" s="35" customFormat="1" ht="11.25" customHeight="1" x14ac:dyDescent="0.2">
      <c r="B2" s="47"/>
      <c r="C2" s="48" t="s">
        <v>170</v>
      </c>
      <c r="D2" s="48"/>
      <c r="E2" s="48"/>
      <c r="F2" s="48"/>
      <c r="G2" s="48"/>
      <c r="H2" s="37" t="s">
        <v>48</v>
      </c>
      <c r="I2" s="23" t="s">
        <v>49</v>
      </c>
      <c r="J2" s="48"/>
      <c r="K2" s="48"/>
      <c r="L2" s="48"/>
      <c r="M2" s="48"/>
      <c r="N2" s="48"/>
      <c r="O2" s="48"/>
      <c r="P2" s="42"/>
      <c r="Q2" s="42"/>
      <c r="R2" s="42"/>
      <c r="S2" s="42"/>
      <c r="T2" s="42"/>
      <c r="U2" s="42"/>
      <c r="V2" s="42"/>
      <c r="W2" s="42"/>
      <c r="X2" s="49">
        <f>MAX(Z5:Z8)</f>
        <v>0</v>
      </c>
      <c r="Y2" s="42"/>
      <c r="Z2" s="42"/>
      <c r="AA2" s="43"/>
      <c r="AE2" s="36"/>
    </row>
    <row r="3" spans="2:32" s="35" customFormat="1" ht="22.5" customHeight="1" x14ac:dyDescent="0.2">
      <c r="B3" s="50"/>
      <c r="C3" s="37" t="s">
        <v>51</v>
      </c>
      <c r="D3" s="37" t="str">
        <f t="shared" ref="D3:D8" si="0">$C$2&amp;UPPER(Currency)&amp;$C3</f>
        <v>Mx_EURSTD</v>
      </c>
      <c r="E3" s="38" t="str">
        <f>_xll.qlRelinkableHandleYieldTermStructure(D3,,Permanent,Trigger,ObjectOverwrite)</f>
        <v>Mx_EURSTD#0002</v>
      </c>
      <c r="F3" s="39" t="str">
        <f>_xll.ohRangeRetrieveError(E3)</f>
        <v/>
      </c>
      <c r="G3" s="8"/>
      <c r="H3" s="8"/>
      <c r="I3" s="8"/>
      <c r="J3" s="8"/>
      <c r="K3" s="8"/>
      <c r="L3" s="8"/>
      <c r="M3" s="1"/>
      <c r="N3" s="1"/>
      <c r="O3" s="41" t="s">
        <v>50</v>
      </c>
      <c r="P3" s="41" t="s">
        <v>73</v>
      </c>
      <c r="Q3" s="41" t="s">
        <v>74</v>
      </c>
      <c r="R3" s="41" t="s">
        <v>75</v>
      </c>
      <c r="S3" s="41" t="s">
        <v>53</v>
      </c>
      <c r="T3" s="41" t="s">
        <v>54</v>
      </c>
      <c r="U3" s="41" t="s">
        <v>55</v>
      </c>
      <c r="V3" s="41" t="s">
        <v>56</v>
      </c>
      <c r="W3" s="41" t="s">
        <v>57</v>
      </c>
      <c r="X3" s="41" t="s">
        <v>58</v>
      </c>
      <c r="Y3" s="41" t="s">
        <v>59</v>
      </c>
      <c r="Z3" s="41"/>
      <c r="AA3" s="44"/>
      <c r="AE3" s="36"/>
    </row>
    <row r="4" spans="2:32" s="35" customFormat="1" ht="11.25" customHeight="1" x14ac:dyDescent="0.2">
      <c r="B4" s="50"/>
      <c r="C4" s="37" t="s">
        <v>60</v>
      </c>
      <c r="D4" s="37" t="str">
        <f t="shared" si="0"/>
        <v>Mx_EURON</v>
      </c>
      <c r="E4" s="38" t="str">
        <f>_xll.qlRelinkableHandleYieldTermStructure(D4,,Permanent,Trigger,ObjectOverwrite)</f>
        <v>Mx_EURON#0002</v>
      </c>
      <c r="F4" s="39" t="str">
        <f>_xll.ohRangeRetrieveError(E4)</f>
        <v/>
      </c>
      <c r="G4" s="24" t="s">
        <v>52</v>
      </c>
      <c r="H4" s="24" t="s">
        <v>52</v>
      </c>
      <c r="I4" s="24" t="str">
        <f>_xll.qlEonia(G4,E4,Permanent,Trigger,ObjectOverwrite)</f>
        <v>Eonia#0002</v>
      </c>
      <c r="J4" s="24" t="str">
        <f>_xll.qlLastFixingQuote(H4&amp;"LastFixing_Quote",I4,Permanent,Trigger,ObjectOverwrite)</f>
        <v>EoniaLastFixing_Quote#0002</v>
      </c>
      <c r="K4" s="40"/>
      <c r="L4" s="39" t="str">
        <f>_xll.ohRangeRetrieveError(J2)</f>
        <v/>
      </c>
      <c r="M4" s="1"/>
      <c r="N4" s="1"/>
      <c r="O4" s="25" t="s">
        <v>60</v>
      </c>
      <c r="P4" s="25" t="s">
        <v>61</v>
      </c>
      <c r="Q4" s="26">
        <f>$F$15</f>
        <v>42185</v>
      </c>
      <c r="R4" s="27">
        <f>G15</f>
        <v>-0.06</v>
      </c>
      <c r="S4" s="25" t="b">
        <f>IF(AND(ISNUMBER(R4),R4&lt;&gt;0%,_xll.ohTrigger(Trigger)+1),TRUE,FALSE)</f>
        <v>1</v>
      </c>
      <c r="T4" s="25" t="b">
        <f>IF($S4,_xll.qlIndexAddFixings(U4,Q4,R4/100,TRUE,ISERROR($V7)),NA())</f>
        <v>1</v>
      </c>
      <c r="U4" s="57" t="str">
        <f>I4</f>
        <v>Eonia#0002</v>
      </c>
      <c r="V4" s="25">
        <f>_xll.qlIndexFixing(U4,Q4,TRUE,S4)</f>
        <v>-1.0999000000389003E-3</v>
      </c>
      <c r="W4" s="25">
        <f>IF(T4,_xll.qlIndexFixing(U4,Q4,FALSE,S4),"-")</f>
        <v>-5.9999999999999995E-4</v>
      </c>
      <c r="X4" s="25">
        <f>V4-W4</f>
        <v>-4.9990000003890037E-4</v>
      </c>
      <c r="Y4" s="25">
        <f>_xll.qlIndexFixing(U4,Q4,TRUE,$W4)</f>
        <v>-1.0999000000389003E-3</v>
      </c>
      <c r="Z4" s="25">
        <f>IF(ISERROR(X4),0,ABS(X4))</f>
        <v>4.9990000003890037E-4</v>
      </c>
      <c r="AA4" s="44"/>
      <c r="AE4" s="36"/>
    </row>
    <row r="5" spans="2:32" s="35" customFormat="1" ht="11.25" customHeight="1" x14ac:dyDescent="0.2">
      <c r="B5" s="50"/>
      <c r="C5" s="37" t="s">
        <v>2</v>
      </c>
      <c r="D5" s="37" t="str">
        <f t="shared" si="0"/>
        <v>Mx_EUR1M</v>
      </c>
      <c r="E5" s="38" t="str">
        <f>_xll.qlRelinkableHandleYieldTermStructure(D5,,Permanent,Trigger,ObjectOverwrite)</f>
        <v>Mx_EUR1M#0002</v>
      </c>
      <c r="F5" s="39" t="str">
        <f>_xll.ohRangeRetrieveError(E5)</f>
        <v/>
      </c>
      <c r="G5" s="24" t="s">
        <v>2</v>
      </c>
      <c r="H5" s="24" t="str">
        <f>PROPER(Currency)&amp;FamilyName&amp;$G5</f>
        <v>Euribor1M</v>
      </c>
      <c r="I5" s="24" t="str">
        <f>_xll.qlEuribor(H5,G5,E5,Permanent,Trigger,ObjectOverwrite)</f>
        <v>Euribor1M#0002</v>
      </c>
      <c r="J5" s="24" t="str">
        <f>_xll.qlLastFixingQuote(H5&amp;"LastFixing_Quote",I5,Permanent,Trigger,ObjectOverwrite)</f>
        <v>Euribor1MLastFixing_Quote#0002</v>
      </c>
      <c r="K5" s="40" t="str">
        <f>_xll.ohRangeRetrieveError(I4)</f>
        <v/>
      </c>
      <c r="L5" s="39" t="str">
        <f>_xll.ohRangeRetrieveError(J3)</f>
        <v/>
      </c>
      <c r="M5" s="1"/>
      <c r="N5" s="1"/>
      <c r="O5" s="25" t="s">
        <v>2</v>
      </c>
      <c r="P5" s="25" t="str">
        <f>Currency&amp;"IBOR"&amp;$O5&amp;"D="</f>
        <v>EURIBOR1MD=</v>
      </c>
      <c r="Q5" s="26">
        <f>$F$15</f>
        <v>42185</v>
      </c>
      <c r="R5" s="27" t="e">
        <v>#N/A</v>
      </c>
      <c r="S5" s="25" t="e">
        <f>IF(AND(ISNUMBER(R5),R5&lt;&gt;0%,_xll.ohTrigger(Trigger)+1),TRUE,FALSE)</f>
        <v>#N/A</v>
      </c>
      <c r="T5" s="25" t="e">
        <f>IF($S5,_xll.qlIndexAddFixings(U5,Q5,R5/100,TRUE,ISERROR($V8)),NA())</f>
        <v>#N/A</v>
      </c>
      <c r="U5" s="57" t="str">
        <f>I5</f>
        <v>Euribor1M#0002</v>
      </c>
      <c r="V5" s="25" t="e">
        <f>_xll.qlIndexFixing(U5,Q5,TRUE,S5)</f>
        <v>#NUM!</v>
      </c>
      <c r="W5" s="25" t="e">
        <f>IF(T5,_xll.qlIndexFixing(U5,Q5,FALSE,S5),"-")</f>
        <v>#N/A</v>
      </c>
      <c r="X5" s="25" t="e">
        <f>V5-W5</f>
        <v>#NUM!</v>
      </c>
      <c r="Y5" s="25" t="e">
        <f>_xll.qlIndexFixing(U5,Q5,TRUE,$W5)</f>
        <v>#NUM!</v>
      </c>
      <c r="Z5" s="25">
        <f>IF(ISERROR(X5),0,ABS(X5))</f>
        <v>0</v>
      </c>
      <c r="AA5" s="44"/>
      <c r="AE5" s="36"/>
    </row>
    <row r="6" spans="2:32" s="35" customFormat="1" ht="11.25" customHeight="1" x14ac:dyDescent="0.2">
      <c r="B6" s="50"/>
      <c r="C6" s="37" t="s">
        <v>0</v>
      </c>
      <c r="D6" s="37" t="str">
        <f t="shared" si="0"/>
        <v>Mx_EUR3M</v>
      </c>
      <c r="E6" s="38" t="str">
        <f>_xll.qlRelinkableHandleYieldTermStructure(D6,,Permanent,Trigger,ObjectOverwrite)</f>
        <v>Mx_EUR3M#0002</v>
      </c>
      <c r="F6" s="39" t="str">
        <f>_xll.ohRangeRetrieveError(E6)</f>
        <v/>
      </c>
      <c r="G6" s="24" t="s">
        <v>0</v>
      </c>
      <c r="H6" s="24" t="str">
        <f>PROPER(Currency)&amp;FamilyName&amp;$G6</f>
        <v>Euribor3M</v>
      </c>
      <c r="I6" s="24" t="str">
        <f>_xll.qlEuribor(H6,G6,E6,Permanent,Trigger,ObjectOverwrite)</f>
        <v>Euribor3M#0002</v>
      </c>
      <c r="J6" s="24" t="str">
        <f>_xll.qlLastFixingQuote(H6&amp;"LastFixing_Quote",I6,Permanent,Trigger,ObjectOverwrite)</f>
        <v>Euribor3MLastFixing_Quote#0002</v>
      </c>
      <c r="K6" s="40" t="str">
        <f>_xll.ohRangeRetrieveError(I5)</f>
        <v/>
      </c>
      <c r="L6" s="39" t="str">
        <f>_xll.ohRangeRetrieveError(J4)</f>
        <v/>
      </c>
      <c r="M6" s="1"/>
      <c r="N6" s="1"/>
      <c r="O6" s="28" t="s">
        <v>0</v>
      </c>
      <c r="P6" s="28" t="str">
        <f>Currency&amp;"IBOR"&amp;$O6&amp;"D="</f>
        <v>EURIBOR3MD=</v>
      </c>
      <c r="Q6" s="29">
        <f>$F$15</f>
        <v>42185</v>
      </c>
      <c r="R6" s="30" t="e">
        <v>#N/A</v>
      </c>
      <c r="S6" s="28" t="e">
        <f>IF(AND(ISNUMBER(R6),R6&lt;&gt;0%,_xll.ohTrigger(Trigger)+1),TRUE,FALSE)</f>
        <v>#N/A</v>
      </c>
      <c r="T6" s="28" t="e">
        <f>IF($S6,_xll.qlIndexAddFixings(U6,Q6,R6/100,TRUE,ISERROR($V9)),NA())</f>
        <v>#N/A</v>
      </c>
      <c r="U6" s="58" t="str">
        <f>I6</f>
        <v>Euribor3M#0002</v>
      </c>
      <c r="V6" s="28" t="e">
        <f>_xll.qlIndexFixing(U6,Q6,TRUE,S6)</f>
        <v>#NUM!</v>
      </c>
      <c r="W6" s="28" t="e">
        <f>IF(T6,_xll.qlIndexFixing(U6,Q6,FALSE,S6),"-")</f>
        <v>#N/A</v>
      </c>
      <c r="X6" s="28" t="e">
        <f>V6-W6</f>
        <v>#NUM!</v>
      </c>
      <c r="Y6" s="28" t="e">
        <f>_xll.qlIndexFixing(U6,Q6,TRUE,$W6)</f>
        <v>#NUM!</v>
      </c>
      <c r="Z6" s="28">
        <f>IF(ISERROR(X6),0,ABS(X6))</f>
        <v>0</v>
      </c>
      <c r="AA6" s="44"/>
      <c r="AE6" s="36"/>
    </row>
    <row r="7" spans="2:32" s="35" customFormat="1" ht="11.25" customHeight="1" x14ac:dyDescent="0.2">
      <c r="B7" s="50"/>
      <c r="C7" s="37" t="s">
        <v>3</v>
      </c>
      <c r="D7" s="37" t="str">
        <f t="shared" si="0"/>
        <v>Mx_EUR6M</v>
      </c>
      <c r="E7" s="38" t="str">
        <f>_xll.qlRelinkableHandleYieldTermStructure(D7,,Permanent,Trigger,ObjectOverwrite)</f>
        <v>Mx_EUR6M#0002</v>
      </c>
      <c r="F7" s="39" t="str">
        <f>_xll.ohRangeRetrieveError(E7)</f>
        <v/>
      </c>
      <c r="G7" s="24" t="s">
        <v>3</v>
      </c>
      <c r="H7" s="24" t="str">
        <f>PROPER(Currency)&amp;FamilyName&amp;$G7</f>
        <v>Euribor6M</v>
      </c>
      <c r="I7" s="24" t="str">
        <f>_xll.qlEuribor(H7,G7,E7,Permanent,Trigger,ObjectOverwrite)</f>
        <v>Euribor6M#0002</v>
      </c>
      <c r="J7" s="24" t="str">
        <f>_xll.qlLastFixingQuote(H7&amp;"LastFixing_Quote",I7,Permanent,Trigger,ObjectOverwrite)</f>
        <v>Euribor6MLastFixing_Quote#0002</v>
      </c>
      <c r="K7" s="40"/>
      <c r="L7" s="39" t="str">
        <f>_xll.ohRangeRetrieveError(J5)</f>
        <v/>
      </c>
      <c r="M7" s="1"/>
      <c r="N7" s="1"/>
      <c r="O7" s="28" t="s">
        <v>3</v>
      </c>
      <c r="P7" s="28" t="str">
        <f>Currency&amp;"IBOR"&amp;$O7&amp;"D="</f>
        <v>EURIBOR6MD=</v>
      </c>
      <c r="Q7" s="29">
        <f>$F$15</f>
        <v>42185</v>
      </c>
      <c r="R7" s="30" t="e">
        <v>#N/A</v>
      </c>
      <c r="S7" s="28" t="e">
        <f>IF(AND(ISNUMBER(R7),R7&lt;&gt;0%,_xll.ohTrigger(Trigger)+1),TRUE,FALSE)</f>
        <v>#N/A</v>
      </c>
      <c r="T7" s="28" t="e">
        <f>IF($S7,_xll.qlIndexAddFixings(U7,Q7,R7/100,TRUE,ISERROR(#REF!)),NA())</f>
        <v>#N/A</v>
      </c>
      <c r="U7" s="58" t="str">
        <f>I7</f>
        <v>Euribor6M#0002</v>
      </c>
      <c r="V7" s="28" t="e">
        <f>_xll.qlIndexFixing(U7,Q7,TRUE,S7)</f>
        <v>#NUM!</v>
      </c>
      <c r="W7" s="28" t="e">
        <f>IF(T7,_xll.qlIndexFixing(U7,Q7,FALSE,S7),"-")</f>
        <v>#N/A</v>
      </c>
      <c r="X7" s="28" t="e">
        <f>V7-W7</f>
        <v>#NUM!</v>
      </c>
      <c r="Y7" s="28" t="e">
        <f>_xll.qlIndexFixing(U7,Q7,TRUE,$W7)</f>
        <v>#NUM!</v>
      </c>
      <c r="Z7" s="28">
        <f>IF(ISERROR(X7),0,ABS(X7))</f>
        <v>0</v>
      </c>
      <c r="AA7" s="44"/>
      <c r="AE7" s="36"/>
    </row>
    <row r="8" spans="2:32" s="35" customFormat="1" ht="11.25" customHeight="1" x14ac:dyDescent="0.2">
      <c r="B8" s="50"/>
      <c r="C8" s="37" t="s">
        <v>46</v>
      </c>
      <c r="D8" s="37" t="str">
        <f t="shared" si="0"/>
        <v>Mx_EUR1Y</v>
      </c>
      <c r="E8" s="38" t="str">
        <f>_xll.qlRelinkableHandleYieldTermStructure(D8,,Permanent,Trigger,ObjectOverwrite)</f>
        <v>Mx_EUR1Y#0002</v>
      </c>
      <c r="F8" s="39" t="str">
        <f>_xll.ohRangeRetrieveError(E8)</f>
        <v/>
      </c>
      <c r="G8" s="24" t="s">
        <v>46</v>
      </c>
      <c r="H8" s="24" t="str">
        <f>PROPER(Currency)&amp;FamilyName&amp;$G8</f>
        <v>Euribor1Y</v>
      </c>
      <c r="I8" s="24" t="str">
        <f>_xll.qlEuribor(H8,G8,E8,Permanent,Trigger,ObjectOverwrite)</f>
        <v>Euribor1Y#0002</v>
      </c>
      <c r="J8" s="24" t="str">
        <f>_xll.qlLastFixingQuote(H8&amp;"LastFixing_Quote",I8,Permanent,Trigger,ObjectOverwrite)</f>
        <v>Euribor1YLastFixing_Quote#0002</v>
      </c>
      <c r="K8" s="40" t="str">
        <f>_xll.ohRangeRetrieveError(I6)</f>
        <v/>
      </c>
      <c r="L8" s="39" t="str">
        <f>_xll.ohRangeRetrieveError(J6)</f>
        <v/>
      </c>
      <c r="M8" s="1"/>
      <c r="N8" s="1"/>
      <c r="O8" s="31" t="s">
        <v>46</v>
      </c>
      <c r="P8" s="31" t="str">
        <f>Currency&amp;"IBOR"&amp;$O8&amp;"D="</f>
        <v>EURIBOR1YD=</v>
      </c>
      <c r="Q8" s="32">
        <f>$F$15</f>
        <v>42185</v>
      </c>
      <c r="R8" s="33" t="e">
        <v>#N/A</v>
      </c>
      <c r="S8" s="31" t="e">
        <f>IF(AND(ISNUMBER(R8),R8&lt;&gt;0%,_xll.ohTrigger(Trigger)+1),TRUE,FALSE)</f>
        <v>#N/A</v>
      </c>
      <c r="T8" s="31" t="e">
        <f>IF($S8,_xll.qlIndexAddFixings(U8,Q8,R8/100,TRUE,ISERROR(#REF!)),NA())</f>
        <v>#N/A</v>
      </c>
      <c r="U8" s="59" t="str">
        <f>I8</f>
        <v>Euribor1Y#0002</v>
      </c>
      <c r="V8" s="31" t="e">
        <f>_xll.qlIndexFixing(U8,Q8,TRUE,S8)</f>
        <v>#NUM!</v>
      </c>
      <c r="W8" s="31" t="e">
        <f>IF(T8,_xll.qlIndexFixing(U8,Q8,FALSE,S8),"-")</f>
        <v>#N/A</v>
      </c>
      <c r="X8" s="31" t="e">
        <f>V8-W8</f>
        <v>#NUM!</v>
      </c>
      <c r="Y8" s="31" t="e">
        <f>_xll.qlIndexFixing(U8,Q8,TRUE,$W8)</f>
        <v>#NUM!</v>
      </c>
      <c r="Z8" s="31">
        <f>IF(ISERROR(X8),0,ABS(X8))</f>
        <v>0</v>
      </c>
      <c r="AA8" s="44"/>
      <c r="AE8" s="36"/>
    </row>
    <row r="9" spans="2:32" s="35" customFormat="1" ht="11.25" customHeight="1" x14ac:dyDescent="0.2">
      <c r="B9" s="51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6"/>
      <c r="AE9" s="36"/>
    </row>
    <row r="10" spans="2:32" s="35" customFormat="1" ht="11.25" customHeight="1" x14ac:dyDescent="0.2"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6"/>
      <c r="O10" s="36"/>
      <c r="AE10" s="36"/>
    </row>
    <row r="11" spans="2:32" s="35" customFormat="1" ht="11.25" customHeight="1" x14ac:dyDescent="0.2">
      <c r="B11" s="53"/>
      <c r="C11" s="53"/>
      <c r="D11" s="56"/>
      <c r="E11" s="53"/>
      <c r="F11" s="53"/>
      <c r="G11" s="53"/>
      <c r="H11" s="53"/>
      <c r="I11" s="53"/>
      <c r="J11" s="53"/>
      <c r="K11" s="54"/>
      <c r="L11" s="36"/>
      <c r="M11" s="36"/>
      <c r="AC11" s="36"/>
      <c r="AD11" s="36"/>
      <c r="AE11" s="36"/>
      <c r="AF11" s="36"/>
    </row>
    <row r="12" spans="2:32" s="35" customFormat="1" ht="22.5" customHeight="1" x14ac:dyDescent="0.2">
      <c r="B12" s="53"/>
      <c r="C12" s="37" t="s">
        <v>72</v>
      </c>
      <c r="D12" s="21" t="s">
        <v>66</v>
      </c>
      <c r="E12" s="20" t="s">
        <v>67</v>
      </c>
      <c r="F12" s="41" t="str">
        <f>_xll.RHistory(P4:P8,D12:E12,D13,,"CH:In;Fd TSREPEAT:N SORT:"&amp;"DESC",F13)</f>
        <v>Paused at 12:38:10</v>
      </c>
      <c r="G12" s="55"/>
      <c r="H12" s="55"/>
      <c r="I12" s="55"/>
      <c r="J12" s="55"/>
      <c r="L12" s="36"/>
      <c r="M12" s="36"/>
      <c r="AC12" s="36"/>
      <c r="AD12" s="36"/>
      <c r="AE12" s="36"/>
      <c r="AF12" s="36"/>
    </row>
    <row r="13" spans="2:32" s="35" customFormat="1" ht="11.25" customHeight="1" x14ac:dyDescent="0.2">
      <c r="B13" s="53"/>
      <c r="C13" s="37" t="s">
        <v>65</v>
      </c>
      <c r="D13" s="22" t="str">
        <f>"START:"&amp;D14&amp; " END:"&amp;D15&amp;" INTERVAL:1D"</f>
        <v>START:42185 END:42185 INTERVAL:1D</v>
      </c>
      <c r="E13" s="53"/>
      <c r="F13" s="37"/>
      <c r="G13" s="37" t="s">
        <v>61</v>
      </c>
      <c r="H13" s="37" t="s">
        <v>68</v>
      </c>
      <c r="I13" s="37" t="s">
        <v>69</v>
      </c>
      <c r="J13" s="37" t="s">
        <v>70</v>
      </c>
      <c r="K13" s="37" t="s">
        <v>71</v>
      </c>
      <c r="L13" s="36"/>
      <c r="M13" s="36"/>
      <c r="AC13" s="36"/>
      <c r="AD13" s="36"/>
      <c r="AE13" s="36"/>
      <c r="AF13" s="36"/>
    </row>
    <row r="14" spans="2:32" s="35" customFormat="1" ht="11.25" customHeight="1" x14ac:dyDescent="0.2">
      <c r="B14" s="53"/>
      <c r="C14" s="37" t="s">
        <v>62</v>
      </c>
      <c r="D14" s="34">
        <f>Evaluationdate</f>
        <v>42185</v>
      </c>
      <c r="E14" s="53"/>
      <c r="F14" s="37" t="s">
        <v>210</v>
      </c>
      <c r="G14" s="23" t="s">
        <v>211</v>
      </c>
      <c r="H14" s="23" t="s">
        <v>211</v>
      </c>
      <c r="I14" s="23" t="s">
        <v>211</v>
      </c>
      <c r="J14" s="23" t="s">
        <v>211</v>
      </c>
      <c r="K14" s="23" t="s">
        <v>211</v>
      </c>
      <c r="L14" s="36"/>
      <c r="M14" s="36"/>
      <c r="AC14" s="36"/>
      <c r="AD14" s="36"/>
      <c r="AE14" s="36"/>
      <c r="AF14" s="36"/>
    </row>
    <row r="15" spans="2:32" s="35" customFormat="1" ht="11.25" customHeight="1" x14ac:dyDescent="0.2">
      <c r="B15" s="53"/>
      <c r="C15" s="37" t="s">
        <v>64</v>
      </c>
      <c r="D15" s="34">
        <f>D14</f>
        <v>42185</v>
      </c>
      <c r="E15" s="53"/>
      <c r="F15" s="34">
        <v>42185</v>
      </c>
      <c r="G15" s="23">
        <v>-0.06</v>
      </c>
      <c r="H15" s="23">
        <v>-6.4000000000000001E-2</v>
      </c>
      <c r="I15" s="23">
        <v>-1.4E-2</v>
      </c>
      <c r="J15" s="23">
        <v>0.05</v>
      </c>
      <c r="K15" s="23">
        <v>0.16400000000000001</v>
      </c>
      <c r="L15" s="36"/>
      <c r="M15" s="36"/>
      <c r="AC15" s="36"/>
      <c r="AD15" s="36"/>
      <c r="AE15" s="36"/>
      <c r="AF15" s="36"/>
    </row>
    <row r="16" spans="2:32" ht="11.25" customHeight="1" x14ac:dyDescent="0.2">
      <c r="B16" s="53"/>
      <c r="C16" s="53"/>
      <c r="D16" s="53"/>
      <c r="E16" s="53"/>
      <c r="F16" s="53"/>
      <c r="G16" s="53"/>
      <c r="H16" s="53"/>
      <c r="I16" s="53"/>
      <c r="J16" s="53"/>
      <c r="K16" s="53"/>
    </row>
    <row r="17" ht="11.25" customHeight="1" x14ac:dyDescent="0.2"/>
    <row r="18" ht="11.25" customHeight="1" x14ac:dyDescent="0.2"/>
    <row r="19" ht="11.25" customHeight="1" x14ac:dyDescent="0.2"/>
    <row r="20" ht="11.25" customHeight="1" x14ac:dyDescent="0.2"/>
    <row r="23" ht="24" customHeight="1" x14ac:dyDescent="0.2"/>
    <row r="24" ht="11.25" customHeight="1" x14ac:dyDescent="0.2"/>
    <row r="25" ht="11.25" customHeight="1" x14ac:dyDescent="0.2"/>
    <row r="26" ht="11.25" customHeight="1" x14ac:dyDescent="0.2"/>
    <row r="27" ht="11.25" customHeight="1" x14ac:dyDescent="0.2"/>
    <row r="28" ht="11.25" customHeight="1" x14ac:dyDescent="0.2"/>
    <row r="29" ht="11.25" customHeight="1" x14ac:dyDescent="0.2"/>
  </sheetData>
  <conditionalFormatting sqref="X4:X8">
    <cfRule type="cellIs" dxfId="1" priority="21" stopIfTrue="1" operator="greaterThan">
      <formula>0</formula>
    </cfRule>
    <cfRule type="cellIs" dxfId="0" priority="2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G74"/>
  <sheetViews>
    <sheetView workbookViewId="0">
      <selection sqref="A1:XFD1048576"/>
    </sheetView>
  </sheetViews>
  <sheetFormatPr defaultRowHeight="11.25" x14ac:dyDescent="0.2"/>
  <cols>
    <col min="1" max="1" width="4" style="80" bestFit="1" customWidth="1"/>
    <col min="2" max="2" width="10" style="80" bestFit="1" customWidth="1"/>
    <col min="3" max="3" width="16.140625" style="80" bestFit="1" customWidth="1"/>
    <col min="4" max="4" width="10" style="80" bestFit="1" customWidth="1"/>
    <col min="5" max="5" width="4" style="80" bestFit="1" customWidth="1"/>
    <col min="6" max="7" width="2" style="80" bestFit="1" customWidth="1"/>
    <col min="8" max="8" width="11" style="80" bestFit="1" customWidth="1"/>
    <col min="9" max="9" width="2" style="80" bestFit="1" customWidth="1"/>
    <col min="10" max="10" width="2.7109375" style="80" customWidth="1"/>
    <col min="11" max="11" width="4" style="80" bestFit="1" customWidth="1"/>
    <col min="12" max="12" width="10" style="80" bestFit="1" customWidth="1"/>
    <col min="13" max="13" width="16.140625" style="80" bestFit="1" customWidth="1"/>
    <col min="14" max="14" width="10" style="80" bestFit="1" customWidth="1"/>
    <col min="15" max="15" width="4" style="80" bestFit="1" customWidth="1"/>
    <col min="16" max="17" width="2" style="80" bestFit="1" customWidth="1"/>
    <col min="18" max="18" width="11" style="80" bestFit="1" customWidth="1"/>
    <col min="19" max="19" width="2" style="80" bestFit="1" customWidth="1"/>
    <col min="20" max="20" width="2.7109375" style="80" customWidth="1"/>
    <col min="21" max="21" width="4" style="80" bestFit="1" customWidth="1"/>
    <col min="22" max="22" width="10" style="80" bestFit="1" customWidth="1"/>
    <col min="23" max="23" width="16.140625" style="80" bestFit="1" customWidth="1"/>
    <col min="24" max="24" width="10" style="80" bestFit="1" customWidth="1"/>
    <col min="25" max="25" width="4" style="80" bestFit="1" customWidth="1"/>
    <col min="26" max="27" width="2" style="80" bestFit="1" customWidth="1"/>
    <col min="28" max="28" width="11" style="80" bestFit="1" customWidth="1"/>
    <col min="29" max="29" width="2" style="80" bestFit="1" customWidth="1"/>
    <col min="30" max="30" width="2.7109375" style="80" customWidth="1"/>
    <col min="31" max="31" width="4" style="80" bestFit="1" customWidth="1"/>
    <col min="32" max="32" width="10" style="80" bestFit="1" customWidth="1"/>
    <col min="33" max="33" width="16.140625" style="80" bestFit="1" customWidth="1"/>
    <col min="34" max="34" width="10" style="80" bestFit="1" customWidth="1"/>
    <col min="35" max="35" width="4" style="80" bestFit="1" customWidth="1"/>
    <col min="36" max="37" width="2" style="80" bestFit="1" customWidth="1"/>
    <col min="38" max="38" width="11" style="80" bestFit="1" customWidth="1"/>
    <col min="39" max="39" width="2" style="80" bestFit="1" customWidth="1"/>
    <col min="40" max="40" width="2.7109375" style="80" customWidth="1"/>
    <col min="41" max="41" width="4" style="80" bestFit="1" customWidth="1"/>
    <col min="42" max="42" width="10" style="80" bestFit="1" customWidth="1"/>
    <col min="43" max="43" width="16.140625" style="80" bestFit="1" customWidth="1"/>
    <col min="44" max="44" width="10" style="80" bestFit="1" customWidth="1"/>
    <col min="45" max="45" width="4" style="80" bestFit="1" customWidth="1"/>
    <col min="46" max="47" width="2" style="80" bestFit="1" customWidth="1"/>
    <col min="48" max="48" width="11" style="80" bestFit="1" customWidth="1"/>
    <col min="49" max="49" width="2" style="80" bestFit="1" customWidth="1"/>
    <col min="50" max="50" width="2.7109375" style="80" customWidth="1"/>
    <col min="51" max="51" width="4" style="80" bestFit="1" customWidth="1"/>
    <col min="52" max="52" width="10" style="80" bestFit="1" customWidth="1"/>
    <col min="53" max="53" width="7" style="80" bestFit="1" customWidth="1"/>
    <col min="54" max="54" width="10" style="80" bestFit="1" customWidth="1"/>
    <col min="55" max="55" width="4" style="80" bestFit="1" customWidth="1"/>
    <col min="56" max="57" width="2" style="80" bestFit="1" customWidth="1"/>
    <col min="58" max="58" width="11" style="80" bestFit="1" customWidth="1"/>
    <col min="59" max="59" width="2" style="80" bestFit="1" customWidth="1"/>
    <col min="60" max="16384" width="9.140625" style="80"/>
  </cols>
  <sheetData>
    <row r="1" spans="1:59" x14ac:dyDescent="0.2">
      <c r="A1" s="223" t="s">
        <v>29</v>
      </c>
      <c r="B1" s="203" t="s">
        <v>77</v>
      </c>
      <c r="C1" s="203"/>
      <c r="D1" s="203"/>
      <c r="E1" s="203"/>
      <c r="F1" s="203"/>
      <c r="G1" s="203"/>
      <c r="H1" s="203"/>
      <c r="I1" s="202"/>
      <c r="K1" s="223" t="s">
        <v>29</v>
      </c>
      <c r="L1" s="203" t="s">
        <v>123</v>
      </c>
      <c r="M1" s="203"/>
      <c r="N1" s="203"/>
      <c r="O1" s="203"/>
      <c r="P1" s="203"/>
      <c r="Q1" s="203"/>
      <c r="R1" s="203"/>
      <c r="S1" s="202"/>
      <c r="U1" s="223" t="s">
        <v>29</v>
      </c>
      <c r="V1" s="203" t="s">
        <v>128</v>
      </c>
      <c r="W1" s="203"/>
      <c r="X1" s="203"/>
      <c r="Y1" s="203"/>
      <c r="Z1" s="203"/>
      <c r="AA1" s="203"/>
      <c r="AB1" s="203"/>
      <c r="AC1" s="202"/>
      <c r="AE1" s="223" t="s">
        <v>29</v>
      </c>
      <c r="AF1" s="203" t="s">
        <v>152</v>
      </c>
      <c r="AG1" s="203"/>
      <c r="AH1" s="203"/>
      <c r="AI1" s="203"/>
      <c r="AJ1" s="203"/>
      <c r="AK1" s="203"/>
      <c r="AL1" s="203"/>
      <c r="AM1" s="202"/>
      <c r="AO1" s="223" t="s">
        <v>29</v>
      </c>
      <c r="AP1" s="203" t="s">
        <v>131</v>
      </c>
      <c r="AQ1" s="203"/>
      <c r="AR1" s="203"/>
      <c r="AS1" s="203"/>
      <c r="AT1" s="203"/>
      <c r="AU1" s="203"/>
      <c r="AV1" s="203"/>
      <c r="AW1" s="202"/>
      <c r="AY1" s="223" t="s">
        <v>29</v>
      </c>
      <c r="AZ1" s="203" t="s">
        <v>134</v>
      </c>
      <c r="BA1" s="203"/>
      <c r="BB1" s="203"/>
      <c r="BC1" s="203"/>
      <c r="BD1" s="203"/>
      <c r="BE1" s="203"/>
      <c r="BF1" s="203"/>
      <c r="BG1" s="202"/>
    </row>
    <row r="2" spans="1:59" x14ac:dyDescent="0.2">
      <c r="A2" s="9" t="s">
        <v>41</v>
      </c>
      <c r="B2" s="226">
        <v>42185</v>
      </c>
      <c r="C2" s="9" t="s">
        <v>78</v>
      </c>
      <c r="D2" s="226">
        <v>42186</v>
      </c>
      <c r="E2" s="9" t="s">
        <v>79</v>
      </c>
      <c r="F2" s="9">
        <v>0</v>
      </c>
      <c r="G2" s="9">
        <v>0</v>
      </c>
      <c r="H2" s="224">
        <v>-0.10999</v>
      </c>
      <c r="I2" s="9">
        <v>0</v>
      </c>
      <c r="K2" s="9" t="s">
        <v>41</v>
      </c>
      <c r="L2" s="226">
        <v>42198</v>
      </c>
      <c r="M2" s="9" t="s">
        <v>124</v>
      </c>
      <c r="N2" s="226">
        <v>42199</v>
      </c>
      <c r="O2" s="9" t="s">
        <v>79</v>
      </c>
      <c r="P2" s="9">
        <v>0</v>
      </c>
      <c r="Q2" s="9">
        <v>0</v>
      </c>
      <c r="R2" s="224">
        <v>-0.1099999</v>
      </c>
      <c r="S2" s="9">
        <v>0</v>
      </c>
      <c r="U2" s="9" t="s">
        <v>41</v>
      </c>
      <c r="V2" s="226">
        <v>42185</v>
      </c>
      <c r="W2" s="9" t="s">
        <v>78</v>
      </c>
      <c r="X2" s="226">
        <v>42186</v>
      </c>
      <c r="Y2" s="9" t="s">
        <v>79</v>
      </c>
      <c r="Z2" s="9">
        <v>0</v>
      </c>
      <c r="AA2" s="9">
        <v>0</v>
      </c>
      <c r="AB2" s="224">
        <v>-0.10999</v>
      </c>
      <c r="AC2" s="9">
        <v>0</v>
      </c>
      <c r="AE2" s="9" t="s">
        <v>41</v>
      </c>
      <c r="AF2" s="226">
        <v>42185</v>
      </c>
      <c r="AG2" s="9" t="s">
        <v>153</v>
      </c>
      <c r="AH2" s="226">
        <v>42186</v>
      </c>
      <c r="AI2" s="9" t="s">
        <v>79</v>
      </c>
      <c r="AJ2" s="9">
        <v>0</v>
      </c>
      <c r="AK2" s="9">
        <v>0</v>
      </c>
      <c r="AL2" s="224">
        <v>-7.0230000000000001E-2</v>
      </c>
      <c r="AM2" s="9">
        <v>0</v>
      </c>
      <c r="AO2" s="9" t="s">
        <v>41</v>
      </c>
      <c r="AP2" s="226">
        <v>42185</v>
      </c>
      <c r="AQ2" s="9" t="s">
        <v>78</v>
      </c>
      <c r="AR2" s="226">
        <v>42186</v>
      </c>
      <c r="AS2" s="9" t="s">
        <v>79</v>
      </c>
      <c r="AT2" s="9">
        <v>0</v>
      </c>
      <c r="AU2" s="9">
        <v>0</v>
      </c>
      <c r="AV2" s="224">
        <v>-0.10999</v>
      </c>
      <c r="AW2" s="9">
        <v>0</v>
      </c>
      <c r="AY2" s="9" t="s">
        <v>41</v>
      </c>
      <c r="AZ2" s="226">
        <v>42185</v>
      </c>
      <c r="BA2" s="9" t="s">
        <v>124</v>
      </c>
      <c r="BB2" s="226">
        <v>42186</v>
      </c>
      <c r="BC2" s="9" t="s">
        <v>79</v>
      </c>
      <c r="BD2" s="9">
        <v>0</v>
      </c>
      <c r="BE2" s="9">
        <v>0</v>
      </c>
      <c r="BF2" s="224">
        <v>-0.10999</v>
      </c>
      <c r="BG2" s="9">
        <v>0</v>
      </c>
    </row>
    <row r="3" spans="1:59" x14ac:dyDescent="0.2">
      <c r="A3" s="9" t="s">
        <v>41</v>
      </c>
      <c r="B3" s="226">
        <v>42186</v>
      </c>
      <c r="C3" s="9" t="s">
        <v>78</v>
      </c>
      <c r="D3" s="226">
        <v>42187</v>
      </c>
      <c r="E3" s="9" t="s">
        <v>80</v>
      </c>
      <c r="F3" s="9">
        <v>0</v>
      </c>
      <c r="G3" s="9">
        <v>0</v>
      </c>
      <c r="H3" s="224">
        <v>-0.11</v>
      </c>
      <c r="I3" s="9">
        <v>0</v>
      </c>
      <c r="K3" s="9" t="s">
        <v>41</v>
      </c>
      <c r="L3" s="226">
        <v>42199</v>
      </c>
      <c r="M3" s="9" t="s">
        <v>124</v>
      </c>
      <c r="N3" s="226">
        <v>42200</v>
      </c>
      <c r="O3" s="9" t="s">
        <v>80</v>
      </c>
      <c r="P3" s="9">
        <v>0</v>
      </c>
      <c r="Q3" s="9">
        <v>0</v>
      </c>
      <c r="R3" s="224">
        <v>-0.11</v>
      </c>
      <c r="S3" s="9">
        <v>0</v>
      </c>
      <c r="U3" s="9" t="s">
        <v>41</v>
      </c>
      <c r="V3" s="226">
        <v>42186</v>
      </c>
      <c r="W3" s="9" t="s">
        <v>78</v>
      </c>
      <c r="X3" s="226">
        <v>42187</v>
      </c>
      <c r="Y3" s="9" t="s">
        <v>80</v>
      </c>
      <c r="Z3" s="9">
        <v>0</v>
      </c>
      <c r="AA3" s="9">
        <v>0</v>
      </c>
      <c r="AB3" s="224">
        <v>-0.11</v>
      </c>
      <c r="AC3" s="9">
        <v>0</v>
      </c>
      <c r="AE3" s="9" t="s">
        <v>41</v>
      </c>
      <c r="AF3" s="226">
        <v>42186</v>
      </c>
      <c r="AG3" s="9" t="s">
        <v>153</v>
      </c>
      <c r="AH3" s="226">
        <v>42187</v>
      </c>
      <c r="AI3" s="9" t="s">
        <v>80</v>
      </c>
      <c r="AJ3" s="9">
        <v>0</v>
      </c>
      <c r="AK3" s="9">
        <v>0</v>
      </c>
      <c r="AL3" s="224">
        <v>-7.016E-2</v>
      </c>
      <c r="AM3" s="9">
        <v>0</v>
      </c>
      <c r="AO3" s="9" t="s">
        <v>41</v>
      </c>
      <c r="AP3" s="226">
        <v>42186</v>
      </c>
      <c r="AQ3" s="9" t="s">
        <v>78</v>
      </c>
      <c r="AR3" s="226">
        <v>42187</v>
      </c>
      <c r="AS3" s="9" t="s">
        <v>80</v>
      </c>
      <c r="AT3" s="9">
        <v>0</v>
      </c>
      <c r="AU3" s="9">
        <v>0</v>
      </c>
      <c r="AV3" s="224">
        <v>-0.11</v>
      </c>
      <c r="AW3" s="9">
        <v>0</v>
      </c>
      <c r="AY3" s="9" t="s">
        <v>41</v>
      </c>
      <c r="AZ3" s="226">
        <v>42186</v>
      </c>
      <c r="BA3" s="9" t="s">
        <v>124</v>
      </c>
      <c r="BB3" s="226">
        <v>42187</v>
      </c>
      <c r="BC3" s="9" t="s">
        <v>80</v>
      </c>
      <c r="BD3" s="9">
        <v>0</v>
      </c>
      <c r="BE3" s="9">
        <v>0</v>
      </c>
      <c r="BF3" s="224">
        <v>-0.11</v>
      </c>
      <c r="BG3" s="9">
        <v>0</v>
      </c>
    </row>
    <row r="4" spans="1:59" x14ac:dyDescent="0.2">
      <c r="A4" s="9" t="s">
        <v>41</v>
      </c>
      <c r="B4" s="226">
        <v>42187</v>
      </c>
      <c r="C4" s="9" t="s">
        <v>81</v>
      </c>
      <c r="D4" s="226">
        <v>42188</v>
      </c>
      <c r="E4" s="9" t="s">
        <v>82</v>
      </c>
      <c r="F4" s="9">
        <v>0</v>
      </c>
      <c r="G4" s="9">
        <v>0</v>
      </c>
      <c r="H4" s="224">
        <v>-0.11</v>
      </c>
      <c r="I4" s="9">
        <v>0</v>
      </c>
      <c r="K4" s="9" t="s">
        <v>41</v>
      </c>
      <c r="L4" s="226">
        <v>42200</v>
      </c>
      <c r="M4" s="9" t="s">
        <v>124</v>
      </c>
      <c r="N4" s="226">
        <v>42201</v>
      </c>
      <c r="O4" s="9" t="s">
        <v>82</v>
      </c>
      <c r="P4" s="9">
        <v>0</v>
      </c>
      <c r="Q4" s="9">
        <v>0</v>
      </c>
      <c r="R4" s="224">
        <v>-0.11</v>
      </c>
      <c r="S4" s="9">
        <v>0</v>
      </c>
      <c r="U4" s="9" t="s">
        <v>41</v>
      </c>
      <c r="V4" s="226">
        <v>42187</v>
      </c>
      <c r="W4" s="9" t="s">
        <v>129</v>
      </c>
      <c r="X4" s="226">
        <v>42188</v>
      </c>
      <c r="Y4" s="9" t="s">
        <v>82</v>
      </c>
      <c r="Z4" s="9">
        <v>0</v>
      </c>
      <c r="AA4" s="9">
        <v>0</v>
      </c>
      <c r="AB4" s="224">
        <v>0.19339999999999999</v>
      </c>
      <c r="AC4" s="9">
        <v>0</v>
      </c>
      <c r="AE4" s="9" t="s">
        <v>41</v>
      </c>
      <c r="AF4" s="226">
        <v>42187</v>
      </c>
      <c r="AG4" s="9" t="s">
        <v>153</v>
      </c>
      <c r="AH4" s="226">
        <v>42188</v>
      </c>
      <c r="AI4" s="9" t="s">
        <v>82</v>
      </c>
      <c r="AJ4" s="9">
        <v>0</v>
      </c>
      <c r="AK4" s="9">
        <v>0</v>
      </c>
      <c r="AL4" s="224">
        <v>-7.009E-2</v>
      </c>
      <c r="AM4" s="9">
        <v>0</v>
      </c>
      <c r="AO4" s="9" t="s">
        <v>41</v>
      </c>
      <c r="AP4" s="226">
        <v>42187</v>
      </c>
      <c r="AQ4" s="9" t="s">
        <v>132</v>
      </c>
      <c r="AR4" s="226">
        <v>42188</v>
      </c>
      <c r="AS4" s="9" t="s">
        <v>82</v>
      </c>
      <c r="AT4" s="9">
        <v>0</v>
      </c>
      <c r="AU4" s="9">
        <v>0</v>
      </c>
      <c r="AV4" s="224">
        <v>0.14979999999999999</v>
      </c>
      <c r="AW4" s="9">
        <v>0</v>
      </c>
      <c r="AY4" s="9" t="s">
        <v>41</v>
      </c>
      <c r="AZ4" s="226">
        <v>42187</v>
      </c>
      <c r="BA4" s="9" t="s">
        <v>124</v>
      </c>
      <c r="BB4" s="226">
        <v>42188</v>
      </c>
      <c r="BC4" s="9" t="s">
        <v>82</v>
      </c>
      <c r="BD4" s="9">
        <v>0</v>
      </c>
      <c r="BE4" s="9">
        <v>0</v>
      </c>
      <c r="BF4" s="224">
        <v>-0.11</v>
      </c>
      <c r="BG4" s="9">
        <v>0</v>
      </c>
    </row>
    <row r="5" spans="1:59" x14ac:dyDescent="0.2">
      <c r="A5" s="9" t="s">
        <v>41</v>
      </c>
      <c r="B5" s="226">
        <v>42187</v>
      </c>
      <c r="C5" s="9" t="s">
        <v>81</v>
      </c>
      <c r="D5" s="226">
        <v>42194</v>
      </c>
      <c r="E5" s="9" t="s">
        <v>83</v>
      </c>
      <c r="F5" s="9">
        <v>0</v>
      </c>
      <c r="G5" s="9">
        <v>0</v>
      </c>
      <c r="H5" s="224">
        <v>-0.121</v>
      </c>
      <c r="I5" s="9">
        <v>0</v>
      </c>
      <c r="K5" s="9" t="s">
        <v>41</v>
      </c>
      <c r="L5" s="226">
        <v>42200</v>
      </c>
      <c r="M5" s="9" t="s">
        <v>124</v>
      </c>
      <c r="N5" s="226">
        <v>42207</v>
      </c>
      <c r="O5" s="9" t="s">
        <v>83</v>
      </c>
      <c r="P5" s="9">
        <v>0</v>
      </c>
      <c r="Q5" s="9">
        <v>0</v>
      </c>
      <c r="R5" s="224">
        <v>-0.1</v>
      </c>
      <c r="S5" s="9">
        <v>0</v>
      </c>
      <c r="U5" s="9" t="s">
        <v>41</v>
      </c>
      <c r="V5" s="226">
        <v>42187</v>
      </c>
      <c r="W5" s="9" t="s">
        <v>129</v>
      </c>
      <c r="X5" s="226">
        <v>42194</v>
      </c>
      <c r="Y5" s="9" t="s">
        <v>83</v>
      </c>
      <c r="Z5" s="9">
        <v>0</v>
      </c>
      <c r="AA5" s="9">
        <v>0</v>
      </c>
      <c r="AB5" s="224">
        <v>-7.8399999999999997E-2</v>
      </c>
      <c r="AC5" s="9">
        <v>0</v>
      </c>
      <c r="AE5" s="9" t="s">
        <v>41</v>
      </c>
      <c r="AF5" s="226">
        <v>42187</v>
      </c>
      <c r="AG5" s="9" t="s">
        <v>153</v>
      </c>
      <c r="AH5" s="226">
        <v>42194</v>
      </c>
      <c r="AI5" s="9" t="s">
        <v>83</v>
      </c>
      <c r="AJ5" s="9">
        <v>0</v>
      </c>
      <c r="AK5" s="9">
        <v>0</v>
      </c>
      <c r="AL5" s="224">
        <v>-6.9599999999999995E-2</v>
      </c>
      <c r="AM5" s="9">
        <v>0</v>
      </c>
      <c r="AO5" s="9" t="s">
        <v>41</v>
      </c>
      <c r="AP5" s="226">
        <v>42187</v>
      </c>
      <c r="AQ5" s="9" t="s">
        <v>132</v>
      </c>
      <c r="AR5" s="226">
        <v>42194</v>
      </c>
      <c r="AS5" s="9" t="s">
        <v>83</v>
      </c>
      <c r="AT5" s="9">
        <v>0</v>
      </c>
      <c r="AU5" s="9">
        <v>0</v>
      </c>
      <c r="AV5" s="224">
        <v>0.13880000000000001</v>
      </c>
      <c r="AW5" s="9">
        <v>0</v>
      </c>
      <c r="AY5" s="9" t="s">
        <v>41</v>
      </c>
      <c r="AZ5" s="226">
        <v>42187</v>
      </c>
      <c r="BA5" s="9" t="s">
        <v>135</v>
      </c>
      <c r="BB5" s="226">
        <v>42194</v>
      </c>
      <c r="BC5" s="9" t="s">
        <v>83</v>
      </c>
      <c r="BD5" s="9">
        <v>0</v>
      </c>
      <c r="BE5" s="9">
        <v>0</v>
      </c>
      <c r="BF5" s="224">
        <v>-0.121</v>
      </c>
      <c r="BG5" s="9">
        <v>0</v>
      </c>
    </row>
    <row r="6" spans="1:59" x14ac:dyDescent="0.2">
      <c r="A6" s="9" t="s">
        <v>41</v>
      </c>
      <c r="B6" s="226">
        <v>42187</v>
      </c>
      <c r="C6" s="9" t="s">
        <v>81</v>
      </c>
      <c r="D6" s="226">
        <v>42201</v>
      </c>
      <c r="E6" s="9" t="s">
        <v>84</v>
      </c>
      <c r="F6" s="9">
        <v>0</v>
      </c>
      <c r="G6" s="9">
        <v>0</v>
      </c>
      <c r="H6" s="224">
        <v>-0.1028</v>
      </c>
      <c r="I6" s="9">
        <v>0</v>
      </c>
      <c r="K6" s="9" t="s">
        <v>41</v>
      </c>
      <c r="L6" s="226">
        <v>42200</v>
      </c>
      <c r="M6" s="9" t="s">
        <v>124</v>
      </c>
      <c r="N6" s="226">
        <v>42214</v>
      </c>
      <c r="O6" s="9" t="s">
        <v>84</v>
      </c>
      <c r="P6" s="9">
        <v>0</v>
      </c>
      <c r="Q6" s="9">
        <v>0</v>
      </c>
      <c r="R6" s="224">
        <v>-0.09</v>
      </c>
      <c r="S6" s="9">
        <v>0</v>
      </c>
      <c r="U6" s="9" t="s">
        <v>41</v>
      </c>
      <c r="V6" s="226">
        <v>42187</v>
      </c>
      <c r="W6" s="9" t="s">
        <v>129</v>
      </c>
      <c r="X6" s="226">
        <v>42201</v>
      </c>
      <c r="Y6" s="9" t="s">
        <v>84</v>
      </c>
      <c r="Z6" s="9">
        <v>0</v>
      </c>
      <c r="AA6" s="9">
        <v>0</v>
      </c>
      <c r="AB6" s="224">
        <v>-6.1400000000000003E-2</v>
      </c>
      <c r="AC6" s="9">
        <v>0</v>
      </c>
      <c r="AE6" s="9" t="s">
        <v>41</v>
      </c>
      <c r="AF6" s="226">
        <v>42187</v>
      </c>
      <c r="AG6" s="9" t="s">
        <v>153</v>
      </c>
      <c r="AH6" s="226">
        <v>42201</v>
      </c>
      <c r="AI6" s="9" t="s">
        <v>84</v>
      </c>
      <c r="AJ6" s="9">
        <v>0</v>
      </c>
      <c r="AK6" s="9">
        <v>0</v>
      </c>
      <c r="AL6" s="224">
        <v>-6.88E-2</v>
      </c>
      <c r="AM6" s="9">
        <v>0</v>
      </c>
      <c r="AO6" s="9" t="s">
        <v>41</v>
      </c>
      <c r="AP6" s="226">
        <v>42187</v>
      </c>
      <c r="AQ6" s="9" t="s">
        <v>132</v>
      </c>
      <c r="AR6" s="226">
        <v>42201</v>
      </c>
      <c r="AS6" s="9" t="s">
        <v>84</v>
      </c>
      <c r="AT6" s="9">
        <v>0</v>
      </c>
      <c r="AU6" s="9">
        <v>0</v>
      </c>
      <c r="AV6" s="224">
        <v>0.13869999999999999</v>
      </c>
      <c r="AW6" s="9">
        <v>0</v>
      </c>
      <c r="AY6" s="9" t="s">
        <v>41</v>
      </c>
      <c r="AZ6" s="226">
        <v>42187</v>
      </c>
      <c r="BA6" s="9" t="s">
        <v>135</v>
      </c>
      <c r="BB6" s="226">
        <v>42201</v>
      </c>
      <c r="BC6" s="9" t="s">
        <v>84</v>
      </c>
      <c r="BD6" s="9">
        <v>0</v>
      </c>
      <c r="BE6" s="9">
        <v>0</v>
      </c>
      <c r="BF6" s="224">
        <v>-0.121</v>
      </c>
      <c r="BG6" s="9">
        <v>0</v>
      </c>
    </row>
    <row r="7" spans="1:59" x14ac:dyDescent="0.2">
      <c r="A7" s="9" t="s">
        <v>41</v>
      </c>
      <c r="B7" s="226">
        <v>42187</v>
      </c>
      <c r="C7" s="9" t="s">
        <v>81</v>
      </c>
      <c r="D7" s="226">
        <v>42208</v>
      </c>
      <c r="E7" s="9" t="s">
        <v>85</v>
      </c>
      <c r="F7" s="9">
        <v>0</v>
      </c>
      <c r="G7" s="9">
        <v>0</v>
      </c>
      <c r="H7" s="224">
        <v>-7.7200000000000005E-2</v>
      </c>
      <c r="I7" s="9">
        <v>0</v>
      </c>
      <c r="K7" s="9" t="s">
        <v>41</v>
      </c>
      <c r="L7" s="226">
        <v>42200</v>
      </c>
      <c r="M7" s="9" t="s">
        <v>124</v>
      </c>
      <c r="N7" s="226">
        <v>42221</v>
      </c>
      <c r="O7" s="9" t="s">
        <v>85</v>
      </c>
      <c r="P7" s="9">
        <v>0</v>
      </c>
      <c r="Q7" s="9">
        <v>0</v>
      </c>
      <c r="R7" s="224">
        <v>-0.08</v>
      </c>
      <c r="S7" s="9">
        <v>0</v>
      </c>
      <c r="U7" s="9" t="s">
        <v>41</v>
      </c>
      <c r="V7" s="226">
        <v>42187</v>
      </c>
      <c r="W7" s="9" t="s">
        <v>129</v>
      </c>
      <c r="X7" s="226">
        <v>42208</v>
      </c>
      <c r="Y7" s="9" t="s">
        <v>85</v>
      </c>
      <c r="Z7" s="9">
        <v>0</v>
      </c>
      <c r="AA7" s="9">
        <v>0</v>
      </c>
      <c r="AB7" s="224">
        <v>-5.16E-2</v>
      </c>
      <c r="AC7" s="9">
        <v>0</v>
      </c>
      <c r="AE7" s="9" t="s">
        <v>41</v>
      </c>
      <c r="AF7" s="226">
        <v>42187</v>
      </c>
      <c r="AG7" s="9" t="s">
        <v>153</v>
      </c>
      <c r="AH7" s="226">
        <v>42208</v>
      </c>
      <c r="AI7" s="9" t="s">
        <v>85</v>
      </c>
      <c r="AJ7" s="9">
        <v>0</v>
      </c>
      <c r="AK7" s="9">
        <v>0</v>
      </c>
      <c r="AL7" s="224">
        <v>-6.8099999999999994E-2</v>
      </c>
      <c r="AM7" s="9">
        <v>0</v>
      </c>
      <c r="AO7" s="9" t="s">
        <v>41</v>
      </c>
      <c r="AP7" s="226">
        <v>42187</v>
      </c>
      <c r="AQ7" s="9" t="s">
        <v>132</v>
      </c>
      <c r="AR7" s="226">
        <v>42208</v>
      </c>
      <c r="AS7" s="9" t="s">
        <v>85</v>
      </c>
      <c r="AT7" s="9">
        <v>0</v>
      </c>
      <c r="AU7" s="9">
        <v>0</v>
      </c>
      <c r="AV7" s="224">
        <v>0.13869999999999999</v>
      </c>
      <c r="AW7" s="9">
        <v>0</v>
      </c>
      <c r="AY7" s="9" t="s">
        <v>41</v>
      </c>
      <c r="AZ7" s="226">
        <v>42187</v>
      </c>
      <c r="BA7" s="9" t="s">
        <v>135</v>
      </c>
      <c r="BB7" s="226">
        <v>42208</v>
      </c>
      <c r="BC7" s="9" t="s">
        <v>85</v>
      </c>
      <c r="BD7" s="9">
        <v>0</v>
      </c>
      <c r="BE7" s="9">
        <v>0</v>
      </c>
      <c r="BF7" s="224">
        <v>-0.121</v>
      </c>
      <c r="BG7" s="9">
        <v>0</v>
      </c>
    </row>
    <row r="8" spans="1:59" x14ac:dyDescent="0.2">
      <c r="A8" s="9" t="s">
        <v>41</v>
      </c>
      <c r="B8" s="226">
        <v>42187</v>
      </c>
      <c r="C8" s="9" t="s">
        <v>81</v>
      </c>
      <c r="D8" s="226">
        <v>42219</v>
      </c>
      <c r="E8" s="9" t="s">
        <v>2</v>
      </c>
      <c r="F8" s="9">
        <v>0</v>
      </c>
      <c r="G8" s="9">
        <v>0</v>
      </c>
      <c r="H8" s="224">
        <v>-3.4099999999999998E-2</v>
      </c>
      <c r="I8" s="9">
        <v>0</v>
      </c>
      <c r="K8" s="9" t="s">
        <v>41</v>
      </c>
      <c r="L8" s="226">
        <v>42200</v>
      </c>
      <c r="M8" s="9" t="s">
        <v>124</v>
      </c>
      <c r="N8" s="226">
        <v>42233</v>
      </c>
      <c r="O8" s="9" t="s">
        <v>2</v>
      </c>
      <c r="P8" s="9">
        <v>0</v>
      </c>
      <c r="Q8" s="9">
        <v>0</v>
      </c>
      <c r="R8" s="224">
        <v>-0.06</v>
      </c>
      <c r="S8" s="9">
        <v>0</v>
      </c>
      <c r="U8" s="9" t="s">
        <v>41</v>
      </c>
      <c r="V8" s="226">
        <v>42187</v>
      </c>
      <c r="W8" s="9" t="s">
        <v>129</v>
      </c>
      <c r="X8" s="226">
        <v>42219</v>
      </c>
      <c r="Y8" s="9" t="s">
        <v>2</v>
      </c>
      <c r="Z8" s="9">
        <v>0</v>
      </c>
      <c r="AA8" s="9">
        <v>0</v>
      </c>
      <c r="AB8" s="224">
        <v>-3.3300000000000003E-2</v>
      </c>
      <c r="AC8" s="9">
        <v>0</v>
      </c>
      <c r="AE8" s="9" t="s">
        <v>41</v>
      </c>
      <c r="AF8" s="226">
        <v>42187</v>
      </c>
      <c r="AG8" s="9" t="s">
        <v>153</v>
      </c>
      <c r="AH8" s="226">
        <v>42219</v>
      </c>
      <c r="AI8" s="9" t="s">
        <v>2</v>
      </c>
      <c r="AJ8" s="9">
        <v>0</v>
      </c>
      <c r="AK8" s="9">
        <v>0</v>
      </c>
      <c r="AL8" s="224">
        <v>-6.4000000000000001E-2</v>
      </c>
      <c r="AM8" s="9">
        <v>0</v>
      </c>
      <c r="AO8" s="9" t="s">
        <v>41</v>
      </c>
      <c r="AP8" s="226">
        <v>42187</v>
      </c>
      <c r="AQ8" s="9" t="s">
        <v>132</v>
      </c>
      <c r="AR8" s="226">
        <v>42219</v>
      </c>
      <c r="AS8" s="9" t="s">
        <v>2</v>
      </c>
      <c r="AT8" s="9">
        <v>0</v>
      </c>
      <c r="AU8" s="9">
        <v>0</v>
      </c>
      <c r="AV8" s="224">
        <v>0.14169999999999999</v>
      </c>
      <c r="AW8" s="9">
        <v>0</v>
      </c>
      <c r="AY8" s="9" t="s">
        <v>41</v>
      </c>
      <c r="AZ8" s="226">
        <v>42187</v>
      </c>
      <c r="BA8" s="9" t="s">
        <v>135</v>
      </c>
      <c r="BB8" s="226">
        <v>42219</v>
      </c>
      <c r="BC8" s="9" t="s">
        <v>2</v>
      </c>
      <c r="BD8" s="9">
        <v>0</v>
      </c>
      <c r="BE8" s="9">
        <v>0</v>
      </c>
      <c r="BF8" s="224">
        <v>-0.11799999999999999</v>
      </c>
      <c r="BG8" s="9">
        <v>0</v>
      </c>
    </row>
    <row r="9" spans="1:59" x14ac:dyDescent="0.2">
      <c r="A9" s="9" t="s">
        <v>41</v>
      </c>
      <c r="B9" s="226">
        <v>42187</v>
      </c>
      <c r="C9" s="9" t="s">
        <v>81</v>
      </c>
      <c r="D9" s="226">
        <v>42249</v>
      </c>
      <c r="E9" s="9" t="s">
        <v>86</v>
      </c>
      <c r="F9" s="9">
        <v>0</v>
      </c>
      <c r="G9" s="9">
        <v>0</v>
      </c>
      <c r="H9" s="224">
        <v>-3.15E-2</v>
      </c>
      <c r="I9" s="9">
        <v>0</v>
      </c>
      <c r="K9" s="9" t="s">
        <v>41</v>
      </c>
      <c r="L9" s="226">
        <v>42200</v>
      </c>
      <c r="M9" s="9" t="s">
        <v>124</v>
      </c>
      <c r="N9" s="226">
        <v>42262</v>
      </c>
      <c r="O9" s="9" t="s">
        <v>86</v>
      </c>
      <c r="P9" s="9">
        <v>0</v>
      </c>
      <c r="Q9" s="9">
        <v>0</v>
      </c>
      <c r="R9" s="224">
        <v>-0.03</v>
      </c>
      <c r="S9" s="9">
        <v>0</v>
      </c>
      <c r="T9" s="200"/>
      <c r="U9" s="9" t="s">
        <v>41</v>
      </c>
      <c r="V9" s="226">
        <v>42187</v>
      </c>
      <c r="W9" s="9" t="s">
        <v>129</v>
      </c>
      <c r="X9" s="226">
        <v>42249</v>
      </c>
      <c r="Y9" s="9" t="s">
        <v>86</v>
      </c>
      <c r="Z9" s="9">
        <v>0</v>
      </c>
      <c r="AA9" s="9">
        <v>0</v>
      </c>
      <c r="AB9" s="224">
        <v>-7.7000000000000002E-3</v>
      </c>
      <c r="AC9" s="9">
        <v>0</v>
      </c>
      <c r="AE9" s="9" t="s">
        <v>40</v>
      </c>
      <c r="AF9" s="226">
        <v>42187</v>
      </c>
      <c r="AG9" s="9" t="s">
        <v>253</v>
      </c>
      <c r="AH9" s="226">
        <v>42249</v>
      </c>
      <c r="AI9" s="9" t="s">
        <v>86</v>
      </c>
      <c r="AJ9" s="9">
        <v>0</v>
      </c>
      <c r="AK9" s="9">
        <v>0</v>
      </c>
      <c r="AL9" s="224">
        <v>-6.4000000000000001E-2</v>
      </c>
      <c r="AM9" s="9">
        <v>0</v>
      </c>
      <c r="AO9" s="9" t="s">
        <v>41</v>
      </c>
      <c r="AP9" s="226">
        <v>42187</v>
      </c>
      <c r="AQ9" s="9" t="s">
        <v>132</v>
      </c>
      <c r="AR9" s="226">
        <v>42249</v>
      </c>
      <c r="AS9" s="9" t="s">
        <v>86</v>
      </c>
      <c r="AT9" s="9">
        <v>0</v>
      </c>
      <c r="AU9" s="9">
        <v>0</v>
      </c>
      <c r="AV9" s="224">
        <v>0.1386</v>
      </c>
      <c r="AW9" s="9">
        <v>0</v>
      </c>
      <c r="AY9" s="9" t="s">
        <v>41</v>
      </c>
      <c r="AZ9" s="226">
        <v>42187</v>
      </c>
      <c r="BA9" s="9" t="s">
        <v>135</v>
      </c>
      <c r="BB9" s="226">
        <v>42249</v>
      </c>
      <c r="BC9" s="9" t="s">
        <v>86</v>
      </c>
      <c r="BD9" s="9">
        <v>0</v>
      </c>
      <c r="BE9" s="9">
        <v>0</v>
      </c>
      <c r="BF9" s="224">
        <v>-0.121</v>
      </c>
      <c r="BG9" s="9">
        <v>0</v>
      </c>
    </row>
    <row r="10" spans="1:59" x14ac:dyDescent="0.2">
      <c r="A10" s="9" t="s">
        <v>41</v>
      </c>
      <c r="B10" s="226">
        <v>42187</v>
      </c>
      <c r="C10" s="9" t="s">
        <v>81</v>
      </c>
      <c r="D10" s="226">
        <v>42279</v>
      </c>
      <c r="E10" s="9" t="s">
        <v>0</v>
      </c>
      <c r="F10" s="9">
        <v>0</v>
      </c>
      <c r="G10" s="9">
        <v>0</v>
      </c>
      <c r="H10" s="224">
        <v>-1.35E-2</v>
      </c>
      <c r="I10" s="9">
        <v>0</v>
      </c>
      <c r="K10" s="9" t="s">
        <v>41</v>
      </c>
      <c r="L10" s="226">
        <v>42200</v>
      </c>
      <c r="M10" s="9" t="s">
        <v>124</v>
      </c>
      <c r="N10" s="226">
        <v>42292</v>
      </c>
      <c r="O10" s="9" t="s">
        <v>0</v>
      </c>
      <c r="P10" s="9">
        <v>0</v>
      </c>
      <c r="Q10" s="9">
        <v>0</v>
      </c>
      <c r="R10" s="224">
        <v>-0.01</v>
      </c>
      <c r="S10" s="9">
        <v>0</v>
      </c>
      <c r="U10" s="9" t="s">
        <v>41</v>
      </c>
      <c r="V10" s="226">
        <v>42187</v>
      </c>
      <c r="W10" s="9" t="s">
        <v>129</v>
      </c>
      <c r="X10" s="226">
        <v>42279</v>
      </c>
      <c r="Y10" s="9" t="s">
        <v>0</v>
      </c>
      <c r="Z10" s="9">
        <v>0</v>
      </c>
      <c r="AA10" s="9">
        <v>0</v>
      </c>
      <c r="AB10" s="224">
        <v>8.2000000000000007E-3</v>
      </c>
      <c r="AC10" s="9">
        <v>0</v>
      </c>
      <c r="AE10" s="9" t="s">
        <v>40</v>
      </c>
      <c r="AF10" s="226">
        <v>42187</v>
      </c>
      <c r="AG10" s="9" t="s">
        <v>253</v>
      </c>
      <c r="AH10" s="226">
        <v>42279</v>
      </c>
      <c r="AI10" s="9" t="s">
        <v>0</v>
      </c>
      <c r="AJ10" s="9">
        <v>0</v>
      </c>
      <c r="AK10" s="9">
        <v>0</v>
      </c>
      <c r="AL10" s="224">
        <v>-6.2E-2</v>
      </c>
      <c r="AM10" s="9">
        <v>0</v>
      </c>
      <c r="AO10" s="9" t="s">
        <v>41</v>
      </c>
      <c r="AP10" s="226">
        <v>42187</v>
      </c>
      <c r="AQ10" s="9" t="s">
        <v>132</v>
      </c>
      <c r="AR10" s="226">
        <v>42279</v>
      </c>
      <c r="AS10" s="9" t="s">
        <v>0</v>
      </c>
      <c r="AT10" s="9">
        <v>0</v>
      </c>
      <c r="AU10" s="9">
        <v>0</v>
      </c>
      <c r="AV10" s="224">
        <v>0.1396</v>
      </c>
      <c r="AW10" s="9">
        <v>0</v>
      </c>
      <c r="AY10" s="9" t="s">
        <v>41</v>
      </c>
      <c r="AZ10" s="226">
        <v>42187</v>
      </c>
      <c r="BA10" s="9" t="s">
        <v>135</v>
      </c>
      <c r="BB10" s="226">
        <v>42279</v>
      </c>
      <c r="BC10" s="9" t="s">
        <v>0</v>
      </c>
      <c r="BD10" s="9">
        <v>0</v>
      </c>
      <c r="BE10" s="9">
        <v>0</v>
      </c>
      <c r="BF10" s="224">
        <v>-0.12</v>
      </c>
      <c r="BG10" s="9">
        <v>0</v>
      </c>
    </row>
    <row r="11" spans="1:59" x14ac:dyDescent="0.2">
      <c r="A11" s="9" t="s">
        <v>41</v>
      </c>
      <c r="B11" s="226">
        <v>42187</v>
      </c>
      <c r="C11" s="9" t="s">
        <v>81</v>
      </c>
      <c r="D11" s="226">
        <v>42310</v>
      </c>
      <c r="E11" s="9" t="s">
        <v>87</v>
      </c>
      <c r="F11" s="9">
        <v>0</v>
      </c>
      <c r="G11" s="9">
        <v>0</v>
      </c>
      <c r="H11" s="224">
        <v>-7.4000000000000003E-3</v>
      </c>
      <c r="I11" s="9">
        <v>0</v>
      </c>
      <c r="K11" s="9" t="s">
        <v>41</v>
      </c>
      <c r="L11" s="226">
        <v>42200</v>
      </c>
      <c r="M11" s="9" t="s">
        <v>124</v>
      </c>
      <c r="N11" s="226">
        <v>42324</v>
      </c>
      <c r="O11" s="9" t="s">
        <v>87</v>
      </c>
      <c r="P11" s="9">
        <v>0</v>
      </c>
      <c r="Q11" s="9">
        <v>0</v>
      </c>
      <c r="R11" s="224">
        <v>0.02</v>
      </c>
      <c r="S11" s="9">
        <v>0</v>
      </c>
      <c r="U11" s="9" t="s">
        <v>41</v>
      </c>
      <c r="V11" s="226">
        <v>42187</v>
      </c>
      <c r="W11" s="9" t="s">
        <v>129</v>
      </c>
      <c r="X11" s="226">
        <v>42310</v>
      </c>
      <c r="Y11" s="9" t="s">
        <v>87</v>
      </c>
      <c r="Z11" s="9">
        <v>0</v>
      </c>
      <c r="AA11" s="9">
        <v>0</v>
      </c>
      <c r="AB11" s="224">
        <v>2.6599999999999999E-2</v>
      </c>
      <c r="AC11" s="9">
        <v>0</v>
      </c>
      <c r="AE11" s="9" t="s">
        <v>40</v>
      </c>
      <c r="AF11" s="226">
        <v>42187</v>
      </c>
      <c r="AG11" s="9" t="s">
        <v>253</v>
      </c>
      <c r="AH11" s="226">
        <v>42310</v>
      </c>
      <c r="AI11" s="9" t="s">
        <v>87</v>
      </c>
      <c r="AJ11" s="9">
        <v>0</v>
      </c>
      <c r="AK11" s="9">
        <v>0</v>
      </c>
      <c r="AL11" s="224">
        <v>-0.06</v>
      </c>
      <c r="AM11" s="9">
        <v>0</v>
      </c>
      <c r="AO11" s="9" t="s">
        <v>41</v>
      </c>
      <c r="AP11" s="226">
        <v>42187</v>
      </c>
      <c r="AQ11" s="9" t="s">
        <v>132</v>
      </c>
      <c r="AR11" s="226">
        <v>42310</v>
      </c>
      <c r="AS11" s="9" t="s">
        <v>87</v>
      </c>
      <c r="AT11" s="9">
        <v>0</v>
      </c>
      <c r="AU11" s="9">
        <v>0</v>
      </c>
      <c r="AV11" s="224">
        <v>0.1396</v>
      </c>
      <c r="AW11" s="9">
        <v>0</v>
      </c>
      <c r="AY11" s="9" t="s">
        <v>41</v>
      </c>
      <c r="AZ11" s="226">
        <v>42187</v>
      </c>
      <c r="BA11" s="9" t="s">
        <v>135</v>
      </c>
      <c r="BB11" s="226">
        <v>42310</v>
      </c>
      <c r="BC11" s="9" t="s">
        <v>87</v>
      </c>
      <c r="BD11" s="9">
        <v>0</v>
      </c>
      <c r="BE11" s="9">
        <v>0</v>
      </c>
      <c r="BF11" s="224">
        <v>-0.12</v>
      </c>
      <c r="BG11" s="9">
        <v>0</v>
      </c>
    </row>
    <row r="12" spans="1:59" x14ac:dyDescent="0.2">
      <c r="A12" s="9" t="s">
        <v>41</v>
      </c>
      <c r="B12" s="226">
        <v>42187</v>
      </c>
      <c r="C12" s="9" t="s">
        <v>81</v>
      </c>
      <c r="D12" s="226">
        <v>42340</v>
      </c>
      <c r="E12" s="9" t="s">
        <v>88</v>
      </c>
      <c r="F12" s="9">
        <v>0</v>
      </c>
      <c r="G12" s="9">
        <v>0</v>
      </c>
      <c r="H12" s="224">
        <v>-5.7999999999999996E-3</v>
      </c>
      <c r="I12" s="9">
        <v>0</v>
      </c>
      <c r="K12" s="9" t="s">
        <v>41</v>
      </c>
      <c r="L12" s="226">
        <v>42200</v>
      </c>
      <c r="M12" s="9" t="s">
        <v>124</v>
      </c>
      <c r="N12" s="226">
        <v>42353</v>
      </c>
      <c r="O12" s="9" t="s">
        <v>88</v>
      </c>
      <c r="P12" s="9">
        <v>0</v>
      </c>
      <c r="Q12" s="9">
        <v>0</v>
      </c>
      <c r="R12" s="224">
        <v>0.04</v>
      </c>
      <c r="S12" s="9">
        <v>0</v>
      </c>
      <c r="U12" s="9" t="s">
        <v>41</v>
      </c>
      <c r="V12" s="226">
        <v>42187</v>
      </c>
      <c r="W12" s="9" t="s">
        <v>129</v>
      </c>
      <c r="X12" s="226">
        <v>42340</v>
      </c>
      <c r="Y12" s="9" t="s">
        <v>88</v>
      </c>
      <c r="Z12" s="9">
        <v>0</v>
      </c>
      <c r="AA12" s="9">
        <v>0</v>
      </c>
      <c r="AB12" s="224">
        <v>3.95E-2</v>
      </c>
      <c r="AC12" s="9">
        <v>0</v>
      </c>
      <c r="AE12" s="9" t="s">
        <v>40</v>
      </c>
      <c r="AF12" s="226">
        <v>42187</v>
      </c>
      <c r="AG12" s="9" t="s">
        <v>253</v>
      </c>
      <c r="AH12" s="226">
        <v>42340</v>
      </c>
      <c r="AI12" s="9" t="s">
        <v>88</v>
      </c>
      <c r="AJ12" s="9">
        <v>0</v>
      </c>
      <c r="AK12" s="9">
        <v>0</v>
      </c>
      <c r="AL12" s="224">
        <v>-6.2E-2</v>
      </c>
      <c r="AM12" s="9">
        <v>0</v>
      </c>
      <c r="AO12" s="9" t="s">
        <v>41</v>
      </c>
      <c r="AP12" s="226">
        <v>42187</v>
      </c>
      <c r="AQ12" s="9" t="s">
        <v>132</v>
      </c>
      <c r="AR12" s="226">
        <v>42340</v>
      </c>
      <c r="AS12" s="9" t="s">
        <v>88</v>
      </c>
      <c r="AT12" s="9">
        <v>0</v>
      </c>
      <c r="AU12" s="9">
        <v>0</v>
      </c>
      <c r="AV12" s="224">
        <v>0.1366</v>
      </c>
      <c r="AW12" s="9">
        <v>0</v>
      </c>
      <c r="AY12" s="9" t="s">
        <v>41</v>
      </c>
      <c r="AZ12" s="226">
        <v>42187</v>
      </c>
      <c r="BA12" s="9" t="s">
        <v>135</v>
      </c>
      <c r="BB12" s="226">
        <v>42340</v>
      </c>
      <c r="BC12" s="9" t="s">
        <v>88</v>
      </c>
      <c r="BD12" s="9">
        <v>0</v>
      </c>
      <c r="BE12" s="9">
        <v>0</v>
      </c>
      <c r="BF12" s="224">
        <v>-0.123</v>
      </c>
      <c r="BG12" s="9">
        <v>0</v>
      </c>
    </row>
    <row r="13" spans="1:59" x14ac:dyDescent="0.2">
      <c r="A13" s="9" t="s">
        <v>41</v>
      </c>
      <c r="B13" s="226">
        <v>42187</v>
      </c>
      <c r="C13" s="9" t="s">
        <v>81</v>
      </c>
      <c r="D13" s="226">
        <v>42373</v>
      </c>
      <c r="E13" s="9" t="s">
        <v>3</v>
      </c>
      <c r="F13" s="9">
        <v>0</v>
      </c>
      <c r="G13" s="9">
        <v>0</v>
      </c>
      <c r="H13" s="224">
        <v>2.2000000000000001E-3</v>
      </c>
      <c r="I13" s="9">
        <v>0</v>
      </c>
      <c r="K13" s="9" t="s">
        <v>41</v>
      </c>
      <c r="L13" s="226">
        <v>42200</v>
      </c>
      <c r="M13" s="9" t="s">
        <v>124</v>
      </c>
      <c r="N13" s="226">
        <v>42384</v>
      </c>
      <c r="O13" s="9" t="s">
        <v>3</v>
      </c>
      <c r="P13" s="9">
        <v>0</v>
      </c>
      <c r="Q13" s="9">
        <v>0</v>
      </c>
      <c r="R13" s="224">
        <v>0.06</v>
      </c>
      <c r="S13" s="9">
        <v>0</v>
      </c>
      <c r="U13" s="9" t="s">
        <v>41</v>
      </c>
      <c r="V13" s="226">
        <v>42187</v>
      </c>
      <c r="W13" s="9" t="s">
        <v>129</v>
      </c>
      <c r="X13" s="226">
        <v>42373</v>
      </c>
      <c r="Y13" s="9" t="s">
        <v>3</v>
      </c>
      <c r="Z13" s="9">
        <v>0</v>
      </c>
      <c r="AA13" s="9">
        <v>0</v>
      </c>
      <c r="AB13" s="224">
        <v>4.9599999999999998E-2</v>
      </c>
      <c r="AC13" s="9">
        <v>0</v>
      </c>
      <c r="AE13" s="9" t="s">
        <v>40</v>
      </c>
      <c r="AF13" s="226">
        <v>42187</v>
      </c>
      <c r="AG13" s="9" t="s">
        <v>253</v>
      </c>
      <c r="AH13" s="226">
        <v>42373</v>
      </c>
      <c r="AI13" s="9" t="s">
        <v>3</v>
      </c>
      <c r="AJ13" s="9">
        <v>0</v>
      </c>
      <c r="AK13" s="9">
        <v>0</v>
      </c>
      <c r="AL13" s="224">
        <v>-5.8000000000000003E-2</v>
      </c>
      <c r="AM13" s="9">
        <v>0</v>
      </c>
      <c r="AO13" s="9" t="s">
        <v>41</v>
      </c>
      <c r="AP13" s="226">
        <v>42187</v>
      </c>
      <c r="AQ13" s="9" t="s">
        <v>132</v>
      </c>
      <c r="AR13" s="226">
        <v>42373</v>
      </c>
      <c r="AS13" s="9" t="s">
        <v>3</v>
      </c>
      <c r="AT13" s="9">
        <v>0</v>
      </c>
      <c r="AU13" s="9">
        <v>0</v>
      </c>
      <c r="AV13" s="224">
        <v>0.1396</v>
      </c>
      <c r="AW13" s="9">
        <v>0</v>
      </c>
      <c r="AY13" s="9" t="s">
        <v>41</v>
      </c>
      <c r="AZ13" s="226">
        <v>42187</v>
      </c>
      <c r="BA13" s="9" t="s">
        <v>135</v>
      </c>
      <c r="BB13" s="226">
        <v>42373</v>
      </c>
      <c r="BC13" s="9" t="s">
        <v>3</v>
      </c>
      <c r="BD13" s="9">
        <v>0</v>
      </c>
      <c r="BE13" s="9">
        <v>0</v>
      </c>
      <c r="BF13" s="224">
        <v>-0.12</v>
      </c>
      <c r="BG13" s="9">
        <v>0</v>
      </c>
    </row>
    <row r="14" spans="1:59" x14ac:dyDescent="0.2">
      <c r="A14" s="9" t="s">
        <v>41</v>
      </c>
      <c r="B14" s="226">
        <v>42187</v>
      </c>
      <c r="C14" s="9" t="s">
        <v>81</v>
      </c>
      <c r="D14" s="226">
        <v>42402</v>
      </c>
      <c r="E14" s="9" t="s">
        <v>89</v>
      </c>
      <c r="F14" s="9">
        <v>0</v>
      </c>
      <c r="G14" s="9">
        <v>0</v>
      </c>
      <c r="H14" s="224">
        <v>3.5999999999999999E-3</v>
      </c>
      <c r="I14" s="9">
        <v>0</v>
      </c>
      <c r="K14" s="9" t="s">
        <v>41</v>
      </c>
      <c r="L14" s="226">
        <v>42200</v>
      </c>
      <c r="M14" s="9" t="s">
        <v>124</v>
      </c>
      <c r="N14" s="226">
        <v>42415</v>
      </c>
      <c r="O14" s="9" t="s">
        <v>89</v>
      </c>
      <c r="P14" s="9">
        <v>0</v>
      </c>
      <c r="Q14" s="9">
        <v>0</v>
      </c>
      <c r="R14" s="224">
        <v>0.09</v>
      </c>
      <c r="S14" s="9">
        <v>0</v>
      </c>
      <c r="U14" s="9" t="s">
        <v>41</v>
      </c>
      <c r="V14" s="226">
        <v>42187</v>
      </c>
      <c r="W14" s="9" t="s">
        <v>129</v>
      </c>
      <c r="X14" s="226">
        <v>42402</v>
      </c>
      <c r="Y14" s="9" t="s">
        <v>89</v>
      </c>
      <c r="Z14" s="9">
        <v>0</v>
      </c>
      <c r="AA14" s="9">
        <v>0</v>
      </c>
      <c r="AB14" s="224">
        <v>5.2900000000000003E-2</v>
      </c>
      <c r="AC14" s="9">
        <v>0</v>
      </c>
      <c r="AE14" s="9" t="s">
        <v>40</v>
      </c>
      <c r="AF14" s="226">
        <v>42187</v>
      </c>
      <c r="AG14" s="9" t="s">
        <v>253</v>
      </c>
      <c r="AH14" s="226">
        <v>42402</v>
      </c>
      <c r="AI14" s="9" t="s">
        <v>89</v>
      </c>
      <c r="AJ14" s="9">
        <v>0</v>
      </c>
      <c r="AK14" s="9">
        <v>0</v>
      </c>
      <c r="AL14" s="224">
        <v>-6.2E-2</v>
      </c>
      <c r="AM14" s="9">
        <v>0</v>
      </c>
      <c r="AO14" s="9" t="s">
        <v>41</v>
      </c>
      <c r="AP14" s="226">
        <v>42187</v>
      </c>
      <c r="AQ14" s="9" t="s">
        <v>132</v>
      </c>
      <c r="AR14" s="226">
        <v>42402</v>
      </c>
      <c r="AS14" s="9" t="s">
        <v>89</v>
      </c>
      <c r="AT14" s="9">
        <v>0</v>
      </c>
      <c r="AU14" s="9">
        <v>0</v>
      </c>
      <c r="AV14" s="224">
        <v>0.1366</v>
      </c>
      <c r="AW14" s="9">
        <v>0</v>
      </c>
      <c r="AY14" s="9" t="s">
        <v>41</v>
      </c>
      <c r="AZ14" s="226">
        <v>42187</v>
      </c>
      <c r="BA14" s="9" t="s">
        <v>135</v>
      </c>
      <c r="BB14" s="226">
        <v>42402</v>
      </c>
      <c r="BC14" s="9" t="s">
        <v>89</v>
      </c>
      <c r="BD14" s="9">
        <v>0</v>
      </c>
      <c r="BE14" s="9">
        <v>0</v>
      </c>
      <c r="BF14" s="224">
        <v>-0.124</v>
      </c>
      <c r="BG14" s="9">
        <v>0</v>
      </c>
    </row>
    <row r="15" spans="1:59" x14ac:dyDescent="0.2">
      <c r="A15" s="9" t="s">
        <v>41</v>
      </c>
      <c r="B15" s="226">
        <v>42187</v>
      </c>
      <c r="C15" s="9" t="s">
        <v>81</v>
      </c>
      <c r="D15" s="226">
        <v>42431</v>
      </c>
      <c r="E15" s="9" t="s">
        <v>136</v>
      </c>
      <c r="F15" s="9">
        <v>0</v>
      </c>
      <c r="G15" s="9">
        <v>0</v>
      </c>
      <c r="H15" s="224">
        <v>5.5999999999999999E-3</v>
      </c>
      <c r="I15" s="9">
        <v>0</v>
      </c>
      <c r="K15" s="9" t="s">
        <v>41</v>
      </c>
      <c r="L15" s="226">
        <v>42200</v>
      </c>
      <c r="M15" s="9" t="s">
        <v>124</v>
      </c>
      <c r="N15" s="226">
        <v>42444</v>
      </c>
      <c r="O15" s="9" t="s">
        <v>136</v>
      </c>
      <c r="P15" s="9">
        <v>0</v>
      </c>
      <c r="Q15" s="9">
        <v>0</v>
      </c>
      <c r="R15" s="224">
        <v>0.11</v>
      </c>
      <c r="S15" s="9">
        <v>0</v>
      </c>
      <c r="U15" s="9" t="s">
        <v>41</v>
      </c>
      <c r="V15" s="226">
        <v>42187</v>
      </c>
      <c r="W15" s="9" t="s">
        <v>129</v>
      </c>
      <c r="X15" s="226">
        <v>42431</v>
      </c>
      <c r="Y15" s="9" t="s">
        <v>136</v>
      </c>
      <c r="Z15" s="9">
        <v>0</v>
      </c>
      <c r="AA15" s="9">
        <v>0</v>
      </c>
      <c r="AB15" s="224">
        <v>5.4800000000000001E-2</v>
      </c>
      <c r="AC15" s="9">
        <v>0</v>
      </c>
      <c r="AE15" s="9" t="s">
        <v>40</v>
      </c>
      <c r="AF15" s="226">
        <v>42187</v>
      </c>
      <c r="AG15" s="9" t="s">
        <v>253</v>
      </c>
      <c r="AH15" s="226">
        <v>42431</v>
      </c>
      <c r="AI15" s="9" t="s">
        <v>136</v>
      </c>
      <c r="AJ15" s="9">
        <v>0</v>
      </c>
      <c r="AK15" s="9">
        <v>0</v>
      </c>
      <c r="AL15" s="224">
        <v>-6.2010000000000003E-2</v>
      </c>
      <c r="AM15" s="9">
        <v>0</v>
      </c>
      <c r="AO15" s="9" t="s">
        <v>41</v>
      </c>
      <c r="AP15" s="226">
        <v>42187</v>
      </c>
      <c r="AQ15" s="9" t="s">
        <v>132</v>
      </c>
      <c r="AR15" s="226">
        <v>42431</v>
      </c>
      <c r="AS15" s="9" t="s">
        <v>136</v>
      </c>
      <c r="AT15" s="9">
        <v>0</v>
      </c>
      <c r="AU15" s="9">
        <v>0</v>
      </c>
      <c r="AV15" s="224">
        <v>0.1356</v>
      </c>
      <c r="AW15" s="9">
        <v>0</v>
      </c>
      <c r="AY15" s="9" t="s">
        <v>41</v>
      </c>
      <c r="AZ15" s="226">
        <v>42187</v>
      </c>
      <c r="BA15" s="9" t="s">
        <v>135</v>
      </c>
      <c r="BB15" s="226">
        <v>42431</v>
      </c>
      <c r="BC15" s="9" t="s">
        <v>136</v>
      </c>
      <c r="BD15" s="9">
        <v>0</v>
      </c>
      <c r="BE15" s="9">
        <v>0</v>
      </c>
      <c r="BF15" s="224">
        <v>-0.124</v>
      </c>
      <c r="BG15" s="9">
        <v>0</v>
      </c>
    </row>
    <row r="16" spans="1:59" x14ac:dyDescent="0.2">
      <c r="A16" s="9" t="s">
        <v>41</v>
      </c>
      <c r="B16" s="226">
        <v>42187</v>
      </c>
      <c r="C16" s="9" t="s">
        <v>90</v>
      </c>
      <c r="D16" s="226">
        <v>42445</v>
      </c>
      <c r="E16" s="463">
        <v>42445</v>
      </c>
      <c r="F16" s="9">
        <v>0</v>
      </c>
      <c r="G16" s="9">
        <v>0</v>
      </c>
      <c r="H16" s="224">
        <v>7.1000000000000004E-3</v>
      </c>
      <c r="I16" s="9">
        <v>0</v>
      </c>
      <c r="K16" s="9" t="s">
        <v>41</v>
      </c>
      <c r="L16" s="226">
        <v>42200</v>
      </c>
      <c r="M16" s="9" t="s">
        <v>125</v>
      </c>
      <c r="N16" s="226">
        <v>42445</v>
      </c>
      <c r="O16" s="9" t="s">
        <v>254</v>
      </c>
      <c r="P16" s="9">
        <v>0</v>
      </c>
      <c r="Q16" s="9">
        <v>0</v>
      </c>
      <c r="R16" s="224">
        <v>0.11064516100000001</v>
      </c>
      <c r="S16" s="9">
        <v>0</v>
      </c>
      <c r="U16" s="9" t="s">
        <v>41</v>
      </c>
      <c r="V16" s="226">
        <v>42187</v>
      </c>
      <c r="W16" s="9" t="s">
        <v>130</v>
      </c>
      <c r="X16" s="226">
        <v>42445</v>
      </c>
      <c r="Y16" s="463">
        <v>42445</v>
      </c>
      <c r="Z16" s="9">
        <v>0</v>
      </c>
      <c r="AA16" s="9">
        <v>0</v>
      </c>
      <c r="AB16" s="224">
        <v>5.62E-2</v>
      </c>
      <c r="AC16" s="9">
        <v>0</v>
      </c>
      <c r="AE16" s="9" t="s">
        <v>40</v>
      </c>
      <c r="AF16" s="226">
        <v>42187</v>
      </c>
      <c r="AG16" s="9" t="s">
        <v>253</v>
      </c>
      <c r="AH16" s="226">
        <v>42464</v>
      </c>
      <c r="AI16" s="9" t="s">
        <v>137</v>
      </c>
      <c r="AJ16" s="9">
        <v>0</v>
      </c>
      <c r="AK16" s="9">
        <v>0</v>
      </c>
      <c r="AL16" s="224">
        <v>-6.2010000000000003E-2</v>
      </c>
      <c r="AM16" s="9">
        <v>0</v>
      </c>
      <c r="AO16" s="9" t="s">
        <v>41</v>
      </c>
      <c r="AP16" s="226">
        <v>42187</v>
      </c>
      <c r="AQ16" s="9" t="s">
        <v>133</v>
      </c>
      <c r="AR16" s="226">
        <v>42445</v>
      </c>
      <c r="AS16" s="463">
        <v>42445</v>
      </c>
      <c r="AT16" s="9">
        <v>0</v>
      </c>
      <c r="AU16" s="9">
        <v>0</v>
      </c>
      <c r="AV16" s="224">
        <v>0.1356</v>
      </c>
      <c r="AW16" s="9">
        <v>0</v>
      </c>
      <c r="AY16" s="9" t="s">
        <v>41</v>
      </c>
      <c r="AZ16" s="226">
        <v>42187</v>
      </c>
      <c r="BA16" s="9" t="s">
        <v>135</v>
      </c>
      <c r="BB16" s="226">
        <v>42464</v>
      </c>
      <c r="BC16" s="9" t="s">
        <v>137</v>
      </c>
      <c r="BD16" s="9">
        <v>0</v>
      </c>
      <c r="BE16" s="9">
        <v>0</v>
      </c>
      <c r="BF16" s="224">
        <v>-0.125</v>
      </c>
      <c r="BG16" s="9">
        <v>0</v>
      </c>
    </row>
    <row r="17" spans="1:59" x14ac:dyDescent="0.2">
      <c r="A17" s="9" t="s">
        <v>39</v>
      </c>
      <c r="B17" s="226">
        <v>42445</v>
      </c>
      <c r="C17" s="9" t="s">
        <v>255</v>
      </c>
      <c r="D17" s="226">
        <v>42537</v>
      </c>
      <c r="E17" s="464">
        <v>42430</v>
      </c>
      <c r="F17" s="9"/>
      <c r="G17" s="9"/>
      <c r="H17" s="224">
        <v>99.977500000000006</v>
      </c>
      <c r="I17" s="9">
        <v>0</v>
      </c>
      <c r="K17" s="9" t="s">
        <v>39</v>
      </c>
      <c r="L17" s="226">
        <v>42445</v>
      </c>
      <c r="M17" s="9" t="s">
        <v>126</v>
      </c>
      <c r="N17" s="226">
        <v>42537</v>
      </c>
      <c r="O17" s="9">
        <v>42430</v>
      </c>
      <c r="P17" s="9">
        <v>0</v>
      </c>
      <c r="Q17" s="9">
        <v>0</v>
      </c>
      <c r="R17" s="224">
        <v>100.0125</v>
      </c>
      <c r="S17" s="9">
        <v>0</v>
      </c>
      <c r="U17" s="9" t="s">
        <v>39</v>
      </c>
      <c r="V17" s="226">
        <v>42445</v>
      </c>
      <c r="W17" s="9" t="s">
        <v>256</v>
      </c>
      <c r="X17" s="226">
        <v>42537</v>
      </c>
      <c r="Y17" s="464">
        <v>42430</v>
      </c>
      <c r="Z17" s="9"/>
      <c r="AA17" s="9"/>
      <c r="AB17" s="224">
        <v>99.893199999999993</v>
      </c>
      <c r="AC17" s="9">
        <v>0</v>
      </c>
      <c r="AE17" s="9" t="s">
        <v>40</v>
      </c>
      <c r="AF17" s="226">
        <v>42187</v>
      </c>
      <c r="AG17" s="9" t="s">
        <v>253</v>
      </c>
      <c r="AH17" s="226">
        <v>42492</v>
      </c>
      <c r="AI17" s="9" t="s">
        <v>138</v>
      </c>
      <c r="AJ17" s="9">
        <v>0</v>
      </c>
      <c r="AK17" s="9">
        <v>0</v>
      </c>
      <c r="AL17" s="224">
        <v>-6.2010000000000003E-2</v>
      </c>
      <c r="AM17" s="9">
        <v>0</v>
      </c>
      <c r="AO17" s="9" t="s">
        <v>39</v>
      </c>
      <c r="AP17" s="226">
        <v>42445</v>
      </c>
      <c r="AQ17" s="9" t="s">
        <v>257</v>
      </c>
      <c r="AR17" s="226">
        <v>42537</v>
      </c>
      <c r="AS17" s="464">
        <v>42430</v>
      </c>
      <c r="AT17" s="9"/>
      <c r="AU17" s="9"/>
      <c r="AV17" s="224">
        <v>99.757800000000003</v>
      </c>
      <c r="AW17" s="9">
        <v>0</v>
      </c>
      <c r="AY17" s="9" t="s">
        <v>41</v>
      </c>
      <c r="AZ17" s="226">
        <v>42187</v>
      </c>
      <c r="BA17" s="9" t="s">
        <v>135</v>
      </c>
      <c r="BB17" s="226">
        <v>42492</v>
      </c>
      <c r="BC17" s="9" t="s">
        <v>138</v>
      </c>
      <c r="BD17" s="9">
        <v>0</v>
      </c>
      <c r="BE17" s="9">
        <v>0</v>
      </c>
      <c r="BF17" s="224">
        <v>-0.124</v>
      </c>
      <c r="BG17" s="9">
        <v>0</v>
      </c>
    </row>
    <row r="18" spans="1:59" x14ac:dyDescent="0.2">
      <c r="A18" s="9" t="s">
        <v>39</v>
      </c>
      <c r="B18" s="226">
        <v>42536</v>
      </c>
      <c r="C18" s="9" t="s">
        <v>255</v>
      </c>
      <c r="D18" s="226">
        <v>42628</v>
      </c>
      <c r="E18" s="464">
        <v>42522</v>
      </c>
      <c r="F18" s="9"/>
      <c r="G18" s="9"/>
      <c r="H18" s="224">
        <v>99.967500000000001</v>
      </c>
      <c r="I18" s="9">
        <v>0</v>
      </c>
      <c r="K18" s="9" t="s">
        <v>39</v>
      </c>
      <c r="L18" s="226">
        <v>42536</v>
      </c>
      <c r="M18" s="9" t="s">
        <v>126</v>
      </c>
      <c r="N18" s="226">
        <v>42628</v>
      </c>
      <c r="O18" s="9">
        <v>42522</v>
      </c>
      <c r="P18" s="9">
        <v>0</v>
      </c>
      <c r="Q18" s="9">
        <v>0</v>
      </c>
      <c r="R18" s="224">
        <v>99.997500000000002</v>
      </c>
      <c r="S18" s="9">
        <v>0</v>
      </c>
      <c r="U18" s="9" t="s">
        <v>39</v>
      </c>
      <c r="V18" s="226">
        <v>42536</v>
      </c>
      <c r="W18" s="9" t="s">
        <v>256</v>
      </c>
      <c r="X18" s="226">
        <v>42628</v>
      </c>
      <c r="Y18" s="464">
        <v>42522</v>
      </c>
      <c r="Z18" s="9">
        <v>0</v>
      </c>
      <c r="AA18" s="9">
        <v>0</v>
      </c>
      <c r="AB18" s="224">
        <v>99.888800000000003</v>
      </c>
      <c r="AC18" s="9">
        <v>0</v>
      </c>
      <c r="AE18" s="9" t="s">
        <v>40</v>
      </c>
      <c r="AF18" s="226">
        <v>42187</v>
      </c>
      <c r="AG18" s="9" t="s">
        <v>253</v>
      </c>
      <c r="AH18" s="226">
        <v>42523</v>
      </c>
      <c r="AI18" s="9" t="s">
        <v>139</v>
      </c>
      <c r="AJ18" s="9">
        <v>0</v>
      </c>
      <c r="AK18" s="9">
        <v>0</v>
      </c>
      <c r="AL18" s="224">
        <v>-6.3009999999999997E-2</v>
      </c>
      <c r="AM18" s="9">
        <v>0</v>
      </c>
      <c r="AO18" s="9" t="s">
        <v>39</v>
      </c>
      <c r="AP18" s="226">
        <v>42536</v>
      </c>
      <c r="AQ18" s="9" t="s">
        <v>257</v>
      </c>
      <c r="AR18" s="226">
        <v>42628</v>
      </c>
      <c r="AS18" s="464">
        <v>42522</v>
      </c>
      <c r="AT18" s="9">
        <v>0</v>
      </c>
      <c r="AU18" s="9">
        <v>0</v>
      </c>
      <c r="AV18" s="224">
        <v>99.747799999999998</v>
      </c>
      <c r="AW18" s="9">
        <v>0</v>
      </c>
      <c r="AY18" s="9" t="s">
        <v>41</v>
      </c>
      <c r="AZ18" s="226">
        <v>42187</v>
      </c>
      <c r="BA18" s="9" t="s">
        <v>135</v>
      </c>
      <c r="BB18" s="226">
        <v>42523</v>
      </c>
      <c r="BC18" s="9" t="s">
        <v>139</v>
      </c>
      <c r="BD18" s="9">
        <v>0</v>
      </c>
      <c r="BE18" s="9">
        <v>0</v>
      </c>
      <c r="BF18" s="224">
        <v>-0.125</v>
      </c>
      <c r="BG18" s="9">
        <v>0</v>
      </c>
    </row>
    <row r="19" spans="1:59" x14ac:dyDescent="0.2">
      <c r="A19" s="9" t="s">
        <v>39</v>
      </c>
      <c r="B19" s="226">
        <v>42634</v>
      </c>
      <c r="C19" s="9" t="s">
        <v>255</v>
      </c>
      <c r="D19" s="226">
        <v>42725</v>
      </c>
      <c r="E19" s="464">
        <v>42614</v>
      </c>
      <c r="F19" s="9">
        <v>0</v>
      </c>
      <c r="G19" s="9">
        <v>0</v>
      </c>
      <c r="H19" s="224">
        <v>99.947500000000005</v>
      </c>
      <c r="I19" s="9">
        <v>0</v>
      </c>
      <c r="K19" s="9" t="s">
        <v>39</v>
      </c>
      <c r="L19" s="226">
        <v>42634</v>
      </c>
      <c r="M19" s="9" t="s">
        <v>126</v>
      </c>
      <c r="N19" s="226">
        <v>42725</v>
      </c>
      <c r="O19" s="9">
        <v>42614</v>
      </c>
      <c r="P19" s="9">
        <v>0</v>
      </c>
      <c r="Q19" s="9">
        <v>0</v>
      </c>
      <c r="R19" s="224">
        <v>99.962500000000006</v>
      </c>
      <c r="S19" s="9">
        <v>0</v>
      </c>
      <c r="U19" s="9" t="s">
        <v>39</v>
      </c>
      <c r="V19" s="226">
        <v>42634</v>
      </c>
      <c r="W19" s="9" t="s">
        <v>256</v>
      </c>
      <c r="X19" s="226">
        <v>42725</v>
      </c>
      <c r="Y19" s="464">
        <v>42614</v>
      </c>
      <c r="Z19" s="9">
        <v>0</v>
      </c>
      <c r="AA19" s="9">
        <v>0</v>
      </c>
      <c r="AB19" s="224">
        <v>99.8596</v>
      </c>
      <c r="AC19" s="9">
        <v>0</v>
      </c>
      <c r="AE19" s="9" t="s">
        <v>40</v>
      </c>
      <c r="AF19" s="226">
        <v>42187</v>
      </c>
      <c r="AG19" s="9" t="s">
        <v>253</v>
      </c>
      <c r="AH19" s="226">
        <v>42555</v>
      </c>
      <c r="AI19" s="9" t="s">
        <v>154</v>
      </c>
      <c r="AJ19" s="9">
        <v>0</v>
      </c>
      <c r="AK19" s="9">
        <v>0</v>
      </c>
      <c r="AL19" s="224">
        <v>-6.3009999999999997E-2</v>
      </c>
      <c r="AM19" s="9">
        <v>0</v>
      </c>
      <c r="AO19" s="9" t="s">
        <v>39</v>
      </c>
      <c r="AP19" s="226">
        <v>42634</v>
      </c>
      <c r="AQ19" s="9" t="s">
        <v>257</v>
      </c>
      <c r="AR19" s="226">
        <v>42725</v>
      </c>
      <c r="AS19" s="464">
        <v>42614</v>
      </c>
      <c r="AT19" s="9">
        <v>0</v>
      </c>
      <c r="AU19" s="9">
        <v>0</v>
      </c>
      <c r="AV19" s="224">
        <v>99.741699999999994</v>
      </c>
      <c r="AW19" s="9">
        <v>0</v>
      </c>
      <c r="AY19" s="9" t="s">
        <v>41</v>
      </c>
      <c r="AZ19" s="226">
        <v>42187</v>
      </c>
      <c r="BA19" s="9" t="s">
        <v>135</v>
      </c>
      <c r="BB19" s="226">
        <v>42555</v>
      </c>
      <c r="BC19" s="9" t="s">
        <v>46</v>
      </c>
      <c r="BD19" s="9">
        <v>0</v>
      </c>
      <c r="BE19" s="9">
        <v>0</v>
      </c>
      <c r="BF19" s="224">
        <v>-0.125</v>
      </c>
      <c r="BG19" s="9">
        <v>0</v>
      </c>
    </row>
    <row r="20" spans="1:59" x14ac:dyDescent="0.2">
      <c r="A20" s="9" t="s">
        <v>39</v>
      </c>
      <c r="B20" s="226">
        <v>42725</v>
      </c>
      <c r="C20" s="9" t="s">
        <v>255</v>
      </c>
      <c r="D20" s="226">
        <v>42815</v>
      </c>
      <c r="E20" s="464">
        <v>42705</v>
      </c>
      <c r="F20" s="9">
        <v>0</v>
      </c>
      <c r="G20" s="9">
        <v>0</v>
      </c>
      <c r="H20" s="224">
        <v>99.907499999999999</v>
      </c>
      <c r="I20" s="9">
        <v>0</v>
      </c>
      <c r="K20" s="9" t="s">
        <v>39</v>
      </c>
      <c r="L20" s="226">
        <v>42725</v>
      </c>
      <c r="M20" s="9" t="s">
        <v>126</v>
      </c>
      <c r="N20" s="226">
        <v>42815</v>
      </c>
      <c r="O20" s="9">
        <v>42705</v>
      </c>
      <c r="P20" s="9">
        <v>0</v>
      </c>
      <c r="Q20" s="9">
        <v>0</v>
      </c>
      <c r="R20" s="224">
        <v>99.917749999999998</v>
      </c>
      <c r="S20" s="9">
        <v>0</v>
      </c>
      <c r="U20" s="9" t="s">
        <v>39</v>
      </c>
      <c r="V20" s="226">
        <v>42725</v>
      </c>
      <c r="W20" s="9" t="s">
        <v>256</v>
      </c>
      <c r="X20" s="226">
        <v>42815</v>
      </c>
      <c r="Y20" s="464">
        <v>42705</v>
      </c>
      <c r="Z20" s="9">
        <v>0</v>
      </c>
      <c r="AA20" s="9">
        <v>0</v>
      </c>
      <c r="AB20" s="224">
        <v>99.803899999999999</v>
      </c>
      <c r="AC20" s="9">
        <v>0</v>
      </c>
      <c r="AE20" s="9" t="s">
        <v>40</v>
      </c>
      <c r="AF20" s="226">
        <v>42187</v>
      </c>
      <c r="AG20" s="9" t="s">
        <v>258</v>
      </c>
      <c r="AH20" s="226">
        <v>42646</v>
      </c>
      <c r="AI20" s="9" t="s">
        <v>155</v>
      </c>
      <c r="AJ20" s="9">
        <v>0</v>
      </c>
      <c r="AK20" s="9">
        <v>0</v>
      </c>
      <c r="AL20" s="224">
        <v>-6.182E-2</v>
      </c>
      <c r="AM20" s="9">
        <v>0</v>
      </c>
      <c r="AO20" s="9" t="s">
        <v>39</v>
      </c>
      <c r="AP20" s="226">
        <v>42725</v>
      </c>
      <c r="AQ20" s="9" t="s">
        <v>257</v>
      </c>
      <c r="AR20" s="226">
        <v>42815</v>
      </c>
      <c r="AS20" s="464">
        <v>42705</v>
      </c>
      <c r="AT20" s="9">
        <v>0</v>
      </c>
      <c r="AU20" s="9">
        <v>0</v>
      </c>
      <c r="AV20" s="224">
        <v>99.701700000000002</v>
      </c>
      <c r="AW20" s="9">
        <v>0</v>
      </c>
      <c r="AY20" s="9" t="s">
        <v>41</v>
      </c>
      <c r="AZ20" s="226">
        <v>42187</v>
      </c>
      <c r="BA20" s="9" t="s">
        <v>135</v>
      </c>
      <c r="BB20" s="226">
        <v>42584</v>
      </c>
      <c r="BC20" s="9" t="s">
        <v>140</v>
      </c>
      <c r="BD20" s="9">
        <v>0</v>
      </c>
      <c r="BE20" s="9">
        <v>0</v>
      </c>
      <c r="BF20" s="224">
        <v>-0.125</v>
      </c>
      <c r="BG20" s="9">
        <v>0</v>
      </c>
    </row>
    <row r="21" spans="1:59" x14ac:dyDescent="0.2">
      <c r="A21" s="9" t="s">
        <v>39</v>
      </c>
      <c r="B21" s="226">
        <v>42809</v>
      </c>
      <c r="C21" s="9" t="s">
        <v>255</v>
      </c>
      <c r="D21" s="226">
        <v>42901</v>
      </c>
      <c r="E21" s="464">
        <v>42795</v>
      </c>
      <c r="F21" s="9">
        <v>0</v>
      </c>
      <c r="G21" s="9">
        <v>0</v>
      </c>
      <c r="H21" s="224">
        <v>99.862499999999997</v>
      </c>
      <c r="I21" s="9">
        <v>0</v>
      </c>
      <c r="K21" s="9" t="s">
        <v>39</v>
      </c>
      <c r="L21" s="226">
        <v>42809</v>
      </c>
      <c r="M21" s="9" t="s">
        <v>126</v>
      </c>
      <c r="N21" s="226">
        <v>42901</v>
      </c>
      <c r="O21" s="9">
        <v>42795</v>
      </c>
      <c r="P21" s="9">
        <v>0</v>
      </c>
      <c r="Q21" s="9">
        <v>0</v>
      </c>
      <c r="R21" s="224">
        <v>99.869</v>
      </c>
      <c r="S21" s="9">
        <v>0</v>
      </c>
      <c r="U21" s="9" t="s">
        <v>39</v>
      </c>
      <c r="V21" s="226">
        <v>42809</v>
      </c>
      <c r="W21" s="9" t="s">
        <v>256</v>
      </c>
      <c r="X21" s="226">
        <v>42901</v>
      </c>
      <c r="Y21" s="464">
        <v>42795</v>
      </c>
      <c r="Z21" s="9">
        <v>0</v>
      </c>
      <c r="AA21" s="9">
        <v>0</v>
      </c>
      <c r="AB21" s="224">
        <v>99.758799999999994</v>
      </c>
      <c r="AC21" s="9">
        <v>0</v>
      </c>
      <c r="AE21" s="9" t="s">
        <v>40</v>
      </c>
      <c r="AF21" s="226">
        <v>42187</v>
      </c>
      <c r="AG21" s="9" t="s">
        <v>258</v>
      </c>
      <c r="AH21" s="226">
        <v>42737</v>
      </c>
      <c r="AI21" s="9" t="s">
        <v>156</v>
      </c>
      <c r="AJ21" s="9">
        <v>0</v>
      </c>
      <c r="AK21" s="9">
        <v>0</v>
      </c>
      <c r="AL21" s="224">
        <v>-5.7070000000000003E-2</v>
      </c>
      <c r="AM21" s="9">
        <v>0</v>
      </c>
      <c r="AO21" s="9" t="s">
        <v>39</v>
      </c>
      <c r="AP21" s="226">
        <v>42809</v>
      </c>
      <c r="AQ21" s="9" t="s">
        <v>257</v>
      </c>
      <c r="AR21" s="226">
        <v>42901</v>
      </c>
      <c r="AS21" s="464">
        <v>42795</v>
      </c>
      <c r="AT21" s="9">
        <v>0</v>
      </c>
      <c r="AU21" s="9">
        <v>0</v>
      </c>
      <c r="AV21" s="224">
        <v>99.656700000000001</v>
      </c>
      <c r="AW21" s="9">
        <v>0</v>
      </c>
      <c r="AY21" s="9" t="s">
        <v>41</v>
      </c>
      <c r="AZ21" s="226">
        <v>42187</v>
      </c>
      <c r="BA21" s="9" t="s">
        <v>135</v>
      </c>
      <c r="BB21" s="226">
        <v>42615</v>
      </c>
      <c r="BC21" s="9" t="s">
        <v>141</v>
      </c>
      <c r="BD21" s="9">
        <v>0</v>
      </c>
      <c r="BE21" s="9">
        <v>0</v>
      </c>
      <c r="BF21" s="224">
        <v>-0.124</v>
      </c>
      <c r="BG21" s="9">
        <v>0</v>
      </c>
    </row>
    <row r="22" spans="1:59" x14ac:dyDescent="0.2">
      <c r="A22" s="9" t="s">
        <v>39</v>
      </c>
      <c r="B22" s="226">
        <v>42907</v>
      </c>
      <c r="C22" s="9" t="s">
        <v>255</v>
      </c>
      <c r="D22" s="226">
        <v>42999</v>
      </c>
      <c r="E22" s="464">
        <v>42887</v>
      </c>
      <c r="F22" s="9"/>
      <c r="G22" s="9"/>
      <c r="H22" s="224">
        <v>99.807500000000005</v>
      </c>
      <c r="I22" s="9">
        <v>0</v>
      </c>
      <c r="K22" s="9" t="s">
        <v>39</v>
      </c>
      <c r="L22" s="226">
        <v>42907</v>
      </c>
      <c r="M22" s="9" t="s">
        <v>126</v>
      </c>
      <c r="N22" s="226">
        <v>42999</v>
      </c>
      <c r="O22" s="9">
        <v>42887</v>
      </c>
      <c r="P22" s="9">
        <v>0</v>
      </c>
      <c r="Q22" s="9">
        <v>0</v>
      </c>
      <c r="R22" s="224">
        <v>99.8155</v>
      </c>
      <c r="S22" s="9">
        <v>0</v>
      </c>
      <c r="U22" s="9" t="s">
        <v>39</v>
      </c>
      <c r="V22" s="226">
        <v>42907</v>
      </c>
      <c r="W22" s="9" t="s">
        <v>256</v>
      </c>
      <c r="X22" s="226">
        <v>42999</v>
      </c>
      <c r="Y22" s="464">
        <v>42887</v>
      </c>
      <c r="Z22" s="9"/>
      <c r="AA22" s="9"/>
      <c r="AB22" s="224">
        <v>99.7136</v>
      </c>
      <c r="AC22" s="9">
        <v>0</v>
      </c>
      <c r="AE22" s="9" t="s">
        <v>40</v>
      </c>
      <c r="AF22" s="226">
        <v>42187</v>
      </c>
      <c r="AG22" s="9" t="s">
        <v>258</v>
      </c>
      <c r="AH22" s="226">
        <v>42828</v>
      </c>
      <c r="AI22" s="9" t="s">
        <v>157</v>
      </c>
      <c r="AJ22" s="9">
        <v>0</v>
      </c>
      <c r="AK22" s="9">
        <v>0</v>
      </c>
      <c r="AL22" s="224">
        <v>-4.9689999999999998E-2</v>
      </c>
      <c r="AM22" s="9">
        <v>0</v>
      </c>
      <c r="AO22" s="9" t="s">
        <v>39</v>
      </c>
      <c r="AP22" s="226">
        <v>42907</v>
      </c>
      <c r="AQ22" s="9" t="s">
        <v>257</v>
      </c>
      <c r="AR22" s="226">
        <v>42999</v>
      </c>
      <c r="AS22" s="464">
        <v>42887</v>
      </c>
      <c r="AT22" s="9">
        <v>0</v>
      </c>
      <c r="AU22" s="9">
        <v>0</v>
      </c>
      <c r="AV22" s="224">
        <v>99.601699999999994</v>
      </c>
      <c r="AW22" s="9">
        <v>0</v>
      </c>
      <c r="AY22" s="9" t="s">
        <v>41</v>
      </c>
      <c r="AZ22" s="226">
        <v>42187</v>
      </c>
      <c r="BA22" s="9" t="s">
        <v>135</v>
      </c>
      <c r="BB22" s="226">
        <v>42646</v>
      </c>
      <c r="BC22" s="9" t="s">
        <v>142</v>
      </c>
      <c r="BD22" s="9">
        <v>0</v>
      </c>
      <c r="BE22" s="9">
        <v>0</v>
      </c>
      <c r="BF22" s="224">
        <v>-0.124</v>
      </c>
      <c r="BG22" s="9">
        <v>0</v>
      </c>
    </row>
    <row r="23" spans="1:59" x14ac:dyDescent="0.2">
      <c r="A23" s="9" t="s">
        <v>40</v>
      </c>
      <c r="B23" s="226">
        <v>42187</v>
      </c>
      <c r="C23" s="9" t="s">
        <v>259</v>
      </c>
      <c r="D23" s="226">
        <v>43283</v>
      </c>
      <c r="E23" s="9" t="s">
        <v>91</v>
      </c>
      <c r="F23" s="9">
        <v>0</v>
      </c>
      <c r="G23" s="9">
        <v>0</v>
      </c>
      <c r="H23" s="224">
        <v>0.13300000000000001</v>
      </c>
      <c r="I23" s="9">
        <v>0</v>
      </c>
      <c r="K23" s="9" t="s">
        <v>40</v>
      </c>
      <c r="L23" s="226">
        <v>42200</v>
      </c>
      <c r="M23" s="9" t="s">
        <v>127</v>
      </c>
      <c r="N23" s="226">
        <v>43297</v>
      </c>
      <c r="O23" s="9" t="s">
        <v>91</v>
      </c>
      <c r="P23" s="9">
        <v>0</v>
      </c>
      <c r="Q23" s="9">
        <v>0</v>
      </c>
      <c r="R23" s="224">
        <v>0.217</v>
      </c>
      <c r="S23" s="9">
        <v>0</v>
      </c>
      <c r="U23" s="9" t="s">
        <v>40</v>
      </c>
      <c r="V23" s="226">
        <v>42187</v>
      </c>
      <c r="W23" s="9" t="s">
        <v>260</v>
      </c>
      <c r="X23" s="226">
        <v>43283</v>
      </c>
      <c r="Y23" s="9" t="s">
        <v>91</v>
      </c>
      <c r="Z23" s="9">
        <v>0</v>
      </c>
      <c r="AA23" s="9">
        <v>0</v>
      </c>
      <c r="AB23" s="224">
        <v>0.218</v>
      </c>
      <c r="AC23" s="9">
        <v>0</v>
      </c>
      <c r="AE23" s="9" t="s">
        <v>40</v>
      </c>
      <c r="AF23" s="226">
        <v>42187</v>
      </c>
      <c r="AG23" s="9" t="s">
        <v>258</v>
      </c>
      <c r="AH23" s="226">
        <v>42919</v>
      </c>
      <c r="AI23" s="9" t="s">
        <v>151</v>
      </c>
      <c r="AJ23" s="9">
        <v>0</v>
      </c>
      <c r="AK23" s="9">
        <v>0</v>
      </c>
      <c r="AL23" s="224">
        <v>-0.04</v>
      </c>
      <c r="AM23" s="9">
        <v>0</v>
      </c>
      <c r="AO23" s="9" t="s">
        <v>40</v>
      </c>
      <c r="AP23" s="226">
        <v>42187</v>
      </c>
      <c r="AQ23" s="9" t="s">
        <v>261</v>
      </c>
      <c r="AR23" s="226">
        <v>43283</v>
      </c>
      <c r="AS23" s="9" t="s">
        <v>91</v>
      </c>
      <c r="AT23" s="9">
        <v>0</v>
      </c>
      <c r="AU23" s="9">
        <v>0</v>
      </c>
      <c r="AV23" s="224">
        <v>0.33</v>
      </c>
      <c r="AW23" s="9">
        <v>0</v>
      </c>
      <c r="AY23" s="9" t="s">
        <v>41</v>
      </c>
      <c r="AZ23" s="226">
        <v>42187</v>
      </c>
      <c r="BA23" s="9" t="s">
        <v>135</v>
      </c>
      <c r="BB23" s="226">
        <v>42676</v>
      </c>
      <c r="BC23" s="9" t="s">
        <v>143</v>
      </c>
      <c r="BD23" s="9">
        <v>0</v>
      </c>
      <c r="BE23" s="9">
        <v>0</v>
      </c>
      <c r="BF23" s="224">
        <v>-0.124</v>
      </c>
      <c r="BG23" s="9">
        <v>0</v>
      </c>
    </row>
    <row r="24" spans="1:59" x14ac:dyDescent="0.2">
      <c r="A24" s="9" t="s">
        <v>40</v>
      </c>
      <c r="B24" s="226">
        <v>42187</v>
      </c>
      <c r="C24" s="9" t="s">
        <v>259</v>
      </c>
      <c r="D24" s="226">
        <v>43648</v>
      </c>
      <c r="E24" s="9" t="s">
        <v>92</v>
      </c>
      <c r="F24" s="9">
        <v>0</v>
      </c>
      <c r="G24" s="9">
        <v>0</v>
      </c>
      <c r="H24" s="224">
        <v>0.26300000000000001</v>
      </c>
      <c r="I24" s="9">
        <v>0</v>
      </c>
      <c r="K24" s="9" t="s">
        <v>40</v>
      </c>
      <c r="L24" s="226">
        <v>42200</v>
      </c>
      <c r="M24" s="9" t="s">
        <v>127</v>
      </c>
      <c r="N24" s="226">
        <v>43661</v>
      </c>
      <c r="O24" s="9" t="s">
        <v>92</v>
      </c>
      <c r="P24" s="9">
        <v>0</v>
      </c>
      <c r="Q24" s="9">
        <v>0</v>
      </c>
      <c r="R24" s="224">
        <v>0.35599999999999998</v>
      </c>
      <c r="S24" s="9">
        <v>0</v>
      </c>
      <c r="U24" s="9" t="s">
        <v>40</v>
      </c>
      <c r="V24" s="226">
        <v>42187</v>
      </c>
      <c r="W24" s="9" t="s">
        <v>260</v>
      </c>
      <c r="X24" s="226">
        <v>43648</v>
      </c>
      <c r="Y24" s="9" t="s">
        <v>92</v>
      </c>
      <c r="Z24" s="9">
        <v>0</v>
      </c>
      <c r="AA24" s="9">
        <v>0</v>
      </c>
      <c r="AB24" s="224">
        <v>0.35199999999999998</v>
      </c>
      <c r="AC24" s="9">
        <v>0</v>
      </c>
      <c r="AE24" s="9" t="s">
        <v>40</v>
      </c>
      <c r="AF24" s="226">
        <v>42187</v>
      </c>
      <c r="AG24" s="9" t="s">
        <v>258</v>
      </c>
      <c r="AH24" s="226">
        <v>43010</v>
      </c>
      <c r="AI24" s="9" t="s">
        <v>158</v>
      </c>
      <c r="AJ24" s="9">
        <v>0</v>
      </c>
      <c r="AK24" s="9">
        <v>0</v>
      </c>
      <c r="AL24" s="224">
        <v>-2.648E-2</v>
      </c>
      <c r="AM24" s="9">
        <v>0</v>
      </c>
      <c r="AO24" s="9" t="s">
        <v>40</v>
      </c>
      <c r="AP24" s="226">
        <v>42187</v>
      </c>
      <c r="AQ24" s="9" t="s">
        <v>261</v>
      </c>
      <c r="AR24" s="226">
        <v>43648</v>
      </c>
      <c r="AS24" s="9" t="s">
        <v>92</v>
      </c>
      <c r="AT24" s="9">
        <v>0</v>
      </c>
      <c r="AU24" s="9">
        <v>0</v>
      </c>
      <c r="AV24" s="224">
        <v>0.46600000000000003</v>
      </c>
      <c r="AW24" s="9">
        <v>0</v>
      </c>
      <c r="AY24" s="9" t="s">
        <v>41</v>
      </c>
      <c r="AZ24" s="226">
        <v>42187</v>
      </c>
      <c r="BA24" s="9" t="s">
        <v>135</v>
      </c>
      <c r="BB24" s="226">
        <v>42706</v>
      </c>
      <c r="BC24" s="9" t="s">
        <v>144</v>
      </c>
      <c r="BD24" s="9">
        <v>0</v>
      </c>
      <c r="BE24" s="9">
        <v>0</v>
      </c>
      <c r="BF24" s="224">
        <v>-0.123</v>
      </c>
      <c r="BG24" s="9">
        <v>0</v>
      </c>
    </row>
    <row r="25" spans="1:59" x14ac:dyDescent="0.2">
      <c r="A25" s="9" t="s">
        <v>40</v>
      </c>
      <c r="B25" s="226">
        <v>42187</v>
      </c>
      <c r="C25" s="9" t="s">
        <v>259</v>
      </c>
      <c r="D25" s="226">
        <v>44014</v>
      </c>
      <c r="E25" s="9" t="s">
        <v>93</v>
      </c>
      <c r="F25" s="9">
        <v>0</v>
      </c>
      <c r="G25" s="9">
        <v>0</v>
      </c>
      <c r="H25" s="224">
        <v>0.41499999999999998</v>
      </c>
      <c r="I25" s="9">
        <v>0</v>
      </c>
      <c r="K25" s="9" t="s">
        <v>40</v>
      </c>
      <c r="L25" s="226">
        <v>42200</v>
      </c>
      <c r="M25" s="9" t="s">
        <v>127</v>
      </c>
      <c r="N25" s="226">
        <v>44027</v>
      </c>
      <c r="O25" s="9" t="s">
        <v>93</v>
      </c>
      <c r="P25" s="9">
        <v>0</v>
      </c>
      <c r="Q25" s="9">
        <v>0</v>
      </c>
      <c r="R25" s="224">
        <v>0.51600000000000001</v>
      </c>
      <c r="S25" s="9">
        <v>0</v>
      </c>
      <c r="U25" s="9" t="s">
        <v>40</v>
      </c>
      <c r="V25" s="226">
        <v>42187</v>
      </c>
      <c r="W25" s="9" t="s">
        <v>260</v>
      </c>
      <c r="X25" s="226">
        <v>44014</v>
      </c>
      <c r="Y25" s="9" t="s">
        <v>93</v>
      </c>
      <c r="Z25" s="9">
        <v>0</v>
      </c>
      <c r="AA25" s="9">
        <v>0</v>
      </c>
      <c r="AB25" s="224">
        <v>0.50600000000000001</v>
      </c>
      <c r="AC25" s="9">
        <v>0</v>
      </c>
      <c r="AE25" s="9" t="s">
        <v>40</v>
      </c>
      <c r="AF25" s="226">
        <v>42187</v>
      </c>
      <c r="AG25" s="9" t="s">
        <v>258</v>
      </c>
      <c r="AH25" s="226">
        <v>43102</v>
      </c>
      <c r="AI25" s="9" t="s">
        <v>159</v>
      </c>
      <c r="AJ25" s="9">
        <v>0</v>
      </c>
      <c r="AK25" s="9">
        <v>0</v>
      </c>
      <c r="AL25" s="224">
        <v>-8.1899999999999994E-3</v>
      </c>
      <c r="AM25" s="9">
        <v>0</v>
      </c>
      <c r="AO25" s="9" t="s">
        <v>40</v>
      </c>
      <c r="AP25" s="226">
        <v>42187</v>
      </c>
      <c r="AQ25" s="9" t="s">
        <v>261</v>
      </c>
      <c r="AR25" s="226">
        <v>44014</v>
      </c>
      <c r="AS25" s="9" t="s">
        <v>93</v>
      </c>
      <c r="AT25" s="9">
        <v>0</v>
      </c>
      <c r="AU25" s="9">
        <v>0</v>
      </c>
      <c r="AV25" s="224">
        <v>0.621</v>
      </c>
      <c r="AW25" s="9">
        <v>0</v>
      </c>
      <c r="AY25" s="9" t="s">
        <v>41</v>
      </c>
      <c r="AZ25" s="226">
        <v>42187</v>
      </c>
      <c r="BA25" s="9" t="s">
        <v>135</v>
      </c>
      <c r="BB25" s="226">
        <v>42737</v>
      </c>
      <c r="BC25" s="9" t="s">
        <v>145</v>
      </c>
      <c r="BD25" s="9">
        <v>0</v>
      </c>
      <c r="BE25" s="9">
        <v>0</v>
      </c>
      <c r="BF25" s="224">
        <v>-0.122</v>
      </c>
      <c r="BG25" s="9">
        <v>0</v>
      </c>
    </row>
    <row r="26" spans="1:59" x14ac:dyDescent="0.2">
      <c r="A26" s="9" t="s">
        <v>40</v>
      </c>
      <c r="B26" s="226">
        <v>42187</v>
      </c>
      <c r="C26" s="9" t="s">
        <v>259</v>
      </c>
      <c r="D26" s="226">
        <v>44379</v>
      </c>
      <c r="E26" s="9" t="s">
        <v>94</v>
      </c>
      <c r="F26" s="9">
        <v>0</v>
      </c>
      <c r="G26" s="9">
        <v>0</v>
      </c>
      <c r="H26" s="224">
        <v>0.56499999999999995</v>
      </c>
      <c r="I26" s="9">
        <v>0</v>
      </c>
      <c r="K26" s="9" t="s">
        <v>40</v>
      </c>
      <c r="L26" s="226">
        <v>42200</v>
      </c>
      <c r="M26" s="9" t="s">
        <v>127</v>
      </c>
      <c r="N26" s="226">
        <v>44392</v>
      </c>
      <c r="O26" s="9" t="s">
        <v>94</v>
      </c>
      <c r="P26" s="9">
        <v>0</v>
      </c>
      <c r="Q26" s="9">
        <v>0</v>
      </c>
      <c r="R26" s="224">
        <v>0.68</v>
      </c>
      <c r="S26" s="9">
        <v>0</v>
      </c>
      <c r="U26" s="9" t="s">
        <v>40</v>
      </c>
      <c r="V26" s="226">
        <v>42187</v>
      </c>
      <c r="W26" s="9" t="s">
        <v>260</v>
      </c>
      <c r="X26" s="226">
        <v>44379</v>
      </c>
      <c r="Y26" s="9" t="s">
        <v>94</v>
      </c>
      <c r="Z26" s="9">
        <v>0</v>
      </c>
      <c r="AA26" s="9">
        <v>0</v>
      </c>
      <c r="AB26" s="224">
        <v>0.65600000000000003</v>
      </c>
      <c r="AC26" s="9">
        <v>0</v>
      </c>
      <c r="AE26" s="9" t="s">
        <v>40</v>
      </c>
      <c r="AF26" s="226">
        <v>42187</v>
      </c>
      <c r="AG26" s="9" t="s">
        <v>258</v>
      </c>
      <c r="AH26" s="226">
        <v>43193</v>
      </c>
      <c r="AI26" s="9" t="s">
        <v>160</v>
      </c>
      <c r="AJ26" s="9">
        <v>0</v>
      </c>
      <c r="AK26" s="9">
        <v>0</v>
      </c>
      <c r="AL26" s="224">
        <v>1.355E-2</v>
      </c>
      <c r="AM26" s="9">
        <v>0</v>
      </c>
      <c r="AO26" s="9" t="s">
        <v>40</v>
      </c>
      <c r="AP26" s="226">
        <v>42187</v>
      </c>
      <c r="AQ26" s="9" t="s">
        <v>261</v>
      </c>
      <c r="AR26" s="226">
        <v>44379</v>
      </c>
      <c r="AS26" s="9" t="s">
        <v>94</v>
      </c>
      <c r="AT26" s="9">
        <v>0</v>
      </c>
      <c r="AU26" s="9">
        <v>0</v>
      </c>
      <c r="AV26" s="224">
        <v>0.77</v>
      </c>
      <c r="AW26" s="9">
        <v>0</v>
      </c>
      <c r="AY26" s="9" t="s">
        <v>41</v>
      </c>
      <c r="AZ26" s="226">
        <v>42187</v>
      </c>
      <c r="BA26" s="9" t="s">
        <v>135</v>
      </c>
      <c r="BB26" s="226">
        <v>42768</v>
      </c>
      <c r="BC26" s="9" t="s">
        <v>146</v>
      </c>
      <c r="BD26" s="9">
        <v>0</v>
      </c>
      <c r="BE26" s="9">
        <v>0</v>
      </c>
      <c r="BF26" s="224">
        <v>-0.12</v>
      </c>
      <c r="BG26" s="9">
        <v>0</v>
      </c>
    </row>
    <row r="27" spans="1:59" x14ac:dyDescent="0.2">
      <c r="A27" s="9" t="s">
        <v>40</v>
      </c>
      <c r="B27" s="226">
        <v>42187</v>
      </c>
      <c r="C27" s="9" t="s">
        <v>259</v>
      </c>
      <c r="D27" s="226">
        <v>44746</v>
      </c>
      <c r="E27" s="9" t="s">
        <v>95</v>
      </c>
      <c r="F27" s="9">
        <v>0</v>
      </c>
      <c r="G27" s="9">
        <v>0</v>
      </c>
      <c r="H27" s="224">
        <v>0.71099999999999997</v>
      </c>
      <c r="I27" s="9">
        <v>0</v>
      </c>
      <c r="K27" s="9" t="s">
        <v>40</v>
      </c>
      <c r="L27" s="226">
        <v>42200</v>
      </c>
      <c r="M27" s="9" t="s">
        <v>127</v>
      </c>
      <c r="N27" s="226">
        <v>44757</v>
      </c>
      <c r="O27" s="9" t="s">
        <v>95</v>
      </c>
      <c r="P27" s="9">
        <v>0</v>
      </c>
      <c r="Q27" s="9">
        <v>0</v>
      </c>
      <c r="R27" s="224">
        <v>0.83699999999999997</v>
      </c>
      <c r="S27" s="9">
        <v>0</v>
      </c>
      <c r="U27" s="9" t="s">
        <v>40</v>
      </c>
      <c r="V27" s="226">
        <v>42187</v>
      </c>
      <c r="W27" s="9" t="s">
        <v>260</v>
      </c>
      <c r="X27" s="226">
        <v>44746</v>
      </c>
      <c r="Y27" s="9" t="s">
        <v>95</v>
      </c>
      <c r="Z27" s="9">
        <v>0</v>
      </c>
      <c r="AA27" s="9">
        <v>0</v>
      </c>
      <c r="AB27" s="224">
        <v>0.80200000000000005</v>
      </c>
      <c r="AC27" s="9">
        <v>0</v>
      </c>
      <c r="AE27" s="9" t="s">
        <v>40</v>
      </c>
      <c r="AF27" s="226">
        <v>42187</v>
      </c>
      <c r="AG27" s="9" t="s">
        <v>258</v>
      </c>
      <c r="AH27" s="226">
        <v>43283</v>
      </c>
      <c r="AI27" s="9" t="s">
        <v>91</v>
      </c>
      <c r="AJ27" s="9">
        <v>0</v>
      </c>
      <c r="AK27" s="9">
        <v>0</v>
      </c>
      <c r="AL27" s="224">
        <v>3.7999999999999999E-2</v>
      </c>
      <c r="AM27" s="9">
        <v>0</v>
      </c>
      <c r="AO27" s="9" t="s">
        <v>40</v>
      </c>
      <c r="AP27" s="226">
        <v>42187</v>
      </c>
      <c r="AQ27" s="9" t="s">
        <v>261</v>
      </c>
      <c r="AR27" s="226">
        <v>44746</v>
      </c>
      <c r="AS27" s="9" t="s">
        <v>95</v>
      </c>
      <c r="AT27" s="9">
        <v>0</v>
      </c>
      <c r="AU27" s="9">
        <v>0</v>
      </c>
      <c r="AV27" s="224">
        <v>0.91500000000000004</v>
      </c>
      <c r="AW27" s="9">
        <v>0</v>
      </c>
      <c r="AY27" s="9" t="s">
        <v>41</v>
      </c>
      <c r="AZ27" s="226">
        <v>42187</v>
      </c>
      <c r="BA27" s="9" t="s">
        <v>135</v>
      </c>
      <c r="BB27" s="226">
        <v>42796</v>
      </c>
      <c r="BC27" s="9" t="s">
        <v>147</v>
      </c>
      <c r="BD27" s="9">
        <v>0</v>
      </c>
      <c r="BE27" s="9">
        <v>0</v>
      </c>
      <c r="BF27" s="224">
        <v>-0.11700000000000001</v>
      </c>
      <c r="BG27" s="9">
        <v>0</v>
      </c>
    </row>
    <row r="28" spans="1:59" x14ac:dyDescent="0.2">
      <c r="A28" s="9" t="s">
        <v>40</v>
      </c>
      <c r="B28" s="226">
        <v>42187</v>
      </c>
      <c r="C28" s="9" t="s">
        <v>259</v>
      </c>
      <c r="D28" s="226">
        <v>45110</v>
      </c>
      <c r="E28" s="9" t="s">
        <v>96</v>
      </c>
      <c r="F28" s="9">
        <v>0</v>
      </c>
      <c r="G28" s="9">
        <v>0</v>
      </c>
      <c r="H28" s="224">
        <v>0.84699999999999998</v>
      </c>
      <c r="I28" s="9">
        <v>0</v>
      </c>
      <c r="K28" s="9" t="s">
        <v>40</v>
      </c>
      <c r="L28" s="226">
        <v>42200</v>
      </c>
      <c r="M28" s="9" t="s">
        <v>127</v>
      </c>
      <c r="N28" s="226">
        <v>45124</v>
      </c>
      <c r="O28" s="9" t="s">
        <v>96</v>
      </c>
      <c r="P28" s="9">
        <v>0</v>
      </c>
      <c r="Q28" s="9">
        <v>0</v>
      </c>
      <c r="R28" s="224">
        <v>0.98299999999999998</v>
      </c>
      <c r="S28" s="9">
        <v>0</v>
      </c>
      <c r="U28" s="9" t="s">
        <v>40</v>
      </c>
      <c r="V28" s="226">
        <v>42187</v>
      </c>
      <c r="W28" s="9" t="s">
        <v>260</v>
      </c>
      <c r="X28" s="226">
        <v>45110</v>
      </c>
      <c r="Y28" s="9" t="s">
        <v>96</v>
      </c>
      <c r="Z28" s="9">
        <v>0</v>
      </c>
      <c r="AA28" s="9">
        <v>0</v>
      </c>
      <c r="AB28" s="224">
        <v>0.93600000000000005</v>
      </c>
      <c r="AC28" s="9">
        <v>0</v>
      </c>
      <c r="AE28" s="9" t="s">
        <v>40</v>
      </c>
      <c r="AF28" s="226">
        <v>42187</v>
      </c>
      <c r="AG28" s="9" t="s">
        <v>258</v>
      </c>
      <c r="AH28" s="226">
        <v>43648</v>
      </c>
      <c r="AI28" s="9" t="s">
        <v>92</v>
      </c>
      <c r="AJ28" s="9">
        <v>0</v>
      </c>
      <c r="AK28" s="9">
        <v>0</v>
      </c>
      <c r="AL28" s="224">
        <v>0.16300000000000001</v>
      </c>
      <c r="AM28" s="9">
        <v>0</v>
      </c>
      <c r="AO28" s="9" t="s">
        <v>40</v>
      </c>
      <c r="AP28" s="226">
        <v>42187</v>
      </c>
      <c r="AQ28" s="9" t="s">
        <v>261</v>
      </c>
      <c r="AR28" s="226">
        <v>45110</v>
      </c>
      <c r="AS28" s="9" t="s">
        <v>96</v>
      </c>
      <c r="AT28" s="9">
        <v>0</v>
      </c>
      <c r="AU28" s="9">
        <v>0</v>
      </c>
      <c r="AV28" s="224">
        <v>1.048</v>
      </c>
      <c r="AW28" s="9">
        <v>0</v>
      </c>
      <c r="AY28" s="9" t="s">
        <v>41</v>
      </c>
      <c r="AZ28" s="226">
        <v>42187</v>
      </c>
      <c r="BA28" s="9" t="s">
        <v>135</v>
      </c>
      <c r="BB28" s="226">
        <v>42828</v>
      </c>
      <c r="BC28" s="9" t="s">
        <v>148</v>
      </c>
      <c r="BD28" s="9">
        <v>0</v>
      </c>
      <c r="BE28" s="9">
        <v>0</v>
      </c>
      <c r="BF28" s="224">
        <v>-0.114</v>
      </c>
      <c r="BG28" s="9">
        <v>0</v>
      </c>
    </row>
    <row r="29" spans="1:59" x14ac:dyDescent="0.2">
      <c r="A29" s="9" t="s">
        <v>40</v>
      </c>
      <c r="B29" s="226">
        <v>42187</v>
      </c>
      <c r="C29" s="9" t="s">
        <v>259</v>
      </c>
      <c r="D29" s="226">
        <v>45475</v>
      </c>
      <c r="E29" s="9" t="s">
        <v>97</v>
      </c>
      <c r="F29" s="9">
        <v>0</v>
      </c>
      <c r="G29" s="9">
        <v>0</v>
      </c>
      <c r="H29" s="224">
        <v>0.97</v>
      </c>
      <c r="I29" s="9">
        <v>0</v>
      </c>
      <c r="K29" s="9" t="s">
        <v>40</v>
      </c>
      <c r="L29" s="226">
        <v>42200</v>
      </c>
      <c r="M29" s="9" t="s">
        <v>127</v>
      </c>
      <c r="N29" s="226">
        <v>45488</v>
      </c>
      <c r="O29" s="9" t="s">
        <v>97</v>
      </c>
      <c r="P29" s="9">
        <v>0</v>
      </c>
      <c r="Q29" s="9">
        <v>0</v>
      </c>
      <c r="R29" s="224">
        <v>1.113</v>
      </c>
      <c r="S29" s="9">
        <v>0</v>
      </c>
      <c r="U29" s="9" t="s">
        <v>40</v>
      </c>
      <c r="V29" s="226">
        <v>42187</v>
      </c>
      <c r="W29" s="9" t="s">
        <v>260</v>
      </c>
      <c r="X29" s="226">
        <v>45475</v>
      </c>
      <c r="Y29" s="9" t="s">
        <v>97</v>
      </c>
      <c r="Z29" s="9">
        <v>0</v>
      </c>
      <c r="AA29" s="9">
        <v>0</v>
      </c>
      <c r="AB29" s="224">
        <v>1.0569999999999999</v>
      </c>
      <c r="AC29" s="9">
        <v>0</v>
      </c>
      <c r="AE29" s="9" t="s">
        <v>40</v>
      </c>
      <c r="AF29" s="226">
        <v>42187</v>
      </c>
      <c r="AG29" s="9" t="s">
        <v>258</v>
      </c>
      <c r="AH29" s="226">
        <v>44014</v>
      </c>
      <c r="AI29" s="9" t="s">
        <v>93</v>
      </c>
      <c r="AJ29" s="9">
        <v>0</v>
      </c>
      <c r="AK29" s="9">
        <v>0</v>
      </c>
      <c r="AL29" s="224">
        <v>0.312</v>
      </c>
      <c r="AM29" s="9">
        <v>0</v>
      </c>
      <c r="AO29" s="9" t="s">
        <v>40</v>
      </c>
      <c r="AP29" s="226">
        <v>42187</v>
      </c>
      <c r="AQ29" s="9" t="s">
        <v>261</v>
      </c>
      <c r="AR29" s="226">
        <v>45475</v>
      </c>
      <c r="AS29" s="9" t="s">
        <v>97</v>
      </c>
      <c r="AT29" s="9">
        <v>0</v>
      </c>
      <c r="AU29" s="9">
        <v>0</v>
      </c>
      <c r="AV29" s="224">
        <v>1.1679999999999999</v>
      </c>
      <c r="AW29" s="9">
        <v>0</v>
      </c>
      <c r="AY29" s="9" t="s">
        <v>41</v>
      </c>
      <c r="AZ29" s="226">
        <v>42187</v>
      </c>
      <c r="BA29" s="9" t="s">
        <v>135</v>
      </c>
      <c r="BB29" s="226">
        <v>42857</v>
      </c>
      <c r="BC29" s="9" t="s">
        <v>149</v>
      </c>
      <c r="BD29" s="9">
        <v>0</v>
      </c>
      <c r="BE29" s="9">
        <v>0</v>
      </c>
      <c r="BF29" s="224">
        <v>-0.111</v>
      </c>
      <c r="BG29" s="9">
        <v>0</v>
      </c>
    </row>
    <row r="30" spans="1:59" x14ac:dyDescent="0.2">
      <c r="A30" s="9" t="s">
        <v>40</v>
      </c>
      <c r="B30" s="226">
        <v>42187</v>
      </c>
      <c r="C30" s="9" t="s">
        <v>259</v>
      </c>
      <c r="D30" s="226">
        <v>45840</v>
      </c>
      <c r="E30" s="9" t="s">
        <v>98</v>
      </c>
      <c r="F30" s="9">
        <v>0</v>
      </c>
      <c r="G30" s="9">
        <v>0</v>
      </c>
      <c r="H30" s="224">
        <v>1.079</v>
      </c>
      <c r="I30" s="9">
        <v>0</v>
      </c>
      <c r="K30" s="9" t="s">
        <v>40</v>
      </c>
      <c r="L30" s="226">
        <v>42200</v>
      </c>
      <c r="M30" s="9" t="s">
        <v>127</v>
      </c>
      <c r="N30" s="226">
        <v>45853</v>
      </c>
      <c r="O30" s="9" t="s">
        <v>98</v>
      </c>
      <c r="P30" s="9">
        <v>0</v>
      </c>
      <c r="Q30" s="9">
        <v>0</v>
      </c>
      <c r="R30" s="224">
        <v>1.2270000000000001</v>
      </c>
      <c r="S30" s="9">
        <v>0</v>
      </c>
      <c r="U30" s="9" t="s">
        <v>40</v>
      </c>
      <c r="V30" s="226">
        <v>42187</v>
      </c>
      <c r="W30" s="9" t="s">
        <v>260</v>
      </c>
      <c r="X30" s="226">
        <v>45840</v>
      </c>
      <c r="Y30" s="9" t="s">
        <v>98</v>
      </c>
      <c r="Z30" s="9">
        <v>0</v>
      </c>
      <c r="AA30" s="9">
        <v>0</v>
      </c>
      <c r="AB30" s="224">
        <v>1.163</v>
      </c>
      <c r="AC30" s="9">
        <v>0</v>
      </c>
      <c r="AE30" s="9" t="s">
        <v>40</v>
      </c>
      <c r="AF30" s="226">
        <v>42187</v>
      </c>
      <c r="AG30" s="9" t="s">
        <v>258</v>
      </c>
      <c r="AH30" s="226">
        <v>44379</v>
      </c>
      <c r="AI30" s="9" t="s">
        <v>94</v>
      </c>
      <c r="AJ30" s="9">
        <v>0</v>
      </c>
      <c r="AK30" s="9">
        <v>0</v>
      </c>
      <c r="AL30" s="224">
        <v>0.46100000000000002</v>
      </c>
      <c r="AM30" s="9">
        <v>0</v>
      </c>
      <c r="AO30" s="9" t="s">
        <v>40</v>
      </c>
      <c r="AP30" s="226">
        <v>42187</v>
      </c>
      <c r="AQ30" s="9" t="s">
        <v>261</v>
      </c>
      <c r="AR30" s="226">
        <v>45840</v>
      </c>
      <c r="AS30" s="9" t="s">
        <v>98</v>
      </c>
      <c r="AT30" s="9">
        <v>0</v>
      </c>
      <c r="AU30" s="9">
        <v>0</v>
      </c>
      <c r="AV30" s="224">
        <v>1.272</v>
      </c>
      <c r="AW30" s="9">
        <v>0</v>
      </c>
      <c r="AY30" s="9" t="s">
        <v>41</v>
      </c>
      <c r="AZ30" s="226">
        <v>42187</v>
      </c>
      <c r="BA30" s="9" t="s">
        <v>135</v>
      </c>
      <c r="BB30" s="226">
        <v>42888</v>
      </c>
      <c r="BC30" s="9" t="s">
        <v>150</v>
      </c>
      <c r="BD30" s="9">
        <v>0</v>
      </c>
      <c r="BE30" s="9">
        <v>0</v>
      </c>
      <c r="BF30" s="224">
        <v>-0.107</v>
      </c>
      <c r="BG30" s="9">
        <v>0</v>
      </c>
    </row>
    <row r="31" spans="1:59" x14ac:dyDescent="0.2">
      <c r="A31" s="9" t="s">
        <v>40</v>
      </c>
      <c r="B31" s="226">
        <v>42187</v>
      </c>
      <c r="C31" s="9" t="s">
        <v>259</v>
      </c>
      <c r="D31" s="226">
        <v>46205</v>
      </c>
      <c r="E31" s="9" t="s">
        <v>99</v>
      </c>
      <c r="F31" s="9">
        <v>0</v>
      </c>
      <c r="G31" s="9">
        <v>0</v>
      </c>
      <c r="H31" s="224">
        <v>1.1759299999999999</v>
      </c>
      <c r="I31" s="9">
        <v>0</v>
      </c>
      <c r="K31" s="9" t="s">
        <v>40</v>
      </c>
      <c r="L31" s="226">
        <v>42200</v>
      </c>
      <c r="M31" s="9" t="s">
        <v>127</v>
      </c>
      <c r="N31" s="226">
        <v>46218</v>
      </c>
      <c r="O31" s="9" t="s">
        <v>99</v>
      </c>
      <c r="P31" s="9">
        <v>0</v>
      </c>
      <c r="Q31" s="9">
        <v>0</v>
      </c>
      <c r="R31" s="224">
        <v>1.3277498590000001</v>
      </c>
      <c r="S31" s="9">
        <v>0</v>
      </c>
      <c r="U31" s="9" t="s">
        <v>40</v>
      </c>
      <c r="V31" s="226">
        <v>42187</v>
      </c>
      <c r="W31" s="9" t="s">
        <v>260</v>
      </c>
      <c r="X31" s="226">
        <v>46205</v>
      </c>
      <c r="Y31" s="9" t="s">
        <v>99</v>
      </c>
      <c r="Z31" s="9">
        <v>0</v>
      </c>
      <c r="AA31" s="9">
        <v>0</v>
      </c>
      <c r="AB31" s="224">
        <v>1.2568999999999999</v>
      </c>
      <c r="AC31" s="9">
        <v>0</v>
      </c>
      <c r="AE31" s="9" t="s">
        <v>40</v>
      </c>
      <c r="AF31" s="226">
        <v>42187</v>
      </c>
      <c r="AG31" s="9" t="s">
        <v>258</v>
      </c>
      <c r="AH31" s="226">
        <v>44746</v>
      </c>
      <c r="AI31" s="9" t="s">
        <v>95</v>
      </c>
      <c r="AJ31" s="9">
        <v>0</v>
      </c>
      <c r="AK31" s="9">
        <v>0</v>
      </c>
      <c r="AL31" s="224">
        <v>0.60799999999999998</v>
      </c>
      <c r="AM31" s="9">
        <v>0</v>
      </c>
      <c r="AO31" s="9" t="s">
        <v>40</v>
      </c>
      <c r="AP31" s="226">
        <v>42187</v>
      </c>
      <c r="AQ31" s="9" t="s">
        <v>261</v>
      </c>
      <c r="AR31" s="226">
        <v>46205</v>
      </c>
      <c r="AS31" s="9" t="s">
        <v>99</v>
      </c>
      <c r="AT31" s="9">
        <v>0</v>
      </c>
      <c r="AU31" s="9">
        <v>0</v>
      </c>
      <c r="AV31" s="224">
        <v>1.36273</v>
      </c>
      <c r="AW31" s="9">
        <v>0</v>
      </c>
      <c r="AY31" s="9" t="s">
        <v>41</v>
      </c>
      <c r="AZ31" s="226">
        <v>42187</v>
      </c>
      <c r="BA31" s="9" t="s">
        <v>135</v>
      </c>
      <c r="BB31" s="226">
        <v>42919</v>
      </c>
      <c r="BC31" s="9" t="s">
        <v>151</v>
      </c>
      <c r="BD31" s="9">
        <v>0</v>
      </c>
      <c r="BE31" s="9">
        <v>0</v>
      </c>
      <c r="BF31" s="224">
        <v>-0.10299999999999999</v>
      </c>
      <c r="BG31" s="9">
        <v>0</v>
      </c>
    </row>
    <row r="32" spans="1:59" x14ac:dyDescent="0.2">
      <c r="A32" s="9" t="s">
        <v>40</v>
      </c>
      <c r="B32" s="226">
        <v>42187</v>
      </c>
      <c r="C32" s="9" t="s">
        <v>259</v>
      </c>
      <c r="D32" s="226">
        <v>46570</v>
      </c>
      <c r="E32" s="9" t="s">
        <v>100</v>
      </c>
      <c r="F32" s="9">
        <v>0</v>
      </c>
      <c r="G32" s="9">
        <v>0</v>
      </c>
      <c r="H32" s="224">
        <v>1.26</v>
      </c>
      <c r="I32" s="9">
        <v>0</v>
      </c>
      <c r="K32" s="9" t="s">
        <v>40</v>
      </c>
      <c r="L32" s="226">
        <v>42200</v>
      </c>
      <c r="M32" s="9" t="s">
        <v>127</v>
      </c>
      <c r="N32" s="226">
        <v>46583</v>
      </c>
      <c r="O32" s="9" t="s">
        <v>100</v>
      </c>
      <c r="P32" s="9">
        <v>0</v>
      </c>
      <c r="Q32" s="9">
        <v>0</v>
      </c>
      <c r="R32" s="224">
        <v>1.415</v>
      </c>
      <c r="S32" s="9">
        <v>0</v>
      </c>
      <c r="U32" s="9" t="s">
        <v>40</v>
      </c>
      <c r="V32" s="226">
        <v>42187</v>
      </c>
      <c r="W32" s="9" t="s">
        <v>260</v>
      </c>
      <c r="X32" s="226">
        <v>46570</v>
      </c>
      <c r="Y32" s="9" t="s">
        <v>100</v>
      </c>
      <c r="Z32" s="9">
        <v>0</v>
      </c>
      <c r="AA32" s="9">
        <v>0</v>
      </c>
      <c r="AB32" s="224">
        <v>1.3380000000000001</v>
      </c>
      <c r="AC32" s="9">
        <v>0</v>
      </c>
      <c r="AE32" s="9" t="s">
        <v>40</v>
      </c>
      <c r="AF32" s="226">
        <v>42187</v>
      </c>
      <c r="AG32" s="9" t="s">
        <v>258</v>
      </c>
      <c r="AH32" s="226">
        <v>45110</v>
      </c>
      <c r="AI32" s="9" t="s">
        <v>96</v>
      </c>
      <c r="AJ32" s="9">
        <v>0</v>
      </c>
      <c r="AK32" s="9">
        <v>0</v>
      </c>
      <c r="AL32" s="224">
        <v>0.74399999999999999</v>
      </c>
      <c r="AM32" s="9">
        <v>0</v>
      </c>
      <c r="AO32" s="9" t="s">
        <v>40</v>
      </c>
      <c r="AP32" s="226">
        <v>42187</v>
      </c>
      <c r="AQ32" s="9" t="s">
        <v>261</v>
      </c>
      <c r="AR32" s="226">
        <v>46570</v>
      </c>
      <c r="AS32" s="9" t="s">
        <v>100</v>
      </c>
      <c r="AT32" s="9">
        <v>0</v>
      </c>
      <c r="AU32" s="9">
        <v>0</v>
      </c>
      <c r="AV32" s="224">
        <v>1.44</v>
      </c>
      <c r="AW32" s="9">
        <v>0</v>
      </c>
      <c r="AY32" s="9" t="s">
        <v>41</v>
      </c>
      <c r="AZ32" s="226">
        <v>42187</v>
      </c>
      <c r="BA32" s="9" t="s">
        <v>135</v>
      </c>
      <c r="BB32" s="226">
        <v>43283</v>
      </c>
      <c r="BC32" s="9" t="s">
        <v>91</v>
      </c>
      <c r="BD32" s="9">
        <v>0</v>
      </c>
      <c r="BE32" s="9">
        <v>0</v>
      </c>
      <c r="BF32" s="224">
        <v>-2.5000000000000001E-2</v>
      </c>
      <c r="BG32" s="9">
        <v>0</v>
      </c>
    </row>
    <row r="33" spans="1:59" x14ac:dyDescent="0.2">
      <c r="A33" s="9" t="s">
        <v>40</v>
      </c>
      <c r="B33" s="226">
        <v>42187</v>
      </c>
      <c r="C33" s="9" t="s">
        <v>259</v>
      </c>
      <c r="D33" s="226">
        <v>46937</v>
      </c>
      <c r="E33" s="9" t="s">
        <v>101</v>
      </c>
      <c r="F33" s="9">
        <v>0</v>
      </c>
      <c r="G33" s="9">
        <v>0</v>
      </c>
      <c r="H33" s="224">
        <v>1.3314900000000001</v>
      </c>
      <c r="I33" s="9">
        <v>0</v>
      </c>
      <c r="K33" s="9" t="s">
        <v>40</v>
      </c>
      <c r="L33" s="226">
        <v>42200</v>
      </c>
      <c r="M33" s="9" t="s">
        <v>127</v>
      </c>
      <c r="N33" s="226">
        <v>46951</v>
      </c>
      <c r="O33" s="9" t="s">
        <v>101</v>
      </c>
      <c r="P33" s="9">
        <v>0</v>
      </c>
      <c r="Q33" s="9">
        <v>0</v>
      </c>
      <c r="R33" s="224">
        <v>1.4893938179999999</v>
      </c>
      <c r="S33" s="9">
        <v>0</v>
      </c>
      <c r="U33" s="9" t="s">
        <v>40</v>
      </c>
      <c r="V33" s="226">
        <v>42187</v>
      </c>
      <c r="W33" s="9" t="s">
        <v>260</v>
      </c>
      <c r="X33" s="226">
        <v>46937</v>
      </c>
      <c r="Y33" s="9" t="s">
        <v>101</v>
      </c>
      <c r="Z33" s="9">
        <v>0</v>
      </c>
      <c r="AA33" s="9">
        <v>0</v>
      </c>
      <c r="AB33" s="224">
        <v>1.40645</v>
      </c>
      <c r="AC33" s="9">
        <v>0</v>
      </c>
      <c r="AE33" s="9" t="s">
        <v>40</v>
      </c>
      <c r="AF33" s="226">
        <v>42187</v>
      </c>
      <c r="AG33" s="9" t="s">
        <v>258</v>
      </c>
      <c r="AH33" s="226">
        <v>45475</v>
      </c>
      <c r="AI33" s="9" t="s">
        <v>97</v>
      </c>
      <c r="AJ33" s="9">
        <v>0</v>
      </c>
      <c r="AK33" s="9">
        <v>0</v>
      </c>
      <c r="AL33" s="224">
        <v>0.86799999999999999</v>
      </c>
      <c r="AM33" s="9">
        <v>0</v>
      </c>
      <c r="AO33" s="9" t="s">
        <v>40</v>
      </c>
      <c r="AP33" s="226">
        <v>42187</v>
      </c>
      <c r="AQ33" s="9" t="s">
        <v>261</v>
      </c>
      <c r="AR33" s="226">
        <v>46937</v>
      </c>
      <c r="AS33" s="9" t="s">
        <v>101</v>
      </c>
      <c r="AT33" s="9">
        <v>0</v>
      </c>
      <c r="AU33" s="9">
        <v>0</v>
      </c>
      <c r="AV33" s="224">
        <v>1.50447</v>
      </c>
      <c r="AW33" s="9">
        <v>0</v>
      </c>
      <c r="AY33" s="9" t="s">
        <v>41</v>
      </c>
      <c r="AZ33" s="226">
        <v>42187</v>
      </c>
      <c r="BA33" s="9" t="s">
        <v>135</v>
      </c>
      <c r="BB33" s="226">
        <v>43648</v>
      </c>
      <c r="BC33" s="9" t="s">
        <v>92</v>
      </c>
      <c r="BD33" s="9">
        <v>0</v>
      </c>
      <c r="BE33" s="9">
        <v>0</v>
      </c>
      <c r="BF33" s="224">
        <v>9.9000000000000005E-2</v>
      </c>
      <c r="BG33" s="9">
        <v>0</v>
      </c>
    </row>
    <row r="34" spans="1:59" x14ac:dyDescent="0.2">
      <c r="A34" s="9" t="s">
        <v>40</v>
      </c>
      <c r="B34" s="226">
        <v>42187</v>
      </c>
      <c r="C34" s="9" t="s">
        <v>259</v>
      </c>
      <c r="D34" s="226">
        <v>47301</v>
      </c>
      <c r="E34" s="9" t="s">
        <v>102</v>
      </c>
      <c r="F34" s="9">
        <v>0</v>
      </c>
      <c r="G34" s="9">
        <v>0</v>
      </c>
      <c r="H34" s="224">
        <v>1.3911199999999999</v>
      </c>
      <c r="I34" s="9">
        <v>0</v>
      </c>
      <c r="K34" s="9" t="s">
        <v>40</v>
      </c>
      <c r="L34" s="226">
        <v>42200</v>
      </c>
      <c r="M34" s="9" t="s">
        <v>127</v>
      </c>
      <c r="N34" s="226">
        <v>47315</v>
      </c>
      <c r="O34" s="9" t="s">
        <v>102</v>
      </c>
      <c r="P34" s="9">
        <v>0</v>
      </c>
      <c r="Q34" s="9">
        <v>0</v>
      </c>
      <c r="R34" s="224">
        <v>1.5510247260000001</v>
      </c>
      <c r="S34" s="9">
        <v>0</v>
      </c>
      <c r="U34" s="9" t="s">
        <v>40</v>
      </c>
      <c r="V34" s="226">
        <v>42187</v>
      </c>
      <c r="W34" s="9" t="s">
        <v>260</v>
      </c>
      <c r="X34" s="226">
        <v>47301</v>
      </c>
      <c r="Y34" s="9" t="s">
        <v>102</v>
      </c>
      <c r="Z34" s="9">
        <v>0</v>
      </c>
      <c r="AA34" s="9">
        <v>0</v>
      </c>
      <c r="AB34" s="224">
        <v>1.46305</v>
      </c>
      <c r="AC34" s="9">
        <v>0</v>
      </c>
      <c r="AE34" s="9" t="s">
        <v>40</v>
      </c>
      <c r="AF34" s="226">
        <v>42187</v>
      </c>
      <c r="AG34" s="9" t="s">
        <v>258</v>
      </c>
      <c r="AH34" s="226">
        <v>45840</v>
      </c>
      <c r="AI34" s="9" t="s">
        <v>98</v>
      </c>
      <c r="AJ34" s="9">
        <v>0</v>
      </c>
      <c r="AK34" s="9">
        <v>0</v>
      </c>
      <c r="AL34" s="224">
        <v>0.97699999999999998</v>
      </c>
      <c r="AM34" s="9">
        <v>0</v>
      </c>
      <c r="AO34" s="9" t="s">
        <v>40</v>
      </c>
      <c r="AP34" s="226">
        <v>42187</v>
      </c>
      <c r="AQ34" s="9" t="s">
        <v>261</v>
      </c>
      <c r="AR34" s="226">
        <v>47301</v>
      </c>
      <c r="AS34" s="9" t="s">
        <v>102</v>
      </c>
      <c r="AT34" s="9">
        <v>0</v>
      </c>
      <c r="AU34" s="9">
        <v>0</v>
      </c>
      <c r="AV34" s="224">
        <v>1.5573300000000001</v>
      </c>
      <c r="AW34" s="9">
        <v>0</v>
      </c>
      <c r="AY34" s="9" t="s">
        <v>41</v>
      </c>
      <c r="AZ34" s="226">
        <v>42187</v>
      </c>
      <c r="BA34" s="9" t="s">
        <v>135</v>
      </c>
      <c r="BB34" s="226">
        <v>44014</v>
      </c>
      <c r="BC34" s="9" t="s">
        <v>93</v>
      </c>
      <c r="BD34" s="9">
        <v>0</v>
      </c>
      <c r="BE34" s="9">
        <v>0</v>
      </c>
      <c r="BF34" s="224">
        <v>0.247</v>
      </c>
      <c r="BG34" s="9">
        <v>0</v>
      </c>
    </row>
    <row r="35" spans="1:59" x14ac:dyDescent="0.2">
      <c r="A35" s="9" t="s">
        <v>40</v>
      </c>
      <c r="B35" s="226">
        <v>42187</v>
      </c>
      <c r="C35" s="9" t="s">
        <v>259</v>
      </c>
      <c r="D35" s="226">
        <v>11141</v>
      </c>
      <c r="E35" s="9" t="s">
        <v>103</v>
      </c>
      <c r="F35" s="9">
        <v>0</v>
      </c>
      <c r="G35" s="9">
        <v>0</v>
      </c>
      <c r="H35" s="224">
        <v>1.4419999999999999</v>
      </c>
      <c r="I35" s="9">
        <v>0</v>
      </c>
      <c r="K35" s="9" t="s">
        <v>40</v>
      </c>
      <c r="L35" s="226">
        <v>42200</v>
      </c>
      <c r="M35" s="9" t="s">
        <v>127</v>
      </c>
      <c r="N35" s="226">
        <v>11154</v>
      </c>
      <c r="O35" s="9" t="s">
        <v>103</v>
      </c>
      <c r="P35" s="9">
        <v>0</v>
      </c>
      <c r="Q35" s="9">
        <v>0</v>
      </c>
      <c r="R35" s="224">
        <v>1.603</v>
      </c>
      <c r="S35" s="9">
        <v>0</v>
      </c>
      <c r="U35" s="9" t="s">
        <v>40</v>
      </c>
      <c r="V35" s="226">
        <v>42187</v>
      </c>
      <c r="W35" s="9" t="s">
        <v>260</v>
      </c>
      <c r="X35" s="226">
        <v>11141</v>
      </c>
      <c r="Y35" s="9" t="s">
        <v>103</v>
      </c>
      <c r="Z35" s="9">
        <v>0</v>
      </c>
      <c r="AA35" s="9">
        <v>0</v>
      </c>
      <c r="AB35" s="224">
        <v>1.5109999999999999</v>
      </c>
      <c r="AC35" s="9">
        <v>0</v>
      </c>
      <c r="AE35" s="9" t="s">
        <v>40</v>
      </c>
      <c r="AF35" s="226">
        <v>42187</v>
      </c>
      <c r="AG35" s="9" t="s">
        <v>258</v>
      </c>
      <c r="AH35" s="226">
        <v>46205</v>
      </c>
      <c r="AI35" s="9" t="s">
        <v>99</v>
      </c>
      <c r="AJ35" s="9">
        <v>0</v>
      </c>
      <c r="AK35" s="9">
        <v>0</v>
      </c>
      <c r="AL35" s="224">
        <v>1.0751299999999999</v>
      </c>
      <c r="AM35" s="9">
        <v>0</v>
      </c>
      <c r="AO35" s="9" t="s">
        <v>40</v>
      </c>
      <c r="AP35" s="226">
        <v>42187</v>
      </c>
      <c r="AQ35" s="9" t="s">
        <v>261</v>
      </c>
      <c r="AR35" s="226">
        <v>11141</v>
      </c>
      <c r="AS35" s="9" t="s">
        <v>103</v>
      </c>
      <c r="AT35" s="9">
        <v>0</v>
      </c>
      <c r="AU35" s="9">
        <v>0</v>
      </c>
      <c r="AV35" s="224">
        <v>1.6020000000000001</v>
      </c>
      <c r="AW35" s="9">
        <v>0</v>
      </c>
      <c r="AY35" s="9" t="s">
        <v>41</v>
      </c>
      <c r="AZ35" s="226">
        <v>42187</v>
      </c>
      <c r="BA35" s="9" t="s">
        <v>135</v>
      </c>
      <c r="BB35" s="226">
        <v>44379</v>
      </c>
      <c r="BC35" s="9" t="s">
        <v>94</v>
      </c>
      <c r="BD35" s="9">
        <v>0</v>
      </c>
      <c r="BE35" s="9">
        <v>0</v>
      </c>
      <c r="BF35" s="224">
        <v>0.39800000000000002</v>
      </c>
      <c r="BG35" s="9">
        <v>0</v>
      </c>
    </row>
    <row r="36" spans="1:59" x14ac:dyDescent="0.2">
      <c r="A36" s="9" t="s">
        <v>40</v>
      </c>
      <c r="B36" s="226">
        <v>42187</v>
      </c>
      <c r="C36" s="9" t="s">
        <v>259</v>
      </c>
      <c r="D36" s="226">
        <v>11506</v>
      </c>
      <c r="E36" s="9" t="s">
        <v>104</v>
      </c>
      <c r="F36" s="9">
        <v>0</v>
      </c>
      <c r="G36" s="9">
        <v>0</v>
      </c>
      <c r="H36" s="224">
        <v>1.48542</v>
      </c>
      <c r="I36" s="9">
        <v>0</v>
      </c>
      <c r="K36" s="9" t="s">
        <v>40</v>
      </c>
      <c r="L36" s="226">
        <v>42200</v>
      </c>
      <c r="M36" s="9" t="s">
        <v>127</v>
      </c>
      <c r="N36" s="226">
        <v>11519</v>
      </c>
      <c r="O36" s="9" t="s">
        <v>104</v>
      </c>
      <c r="P36" s="9">
        <v>0</v>
      </c>
      <c r="Q36" s="9">
        <v>0</v>
      </c>
      <c r="R36" s="224">
        <v>1.6468396380000001</v>
      </c>
      <c r="S36" s="9">
        <v>0</v>
      </c>
      <c r="U36" s="9" t="s">
        <v>40</v>
      </c>
      <c r="V36" s="226">
        <v>42187</v>
      </c>
      <c r="W36" s="9" t="s">
        <v>260</v>
      </c>
      <c r="X36" s="226">
        <v>11506</v>
      </c>
      <c r="Y36" s="9" t="s">
        <v>104</v>
      </c>
      <c r="Z36" s="9">
        <v>0</v>
      </c>
      <c r="AA36" s="9">
        <v>0</v>
      </c>
      <c r="AB36" s="224">
        <v>1.55165</v>
      </c>
      <c r="AC36" s="9">
        <v>0</v>
      </c>
      <c r="AE36" s="9" t="s">
        <v>40</v>
      </c>
      <c r="AF36" s="226">
        <v>42187</v>
      </c>
      <c r="AG36" s="9" t="s">
        <v>258</v>
      </c>
      <c r="AH36" s="226">
        <v>46570</v>
      </c>
      <c r="AI36" s="9" t="s">
        <v>100</v>
      </c>
      <c r="AJ36" s="9">
        <v>0</v>
      </c>
      <c r="AK36" s="9">
        <v>0</v>
      </c>
      <c r="AL36" s="224">
        <v>1.161</v>
      </c>
      <c r="AM36" s="9">
        <v>0</v>
      </c>
      <c r="AO36" s="9" t="s">
        <v>40</v>
      </c>
      <c r="AP36" s="226">
        <v>42187</v>
      </c>
      <c r="AQ36" s="9" t="s">
        <v>261</v>
      </c>
      <c r="AR36" s="226">
        <v>11506</v>
      </c>
      <c r="AS36" s="9" t="s">
        <v>104</v>
      </c>
      <c r="AT36" s="9">
        <v>0</v>
      </c>
      <c r="AU36" s="9">
        <v>0</v>
      </c>
      <c r="AV36" s="224">
        <v>1.64</v>
      </c>
      <c r="AW36" s="9">
        <v>0</v>
      </c>
      <c r="AY36" s="9" t="s">
        <v>41</v>
      </c>
      <c r="AZ36" s="226">
        <v>42187</v>
      </c>
      <c r="BA36" s="9" t="s">
        <v>135</v>
      </c>
      <c r="BB36" s="226">
        <v>44746</v>
      </c>
      <c r="BC36" s="9" t="s">
        <v>95</v>
      </c>
      <c r="BD36" s="9">
        <v>0</v>
      </c>
      <c r="BE36" s="9">
        <v>0</v>
      </c>
      <c r="BF36" s="224">
        <v>0.54500000000000004</v>
      </c>
      <c r="BG36" s="9">
        <v>0</v>
      </c>
    </row>
    <row r="37" spans="1:59" x14ac:dyDescent="0.2">
      <c r="A37" s="9" t="s">
        <v>40</v>
      </c>
      <c r="B37" s="226">
        <v>42187</v>
      </c>
      <c r="C37" s="9" t="s">
        <v>259</v>
      </c>
      <c r="D37" s="226">
        <v>11872</v>
      </c>
      <c r="E37" s="9" t="s">
        <v>105</v>
      </c>
      <c r="F37" s="9">
        <v>0</v>
      </c>
      <c r="G37" s="9">
        <v>0</v>
      </c>
      <c r="H37" s="224">
        <v>1.52237</v>
      </c>
      <c r="I37" s="9">
        <v>0</v>
      </c>
      <c r="K37" s="9" t="s">
        <v>40</v>
      </c>
      <c r="L37" s="226">
        <v>42200</v>
      </c>
      <c r="M37" s="9" t="s">
        <v>127</v>
      </c>
      <c r="N37" s="226">
        <v>11885</v>
      </c>
      <c r="O37" s="9" t="s">
        <v>105</v>
      </c>
      <c r="P37" s="9">
        <v>0</v>
      </c>
      <c r="Q37" s="9">
        <v>0</v>
      </c>
      <c r="R37" s="224">
        <v>1.6836300909999999</v>
      </c>
      <c r="S37" s="9">
        <v>0</v>
      </c>
      <c r="U37" s="9" t="s">
        <v>40</v>
      </c>
      <c r="V37" s="226">
        <v>42187</v>
      </c>
      <c r="W37" s="9" t="s">
        <v>260</v>
      </c>
      <c r="X37" s="226">
        <v>11872</v>
      </c>
      <c r="Y37" s="9" t="s">
        <v>105</v>
      </c>
      <c r="Z37" s="9">
        <v>0</v>
      </c>
      <c r="AA37" s="9">
        <v>0</v>
      </c>
      <c r="AB37" s="224">
        <v>1.5860300000000001</v>
      </c>
      <c r="AC37" s="9">
        <v>0</v>
      </c>
      <c r="AE37" s="9" t="s">
        <v>40</v>
      </c>
      <c r="AF37" s="226">
        <v>42187</v>
      </c>
      <c r="AG37" s="9" t="s">
        <v>258</v>
      </c>
      <c r="AH37" s="226">
        <v>46937</v>
      </c>
      <c r="AI37" s="9" t="s">
        <v>101</v>
      </c>
      <c r="AJ37" s="9">
        <v>0</v>
      </c>
      <c r="AK37" s="9">
        <v>0</v>
      </c>
      <c r="AL37" s="224">
        <v>1.2339100000000001</v>
      </c>
      <c r="AM37" s="9">
        <v>0</v>
      </c>
      <c r="AO37" s="9" t="s">
        <v>40</v>
      </c>
      <c r="AP37" s="226">
        <v>42187</v>
      </c>
      <c r="AQ37" s="9" t="s">
        <v>261</v>
      </c>
      <c r="AR37" s="226">
        <v>11872</v>
      </c>
      <c r="AS37" s="9" t="s">
        <v>105</v>
      </c>
      <c r="AT37" s="9">
        <v>0</v>
      </c>
      <c r="AU37" s="9">
        <v>0</v>
      </c>
      <c r="AV37" s="224">
        <v>1.6721900000000001</v>
      </c>
      <c r="AW37" s="9">
        <v>0</v>
      </c>
      <c r="AY37" s="9" t="s">
        <v>41</v>
      </c>
      <c r="AZ37" s="226">
        <v>42187</v>
      </c>
      <c r="BA37" s="9" t="s">
        <v>135</v>
      </c>
      <c r="BB37" s="226">
        <v>45110</v>
      </c>
      <c r="BC37" s="9" t="s">
        <v>96</v>
      </c>
      <c r="BD37" s="9">
        <v>0</v>
      </c>
      <c r="BE37" s="9">
        <v>0</v>
      </c>
      <c r="BF37" s="224">
        <v>0.68100000000000005</v>
      </c>
      <c r="BG37" s="9">
        <v>0</v>
      </c>
    </row>
    <row r="38" spans="1:59" x14ac:dyDescent="0.2">
      <c r="A38" s="9" t="s">
        <v>40</v>
      </c>
      <c r="B38" s="226">
        <v>42187</v>
      </c>
      <c r="C38" s="9" t="s">
        <v>259</v>
      </c>
      <c r="D38" s="226">
        <v>12239</v>
      </c>
      <c r="E38" s="9" t="s">
        <v>106</v>
      </c>
      <c r="F38" s="9">
        <v>0</v>
      </c>
      <c r="G38" s="9">
        <v>0</v>
      </c>
      <c r="H38" s="224">
        <v>1.5528599999999999</v>
      </c>
      <c r="I38" s="9">
        <v>0</v>
      </c>
      <c r="K38" s="9" t="s">
        <v>40</v>
      </c>
      <c r="L38" s="226">
        <v>42200</v>
      </c>
      <c r="M38" s="9" t="s">
        <v>127</v>
      </c>
      <c r="N38" s="226">
        <v>12250</v>
      </c>
      <c r="O38" s="9" t="s">
        <v>106</v>
      </c>
      <c r="P38" s="9">
        <v>0</v>
      </c>
      <c r="Q38" s="9">
        <v>0</v>
      </c>
      <c r="R38" s="224">
        <v>1.7133881799999999</v>
      </c>
      <c r="S38" s="9">
        <v>0</v>
      </c>
      <c r="U38" s="9" t="s">
        <v>40</v>
      </c>
      <c r="V38" s="226">
        <v>42187</v>
      </c>
      <c r="W38" s="9" t="s">
        <v>260</v>
      </c>
      <c r="X38" s="226">
        <v>12239</v>
      </c>
      <c r="Y38" s="9" t="s">
        <v>106</v>
      </c>
      <c r="Z38" s="9">
        <v>0</v>
      </c>
      <c r="AA38" s="9">
        <v>0</v>
      </c>
      <c r="AB38" s="224">
        <v>1.6141000000000001</v>
      </c>
      <c r="AC38" s="9">
        <v>0</v>
      </c>
      <c r="AE38" s="9" t="s">
        <v>40</v>
      </c>
      <c r="AF38" s="226">
        <v>42187</v>
      </c>
      <c r="AG38" s="9" t="s">
        <v>258</v>
      </c>
      <c r="AH38" s="226">
        <v>47301</v>
      </c>
      <c r="AI38" s="9" t="s">
        <v>102</v>
      </c>
      <c r="AJ38" s="9">
        <v>0</v>
      </c>
      <c r="AK38" s="9">
        <v>0</v>
      </c>
      <c r="AL38" s="224">
        <v>1.29478</v>
      </c>
      <c r="AM38" s="9">
        <v>0</v>
      </c>
      <c r="AO38" s="9" t="s">
        <v>40</v>
      </c>
      <c r="AP38" s="226">
        <v>42187</v>
      </c>
      <c r="AQ38" s="9" t="s">
        <v>261</v>
      </c>
      <c r="AR38" s="226">
        <v>12239</v>
      </c>
      <c r="AS38" s="9" t="s">
        <v>106</v>
      </c>
      <c r="AT38" s="9">
        <v>0</v>
      </c>
      <c r="AU38" s="9">
        <v>0</v>
      </c>
      <c r="AV38" s="224">
        <v>1.69838</v>
      </c>
      <c r="AW38" s="9">
        <v>0</v>
      </c>
      <c r="AY38" s="9" t="s">
        <v>41</v>
      </c>
      <c r="AZ38" s="226">
        <v>42187</v>
      </c>
      <c r="BA38" s="9" t="s">
        <v>135</v>
      </c>
      <c r="BB38" s="226">
        <v>45475</v>
      </c>
      <c r="BC38" s="9" t="s">
        <v>97</v>
      </c>
      <c r="BD38" s="9">
        <v>0</v>
      </c>
      <c r="BE38" s="9">
        <v>0</v>
      </c>
      <c r="BF38" s="224">
        <v>0.80600000000000005</v>
      </c>
      <c r="BG38" s="9">
        <v>0</v>
      </c>
    </row>
    <row r="39" spans="1:59" x14ac:dyDescent="0.2">
      <c r="A39" s="9" t="s">
        <v>40</v>
      </c>
      <c r="B39" s="226">
        <v>42187</v>
      </c>
      <c r="C39" s="9" t="s">
        <v>259</v>
      </c>
      <c r="D39" s="226">
        <v>12603</v>
      </c>
      <c r="E39" s="9" t="s">
        <v>107</v>
      </c>
      <c r="F39" s="9">
        <v>0</v>
      </c>
      <c r="G39" s="9">
        <v>0</v>
      </c>
      <c r="H39" s="224">
        <v>1.57721</v>
      </c>
      <c r="I39" s="9">
        <v>0</v>
      </c>
      <c r="K39" s="9" t="s">
        <v>40</v>
      </c>
      <c r="L39" s="226">
        <v>42200</v>
      </c>
      <c r="M39" s="9" t="s">
        <v>127</v>
      </c>
      <c r="N39" s="226">
        <v>12617</v>
      </c>
      <c r="O39" s="9" t="s">
        <v>107</v>
      </c>
      <c r="P39" s="9">
        <v>0</v>
      </c>
      <c r="Q39" s="9">
        <v>0</v>
      </c>
      <c r="R39" s="224">
        <v>1.737126757</v>
      </c>
      <c r="S39" s="9">
        <v>0</v>
      </c>
      <c r="U39" s="9" t="s">
        <v>40</v>
      </c>
      <c r="V39" s="226">
        <v>42187</v>
      </c>
      <c r="W39" s="9" t="s">
        <v>260</v>
      </c>
      <c r="X39" s="226">
        <v>12603</v>
      </c>
      <c r="Y39" s="9" t="s">
        <v>107</v>
      </c>
      <c r="Z39" s="9">
        <v>0</v>
      </c>
      <c r="AA39" s="9">
        <v>0</v>
      </c>
      <c r="AB39" s="224">
        <v>1.6362399999999999</v>
      </c>
      <c r="AC39" s="9">
        <v>0</v>
      </c>
      <c r="AE39" s="9" t="s">
        <v>40</v>
      </c>
      <c r="AF39" s="226">
        <v>42187</v>
      </c>
      <c r="AG39" s="9" t="s">
        <v>258</v>
      </c>
      <c r="AH39" s="226">
        <v>11141</v>
      </c>
      <c r="AI39" s="9" t="s">
        <v>103</v>
      </c>
      <c r="AJ39" s="9">
        <v>0</v>
      </c>
      <c r="AK39" s="9">
        <v>0</v>
      </c>
      <c r="AL39" s="224">
        <v>1.347</v>
      </c>
      <c r="AM39" s="9">
        <v>0</v>
      </c>
      <c r="AO39" s="9" t="s">
        <v>40</v>
      </c>
      <c r="AP39" s="226">
        <v>42187</v>
      </c>
      <c r="AQ39" s="9" t="s">
        <v>261</v>
      </c>
      <c r="AR39" s="226">
        <v>12603</v>
      </c>
      <c r="AS39" s="9" t="s">
        <v>107</v>
      </c>
      <c r="AT39" s="9">
        <v>0</v>
      </c>
      <c r="AU39" s="9">
        <v>0</v>
      </c>
      <c r="AV39" s="224">
        <v>1.7188399999999999</v>
      </c>
      <c r="AW39" s="9">
        <v>0</v>
      </c>
      <c r="AY39" s="9" t="s">
        <v>41</v>
      </c>
      <c r="AZ39" s="226">
        <v>42187</v>
      </c>
      <c r="BA39" s="9" t="s">
        <v>135</v>
      </c>
      <c r="BB39" s="226">
        <v>45840</v>
      </c>
      <c r="BC39" s="9" t="s">
        <v>98</v>
      </c>
      <c r="BD39" s="9">
        <v>0</v>
      </c>
      <c r="BE39" s="9">
        <v>0</v>
      </c>
      <c r="BF39" s="224">
        <v>0.91700000000000004</v>
      </c>
      <c r="BG39" s="9">
        <v>0</v>
      </c>
    </row>
    <row r="40" spans="1:59" x14ac:dyDescent="0.2">
      <c r="A40" s="9" t="s">
        <v>40</v>
      </c>
      <c r="B40" s="226">
        <v>42187</v>
      </c>
      <c r="C40" s="9" t="s">
        <v>259</v>
      </c>
      <c r="D40" s="226">
        <v>12967</v>
      </c>
      <c r="E40" s="9" t="s">
        <v>108</v>
      </c>
      <c r="F40" s="9">
        <v>0</v>
      </c>
      <c r="G40" s="9">
        <v>0</v>
      </c>
      <c r="H40" s="224">
        <v>1.5960000000000001</v>
      </c>
      <c r="I40" s="9">
        <v>0</v>
      </c>
      <c r="K40" s="9" t="s">
        <v>40</v>
      </c>
      <c r="L40" s="226">
        <v>42200</v>
      </c>
      <c r="M40" s="9" t="s">
        <v>127</v>
      </c>
      <c r="N40" s="226">
        <v>12981</v>
      </c>
      <c r="O40" s="9" t="s">
        <v>108</v>
      </c>
      <c r="P40" s="9">
        <v>0</v>
      </c>
      <c r="Q40" s="9">
        <v>0</v>
      </c>
      <c r="R40" s="224">
        <v>1.7549999999999999</v>
      </c>
      <c r="S40" s="9">
        <v>0</v>
      </c>
      <c r="U40" s="9" t="s">
        <v>40</v>
      </c>
      <c r="V40" s="226">
        <v>42187</v>
      </c>
      <c r="W40" s="9" t="s">
        <v>260</v>
      </c>
      <c r="X40" s="226">
        <v>12967</v>
      </c>
      <c r="Y40" s="9" t="s">
        <v>108</v>
      </c>
      <c r="Z40" s="9">
        <v>0</v>
      </c>
      <c r="AA40" s="9">
        <v>0</v>
      </c>
      <c r="AB40" s="224">
        <v>1.653</v>
      </c>
      <c r="AC40" s="9">
        <v>0</v>
      </c>
      <c r="AE40" s="9" t="s">
        <v>40</v>
      </c>
      <c r="AF40" s="226">
        <v>42187</v>
      </c>
      <c r="AG40" s="9" t="s">
        <v>258</v>
      </c>
      <c r="AH40" s="226">
        <v>11506</v>
      </c>
      <c r="AI40" s="9" t="s">
        <v>104</v>
      </c>
      <c r="AJ40" s="9">
        <v>0</v>
      </c>
      <c r="AK40" s="9">
        <v>0</v>
      </c>
      <c r="AL40" s="224">
        <v>1.39205</v>
      </c>
      <c r="AM40" s="9">
        <v>0</v>
      </c>
      <c r="AO40" s="9" t="s">
        <v>40</v>
      </c>
      <c r="AP40" s="226">
        <v>42187</v>
      </c>
      <c r="AQ40" s="9" t="s">
        <v>261</v>
      </c>
      <c r="AR40" s="226">
        <v>12967</v>
      </c>
      <c r="AS40" s="9" t="s">
        <v>108</v>
      </c>
      <c r="AT40" s="9">
        <v>0</v>
      </c>
      <c r="AU40" s="9">
        <v>0</v>
      </c>
      <c r="AV40" s="224">
        <v>1.734</v>
      </c>
      <c r="AW40" s="9">
        <v>0</v>
      </c>
      <c r="AY40" s="9" t="s">
        <v>41</v>
      </c>
      <c r="AZ40" s="226">
        <v>42187</v>
      </c>
      <c r="BA40" s="9" t="s">
        <v>135</v>
      </c>
      <c r="BB40" s="226">
        <v>46205</v>
      </c>
      <c r="BC40" s="9" t="s">
        <v>99</v>
      </c>
      <c r="BD40" s="9">
        <v>0</v>
      </c>
      <c r="BE40" s="9">
        <v>0</v>
      </c>
      <c r="BF40" s="224">
        <v>1.014</v>
      </c>
      <c r="BG40" s="9">
        <v>0</v>
      </c>
    </row>
    <row r="41" spans="1:59" x14ac:dyDescent="0.2">
      <c r="A41" s="9" t="s">
        <v>40</v>
      </c>
      <c r="B41" s="226">
        <v>42187</v>
      </c>
      <c r="C41" s="9" t="s">
        <v>259</v>
      </c>
      <c r="D41" s="226">
        <v>13333</v>
      </c>
      <c r="E41" s="9" t="s">
        <v>109</v>
      </c>
      <c r="F41" s="9">
        <v>0</v>
      </c>
      <c r="G41" s="9">
        <v>0</v>
      </c>
      <c r="H41" s="224">
        <v>1.60998</v>
      </c>
      <c r="I41" s="9">
        <v>0</v>
      </c>
      <c r="K41" s="9" t="s">
        <v>40</v>
      </c>
      <c r="L41" s="226">
        <v>42200</v>
      </c>
      <c r="M41" s="9" t="s">
        <v>127</v>
      </c>
      <c r="N41" s="226">
        <v>13346</v>
      </c>
      <c r="O41" s="9" t="s">
        <v>109</v>
      </c>
      <c r="P41" s="9">
        <v>0</v>
      </c>
      <c r="Q41" s="9">
        <v>0</v>
      </c>
      <c r="R41" s="224">
        <v>1.767984628</v>
      </c>
      <c r="S41" s="9">
        <v>0</v>
      </c>
      <c r="U41" s="9" t="s">
        <v>40</v>
      </c>
      <c r="V41" s="226">
        <v>42187</v>
      </c>
      <c r="W41" s="9" t="s">
        <v>260</v>
      </c>
      <c r="X41" s="226">
        <v>13333</v>
      </c>
      <c r="Y41" s="9" t="s">
        <v>109</v>
      </c>
      <c r="Z41" s="9">
        <v>0</v>
      </c>
      <c r="AA41" s="9">
        <v>0</v>
      </c>
      <c r="AB41" s="224">
        <v>1.6651199999999999</v>
      </c>
      <c r="AC41" s="9">
        <v>0</v>
      </c>
      <c r="AE41" s="9" t="s">
        <v>40</v>
      </c>
      <c r="AF41" s="226">
        <v>42187</v>
      </c>
      <c r="AG41" s="9" t="s">
        <v>258</v>
      </c>
      <c r="AH41" s="226">
        <v>11872</v>
      </c>
      <c r="AI41" s="9" t="s">
        <v>105</v>
      </c>
      <c r="AJ41" s="9">
        <v>0</v>
      </c>
      <c r="AK41" s="9">
        <v>0</v>
      </c>
      <c r="AL41" s="224">
        <v>1.43082</v>
      </c>
      <c r="AM41" s="9">
        <v>0</v>
      </c>
      <c r="AO41" s="9" t="s">
        <v>40</v>
      </c>
      <c r="AP41" s="226">
        <v>42187</v>
      </c>
      <c r="AQ41" s="9" t="s">
        <v>261</v>
      </c>
      <c r="AR41" s="226">
        <v>13333</v>
      </c>
      <c r="AS41" s="9" t="s">
        <v>109</v>
      </c>
      <c r="AT41" s="9">
        <v>0</v>
      </c>
      <c r="AU41" s="9">
        <v>0</v>
      </c>
      <c r="AV41" s="224">
        <v>1.74455</v>
      </c>
      <c r="AW41" s="9">
        <v>0</v>
      </c>
      <c r="AY41" s="9" t="s">
        <v>41</v>
      </c>
      <c r="AZ41" s="226">
        <v>42187</v>
      </c>
      <c r="BA41" s="9" t="s">
        <v>135</v>
      </c>
      <c r="BB41" s="226">
        <v>46570</v>
      </c>
      <c r="BC41" s="9" t="s">
        <v>100</v>
      </c>
      <c r="BD41" s="9">
        <v>0</v>
      </c>
      <c r="BE41" s="9">
        <v>0</v>
      </c>
      <c r="BF41" s="224">
        <v>1.1020000000000001</v>
      </c>
      <c r="BG41" s="9">
        <v>0</v>
      </c>
    </row>
    <row r="42" spans="1:59" x14ac:dyDescent="0.2">
      <c r="A42" s="9" t="s">
        <v>40</v>
      </c>
      <c r="B42" s="226">
        <v>42187</v>
      </c>
      <c r="C42" s="9" t="s">
        <v>259</v>
      </c>
      <c r="D42" s="226">
        <v>13698</v>
      </c>
      <c r="E42" s="9" t="s">
        <v>110</v>
      </c>
      <c r="F42" s="9">
        <v>0</v>
      </c>
      <c r="G42" s="9">
        <v>0</v>
      </c>
      <c r="H42" s="224">
        <v>1.6198999999999999</v>
      </c>
      <c r="I42" s="9">
        <v>0</v>
      </c>
      <c r="K42" s="9" t="s">
        <v>40</v>
      </c>
      <c r="L42" s="226">
        <v>42200</v>
      </c>
      <c r="M42" s="9" t="s">
        <v>127</v>
      </c>
      <c r="N42" s="226">
        <v>13711</v>
      </c>
      <c r="O42" s="9" t="s">
        <v>110</v>
      </c>
      <c r="P42" s="9">
        <v>0</v>
      </c>
      <c r="Q42" s="9">
        <v>0</v>
      </c>
      <c r="R42" s="224">
        <v>1.7767637620000001</v>
      </c>
      <c r="S42" s="9">
        <v>0</v>
      </c>
      <c r="U42" s="9" t="s">
        <v>40</v>
      </c>
      <c r="V42" s="226">
        <v>42187</v>
      </c>
      <c r="W42" s="9" t="s">
        <v>260</v>
      </c>
      <c r="X42" s="226">
        <v>13698</v>
      </c>
      <c r="Y42" s="9" t="s">
        <v>110</v>
      </c>
      <c r="Z42" s="9">
        <v>0</v>
      </c>
      <c r="AA42" s="9">
        <v>0</v>
      </c>
      <c r="AB42" s="224">
        <v>1.67333</v>
      </c>
      <c r="AC42" s="9">
        <v>0</v>
      </c>
      <c r="AE42" s="9" t="s">
        <v>40</v>
      </c>
      <c r="AF42" s="226">
        <v>42187</v>
      </c>
      <c r="AG42" s="9" t="s">
        <v>258</v>
      </c>
      <c r="AH42" s="226">
        <v>12239</v>
      </c>
      <c r="AI42" s="9" t="s">
        <v>106</v>
      </c>
      <c r="AJ42" s="9">
        <v>0</v>
      </c>
      <c r="AK42" s="9">
        <v>0</v>
      </c>
      <c r="AL42" s="224">
        <v>1.4632099999999999</v>
      </c>
      <c r="AM42" s="9">
        <v>0</v>
      </c>
      <c r="AO42" s="9" t="s">
        <v>40</v>
      </c>
      <c r="AP42" s="226">
        <v>42187</v>
      </c>
      <c r="AQ42" s="9" t="s">
        <v>261</v>
      </c>
      <c r="AR42" s="226">
        <v>13698</v>
      </c>
      <c r="AS42" s="9" t="s">
        <v>110</v>
      </c>
      <c r="AT42" s="9">
        <v>0</v>
      </c>
      <c r="AU42" s="9">
        <v>0</v>
      </c>
      <c r="AV42" s="224">
        <v>1.7512399999999999</v>
      </c>
      <c r="AW42" s="9">
        <v>0</v>
      </c>
      <c r="AY42" s="9" t="s">
        <v>41</v>
      </c>
      <c r="AZ42" s="226">
        <v>42187</v>
      </c>
      <c r="BA42" s="9" t="s">
        <v>135</v>
      </c>
      <c r="BB42" s="226">
        <v>46937</v>
      </c>
      <c r="BC42" s="9" t="s">
        <v>101</v>
      </c>
      <c r="BD42" s="9">
        <v>0</v>
      </c>
      <c r="BE42" s="9">
        <v>0</v>
      </c>
      <c r="BF42" s="224">
        <v>1.1759999999999999</v>
      </c>
      <c r="BG42" s="9">
        <v>0</v>
      </c>
    </row>
    <row r="43" spans="1:59" x14ac:dyDescent="0.2">
      <c r="A43" s="9" t="s">
        <v>40</v>
      </c>
      <c r="B43" s="226">
        <v>42187</v>
      </c>
      <c r="C43" s="9" t="s">
        <v>259</v>
      </c>
      <c r="D43" s="226">
        <v>14063</v>
      </c>
      <c r="E43" s="9" t="s">
        <v>111</v>
      </c>
      <c r="F43" s="9">
        <v>0</v>
      </c>
      <c r="G43" s="9">
        <v>0</v>
      </c>
      <c r="H43" s="224">
        <v>1.62721</v>
      </c>
      <c r="I43" s="9">
        <v>0</v>
      </c>
      <c r="K43" s="9" t="s">
        <v>40</v>
      </c>
      <c r="L43" s="226">
        <v>42200</v>
      </c>
      <c r="M43" s="9" t="s">
        <v>127</v>
      </c>
      <c r="N43" s="226">
        <v>14076</v>
      </c>
      <c r="O43" s="9" t="s">
        <v>111</v>
      </c>
      <c r="P43" s="9">
        <v>0</v>
      </c>
      <c r="Q43" s="9">
        <v>0</v>
      </c>
      <c r="R43" s="224">
        <v>1.7826043250000001</v>
      </c>
      <c r="S43" s="9">
        <v>0</v>
      </c>
      <c r="U43" s="9" t="s">
        <v>40</v>
      </c>
      <c r="V43" s="226">
        <v>42187</v>
      </c>
      <c r="W43" s="9" t="s">
        <v>260</v>
      </c>
      <c r="X43" s="226">
        <v>14063</v>
      </c>
      <c r="Y43" s="9" t="s">
        <v>111</v>
      </c>
      <c r="Z43" s="9">
        <v>0</v>
      </c>
      <c r="AA43" s="9">
        <v>0</v>
      </c>
      <c r="AB43" s="224">
        <v>1.6790700000000001</v>
      </c>
      <c r="AC43" s="9">
        <v>0</v>
      </c>
      <c r="AE43" s="9" t="s">
        <v>40</v>
      </c>
      <c r="AF43" s="226">
        <v>42187</v>
      </c>
      <c r="AG43" s="9" t="s">
        <v>258</v>
      </c>
      <c r="AH43" s="226">
        <v>12603</v>
      </c>
      <c r="AI43" s="9" t="s">
        <v>107</v>
      </c>
      <c r="AJ43" s="9">
        <v>0</v>
      </c>
      <c r="AK43" s="9">
        <v>0</v>
      </c>
      <c r="AL43" s="224">
        <v>1.48943</v>
      </c>
      <c r="AM43" s="9">
        <v>0</v>
      </c>
      <c r="AO43" s="9" t="s">
        <v>40</v>
      </c>
      <c r="AP43" s="226">
        <v>42187</v>
      </c>
      <c r="AQ43" s="9" t="s">
        <v>261</v>
      </c>
      <c r="AR43" s="226">
        <v>14063</v>
      </c>
      <c r="AS43" s="9" t="s">
        <v>111</v>
      </c>
      <c r="AT43" s="9">
        <v>0</v>
      </c>
      <c r="AU43" s="9">
        <v>0</v>
      </c>
      <c r="AV43" s="224">
        <v>1.7555400000000001</v>
      </c>
      <c r="AW43" s="9">
        <v>0</v>
      </c>
      <c r="AY43" s="9" t="s">
        <v>41</v>
      </c>
      <c r="AZ43" s="226">
        <v>42187</v>
      </c>
      <c r="BA43" s="9" t="s">
        <v>135</v>
      </c>
      <c r="BB43" s="226">
        <v>47301</v>
      </c>
      <c r="BC43" s="9" t="s">
        <v>102</v>
      </c>
      <c r="BD43" s="9">
        <v>0</v>
      </c>
      <c r="BE43" s="9">
        <v>0</v>
      </c>
      <c r="BF43" s="224">
        <v>1.238</v>
      </c>
      <c r="BG43" s="9">
        <v>0</v>
      </c>
    </row>
    <row r="44" spans="1:59" x14ac:dyDescent="0.2">
      <c r="A44" s="9" t="s">
        <v>40</v>
      </c>
      <c r="B44" s="226">
        <v>42187</v>
      </c>
      <c r="C44" s="9" t="s">
        <v>259</v>
      </c>
      <c r="D44" s="226">
        <v>14430</v>
      </c>
      <c r="E44" s="9" t="s">
        <v>112</v>
      </c>
      <c r="F44" s="9">
        <v>0</v>
      </c>
      <c r="G44" s="9">
        <v>0</v>
      </c>
      <c r="H44" s="224">
        <v>1.6329400000000001</v>
      </c>
      <c r="I44" s="9">
        <v>0</v>
      </c>
      <c r="K44" s="9" t="s">
        <v>40</v>
      </c>
      <c r="L44" s="226">
        <v>42200</v>
      </c>
      <c r="M44" s="9" t="s">
        <v>127</v>
      </c>
      <c r="N44" s="226">
        <v>14441</v>
      </c>
      <c r="O44" s="9" t="s">
        <v>112</v>
      </c>
      <c r="P44" s="9">
        <v>0</v>
      </c>
      <c r="Q44" s="9">
        <v>0</v>
      </c>
      <c r="R44" s="224">
        <v>1.7863857780000001</v>
      </c>
      <c r="S44" s="9">
        <v>0</v>
      </c>
      <c r="U44" s="9" t="s">
        <v>40</v>
      </c>
      <c r="V44" s="226">
        <v>42187</v>
      </c>
      <c r="W44" s="9" t="s">
        <v>260</v>
      </c>
      <c r="X44" s="226">
        <v>14430</v>
      </c>
      <c r="Y44" s="9" t="s">
        <v>112</v>
      </c>
      <c r="Z44" s="9">
        <v>0</v>
      </c>
      <c r="AA44" s="9">
        <v>0</v>
      </c>
      <c r="AB44" s="224">
        <v>1.6833199999999999</v>
      </c>
      <c r="AC44" s="9">
        <v>0</v>
      </c>
      <c r="AE44" s="9" t="s">
        <v>40</v>
      </c>
      <c r="AF44" s="226">
        <v>42187</v>
      </c>
      <c r="AG44" s="9" t="s">
        <v>258</v>
      </c>
      <c r="AH44" s="226">
        <v>12967</v>
      </c>
      <c r="AI44" s="9" t="s">
        <v>108</v>
      </c>
      <c r="AJ44" s="9">
        <v>0</v>
      </c>
      <c r="AK44" s="9">
        <v>0</v>
      </c>
      <c r="AL44" s="224">
        <v>1.51</v>
      </c>
      <c r="AM44" s="9">
        <v>0</v>
      </c>
      <c r="AO44" s="9" t="s">
        <v>40</v>
      </c>
      <c r="AP44" s="226">
        <v>42187</v>
      </c>
      <c r="AQ44" s="9" t="s">
        <v>261</v>
      </c>
      <c r="AR44" s="226">
        <v>14430</v>
      </c>
      <c r="AS44" s="9" t="s">
        <v>112</v>
      </c>
      <c r="AT44" s="9">
        <v>0</v>
      </c>
      <c r="AU44" s="9">
        <v>0</v>
      </c>
      <c r="AV44" s="224">
        <v>1.75847</v>
      </c>
      <c r="AW44" s="9">
        <v>0</v>
      </c>
      <c r="AY44" s="9" t="s">
        <v>41</v>
      </c>
      <c r="AZ44" s="226">
        <v>42187</v>
      </c>
      <c r="BA44" s="9" t="s">
        <v>135</v>
      </c>
      <c r="BB44" s="226">
        <v>11141</v>
      </c>
      <c r="BC44" s="9" t="s">
        <v>103</v>
      </c>
      <c r="BD44" s="9">
        <v>0</v>
      </c>
      <c r="BE44" s="9">
        <v>0</v>
      </c>
      <c r="BF44" s="224">
        <v>1.29</v>
      </c>
      <c r="BG44" s="9">
        <v>0</v>
      </c>
    </row>
    <row r="45" spans="1:59" x14ac:dyDescent="0.2">
      <c r="A45" s="9" t="s">
        <v>40</v>
      </c>
      <c r="B45" s="226">
        <v>42187</v>
      </c>
      <c r="C45" s="9" t="s">
        <v>259</v>
      </c>
      <c r="D45" s="226">
        <v>14794</v>
      </c>
      <c r="E45" s="9" t="s">
        <v>113</v>
      </c>
      <c r="F45" s="9">
        <v>0</v>
      </c>
      <c r="G45" s="9">
        <v>0</v>
      </c>
      <c r="H45" s="224">
        <v>1.6379999999999999</v>
      </c>
      <c r="I45" s="9">
        <v>0</v>
      </c>
      <c r="K45" s="9" t="s">
        <v>40</v>
      </c>
      <c r="L45" s="226">
        <v>42200</v>
      </c>
      <c r="M45" s="9" t="s">
        <v>127</v>
      </c>
      <c r="N45" s="226">
        <v>14808</v>
      </c>
      <c r="O45" s="9" t="s">
        <v>113</v>
      </c>
      <c r="P45" s="9">
        <v>0</v>
      </c>
      <c r="Q45" s="9">
        <v>0</v>
      </c>
      <c r="R45" s="224">
        <v>1.7889999999999999</v>
      </c>
      <c r="S45" s="9">
        <v>0</v>
      </c>
      <c r="U45" s="9" t="s">
        <v>40</v>
      </c>
      <c r="V45" s="226">
        <v>42187</v>
      </c>
      <c r="W45" s="9" t="s">
        <v>260</v>
      </c>
      <c r="X45" s="226">
        <v>14794</v>
      </c>
      <c r="Y45" s="9" t="s">
        <v>113</v>
      </c>
      <c r="Z45" s="9">
        <v>0</v>
      </c>
      <c r="AA45" s="9">
        <v>0</v>
      </c>
      <c r="AB45" s="224">
        <v>1.6870000000000001</v>
      </c>
      <c r="AC45" s="9">
        <v>0</v>
      </c>
      <c r="AE45" s="9" t="s">
        <v>40</v>
      </c>
      <c r="AF45" s="226">
        <v>42187</v>
      </c>
      <c r="AG45" s="9" t="s">
        <v>258</v>
      </c>
      <c r="AH45" s="226">
        <v>13333</v>
      </c>
      <c r="AI45" s="9" t="s">
        <v>109</v>
      </c>
      <c r="AJ45" s="9">
        <v>0</v>
      </c>
      <c r="AK45" s="9">
        <v>0</v>
      </c>
      <c r="AL45" s="224">
        <v>1.52562</v>
      </c>
      <c r="AM45" s="9">
        <v>0</v>
      </c>
      <c r="AO45" s="9" t="s">
        <v>40</v>
      </c>
      <c r="AP45" s="226">
        <v>42187</v>
      </c>
      <c r="AQ45" s="9" t="s">
        <v>261</v>
      </c>
      <c r="AR45" s="226">
        <v>14794</v>
      </c>
      <c r="AS45" s="9" t="s">
        <v>113</v>
      </c>
      <c r="AT45" s="9">
        <v>0</v>
      </c>
      <c r="AU45" s="9">
        <v>0</v>
      </c>
      <c r="AV45" s="224">
        <v>1.7609999999999999</v>
      </c>
      <c r="AW45" s="9">
        <v>0</v>
      </c>
      <c r="AY45" s="9" t="s">
        <v>41</v>
      </c>
      <c r="AZ45" s="226">
        <v>42187</v>
      </c>
      <c r="BA45" s="9" t="s">
        <v>135</v>
      </c>
      <c r="BB45" s="226">
        <v>11506</v>
      </c>
      <c r="BC45" s="9" t="s">
        <v>104</v>
      </c>
      <c r="BD45" s="9">
        <v>0</v>
      </c>
      <c r="BE45" s="9">
        <v>0</v>
      </c>
      <c r="BF45" s="224">
        <v>1.335</v>
      </c>
      <c r="BG45" s="9">
        <v>0</v>
      </c>
    </row>
    <row r="46" spans="1:59" x14ac:dyDescent="0.2">
      <c r="A46" s="9" t="s">
        <v>40</v>
      </c>
      <c r="B46" s="226">
        <v>42187</v>
      </c>
      <c r="C46" s="9" t="s">
        <v>259</v>
      </c>
      <c r="D46" s="226">
        <v>15159</v>
      </c>
      <c r="E46" s="9" t="s">
        <v>114</v>
      </c>
      <c r="F46" s="9">
        <v>0</v>
      </c>
      <c r="G46" s="9">
        <v>0</v>
      </c>
      <c r="H46" s="224">
        <v>1.6427499999999999</v>
      </c>
      <c r="I46" s="9">
        <v>0</v>
      </c>
      <c r="K46" s="9" t="s">
        <v>40</v>
      </c>
      <c r="L46" s="226">
        <v>42200</v>
      </c>
      <c r="M46" s="9" t="s">
        <v>127</v>
      </c>
      <c r="N46" s="226">
        <v>15172</v>
      </c>
      <c r="O46" s="9" t="s">
        <v>114</v>
      </c>
      <c r="P46" s="9">
        <v>0</v>
      </c>
      <c r="Q46" s="9">
        <v>0</v>
      </c>
      <c r="R46" s="224">
        <v>1.7906916559999999</v>
      </c>
      <c r="S46" s="9">
        <v>0</v>
      </c>
      <c r="U46" s="9" t="s">
        <v>40</v>
      </c>
      <c r="V46" s="226">
        <v>42187</v>
      </c>
      <c r="W46" s="9" t="s">
        <v>260</v>
      </c>
      <c r="X46" s="226">
        <v>15159</v>
      </c>
      <c r="Y46" s="9" t="s">
        <v>114</v>
      </c>
      <c r="Z46" s="9">
        <v>0</v>
      </c>
      <c r="AA46" s="9">
        <v>0</v>
      </c>
      <c r="AB46" s="224">
        <v>1.6904399999999999</v>
      </c>
      <c r="AC46" s="9">
        <v>0</v>
      </c>
      <c r="AE46" s="9" t="s">
        <v>40</v>
      </c>
      <c r="AF46" s="226">
        <v>42187</v>
      </c>
      <c r="AG46" s="9" t="s">
        <v>258</v>
      </c>
      <c r="AH46" s="226">
        <v>13698</v>
      </c>
      <c r="AI46" s="9" t="s">
        <v>110</v>
      </c>
      <c r="AJ46" s="9">
        <v>0</v>
      </c>
      <c r="AK46" s="9">
        <v>0</v>
      </c>
      <c r="AL46" s="224">
        <v>1.5370600000000001</v>
      </c>
      <c r="AM46" s="9">
        <v>0</v>
      </c>
      <c r="AO46" s="9" t="s">
        <v>40</v>
      </c>
      <c r="AP46" s="226">
        <v>42187</v>
      </c>
      <c r="AQ46" s="9" t="s">
        <v>261</v>
      </c>
      <c r="AR46" s="226">
        <v>15159</v>
      </c>
      <c r="AS46" s="9" t="s">
        <v>114</v>
      </c>
      <c r="AT46" s="9">
        <v>0</v>
      </c>
      <c r="AU46" s="9">
        <v>0</v>
      </c>
      <c r="AV46" s="224">
        <v>1.7634399999999999</v>
      </c>
      <c r="AW46" s="9">
        <v>0</v>
      </c>
      <c r="AY46" s="9" t="s">
        <v>41</v>
      </c>
      <c r="AZ46" s="226">
        <v>42187</v>
      </c>
      <c r="BA46" s="9" t="s">
        <v>135</v>
      </c>
      <c r="BB46" s="226">
        <v>11872</v>
      </c>
      <c r="BC46" s="9" t="s">
        <v>105</v>
      </c>
      <c r="BD46" s="9">
        <v>0</v>
      </c>
      <c r="BE46" s="9">
        <v>0</v>
      </c>
      <c r="BF46" s="224">
        <v>1.3740000000000001</v>
      </c>
      <c r="BG46" s="9">
        <v>0</v>
      </c>
    </row>
    <row r="47" spans="1:59" x14ac:dyDescent="0.2">
      <c r="A47" s="9" t="s">
        <v>40</v>
      </c>
      <c r="B47" s="226">
        <v>42187</v>
      </c>
      <c r="C47" s="9" t="s">
        <v>259</v>
      </c>
      <c r="D47" s="226">
        <v>15524</v>
      </c>
      <c r="E47" s="9" t="s">
        <v>115</v>
      </c>
      <c r="F47" s="9">
        <v>0</v>
      </c>
      <c r="G47" s="9">
        <v>0</v>
      </c>
      <c r="H47" s="224">
        <v>1.64741</v>
      </c>
      <c r="I47" s="9">
        <v>0</v>
      </c>
      <c r="K47" s="9" t="s">
        <v>40</v>
      </c>
      <c r="L47" s="226">
        <v>42200</v>
      </c>
      <c r="M47" s="9" t="s">
        <v>127</v>
      </c>
      <c r="N47" s="226">
        <v>15537</v>
      </c>
      <c r="O47" s="9" t="s">
        <v>115</v>
      </c>
      <c r="P47" s="9">
        <v>0</v>
      </c>
      <c r="Q47" s="9">
        <v>0</v>
      </c>
      <c r="R47" s="224">
        <v>1.7920374539999999</v>
      </c>
      <c r="S47" s="9">
        <v>0</v>
      </c>
      <c r="U47" s="9" t="s">
        <v>40</v>
      </c>
      <c r="V47" s="226">
        <v>42187</v>
      </c>
      <c r="W47" s="9" t="s">
        <v>260</v>
      </c>
      <c r="X47" s="226">
        <v>15524</v>
      </c>
      <c r="Y47" s="9" t="s">
        <v>115</v>
      </c>
      <c r="Z47" s="9">
        <v>0</v>
      </c>
      <c r="AA47" s="9">
        <v>0</v>
      </c>
      <c r="AB47" s="224">
        <v>1.6938500000000001</v>
      </c>
      <c r="AC47" s="9">
        <v>0</v>
      </c>
      <c r="AE47" s="9" t="s">
        <v>40</v>
      </c>
      <c r="AF47" s="226">
        <v>42187</v>
      </c>
      <c r="AG47" s="9" t="s">
        <v>258</v>
      </c>
      <c r="AH47" s="226">
        <v>14063</v>
      </c>
      <c r="AI47" s="9" t="s">
        <v>111</v>
      </c>
      <c r="AJ47" s="9">
        <v>0</v>
      </c>
      <c r="AK47" s="9">
        <v>0</v>
      </c>
      <c r="AL47" s="224">
        <v>1.5457700000000001</v>
      </c>
      <c r="AM47" s="9">
        <v>0</v>
      </c>
      <c r="AO47" s="9" t="s">
        <v>40</v>
      </c>
      <c r="AP47" s="226">
        <v>42187</v>
      </c>
      <c r="AQ47" s="9" t="s">
        <v>261</v>
      </c>
      <c r="AR47" s="226">
        <v>15524</v>
      </c>
      <c r="AS47" s="9" t="s">
        <v>115</v>
      </c>
      <c r="AT47" s="9">
        <v>0</v>
      </c>
      <c r="AU47" s="9">
        <v>0</v>
      </c>
      <c r="AV47" s="224">
        <v>1.7659899999999999</v>
      </c>
      <c r="AW47" s="9">
        <v>0</v>
      </c>
      <c r="AY47" s="9" t="s">
        <v>41</v>
      </c>
      <c r="AZ47" s="226">
        <v>42187</v>
      </c>
      <c r="BA47" s="9" t="s">
        <v>135</v>
      </c>
      <c r="BB47" s="226">
        <v>12239</v>
      </c>
      <c r="BC47" s="9" t="s">
        <v>106</v>
      </c>
      <c r="BD47" s="9">
        <v>0</v>
      </c>
      <c r="BE47" s="9">
        <v>0</v>
      </c>
      <c r="BF47" s="224">
        <v>1.4079999999999999</v>
      </c>
      <c r="BG47" s="9">
        <v>0</v>
      </c>
    </row>
    <row r="48" spans="1:59" x14ac:dyDescent="0.2">
      <c r="A48" s="9" t="s">
        <v>40</v>
      </c>
      <c r="B48" s="226">
        <v>42187</v>
      </c>
      <c r="C48" s="9" t="s">
        <v>259</v>
      </c>
      <c r="D48" s="226">
        <v>15889</v>
      </c>
      <c r="E48" s="9" t="s">
        <v>116</v>
      </c>
      <c r="F48" s="9">
        <v>0</v>
      </c>
      <c r="G48" s="9">
        <v>0</v>
      </c>
      <c r="H48" s="224">
        <v>1.6519900000000001</v>
      </c>
      <c r="I48" s="9">
        <v>0</v>
      </c>
      <c r="K48" s="9" t="s">
        <v>40</v>
      </c>
      <c r="L48" s="226">
        <v>42200</v>
      </c>
      <c r="M48" s="9" t="s">
        <v>127</v>
      </c>
      <c r="N48" s="226">
        <v>15902</v>
      </c>
      <c r="O48" s="9" t="s">
        <v>116</v>
      </c>
      <c r="P48" s="9">
        <v>0</v>
      </c>
      <c r="Q48" s="9">
        <v>0</v>
      </c>
      <c r="R48" s="224">
        <v>1.79334433</v>
      </c>
      <c r="S48" s="9">
        <v>0</v>
      </c>
      <c r="U48" s="9" t="s">
        <v>40</v>
      </c>
      <c r="V48" s="226">
        <v>42187</v>
      </c>
      <c r="W48" s="9" t="s">
        <v>260</v>
      </c>
      <c r="X48" s="226">
        <v>15889</v>
      </c>
      <c r="Y48" s="9" t="s">
        <v>116</v>
      </c>
      <c r="Z48" s="9">
        <v>0</v>
      </c>
      <c r="AA48" s="9">
        <v>0</v>
      </c>
      <c r="AB48" s="224">
        <v>1.6972400000000001</v>
      </c>
      <c r="AC48" s="9">
        <v>0</v>
      </c>
      <c r="AE48" s="9" t="s">
        <v>40</v>
      </c>
      <c r="AF48" s="226">
        <v>42187</v>
      </c>
      <c r="AG48" s="9" t="s">
        <v>258</v>
      </c>
      <c r="AH48" s="226">
        <v>14430</v>
      </c>
      <c r="AI48" s="9" t="s">
        <v>112</v>
      </c>
      <c r="AJ48" s="9">
        <v>0</v>
      </c>
      <c r="AK48" s="9">
        <v>0</v>
      </c>
      <c r="AL48" s="224">
        <v>1.55278</v>
      </c>
      <c r="AM48" s="9">
        <v>0</v>
      </c>
      <c r="AO48" s="9" t="s">
        <v>40</v>
      </c>
      <c r="AP48" s="226">
        <v>42187</v>
      </c>
      <c r="AQ48" s="9" t="s">
        <v>261</v>
      </c>
      <c r="AR48" s="226">
        <v>15889</v>
      </c>
      <c r="AS48" s="9" t="s">
        <v>116</v>
      </c>
      <c r="AT48" s="9">
        <v>0</v>
      </c>
      <c r="AU48" s="9">
        <v>0</v>
      </c>
      <c r="AV48" s="224">
        <v>1.7685999999999999</v>
      </c>
      <c r="AW48" s="9">
        <v>0</v>
      </c>
      <c r="AY48" s="9" t="s">
        <v>41</v>
      </c>
      <c r="AZ48" s="226">
        <v>42187</v>
      </c>
      <c r="BA48" s="9" t="s">
        <v>135</v>
      </c>
      <c r="BB48" s="226">
        <v>12603</v>
      </c>
      <c r="BC48" s="9" t="s">
        <v>107</v>
      </c>
      <c r="BD48" s="9">
        <v>0</v>
      </c>
      <c r="BE48" s="9">
        <v>0</v>
      </c>
      <c r="BF48" s="224">
        <v>1.4350000000000001</v>
      </c>
      <c r="BG48" s="9">
        <v>0</v>
      </c>
    </row>
    <row r="49" spans="1:59" x14ac:dyDescent="0.2">
      <c r="A49" s="9" t="s">
        <v>40</v>
      </c>
      <c r="B49" s="226">
        <v>42187</v>
      </c>
      <c r="C49" s="9" t="s">
        <v>259</v>
      </c>
      <c r="D49" s="226">
        <v>16257</v>
      </c>
      <c r="E49" s="9" t="s">
        <v>117</v>
      </c>
      <c r="F49" s="9">
        <v>0</v>
      </c>
      <c r="G49" s="9">
        <v>0</v>
      </c>
      <c r="H49" s="224">
        <v>1.65663</v>
      </c>
      <c r="I49" s="9">
        <v>0</v>
      </c>
      <c r="K49" s="9" t="s">
        <v>40</v>
      </c>
      <c r="L49" s="226">
        <v>42200</v>
      </c>
      <c r="M49" s="9" t="s">
        <v>127</v>
      </c>
      <c r="N49" s="226">
        <v>16268</v>
      </c>
      <c r="O49" s="9" t="s">
        <v>117</v>
      </c>
      <c r="P49" s="9">
        <v>0</v>
      </c>
      <c r="Q49" s="9">
        <v>0</v>
      </c>
      <c r="R49" s="224">
        <v>1.7950093149999999</v>
      </c>
      <c r="S49" s="9">
        <v>0</v>
      </c>
      <c r="U49" s="9" t="s">
        <v>40</v>
      </c>
      <c r="V49" s="226">
        <v>42187</v>
      </c>
      <c r="W49" s="9" t="s">
        <v>260</v>
      </c>
      <c r="X49" s="226">
        <v>16257</v>
      </c>
      <c r="Y49" s="9" t="s">
        <v>117</v>
      </c>
      <c r="Z49" s="9">
        <v>0</v>
      </c>
      <c r="AA49" s="9">
        <v>0</v>
      </c>
      <c r="AB49" s="224">
        <v>1.7007300000000001</v>
      </c>
      <c r="AC49" s="9">
        <v>0</v>
      </c>
      <c r="AE49" s="9" t="s">
        <v>40</v>
      </c>
      <c r="AF49" s="226">
        <v>42187</v>
      </c>
      <c r="AG49" s="9" t="s">
        <v>258</v>
      </c>
      <c r="AH49" s="226">
        <v>14794</v>
      </c>
      <c r="AI49" s="9" t="s">
        <v>113</v>
      </c>
      <c r="AJ49" s="9">
        <v>0</v>
      </c>
      <c r="AK49" s="9">
        <v>0</v>
      </c>
      <c r="AL49" s="224">
        <v>1.5589999999999999</v>
      </c>
      <c r="AM49" s="9">
        <v>0</v>
      </c>
      <c r="AO49" s="9" t="s">
        <v>40</v>
      </c>
      <c r="AP49" s="226">
        <v>42187</v>
      </c>
      <c r="AQ49" s="9" t="s">
        <v>261</v>
      </c>
      <c r="AR49" s="226">
        <v>16257</v>
      </c>
      <c r="AS49" s="9" t="s">
        <v>117</v>
      </c>
      <c r="AT49" s="9">
        <v>0</v>
      </c>
      <c r="AU49" s="9">
        <v>0</v>
      </c>
      <c r="AV49" s="224">
        <v>1.77139</v>
      </c>
      <c r="AW49" s="9">
        <v>0</v>
      </c>
      <c r="AY49" s="9" t="s">
        <v>41</v>
      </c>
      <c r="AZ49" s="226">
        <v>42187</v>
      </c>
      <c r="BA49" s="9" t="s">
        <v>135</v>
      </c>
      <c r="BB49" s="226">
        <v>12967</v>
      </c>
      <c r="BC49" s="9" t="s">
        <v>108</v>
      </c>
      <c r="BD49" s="9">
        <v>0</v>
      </c>
      <c r="BE49" s="9">
        <v>0</v>
      </c>
      <c r="BF49" s="224">
        <v>1.4570000000000001</v>
      </c>
      <c r="BG49" s="9">
        <v>0</v>
      </c>
    </row>
    <row r="50" spans="1:59" x14ac:dyDescent="0.2">
      <c r="A50" s="9" t="s">
        <v>40</v>
      </c>
      <c r="B50" s="226">
        <v>42187</v>
      </c>
      <c r="C50" s="9" t="s">
        <v>259</v>
      </c>
      <c r="D50" s="226">
        <v>16621</v>
      </c>
      <c r="E50" s="9" t="s">
        <v>118</v>
      </c>
      <c r="F50" s="9">
        <v>0</v>
      </c>
      <c r="G50" s="9">
        <v>0</v>
      </c>
      <c r="H50" s="224">
        <v>1.661</v>
      </c>
      <c r="I50" s="9">
        <v>0</v>
      </c>
      <c r="K50" s="9" t="s">
        <v>40</v>
      </c>
      <c r="L50" s="226">
        <v>42200</v>
      </c>
      <c r="M50" s="9" t="s">
        <v>127</v>
      </c>
      <c r="N50" s="226">
        <v>16635</v>
      </c>
      <c r="O50" s="9" t="s">
        <v>118</v>
      </c>
      <c r="P50" s="9">
        <v>0</v>
      </c>
      <c r="Q50" s="9">
        <v>0</v>
      </c>
      <c r="R50" s="224">
        <v>1.7969999999999999</v>
      </c>
      <c r="S50" s="9">
        <v>0</v>
      </c>
      <c r="U50" s="9" t="s">
        <v>40</v>
      </c>
      <c r="V50" s="226">
        <v>42187</v>
      </c>
      <c r="W50" s="9" t="s">
        <v>260</v>
      </c>
      <c r="X50" s="226">
        <v>16621</v>
      </c>
      <c r="Y50" s="9" t="s">
        <v>118</v>
      </c>
      <c r="Z50" s="9">
        <v>0</v>
      </c>
      <c r="AA50" s="9">
        <v>0</v>
      </c>
      <c r="AB50" s="224">
        <v>1.704</v>
      </c>
      <c r="AC50" s="9">
        <v>0</v>
      </c>
      <c r="AE50" s="9" t="s">
        <v>40</v>
      </c>
      <c r="AF50" s="226">
        <v>42187</v>
      </c>
      <c r="AG50" s="9" t="s">
        <v>258</v>
      </c>
      <c r="AH50" s="226">
        <v>15159</v>
      </c>
      <c r="AI50" s="9" t="s">
        <v>114</v>
      </c>
      <c r="AJ50" s="9">
        <v>0</v>
      </c>
      <c r="AK50" s="9">
        <v>0</v>
      </c>
      <c r="AL50" s="224">
        <v>1.5648200000000001</v>
      </c>
      <c r="AM50" s="9">
        <v>0</v>
      </c>
      <c r="AO50" s="9" t="s">
        <v>40</v>
      </c>
      <c r="AP50" s="226">
        <v>42187</v>
      </c>
      <c r="AQ50" s="9" t="s">
        <v>261</v>
      </c>
      <c r="AR50" s="226">
        <v>16621</v>
      </c>
      <c r="AS50" s="9" t="s">
        <v>118</v>
      </c>
      <c r="AT50" s="9">
        <v>0</v>
      </c>
      <c r="AU50" s="9">
        <v>0</v>
      </c>
      <c r="AV50" s="224">
        <v>1.774</v>
      </c>
      <c r="AW50" s="9">
        <v>0</v>
      </c>
      <c r="AY50" s="9" t="s">
        <v>41</v>
      </c>
      <c r="AZ50" s="226">
        <v>42187</v>
      </c>
      <c r="BA50" s="9" t="s">
        <v>135</v>
      </c>
      <c r="BB50" s="226">
        <v>13333</v>
      </c>
      <c r="BC50" s="9" t="s">
        <v>109</v>
      </c>
      <c r="BD50" s="9">
        <v>0</v>
      </c>
      <c r="BE50" s="9">
        <v>0</v>
      </c>
      <c r="BF50" s="224">
        <v>1.474</v>
      </c>
      <c r="BG50" s="9">
        <v>0</v>
      </c>
    </row>
    <row r="51" spans="1:59" x14ac:dyDescent="0.2">
      <c r="A51" s="9" t="s">
        <v>40</v>
      </c>
      <c r="B51" s="226">
        <v>42187</v>
      </c>
      <c r="C51" s="9" t="s">
        <v>259</v>
      </c>
      <c r="D51" s="226">
        <v>16985</v>
      </c>
      <c r="E51" s="9" t="s">
        <v>119</v>
      </c>
      <c r="F51" s="9">
        <v>0</v>
      </c>
      <c r="G51" s="9">
        <v>0</v>
      </c>
      <c r="H51" s="224">
        <v>1.66526</v>
      </c>
      <c r="I51" s="9">
        <v>0</v>
      </c>
      <c r="K51" s="9" t="s">
        <v>40</v>
      </c>
      <c r="L51" s="226">
        <v>42200</v>
      </c>
      <c r="M51" s="9" t="s">
        <v>127</v>
      </c>
      <c r="N51" s="226">
        <v>16999</v>
      </c>
      <c r="O51" s="9" t="s">
        <v>119</v>
      </c>
      <c r="P51" s="9">
        <v>0</v>
      </c>
      <c r="Q51" s="9">
        <v>0</v>
      </c>
      <c r="R51" s="224">
        <v>1.7995189819999999</v>
      </c>
      <c r="S51" s="9">
        <v>0</v>
      </c>
      <c r="U51" s="9" t="s">
        <v>40</v>
      </c>
      <c r="V51" s="226">
        <v>42187</v>
      </c>
      <c r="W51" s="9" t="s">
        <v>260</v>
      </c>
      <c r="X51" s="226">
        <v>16985</v>
      </c>
      <c r="Y51" s="9" t="s">
        <v>119</v>
      </c>
      <c r="Z51" s="9">
        <v>0</v>
      </c>
      <c r="AA51" s="9">
        <v>0</v>
      </c>
      <c r="AB51" s="224">
        <v>1.70719</v>
      </c>
      <c r="AC51" s="9">
        <v>0</v>
      </c>
      <c r="AE51" s="9" t="s">
        <v>40</v>
      </c>
      <c r="AF51" s="226">
        <v>42187</v>
      </c>
      <c r="AG51" s="9" t="s">
        <v>258</v>
      </c>
      <c r="AH51" s="226">
        <v>15524</v>
      </c>
      <c r="AI51" s="9" t="s">
        <v>115</v>
      </c>
      <c r="AJ51" s="9">
        <v>0</v>
      </c>
      <c r="AK51" s="9">
        <v>0</v>
      </c>
      <c r="AL51" s="224">
        <v>1.5704899999999999</v>
      </c>
      <c r="AM51" s="9">
        <v>0</v>
      </c>
      <c r="AO51" s="9" t="s">
        <v>40</v>
      </c>
      <c r="AP51" s="226">
        <v>42187</v>
      </c>
      <c r="AQ51" s="9" t="s">
        <v>261</v>
      </c>
      <c r="AR51" s="226">
        <v>16985</v>
      </c>
      <c r="AS51" s="9" t="s">
        <v>119</v>
      </c>
      <c r="AT51" s="9">
        <v>0</v>
      </c>
      <c r="AU51" s="9">
        <v>0</v>
      </c>
      <c r="AV51" s="224">
        <v>1.7765599999999999</v>
      </c>
      <c r="AW51" s="9">
        <v>0</v>
      </c>
      <c r="AY51" s="9" t="s">
        <v>41</v>
      </c>
      <c r="AZ51" s="226">
        <v>42187</v>
      </c>
      <c r="BA51" s="9" t="s">
        <v>135</v>
      </c>
      <c r="BB51" s="226">
        <v>13698</v>
      </c>
      <c r="BC51" s="9" t="s">
        <v>110</v>
      </c>
      <c r="BD51" s="9">
        <v>0</v>
      </c>
      <c r="BE51" s="9">
        <v>0</v>
      </c>
      <c r="BF51" s="224">
        <v>1.486</v>
      </c>
      <c r="BG51" s="9">
        <v>0</v>
      </c>
    </row>
    <row r="52" spans="1:59" x14ac:dyDescent="0.2">
      <c r="A52" s="9" t="s">
        <v>40</v>
      </c>
      <c r="B52" s="226">
        <v>42187</v>
      </c>
      <c r="C52" s="9" t="s">
        <v>259</v>
      </c>
      <c r="D52" s="226">
        <v>17350</v>
      </c>
      <c r="E52" s="9" t="s">
        <v>120</v>
      </c>
      <c r="F52" s="9">
        <v>0</v>
      </c>
      <c r="G52" s="9">
        <v>0</v>
      </c>
      <c r="H52" s="224">
        <v>1.66927</v>
      </c>
      <c r="I52" s="9">
        <v>0</v>
      </c>
      <c r="K52" s="9" t="s">
        <v>40</v>
      </c>
      <c r="L52" s="226">
        <v>42200</v>
      </c>
      <c r="M52" s="9" t="s">
        <v>127</v>
      </c>
      <c r="N52" s="226">
        <v>17363</v>
      </c>
      <c r="O52" s="9" t="s">
        <v>120</v>
      </c>
      <c r="P52" s="9">
        <v>0</v>
      </c>
      <c r="Q52" s="9">
        <v>0</v>
      </c>
      <c r="R52" s="224">
        <v>1.802285753</v>
      </c>
      <c r="S52" s="9">
        <v>0</v>
      </c>
      <c r="U52" s="9" t="s">
        <v>40</v>
      </c>
      <c r="V52" s="226">
        <v>42187</v>
      </c>
      <c r="W52" s="9" t="s">
        <v>260</v>
      </c>
      <c r="X52" s="226">
        <v>17350</v>
      </c>
      <c r="Y52" s="9" t="s">
        <v>120</v>
      </c>
      <c r="Z52" s="9">
        <v>0</v>
      </c>
      <c r="AA52" s="9">
        <v>0</v>
      </c>
      <c r="AB52" s="224">
        <v>1.7101299999999999</v>
      </c>
      <c r="AC52" s="9">
        <v>0</v>
      </c>
      <c r="AE52" s="9" t="s">
        <v>40</v>
      </c>
      <c r="AF52" s="226">
        <v>42187</v>
      </c>
      <c r="AG52" s="9" t="s">
        <v>258</v>
      </c>
      <c r="AH52" s="226">
        <v>15889</v>
      </c>
      <c r="AI52" s="9" t="s">
        <v>116</v>
      </c>
      <c r="AJ52" s="9">
        <v>0</v>
      </c>
      <c r="AK52" s="9">
        <v>0</v>
      </c>
      <c r="AL52" s="224">
        <v>1.5760400000000001</v>
      </c>
      <c r="AM52" s="9">
        <v>0</v>
      </c>
      <c r="AO52" s="9" t="s">
        <v>40</v>
      </c>
      <c r="AP52" s="226">
        <v>42187</v>
      </c>
      <c r="AQ52" s="9" t="s">
        <v>261</v>
      </c>
      <c r="AR52" s="226">
        <v>17350</v>
      </c>
      <c r="AS52" s="9" t="s">
        <v>120</v>
      </c>
      <c r="AT52" s="9">
        <v>0</v>
      </c>
      <c r="AU52" s="9">
        <v>0</v>
      </c>
      <c r="AV52" s="224">
        <v>1.7789200000000001</v>
      </c>
      <c r="AW52" s="9">
        <v>0</v>
      </c>
      <c r="AY52" s="9" t="s">
        <v>41</v>
      </c>
      <c r="AZ52" s="226">
        <v>42187</v>
      </c>
      <c r="BA52" s="9" t="s">
        <v>135</v>
      </c>
      <c r="BB52" s="226">
        <v>14063</v>
      </c>
      <c r="BC52" s="9" t="s">
        <v>111</v>
      </c>
      <c r="BD52" s="9">
        <v>0</v>
      </c>
      <c r="BE52" s="9">
        <v>0</v>
      </c>
      <c r="BF52" s="224">
        <v>1.496</v>
      </c>
      <c r="BG52" s="9">
        <v>0</v>
      </c>
    </row>
    <row r="53" spans="1:59" x14ac:dyDescent="0.2">
      <c r="A53" s="9" t="s">
        <v>40</v>
      </c>
      <c r="B53" s="226">
        <v>42187</v>
      </c>
      <c r="C53" s="9" t="s">
        <v>259</v>
      </c>
      <c r="D53" s="226">
        <v>17716</v>
      </c>
      <c r="E53" s="9" t="s">
        <v>121</v>
      </c>
      <c r="F53" s="9">
        <v>0</v>
      </c>
      <c r="G53" s="9">
        <v>0</v>
      </c>
      <c r="H53" s="224">
        <v>1.67299</v>
      </c>
      <c r="I53" s="9">
        <v>0</v>
      </c>
      <c r="K53" s="9" t="s">
        <v>40</v>
      </c>
      <c r="L53" s="226">
        <v>42200</v>
      </c>
      <c r="M53" s="9" t="s">
        <v>127</v>
      </c>
      <c r="N53" s="226">
        <v>17729</v>
      </c>
      <c r="O53" s="9" t="s">
        <v>121</v>
      </c>
      <c r="P53" s="9">
        <v>0</v>
      </c>
      <c r="Q53" s="9">
        <v>0</v>
      </c>
      <c r="R53" s="224">
        <v>1.8050810639999999</v>
      </c>
      <c r="S53" s="9">
        <v>0</v>
      </c>
      <c r="U53" s="9" t="s">
        <v>40</v>
      </c>
      <c r="V53" s="226">
        <v>42187</v>
      </c>
      <c r="W53" s="9" t="s">
        <v>260</v>
      </c>
      <c r="X53" s="226">
        <v>17716</v>
      </c>
      <c r="Y53" s="9" t="s">
        <v>121</v>
      </c>
      <c r="Z53" s="9">
        <v>0</v>
      </c>
      <c r="AA53" s="9">
        <v>0</v>
      </c>
      <c r="AB53" s="224">
        <v>1.7127699999999999</v>
      </c>
      <c r="AC53" s="9">
        <v>0</v>
      </c>
      <c r="AE53" s="9" t="s">
        <v>40</v>
      </c>
      <c r="AF53" s="226">
        <v>42187</v>
      </c>
      <c r="AG53" s="9" t="s">
        <v>258</v>
      </c>
      <c r="AH53" s="226">
        <v>16257</v>
      </c>
      <c r="AI53" s="9" t="s">
        <v>117</v>
      </c>
      <c r="AJ53" s="9">
        <v>0</v>
      </c>
      <c r="AK53" s="9">
        <v>0</v>
      </c>
      <c r="AL53" s="224">
        <v>1.58165</v>
      </c>
      <c r="AM53" s="9">
        <v>0</v>
      </c>
      <c r="AO53" s="9" t="s">
        <v>40</v>
      </c>
      <c r="AP53" s="226">
        <v>42187</v>
      </c>
      <c r="AQ53" s="9" t="s">
        <v>261</v>
      </c>
      <c r="AR53" s="226">
        <v>17716</v>
      </c>
      <c r="AS53" s="9" t="s">
        <v>121</v>
      </c>
      <c r="AT53" s="9">
        <v>0</v>
      </c>
      <c r="AU53" s="9">
        <v>0</v>
      </c>
      <c r="AV53" s="224">
        <v>1.7810699999999999</v>
      </c>
      <c r="AW53" s="9">
        <v>0</v>
      </c>
      <c r="AY53" s="9" t="s">
        <v>41</v>
      </c>
      <c r="AZ53" s="226">
        <v>42187</v>
      </c>
      <c r="BA53" s="9" t="s">
        <v>135</v>
      </c>
      <c r="BB53" s="226">
        <v>14430</v>
      </c>
      <c r="BC53" s="9" t="s">
        <v>112</v>
      </c>
      <c r="BD53" s="9">
        <v>0</v>
      </c>
      <c r="BE53" s="9">
        <v>0</v>
      </c>
      <c r="BF53" s="224">
        <v>1.5029999999999999</v>
      </c>
      <c r="BG53" s="9">
        <v>0</v>
      </c>
    </row>
    <row r="54" spans="1:59" x14ac:dyDescent="0.2">
      <c r="A54" s="9" t="s">
        <v>40</v>
      </c>
      <c r="B54" s="226">
        <v>42187</v>
      </c>
      <c r="C54" s="9" t="s">
        <v>259</v>
      </c>
      <c r="D54" s="226">
        <v>18081</v>
      </c>
      <c r="E54" s="9" t="s">
        <v>122</v>
      </c>
      <c r="F54" s="9">
        <v>0</v>
      </c>
      <c r="G54" s="9">
        <v>0</v>
      </c>
      <c r="H54" s="224">
        <v>1.67608</v>
      </c>
      <c r="I54" s="9">
        <v>0</v>
      </c>
      <c r="K54" s="9" t="s">
        <v>40</v>
      </c>
      <c r="L54" s="226">
        <v>42200</v>
      </c>
      <c r="M54" s="9" t="s">
        <v>127</v>
      </c>
      <c r="N54" s="226">
        <v>18094</v>
      </c>
      <c r="O54" s="9" t="s">
        <v>122</v>
      </c>
      <c r="P54" s="9">
        <v>0</v>
      </c>
      <c r="Q54" s="9">
        <v>0</v>
      </c>
      <c r="R54" s="224">
        <v>1.8073650050000001</v>
      </c>
      <c r="S54" s="9">
        <v>0</v>
      </c>
      <c r="U54" s="9" t="s">
        <v>40</v>
      </c>
      <c r="V54" s="226">
        <v>42187</v>
      </c>
      <c r="W54" s="9" t="s">
        <v>260</v>
      </c>
      <c r="X54" s="226">
        <v>18081</v>
      </c>
      <c r="Y54" s="9" t="s">
        <v>122</v>
      </c>
      <c r="Z54" s="9">
        <v>0</v>
      </c>
      <c r="AA54" s="9">
        <v>0</v>
      </c>
      <c r="AB54" s="224">
        <v>1.7147300000000001</v>
      </c>
      <c r="AC54" s="9">
        <v>0</v>
      </c>
      <c r="AE54" s="9" t="s">
        <v>40</v>
      </c>
      <c r="AF54" s="226">
        <v>42187</v>
      </c>
      <c r="AG54" s="9" t="s">
        <v>258</v>
      </c>
      <c r="AH54" s="226">
        <v>16621</v>
      </c>
      <c r="AI54" s="9" t="s">
        <v>118</v>
      </c>
      <c r="AJ54" s="9">
        <v>0</v>
      </c>
      <c r="AK54" s="9">
        <v>0</v>
      </c>
      <c r="AL54" s="224">
        <v>1.587</v>
      </c>
      <c r="AM54" s="9">
        <v>0</v>
      </c>
      <c r="AO54" s="9" t="s">
        <v>40</v>
      </c>
      <c r="AP54" s="226">
        <v>42187</v>
      </c>
      <c r="AQ54" s="9" t="s">
        <v>261</v>
      </c>
      <c r="AR54" s="226">
        <v>18081</v>
      </c>
      <c r="AS54" s="9" t="s">
        <v>122</v>
      </c>
      <c r="AT54" s="9">
        <v>0</v>
      </c>
      <c r="AU54" s="9">
        <v>0</v>
      </c>
      <c r="AV54" s="224">
        <v>1.7826500000000001</v>
      </c>
      <c r="AW54" s="9">
        <v>0</v>
      </c>
      <c r="AY54" s="9" t="s">
        <v>41</v>
      </c>
      <c r="AZ54" s="226">
        <v>42187</v>
      </c>
      <c r="BA54" s="9" t="s">
        <v>135</v>
      </c>
      <c r="BB54" s="226">
        <v>14794</v>
      </c>
      <c r="BC54" s="9" t="s">
        <v>113</v>
      </c>
      <c r="BD54" s="9">
        <v>0</v>
      </c>
      <c r="BE54" s="9">
        <v>0</v>
      </c>
      <c r="BF54" s="224">
        <v>1.5089999999999999</v>
      </c>
      <c r="BG54" s="9">
        <v>0</v>
      </c>
    </row>
    <row r="55" spans="1:59" x14ac:dyDescent="0.2">
      <c r="A55" s="9" t="s">
        <v>40</v>
      </c>
      <c r="B55" s="226">
        <v>42187</v>
      </c>
      <c r="C55" s="9" t="s">
        <v>259</v>
      </c>
      <c r="D55" s="226">
        <v>18448</v>
      </c>
      <c r="E55" s="9" t="s">
        <v>162</v>
      </c>
      <c r="F55" s="9">
        <v>0</v>
      </c>
      <c r="G55" s="9">
        <v>0</v>
      </c>
      <c r="H55" s="224">
        <v>1.6785600000000001</v>
      </c>
      <c r="I55" s="9">
        <v>0</v>
      </c>
      <c r="K55" s="9" t="s">
        <v>40</v>
      </c>
      <c r="L55" s="226">
        <v>42200</v>
      </c>
      <c r="M55" s="9" t="s">
        <v>127</v>
      </c>
      <c r="N55" s="226">
        <v>18459</v>
      </c>
      <c r="O55" s="9" t="s">
        <v>162</v>
      </c>
      <c r="P55" s="9">
        <v>0</v>
      </c>
      <c r="Q55" s="9">
        <v>0</v>
      </c>
      <c r="R55" s="224">
        <v>1.8089999999999999</v>
      </c>
      <c r="S55" s="9">
        <v>0</v>
      </c>
      <c r="U55" s="9" t="s">
        <v>40</v>
      </c>
      <c r="V55" s="226">
        <v>42187</v>
      </c>
      <c r="W55" s="9" t="s">
        <v>260</v>
      </c>
      <c r="X55" s="226">
        <v>18448</v>
      </c>
      <c r="Y55" s="9" t="s">
        <v>162</v>
      </c>
      <c r="Z55" s="9">
        <v>0</v>
      </c>
      <c r="AA55" s="9">
        <v>0</v>
      </c>
      <c r="AB55" s="224">
        <v>1.716</v>
      </c>
      <c r="AC55" s="9">
        <v>0</v>
      </c>
      <c r="AE55" s="9" t="s">
        <v>40</v>
      </c>
      <c r="AF55" s="226">
        <v>42187</v>
      </c>
      <c r="AG55" s="9" t="s">
        <v>258</v>
      </c>
      <c r="AH55" s="226">
        <v>16985</v>
      </c>
      <c r="AI55" s="9" t="s">
        <v>119</v>
      </c>
      <c r="AJ55" s="9">
        <v>0</v>
      </c>
      <c r="AK55" s="9">
        <v>0</v>
      </c>
      <c r="AL55" s="224">
        <v>1.5922700000000001</v>
      </c>
      <c r="AM55" s="9">
        <v>0</v>
      </c>
      <c r="AO55" s="9" t="s">
        <v>40</v>
      </c>
      <c r="AP55" s="226">
        <v>42187</v>
      </c>
      <c r="AQ55" s="9" t="s">
        <v>261</v>
      </c>
      <c r="AR55" s="226">
        <v>18448</v>
      </c>
      <c r="AS55" s="9" t="s">
        <v>162</v>
      </c>
      <c r="AT55" s="9">
        <v>0</v>
      </c>
      <c r="AU55" s="9">
        <v>0</v>
      </c>
      <c r="AV55" s="224">
        <v>1.7836799999999999</v>
      </c>
      <c r="AW55" s="9">
        <v>0</v>
      </c>
      <c r="AY55" s="9" t="s">
        <v>41</v>
      </c>
      <c r="AZ55" s="226">
        <v>42187</v>
      </c>
      <c r="BA55" s="9" t="s">
        <v>135</v>
      </c>
      <c r="BB55" s="226">
        <v>15159</v>
      </c>
      <c r="BC55" s="9" t="s">
        <v>114</v>
      </c>
      <c r="BD55" s="9">
        <v>0</v>
      </c>
      <c r="BE55" s="9">
        <v>0</v>
      </c>
      <c r="BF55" s="224">
        <v>1.5149999999999999</v>
      </c>
      <c r="BG55" s="9">
        <v>0</v>
      </c>
    </row>
    <row r="56" spans="1:59" x14ac:dyDescent="0.2">
      <c r="A56" s="9" t="s">
        <v>40</v>
      </c>
      <c r="B56" s="226">
        <v>42187</v>
      </c>
      <c r="C56" s="9" t="s">
        <v>259</v>
      </c>
      <c r="D56" s="226">
        <v>18812</v>
      </c>
      <c r="E56" s="9" t="s">
        <v>163</v>
      </c>
      <c r="F56" s="9">
        <v>0</v>
      </c>
      <c r="G56" s="9">
        <v>0</v>
      </c>
      <c r="H56" s="224">
        <v>1.68032</v>
      </c>
      <c r="I56" s="9">
        <v>0</v>
      </c>
      <c r="K56" s="9" t="s">
        <v>40</v>
      </c>
      <c r="L56" s="226">
        <v>42200</v>
      </c>
      <c r="M56" s="9" t="s">
        <v>127</v>
      </c>
      <c r="N56" s="226">
        <v>18826</v>
      </c>
      <c r="O56" s="9" t="s">
        <v>163</v>
      </c>
      <c r="P56" s="9">
        <v>0</v>
      </c>
      <c r="Q56" s="9">
        <v>0</v>
      </c>
      <c r="R56" s="224">
        <v>1.8098412269999999</v>
      </c>
      <c r="S56" s="9">
        <v>0</v>
      </c>
      <c r="U56" s="9" t="s">
        <v>40</v>
      </c>
      <c r="V56" s="226">
        <v>42187</v>
      </c>
      <c r="W56" s="9" t="s">
        <v>260</v>
      </c>
      <c r="X56" s="226">
        <v>18812</v>
      </c>
      <c r="Y56" s="9" t="s">
        <v>163</v>
      </c>
      <c r="Z56" s="9">
        <v>0</v>
      </c>
      <c r="AA56" s="9">
        <v>0</v>
      </c>
      <c r="AB56" s="224">
        <v>1.71654</v>
      </c>
      <c r="AC56" s="9">
        <v>0</v>
      </c>
      <c r="AE56" s="9" t="s">
        <v>40</v>
      </c>
      <c r="AF56" s="226">
        <v>42187</v>
      </c>
      <c r="AG56" s="9" t="s">
        <v>258</v>
      </c>
      <c r="AH56" s="226">
        <v>17350</v>
      </c>
      <c r="AI56" s="9" t="s">
        <v>120</v>
      </c>
      <c r="AJ56" s="9">
        <v>0</v>
      </c>
      <c r="AK56" s="9">
        <v>0</v>
      </c>
      <c r="AL56" s="224">
        <v>1.5972999999999999</v>
      </c>
      <c r="AM56" s="9">
        <v>0</v>
      </c>
      <c r="AO56" s="9" t="s">
        <v>40</v>
      </c>
      <c r="AP56" s="226">
        <v>42187</v>
      </c>
      <c r="AQ56" s="9" t="s">
        <v>261</v>
      </c>
      <c r="AR56" s="226">
        <v>18812</v>
      </c>
      <c r="AS56" s="9" t="s">
        <v>163</v>
      </c>
      <c r="AT56" s="9">
        <v>0</v>
      </c>
      <c r="AU56" s="9">
        <v>0</v>
      </c>
      <c r="AV56" s="224">
        <v>1.78407</v>
      </c>
      <c r="AW56" s="9">
        <v>0</v>
      </c>
      <c r="AY56" s="9" t="s">
        <v>41</v>
      </c>
      <c r="AZ56" s="226">
        <v>42187</v>
      </c>
      <c r="BA56" s="9" t="s">
        <v>135</v>
      </c>
      <c r="BB56" s="226">
        <v>15524</v>
      </c>
      <c r="BC56" s="9" t="s">
        <v>115</v>
      </c>
      <c r="BD56" s="9">
        <v>0</v>
      </c>
      <c r="BE56" s="9">
        <v>0</v>
      </c>
      <c r="BF56" s="224">
        <v>1.5209999999999999</v>
      </c>
      <c r="BG56" s="9">
        <v>0</v>
      </c>
    </row>
    <row r="57" spans="1:59" x14ac:dyDescent="0.2">
      <c r="A57" s="9" t="s">
        <v>40</v>
      </c>
      <c r="B57" s="226">
        <v>42187</v>
      </c>
      <c r="C57" s="9" t="s">
        <v>259</v>
      </c>
      <c r="D57" s="226">
        <v>19177</v>
      </c>
      <c r="E57" s="9" t="s">
        <v>164</v>
      </c>
      <c r="F57" s="9">
        <v>0</v>
      </c>
      <c r="G57" s="9">
        <v>0</v>
      </c>
      <c r="H57" s="224">
        <v>1.6813899999999999</v>
      </c>
      <c r="I57" s="9">
        <v>0</v>
      </c>
      <c r="K57" s="9" t="s">
        <v>40</v>
      </c>
      <c r="L57" s="226">
        <v>42200</v>
      </c>
      <c r="M57" s="9" t="s">
        <v>127</v>
      </c>
      <c r="N57" s="226">
        <v>19190</v>
      </c>
      <c r="O57" s="9" t="s">
        <v>164</v>
      </c>
      <c r="P57" s="9">
        <v>0</v>
      </c>
      <c r="Q57" s="9">
        <v>0</v>
      </c>
      <c r="R57" s="224">
        <v>1.810141443</v>
      </c>
      <c r="S57" s="9">
        <v>0</v>
      </c>
      <c r="U57" s="9" t="s">
        <v>40</v>
      </c>
      <c r="V57" s="226">
        <v>42187</v>
      </c>
      <c r="W57" s="9" t="s">
        <v>260</v>
      </c>
      <c r="X57" s="226">
        <v>19177</v>
      </c>
      <c r="Y57" s="9" t="s">
        <v>164</v>
      </c>
      <c r="Z57" s="9">
        <v>0</v>
      </c>
      <c r="AA57" s="9">
        <v>0</v>
      </c>
      <c r="AB57" s="224">
        <v>1.7165999999999999</v>
      </c>
      <c r="AC57" s="9">
        <v>0</v>
      </c>
      <c r="AE57" s="9" t="s">
        <v>40</v>
      </c>
      <c r="AF57" s="226">
        <v>42187</v>
      </c>
      <c r="AG57" s="9" t="s">
        <v>258</v>
      </c>
      <c r="AH57" s="226">
        <v>17716</v>
      </c>
      <c r="AI57" s="9" t="s">
        <v>121</v>
      </c>
      <c r="AJ57" s="9">
        <v>0</v>
      </c>
      <c r="AK57" s="9">
        <v>0</v>
      </c>
      <c r="AL57" s="224">
        <v>1.60205</v>
      </c>
      <c r="AM57" s="9">
        <v>0</v>
      </c>
      <c r="AO57" s="9" t="s">
        <v>40</v>
      </c>
      <c r="AP57" s="226">
        <v>42187</v>
      </c>
      <c r="AQ57" s="9" t="s">
        <v>261</v>
      </c>
      <c r="AR57" s="226">
        <v>19177</v>
      </c>
      <c r="AS57" s="9" t="s">
        <v>164</v>
      </c>
      <c r="AT57" s="9">
        <v>0</v>
      </c>
      <c r="AU57" s="9">
        <v>0</v>
      </c>
      <c r="AV57" s="224">
        <v>1.7838400000000001</v>
      </c>
      <c r="AW57" s="9">
        <v>0</v>
      </c>
      <c r="AY57" s="9" t="s">
        <v>41</v>
      </c>
      <c r="AZ57" s="226">
        <v>42187</v>
      </c>
      <c r="BA57" s="9" t="s">
        <v>135</v>
      </c>
      <c r="BB57" s="226">
        <v>15889</v>
      </c>
      <c r="BC57" s="9" t="s">
        <v>116</v>
      </c>
      <c r="BD57" s="9">
        <v>0</v>
      </c>
      <c r="BE57" s="9">
        <v>0</v>
      </c>
      <c r="BF57" s="224">
        <v>1.5269999999999999</v>
      </c>
      <c r="BG57" s="9">
        <v>0</v>
      </c>
    </row>
    <row r="58" spans="1:59" x14ac:dyDescent="0.2">
      <c r="A58" s="9" t="s">
        <v>40</v>
      </c>
      <c r="B58" s="226">
        <v>42187</v>
      </c>
      <c r="C58" s="9" t="s">
        <v>259</v>
      </c>
      <c r="D58" s="226">
        <v>19542</v>
      </c>
      <c r="E58" s="9" t="s">
        <v>165</v>
      </c>
      <c r="F58" s="9">
        <v>0</v>
      </c>
      <c r="G58" s="9">
        <v>0</v>
      </c>
      <c r="H58" s="224">
        <v>1.6815199999999999</v>
      </c>
      <c r="I58" s="9">
        <v>0</v>
      </c>
      <c r="K58" s="9" t="s">
        <v>40</v>
      </c>
      <c r="L58" s="226">
        <v>42200</v>
      </c>
      <c r="M58" s="9" t="s">
        <v>127</v>
      </c>
      <c r="N58" s="226">
        <v>19555</v>
      </c>
      <c r="O58" s="9" t="s">
        <v>165</v>
      </c>
      <c r="P58" s="9">
        <v>0</v>
      </c>
      <c r="Q58" s="9">
        <v>0</v>
      </c>
      <c r="R58" s="224">
        <v>1.8099311279999999</v>
      </c>
      <c r="S58" s="9">
        <v>0</v>
      </c>
      <c r="U58" s="9" t="s">
        <v>40</v>
      </c>
      <c r="V58" s="226">
        <v>42187</v>
      </c>
      <c r="W58" s="9" t="s">
        <v>260</v>
      </c>
      <c r="X58" s="226">
        <v>19542</v>
      </c>
      <c r="Y58" s="9" t="s">
        <v>165</v>
      </c>
      <c r="Z58" s="9">
        <v>0</v>
      </c>
      <c r="AA58" s="9">
        <v>0</v>
      </c>
      <c r="AB58" s="224">
        <v>1.71621</v>
      </c>
      <c r="AC58" s="9">
        <v>0</v>
      </c>
      <c r="AE58" s="9" t="s">
        <v>40</v>
      </c>
      <c r="AF58" s="226">
        <v>42187</v>
      </c>
      <c r="AG58" s="9" t="s">
        <v>258</v>
      </c>
      <c r="AH58" s="226">
        <v>18081</v>
      </c>
      <c r="AI58" s="9" t="s">
        <v>122</v>
      </c>
      <c r="AJ58" s="9">
        <v>0</v>
      </c>
      <c r="AK58" s="9">
        <v>0</v>
      </c>
      <c r="AL58" s="224">
        <v>1.6061399999999999</v>
      </c>
      <c r="AM58" s="9">
        <v>0</v>
      </c>
      <c r="AO58" s="9" t="s">
        <v>40</v>
      </c>
      <c r="AP58" s="226">
        <v>42187</v>
      </c>
      <c r="AQ58" s="9" t="s">
        <v>261</v>
      </c>
      <c r="AR58" s="226">
        <v>19542</v>
      </c>
      <c r="AS58" s="9" t="s">
        <v>165</v>
      </c>
      <c r="AT58" s="9">
        <v>0</v>
      </c>
      <c r="AU58" s="9">
        <v>0</v>
      </c>
      <c r="AV58" s="224">
        <v>1.78274</v>
      </c>
      <c r="AW58" s="9">
        <v>0</v>
      </c>
      <c r="AY58" s="9" t="s">
        <v>41</v>
      </c>
      <c r="AZ58" s="226">
        <v>42187</v>
      </c>
      <c r="BA58" s="9" t="s">
        <v>135</v>
      </c>
      <c r="BB58" s="226">
        <v>16257</v>
      </c>
      <c r="BC58" s="9" t="s">
        <v>117</v>
      </c>
      <c r="BD58" s="9">
        <v>0</v>
      </c>
      <c r="BE58" s="9">
        <v>0</v>
      </c>
      <c r="BF58" s="224">
        <v>1.5329999999999999</v>
      </c>
      <c r="BG58" s="9">
        <v>0</v>
      </c>
    </row>
    <row r="59" spans="1:59" x14ac:dyDescent="0.2">
      <c r="A59" s="9" t="s">
        <v>40</v>
      </c>
      <c r="B59" s="226">
        <v>42187</v>
      </c>
      <c r="C59" s="9" t="s">
        <v>259</v>
      </c>
      <c r="D59" s="226">
        <v>19907</v>
      </c>
      <c r="E59" s="9" t="s">
        <v>166</v>
      </c>
      <c r="F59" s="9">
        <v>0</v>
      </c>
      <c r="G59" s="9">
        <v>0</v>
      </c>
      <c r="H59" s="224">
        <v>1.6807399999999999</v>
      </c>
      <c r="I59" s="9">
        <v>0</v>
      </c>
      <c r="K59" s="9" t="s">
        <v>40</v>
      </c>
      <c r="L59" s="226">
        <v>42200</v>
      </c>
      <c r="M59" s="9" t="s">
        <v>127</v>
      </c>
      <c r="N59" s="226">
        <v>19920</v>
      </c>
      <c r="O59" s="9" t="s">
        <v>166</v>
      </c>
      <c r="P59" s="9">
        <v>0</v>
      </c>
      <c r="Q59" s="9">
        <v>0</v>
      </c>
      <c r="R59" s="224">
        <v>1.809494854</v>
      </c>
      <c r="S59" s="9">
        <v>0</v>
      </c>
      <c r="U59" s="9" t="s">
        <v>40</v>
      </c>
      <c r="V59" s="226">
        <v>42187</v>
      </c>
      <c r="W59" s="9" t="s">
        <v>260</v>
      </c>
      <c r="X59" s="226">
        <v>19907</v>
      </c>
      <c r="Y59" s="9" t="s">
        <v>166</v>
      </c>
      <c r="Z59" s="9">
        <v>0</v>
      </c>
      <c r="AA59" s="9">
        <v>0</v>
      </c>
      <c r="AB59" s="224">
        <v>1.7156199999999999</v>
      </c>
      <c r="AC59" s="9">
        <v>0</v>
      </c>
      <c r="AE59" s="9" t="s">
        <v>40</v>
      </c>
      <c r="AF59" s="226">
        <v>42187</v>
      </c>
      <c r="AG59" s="9" t="s">
        <v>258</v>
      </c>
      <c r="AH59" s="226">
        <v>18448</v>
      </c>
      <c r="AI59" s="9" t="s">
        <v>162</v>
      </c>
      <c r="AJ59" s="9">
        <v>0</v>
      </c>
      <c r="AK59" s="9">
        <v>0</v>
      </c>
      <c r="AL59" s="224">
        <v>1.6095999999999999</v>
      </c>
      <c r="AM59" s="9">
        <v>0</v>
      </c>
      <c r="AO59" s="9" t="s">
        <v>40</v>
      </c>
      <c r="AP59" s="226">
        <v>42187</v>
      </c>
      <c r="AQ59" s="9" t="s">
        <v>261</v>
      </c>
      <c r="AR59" s="226">
        <v>19907</v>
      </c>
      <c r="AS59" s="9" t="s">
        <v>166</v>
      </c>
      <c r="AT59" s="9">
        <v>0</v>
      </c>
      <c r="AU59" s="9">
        <v>0</v>
      </c>
      <c r="AV59" s="224">
        <v>1.7808200000000001</v>
      </c>
      <c r="AW59" s="9">
        <v>0</v>
      </c>
      <c r="AY59" s="9" t="s">
        <v>41</v>
      </c>
      <c r="AZ59" s="226">
        <v>42187</v>
      </c>
      <c r="BA59" s="9" t="s">
        <v>135</v>
      </c>
      <c r="BB59" s="226">
        <v>16621</v>
      </c>
      <c r="BC59" s="9" t="s">
        <v>118</v>
      </c>
      <c r="BD59" s="9">
        <v>0</v>
      </c>
      <c r="BE59" s="9">
        <v>0</v>
      </c>
      <c r="BF59" s="224">
        <v>1.5389999999999999</v>
      </c>
      <c r="BG59" s="9">
        <v>0</v>
      </c>
    </row>
    <row r="60" spans="1:59" x14ac:dyDescent="0.2">
      <c r="A60" s="9" t="s">
        <v>40</v>
      </c>
      <c r="B60" s="226">
        <v>42187</v>
      </c>
      <c r="C60" s="9" t="s">
        <v>259</v>
      </c>
      <c r="D60" s="226">
        <v>20272</v>
      </c>
      <c r="E60" s="9" t="s">
        <v>167</v>
      </c>
      <c r="F60" s="9">
        <v>0</v>
      </c>
      <c r="G60" s="9">
        <v>0</v>
      </c>
      <c r="H60" s="224">
        <v>1.679</v>
      </c>
      <c r="I60" s="9">
        <v>0</v>
      </c>
      <c r="K60" s="9" t="s">
        <v>40</v>
      </c>
      <c r="L60" s="226">
        <v>42200</v>
      </c>
      <c r="M60" s="9" t="s">
        <v>127</v>
      </c>
      <c r="N60" s="226">
        <v>20285</v>
      </c>
      <c r="O60" s="9" t="s">
        <v>167</v>
      </c>
      <c r="P60" s="9">
        <v>0</v>
      </c>
      <c r="Q60" s="9">
        <v>0</v>
      </c>
      <c r="R60" s="224">
        <v>1.8089999999999999</v>
      </c>
      <c r="S60" s="9">
        <v>0</v>
      </c>
      <c r="U60" s="9" t="s">
        <v>40</v>
      </c>
      <c r="V60" s="226">
        <v>42187</v>
      </c>
      <c r="W60" s="9" t="s">
        <v>260</v>
      </c>
      <c r="X60" s="226">
        <v>20272</v>
      </c>
      <c r="Y60" s="9" t="s">
        <v>167</v>
      </c>
      <c r="Z60" s="9">
        <v>0</v>
      </c>
      <c r="AA60" s="9">
        <v>0</v>
      </c>
      <c r="AB60" s="224">
        <v>1.7150000000000001</v>
      </c>
      <c r="AC60" s="9">
        <v>0</v>
      </c>
      <c r="AE60" s="9" t="s">
        <v>40</v>
      </c>
      <c r="AF60" s="226">
        <v>42187</v>
      </c>
      <c r="AG60" s="9" t="s">
        <v>258</v>
      </c>
      <c r="AH60" s="226">
        <v>18812</v>
      </c>
      <c r="AI60" s="9" t="s">
        <v>163</v>
      </c>
      <c r="AJ60" s="9">
        <v>0</v>
      </c>
      <c r="AK60" s="9">
        <v>0</v>
      </c>
      <c r="AL60" s="224">
        <v>1.6122799999999999</v>
      </c>
      <c r="AM60" s="9">
        <v>0</v>
      </c>
      <c r="AO60" s="9" t="s">
        <v>40</v>
      </c>
      <c r="AP60" s="226">
        <v>42187</v>
      </c>
      <c r="AQ60" s="9" t="s">
        <v>261</v>
      </c>
      <c r="AR60" s="226">
        <v>20272</v>
      </c>
      <c r="AS60" s="9" t="s">
        <v>167</v>
      </c>
      <c r="AT60" s="9">
        <v>0</v>
      </c>
      <c r="AU60" s="9">
        <v>0</v>
      </c>
      <c r="AV60" s="224">
        <v>1.778</v>
      </c>
      <c r="AW60" s="9">
        <v>0</v>
      </c>
      <c r="AY60" s="9" t="s">
        <v>41</v>
      </c>
      <c r="AZ60" s="226">
        <v>42187</v>
      </c>
      <c r="BA60" s="9" t="s">
        <v>135</v>
      </c>
      <c r="BB60" s="226">
        <v>18448</v>
      </c>
      <c r="BC60" s="9" t="s">
        <v>162</v>
      </c>
      <c r="BD60" s="9">
        <v>0</v>
      </c>
      <c r="BE60" s="9">
        <v>0</v>
      </c>
      <c r="BF60" s="224">
        <v>1.5629999999999999</v>
      </c>
      <c r="BG60" s="9">
        <v>0</v>
      </c>
    </row>
    <row r="61" spans="1:59" x14ac:dyDescent="0.2">
      <c r="A61" s="9" t="s">
        <v>40</v>
      </c>
      <c r="B61" s="226">
        <v>42187</v>
      </c>
      <c r="C61" s="9" t="s">
        <v>259</v>
      </c>
      <c r="D61" s="226">
        <v>23925</v>
      </c>
      <c r="E61" s="9" t="s">
        <v>168</v>
      </c>
      <c r="F61" s="9">
        <v>0</v>
      </c>
      <c r="G61" s="9">
        <v>0</v>
      </c>
      <c r="H61" s="224">
        <v>1.64</v>
      </c>
      <c r="I61" s="9">
        <v>0</v>
      </c>
      <c r="K61" s="9" t="s">
        <v>40</v>
      </c>
      <c r="L61" s="226">
        <v>42200</v>
      </c>
      <c r="M61" s="9" t="s">
        <v>127</v>
      </c>
      <c r="N61" s="226">
        <v>23938</v>
      </c>
      <c r="O61" s="9" t="s">
        <v>168</v>
      </c>
      <c r="P61" s="9">
        <v>0</v>
      </c>
      <c r="Q61" s="9">
        <v>0</v>
      </c>
      <c r="R61" s="224">
        <v>1.766</v>
      </c>
      <c r="S61" s="9">
        <v>0</v>
      </c>
      <c r="U61" s="9" t="s">
        <v>40</v>
      </c>
      <c r="V61" s="226">
        <v>42187</v>
      </c>
      <c r="W61" s="9" t="s">
        <v>260</v>
      </c>
      <c r="X61" s="226">
        <v>23925</v>
      </c>
      <c r="Y61" s="9" t="s">
        <v>168</v>
      </c>
      <c r="Z61" s="9">
        <v>0</v>
      </c>
      <c r="AA61" s="9">
        <v>0</v>
      </c>
      <c r="AB61" s="224">
        <v>1.6719999999999999</v>
      </c>
      <c r="AC61" s="9">
        <v>0</v>
      </c>
      <c r="AE61" s="9" t="s">
        <v>40</v>
      </c>
      <c r="AF61" s="226">
        <v>42187</v>
      </c>
      <c r="AG61" s="9" t="s">
        <v>258</v>
      </c>
      <c r="AH61" s="226">
        <v>19177</v>
      </c>
      <c r="AI61" s="9" t="s">
        <v>164</v>
      </c>
      <c r="AJ61" s="9">
        <v>0</v>
      </c>
      <c r="AK61" s="9">
        <v>0</v>
      </c>
      <c r="AL61" s="224">
        <v>1.6142099999999999</v>
      </c>
      <c r="AM61" s="9">
        <v>0</v>
      </c>
      <c r="AO61" s="9" t="s">
        <v>40</v>
      </c>
      <c r="AP61" s="226">
        <v>42187</v>
      </c>
      <c r="AQ61" s="9" t="s">
        <v>261</v>
      </c>
      <c r="AR61" s="226">
        <v>23925</v>
      </c>
      <c r="AS61" s="9" t="s">
        <v>168</v>
      </c>
      <c r="AT61" s="9">
        <v>0</v>
      </c>
      <c r="AU61" s="9">
        <v>0</v>
      </c>
      <c r="AV61" s="224">
        <v>1.7310000000000001</v>
      </c>
      <c r="AW61" s="9">
        <v>0</v>
      </c>
      <c r="AY61" s="9" t="s">
        <v>41</v>
      </c>
      <c r="AZ61" s="226">
        <v>42187</v>
      </c>
      <c r="BA61" s="9" t="s">
        <v>135</v>
      </c>
      <c r="BB61" s="226">
        <v>20272</v>
      </c>
      <c r="BC61" s="9" t="s">
        <v>167</v>
      </c>
      <c r="BD61" s="9">
        <v>0</v>
      </c>
      <c r="BE61" s="9">
        <v>0</v>
      </c>
      <c r="BF61" s="224">
        <v>1.5720000000000001</v>
      </c>
      <c r="BG61" s="9">
        <v>0</v>
      </c>
    </row>
    <row r="62" spans="1:59" x14ac:dyDescent="0.2">
      <c r="A62" s="9" t="s">
        <v>40</v>
      </c>
      <c r="B62" s="226">
        <v>42187</v>
      </c>
      <c r="C62" s="9" t="s">
        <v>259</v>
      </c>
      <c r="D62" s="226">
        <v>27577</v>
      </c>
      <c r="E62" s="9" t="s">
        <v>169</v>
      </c>
      <c r="F62" s="9">
        <v>0</v>
      </c>
      <c r="G62" s="9">
        <v>0</v>
      </c>
      <c r="H62" s="224">
        <v>1.6279999999999999</v>
      </c>
      <c r="I62" s="9">
        <v>0</v>
      </c>
      <c r="K62" s="9" t="s">
        <v>40</v>
      </c>
      <c r="L62" s="226">
        <v>42200</v>
      </c>
      <c r="M62" s="9" t="s">
        <v>127</v>
      </c>
      <c r="N62" s="226">
        <v>27590</v>
      </c>
      <c r="O62" s="9" t="s">
        <v>169</v>
      </c>
      <c r="P62" s="9">
        <v>0</v>
      </c>
      <c r="Q62" s="9">
        <v>0</v>
      </c>
      <c r="R62" s="224">
        <v>1.7509999999999999</v>
      </c>
      <c r="S62" s="9">
        <v>0</v>
      </c>
      <c r="U62" s="9" t="s">
        <v>40</v>
      </c>
      <c r="V62" s="226">
        <v>42187</v>
      </c>
      <c r="W62" s="9" t="s">
        <v>260</v>
      </c>
      <c r="X62" s="226">
        <v>27577</v>
      </c>
      <c r="Y62" s="9" t="s">
        <v>169</v>
      </c>
      <c r="Z62" s="9">
        <v>0</v>
      </c>
      <c r="AA62" s="9">
        <v>0</v>
      </c>
      <c r="AB62" s="224">
        <v>1.657</v>
      </c>
      <c r="AC62" s="9">
        <v>0</v>
      </c>
      <c r="AE62" s="9" t="s">
        <v>40</v>
      </c>
      <c r="AF62" s="226">
        <v>42187</v>
      </c>
      <c r="AG62" s="9" t="s">
        <v>258</v>
      </c>
      <c r="AH62" s="226">
        <v>19542</v>
      </c>
      <c r="AI62" s="9" t="s">
        <v>165</v>
      </c>
      <c r="AJ62" s="9">
        <v>0</v>
      </c>
      <c r="AK62" s="9">
        <v>0</v>
      </c>
      <c r="AL62" s="224">
        <v>1.61514</v>
      </c>
      <c r="AM62" s="9">
        <v>0</v>
      </c>
      <c r="AO62" s="9" t="s">
        <v>40</v>
      </c>
      <c r="AP62" s="226">
        <v>42187</v>
      </c>
      <c r="AQ62" s="9" t="s">
        <v>261</v>
      </c>
      <c r="AR62" s="226">
        <v>27577</v>
      </c>
      <c r="AS62" s="9" t="s">
        <v>169</v>
      </c>
      <c r="AT62" s="9">
        <v>0</v>
      </c>
      <c r="AU62" s="9">
        <v>0</v>
      </c>
      <c r="AV62" s="224">
        <v>1.7130000000000001</v>
      </c>
      <c r="AW62" s="9">
        <v>0</v>
      </c>
      <c r="AY62" s="9" t="s">
        <v>41</v>
      </c>
      <c r="AZ62" s="226">
        <v>42187</v>
      </c>
      <c r="BA62" s="9" t="s">
        <v>135</v>
      </c>
      <c r="BB62" s="226">
        <v>23925</v>
      </c>
      <c r="BC62" s="9" t="s">
        <v>168</v>
      </c>
      <c r="BD62" s="9">
        <v>0</v>
      </c>
      <c r="BE62" s="9">
        <v>0</v>
      </c>
      <c r="BF62" s="224">
        <v>1.5429999999999999</v>
      </c>
      <c r="BG62" s="9">
        <v>0</v>
      </c>
    </row>
    <row r="63" spans="1:59" x14ac:dyDescent="0.2">
      <c r="A63" s="9"/>
      <c r="B63" s="226"/>
      <c r="C63" s="9"/>
      <c r="D63" s="226"/>
      <c r="E63" s="9"/>
      <c r="F63" s="9"/>
      <c r="G63" s="9"/>
      <c r="H63" s="224"/>
      <c r="I63" s="9"/>
      <c r="K63" s="9"/>
      <c r="L63" s="226"/>
      <c r="M63" s="9"/>
      <c r="N63" s="226"/>
      <c r="O63" s="9"/>
      <c r="P63" s="9"/>
      <c r="Q63" s="9"/>
      <c r="R63" s="224"/>
      <c r="S63" s="9"/>
      <c r="U63" s="9"/>
      <c r="V63" s="226"/>
      <c r="W63" s="9"/>
      <c r="X63" s="226"/>
      <c r="Y63" s="9"/>
      <c r="Z63" s="9"/>
      <c r="AA63" s="9"/>
      <c r="AB63" s="224"/>
      <c r="AC63" s="9"/>
      <c r="AE63" s="9" t="s">
        <v>40</v>
      </c>
      <c r="AF63" s="226">
        <v>42187</v>
      </c>
      <c r="AG63" s="9" t="s">
        <v>258</v>
      </c>
      <c r="AH63" s="226">
        <v>19907</v>
      </c>
      <c r="AI63" s="9" t="s">
        <v>166</v>
      </c>
      <c r="AJ63" s="9">
        <v>0</v>
      </c>
      <c r="AK63" s="9">
        <v>0</v>
      </c>
      <c r="AL63" s="224">
        <v>1.6150899999999999</v>
      </c>
      <c r="AM63" s="9">
        <v>0</v>
      </c>
      <c r="AO63" s="9"/>
      <c r="AP63" s="226"/>
      <c r="AQ63" s="9"/>
      <c r="AR63" s="226"/>
      <c r="AS63" s="9"/>
      <c r="AT63" s="9"/>
      <c r="AU63" s="9"/>
      <c r="AV63" s="224"/>
      <c r="AW63" s="9"/>
      <c r="AY63" s="9" t="s">
        <v>41</v>
      </c>
      <c r="AZ63" s="226">
        <v>42187</v>
      </c>
      <c r="BA63" s="9" t="s">
        <v>135</v>
      </c>
      <c r="BB63" s="226">
        <v>27577</v>
      </c>
      <c r="BC63" s="9" t="s">
        <v>169</v>
      </c>
      <c r="BD63" s="9">
        <v>0</v>
      </c>
      <c r="BE63" s="9">
        <v>0</v>
      </c>
      <c r="BF63" s="224">
        <v>1.5389999999999999</v>
      </c>
      <c r="BG63" s="9">
        <v>0</v>
      </c>
    </row>
    <row r="64" spans="1:59" x14ac:dyDescent="0.2">
      <c r="A64" s="9"/>
      <c r="B64" s="226"/>
      <c r="C64" s="9"/>
      <c r="D64" s="226"/>
      <c r="E64" s="9"/>
      <c r="F64" s="9"/>
      <c r="G64" s="9"/>
      <c r="H64" s="224"/>
      <c r="I64" s="9"/>
      <c r="K64" s="9"/>
      <c r="L64" s="226"/>
      <c r="M64" s="9"/>
      <c r="N64" s="226"/>
      <c r="O64" s="9"/>
      <c r="P64" s="9"/>
      <c r="Q64" s="9"/>
      <c r="R64" s="224"/>
      <c r="S64" s="9"/>
      <c r="U64" s="9"/>
      <c r="V64" s="226"/>
      <c r="W64" s="9"/>
      <c r="X64" s="226"/>
      <c r="Y64" s="9"/>
      <c r="Z64" s="9"/>
      <c r="AA64" s="9"/>
      <c r="AB64" s="224"/>
      <c r="AC64" s="9"/>
      <c r="AE64" s="9" t="s">
        <v>40</v>
      </c>
      <c r="AF64" s="226">
        <v>42187</v>
      </c>
      <c r="AG64" s="9" t="s">
        <v>258</v>
      </c>
      <c r="AH64" s="226">
        <v>20272</v>
      </c>
      <c r="AI64" s="9" t="s">
        <v>167</v>
      </c>
      <c r="AJ64" s="9">
        <v>0</v>
      </c>
      <c r="AK64" s="9">
        <v>0</v>
      </c>
      <c r="AL64" s="224">
        <v>1.6140000000000001</v>
      </c>
      <c r="AM64" s="9">
        <v>0</v>
      </c>
      <c r="AO64" s="9"/>
      <c r="AP64" s="226"/>
      <c r="AQ64" s="9"/>
      <c r="AR64" s="226"/>
      <c r="AS64" s="9"/>
      <c r="AT64" s="9"/>
      <c r="AU64" s="9"/>
      <c r="AV64" s="224"/>
      <c r="AW64" s="9"/>
      <c r="AY64" s="9"/>
      <c r="AZ64" s="226"/>
      <c r="BA64" s="9"/>
      <c r="BB64" s="226"/>
      <c r="BC64" s="9"/>
      <c r="BD64" s="9"/>
      <c r="BE64" s="9"/>
      <c r="BF64" s="224"/>
      <c r="BG64" s="9"/>
    </row>
    <row r="65" spans="1:59" x14ac:dyDescent="0.2">
      <c r="A65" s="9"/>
      <c r="B65" s="226"/>
      <c r="C65" s="9"/>
      <c r="D65" s="226"/>
      <c r="E65" s="9"/>
      <c r="F65" s="9"/>
      <c r="G65" s="9"/>
      <c r="H65" s="224"/>
      <c r="I65" s="9"/>
      <c r="K65" s="9"/>
      <c r="L65" s="226"/>
      <c r="M65" s="9"/>
      <c r="N65" s="226"/>
      <c r="O65" s="9"/>
      <c r="P65" s="9"/>
      <c r="Q65" s="9"/>
      <c r="R65" s="224"/>
      <c r="S65" s="9"/>
      <c r="U65" s="9"/>
      <c r="V65" s="226"/>
      <c r="W65" s="9"/>
      <c r="X65" s="226"/>
      <c r="Y65" s="9"/>
      <c r="Z65" s="9"/>
      <c r="AA65" s="9"/>
      <c r="AB65" s="224"/>
      <c r="AC65" s="9"/>
      <c r="AE65" s="9" t="s">
        <v>40</v>
      </c>
      <c r="AF65" s="226">
        <v>42187</v>
      </c>
      <c r="AG65" s="9" t="s">
        <v>258</v>
      </c>
      <c r="AH65" s="226">
        <v>23925</v>
      </c>
      <c r="AI65" s="9" t="s">
        <v>168</v>
      </c>
      <c r="AJ65" s="9">
        <v>0</v>
      </c>
      <c r="AK65" s="9">
        <v>0</v>
      </c>
      <c r="AL65" s="224">
        <v>1.579</v>
      </c>
      <c r="AM65" s="9">
        <v>0</v>
      </c>
      <c r="AO65" s="9"/>
      <c r="AP65" s="226"/>
      <c r="AQ65" s="9"/>
      <c r="AR65" s="226"/>
      <c r="AS65" s="9"/>
      <c r="AT65" s="9"/>
      <c r="AU65" s="9"/>
      <c r="AV65" s="224"/>
      <c r="AW65" s="9"/>
      <c r="AY65" s="9"/>
      <c r="AZ65" s="226"/>
      <c r="BA65" s="9"/>
      <c r="BB65" s="226"/>
      <c r="BC65" s="9"/>
      <c r="BD65" s="9"/>
      <c r="BE65" s="9"/>
      <c r="BF65" s="224"/>
      <c r="BG65" s="9"/>
    </row>
    <row r="66" spans="1:59" x14ac:dyDescent="0.2">
      <c r="A66" s="9"/>
      <c r="B66" s="226"/>
      <c r="C66" s="9"/>
      <c r="D66" s="226"/>
      <c r="E66" s="9"/>
      <c r="F66" s="9"/>
      <c r="G66" s="9"/>
      <c r="H66" s="224"/>
      <c r="I66" s="9"/>
      <c r="K66" s="9"/>
      <c r="L66" s="226"/>
      <c r="M66" s="9"/>
      <c r="N66" s="226"/>
      <c r="O66" s="9"/>
      <c r="P66" s="9"/>
      <c r="Q66" s="9"/>
      <c r="R66" s="224"/>
      <c r="S66" s="9"/>
      <c r="U66" s="9"/>
      <c r="V66" s="226"/>
      <c r="W66" s="9"/>
      <c r="X66" s="226"/>
      <c r="Y66" s="9"/>
      <c r="Z66" s="9"/>
      <c r="AA66" s="9"/>
      <c r="AB66" s="224"/>
      <c r="AC66" s="9"/>
      <c r="AE66" s="9" t="s">
        <v>40</v>
      </c>
      <c r="AF66" s="226">
        <v>42187</v>
      </c>
      <c r="AG66" s="9" t="s">
        <v>258</v>
      </c>
      <c r="AH66" s="226">
        <v>27577</v>
      </c>
      <c r="AI66" s="9" t="s">
        <v>169</v>
      </c>
      <c r="AJ66" s="9">
        <v>0</v>
      </c>
      <c r="AK66" s="9">
        <v>0</v>
      </c>
      <c r="AL66" s="224">
        <v>1.571</v>
      </c>
      <c r="AM66" s="9">
        <v>0</v>
      </c>
      <c r="AO66" s="9"/>
      <c r="AP66" s="226"/>
      <c r="AQ66" s="9"/>
      <c r="AR66" s="226"/>
      <c r="AS66" s="9"/>
      <c r="AT66" s="9"/>
      <c r="AU66" s="9"/>
      <c r="AV66" s="224"/>
      <c r="AW66" s="9"/>
      <c r="AY66" s="9"/>
      <c r="AZ66" s="226"/>
      <c r="BA66" s="9"/>
      <c r="BB66" s="226"/>
      <c r="BC66" s="9"/>
      <c r="BD66" s="9"/>
      <c r="BE66" s="9"/>
      <c r="BF66" s="224"/>
      <c r="BG66" s="9"/>
    </row>
    <row r="67" spans="1:59" x14ac:dyDescent="0.2">
      <c r="A67" s="9"/>
      <c r="B67" s="226"/>
      <c r="C67" s="9"/>
      <c r="D67" s="226"/>
      <c r="E67" s="9"/>
      <c r="F67" s="9"/>
      <c r="G67" s="9"/>
      <c r="H67" s="224"/>
      <c r="I67" s="9"/>
      <c r="K67" s="9"/>
      <c r="L67" s="226"/>
      <c r="M67" s="9"/>
      <c r="N67" s="226"/>
      <c r="O67" s="9"/>
      <c r="P67" s="9"/>
      <c r="Q67" s="9"/>
      <c r="R67" s="224"/>
      <c r="S67" s="9"/>
      <c r="U67" s="9"/>
      <c r="V67" s="226"/>
      <c r="W67" s="9"/>
      <c r="X67" s="226"/>
      <c r="Y67" s="9"/>
      <c r="Z67" s="9"/>
      <c r="AA67" s="9"/>
      <c r="AB67" s="224"/>
      <c r="AC67" s="9"/>
      <c r="AE67" s="9"/>
      <c r="AF67" s="226"/>
      <c r="AG67" s="9"/>
      <c r="AH67" s="226"/>
      <c r="AI67" s="9"/>
      <c r="AJ67" s="9"/>
      <c r="AK67" s="9"/>
      <c r="AL67" s="224"/>
      <c r="AM67" s="9"/>
      <c r="AO67" s="9"/>
      <c r="AP67" s="226"/>
      <c r="AQ67" s="9"/>
      <c r="AR67" s="226"/>
      <c r="AS67" s="9"/>
      <c r="AT67" s="9"/>
      <c r="AU67" s="9"/>
      <c r="AV67" s="224"/>
      <c r="AW67" s="9"/>
      <c r="AY67" s="9"/>
      <c r="AZ67" s="226"/>
      <c r="BA67" s="9"/>
      <c r="BB67" s="226"/>
      <c r="BC67" s="9"/>
      <c r="BD67" s="9"/>
      <c r="BE67" s="9"/>
      <c r="BF67" s="224"/>
      <c r="BG67" s="9"/>
    </row>
    <row r="68" spans="1:59" x14ac:dyDescent="0.2">
      <c r="A68" s="9"/>
      <c r="B68" s="226"/>
      <c r="C68" s="9"/>
      <c r="D68" s="226"/>
      <c r="E68" s="9"/>
      <c r="F68" s="9"/>
      <c r="G68" s="9"/>
      <c r="H68" s="224"/>
      <c r="I68" s="9"/>
      <c r="K68" s="9"/>
      <c r="L68" s="226"/>
      <c r="M68" s="9"/>
      <c r="N68" s="226"/>
      <c r="O68" s="9"/>
      <c r="P68" s="9"/>
      <c r="Q68" s="9"/>
      <c r="R68" s="224"/>
      <c r="S68" s="9"/>
      <c r="U68" s="9"/>
      <c r="V68" s="226"/>
      <c r="W68" s="9"/>
      <c r="X68" s="226"/>
      <c r="Y68" s="9"/>
      <c r="Z68" s="9"/>
      <c r="AA68" s="9"/>
      <c r="AB68" s="224"/>
      <c r="AC68" s="9"/>
      <c r="AE68" s="9"/>
      <c r="AF68" s="226"/>
      <c r="AG68" s="9"/>
      <c r="AH68" s="226"/>
      <c r="AI68" s="9"/>
      <c r="AJ68" s="9"/>
      <c r="AK68" s="9"/>
      <c r="AL68" s="224"/>
      <c r="AM68" s="9"/>
      <c r="AO68" s="9"/>
      <c r="AP68" s="226"/>
      <c r="AQ68" s="9"/>
      <c r="AR68" s="226"/>
      <c r="AS68" s="9"/>
      <c r="AT68" s="9"/>
      <c r="AU68" s="9"/>
      <c r="AV68" s="224"/>
      <c r="AW68" s="9"/>
      <c r="AY68" s="9"/>
      <c r="AZ68" s="226"/>
      <c r="BA68" s="9"/>
      <c r="BB68" s="226"/>
      <c r="BC68" s="9"/>
      <c r="BD68" s="9"/>
      <c r="BE68" s="9"/>
      <c r="BF68" s="224"/>
      <c r="BG68" s="9"/>
    </row>
    <row r="69" spans="1:59" x14ac:dyDescent="0.2">
      <c r="A69" s="9"/>
      <c r="B69" s="226"/>
      <c r="C69" s="9"/>
      <c r="D69" s="226"/>
      <c r="E69" s="9"/>
      <c r="F69" s="9"/>
      <c r="G69" s="9"/>
      <c r="H69" s="224"/>
      <c r="I69" s="9"/>
      <c r="K69" s="9"/>
      <c r="L69" s="226"/>
      <c r="M69" s="9"/>
      <c r="N69" s="226"/>
      <c r="O69" s="9"/>
      <c r="P69" s="9"/>
      <c r="Q69" s="9"/>
      <c r="R69" s="224"/>
      <c r="S69" s="9"/>
      <c r="U69" s="9"/>
      <c r="V69" s="226"/>
      <c r="W69" s="9"/>
      <c r="X69" s="226"/>
      <c r="Y69" s="9"/>
      <c r="Z69" s="9"/>
      <c r="AA69" s="9"/>
      <c r="AB69" s="224"/>
      <c r="AC69" s="9"/>
      <c r="AE69" s="9"/>
      <c r="AF69" s="226"/>
      <c r="AG69" s="9"/>
      <c r="AH69" s="226"/>
      <c r="AI69" s="9"/>
      <c r="AJ69" s="9"/>
      <c r="AK69" s="9"/>
      <c r="AL69" s="224"/>
      <c r="AM69" s="9"/>
      <c r="AO69" s="9"/>
      <c r="AP69" s="226"/>
      <c r="AQ69" s="9"/>
      <c r="AR69" s="226"/>
      <c r="AS69" s="9"/>
      <c r="AT69" s="9"/>
      <c r="AU69" s="9"/>
      <c r="AV69" s="224"/>
      <c r="AW69" s="9"/>
      <c r="AY69" s="9"/>
      <c r="AZ69" s="226"/>
      <c r="BA69" s="9"/>
      <c r="BB69" s="226"/>
      <c r="BC69" s="9"/>
      <c r="BD69" s="9"/>
      <c r="BE69" s="9"/>
      <c r="BF69" s="224"/>
      <c r="BG69" s="9"/>
    </row>
    <row r="70" spans="1:59" x14ac:dyDescent="0.2">
      <c r="A70" s="9"/>
      <c r="B70" s="226"/>
      <c r="C70" s="9"/>
      <c r="D70" s="226"/>
      <c r="E70" s="9"/>
      <c r="F70" s="9"/>
      <c r="G70" s="9"/>
      <c r="H70" s="224"/>
      <c r="I70" s="9"/>
      <c r="K70" s="9"/>
      <c r="L70" s="226"/>
      <c r="M70" s="9"/>
      <c r="N70" s="226"/>
      <c r="O70" s="9"/>
      <c r="P70" s="9"/>
      <c r="Q70" s="9"/>
      <c r="R70" s="224"/>
      <c r="S70" s="9"/>
      <c r="U70" s="9"/>
      <c r="V70" s="226"/>
      <c r="W70" s="9"/>
      <c r="X70" s="226"/>
      <c r="Y70" s="9"/>
      <c r="Z70" s="9"/>
      <c r="AA70" s="9"/>
      <c r="AB70" s="224"/>
      <c r="AC70" s="9"/>
      <c r="AE70" s="9"/>
      <c r="AF70" s="226"/>
      <c r="AG70" s="9"/>
      <c r="AH70" s="226"/>
      <c r="AI70" s="9"/>
      <c r="AJ70" s="9"/>
      <c r="AK70" s="9"/>
      <c r="AL70" s="224"/>
      <c r="AM70" s="9"/>
      <c r="AO70" s="9"/>
      <c r="AP70" s="226"/>
      <c r="AQ70" s="9"/>
      <c r="AR70" s="226"/>
      <c r="AS70" s="9"/>
      <c r="AT70" s="9"/>
      <c r="AU70" s="9"/>
      <c r="AV70" s="224"/>
      <c r="AW70" s="9"/>
      <c r="AY70" s="9"/>
      <c r="AZ70" s="226"/>
      <c r="BA70" s="9"/>
      <c r="BB70" s="226"/>
      <c r="BC70" s="9"/>
      <c r="BD70" s="9"/>
      <c r="BE70" s="9"/>
      <c r="BF70" s="224"/>
      <c r="BG70" s="9"/>
    </row>
    <row r="71" spans="1:59" x14ac:dyDescent="0.2">
      <c r="A71" s="9"/>
      <c r="B71" s="226"/>
      <c r="C71" s="9"/>
      <c r="D71" s="226"/>
      <c r="E71" s="9"/>
      <c r="F71" s="9"/>
      <c r="G71" s="9"/>
      <c r="H71" s="224"/>
      <c r="I71" s="9"/>
      <c r="K71" s="9"/>
      <c r="L71" s="226"/>
      <c r="M71" s="9"/>
      <c r="N71" s="226"/>
      <c r="O71" s="9"/>
      <c r="P71" s="9"/>
      <c r="Q71" s="9"/>
      <c r="R71" s="224"/>
      <c r="S71" s="9"/>
      <c r="U71" s="9"/>
      <c r="V71" s="226"/>
      <c r="W71" s="9"/>
      <c r="X71" s="226"/>
      <c r="Y71" s="9"/>
      <c r="Z71" s="9"/>
      <c r="AA71" s="9"/>
      <c r="AB71" s="224"/>
      <c r="AC71" s="9"/>
      <c r="AE71" s="9"/>
      <c r="AF71" s="226"/>
      <c r="AG71" s="9"/>
      <c r="AH71" s="226"/>
      <c r="AI71" s="9"/>
      <c r="AJ71" s="9"/>
      <c r="AK71" s="9"/>
      <c r="AL71" s="224"/>
      <c r="AM71" s="9"/>
      <c r="AO71" s="9"/>
      <c r="AP71" s="226"/>
      <c r="AQ71" s="9"/>
      <c r="AR71" s="226"/>
      <c r="AS71" s="9"/>
      <c r="AT71" s="9"/>
      <c r="AU71" s="9"/>
      <c r="AV71" s="224"/>
      <c r="AW71" s="9"/>
      <c r="AY71" s="9"/>
      <c r="AZ71" s="226"/>
      <c r="BA71" s="9"/>
      <c r="BB71" s="226"/>
      <c r="BC71" s="9"/>
      <c r="BD71" s="9"/>
      <c r="BE71" s="9"/>
      <c r="BF71" s="224"/>
      <c r="BG71" s="9"/>
    </row>
    <row r="72" spans="1:59" x14ac:dyDescent="0.2">
      <c r="A72" s="9"/>
      <c r="B72" s="226"/>
      <c r="C72" s="9"/>
      <c r="D72" s="226"/>
      <c r="E72" s="9"/>
      <c r="F72" s="9"/>
      <c r="G72" s="9"/>
      <c r="H72" s="224"/>
      <c r="I72" s="9"/>
      <c r="K72" s="9"/>
      <c r="L72" s="226"/>
      <c r="M72" s="9"/>
      <c r="N72" s="226"/>
      <c r="O72" s="9"/>
      <c r="P72" s="9"/>
      <c r="Q72" s="9"/>
      <c r="R72" s="224"/>
      <c r="S72" s="9"/>
      <c r="U72" s="9"/>
      <c r="V72" s="226"/>
      <c r="W72" s="9"/>
      <c r="X72" s="226"/>
      <c r="Y72" s="9"/>
      <c r="Z72" s="9"/>
      <c r="AA72" s="9"/>
      <c r="AB72" s="224"/>
      <c r="AC72" s="9"/>
      <c r="AE72" s="9"/>
      <c r="AF72" s="226"/>
      <c r="AG72" s="9"/>
      <c r="AH72" s="226"/>
      <c r="AI72" s="9"/>
      <c r="AJ72" s="9"/>
      <c r="AK72" s="9"/>
      <c r="AL72" s="224"/>
      <c r="AM72" s="9"/>
      <c r="AO72" s="9"/>
      <c r="AP72" s="226"/>
      <c r="AQ72" s="9"/>
      <c r="AR72" s="226"/>
      <c r="AS72" s="9"/>
      <c r="AT72" s="9"/>
      <c r="AU72" s="9"/>
      <c r="AV72" s="224"/>
      <c r="AW72" s="9"/>
      <c r="AY72" s="9"/>
      <c r="AZ72" s="226"/>
      <c r="BA72" s="9"/>
      <c r="BB72" s="226"/>
      <c r="BC72" s="9"/>
      <c r="BD72" s="9"/>
      <c r="BE72" s="9"/>
      <c r="BF72" s="224"/>
      <c r="BG72" s="9"/>
    </row>
    <row r="73" spans="1:59" x14ac:dyDescent="0.2">
      <c r="A73" s="9"/>
      <c r="B73" s="226"/>
      <c r="C73" s="9"/>
      <c r="D73" s="226"/>
      <c r="E73" s="9"/>
      <c r="F73" s="9"/>
      <c r="G73" s="9"/>
      <c r="H73" s="224"/>
      <c r="I73" s="9"/>
      <c r="K73" s="9"/>
      <c r="L73" s="226"/>
      <c r="M73" s="9"/>
      <c r="N73" s="226"/>
      <c r="O73" s="9"/>
      <c r="P73" s="9"/>
      <c r="Q73" s="9"/>
      <c r="R73" s="224"/>
      <c r="S73" s="9"/>
      <c r="U73" s="9"/>
      <c r="V73" s="226"/>
      <c r="W73" s="9"/>
      <c r="X73" s="226"/>
      <c r="Y73" s="9"/>
      <c r="Z73" s="9"/>
      <c r="AA73" s="9"/>
      <c r="AB73" s="224"/>
      <c r="AC73" s="9"/>
      <c r="AE73" s="9"/>
      <c r="AF73" s="226"/>
      <c r="AG73" s="9"/>
      <c r="AH73" s="226"/>
      <c r="AI73" s="9"/>
      <c r="AJ73" s="9"/>
      <c r="AK73" s="9"/>
      <c r="AL73" s="224"/>
      <c r="AM73" s="9"/>
      <c r="AO73" s="9"/>
      <c r="AP73" s="226"/>
      <c r="AQ73" s="9"/>
      <c r="AR73" s="226"/>
      <c r="AS73" s="9"/>
      <c r="AT73" s="9"/>
      <c r="AU73" s="9"/>
      <c r="AV73" s="224"/>
      <c r="AW73" s="9"/>
      <c r="AY73" s="9"/>
      <c r="AZ73" s="226"/>
      <c r="BA73" s="9"/>
      <c r="BB73" s="226"/>
      <c r="BC73" s="9"/>
      <c r="BD73" s="9"/>
      <c r="BE73" s="9"/>
      <c r="BF73" s="224"/>
      <c r="BG73" s="9"/>
    </row>
    <row r="74" spans="1:59" x14ac:dyDescent="0.2">
      <c r="A74" s="11"/>
      <c r="B74" s="227"/>
      <c r="C74" s="11"/>
      <c r="D74" s="227"/>
      <c r="E74" s="11"/>
      <c r="F74" s="11"/>
      <c r="G74" s="11"/>
      <c r="H74" s="225"/>
      <c r="I74" s="11"/>
      <c r="K74" s="11"/>
      <c r="L74" s="227"/>
      <c r="M74" s="11"/>
      <c r="N74" s="227"/>
      <c r="O74" s="11"/>
      <c r="P74" s="11"/>
      <c r="Q74" s="11"/>
      <c r="R74" s="225"/>
      <c r="S74" s="11"/>
      <c r="U74" s="11"/>
      <c r="V74" s="227"/>
      <c r="W74" s="11"/>
      <c r="X74" s="227"/>
      <c r="Y74" s="11"/>
      <c r="Z74" s="11"/>
      <c r="AA74" s="11"/>
      <c r="AB74" s="225"/>
      <c r="AC74" s="11"/>
      <c r="AE74" s="11"/>
      <c r="AF74" s="227"/>
      <c r="AG74" s="11"/>
      <c r="AH74" s="227"/>
      <c r="AI74" s="11"/>
      <c r="AJ74" s="11"/>
      <c r="AK74" s="11"/>
      <c r="AL74" s="225"/>
      <c r="AM74" s="11"/>
      <c r="AO74" s="11"/>
      <c r="AP74" s="227"/>
      <c r="AQ74" s="11"/>
      <c r="AR74" s="227"/>
      <c r="AS74" s="11"/>
      <c r="AT74" s="11"/>
      <c r="AU74" s="11"/>
      <c r="AV74" s="225"/>
      <c r="AW74" s="11"/>
      <c r="AY74" s="11"/>
      <c r="AZ74" s="227"/>
      <c r="BA74" s="11"/>
      <c r="BB74" s="227"/>
      <c r="BC74" s="11"/>
      <c r="BD74" s="11"/>
      <c r="BE74" s="11"/>
      <c r="BF74" s="225"/>
      <c r="BG74" s="11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AZ143"/>
  <sheetViews>
    <sheetView workbookViewId="0">
      <selection activeCell="F2" sqref="F2"/>
    </sheetView>
  </sheetViews>
  <sheetFormatPr defaultRowHeight="11.25" outlineLevelRow="1" outlineLevelCol="1" x14ac:dyDescent="0.2"/>
  <cols>
    <col min="1" max="1" width="2.7109375" style="80" customWidth="1"/>
    <col min="2" max="2" width="3" style="80" customWidth="1"/>
    <col min="3" max="3" width="9.7109375" style="88" customWidth="1"/>
    <col min="4" max="4" width="20.7109375" style="88" customWidth="1"/>
    <col min="5" max="5" width="24.42578125" style="88" hidden="1" customWidth="1" outlineLevel="1"/>
    <col min="6" max="6" width="9" style="88" bestFit="1" customWidth="1" collapsed="1"/>
    <col min="7" max="7" width="11.28515625" style="88" hidden="1" customWidth="1" outlineLevel="1"/>
    <col min="8" max="8" width="2.7109375" style="88" customWidth="1" collapsed="1"/>
    <col min="9" max="9" width="3" style="88" customWidth="1"/>
    <col min="10" max="10" width="9.7109375" style="88" customWidth="1"/>
    <col min="11" max="11" width="20.7109375" style="88" customWidth="1"/>
    <col min="12" max="12" width="24.42578125" style="88" hidden="1" customWidth="1" outlineLevel="1"/>
    <col min="13" max="13" width="9" style="88" bestFit="1" customWidth="1" collapsed="1"/>
    <col min="14" max="14" width="11.28515625" style="88" hidden="1" customWidth="1" outlineLevel="1"/>
    <col min="15" max="15" width="2.7109375" style="88" customWidth="1" collapsed="1"/>
    <col min="16" max="16" width="3" style="88" customWidth="1"/>
    <col min="17" max="17" width="9.7109375" style="88" customWidth="1"/>
    <col min="18" max="18" width="20.7109375" style="88" customWidth="1"/>
    <col min="19" max="19" width="24.42578125" style="88" hidden="1" customWidth="1" outlineLevel="1"/>
    <col min="20" max="21" width="9" style="88" hidden="1" customWidth="1" outlineLevel="1"/>
    <col min="22" max="22" width="9" style="88" bestFit="1" customWidth="1" collapsed="1"/>
    <col min="23" max="23" width="11.28515625" style="88" hidden="1" customWidth="1" outlineLevel="1"/>
    <col min="24" max="24" width="2.7109375" style="88" customWidth="1" collapsed="1"/>
    <col min="25" max="25" width="3" style="88" customWidth="1"/>
    <col min="26" max="26" width="9.7109375" style="88" customWidth="1"/>
    <col min="27" max="27" width="20.7109375" style="88" customWidth="1"/>
    <col min="28" max="28" width="26.5703125" style="88" hidden="1" customWidth="1" outlineLevel="1"/>
    <col min="29" max="30" width="10.7109375" style="88" hidden="1" customWidth="1" outlineLevel="1"/>
    <col min="31" max="31" width="9" style="88" bestFit="1" customWidth="1" collapsed="1"/>
    <col min="32" max="32" width="10.7109375" style="88" hidden="1" customWidth="1" outlineLevel="1"/>
    <col min="33" max="33" width="2.7109375" style="88" customWidth="1" collapsed="1"/>
    <col min="34" max="34" width="3" style="88" customWidth="1"/>
    <col min="35" max="35" width="9.7109375" style="88" customWidth="1"/>
    <col min="36" max="36" width="20.7109375" style="88" customWidth="1"/>
    <col min="37" max="37" width="28.5703125" style="88" hidden="1" customWidth="1" outlineLevel="1"/>
    <col min="38" max="38" width="9" style="88" bestFit="1" customWidth="1" collapsed="1"/>
    <col min="39" max="39" width="10.7109375" style="88" hidden="1" customWidth="1" outlineLevel="1"/>
    <col min="40" max="40" width="2.7109375" style="80" customWidth="1" collapsed="1"/>
    <col min="41" max="41" width="3" style="88" customWidth="1"/>
    <col min="42" max="42" width="9.7109375" style="88" customWidth="1"/>
    <col min="43" max="43" width="20.7109375" style="88" customWidth="1"/>
    <col min="44" max="44" width="26.5703125" style="88" hidden="1" customWidth="1" outlineLevel="1"/>
    <col min="45" max="46" width="10.7109375" style="88" hidden="1" customWidth="1" outlineLevel="1"/>
    <col min="47" max="47" width="9" style="88" bestFit="1" customWidth="1" collapsed="1"/>
    <col min="48" max="48" width="10.7109375" style="88" hidden="1" customWidth="1" outlineLevel="1"/>
    <col min="49" max="49" width="2.5703125" style="88" customWidth="1" collapsed="1"/>
    <col min="50" max="50" width="6" style="80" bestFit="1" customWidth="1"/>
    <col min="51" max="51" width="17.28515625" style="80" bestFit="1" customWidth="1"/>
    <col min="52" max="52" width="13.140625" style="80" bestFit="1" customWidth="1"/>
    <col min="53" max="53" width="8" style="80" bestFit="1" customWidth="1"/>
    <col min="54" max="16384" width="9.140625" style="80"/>
  </cols>
  <sheetData>
    <row r="1" spans="2:51" x14ac:dyDescent="0.2">
      <c r="V1" s="80"/>
      <c r="W1" s="80"/>
      <c r="X1" s="80"/>
      <c r="Y1" s="80"/>
      <c r="Z1" s="80"/>
      <c r="AA1" s="80"/>
      <c r="AB1" s="80"/>
      <c r="AO1" s="80"/>
      <c r="AP1" s="80"/>
      <c r="AQ1" s="80"/>
      <c r="AR1" s="80"/>
      <c r="AW1" s="163"/>
    </row>
    <row r="2" spans="2:51" s="208" customFormat="1" ht="13.5" x14ac:dyDescent="0.25">
      <c r="B2" s="204" t="s">
        <v>60</v>
      </c>
      <c r="C2" s="205"/>
      <c r="D2" s="206"/>
      <c r="E2" s="207"/>
      <c r="F2" s="171">
        <f>_xll.ohTrigger(F4:F102)</f>
        <v>6</v>
      </c>
      <c r="G2" s="207"/>
      <c r="H2" s="207"/>
      <c r="I2" s="204" t="s">
        <v>2</v>
      </c>
      <c r="J2" s="205"/>
      <c r="K2" s="206"/>
      <c r="L2" s="207"/>
      <c r="M2" s="171">
        <f>_xll.ohTrigger(M4:M102)</f>
        <v>6</v>
      </c>
      <c r="N2" s="207"/>
      <c r="O2" s="207"/>
      <c r="P2" s="204" t="s">
        <v>0</v>
      </c>
      <c r="Q2" s="205"/>
      <c r="R2" s="206"/>
      <c r="S2" s="207"/>
      <c r="T2" s="207"/>
      <c r="U2" s="207"/>
      <c r="V2" s="171">
        <f>_xll.ohTrigger(V4:V102)</f>
        <v>6</v>
      </c>
      <c r="W2" s="207"/>
      <c r="Y2" s="204" t="s">
        <v>3</v>
      </c>
      <c r="Z2" s="205"/>
      <c r="AA2" s="206"/>
      <c r="AB2" s="207"/>
      <c r="AD2" s="88"/>
      <c r="AE2" s="171">
        <f>_xll.ohTrigger(AE4:AE102)</f>
        <v>6</v>
      </c>
      <c r="AF2" s="207"/>
      <c r="AG2" s="207"/>
      <c r="AH2" s="204" t="s">
        <v>154</v>
      </c>
      <c r="AI2" s="205"/>
      <c r="AJ2" s="206"/>
      <c r="AK2" s="207"/>
      <c r="AL2" s="171">
        <f>_xll.ohTrigger(AL4:AL102)</f>
        <v>6</v>
      </c>
      <c r="AM2" s="207"/>
      <c r="AO2" s="204" t="s">
        <v>51</v>
      </c>
      <c r="AP2" s="205"/>
      <c r="AQ2" s="206"/>
      <c r="AR2" s="207"/>
      <c r="AT2" s="88"/>
      <c r="AU2" s="171">
        <f>_xll.ohTrigger(AU4:AU102)</f>
        <v>6</v>
      </c>
      <c r="AV2" s="207"/>
      <c r="AW2" s="163"/>
      <c r="AX2" s="172" t="s">
        <v>125</v>
      </c>
      <c r="AY2" s="173" t="s">
        <v>161</v>
      </c>
    </row>
    <row r="3" spans="2:51" s="208" customFormat="1" ht="13.5" x14ac:dyDescent="0.25">
      <c r="B3" s="209"/>
      <c r="C3" s="209" t="s">
        <v>50</v>
      </c>
      <c r="D3" s="210" t="s">
        <v>209</v>
      </c>
      <c r="E3" s="210" t="s">
        <v>207</v>
      </c>
      <c r="F3" s="210" t="s">
        <v>34</v>
      </c>
      <c r="G3" s="211" t="s">
        <v>208</v>
      </c>
      <c r="H3" s="207"/>
      <c r="I3" s="209"/>
      <c r="J3" s="209" t="s">
        <v>50</v>
      </c>
      <c r="K3" s="210" t="s">
        <v>209</v>
      </c>
      <c r="L3" s="210" t="s">
        <v>207</v>
      </c>
      <c r="M3" s="210" t="s">
        <v>34</v>
      </c>
      <c r="N3" s="209" t="s">
        <v>208</v>
      </c>
      <c r="O3" s="207"/>
      <c r="P3" s="209"/>
      <c r="Q3" s="209" t="s">
        <v>50</v>
      </c>
      <c r="R3" s="210" t="s">
        <v>209</v>
      </c>
      <c r="S3" s="210" t="s">
        <v>207</v>
      </c>
      <c r="T3" s="210" t="s">
        <v>220</v>
      </c>
      <c r="U3" s="210" t="s">
        <v>219</v>
      </c>
      <c r="V3" s="210" t="s">
        <v>34</v>
      </c>
      <c r="W3" s="209" t="s">
        <v>208</v>
      </c>
      <c r="Y3" s="209"/>
      <c r="Z3" s="209" t="s">
        <v>50</v>
      </c>
      <c r="AA3" s="210" t="s">
        <v>209</v>
      </c>
      <c r="AB3" s="210" t="s">
        <v>207</v>
      </c>
      <c r="AC3" s="210" t="s">
        <v>220</v>
      </c>
      <c r="AD3" s="210" t="s">
        <v>219</v>
      </c>
      <c r="AE3" s="210" t="s">
        <v>221</v>
      </c>
      <c r="AF3" s="209" t="s">
        <v>208</v>
      </c>
      <c r="AG3" s="212"/>
      <c r="AH3" s="209"/>
      <c r="AI3" s="209" t="s">
        <v>50</v>
      </c>
      <c r="AJ3" s="210" t="s">
        <v>209</v>
      </c>
      <c r="AK3" s="210" t="s">
        <v>207</v>
      </c>
      <c r="AL3" s="210" t="s">
        <v>34</v>
      </c>
      <c r="AM3" s="209" t="s">
        <v>208</v>
      </c>
      <c r="AO3" s="209"/>
      <c r="AP3" s="209" t="s">
        <v>50</v>
      </c>
      <c r="AQ3" s="210" t="s">
        <v>209</v>
      </c>
      <c r="AR3" s="210" t="s">
        <v>207</v>
      </c>
      <c r="AS3" s="210" t="s">
        <v>220</v>
      </c>
      <c r="AT3" s="210" t="s">
        <v>219</v>
      </c>
      <c r="AU3" s="210" t="s">
        <v>221</v>
      </c>
      <c r="AV3" s="209" t="s">
        <v>208</v>
      </c>
      <c r="AW3" s="163"/>
      <c r="AX3" s="174" t="s">
        <v>192</v>
      </c>
      <c r="AY3" s="175">
        <f>Settlementdate</f>
        <v>42187</v>
      </c>
    </row>
    <row r="4" spans="2:51" x14ac:dyDescent="0.2">
      <c r="B4" s="191" t="str">
        <f>IF(F4="","","Dp")</f>
        <v/>
      </c>
      <c r="C4" s="191" t="s">
        <v>60</v>
      </c>
      <c r="D4" s="192" t="str">
        <f>Currency&amp;"X"&amp;C4&amp;"D="</f>
        <v>EURXOND=</v>
      </c>
      <c r="E4" s="192" t="e">
        <f>_xll.qlSimpleQuote(D4&amp;$B$2,,,,Trigger)</f>
        <v>#NUM!</v>
      </c>
      <c r="F4" s="193" t="str">
        <f>IFERROR(_xll.RtGet("DTSIMI1",D4,"ASK")/100,"")</f>
        <v/>
      </c>
      <c r="G4" s="193" t="e">
        <f>_xll.qlSimpleQuoteSetValue(E4,F4,Trigger)</f>
        <v>#VALUE!</v>
      </c>
      <c r="I4" s="191" t="s">
        <v>233</v>
      </c>
      <c r="J4" s="192" t="s">
        <v>60</v>
      </c>
      <c r="K4" s="192" t="str">
        <f>Currency&amp;"YC"&amp;$I$2&amp;"_"&amp;J4&amp;"D"</f>
        <v>EURYC1M_OND</v>
      </c>
      <c r="L4" s="192" t="e">
        <f>_xll.qlSimpleQuote(K4&amp;$I$2,,,,Trigger)</f>
        <v>#NUM!</v>
      </c>
      <c r="M4" s="193" t="str">
        <f>IFERROR(_xll.RtGet("DTSIMI1",K4,"ASK")/100,"")</f>
        <v/>
      </c>
      <c r="N4" s="439" t="e">
        <f>_xll.qlSimpleQuoteSetValue(L4,M4,Trigger)</f>
        <v>#VALUE!</v>
      </c>
      <c r="P4" s="191" t="s">
        <v>233</v>
      </c>
      <c r="Q4" s="192" t="s">
        <v>60</v>
      </c>
      <c r="R4" s="192" t="str">
        <f>Currency&amp;"X"&amp;Q4&amp;"D="</f>
        <v>EURXOND=</v>
      </c>
      <c r="S4" s="192" t="e">
        <f>_xll.qlSimpleQuote(R4&amp;$P$2,,,,Trigger)</f>
        <v>#NUM!</v>
      </c>
      <c r="T4" s="264" t="str">
        <f>IFERROR(_xll.RtGet("DTSIMI1",R4,$T$3)/100,"")</f>
        <v/>
      </c>
      <c r="U4" s="264" t="str">
        <f>IFERROR(_xll.RtGet("DTSIMI1",R4,$U$3)/100,"")</f>
        <v/>
      </c>
      <c r="V4" s="193" t="str">
        <f>IFERROR(AVERAGE(T4:U4),"")</f>
        <v/>
      </c>
      <c r="W4" s="439" t="e">
        <f>_xll.qlSimpleQuoteSetValue(S4,V4,Trigger)</f>
        <v>#VALUE!</v>
      </c>
      <c r="X4" s="80"/>
      <c r="Y4" s="191" t="s">
        <v>233</v>
      </c>
      <c r="Z4" s="192" t="s">
        <v>60</v>
      </c>
      <c r="AA4" s="192" t="str">
        <f>Currency&amp;"X"&amp;Z4&amp;"D="</f>
        <v>EURXOND=</v>
      </c>
      <c r="AB4" s="192" t="e">
        <f>_xll.qlSimpleQuote(AA4&amp;$Y$2,,,,Trigger)</f>
        <v>#NUM!</v>
      </c>
      <c r="AC4" s="193" t="str">
        <f>IFERROR(_xll.RtGet("DTSIMI1",AA4,$AC$3)/100,"")</f>
        <v/>
      </c>
      <c r="AD4" s="193" t="str">
        <f>IFERROR(_xll.RtGet("DTSIMI1",AA4,$AD$3)/100,"")</f>
        <v/>
      </c>
      <c r="AE4" s="193" t="str">
        <f>IFERROR(AVERAGE(AC4,AD4),"")</f>
        <v/>
      </c>
      <c r="AF4" s="193" t="e">
        <f>_xll.qlSimpleQuoteSetValue(AB4,AE4,Trigger)</f>
        <v>#VALUE!</v>
      </c>
      <c r="AG4" s="89"/>
      <c r="AH4" s="191" t="s">
        <v>233</v>
      </c>
      <c r="AI4" s="192" t="s">
        <v>60</v>
      </c>
      <c r="AJ4" s="192" t="str">
        <f>Currency&amp;"X"&amp;AI4&amp;"D="</f>
        <v>EURXOND=</v>
      </c>
      <c r="AK4" s="193" t="e">
        <f>_xll.qlSimpleQuote(AJ4&amp;$AH$2,,,,Trigger)</f>
        <v>#NUM!</v>
      </c>
      <c r="AL4" s="193" t="str">
        <f>IFERROR(_xll.RtGet("DTSIMI1",AJ4,"ASK")/100,"")</f>
        <v/>
      </c>
      <c r="AM4" s="439" t="e">
        <f>_xll.qlSimpleQuoteSetValue(AK4,AL4,Trigger)</f>
        <v>#VALUE!</v>
      </c>
      <c r="AO4" s="191" t="s">
        <v>233</v>
      </c>
      <c r="AP4" s="192" t="s">
        <v>60</v>
      </c>
      <c r="AQ4" s="192" t="str">
        <f t="shared" ref="AQ4:AQ22" si="0">Currency&amp;"X"&amp;IF(LEFT(AP4,1)="#","STUB",AP4)&amp;"D="</f>
        <v>EURXOND=</v>
      </c>
      <c r="AR4" s="192" t="str">
        <f>_xll.qlSimpleQuote(AQ4&amp;$AO$2,,,,Trigger)</f>
        <v>EURXOND=STD#0002</v>
      </c>
      <c r="AS4" s="193" t="str">
        <f>IFERROR(_xll.RtGet("DTSIMI1",AQ4,$AC$3)/100,"")</f>
        <v/>
      </c>
      <c r="AT4" s="193" t="str">
        <f>IFERROR(_xll.RtGet("DTSIMI1",AQ4,$AD$3)/100,"")</f>
        <v/>
      </c>
      <c r="AU4" s="193" t="str">
        <f>IFERROR(AVERAGE(AS4,AT4),"")</f>
        <v/>
      </c>
      <c r="AV4" s="193">
        <f>_xll.qlSimpleQuoteSetValue(AR4,AU4,Trigger)</f>
        <v>0</v>
      </c>
      <c r="AW4" s="163"/>
      <c r="AX4" s="94" t="s">
        <v>193</v>
      </c>
      <c r="AY4" s="95">
        <f>DATE(RIGHT(LEFT(J22,5),4),LEFT(RIGHT(J22,4),2),RIGHT(J22,2))</f>
        <v>42354</v>
      </c>
    </row>
    <row r="5" spans="2:51" x14ac:dyDescent="0.2">
      <c r="B5" s="194" t="str">
        <f t="shared" ref="B5:B22" si="1">IF(F5="","","Dp")</f>
        <v/>
      </c>
      <c r="C5" s="194" t="s">
        <v>171</v>
      </c>
      <c r="D5" s="195" t="str">
        <f>Currency&amp;"X"&amp;J5&amp;"D="</f>
        <v>EURXTND=</v>
      </c>
      <c r="E5" s="195" t="e">
        <f>_xll.qlSimpleQuote(D5&amp;$B$2,,,,Trigger)</f>
        <v>#NUM!</v>
      </c>
      <c r="F5" s="196" t="str">
        <f>IFERROR(_xll.RtGet("DTSIMI1",D5,"ASK")/100,"")</f>
        <v/>
      </c>
      <c r="G5" s="196" t="e">
        <f>_xll.qlSimpleQuoteSetValue(E5,F5,Trigger)</f>
        <v>#VALUE!</v>
      </c>
      <c r="I5" s="194" t="s">
        <v>233</v>
      </c>
      <c r="J5" s="195" t="s">
        <v>171</v>
      </c>
      <c r="K5" s="195" t="str">
        <f>Currency&amp;"YC"&amp;$I$2&amp;"_"&amp;J5&amp;"D"</f>
        <v>EURYC1M_TND</v>
      </c>
      <c r="L5" s="196" t="e">
        <f>_xll.qlSimpleQuote(K5&amp;$I$2,,,,Trigger)</f>
        <v>#NUM!</v>
      </c>
      <c r="M5" s="196" t="str">
        <f>IFERROR(_xll.RtGet("DTSIMI1",K5,"ASK")/100,"")</f>
        <v/>
      </c>
      <c r="N5" s="440" t="e">
        <f>_xll.qlSimpleQuoteSetValue(L5,M5,Trigger)</f>
        <v>#VALUE!</v>
      </c>
      <c r="O5" s="163"/>
      <c r="P5" s="194" t="s">
        <v>233</v>
      </c>
      <c r="Q5" s="195" t="s">
        <v>171</v>
      </c>
      <c r="R5" s="195" t="str">
        <f>Currency&amp;"X"&amp;Q5&amp;"D="</f>
        <v>EURXTND=</v>
      </c>
      <c r="S5" s="196" t="e">
        <f>_xll.qlSimpleQuote(R5&amp;$P$2,,,,Trigger)</f>
        <v>#NUM!</v>
      </c>
      <c r="T5" s="196" t="str">
        <f>IFERROR(_xll.RtGet("DTSIMI1",R5,$T$3)/100,"")</f>
        <v/>
      </c>
      <c r="U5" s="196" t="str">
        <f>IFERROR(_xll.RtGet("DTSIMI1",R5,$U$3)/100,"")</f>
        <v/>
      </c>
      <c r="V5" s="196" t="str">
        <f t="shared" ref="V5:V68" si="2">IFERROR(AVERAGE(T5:U5),"")</f>
        <v/>
      </c>
      <c r="W5" s="440" t="e">
        <f>_xll.qlSimpleQuoteSetValue(S5,V5,Trigger)</f>
        <v>#VALUE!</v>
      </c>
      <c r="X5" s="80"/>
      <c r="Y5" s="194" t="s">
        <v>233</v>
      </c>
      <c r="Z5" s="195" t="s">
        <v>171</v>
      </c>
      <c r="AA5" s="195" t="str">
        <f>Currency&amp;"X"&amp;Z5&amp;"D="</f>
        <v>EURXTND=</v>
      </c>
      <c r="AB5" s="196" t="e">
        <f>_xll.qlSimpleQuote(AA5&amp;$Y$2,,,,Trigger)</f>
        <v>#NUM!</v>
      </c>
      <c r="AC5" s="196" t="str">
        <f>IFERROR(_xll.RtGet("DTSIMI1",AA5,$AC$3)/100,"")</f>
        <v/>
      </c>
      <c r="AD5" s="196" t="str">
        <f>IFERROR(_xll.RtGet("DTSIMI1",AA5,$AD$3)/100,"")</f>
        <v/>
      </c>
      <c r="AE5" s="196" t="str">
        <f t="shared" ref="AE5:AE68" si="3">IFERROR(AVERAGE(AC5,AD5),"")</f>
        <v/>
      </c>
      <c r="AF5" s="196" t="e">
        <f>_xll.qlSimpleQuoteSetValue(AB5,AE5,Trigger)</f>
        <v>#VALUE!</v>
      </c>
      <c r="AG5" s="89"/>
      <c r="AH5" s="194" t="s">
        <v>233</v>
      </c>
      <c r="AI5" s="195" t="s">
        <v>171</v>
      </c>
      <c r="AJ5" s="195" t="str">
        <f>Currency&amp;"X"&amp;AI5&amp;"D="</f>
        <v>EURXTND=</v>
      </c>
      <c r="AK5" s="196" t="e">
        <f>_xll.qlSimpleQuote(AJ5&amp;$AH$2,,,,Trigger)</f>
        <v>#NUM!</v>
      </c>
      <c r="AL5" s="196" t="str">
        <f>IFERROR(_xll.RtGet("DTSIMI1",AJ5,"ASK")/100,"")</f>
        <v/>
      </c>
      <c r="AM5" s="440" t="e">
        <f>_xll.qlSimpleQuoteSetValue(AK5,AL5,Trigger)</f>
        <v>#VALUE!</v>
      </c>
      <c r="AO5" s="194" t="s">
        <v>233</v>
      </c>
      <c r="AP5" s="195" t="s">
        <v>171</v>
      </c>
      <c r="AQ5" s="195" t="str">
        <f t="shared" si="0"/>
        <v>EURXTND=</v>
      </c>
      <c r="AR5" s="196" t="str">
        <f>_xll.qlSimpleQuote(AQ5&amp;$AO$2,,,,Trigger)</f>
        <v>EURXTND=STD#0002</v>
      </c>
      <c r="AS5" s="196" t="str">
        <f>IFERROR(_xll.RtGet("DTSIMI1",AQ5,$AC$3)/100,"")</f>
        <v/>
      </c>
      <c r="AT5" s="196" t="str">
        <f>IFERROR(_xll.RtGet("DTSIMI1",AQ5,$AD$3)/100,"")</f>
        <v/>
      </c>
      <c r="AU5" s="196" t="str">
        <f t="shared" ref="AU5:AU68" si="4">IFERROR(AVERAGE(AS5,AT5),"")</f>
        <v/>
      </c>
      <c r="AV5" s="196">
        <f>_xll.qlSimpleQuoteSetValue(AR5,AU5,Trigger)</f>
        <v>0</v>
      </c>
      <c r="AW5" s="163"/>
      <c r="AX5" s="94" t="s">
        <v>194</v>
      </c>
      <c r="AY5" s="96">
        <f>_xll.qlDayCounterYearFraction("actual/360",AY3,AY4,,,Trigger)</f>
        <v>0.46388888888888891</v>
      </c>
    </row>
    <row r="6" spans="2:51" x14ac:dyDescent="0.2">
      <c r="B6" s="180" t="str">
        <f t="shared" si="1"/>
        <v/>
      </c>
      <c r="C6" s="180" t="s">
        <v>172</v>
      </c>
      <c r="D6" s="180" t="str">
        <f>Currency&amp;"X"&amp;C6&amp;"D="</f>
        <v>EURXSND=</v>
      </c>
      <c r="E6" s="180" t="e">
        <f>_xll.qlSimpleQuote(D6&amp;$B$2,,,,Trigger)</f>
        <v>#NUM!</v>
      </c>
      <c r="F6" s="197" t="str">
        <f>IFERROR(_xll.RtGet("DTSIMI1",D6,"ASK")/100,"")</f>
        <v/>
      </c>
      <c r="G6" s="197" t="e">
        <f>_xll.qlSimpleQuoteSetValue(E6,F6,Trigger)</f>
        <v>#VALUE!</v>
      </c>
      <c r="I6" s="180" t="s">
        <v>233</v>
      </c>
      <c r="J6" s="180" t="s">
        <v>172</v>
      </c>
      <c r="K6" s="180" t="str">
        <f>Currency&amp;"YC"&amp;$I$2&amp;"_"&amp;J6&amp;"D"</f>
        <v>EURYC1M_SND</v>
      </c>
      <c r="L6" s="197" t="e">
        <f>_xll.qlSimpleQuote(K6&amp;$I$2,,,,Trigger)</f>
        <v>#NUM!</v>
      </c>
      <c r="M6" s="197" t="str">
        <f>IFERROR(_xll.RtGet("DTSIMI1",K6,"ASK")/100,"")</f>
        <v/>
      </c>
      <c r="N6" s="441" t="e">
        <f>_xll.qlSimpleQuoteSetValue(L6,M6,Trigger)</f>
        <v>#VALUE!</v>
      </c>
      <c r="O6" s="163"/>
      <c r="P6" s="180" t="s">
        <v>233</v>
      </c>
      <c r="Q6" s="180" t="s">
        <v>172</v>
      </c>
      <c r="R6" s="180" t="str">
        <f t="shared" ref="R6:R22" si="5">Currency&amp;"_CURVE_DEP"&amp;$P$2&amp;"_"&amp;Q6</f>
        <v>EUR_CURVE_DEP3M_SN</v>
      </c>
      <c r="S6" s="197" t="e">
        <f>_xll.qlSimpleQuote(R6,,,,Trigger)</f>
        <v>#NUM!</v>
      </c>
      <c r="T6" s="197" t="str">
        <f>IFERROR(_xll.RtGet("DTSIMI1",R6,$T$3)/100,"")</f>
        <v/>
      </c>
      <c r="U6" s="197" t="str">
        <f>IFERROR(_xll.RtGet("DTSIMI1",R6,$U$3)/100,"")</f>
        <v/>
      </c>
      <c r="V6" s="197" t="str">
        <f t="shared" si="2"/>
        <v/>
      </c>
      <c r="W6" s="441" t="e">
        <f>_xll.qlSimpleQuoteSetValue(S6,V6,Trigger)</f>
        <v>#VALUE!</v>
      </c>
      <c r="X6" s="80"/>
      <c r="Y6" s="180" t="s">
        <v>233</v>
      </c>
      <c r="Z6" s="180" t="s">
        <v>172</v>
      </c>
      <c r="AA6" s="180" t="str">
        <f t="shared" ref="AA6:AA22" si="6">Currency&amp;"_CURVE_DEP"&amp;$Y$2&amp;"_"&amp;Z6</f>
        <v>EUR_CURVE_DEP6M_SN</v>
      </c>
      <c r="AB6" s="197" t="e">
        <f>_xll.qlSimpleQuote(AA6,,,,Trigger)</f>
        <v>#NUM!</v>
      </c>
      <c r="AC6" s="197" t="str">
        <f>IFERROR(_xll.RtGet("DTSIMI1",AA6,$AC$3)/100,"")</f>
        <v/>
      </c>
      <c r="AD6" s="260" t="str">
        <f>IFERROR(_xll.RtGet("DTSIMI1",AA6,$AD$3)/100,"")</f>
        <v/>
      </c>
      <c r="AE6" s="260" t="str">
        <f t="shared" si="3"/>
        <v/>
      </c>
      <c r="AF6" s="260" t="e">
        <f>_xll.qlSimpleQuoteSetValue(AB6,AE6,Trigger)</f>
        <v>#VALUE!</v>
      </c>
      <c r="AG6" s="89"/>
      <c r="AH6" s="180" t="s">
        <v>233</v>
      </c>
      <c r="AI6" s="180" t="s">
        <v>172</v>
      </c>
      <c r="AJ6" s="180" t="str">
        <f t="shared" ref="AJ6:AJ22" si="7">Currency&amp;"_CURVE_DEP12M"&amp;"_"&amp;AI6</f>
        <v>EUR_CURVE_DEP12M_SN</v>
      </c>
      <c r="AK6" s="197" t="e">
        <f>_xll.qlSimpleQuote(AJ6,,,,Trigger)</f>
        <v>#NUM!</v>
      </c>
      <c r="AL6" s="197" t="str">
        <f>IFERROR(_xll.RtGet("DTSIMI1",AJ6,"ASK")/100,"")</f>
        <v/>
      </c>
      <c r="AM6" s="441" t="e">
        <f>_xll.qlSimpleQuoteSetValue(AK6,AL6,Trigger)</f>
        <v>#VALUE!</v>
      </c>
      <c r="AO6" s="180" t="s">
        <v>233</v>
      </c>
      <c r="AP6" s="180" t="s">
        <v>172</v>
      </c>
      <c r="AQ6" s="180" t="str">
        <f t="shared" si="0"/>
        <v>EURXSND=</v>
      </c>
      <c r="AR6" s="197" t="str">
        <f>_xll.qlSimpleQuote(AQ6,,,,Trigger)</f>
        <v>EURXSND=#0002</v>
      </c>
      <c r="AS6" s="197" t="str">
        <f>IFERROR(_xll.RtGet("DTSIMI1",AQ6,$AC$3)/100,"")</f>
        <v/>
      </c>
      <c r="AT6" s="260" t="str">
        <f>IFERROR(_xll.RtGet("DTSIMI1",AQ6,$AD$3)/100,"")</f>
        <v/>
      </c>
      <c r="AU6" s="260" t="str">
        <f t="shared" si="4"/>
        <v/>
      </c>
      <c r="AV6" s="260">
        <f>_xll.qlSimpleQuoteSetValue(AR6,AU6,Trigger)</f>
        <v>0</v>
      </c>
      <c r="AW6" s="163"/>
      <c r="AX6" s="94" t="s">
        <v>195</v>
      </c>
      <c r="AY6" s="97">
        <f>((_xll.qlYieldTSDiscount("EUR6M",AY3,,_xll.ohTrigger(F2,M2,V2,AE2,AL2))/_xll.qlYieldTSDiscount("EUR6M",AY4,,_xll.ohTrigger(F2,M2,V2,AE2,AL2)))-1)/AY5</f>
        <v>3.8734215997140347E-4</v>
      </c>
    </row>
    <row r="7" spans="2:51" x14ac:dyDescent="0.2">
      <c r="B7" s="180" t="str">
        <f t="shared" si="1"/>
        <v/>
      </c>
      <c r="C7" s="180" t="s">
        <v>83</v>
      </c>
      <c r="D7" s="181" t="str">
        <f t="shared" ref="D7:D21" si="8">Currency&amp;"OISDDS"&amp;C7</f>
        <v>EUROISDDS1W</v>
      </c>
      <c r="E7" s="181" t="e">
        <f>_xll.qlSimpleQuote(D7,,,,Trigger)</f>
        <v>#NUM!</v>
      </c>
      <c r="F7" s="164" t="str">
        <f>IFERROR(_xll.RtGet("DTSIMI1",D7,"ASK")/100,"")</f>
        <v/>
      </c>
      <c r="G7" s="164" t="e">
        <f>_xll.qlSimpleQuoteSetValue(E7,F7,Trigger)</f>
        <v>#VALUE!</v>
      </c>
      <c r="I7" s="180" t="s">
        <v>233</v>
      </c>
      <c r="J7" s="181" t="s">
        <v>83</v>
      </c>
      <c r="K7" s="198" t="str">
        <f>Currency&amp;"YC"&amp;$I$2&amp;"_"&amp;"SW"&amp;"D"</f>
        <v>EURYC1M_SWD</v>
      </c>
      <c r="L7" s="164" t="e">
        <f>_xll.qlSimpleQuote(K7,,,,Trigger)</f>
        <v>#NUM!</v>
      </c>
      <c r="M7" s="164" t="str">
        <f>IFERROR(_xll.RtGet("DTSIMI1",K7,"ASK")/100,"")</f>
        <v/>
      </c>
      <c r="N7" s="441" t="e">
        <f>_xll.qlSimpleQuoteSetValue(L7,M7,Trigger)</f>
        <v>#VALUE!</v>
      </c>
      <c r="O7" s="163"/>
      <c r="P7" s="180" t="s">
        <v>233</v>
      </c>
      <c r="Q7" s="181" t="s">
        <v>83</v>
      </c>
      <c r="R7" s="181" t="str">
        <f t="shared" si="5"/>
        <v>EUR_CURVE_DEP3M_1W</v>
      </c>
      <c r="S7" s="164" t="e">
        <f>_xll.qlSimpleQuote(R7,,,,Trigger)</f>
        <v>#NUM!</v>
      </c>
      <c r="T7" s="164" t="str">
        <f>IFERROR(_xll.RtGet("DTSIMI1",R7,$T$3)/100,"")</f>
        <v/>
      </c>
      <c r="U7" s="164" t="str">
        <f>IFERROR(_xll.RtGet("DTSIMI1",R7,$U$3)/100,"")</f>
        <v/>
      </c>
      <c r="V7" s="164" t="str">
        <f t="shared" si="2"/>
        <v/>
      </c>
      <c r="W7" s="441" t="e">
        <f>_xll.qlSimpleQuoteSetValue(S7,V7,Trigger)</f>
        <v>#VALUE!</v>
      </c>
      <c r="X7" s="80"/>
      <c r="Y7" s="180" t="s">
        <v>233</v>
      </c>
      <c r="Z7" s="181" t="s">
        <v>83</v>
      </c>
      <c r="AA7" s="181" t="str">
        <f t="shared" si="6"/>
        <v>EUR_CURVE_DEP6M_1W</v>
      </c>
      <c r="AB7" s="164" t="e">
        <f>_xll.qlSimpleQuote(AA7,,,,Trigger)</f>
        <v>#NUM!</v>
      </c>
      <c r="AC7" s="164" t="str">
        <f>IFERROR(_xll.RtGet("DTSIMI1",AA7,$AC$3)/100,"")</f>
        <v/>
      </c>
      <c r="AD7" s="164" t="str">
        <f>IFERROR(_xll.RtGet("DTSIMI1",AA7,$AD$3)/100,"")</f>
        <v/>
      </c>
      <c r="AE7" s="164" t="str">
        <f t="shared" si="3"/>
        <v/>
      </c>
      <c r="AF7" s="164" t="e">
        <f>_xll.qlSimpleQuoteSetValue(AB7,AE7,Trigger)</f>
        <v>#VALUE!</v>
      </c>
      <c r="AG7" s="89"/>
      <c r="AH7" s="180" t="s">
        <v>233</v>
      </c>
      <c r="AI7" s="181" t="s">
        <v>83</v>
      </c>
      <c r="AJ7" s="181" t="str">
        <f t="shared" si="7"/>
        <v>EUR_CURVE_DEP12M_1W</v>
      </c>
      <c r="AK7" s="164" t="e">
        <f>_xll.qlSimpleQuote(AJ7,,,,Trigger)</f>
        <v>#NUM!</v>
      </c>
      <c r="AL7" s="164" t="str">
        <f>IFERROR(_xll.RtGet("DTSIMI1",AJ7,"ASK")/100,"")</f>
        <v/>
      </c>
      <c r="AM7" s="441" t="e">
        <f>_xll.qlSimpleQuoteSetValue(AK7,AL7,Trigger)</f>
        <v>#VALUE!</v>
      </c>
      <c r="AO7" s="180"/>
      <c r="AP7" s="181" t="s">
        <v>83</v>
      </c>
      <c r="AQ7" s="181" t="str">
        <f t="shared" si="0"/>
        <v>EURX1WD=</v>
      </c>
      <c r="AR7" s="164" t="str">
        <f>_xll.qlSimpleQuote(AQ7,,,,Trigger)</f>
        <v>EURX1WD=#0002</v>
      </c>
      <c r="AS7" s="164" t="str">
        <f>IFERROR(_xll.RtGet("DTSIMI1",AQ7,$AC$3)/100,"")</f>
        <v/>
      </c>
      <c r="AT7" s="164" t="str">
        <f>IFERROR(_xll.RtGet("DTSIMI1",AQ7,$AD$3)/100,"")</f>
        <v/>
      </c>
      <c r="AU7" s="164" t="str">
        <f t="shared" si="4"/>
        <v/>
      </c>
      <c r="AV7" s="164">
        <f>_xll.qlSimpleQuoteSetValue(AR7,AU7,Trigger)</f>
        <v>0</v>
      </c>
      <c r="AW7" s="163"/>
    </row>
    <row r="8" spans="2:51" x14ac:dyDescent="0.2">
      <c r="B8" s="180" t="str">
        <f t="shared" si="1"/>
        <v/>
      </c>
      <c r="C8" s="180" t="s">
        <v>84</v>
      </c>
      <c r="D8" s="181" t="str">
        <f t="shared" si="8"/>
        <v>EUROISDDS2W</v>
      </c>
      <c r="E8" s="181" t="e">
        <f>_xll.qlSimpleQuote(D8,,,,Trigger)</f>
        <v>#NUM!</v>
      </c>
      <c r="F8" s="164" t="str">
        <f>IFERROR(_xll.RtGet("DTSIMI1",D8,"ASK")/100,"")</f>
        <v/>
      </c>
      <c r="G8" s="164" t="e">
        <f>_xll.qlSimpleQuoteSetValue(E8,F8,Trigger)</f>
        <v>#VALUE!</v>
      </c>
      <c r="I8" s="180" t="s">
        <v>233</v>
      </c>
      <c r="J8" s="181" t="s">
        <v>84</v>
      </c>
      <c r="K8" s="181" t="str">
        <f>Currency&amp;"YC"&amp;$I$2&amp;"_"&amp;J8&amp;"D"</f>
        <v>EURYC1M_2WD</v>
      </c>
      <c r="L8" s="164" t="e">
        <f>_xll.qlSimpleQuote(K8,,,,Trigger)</f>
        <v>#NUM!</v>
      </c>
      <c r="M8" s="164" t="str">
        <f>IFERROR(_xll.RtGet("DTSIMI1",K8,"ASK")/100,"")</f>
        <v/>
      </c>
      <c r="N8" s="441" t="e">
        <f>_xll.qlSimpleQuoteSetValue(L8,M8,Trigger)</f>
        <v>#VALUE!</v>
      </c>
      <c r="O8" s="163"/>
      <c r="P8" s="180" t="s">
        <v>233</v>
      </c>
      <c r="Q8" s="181" t="s">
        <v>84</v>
      </c>
      <c r="R8" s="181" t="str">
        <f t="shared" si="5"/>
        <v>EUR_CURVE_DEP3M_2W</v>
      </c>
      <c r="S8" s="164" t="e">
        <f>_xll.qlSimpleQuote(R8,,,,Trigger)</f>
        <v>#NUM!</v>
      </c>
      <c r="T8" s="164" t="str">
        <f>IFERROR(_xll.RtGet("DTSIMI1",R8,$T$3)/100,"")</f>
        <v/>
      </c>
      <c r="U8" s="164" t="str">
        <f>IFERROR(_xll.RtGet("DTSIMI1",R8,$U$3)/100,"")</f>
        <v/>
      </c>
      <c r="V8" s="164" t="str">
        <f t="shared" si="2"/>
        <v/>
      </c>
      <c r="W8" s="441" t="e">
        <f>_xll.qlSimpleQuoteSetValue(S8,V8,Trigger)</f>
        <v>#VALUE!</v>
      </c>
      <c r="X8" s="80"/>
      <c r="Y8" s="180" t="s">
        <v>233</v>
      </c>
      <c r="Z8" s="181" t="s">
        <v>84</v>
      </c>
      <c r="AA8" s="181" t="str">
        <f t="shared" si="6"/>
        <v>EUR_CURVE_DEP6M_2W</v>
      </c>
      <c r="AB8" s="164" t="e">
        <f>_xll.qlSimpleQuote(AA8,,,,Trigger)</f>
        <v>#NUM!</v>
      </c>
      <c r="AC8" s="164" t="str">
        <f>IFERROR(_xll.RtGet("DTSIMI1",AA8,$AC$3)/100,"")</f>
        <v/>
      </c>
      <c r="AD8" s="164" t="str">
        <f>IFERROR(_xll.RtGet("DTSIMI1",AA8,$AD$3)/100,"")</f>
        <v/>
      </c>
      <c r="AE8" s="164" t="str">
        <f t="shared" si="3"/>
        <v/>
      </c>
      <c r="AF8" s="164" t="e">
        <f>_xll.qlSimpleQuoteSetValue(AB8,AE8,Trigger)</f>
        <v>#VALUE!</v>
      </c>
      <c r="AG8" s="89"/>
      <c r="AH8" s="180" t="s">
        <v>233</v>
      </c>
      <c r="AI8" s="181" t="s">
        <v>84</v>
      </c>
      <c r="AJ8" s="181" t="str">
        <f t="shared" si="7"/>
        <v>EUR_CURVE_DEP12M_2W</v>
      </c>
      <c r="AK8" s="164" t="e">
        <f>_xll.qlSimpleQuote(AJ8,,,,Trigger)</f>
        <v>#NUM!</v>
      </c>
      <c r="AL8" s="164" t="str">
        <f>IFERROR(_xll.RtGet("DTSIMI1",AJ8,"ASK")/100,"")</f>
        <v/>
      </c>
      <c r="AM8" s="441" t="e">
        <f>_xll.qlSimpleQuoteSetValue(AK8,AL8,Trigger)</f>
        <v>#VALUE!</v>
      </c>
      <c r="AO8" s="180" t="s">
        <v>233</v>
      </c>
      <c r="AP8" s="181" t="s">
        <v>84</v>
      </c>
      <c r="AQ8" s="181" t="str">
        <f t="shared" si="0"/>
        <v>EURX2WD=</v>
      </c>
      <c r="AR8" s="164" t="str">
        <f>_xll.qlSimpleQuote(AQ8,,,,Trigger)</f>
        <v>EURX2WD=#0002</v>
      </c>
      <c r="AS8" s="164" t="str">
        <f>IFERROR(_xll.RtGet("DTSIMI1",AQ8,$AC$3)/100,"")</f>
        <v/>
      </c>
      <c r="AT8" s="164" t="str">
        <f>IFERROR(_xll.RtGet("DTSIMI1",AQ8,$AD$3)/100,"")</f>
        <v/>
      </c>
      <c r="AU8" s="164" t="str">
        <f t="shared" si="4"/>
        <v/>
      </c>
      <c r="AV8" s="164">
        <f>_xll.qlSimpleQuoteSetValue(AR8,AU8,Trigger)</f>
        <v>0</v>
      </c>
      <c r="AW8" s="163"/>
    </row>
    <row r="9" spans="2:51" x14ac:dyDescent="0.2">
      <c r="B9" s="180" t="str">
        <f t="shared" si="1"/>
        <v/>
      </c>
      <c r="C9" s="180" t="s">
        <v>85</v>
      </c>
      <c r="D9" s="181" t="str">
        <f t="shared" si="8"/>
        <v>EUROISDDS3W</v>
      </c>
      <c r="E9" s="181" t="e">
        <f>_xll.qlSimpleQuote(D9,,,,Trigger)</f>
        <v>#NUM!</v>
      </c>
      <c r="F9" s="164" t="str">
        <f>IFERROR(_xll.RtGet("DTSIMI1",D9,"ASK")/100,"")</f>
        <v/>
      </c>
      <c r="G9" s="164" t="e">
        <f>_xll.qlSimpleQuoteSetValue(E9,F9,Trigger)</f>
        <v>#VALUE!</v>
      </c>
      <c r="I9" s="180" t="s">
        <v>233</v>
      </c>
      <c r="J9" s="181" t="s">
        <v>85</v>
      </c>
      <c r="K9" s="181" t="str">
        <f>Currency&amp;"YC"&amp;$I$2&amp;"_"&amp;J9&amp;"D"</f>
        <v>EURYC1M_3WD</v>
      </c>
      <c r="L9" s="164" t="e">
        <f>_xll.qlSimpleQuote(K9,,,,Trigger)</f>
        <v>#NUM!</v>
      </c>
      <c r="M9" s="164" t="str">
        <f>IFERROR(_xll.RtGet("DTSIMI1",K9,"ASK")/100,"")</f>
        <v/>
      </c>
      <c r="N9" s="441" t="e">
        <f>_xll.qlSimpleQuoteSetValue(L9,M9,Trigger)</f>
        <v>#VALUE!</v>
      </c>
      <c r="O9" s="163"/>
      <c r="P9" s="180" t="s">
        <v>233</v>
      </c>
      <c r="Q9" s="181" t="s">
        <v>85</v>
      </c>
      <c r="R9" s="181" t="str">
        <f t="shared" si="5"/>
        <v>EUR_CURVE_DEP3M_3W</v>
      </c>
      <c r="S9" s="164" t="e">
        <f>_xll.qlSimpleQuote(R9,,,,Trigger)</f>
        <v>#NUM!</v>
      </c>
      <c r="T9" s="164" t="str">
        <f>IFERROR(_xll.RtGet("DTSIMI1",R9,$T$3)/100,"")</f>
        <v/>
      </c>
      <c r="U9" s="164" t="str">
        <f>IFERROR(_xll.RtGet("DTSIMI1",R9,$U$3)/100,"")</f>
        <v/>
      </c>
      <c r="V9" s="164" t="str">
        <f t="shared" si="2"/>
        <v/>
      </c>
      <c r="W9" s="441" t="e">
        <f>_xll.qlSimpleQuoteSetValue(S9,V9,Trigger)</f>
        <v>#VALUE!</v>
      </c>
      <c r="X9" s="80"/>
      <c r="Y9" s="180" t="s">
        <v>233</v>
      </c>
      <c r="Z9" s="181" t="s">
        <v>85</v>
      </c>
      <c r="AA9" s="181" t="str">
        <f t="shared" si="6"/>
        <v>EUR_CURVE_DEP6M_3W</v>
      </c>
      <c r="AB9" s="164" t="e">
        <f>_xll.qlSimpleQuote(AA9,,,,Trigger)</f>
        <v>#NUM!</v>
      </c>
      <c r="AC9" s="164" t="str">
        <f>IFERROR(_xll.RtGet("DTSIMI1",AA9,$AC$3)/100,"")</f>
        <v/>
      </c>
      <c r="AD9" s="164" t="str">
        <f>IFERROR(_xll.RtGet("DTSIMI1",AA9,$AD$3)/100,"")</f>
        <v/>
      </c>
      <c r="AE9" s="164" t="str">
        <f t="shared" si="3"/>
        <v/>
      </c>
      <c r="AF9" s="164" t="e">
        <f>_xll.qlSimpleQuoteSetValue(AB9,AE9,Trigger)</f>
        <v>#VALUE!</v>
      </c>
      <c r="AG9" s="89"/>
      <c r="AH9" s="180" t="s">
        <v>233</v>
      </c>
      <c r="AI9" s="181" t="s">
        <v>85</v>
      </c>
      <c r="AJ9" s="181" t="str">
        <f t="shared" si="7"/>
        <v>EUR_CURVE_DEP12M_3W</v>
      </c>
      <c r="AK9" s="164" t="e">
        <f>_xll.qlSimpleQuote(AJ9,,,,Trigger)</f>
        <v>#NUM!</v>
      </c>
      <c r="AL9" s="164" t="str">
        <f>IFERROR(_xll.RtGet("DTSIMI1",AJ9,"ASK")/100,"")</f>
        <v/>
      </c>
      <c r="AM9" s="441" t="e">
        <f>_xll.qlSimpleQuoteSetValue(AK9,AL9,Trigger)</f>
        <v>#VALUE!</v>
      </c>
      <c r="AO9" s="180" t="s">
        <v>233</v>
      </c>
      <c r="AP9" s="181" t="s">
        <v>85</v>
      </c>
      <c r="AQ9" s="181" t="str">
        <f t="shared" si="0"/>
        <v>EURX3WD=</v>
      </c>
      <c r="AR9" s="164" t="str">
        <f>_xll.qlSimpleQuote(AQ9,,,,Trigger)</f>
        <v>EURX3WD=#0002</v>
      </c>
      <c r="AS9" s="164" t="str">
        <f>IFERROR(_xll.RtGet("DTSIMI1",AQ9,$AC$3)/100,"")</f>
        <v/>
      </c>
      <c r="AT9" s="164" t="str">
        <f>IFERROR(_xll.RtGet("DTSIMI1",AQ9,$AD$3)/100,"")</f>
        <v/>
      </c>
      <c r="AU9" s="164" t="str">
        <f t="shared" si="4"/>
        <v/>
      </c>
      <c r="AV9" s="164">
        <f>_xll.qlSimpleQuoteSetValue(AR9,AU9,Trigger)</f>
        <v>0</v>
      </c>
      <c r="AW9" s="163"/>
    </row>
    <row r="10" spans="2:51" x14ac:dyDescent="0.2">
      <c r="B10" s="194" t="str">
        <f t="shared" si="1"/>
        <v/>
      </c>
      <c r="C10" s="194" t="s">
        <v>2</v>
      </c>
      <c r="D10" s="195" t="str">
        <f t="shared" si="8"/>
        <v>EUROISDDS1M</v>
      </c>
      <c r="E10" s="195" t="e">
        <f>_xll.qlSimpleQuote(D10,,,,Trigger)</f>
        <v>#NUM!</v>
      </c>
      <c r="F10" s="196" t="str">
        <f>IFERROR(_xll.RtGet("DTSIMI1",D10,"ASK")/100,"")</f>
        <v/>
      </c>
      <c r="G10" s="196" t="e">
        <f>_xll.qlSimpleQuoteSetValue(E10,F10,Trigger)</f>
        <v>#VALUE!</v>
      </c>
      <c r="I10" s="194" t="s">
        <v>233</v>
      </c>
      <c r="J10" s="195" t="s">
        <v>2</v>
      </c>
      <c r="K10" s="195" t="str">
        <f>Currency&amp;"YC"&amp;$I$2&amp;"_"&amp;J10&amp;"D"</f>
        <v>EURYC1M_1MD</v>
      </c>
      <c r="L10" s="196" t="e">
        <f>_xll.qlSimpleQuote(K10,,,,Trigger)</f>
        <v>#NUM!</v>
      </c>
      <c r="M10" s="196" t="str">
        <f>IFERROR(_xll.RtGet("DTSIMI1",K10,"ASK")/100,"")</f>
        <v/>
      </c>
      <c r="N10" s="440" t="e">
        <f>_xll.qlSimpleQuoteSetValue(L10,M10,Trigger)</f>
        <v>#VALUE!</v>
      </c>
      <c r="O10" s="163"/>
      <c r="P10" s="194" t="s">
        <v>233</v>
      </c>
      <c r="Q10" s="195" t="s">
        <v>2</v>
      </c>
      <c r="R10" s="195" t="str">
        <f t="shared" si="5"/>
        <v>EUR_CURVE_DEP3M_1M</v>
      </c>
      <c r="S10" s="196" t="e">
        <f>_xll.qlSimpleQuote(R10,,,,Trigger)</f>
        <v>#NUM!</v>
      </c>
      <c r="T10" s="196" t="str">
        <f>IFERROR(_xll.RtGet("DTSIMI1",R10,$T$3)/100,"")</f>
        <v/>
      </c>
      <c r="U10" s="196" t="str">
        <f>IFERROR(_xll.RtGet("DTSIMI1",R10,$U$3)/100,"")</f>
        <v/>
      </c>
      <c r="V10" s="196" t="str">
        <f t="shared" si="2"/>
        <v/>
      </c>
      <c r="W10" s="440" t="e">
        <f>_xll.qlSimpleQuoteSetValue(S10,V10,Trigger)</f>
        <v>#VALUE!</v>
      </c>
      <c r="X10" s="80"/>
      <c r="Y10" s="194" t="s">
        <v>233</v>
      </c>
      <c r="Z10" s="195" t="s">
        <v>2</v>
      </c>
      <c r="AA10" s="195" t="str">
        <f t="shared" si="6"/>
        <v>EUR_CURVE_DEP6M_1M</v>
      </c>
      <c r="AB10" s="196" t="e">
        <f>_xll.qlSimpleQuote(AA10,,,,Trigger)</f>
        <v>#NUM!</v>
      </c>
      <c r="AC10" s="196" t="str">
        <f>IFERROR(_xll.RtGet("DTSIMI1",AA10,$AC$3)/100,"")</f>
        <v/>
      </c>
      <c r="AD10" s="196" t="str">
        <f>IFERROR(_xll.RtGet("DTSIMI1",AA10,$AD$3)/100,"")</f>
        <v/>
      </c>
      <c r="AE10" s="196" t="str">
        <f t="shared" si="3"/>
        <v/>
      </c>
      <c r="AF10" s="196" t="e">
        <f>_xll.qlSimpleQuoteSetValue(AB10,AE10,Trigger)</f>
        <v>#VALUE!</v>
      </c>
      <c r="AG10" s="89"/>
      <c r="AH10" s="194" t="s">
        <v>233</v>
      </c>
      <c r="AI10" s="195" t="s">
        <v>2</v>
      </c>
      <c r="AJ10" s="195" t="str">
        <f t="shared" si="7"/>
        <v>EUR_CURVE_DEP12M_1M</v>
      </c>
      <c r="AK10" s="196" t="e">
        <f>_xll.qlSimpleQuote(AJ10,,,,Trigger)</f>
        <v>#NUM!</v>
      </c>
      <c r="AL10" s="196" t="str">
        <f>IFERROR(_xll.RtGet("DTSIMI1",AJ10,"ASK")/100,"")</f>
        <v/>
      </c>
      <c r="AM10" s="440" t="e">
        <f>_xll.qlSimpleQuoteSetValue(AK10,AL10,Trigger)</f>
        <v>#VALUE!</v>
      </c>
      <c r="AO10" s="194" t="s">
        <v>233</v>
      </c>
      <c r="AP10" s="195" t="s">
        <v>2</v>
      </c>
      <c r="AQ10" s="195" t="str">
        <f t="shared" si="0"/>
        <v>EURX1MD=</v>
      </c>
      <c r="AR10" s="196" t="str">
        <f>_xll.qlSimpleQuote(AQ10,,,,Trigger)</f>
        <v>EURX1MD=#0002</v>
      </c>
      <c r="AS10" s="196" t="str">
        <f>IFERROR(_xll.RtGet("DTSIMI1",AQ10,$AC$3)/100,"")</f>
        <v/>
      </c>
      <c r="AT10" s="196" t="str">
        <f>IFERROR(_xll.RtGet("DTSIMI1",AQ10,$AD$3)/100,"")</f>
        <v/>
      </c>
      <c r="AU10" s="196" t="str">
        <f t="shared" si="4"/>
        <v/>
      </c>
      <c r="AV10" s="196">
        <f>_xll.qlSimpleQuoteSetValue(AR10,AU10,Trigger)</f>
        <v>0</v>
      </c>
      <c r="AW10" s="163"/>
    </row>
    <row r="11" spans="2:51" x14ac:dyDescent="0.2">
      <c r="B11" s="180" t="str">
        <f t="shared" si="1"/>
        <v/>
      </c>
      <c r="C11" s="180" t="s">
        <v>86</v>
      </c>
      <c r="D11" s="181" t="str">
        <f t="shared" si="8"/>
        <v>EUROISDDS2M</v>
      </c>
      <c r="E11" s="181" t="e">
        <f>_xll.qlSimpleQuote(D11,,,,Trigger)</f>
        <v>#NUM!</v>
      </c>
      <c r="F11" s="164" t="str">
        <f>IFERROR(_xll.RtGet("DTSIMI1",D11,"ASK")/100,"")</f>
        <v/>
      </c>
      <c r="G11" s="164" t="e">
        <f>_xll.qlSimpleQuoteSetValue(E11,F11,Trigger)</f>
        <v>#VALUE!</v>
      </c>
      <c r="I11" s="182" t="s">
        <v>235</v>
      </c>
      <c r="J11" s="185" t="s">
        <v>86</v>
      </c>
      <c r="K11" s="185" t="str">
        <f t="shared" ref="K11:K21" si="9">Currency&amp;"X1S"&amp;J11&amp;"="</f>
        <v>EURX1S2M=</v>
      </c>
      <c r="L11" s="107" t="e">
        <f>_xll.qlSimpleQuote(K11,,,,Trigger)</f>
        <v>#NUM!</v>
      </c>
      <c r="M11" s="107" t="str">
        <f>IFERROR(_xll.RtGet("DTSIMI1",K11,"ASK")/100,"")</f>
        <v/>
      </c>
      <c r="N11" s="186" t="e">
        <f>_xll.qlSimpleQuoteSetValue(L11,M11,Trigger)</f>
        <v>#VALUE!</v>
      </c>
      <c r="O11" s="163"/>
      <c r="P11" s="180" t="s">
        <v>233</v>
      </c>
      <c r="Q11" s="181" t="s">
        <v>86</v>
      </c>
      <c r="R11" s="181" t="str">
        <f t="shared" si="5"/>
        <v>EUR_CURVE_DEP3M_2M</v>
      </c>
      <c r="S11" s="164" t="e">
        <f>_xll.qlSimpleQuote(R11,,,,Trigger)</f>
        <v>#NUM!</v>
      </c>
      <c r="T11" s="164" t="str">
        <f>IFERROR(_xll.RtGet("DTSIMI1",R11,$T$3)/100,"")</f>
        <v/>
      </c>
      <c r="U11" s="164" t="str">
        <f>IFERROR(_xll.RtGet("DTSIMI1",R11,$U$3)/100,"")</f>
        <v/>
      </c>
      <c r="V11" s="164" t="str">
        <f t="shared" si="2"/>
        <v/>
      </c>
      <c r="W11" s="441" t="e">
        <f>_xll.qlSimpleQuoteSetValue(S11,V11,Trigger)</f>
        <v>#VALUE!</v>
      </c>
      <c r="X11" s="80"/>
      <c r="Y11" s="180" t="s">
        <v>233</v>
      </c>
      <c r="Z11" s="181" t="s">
        <v>86</v>
      </c>
      <c r="AA11" s="181" t="str">
        <f t="shared" si="6"/>
        <v>EUR_CURVE_DEP6M_2M</v>
      </c>
      <c r="AB11" s="164" t="e">
        <f>_xll.qlSimpleQuote(AA11,,,,Trigger)</f>
        <v>#NUM!</v>
      </c>
      <c r="AC11" s="164" t="str">
        <f>IFERROR(_xll.RtGet("DTSIMI1",AA11,$AC$3)/100,"")</f>
        <v/>
      </c>
      <c r="AD11" s="164" t="str">
        <f>IFERROR(_xll.RtGet("DTSIMI1",AA11,$AD$3)/100,"")</f>
        <v/>
      </c>
      <c r="AE11" s="164" t="str">
        <f t="shared" si="3"/>
        <v/>
      </c>
      <c r="AF11" s="164" t="e">
        <f>_xll.qlSimpleQuoteSetValue(AB11,AE11,Trigger)</f>
        <v>#VALUE!</v>
      </c>
      <c r="AG11" s="89"/>
      <c r="AH11" s="180" t="s">
        <v>233</v>
      </c>
      <c r="AI11" s="181" t="s">
        <v>86</v>
      </c>
      <c r="AJ11" s="181" t="str">
        <f t="shared" si="7"/>
        <v>EUR_CURVE_DEP12M_2M</v>
      </c>
      <c r="AK11" s="164" t="e">
        <f>_xll.qlSimpleQuote(AJ11,,,,Trigger)</f>
        <v>#NUM!</v>
      </c>
      <c r="AL11" s="164" t="str">
        <f>IFERROR(_xll.RtGet("DTSIMI1",AJ11,"ASK")/100,"")</f>
        <v/>
      </c>
      <c r="AM11" s="441" t="e">
        <f>_xll.qlSimpleQuoteSetValue(AK11,AL11,Trigger)</f>
        <v>#VALUE!</v>
      </c>
      <c r="AO11" s="180" t="s">
        <v>233</v>
      </c>
      <c r="AP11" s="181" t="s">
        <v>86</v>
      </c>
      <c r="AQ11" s="181" t="str">
        <f t="shared" si="0"/>
        <v>EURX2MD=</v>
      </c>
      <c r="AR11" s="164" t="str">
        <f>_xll.qlSimpleQuote(AQ11,,,,Trigger)</f>
        <v>EURX2MD=#0002</v>
      </c>
      <c r="AS11" s="164" t="str">
        <f>IFERROR(_xll.RtGet("DTSIMI1",AQ11,$AC$3)/100,"")</f>
        <v/>
      </c>
      <c r="AT11" s="164" t="str">
        <f>IFERROR(_xll.RtGet("DTSIMI1",AQ11,$AD$3)/100,"")</f>
        <v/>
      </c>
      <c r="AU11" s="164" t="str">
        <f t="shared" si="4"/>
        <v/>
      </c>
      <c r="AV11" s="164">
        <f>_xll.qlSimpleQuoteSetValue(AR11,AU11,Trigger)</f>
        <v>0</v>
      </c>
      <c r="AW11" s="163"/>
    </row>
    <row r="12" spans="2:51" x14ac:dyDescent="0.2">
      <c r="B12" s="194" t="str">
        <f t="shared" si="1"/>
        <v/>
      </c>
      <c r="C12" s="194" t="s">
        <v>0</v>
      </c>
      <c r="D12" s="195" t="str">
        <f t="shared" si="8"/>
        <v>EUROISDDS3M</v>
      </c>
      <c r="E12" s="195" t="e">
        <f>_xll.qlSimpleQuote(D12,,,,Trigger)</f>
        <v>#NUM!</v>
      </c>
      <c r="F12" s="196" t="str">
        <f>IFERROR(_xll.RtGet("DTSIMI1",D12,"ASK")/100,"")</f>
        <v/>
      </c>
      <c r="G12" s="196" t="e">
        <f>_xll.qlSimpleQuoteSetValue(E12,F12,Trigger)</f>
        <v>#VALUE!</v>
      </c>
      <c r="I12" s="187" t="s">
        <v>235</v>
      </c>
      <c r="J12" s="188" t="s">
        <v>0</v>
      </c>
      <c r="K12" s="188" t="str">
        <f t="shared" si="9"/>
        <v>EURX1S3M=</v>
      </c>
      <c r="L12" s="108" t="e">
        <f>_xll.qlSimpleQuote(K12,,,,Trigger)</f>
        <v>#NUM!</v>
      </c>
      <c r="M12" s="108" t="str">
        <f>IFERROR(_xll.RtGet("DTSIMI1",K12,"ASK")/100,"")</f>
        <v/>
      </c>
      <c r="N12" s="189" t="e">
        <f>_xll.qlSimpleQuoteSetValue(L12,M12,Trigger)</f>
        <v>#VALUE!</v>
      </c>
      <c r="O12" s="163"/>
      <c r="P12" s="194" t="s">
        <v>233</v>
      </c>
      <c r="Q12" s="195" t="s">
        <v>0</v>
      </c>
      <c r="R12" s="195" t="str">
        <f t="shared" si="5"/>
        <v>EUR_CURVE_DEP3M_3M</v>
      </c>
      <c r="S12" s="196" t="e">
        <f>_xll.qlSimpleQuote(R12,,,,Trigger)</f>
        <v>#NUM!</v>
      </c>
      <c r="T12" s="196" t="str">
        <f>IFERROR(_xll.RtGet("DTSIMI1",R12,$T$3)/100,"")</f>
        <v/>
      </c>
      <c r="U12" s="196" t="str">
        <f>IFERROR(_xll.RtGet("DTSIMI1",R12,$U$3)/100,"")</f>
        <v/>
      </c>
      <c r="V12" s="196" t="str">
        <f t="shared" si="2"/>
        <v/>
      </c>
      <c r="W12" s="440" t="e">
        <f>_xll.qlSimpleQuoteSetValue(S12,V12,Trigger)</f>
        <v>#VALUE!</v>
      </c>
      <c r="X12" s="80"/>
      <c r="Y12" s="194" t="s">
        <v>233</v>
      </c>
      <c r="Z12" s="195" t="s">
        <v>0</v>
      </c>
      <c r="AA12" s="195" t="str">
        <f t="shared" si="6"/>
        <v>EUR_CURVE_DEP6M_3M</v>
      </c>
      <c r="AB12" s="196" t="e">
        <f>_xll.qlSimpleQuote(AA12,,,,Trigger)</f>
        <v>#NUM!</v>
      </c>
      <c r="AC12" s="196" t="str">
        <f>IFERROR(_xll.RtGet("DTSIMI1",AA12,$AC$3)/100,"")</f>
        <v/>
      </c>
      <c r="AD12" s="196" t="str">
        <f>IFERROR(_xll.RtGet("DTSIMI1",AA12,$AD$3)/100,"")</f>
        <v/>
      </c>
      <c r="AE12" s="196" t="str">
        <f t="shared" si="3"/>
        <v/>
      </c>
      <c r="AF12" s="196" t="e">
        <f>_xll.qlSimpleQuoteSetValue(AB12,AE12,Trigger)</f>
        <v>#VALUE!</v>
      </c>
      <c r="AG12" s="89"/>
      <c r="AH12" s="194" t="s">
        <v>233</v>
      </c>
      <c r="AI12" s="195" t="s">
        <v>0</v>
      </c>
      <c r="AJ12" s="195" t="str">
        <f t="shared" si="7"/>
        <v>EUR_CURVE_DEP12M_3M</v>
      </c>
      <c r="AK12" s="196" t="e">
        <f>_xll.qlSimpleQuote(AJ12,,,,Trigger)</f>
        <v>#NUM!</v>
      </c>
      <c r="AL12" s="196" t="str">
        <f>IFERROR(_xll.RtGet("DTSIMI1",AJ12,"ASK")/100,"")</f>
        <v/>
      </c>
      <c r="AM12" s="440" t="e">
        <f>_xll.qlSimpleQuoteSetValue(AK12,AL12,Trigger)</f>
        <v>#VALUE!</v>
      </c>
      <c r="AO12" s="194" t="s">
        <v>233</v>
      </c>
      <c r="AP12" s="195" t="s">
        <v>0</v>
      </c>
      <c r="AQ12" s="195" t="str">
        <f t="shared" si="0"/>
        <v>EURX3MD=</v>
      </c>
      <c r="AR12" s="196" t="str">
        <f>_xll.qlSimpleQuote(AQ12,,,,Trigger)</f>
        <v>EURX3MD=#0002</v>
      </c>
      <c r="AS12" s="196" t="str">
        <f>IFERROR(_xll.RtGet("DTSIMI1",AQ12,$AC$3)/100,"")</f>
        <v/>
      </c>
      <c r="AT12" s="196" t="str">
        <f>IFERROR(_xll.RtGet("DTSIMI1",AQ12,$AD$3)/100,"")</f>
        <v/>
      </c>
      <c r="AU12" s="196" t="str">
        <f t="shared" si="4"/>
        <v/>
      </c>
      <c r="AV12" s="196">
        <f>_xll.qlSimpleQuoteSetValue(AR12,AU12,Trigger)</f>
        <v>0</v>
      </c>
      <c r="AW12" s="163"/>
    </row>
    <row r="13" spans="2:51" x14ac:dyDescent="0.2">
      <c r="B13" s="180" t="str">
        <f t="shared" si="1"/>
        <v/>
      </c>
      <c r="C13" s="180" t="s">
        <v>87</v>
      </c>
      <c r="D13" s="181" t="str">
        <f t="shared" si="8"/>
        <v>EUROISDDS4M</v>
      </c>
      <c r="E13" s="181" t="e">
        <f>_xll.qlSimpleQuote(D13,,,,Trigger)</f>
        <v>#NUM!</v>
      </c>
      <c r="F13" s="164" t="str">
        <f>IFERROR(_xll.RtGet("DTSIMI1",D13,"ASK")/100,"")</f>
        <v/>
      </c>
      <c r="G13" s="164" t="e">
        <f>_xll.qlSimpleQuoteSetValue(E13,F13,Trigger)</f>
        <v>#VALUE!</v>
      </c>
      <c r="I13" s="184" t="s">
        <v>235</v>
      </c>
      <c r="J13" s="185" t="s">
        <v>87</v>
      </c>
      <c r="K13" s="185" t="str">
        <f t="shared" si="9"/>
        <v>EURX1S4M=</v>
      </c>
      <c r="L13" s="107" t="e">
        <f>_xll.qlSimpleQuote(K13,,,,Trigger)</f>
        <v>#NUM!</v>
      </c>
      <c r="M13" s="107" t="str">
        <f>IFERROR(_xll.RtGet("DTSIMI1",K13,"ASK")/100,"")</f>
        <v/>
      </c>
      <c r="N13" s="186" t="e">
        <f>_xll.qlSimpleQuoteSetValue(L13,M13,Trigger)</f>
        <v>#VALUE!</v>
      </c>
      <c r="O13" s="163"/>
      <c r="P13" s="180" t="s">
        <v>233</v>
      </c>
      <c r="Q13" s="181" t="s">
        <v>87</v>
      </c>
      <c r="R13" s="181" t="str">
        <f t="shared" si="5"/>
        <v>EUR_CURVE_DEP3M_4M</v>
      </c>
      <c r="S13" s="164" t="e">
        <f>_xll.qlSimpleQuote(R13,,,,Trigger)</f>
        <v>#NUM!</v>
      </c>
      <c r="T13" s="164" t="str">
        <f>IFERROR(_xll.RtGet("DTSIMI1",R13,$T$3)/100,"")</f>
        <v/>
      </c>
      <c r="U13" s="164" t="str">
        <f>IFERROR(_xll.RtGet("DTSIMI1",R13,$U$3)/100,"")</f>
        <v/>
      </c>
      <c r="V13" s="164" t="str">
        <f t="shared" si="2"/>
        <v/>
      </c>
      <c r="W13" s="441" t="e">
        <f>_xll.qlSimpleQuoteSetValue(S13,V13,Trigger)</f>
        <v>#VALUE!</v>
      </c>
      <c r="X13" s="80"/>
      <c r="Y13" s="180" t="s">
        <v>233</v>
      </c>
      <c r="Z13" s="181" t="s">
        <v>87</v>
      </c>
      <c r="AA13" s="181" t="str">
        <f t="shared" si="6"/>
        <v>EUR_CURVE_DEP6M_4M</v>
      </c>
      <c r="AB13" s="164" t="e">
        <f>_xll.qlSimpleQuote(AA13,,,,Trigger)</f>
        <v>#NUM!</v>
      </c>
      <c r="AC13" s="164" t="str">
        <f>IFERROR(_xll.RtGet("DTSIMI1",AA13,$AC$3)/100,"")</f>
        <v/>
      </c>
      <c r="AD13" s="164" t="str">
        <f>IFERROR(_xll.RtGet("DTSIMI1",AA13,$AD$3)/100,"")</f>
        <v/>
      </c>
      <c r="AE13" s="164" t="str">
        <f t="shared" si="3"/>
        <v/>
      </c>
      <c r="AF13" s="164" t="e">
        <f>_xll.qlSimpleQuoteSetValue(AB13,AE13,Trigger)</f>
        <v>#VALUE!</v>
      </c>
      <c r="AG13" s="89"/>
      <c r="AH13" s="180" t="s">
        <v>233</v>
      </c>
      <c r="AI13" s="181" t="s">
        <v>87</v>
      </c>
      <c r="AJ13" s="181" t="str">
        <f t="shared" si="7"/>
        <v>EUR_CURVE_DEP12M_4M</v>
      </c>
      <c r="AK13" s="164" t="e">
        <f>_xll.qlSimpleQuote(AJ13,,,,Trigger)</f>
        <v>#NUM!</v>
      </c>
      <c r="AL13" s="164" t="str">
        <f>IFERROR(_xll.RtGet("DTSIMI1",AJ13,"ASK")/100,"")</f>
        <v/>
      </c>
      <c r="AM13" s="441" t="e">
        <f>_xll.qlSimpleQuoteSetValue(AK13,AL13,Trigger)</f>
        <v>#VALUE!</v>
      </c>
      <c r="AO13" s="180" t="s">
        <v>233</v>
      </c>
      <c r="AP13" s="181" t="s">
        <v>87</v>
      </c>
      <c r="AQ13" s="181" t="str">
        <f t="shared" si="0"/>
        <v>EURX4MD=</v>
      </c>
      <c r="AR13" s="164" t="str">
        <f>_xll.qlSimpleQuote(AQ13,,,,Trigger)</f>
        <v>EURX4MD=#0002</v>
      </c>
      <c r="AS13" s="164" t="str">
        <f>IFERROR(_xll.RtGet("DTSIMI1",AQ13,$AC$3)/100,"")</f>
        <v/>
      </c>
      <c r="AT13" s="164" t="str">
        <f>IFERROR(_xll.RtGet("DTSIMI1",AQ13,$AD$3)/100,"")</f>
        <v/>
      </c>
      <c r="AU13" s="164" t="str">
        <f t="shared" si="4"/>
        <v/>
      </c>
      <c r="AV13" s="164">
        <f>_xll.qlSimpleQuoteSetValue(AR13,AU13,Trigger)</f>
        <v>0</v>
      </c>
      <c r="AW13" s="163"/>
    </row>
    <row r="14" spans="2:51" x14ac:dyDescent="0.2">
      <c r="B14" s="180" t="str">
        <f t="shared" si="1"/>
        <v/>
      </c>
      <c r="C14" s="180" t="s">
        <v>88</v>
      </c>
      <c r="D14" s="181" t="str">
        <f t="shared" si="8"/>
        <v>EUROISDDS5M</v>
      </c>
      <c r="E14" s="181" t="e">
        <f>_xll.qlSimpleQuote(D14,,,,Trigger)</f>
        <v>#NUM!</v>
      </c>
      <c r="F14" s="164" t="str">
        <f>IFERROR(_xll.RtGet("DTSIMI1",D14,"ASK")/100,"")</f>
        <v/>
      </c>
      <c r="G14" s="164" t="e">
        <f>_xll.qlSimpleQuoteSetValue(E14,F14,Trigger)</f>
        <v>#VALUE!</v>
      </c>
      <c r="I14" s="184" t="s">
        <v>235</v>
      </c>
      <c r="J14" s="185" t="s">
        <v>88</v>
      </c>
      <c r="K14" s="185" t="str">
        <f t="shared" si="9"/>
        <v>EURX1S5M=</v>
      </c>
      <c r="L14" s="107" t="e">
        <f>_xll.qlSimpleQuote(K14,,,,Trigger)</f>
        <v>#NUM!</v>
      </c>
      <c r="M14" s="107" t="str">
        <f>IFERROR(_xll.RtGet("DTSIMI1",K14,"ASK")/100,"")</f>
        <v/>
      </c>
      <c r="N14" s="186" t="e">
        <f>_xll.qlSimpleQuoteSetValue(L14,M14,Trigger)</f>
        <v>#VALUE!</v>
      </c>
      <c r="O14" s="163"/>
      <c r="P14" s="180" t="s">
        <v>233</v>
      </c>
      <c r="Q14" s="181" t="s">
        <v>88</v>
      </c>
      <c r="R14" s="181" t="str">
        <f t="shared" si="5"/>
        <v>EUR_CURVE_DEP3M_5M</v>
      </c>
      <c r="S14" s="164" t="e">
        <f>_xll.qlSimpleQuote(R14,,,,Trigger)</f>
        <v>#NUM!</v>
      </c>
      <c r="T14" s="164" t="str">
        <f>IFERROR(_xll.RtGet("DTSIMI1",R14,$T$3)/100,"")</f>
        <v/>
      </c>
      <c r="U14" s="164" t="str">
        <f>IFERROR(_xll.RtGet("DTSIMI1",R14,$U$3)/100,"")</f>
        <v/>
      </c>
      <c r="V14" s="164" t="str">
        <f t="shared" si="2"/>
        <v/>
      </c>
      <c r="W14" s="441" t="e">
        <f>_xll.qlSimpleQuoteSetValue(S14,V14,Trigger)</f>
        <v>#VALUE!</v>
      </c>
      <c r="X14" s="80"/>
      <c r="Y14" s="180" t="s">
        <v>233</v>
      </c>
      <c r="Z14" s="181" t="s">
        <v>88</v>
      </c>
      <c r="AA14" s="181" t="str">
        <f t="shared" si="6"/>
        <v>EUR_CURVE_DEP6M_5M</v>
      </c>
      <c r="AB14" s="164" t="e">
        <f>_xll.qlSimpleQuote(AA14,,,,Trigger)</f>
        <v>#NUM!</v>
      </c>
      <c r="AC14" s="164" t="str">
        <f>IFERROR(_xll.RtGet("DTSIMI1",AA14,$AC$3)/100,"")</f>
        <v/>
      </c>
      <c r="AD14" s="164" t="str">
        <f>IFERROR(_xll.RtGet("DTSIMI1",AA14,$AD$3)/100,"")</f>
        <v/>
      </c>
      <c r="AE14" s="164" t="str">
        <f t="shared" si="3"/>
        <v/>
      </c>
      <c r="AF14" s="164" t="e">
        <f>_xll.qlSimpleQuoteSetValue(AB14,AE14,Trigger)</f>
        <v>#VALUE!</v>
      </c>
      <c r="AG14" s="89"/>
      <c r="AH14" s="180" t="s">
        <v>233</v>
      </c>
      <c r="AI14" s="181" t="s">
        <v>88</v>
      </c>
      <c r="AJ14" s="181" t="str">
        <f t="shared" si="7"/>
        <v>EUR_CURVE_DEP12M_5M</v>
      </c>
      <c r="AK14" s="164" t="e">
        <f>_xll.qlSimpleQuote(AJ14,,,,Trigger)</f>
        <v>#NUM!</v>
      </c>
      <c r="AL14" s="164" t="str">
        <f>IFERROR(_xll.RtGet("DTSIMI1",AJ14,"ASK")/100,"")</f>
        <v/>
      </c>
      <c r="AM14" s="441" t="e">
        <f>_xll.qlSimpleQuoteSetValue(AK14,AL14,Trigger)</f>
        <v>#VALUE!</v>
      </c>
      <c r="AO14" s="180" t="s">
        <v>233</v>
      </c>
      <c r="AP14" s="181" t="s">
        <v>88</v>
      </c>
      <c r="AQ14" s="181" t="str">
        <f t="shared" si="0"/>
        <v>EURX5MD=</v>
      </c>
      <c r="AR14" s="164" t="str">
        <f>_xll.qlSimpleQuote(AQ14,,,,Trigger)</f>
        <v>EURX5MD=#0002</v>
      </c>
      <c r="AS14" s="164" t="str">
        <f>IFERROR(_xll.RtGet("DTSIMI1",AQ14,$AC$3)/100,"")</f>
        <v/>
      </c>
      <c r="AT14" s="164" t="str">
        <f>IFERROR(_xll.RtGet("DTSIMI1",AQ14,$AD$3)/100,"")</f>
        <v/>
      </c>
      <c r="AU14" s="164" t="str">
        <f t="shared" si="4"/>
        <v/>
      </c>
      <c r="AV14" s="164">
        <f>_xll.qlSimpleQuoteSetValue(AR14,AU14,Trigger)</f>
        <v>0</v>
      </c>
      <c r="AW14" s="163"/>
    </row>
    <row r="15" spans="2:51" x14ac:dyDescent="0.2">
      <c r="B15" s="194" t="str">
        <f t="shared" si="1"/>
        <v/>
      </c>
      <c r="C15" s="194" t="s">
        <v>3</v>
      </c>
      <c r="D15" s="195" t="str">
        <f t="shared" si="8"/>
        <v>EUROISDDS6M</v>
      </c>
      <c r="E15" s="195" t="e">
        <f>_xll.qlSimpleQuote(D15,,,,Trigger)</f>
        <v>#NUM!</v>
      </c>
      <c r="F15" s="196" t="str">
        <f>IFERROR(_xll.RtGet("DTSIMI1",D15,"ASK")/100,"")</f>
        <v/>
      </c>
      <c r="G15" s="196" t="e">
        <f>_xll.qlSimpleQuoteSetValue(E15,F15,Trigger)</f>
        <v>#VALUE!</v>
      </c>
      <c r="I15" s="187" t="s">
        <v>235</v>
      </c>
      <c r="J15" s="188" t="s">
        <v>3</v>
      </c>
      <c r="K15" s="188" t="str">
        <f t="shared" si="9"/>
        <v>EURX1S6M=</v>
      </c>
      <c r="L15" s="108" t="e">
        <f>_xll.qlSimpleQuote(K15,,,,Trigger)</f>
        <v>#NUM!</v>
      </c>
      <c r="M15" s="108" t="str">
        <f>IFERROR(_xll.RtGet("DTSIMI1",K15,"ASK")/100,"")</f>
        <v/>
      </c>
      <c r="N15" s="189" t="e">
        <f>_xll.qlSimpleQuoteSetValue(L15,M15,Trigger)</f>
        <v>#VALUE!</v>
      </c>
      <c r="O15" s="163"/>
      <c r="P15" s="194" t="s">
        <v>233</v>
      </c>
      <c r="Q15" s="195" t="s">
        <v>3</v>
      </c>
      <c r="R15" s="195" t="str">
        <f t="shared" si="5"/>
        <v>EUR_CURVE_DEP3M_6M</v>
      </c>
      <c r="S15" s="196" t="e">
        <f>_xll.qlSimpleQuote(R15,,,,Trigger)</f>
        <v>#NUM!</v>
      </c>
      <c r="T15" s="196" t="str">
        <f>IFERROR(_xll.RtGet("DTSIMI1",R15,$T$3)/100,"")</f>
        <v/>
      </c>
      <c r="U15" s="196" t="str">
        <f>IFERROR(_xll.RtGet("DTSIMI1",R15,$U$3)/100,"")</f>
        <v/>
      </c>
      <c r="V15" s="196" t="str">
        <f t="shared" si="2"/>
        <v/>
      </c>
      <c r="W15" s="440" t="e">
        <f>_xll.qlSimpleQuoteSetValue(S15,V15,Trigger)</f>
        <v>#VALUE!</v>
      </c>
      <c r="X15" s="80"/>
      <c r="Y15" s="194" t="s">
        <v>233</v>
      </c>
      <c r="Z15" s="195" t="s">
        <v>3</v>
      </c>
      <c r="AA15" s="195" t="str">
        <f t="shared" si="6"/>
        <v>EUR_CURVE_DEP6M_6M</v>
      </c>
      <c r="AB15" s="196" t="e">
        <f>_xll.qlSimpleQuote(AA15,,,,Trigger)</f>
        <v>#NUM!</v>
      </c>
      <c r="AC15" s="196" t="str">
        <f>IFERROR(_xll.RtGet("DTSIMI1",AA15,$AC$3)/100,"")</f>
        <v/>
      </c>
      <c r="AD15" s="196" t="str">
        <f>IFERROR(_xll.RtGet("DTSIMI1",AA15,$AD$3)/100,"")</f>
        <v/>
      </c>
      <c r="AE15" s="196" t="str">
        <f t="shared" si="3"/>
        <v/>
      </c>
      <c r="AF15" s="196" t="e">
        <f>_xll.qlSimpleQuoteSetValue(AB15,AE15,Trigger)</f>
        <v>#VALUE!</v>
      </c>
      <c r="AG15" s="89"/>
      <c r="AH15" s="194" t="s">
        <v>233</v>
      </c>
      <c r="AI15" s="195" t="s">
        <v>3</v>
      </c>
      <c r="AJ15" s="195" t="str">
        <f t="shared" si="7"/>
        <v>EUR_CURVE_DEP12M_6M</v>
      </c>
      <c r="AK15" s="196" t="e">
        <f>_xll.qlSimpleQuote(AJ15,,,,Trigger)</f>
        <v>#NUM!</v>
      </c>
      <c r="AL15" s="196" t="str">
        <f>IFERROR(_xll.RtGet("DTSIMI1",AJ15,"ASK")/100,"")</f>
        <v/>
      </c>
      <c r="AM15" s="440" t="e">
        <f>_xll.qlSimpleQuoteSetValue(AK15,AL15,Trigger)</f>
        <v>#VALUE!</v>
      </c>
      <c r="AO15" s="194" t="s">
        <v>233</v>
      </c>
      <c r="AP15" s="195" t="s">
        <v>3</v>
      </c>
      <c r="AQ15" s="195" t="str">
        <f t="shared" si="0"/>
        <v>EURX6MD=</v>
      </c>
      <c r="AR15" s="196" t="str">
        <f>_xll.qlSimpleQuote(AQ15,,,,Trigger)</f>
        <v>EURX6MD=#0002</v>
      </c>
      <c r="AS15" s="196" t="str">
        <f>IFERROR(_xll.RtGet("DTSIMI1",AQ15,$AC$3)/100,"")</f>
        <v/>
      </c>
      <c r="AT15" s="196" t="str">
        <f>IFERROR(_xll.RtGet("DTSIMI1",AQ15,$AD$3)/100,"")</f>
        <v/>
      </c>
      <c r="AU15" s="196" t="str">
        <f t="shared" si="4"/>
        <v/>
      </c>
      <c r="AV15" s="196">
        <f>_xll.qlSimpleQuoteSetValue(AR15,AU15,Trigger)</f>
        <v>0</v>
      </c>
      <c r="AW15" s="163"/>
    </row>
    <row r="16" spans="2:51" x14ac:dyDescent="0.2">
      <c r="B16" s="180" t="str">
        <f t="shared" si="1"/>
        <v/>
      </c>
      <c r="C16" s="180" t="s">
        <v>89</v>
      </c>
      <c r="D16" s="181" t="str">
        <f t="shared" si="8"/>
        <v>EUROISDDS7M</v>
      </c>
      <c r="E16" s="181" t="e">
        <f>_xll.qlSimpleQuote(D16,,,,Trigger)</f>
        <v>#NUM!</v>
      </c>
      <c r="F16" s="164" t="str">
        <f>IFERROR(_xll.RtGet("DTSIMI1",D16,"ASK")/100,"")</f>
        <v/>
      </c>
      <c r="G16" s="164" t="e">
        <f>_xll.qlSimpleQuoteSetValue(E16,F16,Trigger)</f>
        <v>#VALUE!</v>
      </c>
      <c r="I16" s="184" t="s">
        <v>235</v>
      </c>
      <c r="J16" s="185" t="s">
        <v>89</v>
      </c>
      <c r="K16" s="185" t="str">
        <f t="shared" si="9"/>
        <v>EURX1S7M=</v>
      </c>
      <c r="L16" s="107" t="e">
        <f>_xll.qlSimpleQuote(K16,,,,Trigger)</f>
        <v>#NUM!</v>
      </c>
      <c r="M16" s="107" t="str">
        <f>IFERROR(_xll.RtGet("DTSIMI1",K16,"ASK")/100,"")</f>
        <v/>
      </c>
      <c r="N16" s="186" t="e">
        <f>_xll.qlSimpleQuoteSetValue(L16,M16,Trigger)</f>
        <v>#VALUE!</v>
      </c>
      <c r="O16" s="163"/>
      <c r="P16" s="180" t="s">
        <v>233</v>
      </c>
      <c r="Q16" s="181" t="s">
        <v>89</v>
      </c>
      <c r="R16" s="181" t="str">
        <f t="shared" si="5"/>
        <v>EUR_CURVE_DEP3M_7M</v>
      </c>
      <c r="S16" s="164" t="e">
        <f>_xll.qlSimpleQuote(R16,,,,Trigger)</f>
        <v>#NUM!</v>
      </c>
      <c r="T16" s="164" t="str">
        <f>IFERROR(_xll.RtGet("DTSIMI1",R16,$T$3)/100,"")</f>
        <v/>
      </c>
      <c r="U16" s="164" t="str">
        <f>IFERROR(_xll.RtGet("DTSIMI1",R16,$U$3)/100,"")</f>
        <v/>
      </c>
      <c r="V16" s="164" t="str">
        <f t="shared" si="2"/>
        <v/>
      </c>
      <c r="W16" s="441" t="e">
        <f>_xll.qlSimpleQuoteSetValue(S16,V16,Trigger)</f>
        <v>#VALUE!</v>
      </c>
      <c r="X16" s="80"/>
      <c r="Y16" s="180" t="s">
        <v>233</v>
      </c>
      <c r="Z16" s="181" t="s">
        <v>89</v>
      </c>
      <c r="AA16" s="181" t="str">
        <f t="shared" si="6"/>
        <v>EUR_CURVE_DEP6M_7M</v>
      </c>
      <c r="AB16" s="164" t="e">
        <f>_xll.qlSimpleQuote(AA16,,,,Trigger)</f>
        <v>#NUM!</v>
      </c>
      <c r="AC16" s="164" t="str">
        <f>IFERROR(_xll.RtGet("DTSIMI1",AA16,$AC$3)/100,"")</f>
        <v/>
      </c>
      <c r="AD16" s="164" t="str">
        <f>IFERROR(_xll.RtGet("DTSIMI1",AA16,$AD$3)/100,"")</f>
        <v/>
      </c>
      <c r="AE16" s="164" t="str">
        <f t="shared" si="3"/>
        <v/>
      </c>
      <c r="AF16" s="164" t="e">
        <f>_xll.qlSimpleQuoteSetValue(AB16,AE16,Trigger)</f>
        <v>#VALUE!</v>
      </c>
      <c r="AG16" s="89"/>
      <c r="AH16" s="180" t="s">
        <v>233</v>
      </c>
      <c r="AI16" s="181" t="s">
        <v>89</v>
      </c>
      <c r="AJ16" s="181" t="str">
        <f t="shared" si="7"/>
        <v>EUR_CURVE_DEP12M_7M</v>
      </c>
      <c r="AK16" s="164" t="e">
        <f>_xll.qlSimpleQuote(AJ16,,,,Trigger)</f>
        <v>#NUM!</v>
      </c>
      <c r="AL16" s="164" t="str">
        <f>IFERROR(_xll.RtGet("DTSIMI1",AJ16,"ASK")/100,"")</f>
        <v/>
      </c>
      <c r="AM16" s="441" t="e">
        <f>_xll.qlSimpleQuoteSetValue(AK16,AL16,Trigger)</f>
        <v>#VALUE!</v>
      </c>
      <c r="AO16" s="180" t="s">
        <v>233</v>
      </c>
      <c r="AP16" s="181" t="s">
        <v>89</v>
      </c>
      <c r="AQ16" s="181" t="str">
        <f t="shared" si="0"/>
        <v>EURX7MD=</v>
      </c>
      <c r="AR16" s="164" t="str">
        <f>_xll.qlSimpleQuote(AQ16,,,,Trigger)</f>
        <v>EURX7MD=#0002</v>
      </c>
      <c r="AS16" s="164" t="str">
        <f>IFERROR(_xll.RtGet("DTSIMI1",AQ16,$AC$3)/100,"")</f>
        <v/>
      </c>
      <c r="AT16" s="164" t="str">
        <f>IFERROR(_xll.RtGet("DTSIMI1",AQ16,$AD$3)/100,"")</f>
        <v/>
      </c>
      <c r="AU16" s="164" t="str">
        <f t="shared" si="4"/>
        <v/>
      </c>
      <c r="AV16" s="164">
        <f>_xll.qlSimpleQuoteSetValue(AR16,AU16,Trigger)</f>
        <v>0</v>
      </c>
      <c r="AW16" s="163"/>
    </row>
    <row r="17" spans="2:52" x14ac:dyDescent="0.2">
      <c r="B17" s="180" t="str">
        <f t="shared" si="1"/>
        <v/>
      </c>
      <c r="C17" s="180" t="s">
        <v>136</v>
      </c>
      <c r="D17" s="181" t="str">
        <f t="shared" si="8"/>
        <v>EUROISDDS8M</v>
      </c>
      <c r="E17" s="181" t="e">
        <f>_xll.qlSimpleQuote(D17,,,,Trigger)</f>
        <v>#NUM!</v>
      </c>
      <c r="F17" s="164" t="str">
        <f>IFERROR(_xll.RtGet("DTSIMI1",D17,"ASK")/100,"")</f>
        <v/>
      </c>
      <c r="G17" s="164" t="e">
        <f>_xll.qlSimpleQuoteSetValue(E17,F17,Trigger)</f>
        <v>#VALUE!</v>
      </c>
      <c r="I17" s="184" t="s">
        <v>235</v>
      </c>
      <c r="J17" s="185" t="s">
        <v>136</v>
      </c>
      <c r="K17" s="185" t="str">
        <f t="shared" si="9"/>
        <v>EURX1S8M=</v>
      </c>
      <c r="L17" s="107" t="e">
        <f>_xll.qlSimpleQuote(K17,,,,Trigger)</f>
        <v>#NUM!</v>
      </c>
      <c r="M17" s="107" t="str">
        <f>IFERROR(_xll.RtGet("DTSIMI1",K17,"ASK")/100,"")</f>
        <v/>
      </c>
      <c r="N17" s="186" t="e">
        <f>_xll.qlSimpleQuoteSetValue(L17,M17,Trigger)</f>
        <v>#VALUE!</v>
      </c>
      <c r="O17" s="163"/>
      <c r="P17" s="180" t="s">
        <v>233</v>
      </c>
      <c r="Q17" s="181" t="s">
        <v>136</v>
      </c>
      <c r="R17" s="181" t="str">
        <f t="shared" si="5"/>
        <v>EUR_CURVE_DEP3M_8M</v>
      </c>
      <c r="S17" s="164" t="e">
        <f>_xll.qlSimpleQuote(R17,,,,Trigger)</f>
        <v>#NUM!</v>
      </c>
      <c r="T17" s="164" t="str">
        <f>IFERROR(_xll.RtGet("DTSIMI1",R17,$T$3)/100,"")</f>
        <v/>
      </c>
      <c r="U17" s="164" t="str">
        <f>IFERROR(_xll.RtGet("DTSIMI1",R17,$U$3)/100,"")</f>
        <v/>
      </c>
      <c r="V17" s="164" t="str">
        <f t="shared" si="2"/>
        <v/>
      </c>
      <c r="W17" s="441" t="e">
        <f>_xll.qlSimpleQuoteSetValue(S17,V17,Trigger)</f>
        <v>#VALUE!</v>
      </c>
      <c r="X17" s="80"/>
      <c r="Y17" s="180" t="s">
        <v>233</v>
      </c>
      <c r="Z17" s="181" t="s">
        <v>136</v>
      </c>
      <c r="AA17" s="181" t="str">
        <f t="shared" si="6"/>
        <v>EUR_CURVE_DEP6M_8M</v>
      </c>
      <c r="AB17" s="164" t="e">
        <f>_xll.qlSimpleQuote(AA17,,,,Trigger)</f>
        <v>#NUM!</v>
      </c>
      <c r="AC17" s="164" t="str">
        <f>IFERROR(_xll.RtGet("DTSIMI1",AA17,$AC$3)/100,"")</f>
        <v/>
      </c>
      <c r="AD17" s="164" t="str">
        <f>IFERROR(_xll.RtGet("DTSIMI1",AA17,$AD$3)/100,"")</f>
        <v/>
      </c>
      <c r="AE17" s="164" t="str">
        <f t="shared" si="3"/>
        <v/>
      </c>
      <c r="AF17" s="164" t="e">
        <f>_xll.qlSimpleQuoteSetValue(AB17,AE17,Trigger)</f>
        <v>#VALUE!</v>
      </c>
      <c r="AG17" s="89"/>
      <c r="AH17" s="180" t="s">
        <v>233</v>
      </c>
      <c r="AI17" s="181" t="s">
        <v>136</v>
      </c>
      <c r="AJ17" s="181" t="str">
        <f t="shared" si="7"/>
        <v>EUR_CURVE_DEP12M_8M</v>
      </c>
      <c r="AK17" s="164" t="e">
        <f>_xll.qlSimpleQuote(AJ17,,,,Trigger)</f>
        <v>#NUM!</v>
      </c>
      <c r="AL17" s="164" t="str">
        <f>IFERROR(_xll.RtGet("DTSIMI1",AJ17,"ASK")/100,"")</f>
        <v/>
      </c>
      <c r="AM17" s="441" t="e">
        <f>_xll.qlSimpleQuoteSetValue(AK17,AL17,Trigger)</f>
        <v>#VALUE!</v>
      </c>
      <c r="AO17" s="180" t="s">
        <v>233</v>
      </c>
      <c r="AP17" s="181" t="s">
        <v>136</v>
      </c>
      <c r="AQ17" s="181" t="str">
        <f t="shared" si="0"/>
        <v>EURX8MD=</v>
      </c>
      <c r="AR17" s="164" t="str">
        <f>_xll.qlSimpleQuote(AQ17,,,,Trigger)</f>
        <v>EURX8MD=#0002</v>
      </c>
      <c r="AS17" s="164" t="str">
        <f>IFERROR(_xll.RtGet("DTSIMI1",AQ17,$AC$3)/100,"")</f>
        <v/>
      </c>
      <c r="AT17" s="164" t="str">
        <f>IFERROR(_xll.RtGet("DTSIMI1",AQ17,$AD$3)/100,"")</f>
        <v/>
      </c>
      <c r="AU17" s="164" t="str">
        <f t="shared" si="4"/>
        <v/>
      </c>
      <c r="AV17" s="164">
        <f>_xll.qlSimpleQuoteSetValue(AR17,AU17,Trigger)</f>
        <v>0</v>
      </c>
      <c r="AW17" s="163"/>
    </row>
    <row r="18" spans="2:52" x14ac:dyDescent="0.2">
      <c r="B18" s="180" t="str">
        <f t="shared" si="1"/>
        <v/>
      </c>
      <c r="C18" s="180" t="s">
        <v>137</v>
      </c>
      <c r="D18" s="181" t="str">
        <f t="shared" si="8"/>
        <v>EUROISDDS9M</v>
      </c>
      <c r="E18" s="181" t="e">
        <f>_xll.qlSimpleQuote(D18,,,,Trigger)</f>
        <v>#NUM!</v>
      </c>
      <c r="F18" s="164" t="str">
        <f>IFERROR(_xll.RtGet("DTSIMI1",D18,"ASK")/100,"")</f>
        <v/>
      </c>
      <c r="G18" s="164" t="e">
        <f>_xll.qlSimpleQuoteSetValue(E18,F18,Trigger)</f>
        <v>#VALUE!</v>
      </c>
      <c r="I18" s="184" t="s">
        <v>235</v>
      </c>
      <c r="J18" s="185" t="s">
        <v>137</v>
      </c>
      <c r="K18" s="185" t="str">
        <f t="shared" si="9"/>
        <v>EURX1S9M=</v>
      </c>
      <c r="L18" s="107" t="e">
        <f>_xll.qlSimpleQuote(K18,,,,Trigger)</f>
        <v>#NUM!</v>
      </c>
      <c r="M18" s="107" t="str">
        <f>IFERROR(_xll.RtGet("DTSIMI1",K18,"ASK")/100,"")</f>
        <v/>
      </c>
      <c r="N18" s="186" t="e">
        <f>_xll.qlSimpleQuoteSetValue(L18,M18,Trigger)</f>
        <v>#VALUE!</v>
      </c>
      <c r="O18" s="163"/>
      <c r="P18" s="180" t="s">
        <v>233</v>
      </c>
      <c r="Q18" s="181" t="s">
        <v>137</v>
      </c>
      <c r="R18" s="181" t="str">
        <f t="shared" si="5"/>
        <v>EUR_CURVE_DEP3M_9M</v>
      </c>
      <c r="S18" s="164" t="e">
        <f>_xll.qlSimpleQuote(R18,,,,Trigger)</f>
        <v>#NUM!</v>
      </c>
      <c r="T18" s="164" t="str">
        <f>IFERROR(_xll.RtGet("DTSIMI1",R18,$T$3)/100,"")</f>
        <v/>
      </c>
      <c r="U18" s="164" t="str">
        <f>IFERROR(_xll.RtGet("DTSIMI1",R18,$U$3)/100,"")</f>
        <v/>
      </c>
      <c r="V18" s="164" t="str">
        <f t="shared" si="2"/>
        <v/>
      </c>
      <c r="W18" s="441" t="e">
        <f>_xll.qlSimpleQuoteSetValue(S18,V18,Trigger)</f>
        <v>#VALUE!</v>
      </c>
      <c r="X18" s="80"/>
      <c r="Y18" s="180" t="s">
        <v>233</v>
      </c>
      <c r="Z18" s="181" t="s">
        <v>137</v>
      </c>
      <c r="AA18" s="181" t="str">
        <f t="shared" si="6"/>
        <v>EUR_CURVE_DEP6M_9M</v>
      </c>
      <c r="AB18" s="164" t="e">
        <f>_xll.qlSimpleQuote(AA18,,,,Trigger)</f>
        <v>#NUM!</v>
      </c>
      <c r="AC18" s="164" t="str">
        <f>IFERROR(_xll.RtGet("DTSIMI1",AA18,$AC$3)/100,"")</f>
        <v/>
      </c>
      <c r="AD18" s="164" t="str">
        <f>IFERROR(_xll.RtGet("DTSIMI1",AA18,$AD$3)/100,"")</f>
        <v/>
      </c>
      <c r="AE18" s="164" t="str">
        <f t="shared" si="3"/>
        <v/>
      </c>
      <c r="AF18" s="164" t="e">
        <f>_xll.qlSimpleQuoteSetValue(AB18,AE18,Trigger)</f>
        <v>#VALUE!</v>
      </c>
      <c r="AG18" s="89"/>
      <c r="AH18" s="180" t="s">
        <v>233</v>
      </c>
      <c r="AI18" s="181" t="s">
        <v>137</v>
      </c>
      <c r="AJ18" s="181" t="str">
        <f t="shared" si="7"/>
        <v>EUR_CURVE_DEP12M_9M</v>
      </c>
      <c r="AK18" s="164" t="e">
        <f>_xll.qlSimpleQuote(AJ18,,,,Trigger)</f>
        <v>#NUM!</v>
      </c>
      <c r="AL18" s="164" t="str">
        <f>IFERROR(_xll.RtGet("DTSIMI1",AJ18,"ASK")/100,"")</f>
        <v/>
      </c>
      <c r="AM18" s="441" t="e">
        <f>_xll.qlSimpleQuoteSetValue(AK18,AL18,Trigger)</f>
        <v>#VALUE!</v>
      </c>
      <c r="AO18" s="180" t="s">
        <v>233</v>
      </c>
      <c r="AP18" s="181" t="s">
        <v>137</v>
      </c>
      <c r="AQ18" s="181" t="str">
        <f t="shared" si="0"/>
        <v>EURX9MD=</v>
      </c>
      <c r="AR18" s="164" t="str">
        <f>_xll.qlSimpleQuote(AQ18,,,,Trigger)</f>
        <v>EURX9MD=#0002</v>
      </c>
      <c r="AS18" s="164" t="str">
        <f>IFERROR(_xll.RtGet("DTSIMI1",AQ18,$AC$3)/100,"")</f>
        <v/>
      </c>
      <c r="AT18" s="164" t="str">
        <f>IFERROR(_xll.RtGet("DTSIMI1",AQ18,$AD$3)/100,"")</f>
        <v/>
      </c>
      <c r="AU18" s="164" t="str">
        <f t="shared" si="4"/>
        <v/>
      </c>
      <c r="AV18" s="164">
        <f>_xll.qlSimpleQuoteSetValue(AR18,AU18,Trigger)</f>
        <v>0</v>
      </c>
      <c r="AW18" s="163"/>
    </row>
    <row r="19" spans="2:52" x14ac:dyDescent="0.2">
      <c r="B19" s="180" t="str">
        <f t="shared" si="1"/>
        <v/>
      </c>
      <c r="C19" s="180" t="s">
        <v>138</v>
      </c>
      <c r="D19" s="181" t="str">
        <f t="shared" si="8"/>
        <v>EUROISDDS10M</v>
      </c>
      <c r="E19" s="181" t="e">
        <f>_xll.qlSimpleQuote(D19,,,,Trigger)</f>
        <v>#NUM!</v>
      </c>
      <c r="F19" s="164" t="str">
        <f>IFERROR(_xll.RtGet("DTSIMI1",D19,"ASK")/100,"")</f>
        <v/>
      </c>
      <c r="G19" s="164" t="e">
        <f>_xll.qlSimpleQuoteSetValue(E19,F19,Trigger)</f>
        <v>#VALUE!</v>
      </c>
      <c r="I19" s="184" t="s">
        <v>235</v>
      </c>
      <c r="J19" s="185" t="s">
        <v>138</v>
      </c>
      <c r="K19" s="185" t="str">
        <f t="shared" si="9"/>
        <v>EURX1S10M=</v>
      </c>
      <c r="L19" s="107" t="e">
        <f>_xll.qlSimpleQuote(K19,,,,Trigger)</f>
        <v>#NUM!</v>
      </c>
      <c r="M19" s="107" t="str">
        <f>IFERROR(_xll.RtGet("DTSIMI1",K19,"ASK")/100,"")</f>
        <v/>
      </c>
      <c r="N19" s="186" t="e">
        <f>_xll.qlSimpleQuoteSetValue(L19,M19,Trigger)</f>
        <v>#VALUE!</v>
      </c>
      <c r="O19" s="163"/>
      <c r="P19" s="180" t="s">
        <v>233</v>
      </c>
      <c r="Q19" s="181" t="s">
        <v>138</v>
      </c>
      <c r="R19" s="181" t="str">
        <f t="shared" si="5"/>
        <v>EUR_CURVE_DEP3M_10M</v>
      </c>
      <c r="S19" s="164" t="e">
        <f>_xll.qlSimpleQuote(R19,,,,Trigger)</f>
        <v>#NUM!</v>
      </c>
      <c r="T19" s="164" t="str">
        <f>IFERROR(_xll.RtGet("DTSIMI1",R19,$T$3)/100,"")</f>
        <v/>
      </c>
      <c r="U19" s="164" t="str">
        <f>IFERROR(_xll.RtGet("DTSIMI1",R19,$U$3)/100,"")</f>
        <v/>
      </c>
      <c r="V19" s="164" t="str">
        <f t="shared" si="2"/>
        <v/>
      </c>
      <c r="W19" s="441" t="e">
        <f>_xll.qlSimpleQuoteSetValue(S19,V19,Trigger)</f>
        <v>#VALUE!</v>
      </c>
      <c r="X19" s="80"/>
      <c r="Y19" s="180" t="s">
        <v>233</v>
      </c>
      <c r="Z19" s="181" t="s">
        <v>138</v>
      </c>
      <c r="AA19" s="181" t="str">
        <f t="shared" si="6"/>
        <v>EUR_CURVE_DEP6M_10M</v>
      </c>
      <c r="AB19" s="164" t="e">
        <f>_xll.qlSimpleQuote(AA19,,,,Trigger)</f>
        <v>#NUM!</v>
      </c>
      <c r="AC19" s="164" t="str">
        <f>IFERROR(_xll.RtGet("DTSIMI1",AA19,$AC$3)/100,"")</f>
        <v/>
      </c>
      <c r="AD19" s="164" t="str">
        <f>IFERROR(_xll.RtGet("DTSIMI1",AA19,$AD$3)/100,"")</f>
        <v/>
      </c>
      <c r="AE19" s="164" t="str">
        <f t="shared" si="3"/>
        <v/>
      </c>
      <c r="AF19" s="164" t="e">
        <f>_xll.qlSimpleQuoteSetValue(AB19,AE19,Trigger)</f>
        <v>#VALUE!</v>
      </c>
      <c r="AG19" s="89"/>
      <c r="AH19" s="180" t="s">
        <v>233</v>
      </c>
      <c r="AI19" s="181" t="s">
        <v>138</v>
      </c>
      <c r="AJ19" s="181" t="str">
        <f t="shared" si="7"/>
        <v>EUR_CURVE_DEP12M_10M</v>
      </c>
      <c r="AK19" s="164" t="e">
        <f>_xll.qlSimpleQuote(AJ19,,,,Trigger)</f>
        <v>#NUM!</v>
      </c>
      <c r="AL19" s="164" t="str">
        <f>IFERROR(_xll.RtGet("DTSIMI1",AJ19,"ASK")/100,"")</f>
        <v/>
      </c>
      <c r="AM19" s="441" t="e">
        <f>_xll.qlSimpleQuoteSetValue(AK19,AL19,Trigger)</f>
        <v>#VALUE!</v>
      </c>
      <c r="AO19" s="180" t="s">
        <v>233</v>
      </c>
      <c r="AP19" s="181" t="s">
        <v>138</v>
      </c>
      <c r="AQ19" s="181" t="str">
        <f t="shared" si="0"/>
        <v>EURX10MD=</v>
      </c>
      <c r="AR19" s="164" t="str">
        <f>_xll.qlSimpleQuote(AQ19,,,,Trigger)</f>
        <v>EURX10MD=#0002</v>
      </c>
      <c r="AS19" s="164" t="str">
        <f>IFERROR(_xll.RtGet("DTSIMI1",AQ19,$AC$3)/100,"")</f>
        <v/>
      </c>
      <c r="AT19" s="164" t="str">
        <f>IFERROR(_xll.RtGet("DTSIMI1",AQ19,$AD$3)/100,"")</f>
        <v/>
      </c>
      <c r="AU19" s="164" t="str">
        <f t="shared" si="4"/>
        <v/>
      </c>
      <c r="AV19" s="164">
        <f>_xll.qlSimpleQuoteSetValue(AR19,AU19,Trigger)</f>
        <v>0</v>
      </c>
      <c r="AW19" s="163"/>
    </row>
    <row r="20" spans="2:52" x14ac:dyDescent="0.2">
      <c r="B20" s="180" t="str">
        <f t="shared" si="1"/>
        <v/>
      </c>
      <c r="C20" s="180" t="s">
        <v>139</v>
      </c>
      <c r="D20" s="181" t="str">
        <f t="shared" si="8"/>
        <v>EUROISDDS11M</v>
      </c>
      <c r="E20" s="181" t="e">
        <f>_xll.qlSimpleQuote(D20,,,,Trigger)</f>
        <v>#NUM!</v>
      </c>
      <c r="F20" s="164" t="str">
        <f>IFERROR(_xll.RtGet("DTSIMI1",D20,"ASK")/100,"")</f>
        <v/>
      </c>
      <c r="G20" s="164" t="e">
        <f>_xll.qlSimpleQuoteSetValue(E20,F20,Trigger)</f>
        <v>#VALUE!</v>
      </c>
      <c r="I20" s="184" t="s">
        <v>235</v>
      </c>
      <c r="J20" s="185" t="s">
        <v>139</v>
      </c>
      <c r="K20" s="185" t="str">
        <f t="shared" si="9"/>
        <v>EURX1S11M=</v>
      </c>
      <c r="L20" s="107" t="e">
        <f>_xll.qlSimpleQuote(K20,,,,Trigger)</f>
        <v>#NUM!</v>
      </c>
      <c r="M20" s="107" t="str">
        <f>IFERROR(_xll.RtGet("DTSIMI1",K20,"ASK")/100,"")</f>
        <v/>
      </c>
      <c r="N20" s="186" t="e">
        <f>_xll.qlSimpleQuoteSetValue(L20,M20,Trigger)</f>
        <v>#VALUE!</v>
      </c>
      <c r="O20" s="88" t="s">
        <v>197</v>
      </c>
      <c r="P20" s="180" t="s">
        <v>233</v>
      </c>
      <c r="Q20" s="181" t="s">
        <v>139</v>
      </c>
      <c r="R20" s="181" t="str">
        <f t="shared" si="5"/>
        <v>EUR_CURVE_DEP3M_11M</v>
      </c>
      <c r="S20" s="164" t="e">
        <f>_xll.qlSimpleQuote(R20,,,,Trigger)</f>
        <v>#NUM!</v>
      </c>
      <c r="T20" s="164" t="str">
        <f>IFERROR(_xll.RtGet("DTSIMI1",R20,$T$3)/100,"")</f>
        <v/>
      </c>
      <c r="U20" s="164" t="str">
        <f>IFERROR(_xll.RtGet("DTSIMI1",R20,$U$3)/100,"")</f>
        <v/>
      </c>
      <c r="V20" s="164" t="str">
        <f t="shared" si="2"/>
        <v/>
      </c>
      <c r="W20" s="441" t="e">
        <f>_xll.qlSimpleQuoteSetValue(S20,V20,Trigger)</f>
        <v>#VALUE!</v>
      </c>
      <c r="X20" s="80"/>
      <c r="Y20" s="180" t="s">
        <v>233</v>
      </c>
      <c r="Z20" s="181" t="s">
        <v>139</v>
      </c>
      <c r="AA20" s="181" t="str">
        <f t="shared" si="6"/>
        <v>EUR_CURVE_DEP6M_11M</v>
      </c>
      <c r="AB20" s="164" t="e">
        <f>_xll.qlSimpleQuote(AA20,,,,Trigger)</f>
        <v>#NUM!</v>
      </c>
      <c r="AC20" s="164" t="str">
        <f>IFERROR(_xll.RtGet("DTSIMI1",AA20,$AC$3)/100,"")</f>
        <v/>
      </c>
      <c r="AD20" s="164" t="str">
        <f>IFERROR(_xll.RtGet("DTSIMI1",AA20,$AD$3)/100,"")</f>
        <v/>
      </c>
      <c r="AE20" s="164" t="str">
        <f t="shared" si="3"/>
        <v/>
      </c>
      <c r="AF20" s="164" t="e">
        <f>_xll.qlSimpleQuoteSetValue(AB20,AE20,Trigger)</f>
        <v>#VALUE!</v>
      </c>
      <c r="AG20" s="89"/>
      <c r="AH20" s="180" t="s">
        <v>233</v>
      </c>
      <c r="AI20" s="181" t="s">
        <v>139</v>
      </c>
      <c r="AJ20" s="181" t="str">
        <f t="shared" si="7"/>
        <v>EUR_CURVE_DEP12M_11M</v>
      </c>
      <c r="AK20" s="164" t="e">
        <f>_xll.qlSimpleQuote(AJ20,,,,Trigger)</f>
        <v>#NUM!</v>
      </c>
      <c r="AL20" s="164" t="str">
        <f>IFERROR(_xll.RtGet("DTSIMI1",AJ20,"ASK")/100,"")</f>
        <v/>
      </c>
      <c r="AM20" s="441" t="e">
        <f>_xll.qlSimpleQuoteSetValue(AK20,AL20,Trigger)</f>
        <v>#VALUE!</v>
      </c>
      <c r="AO20" s="180" t="s">
        <v>233</v>
      </c>
      <c r="AP20" s="181" t="s">
        <v>139</v>
      </c>
      <c r="AQ20" s="181" t="str">
        <f t="shared" si="0"/>
        <v>EURX11MD=</v>
      </c>
      <c r="AR20" s="164" t="str">
        <f>_xll.qlSimpleQuote(AQ20,,,,Trigger)</f>
        <v>EURX11MD=#0002</v>
      </c>
      <c r="AS20" s="164" t="str">
        <f>IFERROR(_xll.RtGet("DTSIMI1",AQ20,$AC$3)/100,"")</f>
        <v/>
      </c>
      <c r="AT20" s="164" t="str">
        <f>IFERROR(_xll.RtGet("DTSIMI1",AQ20,$AD$3)/100,"")</f>
        <v/>
      </c>
      <c r="AU20" s="164" t="str">
        <f t="shared" si="4"/>
        <v/>
      </c>
      <c r="AV20" s="164">
        <f>_xll.qlSimpleQuoteSetValue(AR20,AU20,Trigger)</f>
        <v>0</v>
      </c>
      <c r="AW20" s="163"/>
    </row>
    <row r="21" spans="2:52" x14ac:dyDescent="0.2">
      <c r="B21" s="180" t="str">
        <f t="shared" si="1"/>
        <v/>
      </c>
      <c r="C21" s="180" t="s">
        <v>154</v>
      </c>
      <c r="D21" s="181" t="str">
        <f t="shared" si="8"/>
        <v>EUROISDDS12M</v>
      </c>
      <c r="E21" s="181" t="e">
        <f>_xll.qlSimpleQuote(D21,,,,Trigger)</f>
        <v>#NUM!</v>
      </c>
      <c r="F21" s="165" t="str">
        <f>IFERROR(_xll.RtGet("DTSIMI1",D21,"ASK")/100,"")</f>
        <v/>
      </c>
      <c r="G21" s="165" t="e">
        <f>_xll.qlSimpleQuoteSetValue(E21,F21,Trigger)</f>
        <v>#VALUE!</v>
      </c>
      <c r="I21" s="184" t="s">
        <v>235</v>
      </c>
      <c r="J21" s="185" t="s">
        <v>154</v>
      </c>
      <c r="K21" s="185" t="str">
        <f t="shared" si="9"/>
        <v>EURX1S12M=</v>
      </c>
      <c r="L21" s="215" t="e">
        <f>_xll.qlSimpleQuote(K21,,,,Trigger)</f>
        <v>#NUM!</v>
      </c>
      <c r="M21" s="215" t="str">
        <f>IFERROR(_xll.RtGet("DTSIMI1",K21,"ASK")/100,"")</f>
        <v/>
      </c>
      <c r="N21" s="186" t="e">
        <f>_xll.qlSimpleQuoteSetValue(L21,M21,Trigger)</f>
        <v>#VALUE!</v>
      </c>
      <c r="O21" s="88" t="s">
        <v>197</v>
      </c>
      <c r="P21" s="180" t="s">
        <v>233</v>
      </c>
      <c r="Q21" s="181" t="s">
        <v>154</v>
      </c>
      <c r="R21" s="181" t="str">
        <f t="shared" si="5"/>
        <v>EUR_CURVE_DEP3M_12M</v>
      </c>
      <c r="S21" s="165" t="e">
        <f>_xll.qlSimpleQuote(R21,,,,Trigger)</f>
        <v>#NUM!</v>
      </c>
      <c r="T21" s="165" t="str">
        <f>IFERROR(_xll.RtGet("DTSIMI1",R21,$T$3)/100,"")</f>
        <v/>
      </c>
      <c r="U21" s="165" t="str">
        <f>IFERROR(_xll.RtGet("DTSIMI1",R21,$U$3)/100,"")</f>
        <v/>
      </c>
      <c r="V21" s="165" t="str">
        <f t="shared" si="2"/>
        <v/>
      </c>
      <c r="W21" s="441" t="e">
        <f>_xll.qlSimpleQuoteSetValue(S21,V21,Trigger)</f>
        <v>#VALUE!</v>
      </c>
      <c r="Y21" s="180" t="s">
        <v>233</v>
      </c>
      <c r="Z21" s="181" t="s">
        <v>154</v>
      </c>
      <c r="AA21" s="181" t="str">
        <f t="shared" si="6"/>
        <v>EUR_CURVE_DEP6M_12M</v>
      </c>
      <c r="AB21" s="165" t="e">
        <f>_xll.qlSimpleQuote(AA21,,,,Trigger)</f>
        <v>#NUM!</v>
      </c>
      <c r="AC21" s="165" t="str">
        <f>IFERROR(_xll.RtGet("DTSIMI1",AA21,$AC$3)/100,"")</f>
        <v/>
      </c>
      <c r="AD21" s="164" t="str">
        <f>IFERROR(_xll.RtGet("DTSIMI1",AA21,$AD$3)/100,"")</f>
        <v/>
      </c>
      <c r="AE21" s="164" t="str">
        <f t="shared" si="3"/>
        <v/>
      </c>
      <c r="AF21" s="164" t="e">
        <f>_xll.qlSimpleQuoteSetValue(AB21,AE21,Trigger)</f>
        <v>#VALUE!</v>
      </c>
      <c r="AH21" s="180" t="s">
        <v>233</v>
      </c>
      <c r="AI21" s="181" t="s">
        <v>154</v>
      </c>
      <c r="AJ21" s="181" t="str">
        <f t="shared" si="7"/>
        <v>EUR_CURVE_DEP12M_12M</v>
      </c>
      <c r="AK21" s="165" t="e">
        <f>_xll.qlSimpleQuote(AJ21,,,,Trigger)</f>
        <v>#NUM!</v>
      </c>
      <c r="AL21" s="165" t="str">
        <f>IFERROR(_xll.RtGet("DTSIMI1",AJ21,"ASK")/100,"")</f>
        <v/>
      </c>
      <c r="AM21" s="441" t="e">
        <f>_xll.qlSimpleQuoteSetValue(AK21,AL21,Trigger)</f>
        <v>#VALUE!</v>
      </c>
      <c r="AO21" s="180" t="s">
        <v>233</v>
      </c>
      <c r="AP21" s="181" t="s">
        <v>46</v>
      </c>
      <c r="AQ21" s="181" t="str">
        <f t="shared" si="0"/>
        <v>EURX1YD=</v>
      </c>
      <c r="AR21" s="165" t="str">
        <f>_xll.qlSimpleQuote(AQ21,,,,Trigger)</f>
        <v>EURX1YD=#0002</v>
      </c>
      <c r="AS21" s="165" t="str">
        <f>IFERROR(_xll.RtGet("DTSIMI1",AQ21,$AC$3)/100,"")</f>
        <v/>
      </c>
      <c r="AT21" s="164" t="str">
        <f>IFERROR(_xll.RtGet("DTSIMI1",AQ21,$AD$3)/100,"")</f>
        <v/>
      </c>
      <c r="AU21" s="164" t="str">
        <f t="shared" si="4"/>
        <v/>
      </c>
      <c r="AV21" s="164">
        <f>_xll.qlSimpleQuoteSetValue(AR21,AU21,Trigger)</f>
        <v>0</v>
      </c>
      <c r="AW21" s="163"/>
    </row>
    <row r="22" spans="2:52" x14ac:dyDescent="0.2">
      <c r="B22" s="154" t="str">
        <f t="shared" si="1"/>
        <v/>
      </c>
      <c r="C22" s="177" t="str">
        <f>Stub</f>
        <v>#20151216</v>
      </c>
      <c r="D22" s="178"/>
      <c r="E22" s="178"/>
      <c r="F22" s="155"/>
      <c r="G22" s="155"/>
      <c r="H22" s="88" t="s">
        <v>197</v>
      </c>
      <c r="I22" s="177" t="str">
        <f>IF(M22="","","Dp")</f>
        <v/>
      </c>
      <c r="J22" s="178" t="str">
        <f>Stub</f>
        <v>#20151216</v>
      </c>
      <c r="K22" s="178"/>
      <c r="L22" s="155"/>
      <c r="M22" s="155"/>
      <c r="N22" s="179"/>
      <c r="O22" s="88" t="s">
        <v>197</v>
      </c>
      <c r="P22" s="177" t="s">
        <v>233</v>
      </c>
      <c r="Q22" s="178" t="str">
        <f>Stub</f>
        <v>#20151216</v>
      </c>
      <c r="R22" s="178" t="str">
        <f t="shared" si="5"/>
        <v>EUR_CURVE_DEP3M_#20151216</v>
      </c>
      <c r="S22" s="155" t="e">
        <f>_xll.qlSimpleQuote("STUB"&amp;$P$2,,,,Trigger)</f>
        <v>#NUM!</v>
      </c>
      <c r="T22" s="155" t="str">
        <f>IFERROR(_xll.RtGet("DTSIMI1",R22,$T$3)/100,"")</f>
        <v/>
      </c>
      <c r="U22" s="155" t="str">
        <f>IFERROR(_xll.RtGet("DTSIMI1",R22,$U$3)/100,"")</f>
        <v/>
      </c>
      <c r="V22" s="155" t="str">
        <f t="shared" si="2"/>
        <v/>
      </c>
      <c r="W22" s="179" t="e">
        <f>_xll.qlSimpleQuoteSetValue(S22,V22,Trigger)</f>
        <v>#VALUE!</v>
      </c>
      <c r="Y22" s="177" t="s">
        <v>233</v>
      </c>
      <c r="Z22" s="178" t="str">
        <f>Stub</f>
        <v>#20151216</v>
      </c>
      <c r="AA22" s="178" t="str">
        <f t="shared" si="6"/>
        <v>EUR_CURVE_DEP6M_#20151216</v>
      </c>
      <c r="AB22" s="155" t="e">
        <f>_xll.qlSimpleQuote("STUB"&amp;$Y$2,,,,Trigger)</f>
        <v>#NUM!</v>
      </c>
      <c r="AC22" s="155" t="str">
        <f>IFERROR(_xll.RtGet("DTSIMI1",AA22,$AC$3)/100,"")</f>
        <v/>
      </c>
      <c r="AD22" s="155" t="str">
        <f>IFERROR(_xll.RtGet("DTSIMI1",AA22,$AD$3)/100,"")</f>
        <v/>
      </c>
      <c r="AE22" s="155" t="str">
        <f t="shared" si="3"/>
        <v/>
      </c>
      <c r="AF22" s="155" t="e">
        <f>_xll.qlSimpleQuoteSetValue(AB22,AE22,Trigger)</f>
        <v>#VALUE!</v>
      </c>
      <c r="AH22" s="177" t="s">
        <v>233</v>
      </c>
      <c r="AI22" s="178" t="str">
        <f>Stub</f>
        <v>#20151216</v>
      </c>
      <c r="AJ22" s="178" t="str">
        <f t="shared" si="7"/>
        <v>EUR_CURVE_DEP12M_#20151216</v>
      </c>
      <c r="AK22" s="155" t="e">
        <f>_xll.qlSimpleQuote("STUB"&amp;$AH$2,,,,Trigger)</f>
        <v>#NUM!</v>
      </c>
      <c r="AL22" s="155" t="str">
        <f>IFERROR(_xll.RtGet("DTSIMI1",AJ22,"ASK")/100,"")</f>
        <v/>
      </c>
      <c r="AM22" s="179" t="e">
        <f>_xll.qlSimpleQuoteSetValue(AK22,AL22,Trigger)</f>
        <v>#VALUE!</v>
      </c>
      <c r="AO22" s="177" t="s">
        <v>233</v>
      </c>
      <c r="AP22" s="178" t="str">
        <f>Stub</f>
        <v>#20151216</v>
      </c>
      <c r="AQ22" s="178" t="str">
        <f t="shared" si="0"/>
        <v>EURXSTUBD=</v>
      </c>
      <c r="AR22" s="155" t="str">
        <f>_xll.qlSimpleQuote("STUB"&amp;$AO$2,,,,Trigger)</f>
        <v>STUBSTD#0002</v>
      </c>
      <c r="AS22" s="155" t="str">
        <f>IFERROR(_xll.RtGet("DTSIMI1",AQ22,$AC$3)/100,"")</f>
        <v/>
      </c>
      <c r="AT22" s="155" t="str">
        <f>IFERROR(_xll.RtGet("DTSIMI1",AQ22,$AD$3)/100,"")</f>
        <v/>
      </c>
      <c r="AU22" s="155" t="str">
        <f t="shared" si="4"/>
        <v/>
      </c>
      <c r="AV22" s="155">
        <f>_xll.qlSimpleQuoteSetValue(AR22,AU22,Trigger)</f>
        <v>0</v>
      </c>
      <c r="AW22" s="163"/>
      <c r="AY22" s="94" t="s">
        <v>225</v>
      </c>
      <c r="AZ22" s="94" t="s">
        <v>226</v>
      </c>
    </row>
    <row r="23" spans="2:52" x14ac:dyDescent="0.2">
      <c r="B23" s="228"/>
      <c r="C23" s="229" t="str">
        <f>Q23</f>
        <v>Z5</v>
      </c>
      <c r="D23" s="230"/>
      <c r="E23" s="230"/>
      <c r="F23" s="231"/>
      <c r="G23" s="199"/>
      <c r="H23" s="88" t="s">
        <v>197</v>
      </c>
      <c r="I23" s="229" t="str">
        <f>IF(M23="","","Sf")</f>
        <v/>
      </c>
      <c r="J23" s="230" t="str">
        <f>Q23</f>
        <v>Z5</v>
      </c>
      <c r="K23" s="230"/>
      <c r="L23" s="231"/>
      <c r="M23" s="235"/>
      <c r="N23" s="213"/>
      <c r="O23" s="88" t="s">
        <v>197</v>
      </c>
      <c r="P23" s="229" t="s">
        <v>234</v>
      </c>
      <c r="Q23" s="230" t="str">
        <f>_xll.qlIMMNextCode(DATE(RIGHT(LEFT(Stub,5),4),LEFT(RIGHT(Stub,4),2),RIGHT(Stub,2))-1)</f>
        <v>Z5</v>
      </c>
      <c r="R23" s="230" t="str">
        <f t="shared" ref="R23:R28" si="10">Currency&amp;"_CURVE_FUT"&amp;$P$2&amp;"_"&amp;Q23</f>
        <v>EUR_CURVE_FUT3M_Z5</v>
      </c>
      <c r="S23" s="231" t="e">
        <f>_xll.qlSimpleQuote(R23,,,,Trigger)</f>
        <v>#NUM!</v>
      </c>
      <c r="T23" s="231" t="str">
        <f>IFERROR(_xll.RtGet("DTSIMI1",R23,$T$3),"")</f>
        <v>#N/A Invalid source.</v>
      </c>
      <c r="U23" s="231" t="str">
        <f>IFERROR(_xll.RtGet("DTSIMI1",R23,$U$3),"")</f>
        <v>#N/A Invalid source.</v>
      </c>
      <c r="V23" s="237" t="str">
        <f t="shared" si="2"/>
        <v/>
      </c>
      <c r="W23" s="213" t="e">
        <f>_xll.qlSimpleQuoteSetValue(S23,V23,Trigger)</f>
        <v>#VALUE!</v>
      </c>
      <c r="Y23" s="229" t="s">
        <v>234</v>
      </c>
      <c r="Z23" s="230" t="str">
        <f>Q23</f>
        <v>Z5</v>
      </c>
      <c r="AA23" s="230" t="str">
        <f t="shared" ref="AA23:AA28" si="11">Currency&amp;"_CURVE_FUT"&amp;$Y$2&amp;"_"&amp;Z23</f>
        <v>EUR_CURVE_FUT6M_Z5</v>
      </c>
      <c r="AB23" s="231" t="e">
        <f>_xll.qlSimpleQuote(AA23,,,,Trigger)</f>
        <v>#NUM!</v>
      </c>
      <c r="AC23" s="235" t="str">
        <f>IFERROR(_xll.RtGet("DTSIMI1",AA23,$AC$3),"")</f>
        <v>#N/A Invalid source.</v>
      </c>
      <c r="AD23" s="235" t="str">
        <f>IFERROR(_xll.RtGet("DTSIMI1",AA23,$AD$3),"")</f>
        <v>#N/A Invalid source.</v>
      </c>
      <c r="AE23" s="235" t="str">
        <f t="shared" si="3"/>
        <v/>
      </c>
      <c r="AF23" s="261" t="e">
        <f>_xll.qlSimpleQuoteSetValue(AB23,AE23,Trigger)</f>
        <v>#VALUE!</v>
      </c>
      <c r="AH23" s="229" t="s">
        <v>234</v>
      </c>
      <c r="AI23" s="230" t="str">
        <f>Q23</f>
        <v>Z5</v>
      </c>
      <c r="AJ23" s="230" t="str">
        <f t="shared" ref="AJ23:AJ28" si="12">Currency&amp;"_CURVE_FUT"&amp;$AH$2&amp;"_"&amp;AI23</f>
        <v>EUR_CURVE_FUT12M_Z5</v>
      </c>
      <c r="AK23" s="231" t="e">
        <f>_xll.qlSimpleQuote(AJ23,,,,Trigger)</f>
        <v>#NUM!</v>
      </c>
      <c r="AL23" s="237" t="str">
        <f>IFERROR(_xll.RtGet("DTSIMI1",AJ23,"ASK"),"")</f>
        <v>#N/A Invalid source.</v>
      </c>
      <c r="AM23" s="213" t="e">
        <f>_xll.qlSimpleQuoteSetValue(AK23,AL23,Trigger)</f>
        <v>#VALUE!</v>
      </c>
      <c r="AO23" s="229" t="s">
        <v>234</v>
      </c>
      <c r="AP23" s="230" t="str">
        <f>_xll.qlIMMNextCode(DATE(RIGHT(LEFT(Stub,5),4),LEFT(RIGHT(Stub,4),2),RIGHT(Stub,2))-1)</f>
        <v>Z5</v>
      </c>
      <c r="AQ23" s="230" t="str">
        <f t="shared" ref="AQ23:AQ28" si="13">Currency&amp;"_CURVE_FUT"&amp;$P$2&amp;"_"&amp;AP23</f>
        <v>EUR_CURVE_FUT3M_Z5</v>
      </c>
      <c r="AR23" s="231" t="e">
        <f t="array" ref="AR23:AR28">S23:S28</f>
        <v>#NUM!</v>
      </c>
      <c r="AS23" s="231" t="str">
        <f>IFERROR(_xll.RtGet("DTSIMI1",AQ23,$T$3),"")</f>
        <v>#N/A Invalid source.</v>
      </c>
      <c r="AT23" s="231" t="str">
        <f>IFERROR(_xll.RtGet("DTSIMI1",AQ23,$U$3),"")</f>
        <v>#N/A Invalid source.</v>
      </c>
      <c r="AU23" s="237" t="str">
        <f t="shared" ref="AU23:AU28" si="14">IFERROR(AVERAGE(AS23:AT23),"")</f>
        <v/>
      </c>
      <c r="AV23" s="213"/>
      <c r="AW23" s="405"/>
      <c r="AY23" s="265">
        <f>AZ23</f>
        <v>0</v>
      </c>
      <c r="AZ23" s="265">
        <v>0</v>
      </c>
    </row>
    <row r="24" spans="2:52" x14ac:dyDescent="0.2">
      <c r="B24" s="228"/>
      <c r="C24" s="229" t="str">
        <f t="shared" ref="C24:C28" si="15">Q24</f>
        <v>H6</v>
      </c>
      <c r="D24" s="230"/>
      <c r="E24" s="230"/>
      <c r="F24" s="231"/>
      <c r="G24" s="199"/>
      <c r="H24" s="88" t="s">
        <v>197</v>
      </c>
      <c r="I24" s="229" t="str">
        <f t="shared" ref="I24:I28" si="16">IF(M24="","","Sf")</f>
        <v/>
      </c>
      <c r="J24" s="230" t="str">
        <f t="shared" ref="J24:J28" si="17">Q24</f>
        <v>H6</v>
      </c>
      <c r="K24" s="230"/>
      <c r="L24" s="231"/>
      <c r="M24" s="235"/>
      <c r="N24" s="213"/>
      <c r="O24" s="88" t="s">
        <v>197</v>
      </c>
      <c r="P24" s="229" t="s">
        <v>234</v>
      </c>
      <c r="Q24" s="230" t="str">
        <f>_xll.qlIMMNextCode(Q23)</f>
        <v>H6</v>
      </c>
      <c r="R24" s="230" t="str">
        <f t="shared" si="10"/>
        <v>EUR_CURVE_FUT3M_H6</v>
      </c>
      <c r="S24" s="231" t="e">
        <f>_xll.qlSimpleQuote(R24,,,,Trigger)</f>
        <v>#NUM!</v>
      </c>
      <c r="T24" s="231" t="str">
        <f>IFERROR(_xll.RtGet("DTSIMI1",R24,$T$3),"")</f>
        <v>#N/A Invalid source.</v>
      </c>
      <c r="U24" s="231" t="str">
        <f>IFERROR(_xll.RtGet("DTSIMI1",R24,$U$3),"")</f>
        <v>#N/A Invalid source.</v>
      </c>
      <c r="V24" s="237" t="str">
        <f t="shared" si="2"/>
        <v/>
      </c>
      <c r="W24" s="213" t="e">
        <f>_xll.qlSimpleQuoteSetValue(S24,V24,Trigger)</f>
        <v>#VALUE!</v>
      </c>
      <c r="Y24" s="229" t="s">
        <v>234</v>
      </c>
      <c r="Z24" s="230" t="str">
        <f t="shared" ref="Z24:Z28" si="18">Q24</f>
        <v>H6</v>
      </c>
      <c r="AA24" s="230" t="str">
        <f t="shared" si="11"/>
        <v>EUR_CURVE_FUT6M_H6</v>
      </c>
      <c r="AB24" s="231" t="e">
        <f>_xll.qlSimpleQuote(AA24,,,,Trigger)</f>
        <v>#NUM!</v>
      </c>
      <c r="AC24" s="235" t="str">
        <f>IFERROR(_xll.RtGet("DTSIMI1",AA24,$AC$3),"")</f>
        <v>#N/A Invalid source.</v>
      </c>
      <c r="AD24" s="235" t="str">
        <f>IFERROR(_xll.RtGet("DTSIMI1",AA24,$AD$3),"")</f>
        <v>#N/A Invalid source.</v>
      </c>
      <c r="AE24" s="235" t="str">
        <f t="shared" si="3"/>
        <v/>
      </c>
      <c r="AF24" s="261" t="e">
        <f>_xll.qlSimpleQuoteSetValue(AB24,AE24,Trigger)</f>
        <v>#VALUE!</v>
      </c>
      <c r="AH24" s="229" t="s">
        <v>234</v>
      </c>
      <c r="AI24" s="230" t="str">
        <f t="shared" ref="AI24:AI28" si="19">Q24</f>
        <v>H6</v>
      </c>
      <c r="AJ24" s="230" t="str">
        <f t="shared" si="12"/>
        <v>EUR_CURVE_FUT12M_H6</v>
      </c>
      <c r="AK24" s="231" t="e">
        <f>_xll.qlSimpleQuote(AJ24,,,,Trigger)</f>
        <v>#NUM!</v>
      </c>
      <c r="AL24" s="237" t="str">
        <f>IFERROR(_xll.RtGet("DTSIMI1",AJ24,"ASK"),"")</f>
        <v>#N/A Invalid source.</v>
      </c>
      <c r="AM24" s="213" t="e">
        <f>_xll.qlSimpleQuoteSetValue(AK24,AL24,Trigger)</f>
        <v>#VALUE!</v>
      </c>
      <c r="AO24" s="229" t="s">
        <v>234</v>
      </c>
      <c r="AP24" s="230" t="str">
        <f>_xll.qlIMMNextCode(AP23)</f>
        <v>H6</v>
      </c>
      <c r="AQ24" s="230" t="str">
        <f t="shared" si="13"/>
        <v>EUR_CURVE_FUT3M_H6</v>
      </c>
      <c r="AR24" s="231" t="e">
        <v>#NUM!</v>
      </c>
      <c r="AS24" s="231" t="str">
        <f>IFERROR(_xll.RtGet("DTSIMI1",AQ24,$T$3),"")</f>
        <v>#N/A Invalid source.</v>
      </c>
      <c r="AT24" s="231" t="str">
        <f>IFERROR(_xll.RtGet("DTSIMI1",AQ24,$U$3),"")</f>
        <v>#N/A Invalid source.</v>
      </c>
      <c r="AU24" s="237" t="str">
        <f t="shared" si="14"/>
        <v/>
      </c>
      <c r="AV24" s="213"/>
      <c r="AW24" s="405"/>
      <c r="AY24" s="266">
        <f t="shared" ref="AY24:AY28" si="20">AZ24</f>
        <v>-2.5000000000000001E-4</v>
      </c>
      <c r="AZ24" s="266">
        <v>-2.5000000000000001E-4</v>
      </c>
    </row>
    <row r="25" spans="2:52" x14ac:dyDescent="0.2">
      <c r="B25" s="228"/>
      <c r="C25" s="229" t="str">
        <f t="shared" si="15"/>
        <v>M6</v>
      </c>
      <c r="D25" s="230"/>
      <c r="E25" s="230"/>
      <c r="F25" s="231"/>
      <c r="G25" s="199"/>
      <c r="H25" s="88" t="s">
        <v>197</v>
      </c>
      <c r="I25" s="229" t="str">
        <f t="shared" si="16"/>
        <v/>
      </c>
      <c r="J25" s="230" t="str">
        <f t="shared" si="17"/>
        <v>M6</v>
      </c>
      <c r="K25" s="230"/>
      <c r="L25" s="231"/>
      <c r="M25" s="235"/>
      <c r="N25" s="213"/>
      <c r="O25" s="88" t="s">
        <v>197</v>
      </c>
      <c r="P25" s="229" t="s">
        <v>234</v>
      </c>
      <c r="Q25" s="230" t="str">
        <f>_xll.qlIMMNextCode(Q24)</f>
        <v>M6</v>
      </c>
      <c r="R25" s="230" t="str">
        <f t="shared" si="10"/>
        <v>EUR_CURVE_FUT3M_M6</v>
      </c>
      <c r="S25" s="231" t="e">
        <f>_xll.qlSimpleQuote(R25,,,,Trigger)</f>
        <v>#NUM!</v>
      </c>
      <c r="T25" s="231" t="str">
        <f>IFERROR(_xll.RtGet("DTSIMI1",R25,$T$3),"")</f>
        <v>#N/A Invalid source.</v>
      </c>
      <c r="U25" s="231" t="str">
        <f>IFERROR(_xll.RtGet("DTSIMI1",R25,$U$3),"")</f>
        <v>#N/A Invalid source.</v>
      </c>
      <c r="V25" s="237" t="str">
        <f t="shared" si="2"/>
        <v/>
      </c>
      <c r="W25" s="213" t="e">
        <f>_xll.qlSimpleQuoteSetValue(S25,V25,Trigger)</f>
        <v>#VALUE!</v>
      </c>
      <c r="Y25" s="229" t="s">
        <v>234</v>
      </c>
      <c r="Z25" s="230" t="str">
        <f t="shared" si="18"/>
        <v>M6</v>
      </c>
      <c r="AA25" s="230" t="str">
        <f t="shared" si="11"/>
        <v>EUR_CURVE_FUT6M_M6</v>
      </c>
      <c r="AB25" s="231" t="e">
        <f>_xll.qlSimpleQuote(AA25,,,,Trigger)</f>
        <v>#NUM!</v>
      </c>
      <c r="AC25" s="235" t="str">
        <f>IFERROR(_xll.RtGet("DTSIMI1",AA25,$AC$3),"")</f>
        <v>#N/A Invalid source.</v>
      </c>
      <c r="AD25" s="235" t="str">
        <f>IFERROR(_xll.RtGet("DTSIMI1",AA25,$AD$3),"")</f>
        <v>#N/A Invalid source.</v>
      </c>
      <c r="AE25" s="235" t="str">
        <f t="shared" si="3"/>
        <v/>
      </c>
      <c r="AF25" s="261" t="e">
        <f>_xll.qlSimpleQuoteSetValue(AB25,AE25,Trigger)</f>
        <v>#VALUE!</v>
      </c>
      <c r="AH25" s="229" t="s">
        <v>234</v>
      </c>
      <c r="AI25" s="230" t="str">
        <f t="shared" si="19"/>
        <v>M6</v>
      </c>
      <c r="AJ25" s="230" t="str">
        <f t="shared" si="12"/>
        <v>EUR_CURVE_FUT12M_M6</v>
      </c>
      <c r="AK25" s="231" t="e">
        <f>_xll.qlSimpleQuote(AJ25,,,,Trigger)</f>
        <v>#NUM!</v>
      </c>
      <c r="AL25" s="237" t="str">
        <f>IFERROR(_xll.RtGet("DTSIMI1",AJ25,"ASK"),"")</f>
        <v>#N/A Invalid source.</v>
      </c>
      <c r="AM25" s="213" t="e">
        <f>_xll.qlSimpleQuoteSetValue(AK25,AL25,Trigger)</f>
        <v>#VALUE!</v>
      </c>
      <c r="AO25" s="229" t="s">
        <v>234</v>
      </c>
      <c r="AP25" s="230" t="str">
        <f>_xll.qlIMMNextCode(AP24)</f>
        <v>M6</v>
      </c>
      <c r="AQ25" s="230" t="str">
        <f t="shared" si="13"/>
        <v>EUR_CURVE_FUT3M_M6</v>
      </c>
      <c r="AR25" s="231" t="e">
        <v>#NUM!</v>
      </c>
      <c r="AS25" s="231" t="str">
        <f>IFERROR(_xll.RtGet("DTSIMI1",AQ25,$T$3),"")</f>
        <v>#N/A Invalid source.</v>
      </c>
      <c r="AT25" s="231" t="str">
        <f>IFERROR(_xll.RtGet("DTSIMI1",AQ25,$U$3),"")</f>
        <v>#N/A Invalid source.</v>
      </c>
      <c r="AU25" s="237" t="str">
        <f t="shared" si="14"/>
        <v/>
      </c>
      <c r="AV25" s="213"/>
      <c r="AW25" s="405"/>
      <c r="AY25" s="266">
        <f t="shared" si="20"/>
        <v>-2.5000000000000001E-4</v>
      </c>
      <c r="AZ25" s="266">
        <v>-2.5000000000000001E-4</v>
      </c>
    </row>
    <row r="26" spans="2:52" x14ac:dyDescent="0.2">
      <c r="B26" s="228"/>
      <c r="C26" s="229" t="str">
        <f t="shared" si="15"/>
        <v>U6</v>
      </c>
      <c r="D26" s="230"/>
      <c r="E26" s="230"/>
      <c r="F26" s="231"/>
      <c r="G26" s="199"/>
      <c r="H26" s="88" t="s">
        <v>197</v>
      </c>
      <c r="I26" s="229" t="str">
        <f t="shared" si="16"/>
        <v/>
      </c>
      <c r="J26" s="230" t="str">
        <f t="shared" si="17"/>
        <v>U6</v>
      </c>
      <c r="K26" s="230"/>
      <c r="L26" s="231"/>
      <c r="M26" s="235"/>
      <c r="N26" s="213"/>
      <c r="O26" s="88" t="s">
        <v>197</v>
      </c>
      <c r="P26" s="229" t="s">
        <v>234</v>
      </c>
      <c r="Q26" s="230" t="str">
        <f>_xll.qlIMMNextCode(Q25)</f>
        <v>U6</v>
      </c>
      <c r="R26" s="230" t="str">
        <f t="shared" si="10"/>
        <v>EUR_CURVE_FUT3M_U6</v>
      </c>
      <c r="S26" s="231" t="e">
        <f>_xll.qlSimpleQuote(R26,,,,Trigger)</f>
        <v>#NUM!</v>
      </c>
      <c r="T26" s="231" t="str">
        <f>IFERROR(_xll.RtGet("DTSIMI1",R26,$T$3),"")</f>
        <v>#N/A Invalid source.</v>
      </c>
      <c r="U26" s="231" t="str">
        <f>IFERROR(_xll.RtGet("DTSIMI1",R26,$U$3),"")</f>
        <v>#N/A Invalid source.</v>
      </c>
      <c r="V26" s="237" t="str">
        <f t="shared" si="2"/>
        <v/>
      </c>
      <c r="W26" s="213" t="e">
        <f>_xll.qlSimpleQuoteSetValue(S26,V26,Trigger)</f>
        <v>#VALUE!</v>
      </c>
      <c r="Y26" s="229" t="s">
        <v>234</v>
      </c>
      <c r="Z26" s="230" t="str">
        <f t="shared" si="18"/>
        <v>U6</v>
      </c>
      <c r="AA26" s="230" t="str">
        <f t="shared" si="11"/>
        <v>EUR_CURVE_FUT6M_U6</v>
      </c>
      <c r="AB26" s="231" t="e">
        <f>_xll.qlSimpleQuote(AA26,,,,Trigger)</f>
        <v>#NUM!</v>
      </c>
      <c r="AC26" s="235" t="str">
        <f>IFERROR(_xll.RtGet("DTSIMI1",AA26,$AC$3),"")</f>
        <v>#N/A Invalid source.</v>
      </c>
      <c r="AD26" s="235" t="str">
        <f>IFERROR(_xll.RtGet("DTSIMI1",AA26,$AD$3),"")</f>
        <v>#N/A Invalid source.</v>
      </c>
      <c r="AE26" s="235" t="str">
        <f t="shared" si="3"/>
        <v/>
      </c>
      <c r="AF26" s="261" t="e">
        <f>_xll.qlSimpleQuoteSetValue(AB26,AE26,Trigger)</f>
        <v>#VALUE!</v>
      </c>
      <c r="AH26" s="229" t="s">
        <v>234</v>
      </c>
      <c r="AI26" s="230" t="str">
        <f t="shared" si="19"/>
        <v>U6</v>
      </c>
      <c r="AJ26" s="230" t="str">
        <f t="shared" si="12"/>
        <v>EUR_CURVE_FUT12M_U6</v>
      </c>
      <c r="AK26" s="231" t="e">
        <f>_xll.qlSimpleQuote(AJ26,,,,Trigger)</f>
        <v>#NUM!</v>
      </c>
      <c r="AL26" s="237" t="str">
        <f>IFERROR(_xll.RtGet("DTSIMI1",AJ26,"ASK"),"")</f>
        <v>#N/A Invalid source.</v>
      </c>
      <c r="AM26" s="213" t="e">
        <f>_xll.qlSimpleQuoteSetValue(AK26,AL26,Trigger)</f>
        <v>#VALUE!</v>
      </c>
      <c r="AO26" s="229" t="s">
        <v>234</v>
      </c>
      <c r="AP26" s="230" t="str">
        <f>_xll.qlIMMNextCode(AP25)</f>
        <v>U6</v>
      </c>
      <c r="AQ26" s="230" t="str">
        <f t="shared" si="13"/>
        <v>EUR_CURVE_FUT3M_U6</v>
      </c>
      <c r="AR26" s="231" t="e">
        <v>#NUM!</v>
      </c>
      <c r="AS26" s="231" t="str">
        <f>IFERROR(_xll.RtGet("DTSIMI1",AQ26,$T$3),"")</f>
        <v>#N/A Invalid source.</v>
      </c>
      <c r="AT26" s="231" t="str">
        <f>IFERROR(_xll.RtGet("DTSIMI1",AQ26,$U$3),"")</f>
        <v>#N/A Invalid source.</v>
      </c>
      <c r="AU26" s="237" t="str">
        <f t="shared" si="14"/>
        <v/>
      </c>
      <c r="AV26" s="213"/>
      <c r="AW26" s="405"/>
      <c r="AY26" s="266">
        <f t="shared" si="20"/>
        <v>0</v>
      </c>
      <c r="AZ26" s="266">
        <v>0</v>
      </c>
    </row>
    <row r="27" spans="2:52" x14ac:dyDescent="0.2">
      <c r="B27" s="228"/>
      <c r="C27" s="229" t="str">
        <f t="shared" si="15"/>
        <v>Z6</v>
      </c>
      <c r="D27" s="230"/>
      <c r="E27" s="230"/>
      <c r="F27" s="231"/>
      <c r="G27" s="199"/>
      <c r="H27" s="88" t="s">
        <v>197</v>
      </c>
      <c r="I27" s="229" t="str">
        <f t="shared" si="16"/>
        <v/>
      </c>
      <c r="J27" s="230" t="str">
        <f t="shared" si="17"/>
        <v>Z6</v>
      </c>
      <c r="K27" s="230"/>
      <c r="L27" s="231"/>
      <c r="M27" s="235"/>
      <c r="N27" s="213"/>
      <c r="O27" s="88" t="s">
        <v>197</v>
      </c>
      <c r="P27" s="229" t="s">
        <v>234</v>
      </c>
      <c r="Q27" s="230" t="str">
        <f>_xll.qlIMMNextCode(Q26)</f>
        <v>Z6</v>
      </c>
      <c r="R27" s="230" t="str">
        <f t="shared" si="10"/>
        <v>EUR_CURVE_FUT3M_Z6</v>
      </c>
      <c r="S27" s="231" t="e">
        <f>_xll.qlSimpleQuote(R27,,,,Trigger)</f>
        <v>#NUM!</v>
      </c>
      <c r="T27" s="231" t="str">
        <f>IFERROR(_xll.RtGet("DTSIMI1",R27,$T$3),"")</f>
        <v>#N/A Invalid source.</v>
      </c>
      <c r="U27" s="231" t="str">
        <f>IFERROR(_xll.RtGet("DTSIMI1",R27,$U$3),"")</f>
        <v>#N/A Invalid source.</v>
      </c>
      <c r="V27" s="237" t="str">
        <f t="shared" si="2"/>
        <v/>
      </c>
      <c r="W27" s="213" t="e">
        <f>_xll.qlSimpleQuoteSetValue(S27,V27,Trigger)</f>
        <v>#VALUE!</v>
      </c>
      <c r="Y27" s="229" t="s">
        <v>234</v>
      </c>
      <c r="Z27" s="230" t="str">
        <f t="shared" si="18"/>
        <v>Z6</v>
      </c>
      <c r="AA27" s="230" t="str">
        <f t="shared" si="11"/>
        <v>EUR_CURVE_FUT6M_Z6</v>
      </c>
      <c r="AB27" s="231" t="e">
        <f>_xll.qlSimpleQuote(AA27,,,,Trigger)</f>
        <v>#NUM!</v>
      </c>
      <c r="AC27" s="235" t="str">
        <f>IFERROR(_xll.RtGet("DTSIMI1",AA27,$AC$3),"")</f>
        <v>#N/A Invalid source.</v>
      </c>
      <c r="AD27" s="235" t="str">
        <f>IFERROR(_xll.RtGet("DTSIMI1",AA27,$AD$3),"")</f>
        <v>#N/A Invalid source.</v>
      </c>
      <c r="AE27" s="235" t="str">
        <f t="shared" si="3"/>
        <v/>
      </c>
      <c r="AF27" s="261" t="e">
        <f>_xll.qlSimpleQuoteSetValue(AB27,AE27,Trigger)</f>
        <v>#VALUE!</v>
      </c>
      <c r="AH27" s="229" t="s">
        <v>234</v>
      </c>
      <c r="AI27" s="230" t="str">
        <f t="shared" si="19"/>
        <v>Z6</v>
      </c>
      <c r="AJ27" s="230" t="str">
        <f t="shared" si="12"/>
        <v>EUR_CURVE_FUT12M_Z6</v>
      </c>
      <c r="AK27" s="231" t="e">
        <f>_xll.qlSimpleQuote(AJ27,,,,Trigger)</f>
        <v>#NUM!</v>
      </c>
      <c r="AL27" s="237" t="str">
        <f>IFERROR(_xll.RtGet("DTSIMI1",AJ27,"ASK"),"")</f>
        <v>#N/A Invalid source.</v>
      </c>
      <c r="AM27" s="213" t="e">
        <f>_xll.qlSimpleQuoteSetValue(AK27,AL27,Trigger)</f>
        <v>#VALUE!</v>
      </c>
      <c r="AO27" s="229" t="s">
        <v>234</v>
      </c>
      <c r="AP27" s="230" t="str">
        <f>_xll.qlIMMNextCode(AP26)</f>
        <v>Z6</v>
      </c>
      <c r="AQ27" s="230" t="str">
        <f t="shared" si="13"/>
        <v>EUR_CURVE_FUT3M_Z6</v>
      </c>
      <c r="AR27" s="231" t="e">
        <v>#NUM!</v>
      </c>
      <c r="AS27" s="231" t="str">
        <f>IFERROR(_xll.RtGet("DTSIMI1",AQ27,$T$3),"")</f>
        <v>#N/A Invalid source.</v>
      </c>
      <c r="AT27" s="231" t="str">
        <f>IFERROR(_xll.RtGet("DTSIMI1",AQ27,$U$3),"")</f>
        <v>#N/A Invalid source.</v>
      </c>
      <c r="AU27" s="237" t="str">
        <f t="shared" si="14"/>
        <v/>
      </c>
      <c r="AV27" s="213"/>
      <c r="AW27" s="405"/>
      <c r="AY27" s="266">
        <f t="shared" si="20"/>
        <v>0</v>
      </c>
      <c r="AZ27" s="266">
        <v>0</v>
      </c>
    </row>
    <row r="28" spans="2:52" x14ac:dyDescent="0.2">
      <c r="B28" s="228"/>
      <c r="C28" s="232" t="str">
        <f t="shared" si="15"/>
        <v>H7</v>
      </c>
      <c r="D28" s="233"/>
      <c r="E28" s="233"/>
      <c r="F28" s="234"/>
      <c r="G28" s="201"/>
      <c r="H28" s="88" t="s">
        <v>197</v>
      </c>
      <c r="I28" s="232" t="str">
        <f t="shared" si="16"/>
        <v/>
      </c>
      <c r="J28" s="233" t="str">
        <f t="shared" si="17"/>
        <v>H7</v>
      </c>
      <c r="K28" s="233"/>
      <c r="L28" s="234"/>
      <c r="M28" s="236"/>
      <c r="N28" s="214"/>
      <c r="O28" s="89" t="s">
        <v>197</v>
      </c>
      <c r="P28" s="232" t="s">
        <v>234</v>
      </c>
      <c r="Q28" s="233" t="str">
        <f>_xll.qlIMMNextCode(Q27)</f>
        <v>H7</v>
      </c>
      <c r="R28" s="233" t="str">
        <f t="shared" si="10"/>
        <v>EUR_CURVE_FUT3M_H7</v>
      </c>
      <c r="S28" s="234" t="e">
        <f>_xll.qlSimpleQuote(R28,,,,Trigger)</f>
        <v>#NUM!</v>
      </c>
      <c r="T28" s="234" t="str">
        <f>IFERROR(_xll.RtGet("DTSIMI1",R28,$T$3),"")</f>
        <v>#N/A Invalid source.</v>
      </c>
      <c r="U28" s="234" t="str">
        <f>IFERROR(_xll.RtGet("DTSIMI1",R28,$U$3),"")</f>
        <v>#N/A Invalid source.</v>
      </c>
      <c r="V28" s="238" t="str">
        <f t="shared" si="2"/>
        <v/>
      </c>
      <c r="W28" s="214" t="e">
        <f>_xll.qlSimpleQuoteSetValue(S28,V28,Trigger)</f>
        <v>#VALUE!</v>
      </c>
      <c r="Y28" s="232" t="s">
        <v>234</v>
      </c>
      <c r="Z28" s="233" t="str">
        <f t="shared" si="18"/>
        <v>H7</v>
      </c>
      <c r="AA28" s="233" t="str">
        <f t="shared" si="11"/>
        <v>EUR_CURVE_FUT6M_H7</v>
      </c>
      <c r="AB28" s="234" t="e">
        <f>_xll.qlSimpleQuote(AA28,,,,Trigger)</f>
        <v>#NUM!</v>
      </c>
      <c r="AC28" s="236" t="str">
        <f>IFERROR(_xll.RtGet("DTSIMI1",AA28,$AC$3),"")</f>
        <v>#N/A Invalid source.</v>
      </c>
      <c r="AD28" s="236" t="str">
        <f>IFERROR(_xll.RtGet("DTSIMI1",AA28,$AD$3),"")</f>
        <v>#N/A Invalid source.</v>
      </c>
      <c r="AE28" s="236" t="str">
        <f t="shared" si="3"/>
        <v/>
      </c>
      <c r="AF28" s="262" t="e">
        <f>_xll.qlSimpleQuoteSetValue(AB28,AE28,Trigger)</f>
        <v>#VALUE!</v>
      </c>
      <c r="AH28" s="232" t="s">
        <v>234</v>
      </c>
      <c r="AI28" s="233" t="str">
        <f t="shared" si="19"/>
        <v>H7</v>
      </c>
      <c r="AJ28" s="233" t="str">
        <f t="shared" si="12"/>
        <v>EUR_CURVE_FUT12M_H7</v>
      </c>
      <c r="AK28" s="234" t="e">
        <f>_xll.qlSimpleQuote(AJ28,,,,Trigger)</f>
        <v>#NUM!</v>
      </c>
      <c r="AL28" s="238" t="str">
        <f>IFERROR(_xll.RtGet("DTSIMI1",AJ28,"ASK"),"")</f>
        <v>#N/A Invalid source.</v>
      </c>
      <c r="AM28" s="214" t="e">
        <f>_xll.qlSimpleQuoteSetValue(AK28,AL28,Trigger)</f>
        <v>#VALUE!</v>
      </c>
      <c r="AO28" s="232" t="s">
        <v>234</v>
      </c>
      <c r="AP28" s="233" t="str">
        <f>_xll.qlIMMNextCode(AP27)</f>
        <v>H7</v>
      </c>
      <c r="AQ28" s="233" t="str">
        <f t="shared" si="13"/>
        <v>EUR_CURVE_FUT3M_H7</v>
      </c>
      <c r="AR28" s="234" t="e">
        <v>#NUM!</v>
      </c>
      <c r="AS28" s="234" t="str">
        <f>IFERROR(_xll.RtGet("DTSIMI1",AQ28,$T$3),"")</f>
        <v>#N/A Invalid source.</v>
      </c>
      <c r="AT28" s="234" t="str">
        <f>IFERROR(_xll.RtGet("DTSIMI1",AQ28,$U$3),"")</f>
        <v>#N/A Invalid source.</v>
      </c>
      <c r="AU28" s="238" t="str">
        <f t="shared" si="14"/>
        <v/>
      </c>
      <c r="AV28" s="214"/>
      <c r="AW28" s="405"/>
      <c r="AY28" s="267">
        <f t="shared" si="20"/>
        <v>1.75E-3</v>
      </c>
      <c r="AZ28" s="267">
        <v>1.75E-3</v>
      </c>
    </row>
    <row r="29" spans="2:52" x14ac:dyDescent="0.2">
      <c r="B29" s="98" t="str">
        <f>IF(F29="","","Dp")</f>
        <v/>
      </c>
      <c r="C29" s="184" t="s">
        <v>46</v>
      </c>
      <c r="D29" s="185" t="str">
        <f t="shared" ref="D29:D60" si="21">Currency&amp;"OISDDS"&amp;C29</f>
        <v>EUROISDDS1Y</v>
      </c>
      <c r="E29" s="185" t="e">
        <f>_xll.qlSimpleQuote(D29,,,,Trigger)</f>
        <v>#NUM!</v>
      </c>
      <c r="F29" s="107" t="str">
        <f>IFERROR(_xll.RtGet("DTSIMI1",D29,"ask")/100,"")</f>
        <v/>
      </c>
      <c r="G29" s="60" t="e">
        <f>_xll.qlSimpleQuoteSetValue(E29,F29,Trigger)</f>
        <v>#VALUE!</v>
      </c>
      <c r="H29" s="89" t="s">
        <v>197</v>
      </c>
      <c r="I29" s="184"/>
      <c r="J29" s="185" t="s">
        <v>46</v>
      </c>
      <c r="K29" s="185" t="str">
        <f>Currency&amp;"YC"&amp;$I$2&amp;"_AB1E_"&amp;J29</f>
        <v>EURYC1M_AB1E_1Y</v>
      </c>
      <c r="L29" s="107" t="e">
        <f>_xll.qlSimpleQuote(K29,,,,Trigger)</f>
        <v>#NUM!</v>
      </c>
      <c r="M29" s="107" t="str">
        <f>IFERROR(_xll.RtGet("DTSIMI1",K29,"ASK")/100,"")</f>
        <v/>
      </c>
      <c r="N29" s="176" t="e">
        <f>_xll.qlSimpleQuoteSetValue(L29,M29,Trigger)</f>
        <v>#VALUE!</v>
      </c>
      <c r="O29" s="89" t="s">
        <v>197</v>
      </c>
      <c r="P29" s="184"/>
      <c r="Q29" s="185" t="s">
        <v>46</v>
      </c>
      <c r="R29" s="185" t="str">
        <f>Currency&amp;"_CURVE_"&amp;$P$2&amp;"_"&amp;Q29</f>
        <v>EUR_CURVE_3M_1Y</v>
      </c>
      <c r="S29" s="107" t="e">
        <f>_xll.qlSimpleQuote(R29,,,,Trigger)</f>
        <v>#NUM!</v>
      </c>
      <c r="T29" s="107" t="str">
        <f>IFERROR(_xll.RtGet("DTSIMI1",R29,$T$3)/100,"")</f>
        <v/>
      </c>
      <c r="U29" s="107" t="str">
        <f>IFERROR(_xll.RtGet("DTSIMI1",R29,$U$3)/100,"")</f>
        <v/>
      </c>
      <c r="V29" s="107" t="str">
        <f t="shared" si="2"/>
        <v/>
      </c>
      <c r="W29" s="176" t="e">
        <f>_xll.qlSimpleQuoteSetValue(S29,V29,Trigger)</f>
        <v>#VALUE!</v>
      </c>
      <c r="X29" s="89"/>
      <c r="Y29" s="184"/>
      <c r="Z29" s="185" t="s">
        <v>46</v>
      </c>
      <c r="AA29" s="185" t="str">
        <f>Currency&amp;"AB6R"&amp;Z29&amp;"="</f>
        <v>EURAB6R1Y=</v>
      </c>
      <c r="AB29" s="107" t="e">
        <f>_xll.qlSimpleQuote(AA29,,,,Trigger)</f>
        <v>#NUM!</v>
      </c>
      <c r="AC29" s="107" t="str">
        <f>IFERROR(_xll.RtGet("DTSIMI1",AA29,$AC$3)/100,"")</f>
        <v/>
      </c>
      <c r="AD29" s="107" t="str">
        <f>IFERROR(_xll.RtGet("DTSIMI1",AA29,$AD$3)/100,"")</f>
        <v/>
      </c>
      <c r="AE29" s="107" t="str">
        <f t="shared" si="3"/>
        <v/>
      </c>
      <c r="AF29" s="107" t="e">
        <f>_xll.qlSimpleQuoteSetValue(AB29,AE29,Trigger)</f>
        <v>#VALUE!</v>
      </c>
      <c r="AG29" s="89"/>
      <c r="AH29" s="184"/>
      <c r="AI29" s="185" t="s">
        <v>46</v>
      </c>
      <c r="AJ29" s="185" t="str">
        <f>Currency&amp;"_CURVE_"&amp;$AH$2&amp;"_"&amp;AI29</f>
        <v>EUR_CURVE_12M_1Y</v>
      </c>
      <c r="AK29" s="107" t="e">
        <f>_xll.qlSimpleQuote(AJ29,,,,Trigger)</f>
        <v>#NUM!</v>
      </c>
      <c r="AL29" s="107" t="str">
        <f>IFERROR(_xll.RtGet("DTSIMI1",AJ29,"ASK")/100,"")</f>
        <v/>
      </c>
      <c r="AM29" s="176" t="e">
        <f>_xll.qlSimpleQuoteSetValue(AK29,AL29,Trigger)</f>
        <v>#VALUE!</v>
      </c>
      <c r="AO29" s="184" t="str">
        <f t="shared" ref="AO29:AO92" si="22">IF(ISBLANK(AP29),"","SW")</f>
        <v>SW</v>
      </c>
      <c r="AP29" s="185" t="s">
        <v>46</v>
      </c>
      <c r="AQ29" s="185" t="str">
        <f>Currency&amp;"AB6R"&amp;AP29&amp;"="</f>
        <v>EURAB6R1Y=</v>
      </c>
      <c r="AR29" s="107" t="e">
        <f>AB29</f>
        <v>#NUM!</v>
      </c>
      <c r="AS29" s="107" t="str">
        <f>IFERROR(_xll.RtGet("DTSIMI1",AQ29,$AC$3)/100,"")</f>
        <v/>
      </c>
      <c r="AT29" s="107" t="str">
        <f>IFERROR(_xll.RtGet("DTSIMI1",AQ29,$AD$3)/100,"")</f>
        <v/>
      </c>
      <c r="AU29" s="107" t="str">
        <f t="shared" si="4"/>
        <v/>
      </c>
      <c r="AV29" s="107"/>
      <c r="AW29" s="163"/>
    </row>
    <row r="30" spans="2:52" x14ac:dyDescent="0.2">
      <c r="B30" s="100" t="str">
        <f t="shared" ref="B30:B93" si="23">IF(F30="","","Dp")</f>
        <v/>
      </c>
      <c r="C30" s="184" t="s">
        <v>140</v>
      </c>
      <c r="D30" s="185" t="str">
        <f t="shared" si="21"/>
        <v>EUROISDDS13M</v>
      </c>
      <c r="E30" s="185" t="e">
        <f>_xll.qlSimpleQuote(D30,,,,Trigger)</f>
        <v>#NUM!</v>
      </c>
      <c r="F30" s="107" t="str">
        <f>IFERROR(_xll.RtGet("DTSIMI1",D30,"ask")/100,"")</f>
        <v/>
      </c>
      <c r="G30" s="107" t="e">
        <f>_xll.qlSimpleQuoteSetValue(E30,F30,Trigger)</f>
        <v>#VALUE!</v>
      </c>
      <c r="H30" s="89" t="s">
        <v>197</v>
      </c>
      <c r="I30" s="184" t="str">
        <f t="shared" ref="I30:I92" si="24">IF(ISBLANK(J30),"","SW")</f>
        <v/>
      </c>
      <c r="J30" s="185"/>
      <c r="K30" s="185"/>
      <c r="L30" s="107"/>
      <c r="M30" s="107"/>
      <c r="N30" s="186"/>
      <c r="O30" s="88" t="s">
        <v>197</v>
      </c>
      <c r="P30" s="184" t="str">
        <f t="shared" ref="P30:P92" si="25">IF(ISBLANK(Q30),"","SW")</f>
        <v/>
      </c>
      <c r="Q30" s="185"/>
      <c r="R30" s="185"/>
      <c r="S30" s="107"/>
      <c r="T30" s="107" t="str">
        <f>IFERROR(_xll.RtGet("DTSIMI1",R30,$T$3)/100,"")</f>
        <v/>
      </c>
      <c r="U30" s="107" t="str">
        <f>IFERROR(_xll.RtGet("DTSIMI1",R30,$U$3)/100,"")</f>
        <v/>
      </c>
      <c r="V30" s="107" t="str">
        <f t="shared" si="2"/>
        <v/>
      </c>
      <c r="W30" s="186"/>
      <c r="X30" s="89"/>
      <c r="Y30" s="184" t="str">
        <f t="shared" ref="Y30:Y92" si="26">IF(ISBLANK(Z30),"","SW")</f>
        <v/>
      </c>
      <c r="Z30" s="185"/>
      <c r="AA30" s="185"/>
      <c r="AB30" s="107"/>
      <c r="AC30" s="107" t="str">
        <f>IFERROR(_xll.RtGet("DTSIMI1",AA30,$AC$3)/100,"")</f>
        <v/>
      </c>
      <c r="AD30" s="107" t="str">
        <f>IFERROR(_xll.RtGet("DTSIMI1",AA30,$AD$3)/100,"")</f>
        <v/>
      </c>
      <c r="AE30" s="107" t="str">
        <f t="shared" si="3"/>
        <v/>
      </c>
      <c r="AF30" s="107"/>
      <c r="AG30" s="89"/>
      <c r="AH30" s="184"/>
      <c r="AI30" s="185"/>
      <c r="AJ30" s="185"/>
      <c r="AK30" s="107"/>
      <c r="AL30" s="107"/>
      <c r="AM30" s="183"/>
      <c r="AO30" s="184" t="str">
        <f t="shared" si="22"/>
        <v/>
      </c>
      <c r="AP30" s="185"/>
      <c r="AQ30" s="185"/>
      <c r="AR30" s="107"/>
      <c r="AS30" s="107" t="str">
        <f>IFERROR(_xll.RtGet("DTSIMI1",AQ30,$AC$3)/100,"")</f>
        <v/>
      </c>
      <c r="AT30" s="107" t="str">
        <f>IFERROR(_xll.RtGet("DTSIMI1",AQ30,$AD$3)/100,"")</f>
        <v/>
      </c>
      <c r="AU30" s="107" t="str">
        <f t="shared" si="4"/>
        <v/>
      </c>
      <c r="AV30" s="107"/>
      <c r="AW30" s="163"/>
    </row>
    <row r="31" spans="2:52" x14ac:dyDescent="0.2">
      <c r="B31" s="100" t="str">
        <f t="shared" si="23"/>
        <v/>
      </c>
      <c r="C31" s="184" t="s">
        <v>141</v>
      </c>
      <c r="D31" s="185" t="str">
        <f t="shared" si="21"/>
        <v>EUROISDDS14M</v>
      </c>
      <c r="E31" s="185" t="e">
        <f>_xll.qlSimpleQuote(D31,,,,Trigger)</f>
        <v>#NUM!</v>
      </c>
      <c r="F31" s="107" t="str">
        <f>IFERROR(_xll.RtGet("DTSIMI1",D31,"ask")/100,"")</f>
        <v/>
      </c>
      <c r="G31" s="107" t="e">
        <f>_xll.qlSimpleQuoteSetValue(E31,F31,Trigger)</f>
        <v>#VALUE!</v>
      </c>
      <c r="H31" s="89"/>
      <c r="I31" s="184" t="str">
        <f t="shared" si="24"/>
        <v/>
      </c>
      <c r="J31" s="185"/>
      <c r="K31" s="185"/>
      <c r="L31" s="107"/>
      <c r="M31" s="107"/>
      <c r="N31" s="186"/>
      <c r="O31" s="89"/>
      <c r="P31" s="184" t="str">
        <f t="shared" si="25"/>
        <v/>
      </c>
      <c r="Q31" s="185"/>
      <c r="R31" s="185"/>
      <c r="S31" s="107"/>
      <c r="T31" s="107" t="str">
        <f>IFERROR(_xll.RtGet("DTSIMI1",R31,$T$3)/100,"")</f>
        <v/>
      </c>
      <c r="U31" s="107" t="str">
        <f>IFERROR(_xll.RtGet("DTSIMI1",R31,$U$3)/100,"")</f>
        <v/>
      </c>
      <c r="V31" s="107" t="str">
        <f t="shared" si="2"/>
        <v/>
      </c>
      <c r="W31" s="186"/>
      <c r="X31" s="87"/>
      <c r="Y31" s="184" t="str">
        <f t="shared" si="26"/>
        <v/>
      </c>
      <c r="Z31" s="185"/>
      <c r="AA31" s="185"/>
      <c r="AB31" s="107"/>
      <c r="AC31" s="107" t="str">
        <f>IFERROR(_xll.RtGet("DTSIMI1",AA31,$AC$3)/100,"")</f>
        <v/>
      </c>
      <c r="AD31" s="107" t="str">
        <f>IFERROR(_xll.RtGet("DTSIMI1",AA31,$AD$3)/100,"")</f>
        <v/>
      </c>
      <c r="AE31" s="107" t="str">
        <f t="shared" si="3"/>
        <v/>
      </c>
      <c r="AF31" s="107"/>
      <c r="AG31" s="89"/>
      <c r="AH31" s="184"/>
      <c r="AI31" s="185"/>
      <c r="AJ31" s="185"/>
      <c r="AK31" s="107"/>
      <c r="AL31" s="107"/>
      <c r="AM31" s="186"/>
      <c r="AO31" s="184"/>
      <c r="AP31" s="185"/>
      <c r="AQ31" s="185"/>
      <c r="AR31" s="107"/>
      <c r="AS31" s="107" t="str">
        <f>IFERROR(_xll.RtGet("DTSIMI1",AQ31,$AC$3)/100,"")</f>
        <v/>
      </c>
      <c r="AT31" s="107" t="str">
        <f>IFERROR(_xll.RtGet("DTSIMI1",AQ31,$AD$3)/100,"")</f>
        <v/>
      </c>
      <c r="AU31" s="107" t="str">
        <f t="shared" si="4"/>
        <v/>
      </c>
      <c r="AV31" s="107"/>
      <c r="AW31" s="163"/>
    </row>
    <row r="32" spans="2:52" x14ac:dyDescent="0.2">
      <c r="B32" s="100" t="str">
        <f t="shared" si="23"/>
        <v/>
      </c>
      <c r="C32" s="184" t="s">
        <v>142</v>
      </c>
      <c r="D32" s="185" t="str">
        <f t="shared" si="21"/>
        <v>EUROISDDS15M</v>
      </c>
      <c r="E32" s="185" t="e">
        <f>_xll.qlSimpleQuote(D32,,,,Trigger)</f>
        <v>#NUM!</v>
      </c>
      <c r="F32" s="107" t="str">
        <f>IFERROR(_xll.RtGet("DTSIMI1",D32,"ask")/100,"")</f>
        <v/>
      </c>
      <c r="G32" s="107" t="e">
        <f>_xll.qlSimpleQuoteSetValue(E32,F32,Trigger)</f>
        <v>#VALUE!</v>
      </c>
      <c r="H32" s="89"/>
      <c r="I32" s="184" t="str">
        <f t="shared" si="24"/>
        <v>SW</v>
      </c>
      <c r="J32" s="185" t="s">
        <v>155</v>
      </c>
      <c r="K32" s="185" t="str">
        <f>Currency&amp;"YC"&amp;$I$2&amp;"_AB1E_"&amp;J32</f>
        <v>EURYC1M_AB1E_1Y3M</v>
      </c>
      <c r="L32" s="107" t="e">
        <f>_xll.qlSimpleQuote(K32,,,,Trigger)</f>
        <v>#NUM!</v>
      </c>
      <c r="M32" s="107" t="str">
        <f>IFERROR(_xll.RtGet("DTSIMI1",K32,"ASK")/100,"")</f>
        <v/>
      </c>
      <c r="N32" s="186" t="e">
        <f>_xll.qlSimpleQuoteSetValue(L32,M32,Trigger)</f>
        <v>#VALUE!</v>
      </c>
      <c r="O32" s="89"/>
      <c r="P32" s="184"/>
      <c r="Q32" s="185"/>
      <c r="R32" s="185"/>
      <c r="S32" s="107"/>
      <c r="T32" s="107"/>
      <c r="U32" s="107"/>
      <c r="V32" s="107"/>
      <c r="W32" s="186"/>
      <c r="X32" s="87"/>
      <c r="Y32" s="184" t="str">
        <f t="shared" si="26"/>
        <v/>
      </c>
      <c r="Z32" s="185"/>
      <c r="AA32" s="185"/>
      <c r="AB32" s="107"/>
      <c r="AC32" s="107" t="str">
        <f>IFERROR(_xll.RtGet("DTSIMI1",AA32,$AC$3)/100,"")</f>
        <v/>
      </c>
      <c r="AD32" s="107" t="str">
        <f>IFERROR(_xll.RtGet("DTSIMI1",AA32,$AD$3)/100,"")</f>
        <v/>
      </c>
      <c r="AE32" s="107" t="str">
        <f t="shared" si="3"/>
        <v/>
      </c>
      <c r="AF32" s="107"/>
      <c r="AG32" s="89"/>
      <c r="AH32" s="184"/>
      <c r="AI32" s="185"/>
      <c r="AJ32" s="185"/>
      <c r="AK32" s="107"/>
      <c r="AL32" s="107"/>
      <c r="AM32" s="186"/>
      <c r="AO32" s="184"/>
      <c r="AP32" s="185" t="s">
        <v>155</v>
      </c>
      <c r="AQ32" s="185" t="str">
        <f>Currency&amp;"AB6R"&amp;AP32&amp;"="</f>
        <v>EURAB6R1Y3M=</v>
      </c>
      <c r="AR32" s="107">
        <f t="shared" ref="AR32:AR93" si="27">AB32</f>
        <v>0</v>
      </c>
      <c r="AS32" s="107" t="str">
        <f>IFERROR(_xll.RtGet("DTSIMI1",AQ32,$AC$3)/100,"")</f>
        <v/>
      </c>
      <c r="AT32" s="107" t="str">
        <f>IFERROR(_xll.RtGet("DTSIMI1",AQ32,$AD$3)/100,"")</f>
        <v/>
      </c>
      <c r="AU32" s="107" t="str">
        <f t="shared" si="4"/>
        <v/>
      </c>
      <c r="AV32" s="107"/>
      <c r="AW32" s="163"/>
    </row>
    <row r="33" spans="2:49" x14ac:dyDescent="0.2">
      <c r="B33" s="100" t="str">
        <f t="shared" si="23"/>
        <v/>
      </c>
      <c r="C33" s="184" t="s">
        <v>143</v>
      </c>
      <c r="D33" s="185" t="str">
        <f t="shared" si="21"/>
        <v>EUROISDDS16M</v>
      </c>
      <c r="E33" s="185" t="e">
        <f>_xll.qlSimpleQuote(D33,,,,Trigger)</f>
        <v>#NUM!</v>
      </c>
      <c r="F33" s="107" t="str">
        <f>IFERROR(_xll.RtGet("DTSIMI1",D33,"ask")/100,"")</f>
        <v/>
      </c>
      <c r="G33" s="107" t="e">
        <f>_xll.qlSimpleQuoteSetValue(E33,F33,Trigger)</f>
        <v>#VALUE!</v>
      </c>
      <c r="H33" s="89"/>
      <c r="I33" s="184" t="str">
        <f t="shared" si="24"/>
        <v/>
      </c>
      <c r="J33" s="185"/>
      <c r="K33" s="185"/>
      <c r="L33" s="107"/>
      <c r="M33" s="107"/>
      <c r="N33" s="186"/>
      <c r="O33" s="89"/>
      <c r="P33" s="184"/>
      <c r="Q33" s="185"/>
      <c r="R33" s="185"/>
      <c r="S33" s="107"/>
      <c r="T33" s="107"/>
      <c r="U33" s="107"/>
      <c r="V33" s="107"/>
      <c r="W33" s="186"/>
      <c r="X33" s="87"/>
      <c r="Y33" s="184" t="str">
        <f t="shared" si="26"/>
        <v/>
      </c>
      <c r="Z33" s="185"/>
      <c r="AA33" s="185"/>
      <c r="AB33" s="107"/>
      <c r="AC33" s="107" t="str">
        <f>IFERROR(_xll.RtGet("DTSIMI1",AA33,$AC$3)/100,"")</f>
        <v/>
      </c>
      <c r="AD33" s="107" t="str">
        <f>IFERROR(_xll.RtGet("DTSIMI1",AA33,$AD$3)/100,"")</f>
        <v/>
      </c>
      <c r="AE33" s="107" t="str">
        <f t="shared" si="3"/>
        <v/>
      </c>
      <c r="AF33" s="107"/>
      <c r="AG33" s="89"/>
      <c r="AH33" s="184"/>
      <c r="AI33" s="185"/>
      <c r="AJ33" s="185"/>
      <c r="AK33" s="107"/>
      <c r="AL33" s="107"/>
      <c r="AM33" s="186"/>
      <c r="AO33" s="184"/>
      <c r="AP33" s="185"/>
      <c r="AQ33" s="185"/>
      <c r="AR33" s="107"/>
      <c r="AS33" s="107" t="str">
        <f>IFERROR(_xll.RtGet("DTSIMI1",AQ33,$AC$3)/100,"")</f>
        <v/>
      </c>
      <c r="AT33" s="107" t="str">
        <f>IFERROR(_xll.RtGet("DTSIMI1",AQ33,$AD$3)/100,"")</f>
        <v/>
      </c>
      <c r="AU33" s="107" t="str">
        <f t="shared" si="4"/>
        <v/>
      </c>
      <c r="AV33" s="107"/>
      <c r="AW33" s="163"/>
    </row>
    <row r="34" spans="2:49" x14ac:dyDescent="0.2">
      <c r="B34" s="100" t="str">
        <f t="shared" si="23"/>
        <v/>
      </c>
      <c r="C34" s="184" t="s">
        <v>144</v>
      </c>
      <c r="D34" s="185" t="str">
        <f t="shared" si="21"/>
        <v>EUROISDDS17M</v>
      </c>
      <c r="E34" s="185" t="e">
        <f>_xll.qlSimpleQuote(D34,,,,Trigger)</f>
        <v>#NUM!</v>
      </c>
      <c r="F34" s="107" t="str">
        <f>IFERROR(_xll.RtGet("DTSIMI1",D34,"ask")/100,"")</f>
        <v/>
      </c>
      <c r="G34" s="107" t="e">
        <f>_xll.qlSimpleQuoteSetValue(E34,F34,Trigger)</f>
        <v>#VALUE!</v>
      </c>
      <c r="H34" s="89"/>
      <c r="I34" s="184" t="str">
        <f t="shared" si="24"/>
        <v/>
      </c>
      <c r="J34" s="185"/>
      <c r="K34" s="185"/>
      <c r="L34" s="107"/>
      <c r="M34" s="107"/>
      <c r="N34" s="186"/>
      <c r="O34" s="89"/>
      <c r="P34" s="184"/>
      <c r="Q34" s="185"/>
      <c r="R34" s="185"/>
      <c r="S34" s="107"/>
      <c r="T34" s="107"/>
      <c r="U34" s="107"/>
      <c r="V34" s="107"/>
      <c r="W34" s="186"/>
      <c r="X34" s="87"/>
      <c r="Y34" s="184" t="str">
        <f t="shared" si="26"/>
        <v/>
      </c>
      <c r="Z34" s="185"/>
      <c r="AA34" s="185"/>
      <c r="AB34" s="107"/>
      <c r="AC34" s="107" t="str">
        <f>IFERROR(_xll.RtGet("DTSIMI1",AA34,$AC$3)/100,"")</f>
        <v/>
      </c>
      <c r="AD34" s="107" t="str">
        <f>IFERROR(_xll.RtGet("DTSIMI1",AA34,$AD$3)/100,"")</f>
        <v/>
      </c>
      <c r="AE34" s="107" t="str">
        <f t="shared" si="3"/>
        <v/>
      </c>
      <c r="AF34" s="107"/>
      <c r="AG34" s="89"/>
      <c r="AH34" s="184"/>
      <c r="AI34" s="185"/>
      <c r="AJ34" s="185"/>
      <c r="AK34" s="107"/>
      <c r="AL34" s="107"/>
      <c r="AM34" s="186"/>
      <c r="AO34" s="184"/>
      <c r="AP34" s="185"/>
      <c r="AQ34" s="185"/>
      <c r="AR34" s="107"/>
      <c r="AS34" s="107" t="str">
        <f>IFERROR(_xll.RtGet("DTSIMI1",AQ34,$AC$3)/100,"")</f>
        <v/>
      </c>
      <c r="AT34" s="107" t="str">
        <f>IFERROR(_xll.RtGet("DTSIMI1",AQ34,$AD$3)/100,"")</f>
        <v/>
      </c>
      <c r="AU34" s="107" t="str">
        <f t="shared" si="4"/>
        <v/>
      </c>
      <c r="AV34" s="107"/>
      <c r="AW34" s="163"/>
    </row>
    <row r="35" spans="2:49" x14ac:dyDescent="0.2">
      <c r="B35" s="100" t="str">
        <f t="shared" si="23"/>
        <v/>
      </c>
      <c r="C35" s="184" t="s">
        <v>145</v>
      </c>
      <c r="D35" s="185" t="str">
        <f t="shared" si="21"/>
        <v>EUROISDDS18M</v>
      </c>
      <c r="E35" s="185" t="e">
        <f>_xll.qlSimpleQuote(D35,,,,Trigger)</f>
        <v>#NUM!</v>
      </c>
      <c r="F35" s="107" t="str">
        <f>IFERROR(_xll.RtGet("DTSIMI1",D35,"ask")/100,"")</f>
        <v/>
      </c>
      <c r="G35" s="107" t="e">
        <f>_xll.qlSimpleQuoteSetValue(E35,F35,Trigger)</f>
        <v>#VALUE!</v>
      </c>
      <c r="H35" s="89"/>
      <c r="I35" s="184" t="str">
        <f t="shared" si="24"/>
        <v>SW</v>
      </c>
      <c r="J35" s="185" t="s">
        <v>156</v>
      </c>
      <c r="K35" s="185" t="str">
        <f>Currency&amp;"YC"&amp;$I$2&amp;"_AB1E_"&amp;J35</f>
        <v>EURYC1M_AB1E_1Y6M</v>
      </c>
      <c r="L35" s="107" t="e">
        <f>_xll.qlSimpleQuote(K35,,,,Trigger)</f>
        <v>#NUM!</v>
      </c>
      <c r="M35" s="107" t="str">
        <f>IFERROR(_xll.RtGet("DTSIMI1",K35,"ASK")/100,"")</f>
        <v/>
      </c>
      <c r="N35" s="186" t="e">
        <f>_xll.qlSimpleQuoteSetValue(L35,M35,Trigger)</f>
        <v>#VALUE!</v>
      </c>
      <c r="O35" s="89"/>
      <c r="P35" s="184"/>
      <c r="Q35" s="185"/>
      <c r="R35" s="185"/>
      <c r="S35" s="107"/>
      <c r="T35" s="107"/>
      <c r="U35" s="107"/>
      <c r="V35" s="107"/>
      <c r="W35" s="186"/>
      <c r="X35" s="87"/>
      <c r="Y35" s="184" t="str">
        <f t="shared" si="26"/>
        <v/>
      </c>
      <c r="Z35" s="185"/>
      <c r="AA35" s="185"/>
      <c r="AB35" s="107"/>
      <c r="AC35" s="107" t="str">
        <f>IFERROR(_xll.RtGet("DTSIMI1",AA35,$AC$3)/100,"")</f>
        <v/>
      </c>
      <c r="AD35" s="107" t="str">
        <f>IFERROR(_xll.RtGet("DTSIMI1",AA35,$AD$3)/100,"")</f>
        <v/>
      </c>
      <c r="AE35" s="107" t="str">
        <f t="shared" si="3"/>
        <v/>
      </c>
      <c r="AF35" s="107"/>
      <c r="AG35" s="89"/>
      <c r="AH35" s="184"/>
      <c r="AI35" s="185"/>
      <c r="AJ35" s="185"/>
      <c r="AK35" s="107"/>
      <c r="AL35" s="107"/>
      <c r="AM35" s="186"/>
      <c r="AO35" s="184"/>
      <c r="AP35" s="185" t="s">
        <v>156</v>
      </c>
      <c r="AQ35" s="185" t="str">
        <f>Currency&amp;"AB6R"&amp;AP35&amp;"="</f>
        <v>EURAB6R1Y6M=</v>
      </c>
      <c r="AR35" s="107">
        <f t="shared" si="27"/>
        <v>0</v>
      </c>
      <c r="AS35" s="107" t="str">
        <f>IFERROR(_xll.RtGet("DTSIMI1",AQ35,$AC$3)/100,"")</f>
        <v/>
      </c>
      <c r="AT35" s="107" t="str">
        <f>IFERROR(_xll.RtGet("DTSIMI1",AQ35,$AD$3)/100,"")</f>
        <v/>
      </c>
      <c r="AU35" s="107" t="str">
        <f t="shared" si="4"/>
        <v/>
      </c>
      <c r="AV35" s="107"/>
      <c r="AW35" s="163"/>
    </row>
    <row r="36" spans="2:49" x14ac:dyDescent="0.2">
      <c r="B36" s="100" t="str">
        <f t="shared" si="23"/>
        <v/>
      </c>
      <c r="C36" s="184" t="s">
        <v>146</v>
      </c>
      <c r="D36" s="185" t="str">
        <f t="shared" si="21"/>
        <v>EUROISDDS19M</v>
      </c>
      <c r="E36" s="185" t="e">
        <f>_xll.qlSimpleQuote(D36,,,,Trigger)</f>
        <v>#NUM!</v>
      </c>
      <c r="F36" s="107" t="str">
        <f>IFERROR(_xll.RtGet("DTSIMI1",D36,"ask")/100,"")</f>
        <v/>
      </c>
      <c r="G36" s="107" t="e">
        <f>_xll.qlSimpleQuoteSetValue(E36,F36,Trigger)</f>
        <v>#VALUE!</v>
      </c>
      <c r="H36" s="89"/>
      <c r="I36" s="184" t="str">
        <f t="shared" si="24"/>
        <v/>
      </c>
      <c r="J36" s="185"/>
      <c r="K36" s="185"/>
      <c r="L36" s="107"/>
      <c r="M36" s="107"/>
      <c r="N36" s="186"/>
      <c r="O36" s="89"/>
      <c r="P36" s="184"/>
      <c r="Q36" s="185"/>
      <c r="R36" s="185"/>
      <c r="S36" s="107"/>
      <c r="T36" s="107"/>
      <c r="U36" s="107"/>
      <c r="V36" s="107"/>
      <c r="W36" s="186"/>
      <c r="X36" s="87"/>
      <c r="Y36" s="184" t="str">
        <f t="shared" si="26"/>
        <v/>
      </c>
      <c r="Z36" s="185"/>
      <c r="AA36" s="185"/>
      <c r="AB36" s="107"/>
      <c r="AC36" s="107" t="str">
        <f>IFERROR(_xll.RtGet("DTSIMI1",AA36,$AC$3)/100,"")</f>
        <v/>
      </c>
      <c r="AD36" s="107" t="str">
        <f>IFERROR(_xll.RtGet("DTSIMI1",AA36,$AD$3)/100,"")</f>
        <v/>
      </c>
      <c r="AE36" s="107" t="str">
        <f t="shared" si="3"/>
        <v/>
      </c>
      <c r="AF36" s="107"/>
      <c r="AG36" s="89"/>
      <c r="AH36" s="184"/>
      <c r="AI36" s="185"/>
      <c r="AJ36" s="185"/>
      <c r="AK36" s="107"/>
      <c r="AL36" s="107"/>
      <c r="AM36" s="186"/>
      <c r="AO36" s="184"/>
      <c r="AP36" s="185"/>
      <c r="AQ36" s="185"/>
      <c r="AR36" s="107"/>
      <c r="AS36" s="107" t="str">
        <f>IFERROR(_xll.RtGet("DTSIMI1",AQ36,$AC$3)/100,"")</f>
        <v/>
      </c>
      <c r="AT36" s="107" t="str">
        <f>IFERROR(_xll.RtGet("DTSIMI1",AQ36,$AD$3)/100,"")</f>
        <v/>
      </c>
      <c r="AU36" s="107" t="str">
        <f t="shared" si="4"/>
        <v/>
      </c>
      <c r="AV36" s="107"/>
      <c r="AW36" s="163"/>
    </row>
    <row r="37" spans="2:49" x14ac:dyDescent="0.2">
      <c r="B37" s="100" t="str">
        <f t="shared" si="23"/>
        <v/>
      </c>
      <c r="C37" s="184" t="s">
        <v>147</v>
      </c>
      <c r="D37" s="185" t="str">
        <f t="shared" si="21"/>
        <v>EUROISDDS20M</v>
      </c>
      <c r="E37" s="185" t="e">
        <f>_xll.qlSimpleQuote(D37,,,,Trigger)</f>
        <v>#NUM!</v>
      </c>
      <c r="F37" s="107" t="str">
        <f>IFERROR(_xll.RtGet("DTSIMI1",D37,"ask")/100,"")</f>
        <v/>
      </c>
      <c r="G37" s="107" t="e">
        <f>_xll.qlSimpleQuoteSetValue(E37,F37,Trigger)</f>
        <v>#VALUE!</v>
      </c>
      <c r="H37" s="89"/>
      <c r="I37" s="184" t="str">
        <f t="shared" si="24"/>
        <v/>
      </c>
      <c r="J37" s="185"/>
      <c r="K37" s="185"/>
      <c r="L37" s="107"/>
      <c r="M37" s="107"/>
      <c r="N37" s="186"/>
      <c r="O37" s="89"/>
      <c r="P37" s="184"/>
      <c r="Q37" s="185"/>
      <c r="R37" s="185"/>
      <c r="S37" s="107"/>
      <c r="T37" s="107"/>
      <c r="U37" s="107"/>
      <c r="V37" s="107"/>
      <c r="W37" s="186"/>
      <c r="X37" s="87"/>
      <c r="Y37" s="184" t="str">
        <f t="shared" si="26"/>
        <v/>
      </c>
      <c r="Z37" s="185"/>
      <c r="AA37" s="185"/>
      <c r="AB37" s="107"/>
      <c r="AC37" s="107" t="str">
        <f>IFERROR(_xll.RtGet("DTSIMI1",AA37,$AC$3)/100,"")</f>
        <v/>
      </c>
      <c r="AD37" s="107" t="str">
        <f>IFERROR(_xll.RtGet("DTSIMI1",AA37,$AD$3)/100,"")</f>
        <v/>
      </c>
      <c r="AE37" s="107" t="str">
        <f t="shared" si="3"/>
        <v/>
      </c>
      <c r="AF37" s="107"/>
      <c r="AG37" s="89"/>
      <c r="AH37" s="184"/>
      <c r="AI37" s="185"/>
      <c r="AJ37" s="185"/>
      <c r="AK37" s="107"/>
      <c r="AL37" s="107"/>
      <c r="AM37" s="186"/>
      <c r="AO37" s="184"/>
      <c r="AP37" s="185"/>
      <c r="AQ37" s="185"/>
      <c r="AR37" s="107"/>
      <c r="AS37" s="107" t="str">
        <f>IFERROR(_xll.RtGet("DTSIMI1",AQ37,$AC$3)/100,"")</f>
        <v/>
      </c>
      <c r="AT37" s="107" t="str">
        <f>IFERROR(_xll.RtGet("DTSIMI1",AQ37,$AD$3)/100,"")</f>
        <v/>
      </c>
      <c r="AU37" s="107" t="str">
        <f t="shared" si="4"/>
        <v/>
      </c>
      <c r="AV37" s="107"/>
      <c r="AW37" s="163"/>
    </row>
    <row r="38" spans="2:49" x14ac:dyDescent="0.2">
      <c r="B38" s="100" t="str">
        <f t="shared" si="23"/>
        <v/>
      </c>
      <c r="C38" s="184" t="s">
        <v>148</v>
      </c>
      <c r="D38" s="185" t="str">
        <f t="shared" si="21"/>
        <v>EUROISDDS21M</v>
      </c>
      <c r="E38" s="185" t="e">
        <f>_xll.qlSimpleQuote(D38,,,,Trigger)</f>
        <v>#NUM!</v>
      </c>
      <c r="F38" s="107" t="str">
        <f>IFERROR(_xll.RtGet("DTSIMI1",D38,"ask")/100,"")</f>
        <v/>
      </c>
      <c r="G38" s="107" t="e">
        <f>_xll.qlSimpleQuoteSetValue(E38,F38,Trigger)</f>
        <v>#VALUE!</v>
      </c>
      <c r="H38" s="89"/>
      <c r="I38" s="184" t="str">
        <f t="shared" si="24"/>
        <v>SW</v>
      </c>
      <c r="J38" s="185" t="s">
        <v>157</v>
      </c>
      <c r="K38" s="185" t="str">
        <f>Currency&amp;"YC"&amp;$I$2&amp;"_AB1E_"&amp;J38</f>
        <v>EURYC1M_AB1E_1Y9M</v>
      </c>
      <c r="L38" s="107" t="e">
        <f>_xll.qlSimpleQuote(K38,,,,Trigger)</f>
        <v>#NUM!</v>
      </c>
      <c r="M38" s="107" t="str">
        <f>IFERROR(_xll.RtGet("DTSIMI1",K38,"ASK")/100,"")</f>
        <v/>
      </c>
      <c r="N38" s="186" t="e">
        <f>_xll.qlSimpleQuoteSetValue(L38,M38,Trigger)</f>
        <v>#VALUE!</v>
      </c>
      <c r="O38" s="89"/>
      <c r="P38" s="184"/>
      <c r="Q38" s="185"/>
      <c r="R38" s="185"/>
      <c r="S38" s="107"/>
      <c r="T38" s="107"/>
      <c r="U38" s="107"/>
      <c r="V38" s="107"/>
      <c r="W38" s="186"/>
      <c r="X38" s="87"/>
      <c r="Y38" s="184" t="str">
        <f t="shared" si="26"/>
        <v/>
      </c>
      <c r="Z38" s="185"/>
      <c r="AA38" s="185"/>
      <c r="AB38" s="107"/>
      <c r="AC38" s="107" t="str">
        <f>IFERROR(_xll.RtGet("DTSIMI1",AA38,$AC$3)/100,"")</f>
        <v/>
      </c>
      <c r="AD38" s="107" t="str">
        <f>IFERROR(_xll.RtGet("DTSIMI1",AA38,$AD$3)/100,"")</f>
        <v/>
      </c>
      <c r="AE38" s="107" t="str">
        <f t="shared" si="3"/>
        <v/>
      </c>
      <c r="AF38" s="107"/>
      <c r="AG38" s="89"/>
      <c r="AH38" s="184"/>
      <c r="AI38" s="185"/>
      <c r="AJ38" s="185"/>
      <c r="AK38" s="107"/>
      <c r="AL38" s="107"/>
      <c r="AM38" s="186"/>
      <c r="AO38" s="184"/>
      <c r="AP38" s="185" t="s">
        <v>157</v>
      </c>
      <c r="AQ38" s="185" t="str">
        <f>Currency&amp;"AB6R"&amp;AP38&amp;"="</f>
        <v>EURAB6R1Y9M=</v>
      </c>
      <c r="AR38" s="107">
        <f t="shared" si="27"/>
        <v>0</v>
      </c>
      <c r="AS38" s="107" t="str">
        <f>IFERROR(_xll.RtGet("DTSIMI1",AQ38,$AC$3)/100,"")</f>
        <v/>
      </c>
      <c r="AT38" s="107" t="str">
        <f>IFERROR(_xll.RtGet("DTSIMI1",AQ38,$AD$3)/100,"")</f>
        <v/>
      </c>
      <c r="AU38" s="107" t="str">
        <f t="shared" si="4"/>
        <v/>
      </c>
      <c r="AV38" s="107"/>
      <c r="AW38" s="163"/>
    </row>
    <row r="39" spans="2:49" x14ac:dyDescent="0.2">
      <c r="B39" s="100" t="str">
        <f t="shared" si="23"/>
        <v/>
      </c>
      <c r="C39" s="184" t="s">
        <v>149</v>
      </c>
      <c r="D39" s="185" t="str">
        <f t="shared" si="21"/>
        <v>EUROISDDS22M</v>
      </c>
      <c r="E39" s="185" t="e">
        <f>_xll.qlSimpleQuote(D39,,,,Trigger)</f>
        <v>#NUM!</v>
      </c>
      <c r="F39" s="107" t="str">
        <f>IFERROR(_xll.RtGet("DTSIMI1",D39,"ask")/100,"")</f>
        <v/>
      </c>
      <c r="G39" s="107" t="e">
        <f>_xll.qlSimpleQuoteSetValue(E39,F39,Trigger)</f>
        <v>#VALUE!</v>
      </c>
      <c r="H39" s="89"/>
      <c r="I39" s="184" t="str">
        <f t="shared" si="24"/>
        <v/>
      </c>
      <c r="J39" s="185"/>
      <c r="K39" s="185"/>
      <c r="L39" s="107"/>
      <c r="M39" s="107"/>
      <c r="N39" s="186"/>
      <c r="O39" s="89"/>
      <c r="P39" s="184"/>
      <c r="Q39" s="185"/>
      <c r="R39" s="185"/>
      <c r="S39" s="107"/>
      <c r="T39" s="107"/>
      <c r="U39" s="107"/>
      <c r="V39" s="107"/>
      <c r="W39" s="186"/>
      <c r="X39" s="87"/>
      <c r="Y39" s="184" t="str">
        <f t="shared" si="26"/>
        <v/>
      </c>
      <c r="Z39" s="185"/>
      <c r="AA39" s="185"/>
      <c r="AB39" s="107"/>
      <c r="AC39" s="107" t="str">
        <f>IFERROR(_xll.RtGet("DTSIMI1",AA39,$AC$3)/100,"")</f>
        <v/>
      </c>
      <c r="AD39" s="107" t="str">
        <f>IFERROR(_xll.RtGet("DTSIMI1",AA39,$AD$3)/100,"")</f>
        <v/>
      </c>
      <c r="AE39" s="107" t="str">
        <f t="shared" si="3"/>
        <v/>
      </c>
      <c r="AF39" s="107"/>
      <c r="AG39" s="89"/>
      <c r="AH39" s="184"/>
      <c r="AI39" s="185"/>
      <c r="AJ39" s="185"/>
      <c r="AK39" s="107"/>
      <c r="AL39" s="107"/>
      <c r="AM39" s="186"/>
      <c r="AO39" s="184" t="str">
        <f t="shared" si="22"/>
        <v/>
      </c>
      <c r="AP39" s="185"/>
      <c r="AQ39" s="185"/>
      <c r="AR39" s="107"/>
      <c r="AS39" s="107" t="str">
        <f>IFERROR(_xll.RtGet("DTSIMI1",AQ39,$AC$3)/100,"")</f>
        <v/>
      </c>
      <c r="AT39" s="107" t="str">
        <f>IFERROR(_xll.RtGet("DTSIMI1",AQ39,$AD$3)/100,"")</f>
        <v/>
      </c>
      <c r="AU39" s="107" t="str">
        <f t="shared" si="4"/>
        <v/>
      </c>
      <c r="AV39" s="107"/>
      <c r="AW39" s="163"/>
    </row>
    <row r="40" spans="2:49" x14ac:dyDescent="0.2">
      <c r="B40" s="100" t="str">
        <f t="shared" si="23"/>
        <v/>
      </c>
      <c r="C40" s="184" t="s">
        <v>150</v>
      </c>
      <c r="D40" s="185" t="str">
        <f t="shared" si="21"/>
        <v>EUROISDDS23M</v>
      </c>
      <c r="E40" s="185" t="e">
        <f>_xll.qlSimpleQuote(D40,,,,Trigger)</f>
        <v>#NUM!</v>
      </c>
      <c r="F40" s="107" t="str">
        <f>IFERROR(_xll.RtGet("DTSIMI1",D40,"ask")/100,"")</f>
        <v/>
      </c>
      <c r="G40" s="107" t="e">
        <f>_xll.qlSimpleQuoteSetValue(E40,F40,Trigger)</f>
        <v>#VALUE!</v>
      </c>
      <c r="H40" s="89"/>
      <c r="I40" s="184" t="str">
        <f t="shared" si="24"/>
        <v/>
      </c>
      <c r="J40" s="185"/>
      <c r="K40" s="185"/>
      <c r="L40" s="107"/>
      <c r="M40" s="107"/>
      <c r="N40" s="186"/>
      <c r="O40" s="89"/>
      <c r="P40" s="184"/>
      <c r="Q40" s="185"/>
      <c r="R40" s="185"/>
      <c r="S40" s="107"/>
      <c r="T40" s="107"/>
      <c r="U40" s="107"/>
      <c r="V40" s="107"/>
      <c r="W40" s="186"/>
      <c r="X40" s="87"/>
      <c r="Y40" s="184" t="str">
        <f t="shared" si="26"/>
        <v/>
      </c>
      <c r="Z40" s="185"/>
      <c r="AA40" s="185"/>
      <c r="AB40" s="107"/>
      <c r="AC40" s="107" t="str">
        <f>IFERROR(_xll.RtGet("DTSIMI1",AA40,$AC$3)/100,"")</f>
        <v/>
      </c>
      <c r="AD40" s="107" t="str">
        <f>IFERROR(_xll.RtGet("DTSIMI1",AA40,$AD$3)/100,"")</f>
        <v/>
      </c>
      <c r="AE40" s="107" t="str">
        <f t="shared" si="3"/>
        <v/>
      </c>
      <c r="AF40" s="107"/>
      <c r="AG40" s="89"/>
      <c r="AH40" s="184"/>
      <c r="AI40" s="185"/>
      <c r="AJ40" s="185"/>
      <c r="AK40" s="107"/>
      <c r="AL40" s="107"/>
      <c r="AM40" s="189"/>
      <c r="AO40" s="184" t="str">
        <f t="shared" si="22"/>
        <v/>
      </c>
      <c r="AP40" s="185"/>
      <c r="AQ40" s="185"/>
      <c r="AR40" s="107">
        <f t="shared" si="27"/>
        <v>0</v>
      </c>
      <c r="AS40" s="107" t="str">
        <f>IFERROR(_xll.RtGet("DTSIMI1",AQ40,$AC$3)/100,"")</f>
        <v/>
      </c>
      <c r="AT40" s="107" t="str">
        <f>IFERROR(_xll.RtGet("DTSIMI1",AQ40,$AD$3)/100,"")</f>
        <v/>
      </c>
      <c r="AU40" s="107" t="str">
        <f t="shared" si="4"/>
        <v/>
      </c>
      <c r="AV40" s="107"/>
      <c r="AW40" s="163"/>
    </row>
    <row r="41" spans="2:49" x14ac:dyDescent="0.2">
      <c r="B41" s="100" t="str">
        <f t="shared" si="23"/>
        <v/>
      </c>
      <c r="C41" s="184" t="s">
        <v>151</v>
      </c>
      <c r="D41" s="185" t="str">
        <f t="shared" si="21"/>
        <v>EUROISDDS2Y</v>
      </c>
      <c r="E41" s="185" t="e">
        <f>_xll.qlSimpleQuote(D41,,,,Trigger)</f>
        <v>#NUM!</v>
      </c>
      <c r="F41" s="107" t="str">
        <f>IFERROR(_xll.RtGet("DTSIMI1",D41,"ask")/100,"")</f>
        <v/>
      </c>
      <c r="G41" s="107" t="e">
        <f>_xll.qlSimpleQuoteSetValue(E41,F41,Trigger)</f>
        <v>#VALUE!</v>
      </c>
      <c r="H41" s="89"/>
      <c r="I41" s="184" t="str">
        <f t="shared" si="24"/>
        <v>SW</v>
      </c>
      <c r="J41" s="185" t="s">
        <v>151</v>
      </c>
      <c r="K41" s="185" t="str">
        <f t="shared" ref="K41:K72" si="28">Currency&amp;"YC"&amp;$I$2&amp;"_AB1E_"&amp;J41</f>
        <v>EURYC1M_AB1E_2Y</v>
      </c>
      <c r="L41" s="107" t="e">
        <f>_xll.qlSimpleQuote(K41,,,,Trigger)</f>
        <v>#NUM!</v>
      </c>
      <c r="M41" s="107" t="str">
        <f>IFERROR(_xll.RtGet("DTSIMI1",K41,"ASK")/100,"")</f>
        <v/>
      </c>
      <c r="N41" s="186" t="e">
        <f>_xll.qlSimpleQuoteSetValue(L41,M41,Trigger)</f>
        <v>#VALUE!</v>
      </c>
      <c r="O41" s="89"/>
      <c r="P41" s="184"/>
      <c r="Q41" s="185" t="s">
        <v>151</v>
      </c>
      <c r="R41" s="185" t="str">
        <f t="shared" ref="R41:R72" si="29">Currency&amp;"_CURVE_"&amp;$P$2&amp;"_"&amp;Q41</f>
        <v>EUR_CURVE_3M_2Y</v>
      </c>
      <c r="S41" s="107" t="e">
        <f>_xll.qlSimpleQuote(R41,,,,Trigger)</f>
        <v>#NUM!</v>
      </c>
      <c r="T41" s="107" t="str">
        <f>IFERROR(_xll.RtGet("DTSIMI1",R41,$T$3)/100,"")</f>
        <v/>
      </c>
      <c r="U41" s="107" t="str">
        <f>IFERROR(_xll.RtGet("DTSIMI1",R41,$U$3)/100,"")</f>
        <v/>
      </c>
      <c r="V41" s="107" t="str">
        <f t="shared" si="2"/>
        <v/>
      </c>
      <c r="W41" s="186" t="e">
        <f>_xll.qlSimpleQuoteSetValue(S41,V41,Trigger)</f>
        <v>#VALUE!</v>
      </c>
      <c r="X41" s="87"/>
      <c r="Y41" s="184"/>
      <c r="Z41" s="185" t="s">
        <v>151</v>
      </c>
      <c r="AA41" s="185" t="str">
        <f t="shared" ref="AA41:AA72" si="30">Currency&amp;"AB6R"&amp;Z41&amp;"="</f>
        <v>EURAB6R2Y=</v>
      </c>
      <c r="AB41" s="107" t="e">
        <f>_xll.qlSimpleQuote(AA41,,,,Trigger)</f>
        <v>#NUM!</v>
      </c>
      <c r="AC41" s="107" t="str">
        <f>IFERROR(_xll.RtGet("DTSIMI1",AA41,$AC$3)/100,"")</f>
        <v/>
      </c>
      <c r="AD41" s="107" t="str">
        <f>IFERROR(_xll.RtGet("DTSIMI1",AA41,$AD$3)/100,"")</f>
        <v/>
      </c>
      <c r="AE41" s="107" t="str">
        <f t="shared" si="3"/>
        <v/>
      </c>
      <c r="AF41" s="107" t="e">
        <f>_xll.qlSimpleQuoteSetValue(AB41,AE41,Trigger)</f>
        <v>#VALUE!</v>
      </c>
      <c r="AG41" s="89"/>
      <c r="AH41" s="184"/>
      <c r="AI41" s="185" t="s">
        <v>151</v>
      </c>
      <c r="AJ41" s="185" t="str">
        <f t="shared" ref="AJ41:AJ72" si="31">Currency&amp;"_CURVE_"&amp;$AH$2&amp;"_"&amp;AI41</f>
        <v>EUR_CURVE_12M_2Y</v>
      </c>
      <c r="AK41" s="107" t="e">
        <f>_xll.qlSimpleQuote(AJ41,,,,Trigger)</f>
        <v>#NUM!</v>
      </c>
      <c r="AL41" s="107" t="str">
        <f>IFERROR(_xll.RtGet("DTSIMI1",AJ41,"ASK")/100,"")</f>
        <v/>
      </c>
      <c r="AM41" s="186" t="e">
        <f>_xll.qlSimpleQuoteSetValue(AK41,AL41,Trigger)</f>
        <v>#VALUE!</v>
      </c>
      <c r="AO41" s="184" t="str">
        <f t="shared" si="22"/>
        <v>SW</v>
      </c>
      <c r="AP41" s="185" t="s">
        <v>151</v>
      </c>
      <c r="AQ41" s="185" t="str">
        <f t="shared" ref="AQ41:AQ102" si="32">Currency&amp;"AB6R"&amp;AP41&amp;"="</f>
        <v>EURAB6R2Y=</v>
      </c>
      <c r="AR41" s="107" t="e">
        <f t="shared" si="27"/>
        <v>#NUM!</v>
      </c>
      <c r="AS41" s="107" t="str">
        <f>IFERROR(_xll.RtGet("DTSIMI1",AQ41,$AC$3)/100,"")</f>
        <v/>
      </c>
      <c r="AT41" s="107" t="str">
        <f>IFERROR(_xll.RtGet("DTSIMI1",AQ41,$AD$3)/100,"")</f>
        <v/>
      </c>
      <c r="AU41" s="107" t="str">
        <f t="shared" si="4"/>
        <v/>
      </c>
      <c r="AV41" s="107"/>
      <c r="AW41" s="163"/>
    </row>
    <row r="42" spans="2:49" outlineLevel="1" x14ac:dyDescent="0.2">
      <c r="B42" s="100" t="str">
        <f t="shared" si="23"/>
        <v/>
      </c>
      <c r="C42" s="184" t="s">
        <v>158</v>
      </c>
      <c r="D42" s="185" t="str">
        <f t="shared" si="21"/>
        <v>EUROISDDS2Y3M</v>
      </c>
      <c r="E42" s="185" t="e">
        <f>_xll.qlSimpleQuote(D42,,,,Trigger)</f>
        <v>#NUM!</v>
      </c>
      <c r="F42" s="107" t="str">
        <f>IFERROR(_xll.RtGet("DTSIMI1",D42,"ask")/100,"")</f>
        <v/>
      </c>
      <c r="G42" s="107" t="e">
        <f>_xll.qlSimpleQuoteSetValue(E42,F42,Trigger)</f>
        <v>#VALUE!</v>
      </c>
      <c r="H42" s="89"/>
      <c r="I42" s="184" t="str">
        <f t="shared" si="24"/>
        <v>SW</v>
      </c>
      <c r="J42" s="185" t="s">
        <v>158</v>
      </c>
      <c r="K42" s="185" t="str">
        <f t="shared" si="28"/>
        <v>EURYC1M_AB1E_2Y3M</v>
      </c>
      <c r="L42" s="107" t="e">
        <f>_xll.qlSimpleQuote(K42,,,,Trigger)</f>
        <v>#NUM!</v>
      </c>
      <c r="M42" s="107" t="str">
        <f>IFERROR(_xll.RtGet("DTSIMI1",K42,"ASK")/100,"")</f>
        <v/>
      </c>
      <c r="N42" s="186" t="e">
        <f>_xll.qlSimpleQuoteSetValue(L42,M42,Trigger)</f>
        <v>#VALUE!</v>
      </c>
      <c r="O42" s="89"/>
      <c r="P42" s="184"/>
      <c r="Q42" s="185" t="s">
        <v>158</v>
      </c>
      <c r="R42" s="185" t="str">
        <f t="shared" si="29"/>
        <v>EUR_CURVE_3M_2Y3M</v>
      </c>
      <c r="S42" s="107" t="e">
        <f>_xll.qlSimpleQuote(R42,,,,Trigger)</f>
        <v>#NUM!</v>
      </c>
      <c r="T42" s="107" t="str">
        <f>IFERROR(_xll.RtGet("DTSIMI1",R42,$T$3)/100,"")</f>
        <v/>
      </c>
      <c r="U42" s="107" t="str">
        <f>IFERROR(_xll.RtGet("DTSIMI1",R42,$U$3)/100,"")</f>
        <v/>
      </c>
      <c r="V42" s="107" t="str">
        <f t="shared" si="2"/>
        <v/>
      </c>
      <c r="W42" s="186"/>
      <c r="X42" s="87"/>
      <c r="Y42" s="184"/>
      <c r="Z42" s="185" t="s">
        <v>158</v>
      </c>
      <c r="AA42" s="185" t="str">
        <f t="shared" si="30"/>
        <v>EURAB6R2Y3M=</v>
      </c>
      <c r="AB42" s="107" t="e">
        <f>_xll.qlSimpleQuote(AA42,,,,Trigger)</f>
        <v>#NUM!</v>
      </c>
      <c r="AC42" s="107" t="str">
        <f>IFERROR(_xll.RtGet("DTSIMI1",AA42,$AC$3)/100,"")</f>
        <v/>
      </c>
      <c r="AD42" s="107" t="str">
        <f>IFERROR(_xll.RtGet("DTSIMI1",AA42,$AD$3)/100,"")</f>
        <v/>
      </c>
      <c r="AE42" s="107" t="str">
        <f t="shared" si="3"/>
        <v/>
      </c>
      <c r="AF42" s="107"/>
      <c r="AG42" s="89"/>
      <c r="AH42" s="184"/>
      <c r="AI42" s="185" t="s">
        <v>158</v>
      </c>
      <c r="AJ42" s="185" t="str">
        <f t="shared" si="31"/>
        <v>EUR_CURVE_12M_2Y3M</v>
      </c>
      <c r="AK42" s="107" t="e">
        <f>_xll.qlSimpleQuote(AJ42,,,,Trigger)</f>
        <v>#NUM!</v>
      </c>
      <c r="AL42" s="107" t="str">
        <f>IFERROR(_xll.RtGet("DTSIMI1",AJ42,"ASK")/100,"")</f>
        <v/>
      </c>
      <c r="AM42" s="186" t="e">
        <f>_xll.qlSimpleQuoteSetValue(AK42,AL42,Trigger)</f>
        <v>#VALUE!</v>
      </c>
      <c r="AO42" s="184"/>
      <c r="AP42" s="185" t="s">
        <v>158</v>
      </c>
      <c r="AQ42" s="185" t="str">
        <f t="shared" si="32"/>
        <v>EURAB6R2Y3M=</v>
      </c>
      <c r="AR42" s="107" t="e">
        <f t="shared" si="27"/>
        <v>#NUM!</v>
      </c>
      <c r="AS42" s="107" t="str">
        <f>IFERROR(_xll.RtGet("DTSIMI1",AQ42,$AC$3)/100,"")</f>
        <v/>
      </c>
      <c r="AT42" s="107" t="str">
        <f>IFERROR(_xll.RtGet("DTSIMI1",AQ42,$AD$3)/100,"")</f>
        <v/>
      </c>
      <c r="AU42" s="107" t="str">
        <f t="shared" si="4"/>
        <v/>
      </c>
      <c r="AV42" s="107"/>
      <c r="AW42" s="163"/>
    </row>
    <row r="43" spans="2:49" outlineLevel="1" x14ac:dyDescent="0.2">
      <c r="B43" s="100" t="str">
        <f t="shared" si="23"/>
        <v/>
      </c>
      <c r="C43" s="184" t="s">
        <v>159</v>
      </c>
      <c r="D43" s="185" t="str">
        <f t="shared" si="21"/>
        <v>EUROISDDS2Y6M</v>
      </c>
      <c r="E43" s="185" t="e">
        <f>_xll.qlSimpleQuote(D43,,,,Trigger)</f>
        <v>#NUM!</v>
      </c>
      <c r="F43" s="107" t="str">
        <f>IFERROR(_xll.RtGet("DTSIMI1",D43,"ask")/100,"")</f>
        <v/>
      </c>
      <c r="G43" s="107" t="e">
        <f>_xll.qlSimpleQuoteSetValue(E43,F43,Trigger)</f>
        <v>#VALUE!</v>
      </c>
      <c r="H43" s="89"/>
      <c r="I43" s="184" t="str">
        <f t="shared" si="24"/>
        <v>SW</v>
      </c>
      <c r="J43" s="185" t="s">
        <v>159</v>
      </c>
      <c r="K43" s="185" t="str">
        <f t="shared" si="28"/>
        <v>EURYC1M_AB1E_2Y6M</v>
      </c>
      <c r="L43" s="107" t="e">
        <f>_xll.qlSimpleQuote(K43,,,,Trigger)</f>
        <v>#NUM!</v>
      </c>
      <c r="M43" s="107" t="str">
        <f>IFERROR(_xll.RtGet("DTSIMI1",K43,"ASK")/100,"")</f>
        <v/>
      </c>
      <c r="N43" s="186" t="e">
        <f>_xll.qlSimpleQuoteSetValue(L43,M43,Trigger)</f>
        <v>#VALUE!</v>
      </c>
      <c r="O43" s="89"/>
      <c r="P43" s="184"/>
      <c r="Q43" s="185" t="s">
        <v>159</v>
      </c>
      <c r="R43" s="185" t="str">
        <f t="shared" si="29"/>
        <v>EUR_CURVE_3M_2Y6M</v>
      </c>
      <c r="S43" s="107" t="e">
        <f>_xll.qlSimpleQuote(R43,,,,Trigger)</f>
        <v>#NUM!</v>
      </c>
      <c r="T43" s="107" t="str">
        <f>IFERROR(_xll.RtGet("DTSIMI1",R43,$T$3)/100,"")</f>
        <v/>
      </c>
      <c r="U43" s="107" t="str">
        <f>IFERROR(_xll.RtGet("DTSIMI1",R43,$U$3)/100,"")</f>
        <v/>
      </c>
      <c r="V43" s="107" t="str">
        <f t="shared" si="2"/>
        <v/>
      </c>
      <c r="W43" s="186"/>
      <c r="X43" s="87"/>
      <c r="Y43" s="184"/>
      <c r="Z43" s="185" t="s">
        <v>159</v>
      </c>
      <c r="AA43" s="185" t="str">
        <f t="shared" si="30"/>
        <v>EURAB6R2Y6M=</v>
      </c>
      <c r="AB43" s="107" t="e">
        <f>_xll.qlSimpleQuote(AA43,,,,Trigger)</f>
        <v>#NUM!</v>
      </c>
      <c r="AC43" s="107" t="str">
        <f>IFERROR(_xll.RtGet("DTSIMI1",AA43,$AC$3)/100,"")</f>
        <v/>
      </c>
      <c r="AD43" s="107" t="str">
        <f>IFERROR(_xll.RtGet("DTSIMI1",AA43,$AD$3)/100,"")</f>
        <v/>
      </c>
      <c r="AE43" s="107" t="str">
        <f t="shared" si="3"/>
        <v/>
      </c>
      <c r="AF43" s="107"/>
      <c r="AG43" s="89"/>
      <c r="AH43" s="184"/>
      <c r="AI43" s="185" t="s">
        <v>159</v>
      </c>
      <c r="AJ43" s="185" t="str">
        <f t="shared" si="31"/>
        <v>EUR_CURVE_12M_2Y6M</v>
      </c>
      <c r="AK43" s="107" t="e">
        <f>_xll.qlSimpleQuote(AJ43,,,,Trigger)</f>
        <v>#NUM!</v>
      </c>
      <c r="AL43" s="107" t="str">
        <f>IFERROR(_xll.RtGet("DTSIMI1",AJ43,"ASK")/100,"")</f>
        <v/>
      </c>
      <c r="AM43" s="186" t="e">
        <f>_xll.qlSimpleQuoteSetValue(AK43,AL43,Trigger)</f>
        <v>#VALUE!</v>
      </c>
      <c r="AO43" s="184"/>
      <c r="AP43" s="185" t="s">
        <v>159</v>
      </c>
      <c r="AQ43" s="185" t="str">
        <f t="shared" si="32"/>
        <v>EURAB6R2Y6M=</v>
      </c>
      <c r="AR43" s="107" t="e">
        <f t="shared" si="27"/>
        <v>#NUM!</v>
      </c>
      <c r="AS43" s="107" t="str">
        <f>IFERROR(_xll.RtGet("DTSIMI1",AQ43,$AC$3)/100,"")</f>
        <v/>
      </c>
      <c r="AT43" s="107" t="str">
        <f>IFERROR(_xll.RtGet("DTSIMI1",AQ43,$AD$3)/100,"")</f>
        <v/>
      </c>
      <c r="AU43" s="107" t="str">
        <f t="shared" si="4"/>
        <v/>
      </c>
      <c r="AV43" s="107"/>
      <c r="AW43" s="163"/>
    </row>
    <row r="44" spans="2:49" outlineLevel="1" x14ac:dyDescent="0.2">
      <c r="B44" s="100" t="str">
        <f t="shared" si="23"/>
        <v/>
      </c>
      <c r="C44" s="184" t="s">
        <v>160</v>
      </c>
      <c r="D44" s="185" t="str">
        <f t="shared" si="21"/>
        <v>EUROISDDS2Y9M</v>
      </c>
      <c r="E44" s="185" t="e">
        <f>_xll.qlSimpleQuote(D44,,,,Trigger)</f>
        <v>#NUM!</v>
      </c>
      <c r="F44" s="107" t="str">
        <f>IFERROR(_xll.RtGet("DTSIMI1",D44,"ask")/100,"")</f>
        <v/>
      </c>
      <c r="G44" s="107" t="e">
        <f>_xll.qlSimpleQuoteSetValue(E44,F44,Trigger)</f>
        <v>#VALUE!</v>
      </c>
      <c r="H44" s="89"/>
      <c r="I44" s="184" t="str">
        <f t="shared" si="24"/>
        <v>SW</v>
      </c>
      <c r="J44" s="185" t="s">
        <v>160</v>
      </c>
      <c r="K44" s="185" t="str">
        <f t="shared" si="28"/>
        <v>EURYC1M_AB1E_2Y9M</v>
      </c>
      <c r="L44" s="107" t="e">
        <f>_xll.qlSimpleQuote(K44,,,,Trigger)</f>
        <v>#NUM!</v>
      </c>
      <c r="M44" s="107" t="str">
        <f>IFERROR(_xll.RtGet("DTSIMI1",K44,"ASK")/100,"")</f>
        <v/>
      </c>
      <c r="N44" s="186" t="e">
        <f>_xll.qlSimpleQuoteSetValue(L44,M44,Trigger)</f>
        <v>#VALUE!</v>
      </c>
      <c r="O44" s="89"/>
      <c r="P44" s="184"/>
      <c r="Q44" s="185" t="s">
        <v>160</v>
      </c>
      <c r="R44" s="185" t="str">
        <f t="shared" si="29"/>
        <v>EUR_CURVE_3M_2Y9M</v>
      </c>
      <c r="S44" s="107" t="e">
        <f>_xll.qlSimpleQuote(R44,,,,Trigger)</f>
        <v>#NUM!</v>
      </c>
      <c r="T44" s="107" t="str">
        <f>IFERROR(_xll.RtGet("DTSIMI1",R44,$T$3)/100,"")</f>
        <v/>
      </c>
      <c r="U44" s="107" t="str">
        <f>IFERROR(_xll.RtGet("DTSIMI1",R44,$U$3)/100,"")</f>
        <v/>
      </c>
      <c r="V44" s="107" t="str">
        <f t="shared" si="2"/>
        <v/>
      </c>
      <c r="W44" s="186"/>
      <c r="X44" s="87"/>
      <c r="Y44" s="184"/>
      <c r="Z44" s="185" t="s">
        <v>160</v>
      </c>
      <c r="AA44" s="185" t="str">
        <f t="shared" si="30"/>
        <v>EURAB6R2Y9M=</v>
      </c>
      <c r="AB44" s="107" t="e">
        <f>_xll.qlSimpleQuote(AA44,,,,Trigger)</f>
        <v>#NUM!</v>
      </c>
      <c r="AC44" s="107" t="str">
        <f>IFERROR(_xll.RtGet("DTSIMI1",AA44,$AC$3)/100,"")</f>
        <v/>
      </c>
      <c r="AD44" s="107" t="str">
        <f>IFERROR(_xll.RtGet("DTSIMI1",AA44,$AD$3)/100,"")</f>
        <v/>
      </c>
      <c r="AE44" s="107" t="str">
        <f t="shared" si="3"/>
        <v/>
      </c>
      <c r="AF44" s="107"/>
      <c r="AG44" s="89"/>
      <c r="AH44" s="184"/>
      <c r="AI44" s="185" t="s">
        <v>160</v>
      </c>
      <c r="AJ44" s="185" t="str">
        <f t="shared" si="31"/>
        <v>EUR_CURVE_12M_2Y9M</v>
      </c>
      <c r="AK44" s="107" t="e">
        <f>_xll.qlSimpleQuote(AJ44,,,,Trigger)</f>
        <v>#NUM!</v>
      </c>
      <c r="AL44" s="107" t="str">
        <f>IFERROR(_xll.RtGet("DTSIMI1",AJ44,"ASK")/100,"")</f>
        <v/>
      </c>
      <c r="AM44" s="186" t="e">
        <f>_xll.qlSimpleQuoteSetValue(AK44,AL44,Trigger)</f>
        <v>#VALUE!</v>
      </c>
      <c r="AO44" s="184"/>
      <c r="AP44" s="185" t="s">
        <v>160</v>
      </c>
      <c r="AQ44" s="185" t="str">
        <f t="shared" si="32"/>
        <v>EURAB6R2Y9M=</v>
      </c>
      <c r="AR44" s="107" t="e">
        <f t="shared" si="27"/>
        <v>#NUM!</v>
      </c>
      <c r="AS44" s="107" t="str">
        <f>IFERROR(_xll.RtGet("DTSIMI1",AQ44,$AC$3)/100,"")</f>
        <v/>
      </c>
      <c r="AT44" s="107" t="str">
        <f>IFERROR(_xll.RtGet("DTSIMI1",AQ44,$AD$3)/100,"")</f>
        <v/>
      </c>
      <c r="AU44" s="107" t="str">
        <f t="shared" si="4"/>
        <v/>
      </c>
      <c r="AV44" s="107"/>
      <c r="AW44" s="163"/>
    </row>
    <row r="45" spans="2:49" x14ac:dyDescent="0.2">
      <c r="B45" s="100" t="str">
        <f t="shared" si="23"/>
        <v/>
      </c>
      <c r="C45" s="184" t="s">
        <v>91</v>
      </c>
      <c r="D45" s="185" t="str">
        <f t="shared" si="21"/>
        <v>EUROISDDS3Y</v>
      </c>
      <c r="E45" s="185" t="e">
        <f>_xll.qlSimpleQuote(D45,,,,Trigger)</f>
        <v>#NUM!</v>
      </c>
      <c r="F45" s="107" t="str">
        <f>IFERROR(_xll.RtGet("DTSIMI1",D45,"ask")/100,"")</f>
        <v/>
      </c>
      <c r="G45" s="107" t="e">
        <f>_xll.qlSimpleQuoteSetValue(E45,F45,Trigger)</f>
        <v>#VALUE!</v>
      </c>
      <c r="H45" s="89"/>
      <c r="I45" s="184" t="str">
        <f t="shared" si="24"/>
        <v>SW</v>
      </c>
      <c r="J45" s="185" t="s">
        <v>91</v>
      </c>
      <c r="K45" s="185" t="str">
        <f t="shared" si="28"/>
        <v>EURYC1M_AB1E_3Y</v>
      </c>
      <c r="L45" s="107" t="e">
        <f>_xll.qlSimpleQuote(K45,,,,Trigger)</f>
        <v>#NUM!</v>
      </c>
      <c r="M45" s="107" t="str">
        <f>IFERROR(_xll.RtGet("DTSIMI1",K45,"ASK")/100,"")</f>
        <v/>
      </c>
      <c r="N45" s="186" t="e">
        <f>_xll.qlSimpleQuoteSetValue(L45,M45,Trigger)</f>
        <v>#VALUE!</v>
      </c>
      <c r="O45" s="89"/>
      <c r="P45" s="184" t="str">
        <f t="shared" si="25"/>
        <v>SW</v>
      </c>
      <c r="Q45" s="185" t="s">
        <v>91</v>
      </c>
      <c r="R45" s="185" t="str">
        <f t="shared" si="29"/>
        <v>EUR_CURVE_3M_3Y</v>
      </c>
      <c r="S45" s="107" t="e">
        <f>_xll.qlSimpleQuote(R45,,,,Trigger)</f>
        <v>#NUM!</v>
      </c>
      <c r="T45" s="107" t="str">
        <f>IFERROR(_xll.RtGet("DTSIMI1",R45,$T$3)/100,"")</f>
        <v/>
      </c>
      <c r="U45" s="107" t="str">
        <f>IFERROR(_xll.RtGet("DTSIMI1",R45,$U$3)/100,"")</f>
        <v/>
      </c>
      <c r="V45" s="107" t="str">
        <f t="shared" si="2"/>
        <v/>
      </c>
      <c r="W45" s="186" t="e">
        <f>_xll.qlSimpleQuoteSetValue(S45,V45,Trigger)</f>
        <v>#VALUE!</v>
      </c>
      <c r="X45" s="87"/>
      <c r="Y45" s="184" t="str">
        <f t="shared" si="26"/>
        <v>SW</v>
      </c>
      <c r="Z45" s="185" t="s">
        <v>91</v>
      </c>
      <c r="AA45" s="185" t="str">
        <f t="shared" si="30"/>
        <v>EURAB6R3Y=</v>
      </c>
      <c r="AB45" s="107" t="e">
        <f>_xll.qlSimpleQuote(AA45,,,,Trigger)</f>
        <v>#NUM!</v>
      </c>
      <c r="AC45" s="107" t="str">
        <f>IFERROR(_xll.RtGet("DTSIMI1",AA45,$AC$3)/100,"")</f>
        <v/>
      </c>
      <c r="AD45" s="107" t="str">
        <f>IFERROR(_xll.RtGet("DTSIMI1",AA45,$AD$3)/100,"")</f>
        <v/>
      </c>
      <c r="AE45" s="107" t="str">
        <f t="shared" si="3"/>
        <v/>
      </c>
      <c r="AF45" s="107" t="e">
        <f>_xll.qlSimpleQuoteSetValue(AB45,AE45,Trigger)</f>
        <v>#VALUE!</v>
      </c>
      <c r="AG45" s="89"/>
      <c r="AH45" s="184" t="str">
        <f t="shared" ref="AH45:AH92" si="33">IF(ISBLANK(AI45),"","SW")</f>
        <v>SW</v>
      </c>
      <c r="AI45" s="185" t="s">
        <v>91</v>
      </c>
      <c r="AJ45" s="185" t="str">
        <f t="shared" si="31"/>
        <v>EUR_CURVE_12M_3Y</v>
      </c>
      <c r="AK45" s="107" t="e">
        <f>_xll.qlSimpleQuote(AJ45,,,,Trigger)</f>
        <v>#NUM!</v>
      </c>
      <c r="AL45" s="107" t="str">
        <f>IFERROR(_xll.RtGet("DTSIMI1",AJ45,"ASK")/100,"")</f>
        <v/>
      </c>
      <c r="AM45" s="186" t="e">
        <f>_xll.qlSimpleQuoteSetValue(AK45,AL45,Trigger)</f>
        <v>#VALUE!</v>
      </c>
      <c r="AO45" s="184" t="str">
        <f t="shared" si="22"/>
        <v>SW</v>
      </c>
      <c r="AP45" s="185" t="s">
        <v>91</v>
      </c>
      <c r="AQ45" s="185" t="str">
        <f t="shared" si="32"/>
        <v>EURAB6R3Y=</v>
      </c>
      <c r="AR45" s="107" t="e">
        <f t="shared" si="27"/>
        <v>#NUM!</v>
      </c>
      <c r="AS45" s="107" t="str">
        <f>IFERROR(_xll.RtGet("DTSIMI1",AQ45,$AC$3)/100,"")</f>
        <v/>
      </c>
      <c r="AT45" s="107" t="str">
        <f>IFERROR(_xll.RtGet("DTSIMI1",AQ45,$AD$3)/100,"")</f>
        <v/>
      </c>
      <c r="AU45" s="107" t="str">
        <f t="shared" si="4"/>
        <v/>
      </c>
      <c r="AV45" s="107"/>
      <c r="AW45" s="163"/>
    </row>
    <row r="46" spans="2:49" x14ac:dyDescent="0.2">
      <c r="B46" s="100" t="str">
        <f t="shared" si="23"/>
        <v/>
      </c>
      <c r="C46" s="184" t="s">
        <v>92</v>
      </c>
      <c r="D46" s="185" t="str">
        <f t="shared" si="21"/>
        <v>EUROISDDS4Y</v>
      </c>
      <c r="E46" s="185" t="e">
        <f>_xll.qlSimpleQuote(D46,,,,Trigger)</f>
        <v>#NUM!</v>
      </c>
      <c r="F46" s="107" t="str">
        <f>IFERROR(_xll.RtGet("DTSIMI1",D46,"ask")/100,"")</f>
        <v/>
      </c>
      <c r="G46" s="107" t="e">
        <f>_xll.qlSimpleQuoteSetValue(E46,F46,Trigger)</f>
        <v>#VALUE!</v>
      </c>
      <c r="H46" s="89"/>
      <c r="I46" s="184" t="str">
        <f t="shared" si="24"/>
        <v>SW</v>
      </c>
      <c r="J46" s="185" t="s">
        <v>92</v>
      </c>
      <c r="K46" s="185" t="str">
        <f t="shared" si="28"/>
        <v>EURYC1M_AB1E_4Y</v>
      </c>
      <c r="L46" s="107" t="e">
        <f>_xll.qlSimpleQuote(K46,,,,Trigger)</f>
        <v>#NUM!</v>
      </c>
      <c r="M46" s="107" t="str">
        <f>IFERROR(_xll.RtGet("DTSIMI1",K46,"ASK")/100,"")</f>
        <v/>
      </c>
      <c r="N46" s="186" t="e">
        <f>_xll.qlSimpleQuoteSetValue(L46,M46,Trigger)</f>
        <v>#VALUE!</v>
      </c>
      <c r="O46" s="89"/>
      <c r="P46" s="184" t="str">
        <f t="shared" si="25"/>
        <v>SW</v>
      </c>
      <c r="Q46" s="185" t="s">
        <v>92</v>
      </c>
      <c r="R46" s="185" t="str">
        <f t="shared" si="29"/>
        <v>EUR_CURVE_3M_4Y</v>
      </c>
      <c r="S46" s="107" t="e">
        <f>_xll.qlSimpleQuote(R46,,,,Trigger)</f>
        <v>#NUM!</v>
      </c>
      <c r="T46" s="107" t="str">
        <f>IFERROR(_xll.RtGet("DTSIMI1",R46,$T$3)/100,"")</f>
        <v/>
      </c>
      <c r="U46" s="107" t="str">
        <f>IFERROR(_xll.RtGet("DTSIMI1",R46,$U$3)/100,"")</f>
        <v/>
      </c>
      <c r="V46" s="107" t="str">
        <f t="shared" si="2"/>
        <v/>
      </c>
      <c r="W46" s="186" t="e">
        <f>_xll.qlSimpleQuoteSetValue(S46,V46,Trigger)</f>
        <v>#VALUE!</v>
      </c>
      <c r="X46" s="87"/>
      <c r="Y46" s="184" t="str">
        <f t="shared" si="26"/>
        <v>SW</v>
      </c>
      <c r="Z46" s="185" t="s">
        <v>92</v>
      </c>
      <c r="AA46" s="185" t="str">
        <f t="shared" si="30"/>
        <v>EURAB6R4Y=</v>
      </c>
      <c r="AB46" s="107" t="e">
        <f>_xll.qlSimpleQuote(AA46,,,,Trigger)</f>
        <v>#NUM!</v>
      </c>
      <c r="AC46" s="107" t="str">
        <f>IFERROR(_xll.RtGet("DTSIMI1",AA46,$AC$3)/100,"")</f>
        <v/>
      </c>
      <c r="AD46" s="107" t="str">
        <f>IFERROR(_xll.RtGet("DTSIMI1",AA46,$AD$3)/100,"")</f>
        <v/>
      </c>
      <c r="AE46" s="107" t="str">
        <f t="shared" si="3"/>
        <v/>
      </c>
      <c r="AF46" s="107" t="e">
        <f>_xll.qlSimpleQuoteSetValue(AB46,AE46,Trigger)</f>
        <v>#VALUE!</v>
      </c>
      <c r="AG46" s="89"/>
      <c r="AH46" s="184" t="str">
        <f t="shared" si="33"/>
        <v>SW</v>
      </c>
      <c r="AI46" s="185" t="s">
        <v>92</v>
      </c>
      <c r="AJ46" s="185" t="str">
        <f t="shared" si="31"/>
        <v>EUR_CURVE_12M_4Y</v>
      </c>
      <c r="AK46" s="107" t="e">
        <f>_xll.qlSimpleQuote(AJ46,,,,Trigger)</f>
        <v>#NUM!</v>
      </c>
      <c r="AL46" s="107" t="str">
        <f>IFERROR(_xll.RtGet("DTSIMI1",AJ46,"ASK")/100,"")</f>
        <v/>
      </c>
      <c r="AM46" s="186" t="e">
        <f>_xll.qlSimpleQuoteSetValue(AK46,AL46,Trigger)</f>
        <v>#VALUE!</v>
      </c>
      <c r="AO46" s="184" t="str">
        <f t="shared" si="22"/>
        <v>SW</v>
      </c>
      <c r="AP46" s="185" t="s">
        <v>92</v>
      </c>
      <c r="AQ46" s="185" t="str">
        <f t="shared" si="32"/>
        <v>EURAB6R4Y=</v>
      </c>
      <c r="AR46" s="107" t="e">
        <f t="shared" si="27"/>
        <v>#NUM!</v>
      </c>
      <c r="AS46" s="107" t="str">
        <f>IFERROR(_xll.RtGet("DTSIMI1",AQ46,$AC$3)/100,"")</f>
        <v/>
      </c>
      <c r="AT46" s="107" t="str">
        <f>IFERROR(_xll.RtGet("DTSIMI1",AQ46,$AD$3)/100,"")</f>
        <v/>
      </c>
      <c r="AU46" s="107" t="str">
        <f t="shared" si="4"/>
        <v/>
      </c>
      <c r="AV46" s="107"/>
      <c r="AW46" s="163"/>
    </row>
    <row r="47" spans="2:49" x14ac:dyDescent="0.2">
      <c r="B47" s="100" t="str">
        <f t="shared" si="23"/>
        <v/>
      </c>
      <c r="C47" s="184" t="s">
        <v>93</v>
      </c>
      <c r="D47" s="185" t="str">
        <f t="shared" si="21"/>
        <v>EUROISDDS5Y</v>
      </c>
      <c r="E47" s="185" t="e">
        <f>_xll.qlSimpleQuote(D47,,,,Trigger)</f>
        <v>#NUM!</v>
      </c>
      <c r="F47" s="107" t="str">
        <f>IFERROR(_xll.RtGet("DTSIMI1",D47,"ask")/100,"")</f>
        <v/>
      </c>
      <c r="G47" s="107" t="e">
        <f>_xll.qlSimpleQuoteSetValue(E47,F47,Trigger)</f>
        <v>#VALUE!</v>
      </c>
      <c r="H47" s="89"/>
      <c r="I47" s="184" t="str">
        <f t="shared" si="24"/>
        <v>SW</v>
      </c>
      <c r="J47" s="185" t="s">
        <v>93</v>
      </c>
      <c r="K47" s="185" t="str">
        <f t="shared" si="28"/>
        <v>EURYC1M_AB1E_5Y</v>
      </c>
      <c r="L47" s="107" t="e">
        <f>_xll.qlSimpleQuote(K47,,,,Trigger)</f>
        <v>#NUM!</v>
      </c>
      <c r="M47" s="107" t="str">
        <f>IFERROR(_xll.RtGet("DTSIMI1",K47,"ASK")/100,"")</f>
        <v/>
      </c>
      <c r="N47" s="186" t="e">
        <f>_xll.qlSimpleQuoteSetValue(L47,M47,Trigger)</f>
        <v>#VALUE!</v>
      </c>
      <c r="O47" s="89"/>
      <c r="P47" s="184" t="str">
        <f t="shared" si="25"/>
        <v>SW</v>
      </c>
      <c r="Q47" s="185" t="s">
        <v>93</v>
      </c>
      <c r="R47" s="185" t="str">
        <f t="shared" si="29"/>
        <v>EUR_CURVE_3M_5Y</v>
      </c>
      <c r="S47" s="107" t="e">
        <f>_xll.qlSimpleQuote(R47,,,,Trigger)</f>
        <v>#NUM!</v>
      </c>
      <c r="T47" s="107" t="str">
        <f>IFERROR(_xll.RtGet("DTSIMI1",R47,$T$3)/100,"")</f>
        <v/>
      </c>
      <c r="U47" s="107" t="str">
        <f>IFERROR(_xll.RtGet("DTSIMI1",R47,$U$3)/100,"")</f>
        <v/>
      </c>
      <c r="V47" s="107" t="str">
        <f t="shared" si="2"/>
        <v/>
      </c>
      <c r="W47" s="186" t="e">
        <f>_xll.qlSimpleQuoteSetValue(S47,V47,Trigger)</f>
        <v>#VALUE!</v>
      </c>
      <c r="X47" s="87"/>
      <c r="Y47" s="184" t="str">
        <f t="shared" si="26"/>
        <v>SW</v>
      </c>
      <c r="Z47" s="185" t="s">
        <v>93</v>
      </c>
      <c r="AA47" s="185" t="str">
        <f t="shared" si="30"/>
        <v>EURAB6R5Y=</v>
      </c>
      <c r="AB47" s="107" t="e">
        <f>_xll.qlSimpleQuote(AA47,,,,Trigger)</f>
        <v>#NUM!</v>
      </c>
      <c r="AC47" s="107" t="str">
        <f>IFERROR(_xll.RtGet("DTSIMI1",AA47,$AC$3)/100,"")</f>
        <v/>
      </c>
      <c r="AD47" s="107" t="str">
        <f>IFERROR(_xll.RtGet("DTSIMI1",AA47,$AD$3)/100,"")</f>
        <v/>
      </c>
      <c r="AE47" s="107" t="str">
        <f t="shared" si="3"/>
        <v/>
      </c>
      <c r="AF47" s="107" t="e">
        <f>_xll.qlSimpleQuoteSetValue(AB47,AE47,Trigger)</f>
        <v>#VALUE!</v>
      </c>
      <c r="AG47" s="89"/>
      <c r="AH47" s="184" t="str">
        <f t="shared" si="33"/>
        <v>SW</v>
      </c>
      <c r="AI47" s="185" t="s">
        <v>93</v>
      </c>
      <c r="AJ47" s="185" t="str">
        <f t="shared" si="31"/>
        <v>EUR_CURVE_12M_5Y</v>
      </c>
      <c r="AK47" s="107" t="e">
        <f>_xll.qlSimpleQuote(AJ47,,,,Trigger)</f>
        <v>#NUM!</v>
      </c>
      <c r="AL47" s="107" t="str">
        <f>IFERROR(_xll.RtGet("DTSIMI1",AJ47,"ASK")/100,"")</f>
        <v/>
      </c>
      <c r="AM47" s="186" t="e">
        <f>_xll.qlSimpleQuoteSetValue(AK47,AL47,Trigger)</f>
        <v>#VALUE!</v>
      </c>
      <c r="AO47" s="184" t="str">
        <f t="shared" si="22"/>
        <v>SW</v>
      </c>
      <c r="AP47" s="185" t="s">
        <v>93</v>
      </c>
      <c r="AQ47" s="185" t="str">
        <f t="shared" si="32"/>
        <v>EURAB6R5Y=</v>
      </c>
      <c r="AR47" s="107" t="e">
        <f t="shared" si="27"/>
        <v>#NUM!</v>
      </c>
      <c r="AS47" s="107" t="str">
        <f>IFERROR(_xll.RtGet("DTSIMI1",AQ47,$AC$3)/100,"")</f>
        <v/>
      </c>
      <c r="AT47" s="107" t="str">
        <f>IFERROR(_xll.RtGet("DTSIMI1",AQ47,$AD$3)/100,"")</f>
        <v/>
      </c>
      <c r="AU47" s="107" t="str">
        <f t="shared" si="4"/>
        <v/>
      </c>
      <c r="AV47" s="107"/>
      <c r="AW47" s="163"/>
    </row>
    <row r="48" spans="2:49" x14ac:dyDescent="0.2">
      <c r="B48" s="100" t="str">
        <f t="shared" si="23"/>
        <v/>
      </c>
      <c r="C48" s="184" t="s">
        <v>94</v>
      </c>
      <c r="D48" s="185" t="str">
        <f t="shared" si="21"/>
        <v>EUROISDDS6Y</v>
      </c>
      <c r="E48" s="185" t="e">
        <f>_xll.qlSimpleQuote(D48,,,,Trigger)</f>
        <v>#NUM!</v>
      </c>
      <c r="F48" s="107" t="str">
        <f>IFERROR(_xll.RtGet("DTSIMI1",D48,"ask")/100,"")</f>
        <v/>
      </c>
      <c r="G48" s="107" t="e">
        <f>_xll.qlSimpleQuoteSetValue(E48,F48,Trigger)</f>
        <v>#VALUE!</v>
      </c>
      <c r="I48" s="184" t="str">
        <f t="shared" si="24"/>
        <v>SW</v>
      </c>
      <c r="J48" s="185" t="s">
        <v>94</v>
      </c>
      <c r="K48" s="185" t="str">
        <f t="shared" si="28"/>
        <v>EURYC1M_AB1E_6Y</v>
      </c>
      <c r="L48" s="107" t="e">
        <f>_xll.qlSimpleQuote(K48,,,,Trigger)</f>
        <v>#NUM!</v>
      </c>
      <c r="M48" s="107" t="str">
        <f>IFERROR(_xll.RtGet("DTSIMI1",K48,"ASK")/100,"")</f>
        <v/>
      </c>
      <c r="N48" s="186" t="e">
        <f>_xll.qlSimpleQuoteSetValue(L48,M48,Trigger)</f>
        <v>#VALUE!</v>
      </c>
      <c r="O48" s="89"/>
      <c r="P48" s="184" t="str">
        <f t="shared" si="25"/>
        <v>SW</v>
      </c>
      <c r="Q48" s="185" t="s">
        <v>94</v>
      </c>
      <c r="R48" s="185" t="str">
        <f t="shared" si="29"/>
        <v>EUR_CURVE_3M_6Y</v>
      </c>
      <c r="S48" s="107" t="e">
        <f>_xll.qlSimpleQuote(R48,,,,Trigger)</f>
        <v>#NUM!</v>
      </c>
      <c r="T48" s="107" t="str">
        <f>IFERROR(_xll.RtGet("DTSIMI1",R48,$T$3)/100,"")</f>
        <v/>
      </c>
      <c r="U48" s="107" t="str">
        <f>IFERROR(_xll.RtGet("DTSIMI1",R48,$U$3)/100,"")</f>
        <v/>
      </c>
      <c r="V48" s="107" t="str">
        <f t="shared" si="2"/>
        <v/>
      </c>
      <c r="W48" s="186" t="e">
        <f>_xll.qlSimpleQuoteSetValue(S48,V48,Trigger)</f>
        <v>#VALUE!</v>
      </c>
      <c r="X48" s="80"/>
      <c r="Y48" s="184" t="str">
        <f t="shared" si="26"/>
        <v>SW</v>
      </c>
      <c r="Z48" s="185" t="s">
        <v>94</v>
      </c>
      <c r="AA48" s="185" t="str">
        <f t="shared" si="30"/>
        <v>EURAB6R6Y=</v>
      </c>
      <c r="AB48" s="107" t="e">
        <f>_xll.qlSimpleQuote(AA48,,,,Trigger)</f>
        <v>#NUM!</v>
      </c>
      <c r="AC48" s="107" t="str">
        <f>IFERROR(_xll.RtGet("DTSIMI1",AA48,$AC$3)/100,"")</f>
        <v/>
      </c>
      <c r="AD48" s="107" t="str">
        <f>IFERROR(_xll.RtGet("DTSIMI1",AA48,$AD$3)/100,"")</f>
        <v/>
      </c>
      <c r="AE48" s="107" t="str">
        <f t="shared" si="3"/>
        <v/>
      </c>
      <c r="AF48" s="107" t="e">
        <f>_xll.qlSimpleQuoteSetValue(AB48,AE48,Trigger)</f>
        <v>#VALUE!</v>
      </c>
      <c r="AG48" s="89"/>
      <c r="AH48" s="184" t="str">
        <f t="shared" si="33"/>
        <v>SW</v>
      </c>
      <c r="AI48" s="185" t="s">
        <v>94</v>
      </c>
      <c r="AJ48" s="185" t="str">
        <f t="shared" si="31"/>
        <v>EUR_CURVE_12M_6Y</v>
      </c>
      <c r="AK48" s="107" t="e">
        <f>_xll.qlSimpleQuote(AJ48,,,,Trigger)</f>
        <v>#NUM!</v>
      </c>
      <c r="AL48" s="107" t="str">
        <f>IFERROR(_xll.RtGet("DTSIMI1",AJ48,"ASK")/100,"")</f>
        <v/>
      </c>
      <c r="AM48" s="186" t="e">
        <f>_xll.qlSimpleQuoteSetValue(AK48,AL48,Trigger)</f>
        <v>#VALUE!</v>
      </c>
      <c r="AO48" s="184" t="str">
        <f t="shared" si="22"/>
        <v>SW</v>
      </c>
      <c r="AP48" s="185" t="s">
        <v>94</v>
      </c>
      <c r="AQ48" s="185" t="str">
        <f t="shared" si="32"/>
        <v>EURAB6R6Y=</v>
      </c>
      <c r="AR48" s="107" t="e">
        <f t="shared" si="27"/>
        <v>#NUM!</v>
      </c>
      <c r="AS48" s="107" t="str">
        <f>IFERROR(_xll.RtGet("DTSIMI1",AQ48,$AC$3)/100,"")</f>
        <v/>
      </c>
      <c r="AT48" s="107" t="str">
        <f>IFERROR(_xll.RtGet("DTSIMI1",AQ48,$AD$3)/100,"")</f>
        <v/>
      </c>
      <c r="AU48" s="107" t="str">
        <f t="shared" si="4"/>
        <v/>
      </c>
      <c r="AV48" s="107"/>
      <c r="AW48" s="163"/>
    </row>
    <row r="49" spans="2:49" x14ac:dyDescent="0.2">
      <c r="B49" s="100" t="str">
        <f t="shared" si="23"/>
        <v/>
      </c>
      <c r="C49" s="184" t="s">
        <v>95</v>
      </c>
      <c r="D49" s="185" t="str">
        <f t="shared" si="21"/>
        <v>EUROISDDS7Y</v>
      </c>
      <c r="E49" s="185" t="e">
        <f>_xll.qlSimpleQuote(D49,,,,Trigger)</f>
        <v>#NUM!</v>
      </c>
      <c r="F49" s="107" t="str">
        <f>IFERROR(_xll.RtGet("DTSIMI1",D49,"ask")/100,"")</f>
        <v/>
      </c>
      <c r="G49" s="107" t="e">
        <f>_xll.qlSimpleQuoteSetValue(E49,F49,Trigger)</f>
        <v>#VALUE!</v>
      </c>
      <c r="I49" s="184" t="str">
        <f t="shared" si="24"/>
        <v>SW</v>
      </c>
      <c r="J49" s="185" t="s">
        <v>95</v>
      </c>
      <c r="K49" s="185" t="str">
        <f t="shared" si="28"/>
        <v>EURYC1M_AB1E_7Y</v>
      </c>
      <c r="L49" s="107" t="e">
        <f>_xll.qlSimpleQuote(K49,,,,Trigger)</f>
        <v>#NUM!</v>
      </c>
      <c r="M49" s="107" t="str">
        <f>IFERROR(_xll.RtGet("DTSIMI1",K49,"ASK")/100,"")</f>
        <v/>
      </c>
      <c r="N49" s="186" t="e">
        <f>_xll.qlSimpleQuoteSetValue(L49,M49,Trigger)</f>
        <v>#VALUE!</v>
      </c>
      <c r="O49" s="89"/>
      <c r="P49" s="184" t="str">
        <f t="shared" si="25"/>
        <v>SW</v>
      </c>
      <c r="Q49" s="185" t="s">
        <v>95</v>
      </c>
      <c r="R49" s="185" t="str">
        <f t="shared" si="29"/>
        <v>EUR_CURVE_3M_7Y</v>
      </c>
      <c r="S49" s="107" t="e">
        <f>_xll.qlSimpleQuote(R49,,,,Trigger)</f>
        <v>#NUM!</v>
      </c>
      <c r="T49" s="107" t="str">
        <f>IFERROR(_xll.RtGet("DTSIMI1",R49,$T$3)/100,"")</f>
        <v/>
      </c>
      <c r="U49" s="107" t="str">
        <f>IFERROR(_xll.RtGet("DTSIMI1",R49,$U$3)/100,"")</f>
        <v/>
      </c>
      <c r="V49" s="107" t="str">
        <f t="shared" si="2"/>
        <v/>
      </c>
      <c r="W49" s="186" t="e">
        <f>_xll.qlSimpleQuoteSetValue(S49,V49,Trigger)</f>
        <v>#VALUE!</v>
      </c>
      <c r="X49" s="80"/>
      <c r="Y49" s="184" t="str">
        <f t="shared" si="26"/>
        <v>SW</v>
      </c>
      <c r="Z49" s="185" t="s">
        <v>95</v>
      </c>
      <c r="AA49" s="185" t="str">
        <f t="shared" si="30"/>
        <v>EURAB6R7Y=</v>
      </c>
      <c r="AB49" s="107" t="e">
        <f>_xll.qlSimpleQuote(AA49,,,,Trigger)</f>
        <v>#NUM!</v>
      </c>
      <c r="AC49" s="107" t="str">
        <f>IFERROR(_xll.RtGet("DTSIMI1",AA49,$AC$3)/100,"")</f>
        <v/>
      </c>
      <c r="AD49" s="107" t="str">
        <f>IFERROR(_xll.RtGet("DTSIMI1",AA49,$AD$3)/100,"")</f>
        <v/>
      </c>
      <c r="AE49" s="107" t="str">
        <f t="shared" si="3"/>
        <v/>
      </c>
      <c r="AF49" s="107" t="e">
        <f>_xll.qlSimpleQuoteSetValue(AB49,AE49,Trigger)</f>
        <v>#VALUE!</v>
      </c>
      <c r="AG49" s="89"/>
      <c r="AH49" s="184" t="str">
        <f t="shared" si="33"/>
        <v>SW</v>
      </c>
      <c r="AI49" s="185" t="s">
        <v>95</v>
      </c>
      <c r="AJ49" s="185" t="str">
        <f t="shared" si="31"/>
        <v>EUR_CURVE_12M_7Y</v>
      </c>
      <c r="AK49" s="107" t="e">
        <f>_xll.qlSimpleQuote(AJ49,,,,Trigger)</f>
        <v>#NUM!</v>
      </c>
      <c r="AL49" s="107" t="str">
        <f>IFERROR(_xll.RtGet("DTSIMI1",AJ49,"ASK")/100,"")</f>
        <v/>
      </c>
      <c r="AM49" s="186" t="e">
        <f>_xll.qlSimpleQuoteSetValue(AK49,AL49,Trigger)</f>
        <v>#VALUE!</v>
      </c>
      <c r="AO49" s="184" t="str">
        <f t="shared" si="22"/>
        <v>SW</v>
      </c>
      <c r="AP49" s="185" t="s">
        <v>95</v>
      </c>
      <c r="AQ49" s="185" t="str">
        <f t="shared" si="32"/>
        <v>EURAB6R7Y=</v>
      </c>
      <c r="AR49" s="107" t="e">
        <f t="shared" si="27"/>
        <v>#NUM!</v>
      </c>
      <c r="AS49" s="107" t="str">
        <f>IFERROR(_xll.RtGet("DTSIMI1",AQ49,$AC$3)/100,"")</f>
        <v/>
      </c>
      <c r="AT49" s="107" t="str">
        <f>IFERROR(_xll.RtGet("DTSIMI1",AQ49,$AD$3)/100,"")</f>
        <v/>
      </c>
      <c r="AU49" s="107" t="str">
        <f t="shared" si="4"/>
        <v/>
      </c>
      <c r="AV49" s="107"/>
      <c r="AW49" s="163"/>
    </row>
    <row r="50" spans="2:49" x14ac:dyDescent="0.2">
      <c r="B50" s="100" t="str">
        <f t="shared" si="23"/>
        <v/>
      </c>
      <c r="C50" s="184" t="s">
        <v>96</v>
      </c>
      <c r="D50" s="185" t="str">
        <f t="shared" si="21"/>
        <v>EUROISDDS8Y</v>
      </c>
      <c r="E50" s="185" t="e">
        <f>_xll.qlSimpleQuote(D50,,,,Trigger)</f>
        <v>#NUM!</v>
      </c>
      <c r="F50" s="107" t="str">
        <f>IFERROR(_xll.RtGet("DTSIMI1",D50,"ask")/100,"")</f>
        <v/>
      </c>
      <c r="G50" s="107" t="e">
        <f>_xll.qlSimpleQuoteSetValue(E50,F50,Trigger)</f>
        <v>#VALUE!</v>
      </c>
      <c r="I50" s="184" t="str">
        <f t="shared" si="24"/>
        <v>SW</v>
      </c>
      <c r="J50" s="185" t="s">
        <v>96</v>
      </c>
      <c r="K50" s="185" t="str">
        <f t="shared" si="28"/>
        <v>EURYC1M_AB1E_8Y</v>
      </c>
      <c r="L50" s="107" t="e">
        <f>_xll.qlSimpleQuote(K50,,,,Trigger)</f>
        <v>#NUM!</v>
      </c>
      <c r="M50" s="107" t="str">
        <f>IFERROR(_xll.RtGet("DTSIMI1",K50,"ASK")/100,"")</f>
        <v/>
      </c>
      <c r="N50" s="186" t="e">
        <f>_xll.qlSimpleQuoteSetValue(L50,M50,Trigger)</f>
        <v>#VALUE!</v>
      </c>
      <c r="O50" s="89"/>
      <c r="P50" s="184" t="str">
        <f t="shared" si="25"/>
        <v>SW</v>
      </c>
      <c r="Q50" s="185" t="s">
        <v>96</v>
      </c>
      <c r="R50" s="185" t="str">
        <f t="shared" si="29"/>
        <v>EUR_CURVE_3M_8Y</v>
      </c>
      <c r="S50" s="107" t="e">
        <f>_xll.qlSimpleQuote(R50,,,,Trigger)</f>
        <v>#NUM!</v>
      </c>
      <c r="T50" s="107" t="str">
        <f>IFERROR(_xll.RtGet("DTSIMI1",R50,$T$3)/100,"")</f>
        <v/>
      </c>
      <c r="U50" s="107" t="str">
        <f>IFERROR(_xll.RtGet("DTSIMI1",R50,$U$3)/100,"")</f>
        <v/>
      </c>
      <c r="V50" s="107" t="str">
        <f t="shared" si="2"/>
        <v/>
      </c>
      <c r="W50" s="186" t="e">
        <f>_xll.qlSimpleQuoteSetValue(S50,V50,Trigger)</f>
        <v>#VALUE!</v>
      </c>
      <c r="X50" s="80"/>
      <c r="Y50" s="184" t="str">
        <f t="shared" si="26"/>
        <v>SW</v>
      </c>
      <c r="Z50" s="185" t="s">
        <v>96</v>
      </c>
      <c r="AA50" s="185" t="str">
        <f t="shared" si="30"/>
        <v>EURAB6R8Y=</v>
      </c>
      <c r="AB50" s="107" t="e">
        <f>_xll.qlSimpleQuote(AA50,,,,Trigger)</f>
        <v>#NUM!</v>
      </c>
      <c r="AC50" s="107" t="str">
        <f>IFERROR(_xll.RtGet("DTSIMI1",AA50,$AC$3)/100,"")</f>
        <v/>
      </c>
      <c r="AD50" s="107" t="str">
        <f>IFERROR(_xll.RtGet("DTSIMI1",AA50,$AD$3)/100,"")</f>
        <v/>
      </c>
      <c r="AE50" s="107" t="str">
        <f t="shared" si="3"/>
        <v/>
      </c>
      <c r="AF50" s="107" t="e">
        <f>_xll.qlSimpleQuoteSetValue(AB50,AE50,Trigger)</f>
        <v>#VALUE!</v>
      </c>
      <c r="AG50" s="89"/>
      <c r="AH50" s="184" t="str">
        <f t="shared" si="33"/>
        <v>SW</v>
      </c>
      <c r="AI50" s="185" t="s">
        <v>96</v>
      </c>
      <c r="AJ50" s="185" t="str">
        <f t="shared" si="31"/>
        <v>EUR_CURVE_12M_8Y</v>
      </c>
      <c r="AK50" s="107" t="e">
        <f>_xll.qlSimpleQuote(AJ50,,,,Trigger)</f>
        <v>#NUM!</v>
      </c>
      <c r="AL50" s="107" t="str">
        <f>IFERROR(_xll.RtGet("DTSIMI1",AJ50,"ASK")/100,"")</f>
        <v/>
      </c>
      <c r="AM50" s="186" t="e">
        <f>_xll.qlSimpleQuoteSetValue(AK50,AL50,Trigger)</f>
        <v>#VALUE!</v>
      </c>
      <c r="AO50" s="184" t="str">
        <f t="shared" si="22"/>
        <v>SW</v>
      </c>
      <c r="AP50" s="185" t="s">
        <v>96</v>
      </c>
      <c r="AQ50" s="185" t="str">
        <f t="shared" si="32"/>
        <v>EURAB6R8Y=</v>
      </c>
      <c r="AR50" s="107" t="e">
        <f t="shared" si="27"/>
        <v>#NUM!</v>
      </c>
      <c r="AS50" s="107" t="str">
        <f>IFERROR(_xll.RtGet("DTSIMI1",AQ50,$AC$3)/100,"")</f>
        <v/>
      </c>
      <c r="AT50" s="107" t="str">
        <f>IFERROR(_xll.RtGet("DTSIMI1",AQ50,$AD$3)/100,"")</f>
        <v/>
      </c>
      <c r="AU50" s="107" t="str">
        <f t="shared" si="4"/>
        <v/>
      </c>
      <c r="AV50" s="107"/>
      <c r="AW50" s="163"/>
    </row>
    <row r="51" spans="2:49" x14ac:dyDescent="0.2">
      <c r="B51" s="100" t="str">
        <f t="shared" si="23"/>
        <v/>
      </c>
      <c r="C51" s="184" t="s">
        <v>97</v>
      </c>
      <c r="D51" s="185" t="str">
        <f t="shared" si="21"/>
        <v>EUROISDDS9Y</v>
      </c>
      <c r="E51" s="185" t="e">
        <f>_xll.qlSimpleQuote(D51,,,,Trigger)</f>
        <v>#NUM!</v>
      </c>
      <c r="F51" s="107" t="str">
        <f>IFERROR(_xll.RtGet("DTSIMI1",D51,"ask")/100,"")</f>
        <v/>
      </c>
      <c r="G51" s="107" t="e">
        <f>_xll.qlSimpleQuoteSetValue(E51,F51,Trigger)</f>
        <v>#VALUE!</v>
      </c>
      <c r="I51" s="184" t="str">
        <f t="shared" si="24"/>
        <v>SW</v>
      </c>
      <c r="J51" s="185" t="s">
        <v>97</v>
      </c>
      <c r="K51" s="185" t="str">
        <f t="shared" si="28"/>
        <v>EURYC1M_AB1E_9Y</v>
      </c>
      <c r="L51" s="107" t="e">
        <f>_xll.qlSimpleQuote(K51,,,,Trigger)</f>
        <v>#NUM!</v>
      </c>
      <c r="M51" s="107" t="str">
        <f>IFERROR(_xll.RtGet("DTSIMI1",K51,"ASK")/100,"")</f>
        <v/>
      </c>
      <c r="N51" s="186" t="e">
        <f>_xll.qlSimpleQuoteSetValue(L51,M51,Trigger)</f>
        <v>#VALUE!</v>
      </c>
      <c r="O51" s="89"/>
      <c r="P51" s="184" t="str">
        <f t="shared" si="25"/>
        <v>SW</v>
      </c>
      <c r="Q51" s="185" t="s">
        <v>97</v>
      </c>
      <c r="R51" s="185" t="str">
        <f t="shared" si="29"/>
        <v>EUR_CURVE_3M_9Y</v>
      </c>
      <c r="S51" s="107" t="e">
        <f>_xll.qlSimpleQuote(R51,,,,Trigger)</f>
        <v>#NUM!</v>
      </c>
      <c r="T51" s="107" t="str">
        <f>IFERROR(_xll.RtGet("DTSIMI1",R51,$T$3)/100,"")</f>
        <v/>
      </c>
      <c r="U51" s="107" t="str">
        <f>IFERROR(_xll.RtGet("DTSIMI1",R51,$U$3)/100,"")</f>
        <v/>
      </c>
      <c r="V51" s="107" t="str">
        <f t="shared" si="2"/>
        <v/>
      </c>
      <c r="W51" s="186" t="e">
        <f>_xll.qlSimpleQuoteSetValue(S51,V51,Trigger)</f>
        <v>#VALUE!</v>
      </c>
      <c r="X51" s="80"/>
      <c r="Y51" s="184" t="str">
        <f t="shared" si="26"/>
        <v>SW</v>
      </c>
      <c r="Z51" s="185" t="s">
        <v>97</v>
      </c>
      <c r="AA51" s="185" t="str">
        <f t="shared" si="30"/>
        <v>EURAB6R9Y=</v>
      </c>
      <c r="AB51" s="107" t="e">
        <f>_xll.qlSimpleQuote(AA51,,,,Trigger)</f>
        <v>#NUM!</v>
      </c>
      <c r="AC51" s="107" t="str">
        <f>IFERROR(_xll.RtGet("DTSIMI1",AA51,$AC$3)/100,"")</f>
        <v/>
      </c>
      <c r="AD51" s="107" t="str">
        <f>IFERROR(_xll.RtGet("DTSIMI1",AA51,$AD$3)/100,"")</f>
        <v/>
      </c>
      <c r="AE51" s="107" t="str">
        <f t="shared" si="3"/>
        <v/>
      </c>
      <c r="AF51" s="107" t="e">
        <f>_xll.qlSimpleQuoteSetValue(AB51,AE51,Trigger)</f>
        <v>#VALUE!</v>
      </c>
      <c r="AG51" s="89"/>
      <c r="AH51" s="184" t="str">
        <f t="shared" si="33"/>
        <v>SW</v>
      </c>
      <c r="AI51" s="185" t="s">
        <v>97</v>
      </c>
      <c r="AJ51" s="185" t="str">
        <f t="shared" si="31"/>
        <v>EUR_CURVE_12M_9Y</v>
      </c>
      <c r="AK51" s="107" t="e">
        <f>_xll.qlSimpleQuote(AJ51,,,,Trigger)</f>
        <v>#NUM!</v>
      </c>
      <c r="AL51" s="107" t="str">
        <f>IFERROR(_xll.RtGet("DTSIMI1",AJ51,"ASK")/100,"")</f>
        <v/>
      </c>
      <c r="AM51" s="186" t="e">
        <f>_xll.qlSimpleQuoteSetValue(AK51,AL51,Trigger)</f>
        <v>#VALUE!</v>
      </c>
      <c r="AO51" s="184" t="str">
        <f t="shared" si="22"/>
        <v>SW</v>
      </c>
      <c r="AP51" s="185" t="s">
        <v>97</v>
      </c>
      <c r="AQ51" s="185" t="str">
        <f t="shared" si="32"/>
        <v>EURAB6R9Y=</v>
      </c>
      <c r="AR51" s="107" t="e">
        <f t="shared" si="27"/>
        <v>#NUM!</v>
      </c>
      <c r="AS51" s="107" t="str">
        <f>IFERROR(_xll.RtGet("DTSIMI1",AQ51,$AC$3)/100,"")</f>
        <v/>
      </c>
      <c r="AT51" s="107" t="str">
        <f>IFERROR(_xll.RtGet("DTSIMI1",AQ51,$AD$3)/100,"")</f>
        <v/>
      </c>
      <c r="AU51" s="107" t="str">
        <f t="shared" si="4"/>
        <v/>
      </c>
      <c r="AV51" s="107"/>
      <c r="AW51" s="163"/>
    </row>
    <row r="52" spans="2:49" x14ac:dyDescent="0.2">
      <c r="B52" s="100" t="str">
        <f t="shared" si="23"/>
        <v/>
      </c>
      <c r="C52" s="184" t="s">
        <v>98</v>
      </c>
      <c r="D52" s="185" t="str">
        <f t="shared" si="21"/>
        <v>EUROISDDS10Y</v>
      </c>
      <c r="E52" s="185" t="e">
        <f>_xll.qlSimpleQuote(D52,,,,Trigger)</f>
        <v>#NUM!</v>
      </c>
      <c r="F52" s="107" t="str">
        <f>IFERROR(_xll.RtGet("DTSIMI1",D52,"ask")/100,"")</f>
        <v/>
      </c>
      <c r="G52" s="107" t="e">
        <f>_xll.qlSimpleQuoteSetValue(E52,F52,Trigger)</f>
        <v>#VALUE!</v>
      </c>
      <c r="I52" s="184" t="str">
        <f t="shared" si="24"/>
        <v>SW</v>
      </c>
      <c r="J52" s="185" t="s">
        <v>98</v>
      </c>
      <c r="K52" s="185" t="str">
        <f t="shared" si="28"/>
        <v>EURYC1M_AB1E_10Y</v>
      </c>
      <c r="L52" s="107" t="e">
        <f>_xll.qlSimpleQuote(K52,,,,Trigger)</f>
        <v>#NUM!</v>
      </c>
      <c r="M52" s="107" t="str">
        <f>IFERROR(_xll.RtGet("DTSIMI1",K52,"ASK")/100,"")</f>
        <v/>
      </c>
      <c r="N52" s="186" t="e">
        <f>_xll.qlSimpleQuoteSetValue(L52,M52,Trigger)</f>
        <v>#VALUE!</v>
      </c>
      <c r="O52" s="89"/>
      <c r="P52" s="184" t="str">
        <f t="shared" si="25"/>
        <v>SW</v>
      </c>
      <c r="Q52" s="185" t="s">
        <v>98</v>
      </c>
      <c r="R52" s="185" t="str">
        <f t="shared" si="29"/>
        <v>EUR_CURVE_3M_10Y</v>
      </c>
      <c r="S52" s="107" t="e">
        <f>_xll.qlSimpleQuote(R52,,,,Trigger)</f>
        <v>#NUM!</v>
      </c>
      <c r="T52" s="107" t="str">
        <f>IFERROR(_xll.RtGet("DTSIMI1",R52,$T$3)/100,"")</f>
        <v/>
      </c>
      <c r="U52" s="107" t="str">
        <f>IFERROR(_xll.RtGet("DTSIMI1",R52,$U$3)/100,"")</f>
        <v/>
      </c>
      <c r="V52" s="107" t="str">
        <f t="shared" si="2"/>
        <v/>
      </c>
      <c r="W52" s="186" t="e">
        <f>_xll.qlSimpleQuoteSetValue(S52,V52,Trigger)</f>
        <v>#VALUE!</v>
      </c>
      <c r="X52" s="80"/>
      <c r="Y52" s="184" t="str">
        <f t="shared" si="26"/>
        <v>SW</v>
      </c>
      <c r="Z52" s="185" t="s">
        <v>98</v>
      </c>
      <c r="AA52" s="185" t="str">
        <f t="shared" si="30"/>
        <v>EURAB6R10Y=</v>
      </c>
      <c r="AB52" s="107" t="e">
        <f>_xll.qlSimpleQuote(AA52,,,,Trigger)</f>
        <v>#NUM!</v>
      </c>
      <c r="AC52" s="107" t="str">
        <f>IFERROR(_xll.RtGet("DTSIMI1",AA52,$AC$3)/100,"")</f>
        <v/>
      </c>
      <c r="AD52" s="107" t="str">
        <f>IFERROR(_xll.RtGet("DTSIMI1",AA52,$AD$3)/100,"")</f>
        <v/>
      </c>
      <c r="AE52" s="107" t="str">
        <f t="shared" si="3"/>
        <v/>
      </c>
      <c r="AF52" s="107" t="e">
        <f>_xll.qlSimpleQuoteSetValue(AB52,AE52,Trigger)</f>
        <v>#VALUE!</v>
      </c>
      <c r="AG52" s="89"/>
      <c r="AH52" s="184" t="str">
        <f t="shared" si="33"/>
        <v>SW</v>
      </c>
      <c r="AI52" s="185" t="s">
        <v>98</v>
      </c>
      <c r="AJ52" s="185" t="str">
        <f t="shared" si="31"/>
        <v>EUR_CURVE_12M_10Y</v>
      </c>
      <c r="AK52" s="107" t="e">
        <f>_xll.qlSimpleQuote(AJ52,,,,Trigger)</f>
        <v>#NUM!</v>
      </c>
      <c r="AL52" s="107" t="str">
        <f>IFERROR(_xll.RtGet("DTSIMI1",AJ52,"ASK")/100,"")</f>
        <v/>
      </c>
      <c r="AM52" s="186" t="e">
        <f>_xll.qlSimpleQuoteSetValue(AK52,AL52,Trigger)</f>
        <v>#VALUE!</v>
      </c>
      <c r="AO52" s="184" t="str">
        <f t="shared" si="22"/>
        <v>SW</v>
      </c>
      <c r="AP52" s="185" t="s">
        <v>98</v>
      </c>
      <c r="AQ52" s="185" t="str">
        <f t="shared" si="32"/>
        <v>EURAB6R10Y=</v>
      </c>
      <c r="AR52" s="107" t="e">
        <f t="shared" si="27"/>
        <v>#NUM!</v>
      </c>
      <c r="AS52" s="107" t="str">
        <f>IFERROR(_xll.RtGet("DTSIMI1",AQ52,$AC$3)/100,"")</f>
        <v/>
      </c>
      <c r="AT52" s="107" t="str">
        <f>IFERROR(_xll.RtGet("DTSIMI1",AQ52,$AD$3)/100,"")</f>
        <v/>
      </c>
      <c r="AU52" s="107" t="str">
        <f t="shared" si="4"/>
        <v/>
      </c>
      <c r="AV52" s="107"/>
      <c r="AW52" s="163"/>
    </row>
    <row r="53" spans="2:49" x14ac:dyDescent="0.2">
      <c r="B53" s="100" t="str">
        <f t="shared" si="23"/>
        <v/>
      </c>
      <c r="C53" s="184" t="s">
        <v>99</v>
      </c>
      <c r="D53" s="185" t="str">
        <f t="shared" si="21"/>
        <v>EUROISDDS11Y</v>
      </c>
      <c r="E53" s="185" t="e">
        <f>_xll.qlSimpleQuote(D53,,,,Trigger)</f>
        <v>#NUM!</v>
      </c>
      <c r="F53" s="107" t="str">
        <f>IFERROR(_xll.RtGet("DTSIMI1",D53,"ask")/100,"")</f>
        <v/>
      </c>
      <c r="G53" s="107" t="e">
        <f>_xll.qlSimpleQuoteSetValue(E53,F53,Trigger)</f>
        <v>#VALUE!</v>
      </c>
      <c r="I53" s="184" t="str">
        <f t="shared" si="24"/>
        <v>SW</v>
      </c>
      <c r="J53" s="185" t="s">
        <v>99</v>
      </c>
      <c r="K53" s="185" t="str">
        <f t="shared" si="28"/>
        <v>EURYC1M_AB1E_11Y</v>
      </c>
      <c r="L53" s="107" t="e">
        <f>_xll.qlSimpleQuote(K53,,,,Trigger)</f>
        <v>#NUM!</v>
      </c>
      <c r="M53" s="107" t="str">
        <f>IFERROR(_xll.RtGet("DTSIMI1",K53,"ASK")/100,"")</f>
        <v/>
      </c>
      <c r="N53" s="186" t="e">
        <f>_xll.qlSimpleQuoteSetValue(L53,M53,Trigger)</f>
        <v>#VALUE!</v>
      </c>
      <c r="O53" s="89"/>
      <c r="P53" s="184" t="str">
        <f t="shared" si="25"/>
        <v>SW</v>
      </c>
      <c r="Q53" s="185" t="s">
        <v>99</v>
      </c>
      <c r="R53" s="185" t="str">
        <f t="shared" si="29"/>
        <v>EUR_CURVE_3M_11Y</v>
      </c>
      <c r="S53" s="107" t="e">
        <f>_xll.qlSimpleQuote(R53,,,,Trigger)</f>
        <v>#NUM!</v>
      </c>
      <c r="T53" s="107" t="str">
        <f>IFERROR(_xll.RtGet("DTSIMI1",R53,$T$3)/100,"")</f>
        <v/>
      </c>
      <c r="U53" s="107" t="str">
        <f>IFERROR(_xll.RtGet("DTSIMI1",R53,$U$3)/100,"")</f>
        <v/>
      </c>
      <c r="V53" s="107" t="str">
        <f t="shared" si="2"/>
        <v/>
      </c>
      <c r="W53" s="186" t="e">
        <f>_xll.qlSimpleQuoteSetValue(S53,V53,Trigger)</f>
        <v>#VALUE!</v>
      </c>
      <c r="X53" s="80"/>
      <c r="Y53" s="184" t="str">
        <f t="shared" si="26"/>
        <v>SW</v>
      </c>
      <c r="Z53" s="185" t="s">
        <v>99</v>
      </c>
      <c r="AA53" s="185" t="str">
        <f t="shared" si="30"/>
        <v>EURAB6R11Y=</v>
      </c>
      <c r="AB53" s="107" t="e">
        <f>_xll.qlSimpleQuote(AA53,,,,Trigger)</f>
        <v>#NUM!</v>
      </c>
      <c r="AC53" s="107" t="str">
        <f>IFERROR(_xll.RtGet("DTSIMI1",AA53,$AC$3)/100,"")</f>
        <v/>
      </c>
      <c r="AD53" s="107" t="str">
        <f>IFERROR(_xll.RtGet("DTSIMI1",AA53,$AD$3)/100,"")</f>
        <v/>
      </c>
      <c r="AE53" s="107" t="str">
        <f t="shared" si="3"/>
        <v/>
      </c>
      <c r="AF53" s="107" t="e">
        <f>_xll.qlSimpleQuoteSetValue(AB53,AE53,Trigger)</f>
        <v>#VALUE!</v>
      </c>
      <c r="AG53" s="89"/>
      <c r="AH53" s="184" t="str">
        <f t="shared" si="33"/>
        <v>SW</v>
      </c>
      <c r="AI53" s="185" t="s">
        <v>99</v>
      </c>
      <c r="AJ53" s="185" t="str">
        <f t="shared" si="31"/>
        <v>EUR_CURVE_12M_11Y</v>
      </c>
      <c r="AK53" s="107" t="e">
        <f>_xll.qlSimpleQuote(AJ53,,,,Trigger)</f>
        <v>#NUM!</v>
      </c>
      <c r="AL53" s="107" t="str">
        <f>IFERROR(_xll.RtGet("DTSIMI1",AJ53,"ASK")/100,"")</f>
        <v/>
      </c>
      <c r="AM53" s="186" t="e">
        <f>_xll.qlSimpleQuoteSetValue(AK53,AL53,Trigger)</f>
        <v>#VALUE!</v>
      </c>
      <c r="AO53" s="184" t="str">
        <f t="shared" si="22"/>
        <v>SW</v>
      </c>
      <c r="AP53" s="185" t="s">
        <v>99</v>
      </c>
      <c r="AQ53" s="185" t="str">
        <f t="shared" si="32"/>
        <v>EURAB6R11Y=</v>
      </c>
      <c r="AR53" s="107" t="e">
        <f t="shared" si="27"/>
        <v>#NUM!</v>
      </c>
      <c r="AS53" s="107" t="str">
        <f>IFERROR(_xll.RtGet("DTSIMI1",AQ53,$AC$3)/100,"")</f>
        <v/>
      </c>
      <c r="AT53" s="107" t="str">
        <f>IFERROR(_xll.RtGet("DTSIMI1",AQ53,$AD$3)/100,"")</f>
        <v/>
      </c>
      <c r="AU53" s="107" t="str">
        <f t="shared" si="4"/>
        <v/>
      </c>
      <c r="AV53" s="107"/>
      <c r="AW53" s="163"/>
    </row>
    <row r="54" spans="2:49" x14ac:dyDescent="0.2">
      <c r="B54" s="100" t="str">
        <f t="shared" si="23"/>
        <v/>
      </c>
      <c r="C54" s="184" t="s">
        <v>100</v>
      </c>
      <c r="D54" s="185" t="str">
        <f t="shared" si="21"/>
        <v>EUROISDDS12Y</v>
      </c>
      <c r="E54" s="185" t="e">
        <f>_xll.qlSimpleQuote(D54,,,,Trigger)</f>
        <v>#NUM!</v>
      </c>
      <c r="F54" s="107" t="str">
        <f>IFERROR(_xll.RtGet("DTSIMI1",D54,"ask")/100,"")</f>
        <v/>
      </c>
      <c r="G54" s="107" t="e">
        <f>_xll.qlSimpleQuoteSetValue(E54,F54,Trigger)</f>
        <v>#VALUE!</v>
      </c>
      <c r="I54" s="184" t="str">
        <f t="shared" si="24"/>
        <v>SW</v>
      </c>
      <c r="J54" s="185" t="s">
        <v>100</v>
      </c>
      <c r="K54" s="185" t="str">
        <f t="shared" si="28"/>
        <v>EURYC1M_AB1E_12Y</v>
      </c>
      <c r="L54" s="107" t="e">
        <f>_xll.qlSimpleQuote(K54,,,,Trigger)</f>
        <v>#NUM!</v>
      </c>
      <c r="M54" s="107" t="str">
        <f>IFERROR(_xll.RtGet("DTSIMI1",K54,"ASK")/100,"")</f>
        <v/>
      </c>
      <c r="N54" s="186" t="e">
        <f>_xll.qlSimpleQuoteSetValue(L54,M54,Trigger)</f>
        <v>#VALUE!</v>
      </c>
      <c r="O54" s="89"/>
      <c r="P54" s="184" t="str">
        <f t="shared" si="25"/>
        <v>SW</v>
      </c>
      <c r="Q54" s="185" t="s">
        <v>100</v>
      </c>
      <c r="R54" s="185" t="str">
        <f t="shared" si="29"/>
        <v>EUR_CURVE_3M_12Y</v>
      </c>
      <c r="S54" s="107" t="e">
        <f>_xll.qlSimpleQuote(R54,,,,Trigger)</f>
        <v>#NUM!</v>
      </c>
      <c r="T54" s="107" t="str">
        <f>IFERROR(_xll.RtGet("DTSIMI1",R54,$T$3)/100,"")</f>
        <v/>
      </c>
      <c r="U54" s="107" t="str">
        <f>IFERROR(_xll.RtGet("DTSIMI1",R54,$U$3)/100,"")</f>
        <v/>
      </c>
      <c r="V54" s="107" t="str">
        <f t="shared" si="2"/>
        <v/>
      </c>
      <c r="W54" s="186" t="e">
        <f>_xll.qlSimpleQuoteSetValue(S54,V54,Trigger)</f>
        <v>#VALUE!</v>
      </c>
      <c r="X54" s="80"/>
      <c r="Y54" s="184" t="str">
        <f t="shared" si="26"/>
        <v>SW</v>
      </c>
      <c r="Z54" s="185" t="s">
        <v>100</v>
      </c>
      <c r="AA54" s="185" t="str">
        <f t="shared" si="30"/>
        <v>EURAB6R12Y=</v>
      </c>
      <c r="AB54" s="107" t="e">
        <f>_xll.qlSimpleQuote(AA54,,,,Trigger)</f>
        <v>#NUM!</v>
      </c>
      <c r="AC54" s="107" t="str">
        <f>IFERROR(_xll.RtGet("DTSIMI1",AA54,$AC$3)/100,"")</f>
        <v/>
      </c>
      <c r="AD54" s="107" t="str">
        <f>IFERROR(_xll.RtGet("DTSIMI1",AA54,$AD$3)/100,"")</f>
        <v/>
      </c>
      <c r="AE54" s="107" t="str">
        <f t="shared" si="3"/>
        <v/>
      </c>
      <c r="AF54" s="107" t="e">
        <f>_xll.qlSimpleQuoteSetValue(AB54,AE54,Trigger)</f>
        <v>#VALUE!</v>
      </c>
      <c r="AG54" s="89"/>
      <c r="AH54" s="184" t="str">
        <f t="shared" si="33"/>
        <v>SW</v>
      </c>
      <c r="AI54" s="185" t="s">
        <v>100</v>
      </c>
      <c r="AJ54" s="185" t="str">
        <f t="shared" si="31"/>
        <v>EUR_CURVE_12M_12Y</v>
      </c>
      <c r="AK54" s="107" t="e">
        <f>_xll.qlSimpleQuote(AJ54,,,,Trigger)</f>
        <v>#NUM!</v>
      </c>
      <c r="AL54" s="107" t="str">
        <f>IFERROR(_xll.RtGet("DTSIMI1",AJ54,"ASK")/100,"")</f>
        <v/>
      </c>
      <c r="AM54" s="186" t="e">
        <f>_xll.qlSimpleQuoteSetValue(AK54,AL54,Trigger)</f>
        <v>#VALUE!</v>
      </c>
      <c r="AO54" s="184" t="str">
        <f t="shared" si="22"/>
        <v>SW</v>
      </c>
      <c r="AP54" s="185" t="s">
        <v>100</v>
      </c>
      <c r="AQ54" s="185" t="str">
        <f t="shared" si="32"/>
        <v>EURAB6R12Y=</v>
      </c>
      <c r="AR54" s="107" t="e">
        <f t="shared" si="27"/>
        <v>#NUM!</v>
      </c>
      <c r="AS54" s="107" t="str">
        <f>IFERROR(_xll.RtGet("DTSIMI1",AQ54,$AC$3)/100,"")</f>
        <v/>
      </c>
      <c r="AT54" s="107" t="str">
        <f>IFERROR(_xll.RtGet("DTSIMI1",AQ54,$AD$3)/100,"")</f>
        <v/>
      </c>
      <c r="AU54" s="107" t="str">
        <f t="shared" si="4"/>
        <v/>
      </c>
      <c r="AV54" s="107"/>
      <c r="AW54" s="163"/>
    </row>
    <row r="55" spans="2:49" x14ac:dyDescent="0.2">
      <c r="B55" s="100" t="str">
        <f t="shared" si="23"/>
        <v/>
      </c>
      <c r="C55" s="184" t="s">
        <v>101</v>
      </c>
      <c r="D55" s="185" t="str">
        <f t="shared" si="21"/>
        <v>EUROISDDS13Y</v>
      </c>
      <c r="E55" s="185" t="e">
        <f>_xll.qlSimpleQuote(D55,,,,Trigger)</f>
        <v>#NUM!</v>
      </c>
      <c r="F55" s="107" t="str">
        <f>IFERROR(_xll.RtGet("DTSIMI1",D55,"ask")/100,"")</f>
        <v/>
      </c>
      <c r="G55" s="107" t="e">
        <f>_xll.qlSimpleQuoteSetValue(E55,F55,Trigger)</f>
        <v>#VALUE!</v>
      </c>
      <c r="I55" s="184" t="str">
        <f t="shared" si="24"/>
        <v>SW</v>
      </c>
      <c r="J55" s="185" t="s">
        <v>101</v>
      </c>
      <c r="K55" s="185" t="str">
        <f t="shared" si="28"/>
        <v>EURYC1M_AB1E_13Y</v>
      </c>
      <c r="L55" s="107" t="e">
        <f>_xll.qlSimpleQuote(K55,,,,Trigger)</f>
        <v>#NUM!</v>
      </c>
      <c r="M55" s="107" t="str">
        <f>IFERROR(_xll.RtGet("DTSIMI1",K55,"ASK")/100,"")</f>
        <v/>
      </c>
      <c r="N55" s="186" t="e">
        <f>_xll.qlSimpleQuoteSetValue(L55,M55,Trigger)</f>
        <v>#VALUE!</v>
      </c>
      <c r="O55" s="89"/>
      <c r="P55" s="184" t="str">
        <f t="shared" si="25"/>
        <v>SW</v>
      </c>
      <c r="Q55" s="185" t="s">
        <v>101</v>
      </c>
      <c r="R55" s="185" t="str">
        <f t="shared" si="29"/>
        <v>EUR_CURVE_3M_13Y</v>
      </c>
      <c r="S55" s="107" t="e">
        <f>_xll.qlSimpleQuote(R55,,,,Trigger)</f>
        <v>#NUM!</v>
      </c>
      <c r="T55" s="107" t="str">
        <f>IFERROR(_xll.RtGet("DTSIMI1",R55,$T$3)/100,"")</f>
        <v/>
      </c>
      <c r="U55" s="107" t="str">
        <f>IFERROR(_xll.RtGet("DTSIMI1",R55,$U$3)/100,"")</f>
        <v/>
      </c>
      <c r="V55" s="107" t="str">
        <f t="shared" si="2"/>
        <v/>
      </c>
      <c r="W55" s="186" t="e">
        <f>_xll.qlSimpleQuoteSetValue(S55,V55,Trigger)</f>
        <v>#VALUE!</v>
      </c>
      <c r="X55" s="80"/>
      <c r="Y55" s="184" t="str">
        <f t="shared" si="26"/>
        <v>SW</v>
      </c>
      <c r="Z55" s="185" t="s">
        <v>101</v>
      </c>
      <c r="AA55" s="185" t="str">
        <f t="shared" si="30"/>
        <v>EURAB6R13Y=</v>
      </c>
      <c r="AB55" s="107" t="e">
        <f>_xll.qlSimpleQuote(AA55,,,,Trigger)</f>
        <v>#NUM!</v>
      </c>
      <c r="AC55" s="107" t="str">
        <f>IFERROR(_xll.RtGet("DTSIMI1",AA55,$AC$3)/100,"")</f>
        <v/>
      </c>
      <c r="AD55" s="107" t="str">
        <f>IFERROR(_xll.RtGet("DTSIMI1",AA55,$AD$3)/100,"")</f>
        <v/>
      </c>
      <c r="AE55" s="107" t="str">
        <f t="shared" si="3"/>
        <v/>
      </c>
      <c r="AF55" s="107" t="e">
        <f>_xll.qlSimpleQuoteSetValue(AB55,AE55,Trigger)</f>
        <v>#VALUE!</v>
      </c>
      <c r="AG55" s="89"/>
      <c r="AH55" s="184" t="str">
        <f t="shared" si="33"/>
        <v>SW</v>
      </c>
      <c r="AI55" s="185" t="s">
        <v>101</v>
      </c>
      <c r="AJ55" s="185" t="str">
        <f t="shared" si="31"/>
        <v>EUR_CURVE_12M_13Y</v>
      </c>
      <c r="AK55" s="107" t="e">
        <f>_xll.qlSimpleQuote(AJ55,,,,Trigger)</f>
        <v>#NUM!</v>
      </c>
      <c r="AL55" s="107" t="str">
        <f>IFERROR(_xll.RtGet("DTSIMI1",AJ55,"ASK")/100,"")</f>
        <v/>
      </c>
      <c r="AM55" s="186" t="e">
        <f>_xll.qlSimpleQuoteSetValue(AK55,AL55,Trigger)</f>
        <v>#VALUE!</v>
      </c>
      <c r="AO55" s="184" t="str">
        <f t="shared" si="22"/>
        <v>SW</v>
      </c>
      <c r="AP55" s="185" t="s">
        <v>101</v>
      </c>
      <c r="AQ55" s="185" t="str">
        <f t="shared" si="32"/>
        <v>EURAB6R13Y=</v>
      </c>
      <c r="AR55" s="107" t="e">
        <f t="shared" si="27"/>
        <v>#NUM!</v>
      </c>
      <c r="AS55" s="107" t="str">
        <f>IFERROR(_xll.RtGet("DTSIMI1",AQ55,$AC$3)/100,"")</f>
        <v/>
      </c>
      <c r="AT55" s="107" t="str">
        <f>IFERROR(_xll.RtGet("DTSIMI1",AQ55,$AD$3)/100,"")</f>
        <v/>
      </c>
      <c r="AU55" s="107" t="str">
        <f t="shared" si="4"/>
        <v/>
      </c>
      <c r="AV55" s="107"/>
      <c r="AW55" s="163"/>
    </row>
    <row r="56" spans="2:49" x14ac:dyDescent="0.2">
      <c r="B56" s="100" t="str">
        <f t="shared" si="23"/>
        <v/>
      </c>
      <c r="C56" s="184" t="s">
        <v>102</v>
      </c>
      <c r="D56" s="185" t="str">
        <f t="shared" si="21"/>
        <v>EUROISDDS14Y</v>
      </c>
      <c r="E56" s="185" t="e">
        <f>_xll.qlSimpleQuote(D56,,,,Trigger)</f>
        <v>#NUM!</v>
      </c>
      <c r="F56" s="107" t="str">
        <f>IFERROR(_xll.RtGet("DTSIMI1",D56,"ask")/100,"")</f>
        <v/>
      </c>
      <c r="G56" s="107" t="e">
        <f>_xll.qlSimpleQuoteSetValue(E56,F56,Trigger)</f>
        <v>#VALUE!</v>
      </c>
      <c r="I56" s="184" t="str">
        <f t="shared" si="24"/>
        <v>SW</v>
      </c>
      <c r="J56" s="185" t="s">
        <v>102</v>
      </c>
      <c r="K56" s="185" t="str">
        <f t="shared" si="28"/>
        <v>EURYC1M_AB1E_14Y</v>
      </c>
      <c r="L56" s="107" t="e">
        <f>_xll.qlSimpleQuote(K56,,,,Trigger)</f>
        <v>#NUM!</v>
      </c>
      <c r="M56" s="107" t="str">
        <f>IFERROR(_xll.RtGet("DTSIMI1",K56,"ASK")/100,"")</f>
        <v/>
      </c>
      <c r="N56" s="186" t="e">
        <f>_xll.qlSimpleQuoteSetValue(L56,M56,Trigger)</f>
        <v>#VALUE!</v>
      </c>
      <c r="O56" s="89"/>
      <c r="P56" s="184" t="str">
        <f t="shared" si="25"/>
        <v>SW</v>
      </c>
      <c r="Q56" s="185" t="s">
        <v>102</v>
      </c>
      <c r="R56" s="185" t="str">
        <f t="shared" si="29"/>
        <v>EUR_CURVE_3M_14Y</v>
      </c>
      <c r="S56" s="107" t="e">
        <f>_xll.qlSimpleQuote(R56,,,,Trigger)</f>
        <v>#NUM!</v>
      </c>
      <c r="T56" s="107" t="str">
        <f>IFERROR(_xll.RtGet("DTSIMI1",R56,$T$3)/100,"")</f>
        <v/>
      </c>
      <c r="U56" s="107" t="str">
        <f>IFERROR(_xll.RtGet("DTSIMI1",R56,$U$3)/100,"")</f>
        <v/>
      </c>
      <c r="V56" s="107" t="str">
        <f t="shared" si="2"/>
        <v/>
      </c>
      <c r="W56" s="186" t="e">
        <f>_xll.qlSimpleQuoteSetValue(S56,V56,Trigger)</f>
        <v>#VALUE!</v>
      </c>
      <c r="X56" s="80"/>
      <c r="Y56" s="184" t="str">
        <f t="shared" si="26"/>
        <v>SW</v>
      </c>
      <c r="Z56" s="185" t="s">
        <v>102</v>
      </c>
      <c r="AA56" s="185" t="str">
        <f t="shared" si="30"/>
        <v>EURAB6R14Y=</v>
      </c>
      <c r="AB56" s="107" t="e">
        <f>_xll.qlSimpleQuote(AA56,,,,Trigger)</f>
        <v>#NUM!</v>
      </c>
      <c r="AC56" s="107" t="str">
        <f>IFERROR(_xll.RtGet("DTSIMI1",AA56,$AC$3)/100,"")</f>
        <v/>
      </c>
      <c r="AD56" s="107" t="str">
        <f>IFERROR(_xll.RtGet("DTSIMI1",AA56,$AD$3)/100,"")</f>
        <v/>
      </c>
      <c r="AE56" s="107" t="str">
        <f t="shared" si="3"/>
        <v/>
      </c>
      <c r="AF56" s="107" t="e">
        <f>_xll.qlSimpleQuoteSetValue(AB56,AE56,Trigger)</f>
        <v>#VALUE!</v>
      </c>
      <c r="AG56" s="89"/>
      <c r="AH56" s="184" t="str">
        <f t="shared" si="33"/>
        <v>SW</v>
      </c>
      <c r="AI56" s="185" t="s">
        <v>102</v>
      </c>
      <c r="AJ56" s="185" t="str">
        <f t="shared" si="31"/>
        <v>EUR_CURVE_12M_14Y</v>
      </c>
      <c r="AK56" s="107" t="e">
        <f>_xll.qlSimpleQuote(AJ56,,,,Trigger)</f>
        <v>#NUM!</v>
      </c>
      <c r="AL56" s="107" t="str">
        <f>IFERROR(_xll.RtGet("DTSIMI1",AJ56,"ASK")/100,"")</f>
        <v/>
      </c>
      <c r="AM56" s="186" t="e">
        <f>_xll.qlSimpleQuoteSetValue(AK56,AL56,Trigger)</f>
        <v>#VALUE!</v>
      </c>
      <c r="AO56" s="184" t="str">
        <f t="shared" si="22"/>
        <v>SW</v>
      </c>
      <c r="AP56" s="185" t="s">
        <v>102</v>
      </c>
      <c r="AQ56" s="185" t="str">
        <f t="shared" si="32"/>
        <v>EURAB6R14Y=</v>
      </c>
      <c r="AR56" s="107" t="e">
        <f t="shared" si="27"/>
        <v>#NUM!</v>
      </c>
      <c r="AS56" s="107" t="str">
        <f>IFERROR(_xll.RtGet("DTSIMI1",AQ56,$AC$3)/100,"")</f>
        <v/>
      </c>
      <c r="AT56" s="107" t="str">
        <f>IFERROR(_xll.RtGet("DTSIMI1",AQ56,$AD$3)/100,"")</f>
        <v/>
      </c>
      <c r="AU56" s="107" t="str">
        <f t="shared" si="4"/>
        <v/>
      </c>
      <c r="AV56" s="107"/>
      <c r="AW56" s="163"/>
    </row>
    <row r="57" spans="2:49" x14ac:dyDescent="0.2">
      <c r="B57" s="100" t="str">
        <f t="shared" si="23"/>
        <v/>
      </c>
      <c r="C57" s="184" t="s">
        <v>103</v>
      </c>
      <c r="D57" s="185" t="str">
        <f t="shared" si="21"/>
        <v>EUROISDDS15Y</v>
      </c>
      <c r="E57" s="185" t="e">
        <f>_xll.qlSimpleQuote(D57,,,,Trigger)</f>
        <v>#NUM!</v>
      </c>
      <c r="F57" s="107" t="str">
        <f>IFERROR(_xll.RtGet("DTSIMI1",D57,"ask")/100,"")</f>
        <v/>
      </c>
      <c r="G57" s="107" t="e">
        <f>_xll.qlSimpleQuoteSetValue(E57,F57,Trigger)</f>
        <v>#VALUE!</v>
      </c>
      <c r="I57" s="184" t="str">
        <f t="shared" si="24"/>
        <v>SW</v>
      </c>
      <c r="J57" s="185" t="s">
        <v>103</v>
      </c>
      <c r="K57" s="185" t="str">
        <f t="shared" si="28"/>
        <v>EURYC1M_AB1E_15Y</v>
      </c>
      <c r="L57" s="107" t="e">
        <f>_xll.qlSimpleQuote(K57,,,,Trigger)</f>
        <v>#NUM!</v>
      </c>
      <c r="M57" s="107" t="str">
        <f>IFERROR(_xll.RtGet("DTSIMI1",K57,"ASK")/100,"")</f>
        <v/>
      </c>
      <c r="N57" s="186" t="e">
        <f>_xll.qlSimpleQuoteSetValue(L57,M57,Trigger)</f>
        <v>#VALUE!</v>
      </c>
      <c r="O57" s="89"/>
      <c r="P57" s="184" t="str">
        <f t="shared" si="25"/>
        <v>SW</v>
      </c>
      <c r="Q57" s="185" t="s">
        <v>103</v>
      </c>
      <c r="R57" s="185" t="str">
        <f t="shared" si="29"/>
        <v>EUR_CURVE_3M_15Y</v>
      </c>
      <c r="S57" s="107" t="e">
        <f>_xll.qlSimpleQuote(R57,,,,Trigger)</f>
        <v>#NUM!</v>
      </c>
      <c r="T57" s="107" t="str">
        <f>IFERROR(_xll.RtGet("DTSIMI1",R57,$T$3)/100,"")</f>
        <v/>
      </c>
      <c r="U57" s="107" t="str">
        <f>IFERROR(_xll.RtGet("DTSIMI1",R57,$U$3)/100,"")</f>
        <v/>
      </c>
      <c r="V57" s="107" t="str">
        <f t="shared" si="2"/>
        <v/>
      </c>
      <c r="W57" s="186" t="e">
        <f>_xll.qlSimpleQuoteSetValue(S57,V57,Trigger)</f>
        <v>#VALUE!</v>
      </c>
      <c r="X57" s="80"/>
      <c r="Y57" s="184" t="str">
        <f t="shared" si="26"/>
        <v>SW</v>
      </c>
      <c r="Z57" s="185" t="s">
        <v>103</v>
      </c>
      <c r="AA57" s="185" t="str">
        <f t="shared" si="30"/>
        <v>EURAB6R15Y=</v>
      </c>
      <c r="AB57" s="107" t="e">
        <f>_xll.qlSimpleQuote(AA57,,,,Trigger)</f>
        <v>#NUM!</v>
      </c>
      <c r="AC57" s="107" t="str">
        <f>IFERROR(_xll.RtGet("DTSIMI1",AA57,$AC$3)/100,"")</f>
        <v/>
      </c>
      <c r="AD57" s="107" t="str">
        <f>IFERROR(_xll.RtGet("DTSIMI1",AA57,$AD$3)/100,"")</f>
        <v/>
      </c>
      <c r="AE57" s="107" t="str">
        <f t="shared" si="3"/>
        <v/>
      </c>
      <c r="AF57" s="107" t="e">
        <f>_xll.qlSimpleQuoteSetValue(AB57,AE57,Trigger)</f>
        <v>#VALUE!</v>
      </c>
      <c r="AG57" s="89"/>
      <c r="AH57" s="184" t="str">
        <f t="shared" si="33"/>
        <v>SW</v>
      </c>
      <c r="AI57" s="185" t="s">
        <v>103</v>
      </c>
      <c r="AJ57" s="185" t="str">
        <f t="shared" si="31"/>
        <v>EUR_CURVE_12M_15Y</v>
      </c>
      <c r="AK57" s="107" t="e">
        <f>_xll.qlSimpleQuote(AJ57,,,,Trigger)</f>
        <v>#NUM!</v>
      </c>
      <c r="AL57" s="107" t="str">
        <f>IFERROR(_xll.RtGet("DTSIMI1",AJ57,"ASK")/100,"")</f>
        <v/>
      </c>
      <c r="AM57" s="186" t="e">
        <f>_xll.qlSimpleQuoteSetValue(AK57,AL57,Trigger)</f>
        <v>#VALUE!</v>
      </c>
      <c r="AO57" s="184" t="str">
        <f t="shared" si="22"/>
        <v>SW</v>
      </c>
      <c r="AP57" s="185" t="s">
        <v>103</v>
      </c>
      <c r="AQ57" s="185" t="str">
        <f t="shared" si="32"/>
        <v>EURAB6R15Y=</v>
      </c>
      <c r="AR57" s="107" t="e">
        <f t="shared" si="27"/>
        <v>#NUM!</v>
      </c>
      <c r="AS57" s="107" t="str">
        <f>IFERROR(_xll.RtGet("DTSIMI1",AQ57,$AC$3)/100,"")</f>
        <v/>
      </c>
      <c r="AT57" s="107" t="str">
        <f>IFERROR(_xll.RtGet("DTSIMI1",AQ57,$AD$3)/100,"")</f>
        <v/>
      </c>
      <c r="AU57" s="107" t="str">
        <f t="shared" si="4"/>
        <v/>
      </c>
      <c r="AV57" s="107"/>
      <c r="AW57" s="163"/>
    </row>
    <row r="58" spans="2:49" x14ac:dyDescent="0.2">
      <c r="B58" s="100" t="str">
        <f t="shared" si="23"/>
        <v/>
      </c>
      <c r="C58" s="184" t="s">
        <v>104</v>
      </c>
      <c r="D58" s="185" t="str">
        <f t="shared" si="21"/>
        <v>EUROISDDS16Y</v>
      </c>
      <c r="E58" s="185" t="e">
        <f>_xll.qlSimpleQuote(D58,,,,Trigger)</f>
        <v>#NUM!</v>
      </c>
      <c r="F58" s="107" t="str">
        <f>IFERROR(_xll.RtGet("DTSIMI1",D58,"ask")/100,"")</f>
        <v/>
      </c>
      <c r="G58" s="107" t="e">
        <f>_xll.qlSimpleQuoteSetValue(E58,F58,Trigger)</f>
        <v>#VALUE!</v>
      </c>
      <c r="I58" s="184" t="str">
        <f t="shared" si="24"/>
        <v>SW</v>
      </c>
      <c r="J58" s="185" t="s">
        <v>104</v>
      </c>
      <c r="K58" s="185" t="str">
        <f t="shared" si="28"/>
        <v>EURYC1M_AB1E_16Y</v>
      </c>
      <c r="L58" s="107" t="e">
        <f>_xll.qlSimpleQuote(K58,,,,Trigger)</f>
        <v>#NUM!</v>
      </c>
      <c r="M58" s="107" t="str">
        <f>IFERROR(_xll.RtGet("DTSIMI1",K58,"ASK")/100,"")</f>
        <v/>
      </c>
      <c r="N58" s="186" t="e">
        <f>_xll.qlSimpleQuoteSetValue(L58,M58,Trigger)</f>
        <v>#VALUE!</v>
      </c>
      <c r="O58" s="89"/>
      <c r="P58" s="184" t="str">
        <f t="shared" si="25"/>
        <v>SW</v>
      </c>
      <c r="Q58" s="185" t="s">
        <v>104</v>
      </c>
      <c r="R58" s="185" t="str">
        <f t="shared" si="29"/>
        <v>EUR_CURVE_3M_16Y</v>
      </c>
      <c r="S58" s="107" t="e">
        <f>_xll.qlSimpleQuote(R58,,,,Trigger)</f>
        <v>#NUM!</v>
      </c>
      <c r="T58" s="107" t="str">
        <f>IFERROR(_xll.RtGet("DTSIMI1",R58,$T$3)/100,"")</f>
        <v/>
      </c>
      <c r="U58" s="107" t="str">
        <f>IFERROR(_xll.RtGet("DTSIMI1",R58,$U$3)/100,"")</f>
        <v/>
      </c>
      <c r="V58" s="107" t="str">
        <f t="shared" si="2"/>
        <v/>
      </c>
      <c r="W58" s="186" t="e">
        <f>_xll.qlSimpleQuoteSetValue(S58,V58,Trigger)</f>
        <v>#VALUE!</v>
      </c>
      <c r="X58" s="80"/>
      <c r="Y58" s="184" t="str">
        <f t="shared" si="26"/>
        <v>SW</v>
      </c>
      <c r="Z58" s="185" t="s">
        <v>104</v>
      </c>
      <c r="AA58" s="185" t="str">
        <f t="shared" si="30"/>
        <v>EURAB6R16Y=</v>
      </c>
      <c r="AB58" s="107" t="e">
        <f>_xll.qlSimpleQuote(AA58,,,,Trigger)</f>
        <v>#NUM!</v>
      </c>
      <c r="AC58" s="107" t="str">
        <f>IFERROR(_xll.RtGet("DTSIMI1",AA58,$AC$3)/100,"")</f>
        <v/>
      </c>
      <c r="AD58" s="107" t="str">
        <f>IFERROR(_xll.RtGet("DTSIMI1",AA58,$AD$3)/100,"")</f>
        <v/>
      </c>
      <c r="AE58" s="107" t="str">
        <f t="shared" si="3"/>
        <v/>
      </c>
      <c r="AF58" s="107" t="e">
        <f>_xll.qlSimpleQuoteSetValue(AB58,AE58,Trigger)</f>
        <v>#VALUE!</v>
      </c>
      <c r="AG58" s="89"/>
      <c r="AH58" s="184" t="str">
        <f t="shared" si="33"/>
        <v>SW</v>
      </c>
      <c r="AI58" s="185" t="s">
        <v>104</v>
      </c>
      <c r="AJ58" s="185" t="str">
        <f t="shared" si="31"/>
        <v>EUR_CURVE_12M_16Y</v>
      </c>
      <c r="AK58" s="107" t="e">
        <f>_xll.qlSimpleQuote(AJ58,,,,Trigger)</f>
        <v>#NUM!</v>
      </c>
      <c r="AL58" s="107" t="str">
        <f>IFERROR(_xll.RtGet("DTSIMI1",AJ58,"ASK")/100,"")</f>
        <v/>
      </c>
      <c r="AM58" s="186" t="e">
        <f>_xll.qlSimpleQuoteSetValue(AK58,AL58,Trigger)</f>
        <v>#VALUE!</v>
      </c>
      <c r="AO58" s="184" t="str">
        <f t="shared" si="22"/>
        <v>SW</v>
      </c>
      <c r="AP58" s="185" t="s">
        <v>104</v>
      </c>
      <c r="AQ58" s="185" t="str">
        <f t="shared" si="32"/>
        <v>EURAB6R16Y=</v>
      </c>
      <c r="AR58" s="107" t="e">
        <f t="shared" si="27"/>
        <v>#NUM!</v>
      </c>
      <c r="AS58" s="107" t="str">
        <f>IFERROR(_xll.RtGet("DTSIMI1",AQ58,$AC$3)/100,"")</f>
        <v/>
      </c>
      <c r="AT58" s="107" t="str">
        <f>IFERROR(_xll.RtGet("DTSIMI1",AQ58,$AD$3)/100,"")</f>
        <v/>
      </c>
      <c r="AU58" s="107" t="str">
        <f t="shared" si="4"/>
        <v/>
      </c>
      <c r="AV58" s="107"/>
      <c r="AW58" s="163"/>
    </row>
    <row r="59" spans="2:49" x14ac:dyDescent="0.2">
      <c r="B59" s="100" t="str">
        <f t="shared" si="23"/>
        <v/>
      </c>
      <c r="C59" s="184" t="s">
        <v>105</v>
      </c>
      <c r="D59" s="185" t="str">
        <f t="shared" si="21"/>
        <v>EUROISDDS17Y</v>
      </c>
      <c r="E59" s="185" t="e">
        <f>_xll.qlSimpleQuote(D59,,,,Trigger)</f>
        <v>#NUM!</v>
      </c>
      <c r="F59" s="107" t="str">
        <f>IFERROR(_xll.RtGet("DTSIMI1",D59,"ask")/100,"")</f>
        <v/>
      </c>
      <c r="G59" s="107" t="e">
        <f>_xll.qlSimpleQuoteSetValue(E59,F59,Trigger)</f>
        <v>#VALUE!</v>
      </c>
      <c r="I59" s="184" t="str">
        <f t="shared" si="24"/>
        <v>SW</v>
      </c>
      <c r="J59" s="185" t="s">
        <v>105</v>
      </c>
      <c r="K59" s="185" t="str">
        <f t="shared" si="28"/>
        <v>EURYC1M_AB1E_17Y</v>
      </c>
      <c r="L59" s="107" t="e">
        <f>_xll.qlSimpleQuote(K59,,,,Trigger)</f>
        <v>#NUM!</v>
      </c>
      <c r="M59" s="107" t="str">
        <f>IFERROR(_xll.RtGet("DTSIMI1",K59,"ASK")/100,"")</f>
        <v/>
      </c>
      <c r="N59" s="186" t="e">
        <f>_xll.qlSimpleQuoteSetValue(L59,M59,Trigger)</f>
        <v>#VALUE!</v>
      </c>
      <c r="O59" s="89"/>
      <c r="P59" s="184" t="str">
        <f t="shared" si="25"/>
        <v>SW</v>
      </c>
      <c r="Q59" s="185" t="s">
        <v>105</v>
      </c>
      <c r="R59" s="185" t="str">
        <f t="shared" si="29"/>
        <v>EUR_CURVE_3M_17Y</v>
      </c>
      <c r="S59" s="107" t="e">
        <f>_xll.qlSimpleQuote(R59,,,,Trigger)</f>
        <v>#NUM!</v>
      </c>
      <c r="T59" s="107" t="str">
        <f>IFERROR(_xll.RtGet("DTSIMI1",R59,$T$3)/100,"")</f>
        <v/>
      </c>
      <c r="U59" s="107" t="str">
        <f>IFERROR(_xll.RtGet("DTSIMI1",R59,$U$3)/100,"")</f>
        <v/>
      </c>
      <c r="V59" s="107" t="str">
        <f t="shared" si="2"/>
        <v/>
      </c>
      <c r="W59" s="186" t="e">
        <f>_xll.qlSimpleQuoteSetValue(S59,V59,Trigger)</f>
        <v>#VALUE!</v>
      </c>
      <c r="X59" s="80"/>
      <c r="Y59" s="184" t="str">
        <f t="shared" si="26"/>
        <v>SW</v>
      </c>
      <c r="Z59" s="185" t="s">
        <v>105</v>
      </c>
      <c r="AA59" s="185" t="str">
        <f t="shared" si="30"/>
        <v>EURAB6R17Y=</v>
      </c>
      <c r="AB59" s="107" t="e">
        <f>_xll.qlSimpleQuote(AA59,,,,Trigger)</f>
        <v>#NUM!</v>
      </c>
      <c r="AC59" s="107" t="str">
        <f>IFERROR(_xll.RtGet("DTSIMI1",AA59,$AC$3)/100,"")</f>
        <v/>
      </c>
      <c r="AD59" s="107" t="str">
        <f>IFERROR(_xll.RtGet("DTSIMI1",AA59,$AD$3)/100,"")</f>
        <v/>
      </c>
      <c r="AE59" s="107" t="str">
        <f t="shared" si="3"/>
        <v/>
      </c>
      <c r="AF59" s="107" t="e">
        <f>_xll.qlSimpleQuoteSetValue(AB59,AE59,Trigger)</f>
        <v>#VALUE!</v>
      </c>
      <c r="AG59" s="89"/>
      <c r="AH59" s="184" t="str">
        <f t="shared" si="33"/>
        <v>SW</v>
      </c>
      <c r="AI59" s="185" t="s">
        <v>105</v>
      </c>
      <c r="AJ59" s="185" t="str">
        <f t="shared" si="31"/>
        <v>EUR_CURVE_12M_17Y</v>
      </c>
      <c r="AK59" s="107" t="e">
        <f>_xll.qlSimpleQuote(AJ59,,,,Trigger)</f>
        <v>#NUM!</v>
      </c>
      <c r="AL59" s="107" t="str">
        <f>IFERROR(_xll.RtGet("DTSIMI1",AJ59,"ASK")/100,"")</f>
        <v/>
      </c>
      <c r="AM59" s="186" t="e">
        <f>_xll.qlSimpleQuoteSetValue(AK59,AL59,Trigger)</f>
        <v>#VALUE!</v>
      </c>
      <c r="AO59" s="184" t="str">
        <f t="shared" si="22"/>
        <v>SW</v>
      </c>
      <c r="AP59" s="185" t="s">
        <v>105</v>
      </c>
      <c r="AQ59" s="185" t="str">
        <f t="shared" si="32"/>
        <v>EURAB6R17Y=</v>
      </c>
      <c r="AR59" s="107" t="e">
        <f t="shared" si="27"/>
        <v>#NUM!</v>
      </c>
      <c r="AS59" s="107" t="str">
        <f>IFERROR(_xll.RtGet("DTSIMI1",AQ59,$AC$3)/100,"")</f>
        <v/>
      </c>
      <c r="AT59" s="107" t="str">
        <f>IFERROR(_xll.RtGet("DTSIMI1",AQ59,$AD$3)/100,"")</f>
        <v/>
      </c>
      <c r="AU59" s="107" t="str">
        <f t="shared" si="4"/>
        <v/>
      </c>
      <c r="AV59" s="107"/>
      <c r="AW59" s="163"/>
    </row>
    <row r="60" spans="2:49" x14ac:dyDescent="0.2">
      <c r="B60" s="100" t="str">
        <f t="shared" si="23"/>
        <v/>
      </c>
      <c r="C60" s="184" t="s">
        <v>106</v>
      </c>
      <c r="D60" s="185" t="str">
        <f t="shared" si="21"/>
        <v>EUROISDDS18Y</v>
      </c>
      <c r="E60" s="185" t="e">
        <f>_xll.qlSimpleQuote(D60,,,,Trigger)</f>
        <v>#NUM!</v>
      </c>
      <c r="F60" s="107" t="str">
        <f>IFERROR(_xll.RtGet("DTSIMI1",D60,"ask")/100,"")</f>
        <v/>
      </c>
      <c r="G60" s="107" t="e">
        <f>_xll.qlSimpleQuoteSetValue(E60,F60,Trigger)</f>
        <v>#VALUE!</v>
      </c>
      <c r="I60" s="184" t="str">
        <f t="shared" si="24"/>
        <v>SW</v>
      </c>
      <c r="J60" s="185" t="s">
        <v>106</v>
      </c>
      <c r="K60" s="185" t="str">
        <f t="shared" si="28"/>
        <v>EURYC1M_AB1E_18Y</v>
      </c>
      <c r="L60" s="107" t="e">
        <f>_xll.qlSimpleQuote(K60,,,,Trigger)</f>
        <v>#NUM!</v>
      </c>
      <c r="M60" s="107" t="str">
        <f>IFERROR(_xll.RtGet("DTSIMI1",K60,"ASK")/100,"")</f>
        <v/>
      </c>
      <c r="N60" s="186" t="e">
        <f>_xll.qlSimpleQuoteSetValue(L60,M60,Trigger)</f>
        <v>#VALUE!</v>
      </c>
      <c r="O60" s="89"/>
      <c r="P60" s="184" t="str">
        <f t="shared" si="25"/>
        <v>SW</v>
      </c>
      <c r="Q60" s="185" t="s">
        <v>106</v>
      </c>
      <c r="R60" s="185" t="str">
        <f t="shared" si="29"/>
        <v>EUR_CURVE_3M_18Y</v>
      </c>
      <c r="S60" s="107" t="e">
        <f>_xll.qlSimpleQuote(R60,,,,Trigger)</f>
        <v>#NUM!</v>
      </c>
      <c r="T60" s="107" t="str">
        <f>IFERROR(_xll.RtGet("DTSIMI1",R60,$T$3)/100,"")</f>
        <v/>
      </c>
      <c r="U60" s="107" t="str">
        <f>IFERROR(_xll.RtGet("DTSIMI1",R60,$U$3)/100,"")</f>
        <v/>
      </c>
      <c r="V60" s="107" t="str">
        <f t="shared" si="2"/>
        <v/>
      </c>
      <c r="W60" s="186" t="e">
        <f>_xll.qlSimpleQuoteSetValue(S60,V60,Trigger)</f>
        <v>#VALUE!</v>
      </c>
      <c r="X60" s="80"/>
      <c r="Y60" s="184" t="str">
        <f t="shared" si="26"/>
        <v>SW</v>
      </c>
      <c r="Z60" s="185" t="s">
        <v>106</v>
      </c>
      <c r="AA60" s="185" t="str">
        <f t="shared" si="30"/>
        <v>EURAB6R18Y=</v>
      </c>
      <c r="AB60" s="107" t="e">
        <f>_xll.qlSimpleQuote(AA60,,,,Trigger)</f>
        <v>#NUM!</v>
      </c>
      <c r="AC60" s="107" t="str">
        <f>IFERROR(_xll.RtGet("DTSIMI1",AA60,$AC$3)/100,"")</f>
        <v/>
      </c>
      <c r="AD60" s="107" t="str">
        <f>IFERROR(_xll.RtGet("DTSIMI1",AA60,$AD$3)/100,"")</f>
        <v/>
      </c>
      <c r="AE60" s="107" t="str">
        <f t="shared" si="3"/>
        <v/>
      </c>
      <c r="AF60" s="107" t="e">
        <f>_xll.qlSimpleQuoteSetValue(AB60,AE60,Trigger)</f>
        <v>#VALUE!</v>
      </c>
      <c r="AG60" s="89"/>
      <c r="AH60" s="184" t="str">
        <f t="shared" si="33"/>
        <v>SW</v>
      </c>
      <c r="AI60" s="185" t="s">
        <v>106</v>
      </c>
      <c r="AJ60" s="185" t="str">
        <f t="shared" si="31"/>
        <v>EUR_CURVE_12M_18Y</v>
      </c>
      <c r="AK60" s="107" t="e">
        <f>_xll.qlSimpleQuote(AJ60,,,,Trigger)</f>
        <v>#NUM!</v>
      </c>
      <c r="AL60" s="107" t="str">
        <f>IFERROR(_xll.RtGet("DTSIMI1",AJ60,"ASK")/100,"")</f>
        <v/>
      </c>
      <c r="AM60" s="186" t="e">
        <f>_xll.qlSimpleQuoteSetValue(AK60,AL60,Trigger)</f>
        <v>#VALUE!</v>
      </c>
      <c r="AO60" s="184" t="str">
        <f t="shared" si="22"/>
        <v>SW</v>
      </c>
      <c r="AP60" s="185" t="s">
        <v>106</v>
      </c>
      <c r="AQ60" s="185" t="str">
        <f t="shared" si="32"/>
        <v>EURAB6R18Y=</v>
      </c>
      <c r="AR60" s="107" t="e">
        <f t="shared" si="27"/>
        <v>#NUM!</v>
      </c>
      <c r="AS60" s="107" t="str">
        <f>IFERROR(_xll.RtGet("DTSIMI1",AQ60,$AC$3)/100,"")</f>
        <v/>
      </c>
      <c r="AT60" s="107" t="str">
        <f>IFERROR(_xll.RtGet("DTSIMI1",AQ60,$AD$3)/100,"")</f>
        <v/>
      </c>
      <c r="AU60" s="107" t="str">
        <f t="shared" si="4"/>
        <v/>
      </c>
      <c r="AV60" s="107"/>
      <c r="AW60" s="163"/>
    </row>
    <row r="61" spans="2:49" x14ac:dyDescent="0.2">
      <c r="B61" s="100" t="str">
        <f t="shared" si="23"/>
        <v/>
      </c>
      <c r="C61" s="184" t="s">
        <v>107</v>
      </c>
      <c r="D61" s="185" t="str">
        <f t="shared" ref="D61:D92" si="34">Currency&amp;"OISDDS"&amp;C61</f>
        <v>EUROISDDS19Y</v>
      </c>
      <c r="E61" s="185" t="e">
        <f>_xll.qlSimpleQuote(D61,,,,Trigger)</f>
        <v>#NUM!</v>
      </c>
      <c r="F61" s="107" t="str">
        <f>IFERROR(_xll.RtGet("DTSIMI1",D61,"ask")/100,"")</f>
        <v/>
      </c>
      <c r="G61" s="107" t="e">
        <f>_xll.qlSimpleQuoteSetValue(E61,F61,Trigger)</f>
        <v>#VALUE!</v>
      </c>
      <c r="I61" s="184" t="str">
        <f t="shared" si="24"/>
        <v>SW</v>
      </c>
      <c r="J61" s="185" t="s">
        <v>107</v>
      </c>
      <c r="K61" s="185" t="str">
        <f t="shared" si="28"/>
        <v>EURYC1M_AB1E_19Y</v>
      </c>
      <c r="L61" s="107" t="e">
        <f>_xll.qlSimpleQuote(K61,,,,Trigger)</f>
        <v>#NUM!</v>
      </c>
      <c r="M61" s="107" t="str">
        <f>IFERROR(_xll.RtGet("DTSIMI1",K61,"ASK")/100,"")</f>
        <v/>
      </c>
      <c r="N61" s="186" t="e">
        <f>_xll.qlSimpleQuoteSetValue(L61,M61,Trigger)</f>
        <v>#VALUE!</v>
      </c>
      <c r="O61" s="89"/>
      <c r="P61" s="184" t="str">
        <f t="shared" si="25"/>
        <v>SW</v>
      </c>
      <c r="Q61" s="185" t="s">
        <v>107</v>
      </c>
      <c r="R61" s="185" t="str">
        <f t="shared" si="29"/>
        <v>EUR_CURVE_3M_19Y</v>
      </c>
      <c r="S61" s="107" t="e">
        <f>_xll.qlSimpleQuote(R61,,,,Trigger)</f>
        <v>#NUM!</v>
      </c>
      <c r="T61" s="107" t="str">
        <f>IFERROR(_xll.RtGet("DTSIMI1",R61,$T$3)/100,"")</f>
        <v/>
      </c>
      <c r="U61" s="107" t="str">
        <f>IFERROR(_xll.RtGet("DTSIMI1",R61,$U$3)/100,"")</f>
        <v/>
      </c>
      <c r="V61" s="107" t="str">
        <f t="shared" si="2"/>
        <v/>
      </c>
      <c r="W61" s="186" t="e">
        <f>_xll.qlSimpleQuoteSetValue(S61,V61,Trigger)</f>
        <v>#VALUE!</v>
      </c>
      <c r="X61" s="80"/>
      <c r="Y61" s="184" t="str">
        <f t="shared" si="26"/>
        <v>SW</v>
      </c>
      <c r="Z61" s="185" t="s">
        <v>107</v>
      </c>
      <c r="AA61" s="185" t="str">
        <f t="shared" si="30"/>
        <v>EURAB6R19Y=</v>
      </c>
      <c r="AB61" s="107" t="e">
        <f>_xll.qlSimpleQuote(AA61,,,,Trigger)</f>
        <v>#NUM!</v>
      </c>
      <c r="AC61" s="107" t="str">
        <f>IFERROR(_xll.RtGet("DTSIMI1",AA61,$AC$3)/100,"")</f>
        <v/>
      </c>
      <c r="AD61" s="107" t="str">
        <f>IFERROR(_xll.RtGet("DTSIMI1",AA61,$AD$3)/100,"")</f>
        <v/>
      </c>
      <c r="AE61" s="107" t="str">
        <f t="shared" si="3"/>
        <v/>
      </c>
      <c r="AF61" s="107" t="e">
        <f>_xll.qlSimpleQuoteSetValue(AB61,AE61,Trigger)</f>
        <v>#VALUE!</v>
      </c>
      <c r="AG61" s="89"/>
      <c r="AH61" s="184" t="str">
        <f t="shared" si="33"/>
        <v>SW</v>
      </c>
      <c r="AI61" s="185" t="s">
        <v>107</v>
      </c>
      <c r="AJ61" s="185" t="str">
        <f t="shared" si="31"/>
        <v>EUR_CURVE_12M_19Y</v>
      </c>
      <c r="AK61" s="107" t="e">
        <f>_xll.qlSimpleQuote(AJ61,,,,Trigger)</f>
        <v>#NUM!</v>
      </c>
      <c r="AL61" s="107" t="str">
        <f>IFERROR(_xll.RtGet("DTSIMI1",AJ61,"ASK")/100,"")</f>
        <v/>
      </c>
      <c r="AM61" s="186" t="e">
        <f>_xll.qlSimpleQuoteSetValue(AK61,AL61,Trigger)</f>
        <v>#VALUE!</v>
      </c>
      <c r="AO61" s="184" t="str">
        <f t="shared" si="22"/>
        <v>SW</v>
      </c>
      <c r="AP61" s="185" t="s">
        <v>107</v>
      </c>
      <c r="AQ61" s="185" t="str">
        <f t="shared" si="32"/>
        <v>EURAB6R19Y=</v>
      </c>
      <c r="AR61" s="107" t="e">
        <f t="shared" si="27"/>
        <v>#NUM!</v>
      </c>
      <c r="AS61" s="107" t="str">
        <f>IFERROR(_xll.RtGet("DTSIMI1",AQ61,$AC$3)/100,"")</f>
        <v/>
      </c>
      <c r="AT61" s="107" t="str">
        <f>IFERROR(_xll.RtGet("DTSIMI1",AQ61,$AD$3)/100,"")</f>
        <v/>
      </c>
      <c r="AU61" s="107" t="str">
        <f t="shared" si="4"/>
        <v/>
      </c>
      <c r="AV61" s="107"/>
      <c r="AW61" s="163"/>
    </row>
    <row r="62" spans="2:49" x14ac:dyDescent="0.2">
      <c r="B62" s="100" t="str">
        <f t="shared" si="23"/>
        <v/>
      </c>
      <c r="C62" s="184" t="s">
        <v>108</v>
      </c>
      <c r="D62" s="185" t="str">
        <f t="shared" si="34"/>
        <v>EUROISDDS20Y</v>
      </c>
      <c r="E62" s="185" t="e">
        <f>_xll.qlSimpleQuote(D62,,,,Trigger)</f>
        <v>#NUM!</v>
      </c>
      <c r="F62" s="107" t="str">
        <f>IFERROR(_xll.RtGet("DTSIMI1",D62,"ask")/100,"")</f>
        <v/>
      </c>
      <c r="G62" s="107" t="e">
        <f>_xll.qlSimpleQuoteSetValue(E62,F62,Trigger)</f>
        <v>#VALUE!</v>
      </c>
      <c r="I62" s="184" t="str">
        <f t="shared" si="24"/>
        <v>SW</v>
      </c>
      <c r="J62" s="185" t="s">
        <v>108</v>
      </c>
      <c r="K62" s="185" t="str">
        <f t="shared" si="28"/>
        <v>EURYC1M_AB1E_20Y</v>
      </c>
      <c r="L62" s="107" t="e">
        <f>_xll.qlSimpleQuote(K62,,,,Trigger)</f>
        <v>#NUM!</v>
      </c>
      <c r="M62" s="107" t="str">
        <f>IFERROR(_xll.RtGet("DTSIMI1",K62,"ASK")/100,"")</f>
        <v/>
      </c>
      <c r="N62" s="186" t="e">
        <f>_xll.qlSimpleQuoteSetValue(L62,M62,Trigger)</f>
        <v>#VALUE!</v>
      </c>
      <c r="O62" s="89"/>
      <c r="P62" s="184" t="str">
        <f t="shared" si="25"/>
        <v>SW</v>
      </c>
      <c r="Q62" s="185" t="s">
        <v>108</v>
      </c>
      <c r="R62" s="185" t="str">
        <f t="shared" si="29"/>
        <v>EUR_CURVE_3M_20Y</v>
      </c>
      <c r="S62" s="107" t="e">
        <f>_xll.qlSimpleQuote(R62,,,,Trigger)</f>
        <v>#NUM!</v>
      </c>
      <c r="T62" s="107" t="str">
        <f>IFERROR(_xll.RtGet("DTSIMI1",R62,$T$3)/100,"")</f>
        <v/>
      </c>
      <c r="U62" s="107" t="str">
        <f>IFERROR(_xll.RtGet("DTSIMI1",R62,$U$3)/100,"")</f>
        <v/>
      </c>
      <c r="V62" s="107" t="str">
        <f t="shared" si="2"/>
        <v/>
      </c>
      <c r="W62" s="186" t="e">
        <f>_xll.qlSimpleQuoteSetValue(S62,V62,Trigger)</f>
        <v>#VALUE!</v>
      </c>
      <c r="X62" s="80"/>
      <c r="Y62" s="184" t="str">
        <f t="shared" si="26"/>
        <v>SW</v>
      </c>
      <c r="Z62" s="185" t="s">
        <v>108</v>
      </c>
      <c r="AA62" s="185" t="str">
        <f t="shared" si="30"/>
        <v>EURAB6R20Y=</v>
      </c>
      <c r="AB62" s="107" t="e">
        <f>_xll.qlSimpleQuote(AA62,,,,Trigger)</f>
        <v>#NUM!</v>
      </c>
      <c r="AC62" s="107" t="str">
        <f>IFERROR(_xll.RtGet("DTSIMI1",AA62,$AC$3)/100,"")</f>
        <v/>
      </c>
      <c r="AD62" s="107" t="str">
        <f>IFERROR(_xll.RtGet("DTSIMI1",AA62,$AD$3)/100,"")</f>
        <v/>
      </c>
      <c r="AE62" s="107" t="str">
        <f t="shared" si="3"/>
        <v/>
      </c>
      <c r="AF62" s="107" t="e">
        <f>_xll.qlSimpleQuoteSetValue(AB62,AE62,Trigger)</f>
        <v>#VALUE!</v>
      </c>
      <c r="AG62" s="89"/>
      <c r="AH62" s="184" t="str">
        <f t="shared" si="33"/>
        <v>SW</v>
      </c>
      <c r="AI62" s="185" t="s">
        <v>108</v>
      </c>
      <c r="AJ62" s="185" t="str">
        <f t="shared" si="31"/>
        <v>EUR_CURVE_12M_20Y</v>
      </c>
      <c r="AK62" s="107" t="e">
        <f>_xll.qlSimpleQuote(AJ62,,,,Trigger)</f>
        <v>#NUM!</v>
      </c>
      <c r="AL62" s="107" t="str">
        <f>IFERROR(_xll.RtGet("DTSIMI1",AJ62,"ASK")/100,"")</f>
        <v/>
      </c>
      <c r="AM62" s="186" t="e">
        <f>_xll.qlSimpleQuoteSetValue(AK62,AL62,Trigger)</f>
        <v>#VALUE!</v>
      </c>
      <c r="AO62" s="184" t="str">
        <f t="shared" si="22"/>
        <v>SW</v>
      </c>
      <c r="AP62" s="185" t="s">
        <v>108</v>
      </c>
      <c r="AQ62" s="185" t="str">
        <f t="shared" si="32"/>
        <v>EURAB6R20Y=</v>
      </c>
      <c r="AR62" s="107" t="e">
        <f t="shared" si="27"/>
        <v>#NUM!</v>
      </c>
      <c r="AS62" s="107" t="str">
        <f>IFERROR(_xll.RtGet("DTSIMI1",AQ62,$AC$3)/100,"")</f>
        <v/>
      </c>
      <c r="AT62" s="107" t="str">
        <f>IFERROR(_xll.RtGet("DTSIMI1",AQ62,$AD$3)/100,"")</f>
        <v/>
      </c>
      <c r="AU62" s="107" t="str">
        <f t="shared" si="4"/>
        <v/>
      </c>
      <c r="AV62" s="107"/>
      <c r="AW62" s="163"/>
    </row>
    <row r="63" spans="2:49" x14ac:dyDescent="0.2">
      <c r="B63" s="100" t="str">
        <f t="shared" si="23"/>
        <v/>
      </c>
      <c r="C63" s="184" t="s">
        <v>109</v>
      </c>
      <c r="D63" s="185" t="str">
        <f t="shared" si="34"/>
        <v>EUROISDDS21Y</v>
      </c>
      <c r="E63" s="185" t="e">
        <f>_xll.qlSimpleQuote(D63,,,,Trigger)</f>
        <v>#NUM!</v>
      </c>
      <c r="F63" s="107" t="str">
        <f>IFERROR(_xll.RtGet("DTSIMI1",D63,"ask")/100,"")</f>
        <v/>
      </c>
      <c r="G63" s="107" t="e">
        <f>_xll.qlSimpleQuoteSetValue(E63,F63,Trigger)</f>
        <v>#VALUE!</v>
      </c>
      <c r="I63" s="184" t="str">
        <f t="shared" si="24"/>
        <v>SW</v>
      </c>
      <c r="J63" s="185" t="s">
        <v>109</v>
      </c>
      <c r="K63" s="185" t="str">
        <f t="shared" si="28"/>
        <v>EURYC1M_AB1E_21Y</v>
      </c>
      <c r="L63" s="107" t="e">
        <f>_xll.qlSimpleQuote(K63,,,,Trigger)</f>
        <v>#NUM!</v>
      </c>
      <c r="M63" s="107" t="str">
        <f>IFERROR(_xll.RtGet("DTSIMI1",K63,"ASK")/100,"")</f>
        <v/>
      </c>
      <c r="N63" s="186" t="e">
        <f>_xll.qlSimpleQuoteSetValue(L63,M63,Trigger)</f>
        <v>#VALUE!</v>
      </c>
      <c r="O63" s="89"/>
      <c r="P63" s="184" t="str">
        <f t="shared" si="25"/>
        <v>SW</v>
      </c>
      <c r="Q63" s="185" t="s">
        <v>109</v>
      </c>
      <c r="R63" s="185" t="str">
        <f t="shared" si="29"/>
        <v>EUR_CURVE_3M_21Y</v>
      </c>
      <c r="S63" s="107" t="e">
        <f>_xll.qlSimpleQuote(R63,,,,Trigger)</f>
        <v>#NUM!</v>
      </c>
      <c r="T63" s="107" t="str">
        <f>IFERROR(_xll.RtGet("DTSIMI1",R63,$T$3)/100,"")</f>
        <v/>
      </c>
      <c r="U63" s="107" t="str">
        <f>IFERROR(_xll.RtGet("DTSIMI1",R63,$U$3)/100,"")</f>
        <v/>
      </c>
      <c r="V63" s="107" t="str">
        <f t="shared" si="2"/>
        <v/>
      </c>
      <c r="W63" s="186" t="e">
        <f>_xll.qlSimpleQuoteSetValue(S63,V63,Trigger)</f>
        <v>#VALUE!</v>
      </c>
      <c r="X63" s="80"/>
      <c r="Y63" s="184" t="str">
        <f t="shared" si="26"/>
        <v>SW</v>
      </c>
      <c r="Z63" s="185" t="s">
        <v>109</v>
      </c>
      <c r="AA63" s="185" t="str">
        <f t="shared" si="30"/>
        <v>EURAB6R21Y=</v>
      </c>
      <c r="AB63" s="107" t="e">
        <f>_xll.qlSimpleQuote(AA63,,,,Trigger)</f>
        <v>#NUM!</v>
      </c>
      <c r="AC63" s="107" t="str">
        <f>IFERROR(_xll.RtGet("DTSIMI1",AA63,$AC$3)/100,"")</f>
        <v/>
      </c>
      <c r="AD63" s="107" t="str">
        <f>IFERROR(_xll.RtGet("DTSIMI1",AA63,$AD$3)/100,"")</f>
        <v/>
      </c>
      <c r="AE63" s="107" t="str">
        <f t="shared" si="3"/>
        <v/>
      </c>
      <c r="AF63" s="107" t="e">
        <f>_xll.qlSimpleQuoteSetValue(AB63,AE63,Trigger)</f>
        <v>#VALUE!</v>
      </c>
      <c r="AG63" s="89"/>
      <c r="AH63" s="184" t="str">
        <f t="shared" si="33"/>
        <v>SW</v>
      </c>
      <c r="AI63" s="185" t="s">
        <v>109</v>
      </c>
      <c r="AJ63" s="185" t="str">
        <f t="shared" si="31"/>
        <v>EUR_CURVE_12M_21Y</v>
      </c>
      <c r="AK63" s="107" t="e">
        <f>_xll.qlSimpleQuote(AJ63,,,,Trigger)</f>
        <v>#NUM!</v>
      </c>
      <c r="AL63" s="107" t="str">
        <f>IFERROR(_xll.RtGet("DTSIMI1",AJ63,"ASK")/100,"")</f>
        <v/>
      </c>
      <c r="AM63" s="186" t="e">
        <f>_xll.qlSimpleQuoteSetValue(AK63,AL63,Trigger)</f>
        <v>#VALUE!</v>
      </c>
      <c r="AO63" s="184" t="str">
        <f t="shared" si="22"/>
        <v>SW</v>
      </c>
      <c r="AP63" s="185" t="s">
        <v>109</v>
      </c>
      <c r="AQ63" s="185" t="str">
        <f t="shared" si="32"/>
        <v>EURAB6R21Y=</v>
      </c>
      <c r="AR63" s="107" t="e">
        <f t="shared" si="27"/>
        <v>#NUM!</v>
      </c>
      <c r="AS63" s="107" t="str">
        <f>IFERROR(_xll.RtGet("DTSIMI1",AQ63,$AC$3)/100,"")</f>
        <v/>
      </c>
      <c r="AT63" s="107" t="str">
        <f>IFERROR(_xll.RtGet("DTSIMI1",AQ63,$AD$3)/100,"")</f>
        <v/>
      </c>
      <c r="AU63" s="107" t="str">
        <f t="shared" si="4"/>
        <v/>
      </c>
      <c r="AV63" s="107"/>
      <c r="AW63" s="163"/>
    </row>
    <row r="64" spans="2:49" x14ac:dyDescent="0.2">
      <c r="B64" s="100" t="str">
        <f t="shared" si="23"/>
        <v/>
      </c>
      <c r="C64" s="184" t="s">
        <v>110</v>
      </c>
      <c r="D64" s="185" t="str">
        <f t="shared" si="34"/>
        <v>EUROISDDS22Y</v>
      </c>
      <c r="E64" s="185" t="e">
        <f>_xll.qlSimpleQuote(D64,,,,Trigger)</f>
        <v>#NUM!</v>
      </c>
      <c r="F64" s="107" t="str">
        <f>IFERROR(_xll.RtGet("DTSIMI1",D64,"ask")/100,"")</f>
        <v/>
      </c>
      <c r="G64" s="107" t="e">
        <f>_xll.qlSimpleQuoteSetValue(E64,F64,Trigger)</f>
        <v>#VALUE!</v>
      </c>
      <c r="I64" s="184" t="str">
        <f t="shared" si="24"/>
        <v>SW</v>
      </c>
      <c r="J64" s="185" t="s">
        <v>110</v>
      </c>
      <c r="K64" s="185" t="str">
        <f t="shared" si="28"/>
        <v>EURYC1M_AB1E_22Y</v>
      </c>
      <c r="L64" s="107" t="e">
        <f>_xll.qlSimpleQuote(K64,,,,Trigger)</f>
        <v>#NUM!</v>
      </c>
      <c r="M64" s="107" t="str">
        <f>IFERROR(_xll.RtGet("DTSIMI1",K64,"ASK")/100,"")</f>
        <v/>
      </c>
      <c r="N64" s="186" t="e">
        <f>_xll.qlSimpleQuoteSetValue(L64,M64,Trigger)</f>
        <v>#VALUE!</v>
      </c>
      <c r="O64" s="89"/>
      <c r="P64" s="184" t="str">
        <f t="shared" si="25"/>
        <v>SW</v>
      </c>
      <c r="Q64" s="185" t="s">
        <v>110</v>
      </c>
      <c r="R64" s="185" t="str">
        <f t="shared" si="29"/>
        <v>EUR_CURVE_3M_22Y</v>
      </c>
      <c r="S64" s="107" t="e">
        <f>_xll.qlSimpleQuote(R64,,,,Trigger)</f>
        <v>#NUM!</v>
      </c>
      <c r="T64" s="107" t="str">
        <f>IFERROR(_xll.RtGet("DTSIMI1",R64,$T$3)/100,"")</f>
        <v/>
      </c>
      <c r="U64" s="107" t="str">
        <f>IFERROR(_xll.RtGet("DTSIMI1",R64,$U$3)/100,"")</f>
        <v/>
      </c>
      <c r="V64" s="107" t="str">
        <f t="shared" si="2"/>
        <v/>
      </c>
      <c r="W64" s="186" t="e">
        <f>_xll.qlSimpleQuoteSetValue(S64,V64,Trigger)</f>
        <v>#VALUE!</v>
      </c>
      <c r="X64" s="80"/>
      <c r="Y64" s="184" t="str">
        <f t="shared" si="26"/>
        <v>SW</v>
      </c>
      <c r="Z64" s="185" t="s">
        <v>110</v>
      </c>
      <c r="AA64" s="185" t="str">
        <f t="shared" si="30"/>
        <v>EURAB6R22Y=</v>
      </c>
      <c r="AB64" s="107" t="e">
        <f>_xll.qlSimpleQuote(AA64,,,,Trigger)</f>
        <v>#NUM!</v>
      </c>
      <c r="AC64" s="107" t="str">
        <f>IFERROR(_xll.RtGet("DTSIMI1",AA64,$AC$3)/100,"")</f>
        <v/>
      </c>
      <c r="AD64" s="107" t="str">
        <f>IFERROR(_xll.RtGet("DTSIMI1",AA64,$AD$3)/100,"")</f>
        <v/>
      </c>
      <c r="AE64" s="107" t="str">
        <f t="shared" si="3"/>
        <v/>
      </c>
      <c r="AF64" s="107" t="e">
        <f>_xll.qlSimpleQuoteSetValue(AB64,AE64,Trigger)</f>
        <v>#VALUE!</v>
      </c>
      <c r="AG64" s="89"/>
      <c r="AH64" s="184" t="str">
        <f t="shared" si="33"/>
        <v>SW</v>
      </c>
      <c r="AI64" s="185" t="s">
        <v>110</v>
      </c>
      <c r="AJ64" s="185" t="str">
        <f t="shared" si="31"/>
        <v>EUR_CURVE_12M_22Y</v>
      </c>
      <c r="AK64" s="107" t="e">
        <f>_xll.qlSimpleQuote(AJ64,,,,Trigger)</f>
        <v>#NUM!</v>
      </c>
      <c r="AL64" s="107" t="str">
        <f>IFERROR(_xll.RtGet("DTSIMI1",AJ64,"ASK")/100,"")</f>
        <v/>
      </c>
      <c r="AM64" s="186" t="e">
        <f>_xll.qlSimpleQuoteSetValue(AK64,AL64,Trigger)</f>
        <v>#VALUE!</v>
      </c>
      <c r="AO64" s="184" t="str">
        <f t="shared" si="22"/>
        <v>SW</v>
      </c>
      <c r="AP64" s="185" t="s">
        <v>110</v>
      </c>
      <c r="AQ64" s="185" t="str">
        <f t="shared" si="32"/>
        <v>EURAB6R22Y=</v>
      </c>
      <c r="AR64" s="107" t="e">
        <f t="shared" si="27"/>
        <v>#NUM!</v>
      </c>
      <c r="AS64" s="107" t="str">
        <f>IFERROR(_xll.RtGet("DTSIMI1",AQ64,$AC$3)/100,"")</f>
        <v/>
      </c>
      <c r="AT64" s="107" t="str">
        <f>IFERROR(_xll.RtGet("DTSIMI1",AQ64,$AD$3)/100,"")</f>
        <v/>
      </c>
      <c r="AU64" s="107" t="str">
        <f t="shared" si="4"/>
        <v/>
      </c>
      <c r="AV64" s="107"/>
      <c r="AW64" s="163"/>
    </row>
    <row r="65" spans="2:49" x14ac:dyDescent="0.2">
      <c r="B65" s="100" t="str">
        <f t="shared" si="23"/>
        <v/>
      </c>
      <c r="C65" s="184" t="s">
        <v>111</v>
      </c>
      <c r="D65" s="185" t="str">
        <f t="shared" si="34"/>
        <v>EUROISDDS23Y</v>
      </c>
      <c r="E65" s="185" t="e">
        <f>_xll.qlSimpleQuote(D65,,,,Trigger)</f>
        <v>#NUM!</v>
      </c>
      <c r="F65" s="107" t="str">
        <f>IFERROR(_xll.RtGet("DTSIMI1",D65,"ask")/100,"")</f>
        <v/>
      </c>
      <c r="G65" s="107" t="e">
        <f>_xll.qlSimpleQuoteSetValue(E65,F65,Trigger)</f>
        <v>#VALUE!</v>
      </c>
      <c r="I65" s="184" t="str">
        <f t="shared" si="24"/>
        <v>SW</v>
      </c>
      <c r="J65" s="185" t="s">
        <v>111</v>
      </c>
      <c r="K65" s="185" t="str">
        <f t="shared" si="28"/>
        <v>EURYC1M_AB1E_23Y</v>
      </c>
      <c r="L65" s="107" t="e">
        <f>_xll.qlSimpleQuote(K65,,,,Trigger)</f>
        <v>#NUM!</v>
      </c>
      <c r="M65" s="107" t="str">
        <f>IFERROR(_xll.RtGet("DTSIMI1",K65,"ASK")/100,"")</f>
        <v/>
      </c>
      <c r="N65" s="186" t="e">
        <f>_xll.qlSimpleQuoteSetValue(L65,M65,Trigger)</f>
        <v>#VALUE!</v>
      </c>
      <c r="O65" s="89"/>
      <c r="P65" s="184" t="str">
        <f t="shared" si="25"/>
        <v>SW</v>
      </c>
      <c r="Q65" s="185" t="s">
        <v>111</v>
      </c>
      <c r="R65" s="185" t="str">
        <f t="shared" si="29"/>
        <v>EUR_CURVE_3M_23Y</v>
      </c>
      <c r="S65" s="107" t="e">
        <f>_xll.qlSimpleQuote(R65,,,,Trigger)</f>
        <v>#NUM!</v>
      </c>
      <c r="T65" s="107" t="str">
        <f>IFERROR(_xll.RtGet("DTSIMI1",R65,$T$3)/100,"")</f>
        <v/>
      </c>
      <c r="U65" s="107" t="str">
        <f>IFERROR(_xll.RtGet("DTSIMI1",R65,$U$3)/100,"")</f>
        <v/>
      </c>
      <c r="V65" s="107" t="str">
        <f t="shared" si="2"/>
        <v/>
      </c>
      <c r="W65" s="186" t="e">
        <f>_xll.qlSimpleQuoteSetValue(S65,V65,Trigger)</f>
        <v>#VALUE!</v>
      </c>
      <c r="X65" s="80"/>
      <c r="Y65" s="184" t="str">
        <f t="shared" si="26"/>
        <v>SW</v>
      </c>
      <c r="Z65" s="185" t="s">
        <v>111</v>
      </c>
      <c r="AA65" s="185" t="str">
        <f t="shared" si="30"/>
        <v>EURAB6R23Y=</v>
      </c>
      <c r="AB65" s="107" t="e">
        <f>_xll.qlSimpleQuote(AA65,,,,Trigger)</f>
        <v>#NUM!</v>
      </c>
      <c r="AC65" s="107" t="str">
        <f>IFERROR(_xll.RtGet("DTSIMI1",AA65,$AC$3)/100,"")</f>
        <v/>
      </c>
      <c r="AD65" s="107" t="str">
        <f>IFERROR(_xll.RtGet("DTSIMI1",AA65,$AD$3)/100,"")</f>
        <v/>
      </c>
      <c r="AE65" s="107" t="str">
        <f t="shared" si="3"/>
        <v/>
      </c>
      <c r="AF65" s="107" t="e">
        <f>_xll.qlSimpleQuoteSetValue(AB65,AE65,Trigger)</f>
        <v>#VALUE!</v>
      </c>
      <c r="AG65" s="89"/>
      <c r="AH65" s="184" t="str">
        <f t="shared" si="33"/>
        <v>SW</v>
      </c>
      <c r="AI65" s="185" t="s">
        <v>111</v>
      </c>
      <c r="AJ65" s="185" t="str">
        <f t="shared" si="31"/>
        <v>EUR_CURVE_12M_23Y</v>
      </c>
      <c r="AK65" s="107" t="e">
        <f>_xll.qlSimpleQuote(AJ65,,,,Trigger)</f>
        <v>#NUM!</v>
      </c>
      <c r="AL65" s="107" t="str">
        <f>IFERROR(_xll.RtGet("DTSIMI1",AJ65,"ASK")/100,"")</f>
        <v/>
      </c>
      <c r="AM65" s="186" t="e">
        <f>_xll.qlSimpleQuoteSetValue(AK65,AL65,Trigger)</f>
        <v>#VALUE!</v>
      </c>
      <c r="AO65" s="184" t="str">
        <f t="shared" si="22"/>
        <v>SW</v>
      </c>
      <c r="AP65" s="185" t="s">
        <v>111</v>
      </c>
      <c r="AQ65" s="185" t="str">
        <f t="shared" si="32"/>
        <v>EURAB6R23Y=</v>
      </c>
      <c r="AR65" s="107" t="e">
        <f t="shared" si="27"/>
        <v>#NUM!</v>
      </c>
      <c r="AS65" s="107" t="str">
        <f>IFERROR(_xll.RtGet("DTSIMI1",AQ65,$AC$3)/100,"")</f>
        <v/>
      </c>
      <c r="AT65" s="107" t="str">
        <f>IFERROR(_xll.RtGet("DTSIMI1",AQ65,$AD$3)/100,"")</f>
        <v/>
      </c>
      <c r="AU65" s="107" t="str">
        <f t="shared" si="4"/>
        <v/>
      </c>
      <c r="AV65" s="107"/>
      <c r="AW65" s="163"/>
    </row>
    <row r="66" spans="2:49" x14ac:dyDescent="0.2">
      <c r="B66" s="100" t="str">
        <f t="shared" si="23"/>
        <v/>
      </c>
      <c r="C66" s="184" t="s">
        <v>112</v>
      </c>
      <c r="D66" s="185" t="str">
        <f t="shared" si="34"/>
        <v>EUROISDDS24Y</v>
      </c>
      <c r="E66" s="185" t="e">
        <f>_xll.qlSimpleQuote(D66,,,,Trigger)</f>
        <v>#NUM!</v>
      </c>
      <c r="F66" s="107" t="str">
        <f>IFERROR(_xll.RtGet("DTSIMI1",D66,"ask")/100,"")</f>
        <v/>
      </c>
      <c r="G66" s="107" t="e">
        <f>_xll.qlSimpleQuoteSetValue(E66,F66,Trigger)</f>
        <v>#VALUE!</v>
      </c>
      <c r="I66" s="184" t="str">
        <f t="shared" si="24"/>
        <v>SW</v>
      </c>
      <c r="J66" s="185" t="s">
        <v>112</v>
      </c>
      <c r="K66" s="185" t="str">
        <f t="shared" si="28"/>
        <v>EURYC1M_AB1E_24Y</v>
      </c>
      <c r="L66" s="107" t="e">
        <f>_xll.qlSimpleQuote(K66,,,,Trigger)</f>
        <v>#NUM!</v>
      </c>
      <c r="M66" s="107" t="str">
        <f>IFERROR(_xll.RtGet("DTSIMI1",K66,"ASK")/100,"")</f>
        <v/>
      </c>
      <c r="N66" s="186" t="e">
        <f>_xll.qlSimpleQuoteSetValue(L66,M66,Trigger)</f>
        <v>#VALUE!</v>
      </c>
      <c r="O66" s="89"/>
      <c r="P66" s="184" t="str">
        <f t="shared" si="25"/>
        <v>SW</v>
      </c>
      <c r="Q66" s="185" t="s">
        <v>112</v>
      </c>
      <c r="R66" s="185" t="str">
        <f t="shared" si="29"/>
        <v>EUR_CURVE_3M_24Y</v>
      </c>
      <c r="S66" s="107" t="e">
        <f>_xll.qlSimpleQuote(R66,,,,Trigger)</f>
        <v>#NUM!</v>
      </c>
      <c r="T66" s="107" t="str">
        <f>IFERROR(_xll.RtGet("DTSIMI1",R66,$T$3)/100,"")</f>
        <v/>
      </c>
      <c r="U66" s="107" t="str">
        <f>IFERROR(_xll.RtGet("DTSIMI1",R66,$U$3)/100,"")</f>
        <v/>
      </c>
      <c r="V66" s="107" t="str">
        <f t="shared" si="2"/>
        <v/>
      </c>
      <c r="W66" s="186" t="e">
        <f>_xll.qlSimpleQuoteSetValue(S66,V66,Trigger)</f>
        <v>#VALUE!</v>
      </c>
      <c r="X66" s="80"/>
      <c r="Y66" s="184" t="str">
        <f t="shared" si="26"/>
        <v>SW</v>
      </c>
      <c r="Z66" s="185" t="s">
        <v>112</v>
      </c>
      <c r="AA66" s="185" t="str">
        <f t="shared" si="30"/>
        <v>EURAB6R24Y=</v>
      </c>
      <c r="AB66" s="107" t="e">
        <f>_xll.qlSimpleQuote(AA66,,,,Trigger)</f>
        <v>#NUM!</v>
      </c>
      <c r="AC66" s="107" t="str">
        <f>IFERROR(_xll.RtGet("DTSIMI1",AA66,$AC$3)/100,"")</f>
        <v/>
      </c>
      <c r="AD66" s="107" t="str">
        <f>IFERROR(_xll.RtGet("DTSIMI1",AA66,$AD$3)/100,"")</f>
        <v/>
      </c>
      <c r="AE66" s="107" t="str">
        <f t="shared" si="3"/>
        <v/>
      </c>
      <c r="AF66" s="107" t="e">
        <f>_xll.qlSimpleQuoteSetValue(AB66,AE66,Trigger)</f>
        <v>#VALUE!</v>
      </c>
      <c r="AG66" s="89"/>
      <c r="AH66" s="184" t="str">
        <f t="shared" si="33"/>
        <v>SW</v>
      </c>
      <c r="AI66" s="185" t="s">
        <v>112</v>
      </c>
      <c r="AJ66" s="185" t="str">
        <f t="shared" si="31"/>
        <v>EUR_CURVE_12M_24Y</v>
      </c>
      <c r="AK66" s="107" t="e">
        <f>_xll.qlSimpleQuote(AJ66,,,,Trigger)</f>
        <v>#NUM!</v>
      </c>
      <c r="AL66" s="107" t="str">
        <f>IFERROR(_xll.RtGet("DTSIMI1",AJ66,"ASK")/100,"")</f>
        <v/>
      </c>
      <c r="AM66" s="186" t="e">
        <f>_xll.qlSimpleQuoteSetValue(AK66,AL66,Trigger)</f>
        <v>#VALUE!</v>
      </c>
      <c r="AO66" s="184" t="str">
        <f t="shared" si="22"/>
        <v>SW</v>
      </c>
      <c r="AP66" s="185" t="s">
        <v>112</v>
      </c>
      <c r="AQ66" s="185" t="str">
        <f t="shared" si="32"/>
        <v>EURAB6R24Y=</v>
      </c>
      <c r="AR66" s="107" t="e">
        <f t="shared" si="27"/>
        <v>#NUM!</v>
      </c>
      <c r="AS66" s="107" t="str">
        <f>IFERROR(_xll.RtGet("DTSIMI1",AQ66,$AC$3)/100,"")</f>
        <v/>
      </c>
      <c r="AT66" s="107" t="str">
        <f>IFERROR(_xll.RtGet("DTSIMI1",AQ66,$AD$3)/100,"")</f>
        <v/>
      </c>
      <c r="AU66" s="107" t="str">
        <f t="shared" si="4"/>
        <v/>
      </c>
      <c r="AV66" s="107"/>
      <c r="AW66" s="163"/>
    </row>
    <row r="67" spans="2:49" x14ac:dyDescent="0.2">
      <c r="B67" s="100" t="str">
        <f t="shared" si="23"/>
        <v/>
      </c>
      <c r="C67" s="184" t="s">
        <v>113</v>
      </c>
      <c r="D67" s="185" t="str">
        <f t="shared" si="34"/>
        <v>EUROISDDS25Y</v>
      </c>
      <c r="E67" s="185" t="e">
        <f>_xll.qlSimpleQuote(D67,,,,Trigger)</f>
        <v>#NUM!</v>
      </c>
      <c r="F67" s="107" t="str">
        <f>IFERROR(_xll.RtGet("DTSIMI1",D67,"ask")/100,"")</f>
        <v/>
      </c>
      <c r="G67" s="107" t="e">
        <f>_xll.qlSimpleQuoteSetValue(E67,F67,Trigger)</f>
        <v>#VALUE!</v>
      </c>
      <c r="I67" s="184" t="str">
        <f t="shared" si="24"/>
        <v>SW</v>
      </c>
      <c r="J67" s="185" t="s">
        <v>113</v>
      </c>
      <c r="K67" s="185" t="str">
        <f t="shared" si="28"/>
        <v>EURYC1M_AB1E_25Y</v>
      </c>
      <c r="L67" s="107" t="e">
        <f>_xll.qlSimpleQuote(K67,,,,Trigger)</f>
        <v>#NUM!</v>
      </c>
      <c r="M67" s="107" t="str">
        <f>IFERROR(_xll.RtGet("DTSIMI1",K67,"ASK")/100,"")</f>
        <v/>
      </c>
      <c r="N67" s="186" t="e">
        <f>_xll.qlSimpleQuoteSetValue(L67,M67,Trigger)</f>
        <v>#VALUE!</v>
      </c>
      <c r="O67" s="89"/>
      <c r="P67" s="184" t="str">
        <f t="shared" si="25"/>
        <v>SW</v>
      </c>
      <c r="Q67" s="185" t="s">
        <v>113</v>
      </c>
      <c r="R67" s="185" t="str">
        <f t="shared" si="29"/>
        <v>EUR_CURVE_3M_25Y</v>
      </c>
      <c r="S67" s="107" t="e">
        <f>_xll.qlSimpleQuote(R67,,,,Trigger)</f>
        <v>#NUM!</v>
      </c>
      <c r="T67" s="107" t="str">
        <f>IFERROR(_xll.RtGet("DTSIMI1",R67,$T$3)/100,"")</f>
        <v/>
      </c>
      <c r="U67" s="107" t="str">
        <f>IFERROR(_xll.RtGet("DTSIMI1",R67,$U$3)/100,"")</f>
        <v/>
      </c>
      <c r="V67" s="107" t="str">
        <f t="shared" si="2"/>
        <v/>
      </c>
      <c r="W67" s="186" t="e">
        <f>_xll.qlSimpleQuoteSetValue(S67,V67,Trigger)</f>
        <v>#VALUE!</v>
      </c>
      <c r="X67" s="80"/>
      <c r="Y67" s="184" t="str">
        <f t="shared" si="26"/>
        <v>SW</v>
      </c>
      <c r="Z67" s="185" t="s">
        <v>113</v>
      </c>
      <c r="AA67" s="185" t="str">
        <f t="shared" si="30"/>
        <v>EURAB6R25Y=</v>
      </c>
      <c r="AB67" s="107" t="e">
        <f>_xll.qlSimpleQuote(AA67,,,,Trigger)</f>
        <v>#NUM!</v>
      </c>
      <c r="AC67" s="107" t="str">
        <f>IFERROR(_xll.RtGet("DTSIMI1",AA67,$AC$3)/100,"")</f>
        <v/>
      </c>
      <c r="AD67" s="107" t="str">
        <f>IFERROR(_xll.RtGet("DTSIMI1",AA67,$AD$3)/100,"")</f>
        <v/>
      </c>
      <c r="AE67" s="107" t="str">
        <f t="shared" si="3"/>
        <v/>
      </c>
      <c r="AF67" s="107" t="e">
        <f>_xll.qlSimpleQuoteSetValue(AB67,AE67,Trigger)</f>
        <v>#VALUE!</v>
      </c>
      <c r="AG67" s="89"/>
      <c r="AH67" s="184" t="str">
        <f t="shared" si="33"/>
        <v>SW</v>
      </c>
      <c r="AI67" s="185" t="s">
        <v>113</v>
      </c>
      <c r="AJ67" s="185" t="str">
        <f t="shared" si="31"/>
        <v>EUR_CURVE_12M_25Y</v>
      </c>
      <c r="AK67" s="107" t="e">
        <f>_xll.qlSimpleQuote(AJ67,,,,Trigger)</f>
        <v>#NUM!</v>
      </c>
      <c r="AL67" s="107" t="str">
        <f>IFERROR(_xll.RtGet("DTSIMI1",AJ67,"ASK")/100,"")</f>
        <v/>
      </c>
      <c r="AM67" s="186" t="e">
        <f>_xll.qlSimpleQuoteSetValue(AK67,AL67,Trigger)</f>
        <v>#VALUE!</v>
      </c>
      <c r="AO67" s="184" t="str">
        <f t="shared" si="22"/>
        <v>SW</v>
      </c>
      <c r="AP67" s="185" t="s">
        <v>113</v>
      </c>
      <c r="AQ67" s="185" t="str">
        <f t="shared" si="32"/>
        <v>EURAB6R25Y=</v>
      </c>
      <c r="AR67" s="107" t="e">
        <f t="shared" si="27"/>
        <v>#NUM!</v>
      </c>
      <c r="AS67" s="107" t="str">
        <f>IFERROR(_xll.RtGet("DTSIMI1",AQ67,$AC$3)/100,"")</f>
        <v/>
      </c>
      <c r="AT67" s="107" t="str">
        <f>IFERROR(_xll.RtGet("DTSIMI1",AQ67,$AD$3)/100,"")</f>
        <v/>
      </c>
      <c r="AU67" s="107" t="str">
        <f t="shared" si="4"/>
        <v/>
      </c>
      <c r="AV67" s="107"/>
      <c r="AW67" s="163"/>
    </row>
    <row r="68" spans="2:49" x14ac:dyDescent="0.2">
      <c r="B68" s="100" t="str">
        <f t="shared" si="23"/>
        <v/>
      </c>
      <c r="C68" s="184" t="s">
        <v>114</v>
      </c>
      <c r="D68" s="185" t="str">
        <f t="shared" si="34"/>
        <v>EUROISDDS26Y</v>
      </c>
      <c r="E68" s="185" t="e">
        <f>_xll.qlSimpleQuote(D68,,,,Trigger)</f>
        <v>#NUM!</v>
      </c>
      <c r="F68" s="107" t="str">
        <f>IFERROR(_xll.RtGet("DTSIMI1",D68,"ask")/100,"")</f>
        <v/>
      </c>
      <c r="G68" s="107" t="e">
        <f>_xll.qlSimpleQuoteSetValue(E68,F68,Trigger)</f>
        <v>#VALUE!</v>
      </c>
      <c r="I68" s="184" t="str">
        <f t="shared" si="24"/>
        <v>SW</v>
      </c>
      <c r="J68" s="185" t="s">
        <v>114</v>
      </c>
      <c r="K68" s="185" t="str">
        <f t="shared" si="28"/>
        <v>EURYC1M_AB1E_26Y</v>
      </c>
      <c r="L68" s="107" t="e">
        <f>_xll.qlSimpleQuote(K68,,,,Trigger)</f>
        <v>#NUM!</v>
      </c>
      <c r="M68" s="107" t="str">
        <f>IFERROR(_xll.RtGet("DTSIMI1",K68,"ASK")/100,"")</f>
        <v/>
      </c>
      <c r="N68" s="186" t="e">
        <f>_xll.qlSimpleQuoteSetValue(L68,M68,Trigger)</f>
        <v>#VALUE!</v>
      </c>
      <c r="O68" s="89"/>
      <c r="P68" s="184" t="str">
        <f t="shared" si="25"/>
        <v>SW</v>
      </c>
      <c r="Q68" s="185" t="s">
        <v>114</v>
      </c>
      <c r="R68" s="185" t="str">
        <f t="shared" si="29"/>
        <v>EUR_CURVE_3M_26Y</v>
      </c>
      <c r="S68" s="107" t="e">
        <f>_xll.qlSimpleQuote(R68,,,,Trigger)</f>
        <v>#NUM!</v>
      </c>
      <c r="T68" s="107" t="str">
        <f>IFERROR(_xll.RtGet("DTSIMI1",R68,$T$3)/100,"")</f>
        <v/>
      </c>
      <c r="U68" s="107" t="str">
        <f>IFERROR(_xll.RtGet("DTSIMI1",R68,$U$3)/100,"")</f>
        <v/>
      </c>
      <c r="V68" s="107" t="str">
        <f t="shared" si="2"/>
        <v/>
      </c>
      <c r="W68" s="186" t="e">
        <f>_xll.qlSimpleQuoteSetValue(S68,V68,Trigger)</f>
        <v>#VALUE!</v>
      </c>
      <c r="X68" s="80"/>
      <c r="Y68" s="184" t="str">
        <f t="shared" si="26"/>
        <v>SW</v>
      </c>
      <c r="Z68" s="185" t="s">
        <v>114</v>
      </c>
      <c r="AA68" s="185" t="str">
        <f t="shared" si="30"/>
        <v>EURAB6R26Y=</v>
      </c>
      <c r="AB68" s="107" t="e">
        <f>_xll.qlSimpleQuote(AA68,,,,Trigger)</f>
        <v>#NUM!</v>
      </c>
      <c r="AC68" s="107" t="str">
        <f>IFERROR(_xll.RtGet("DTSIMI1",AA68,$AC$3)/100,"")</f>
        <v/>
      </c>
      <c r="AD68" s="107" t="str">
        <f>IFERROR(_xll.RtGet("DTSIMI1",AA68,$AD$3)/100,"")</f>
        <v/>
      </c>
      <c r="AE68" s="107" t="str">
        <f t="shared" si="3"/>
        <v/>
      </c>
      <c r="AF68" s="107" t="e">
        <f>_xll.qlSimpleQuoteSetValue(AB68,AE68,Trigger)</f>
        <v>#VALUE!</v>
      </c>
      <c r="AG68" s="89"/>
      <c r="AH68" s="184" t="str">
        <f t="shared" si="33"/>
        <v>SW</v>
      </c>
      <c r="AI68" s="185" t="s">
        <v>114</v>
      </c>
      <c r="AJ68" s="185" t="str">
        <f t="shared" si="31"/>
        <v>EUR_CURVE_12M_26Y</v>
      </c>
      <c r="AK68" s="107" t="e">
        <f>_xll.qlSimpleQuote(AJ68,,,,Trigger)</f>
        <v>#NUM!</v>
      </c>
      <c r="AL68" s="107" t="str">
        <f>IFERROR(_xll.RtGet("DTSIMI1",AJ68,"ASK")/100,"")</f>
        <v/>
      </c>
      <c r="AM68" s="186" t="e">
        <f>_xll.qlSimpleQuoteSetValue(AK68,AL68,Trigger)</f>
        <v>#VALUE!</v>
      </c>
      <c r="AO68" s="184" t="str">
        <f t="shared" si="22"/>
        <v>SW</v>
      </c>
      <c r="AP68" s="185" t="s">
        <v>114</v>
      </c>
      <c r="AQ68" s="185" t="str">
        <f t="shared" si="32"/>
        <v>EURAB6R26Y=</v>
      </c>
      <c r="AR68" s="107" t="e">
        <f t="shared" si="27"/>
        <v>#NUM!</v>
      </c>
      <c r="AS68" s="107" t="str">
        <f>IFERROR(_xll.RtGet("DTSIMI1",AQ68,$AC$3)/100,"")</f>
        <v/>
      </c>
      <c r="AT68" s="107" t="str">
        <f>IFERROR(_xll.RtGet("DTSIMI1",AQ68,$AD$3)/100,"")</f>
        <v/>
      </c>
      <c r="AU68" s="107" t="str">
        <f t="shared" si="4"/>
        <v/>
      </c>
      <c r="AV68" s="107"/>
      <c r="AW68" s="163"/>
    </row>
    <row r="69" spans="2:49" x14ac:dyDescent="0.2">
      <c r="B69" s="100" t="str">
        <f t="shared" si="23"/>
        <v/>
      </c>
      <c r="C69" s="184" t="s">
        <v>115</v>
      </c>
      <c r="D69" s="185" t="str">
        <f t="shared" si="34"/>
        <v>EUROISDDS27Y</v>
      </c>
      <c r="E69" s="185" t="e">
        <f>_xll.qlSimpleQuote(D69,,,,Trigger)</f>
        <v>#NUM!</v>
      </c>
      <c r="F69" s="107" t="str">
        <f>IFERROR(_xll.RtGet("DTSIMI1",D69,"ask")/100,"")</f>
        <v/>
      </c>
      <c r="G69" s="107" t="e">
        <f>_xll.qlSimpleQuoteSetValue(E69,F69,Trigger)</f>
        <v>#VALUE!</v>
      </c>
      <c r="I69" s="184" t="str">
        <f t="shared" si="24"/>
        <v>SW</v>
      </c>
      <c r="J69" s="185" t="s">
        <v>115</v>
      </c>
      <c r="K69" s="185" t="str">
        <f t="shared" si="28"/>
        <v>EURYC1M_AB1E_27Y</v>
      </c>
      <c r="L69" s="107" t="e">
        <f>_xll.qlSimpleQuote(K69,,,,Trigger)</f>
        <v>#NUM!</v>
      </c>
      <c r="M69" s="107" t="str">
        <f>IFERROR(_xll.RtGet("DTSIMI1",K69,"ASK")/100,"")</f>
        <v/>
      </c>
      <c r="N69" s="186" t="e">
        <f>_xll.qlSimpleQuoteSetValue(L69,M69,Trigger)</f>
        <v>#VALUE!</v>
      </c>
      <c r="O69" s="89"/>
      <c r="P69" s="184" t="str">
        <f t="shared" si="25"/>
        <v>SW</v>
      </c>
      <c r="Q69" s="185" t="s">
        <v>115</v>
      </c>
      <c r="R69" s="185" t="str">
        <f t="shared" si="29"/>
        <v>EUR_CURVE_3M_27Y</v>
      </c>
      <c r="S69" s="107" t="e">
        <f>_xll.qlSimpleQuote(R69,,,,Trigger)</f>
        <v>#NUM!</v>
      </c>
      <c r="T69" s="107" t="str">
        <f>IFERROR(_xll.RtGet("DTSIMI1",R69,$T$3)/100,"")</f>
        <v/>
      </c>
      <c r="U69" s="107" t="str">
        <f>IFERROR(_xll.RtGet("DTSIMI1",R69,$U$3)/100,"")</f>
        <v/>
      </c>
      <c r="V69" s="107" t="str">
        <f t="shared" ref="V69:V102" si="35">IFERROR(AVERAGE(T69:U69),"")</f>
        <v/>
      </c>
      <c r="W69" s="186" t="e">
        <f>_xll.qlSimpleQuoteSetValue(S69,V69,Trigger)</f>
        <v>#VALUE!</v>
      </c>
      <c r="X69" s="80"/>
      <c r="Y69" s="184" t="str">
        <f t="shared" si="26"/>
        <v>SW</v>
      </c>
      <c r="Z69" s="185" t="s">
        <v>115</v>
      </c>
      <c r="AA69" s="185" t="str">
        <f t="shared" si="30"/>
        <v>EURAB6R27Y=</v>
      </c>
      <c r="AB69" s="107" t="e">
        <f>_xll.qlSimpleQuote(AA69,,,,Trigger)</f>
        <v>#NUM!</v>
      </c>
      <c r="AC69" s="107" t="str">
        <f>IFERROR(_xll.RtGet("DTSIMI1",AA69,$AC$3)/100,"")</f>
        <v/>
      </c>
      <c r="AD69" s="107" t="str">
        <f>IFERROR(_xll.RtGet("DTSIMI1",AA69,$AD$3)/100,"")</f>
        <v/>
      </c>
      <c r="AE69" s="107" t="str">
        <f t="shared" ref="AE69:AE102" si="36">IFERROR(AVERAGE(AC69,AD69),"")</f>
        <v/>
      </c>
      <c r="AF69" s="107" t="e">
        <f>_xll.qlSimpleQuoteSetValue(AB69,AE69,Trigger)</f>
        <v>#VALUE!</v>
      </c>
      <c r="AG69" s="89"/>
      <c r="AH69" s="184" t="str">
        <f t="shared" si="33"/>
        <v>SW</v>
      </c>
      <c r="AI69" s="185" t="s">
        <v>115</v>
      </c>
      <c r="AJ69" s="185" t="str">
        <f t="shared" si="31"/>
        <v>EUR_CURVE_12M_27Y</v>
      </c>
      <c r="AK69" s="107" t="e">
        <f>_xll.qlSimpleQuote(AJ69,,,,Trigger)</f>
        <v>#NUM!</v>
      </c>
      <c r="AL69" s="107" t="str">
        <f>IFERROR(_xll.RtGet("DTSIMI1",AJ69,"ASK")/100,"")</f>
        <v/>
      </c>
      <c r="AM69" s="186" t="e">
        <f>_xll.qlSimpleQuoteSetValue(AK69,AL69,Trigger)</f>
        <v>#VALUE!</v>
      </c>
      <c r="AO69" s="184" t="str">
        <f t="shared" si="22"/>
        <v>SW</v>
      </c>
      <c r="AP69" s="185" t="s">
        <v>115</v>
      </c>
      <c r="AQ69" s="185" t="str">
        <f t="shared" si="32"/>
        <v>EURAB6R27Y=</v>
      </c>
      <c r="AR69" s="107" t="e">
        <f t="shared" si="27"/>
        <v>#NUM!</v>
      </c>
      <c r="AS69" s="107" t="str">
        <f>IFERROR(_xll.RtGet("DTSIMI1",AQ69,$AC$3)/100,"")</f>
        <v/>
      </c>
      <c r="AT69" s="107" t="str">
        <f>IFERROR(_xll.RtGet("DTSIMI1",AQ69,$AD$3)/100,"")</f>
        <v/>
      </c>
      <c r="AU69" s="107" t="str">
        <f t="shared" ref="AU69:AU102" si="37">IFERROR(AVERAGE(AS69,AT69),"")</f>
        <v/>
      </c>
      <c r="AV69" s="107"/>
      <c r="AW69" s="163"/>
    </row>
    <row r="70" spans="2:49" x14ac:dyDescent="0.2">
      <c r="B70" s="100" t="str">
        <f t="shared" si="23"/>
        <v/>
      </c>
      <c r="C70" s="184" t="s">
        <v>116</v>
      </c>
      <c r="D70" s="185" t="str">
        <f t="shared" si="34"/>
        <v>EUROISDDS28Y</v>
      </c>
      <c r="E70" s="185" t="e">
        <f>_xll.qlSimpleQuote(D70,,,,Trigger)</f>
        <v>#NUM!</v>
      </c>
      <c r="F70" s="107" t="str">
        <f>IFERROR(_xll.RtGet("DTSIMI1",D70,"ask")/100,"")</f>
        <v/>
      </c>
      <c r="G70" s="107" t="e">
        <f>_xll.qlSimpleQuoteSetValue(E70,F70,Trigger)</f>
        <v>#VALUE!</v>
      </c>
      <c r="I70" s="184" t="str">
        <f t="shared" si="24"/>
        <v>SW</v>
      </c>
      <c r="J70" s="185" t="s">
        <v>116</v>
      </c>
      <c r="K70" s="185" t="str">
        <f t="shared" si="28"/>
        <v>EURYC1M_AB1E_28Y</v>
      </c>
      <c r="L70" s="107" t="e">
        <f>_xll.qlSimpleQuote(K70,,,,Trigger)</f>
        <v>#NUM!</v>
      </c>
      <c r="M70" s="107" t="str">
        <f>IFERROR(_xll.RtGet("DTSIMI1",K70,"ASK")/100,"")</f>
        <v/>
      </c>
      <c r="N70" s="186" t="e">
        <f>_xll.qlSimpleQuoteSetValue(L70,M70,Trigger)</f>
        <v>#VALUE!</v>
      </c>
      <c r="O70" s="89"/>
      <c r="P70" s="184" t="str">
        <f t="shared" si="25"/>
        <v>SW</v>
      </c>
      <c r="Q70" s="185" t="s">
        <v>116</v>
      </c>
      <c r="R70" s="185" t="str">
        <f t="shared" si="29"/>
        <v>EUR_CURVE_3M_28Y</v>
      </c>
      <c r="S70" s="107" t="e">
        <f>_xll.qlSimpleQuote(R70,,,,Trigger)</f>
        <v>#NUM!</v>
      </c>
      <c r="T70" s="107" t="str">
        <f>IFERROR(_xll.RtGet("DTSIMI1",R70,$T$3)/100,"")</f>
        <v/>
      </c>
      <c r="U70" s="107" t="str">
        <f>IFERROR(_xll.RtGet("DTSIMI1",R70,$U$3)/100,"")</f>
        <v/>
      </c>
      <c r="V70" s="107" t="str">
        <f t="shared" si="35"/>
        <v/>
      </c>
      <c r="W70" s="186" t="e">
        <f>_xll.qlSimpleQuoteSetValue(S70,V70,Trigger)</f>
        <v>#VALUE!</v>
      </c>
      <c r="X70" s="80"/>
      <c r="Y70" s="184" t="str">
        <f t="shared" si="26"/>
        <v>SW</v>
      </c>
      <c r="Z70" s="185" t="s">
        <v>116</v>
      </c>
      <c r="AA70" s="185" t="str">
        <f t="shared" si="30"/>
        <v>EURAB6R28Y=</v>
      </c>
      <c r="AB70" s="107" t="e">
        <f>_xll.qlSimpleQuote(AA70,,,,Trigger)</f>
        <v>#NUM!</v>
      </c>
      <c r="AC70" s="107" t="str">
        <f>IFERROR(_xll.RtGet("DTSIMI1",AA70,$AC$3)/100,"")</f>
        <v/>
      </c>
      <c r="AD70" s="107" t="str">
        <f>IFERROR(_xll.RtGet("DTSIMI1",AA70,$AD$3)/100,"")</f>
        <v/>
      </c>
      <c r="AE70" s="107" t="str">
        <f t="shared" si="36"/>
        <v/>
      </c>
      <c r="AF70" s="107" t="e">
        <f>_xll.qlSimpleQuoteSetValue(AB70,AE70,Trigger)</f>
        <v>#VALUE!</v>
      </c>
      <c r="AG70" s="89"/>
      <c r="AH70" s="184" t="str">
        <f t="shared" si="33"/>
        <v>SW</v>
      </c>
      <c r="AI70" s="185" t="s">
        <v>116</v>
      </c>
      <c r="AJ70" s="185" t="str">
        <f t="shared" si="31"/>
        <v>EUR_CURVE_12M_28Y</v>
      </c>
      <c r="AK70" s="107" t="e">
        <f>_xll.qlSimpleQuote(AJ70,,,,Trigger)</f>
        <v>#NUM!</v>
      </c>
      <c r="AL70" s="107" t="str">
        <f>IFERROR(_xll.RtGet("DTSIMI1",AJ70,"ASK")/100,"")</f>
        <v/>
      </c>
      <c r="AM70" s="186" t="e">
        <f>_xll.qlSimpleQuoteSetValue(AK70,AL70,Trigger)</f>
        <v>#VALUE!</v>
      </c>
      <c r="AO70" s="184" t="str">
        <f t="shared" si="22"/>
        <v>SW</v>
      </c>
      <c r="AP70" s="185" t="s">
        <v>116</v>
      </c>
      <c r="AQ70" s="185" t="str">
        <f t="shared" si="32"/>
        <v>EURAB6R28Y=</v>
      </c>
      <c r="AR70" s="107" t="e">
        <f t="shared" si="27"/>
        <v>#NUM!</v>
      </c>
      <c r="AS70" s="107" t="str">
        <f>IFERROR(_xll.RtGet("DTSIMI1",AQ70,$AC$3)/100,"")</f>
        <v/>
      </c>
      <c r="AT70" s="107" t="str">
        <f>IFERROR(_xll.RtGet("DTSIMI1",AQ70,$AD$3)/100,"")</f>
        <v/>
      </c>
      <c r="AU70" s="107" t="str">
        <f t="shared" si="37"/>
        <v/>
      </c>
      <c r="AV70" s="107"/>
      <c r="AW70" s="163"/>
    </row>
    <row r="71" spans="2:49" x14ac:dyDescent="0.2">
      <c r="B71" s="100" t="str">
        <f t="shared" si="23"/>
        <v/>
      </c>
      <c r="C71" s="184" t="s">
        <v>117</v>
      </c>
      <c r="D71" s="185" t="str">
        <f t="shared" si="34"/>
        <v>EUROISDDS29Y</v>
      </c>
      <c r="E71" s="185" t="e">
        <f>_xll.qlSimpleQuote(D71,,,,Trigger)</f>
        <v>#NUM!</v>
      </c>
      <c r="F71" s="107" t="str">
        <f>IFERROR(_xll.RtGet("DTSIMI1",D71,"ask")/100,"")</f>
        <v/>
      </c>
      <c r="G71" s="107" t="e">
        <f>_xll.qlSimpleQuoteSetValue(E71,F71,Trigger)</f>
        <v>#VALUE!</v>
      </c>
      <c r="I71" s="184" t="str">
        <f t="shared" si="24"/>
        <v>SW</v>
      </c>
      <c r="J71" s="185" t="s">
        <v>117</v>
      </c>
      <c r="K71" s="185" t="str">
        <f t="shared" si="28"/>
        <v>EURYC1M_AB1E_29Y</v>
      </c>
      <c r="L71" s="107" t="e">
        <f>_xll.qlSimpleQuote(K71,,,,Trigger)</f>
        <v>#NUM!</v>
      </c>
      <c r="M71" s="107" t="str">
        <f>IFERROR(_xll.RtGet("DTSIMI1",K71,"ASK")/100,"")</f>
        <v/>
      </c>
      <c r="N71" s="186" t="e">
        <f>_xll.qlSimpleQuoteSetValue(L71,M71,Trigger)</f>
        <v>#VALUE!</v>
      </c>
      <c r="O71" s="89"/>
      <c r="P71" s="184" t="str">
        <f t="shared" si="25"/>
        <v>SW</v>
      </c>
      <c r="Q71" s="185" t="s">
        <v>117</v>
      </c>
      <c r="R71" s="185" t="str">
        <f t="shared" si="29"/>
        <v>EUR_CURVE_3M_29Y</v>
      </c>
      <c r="S71" s="107" t="e">
        <f>_xll.qlSimpleQuote(R71,,,,Trigger)</f>
        <v>#NUM!</v>
      </c>
      <c r="T71" s="107" t="str">
        <f>IFERROR(_xll.RtGet("DTSIMI1",R71,$T$3)/100,"")</f>
        <v/>
      </c>
      <c r="U71" s="107" t="str">
        <f>IFERROR(_xll.RtGet("DTSIMI1",R71,$U$3)/100,"")</f>
        <v/>
      </c>
      <c r="V71" s="107" t="str">
        <f t="shared" si="35"/>
        <v/>
      </c>
      <c r="W71" s="186" t="e">
        <f>_xll.qlSimpleQuoteSetValue(S71,V71,Trigger)</f>
        <v>#VALUE!</v>
      </c>
      <c r="X71" s="80"/>
      <c r="Y71" s="184" t="str">
        <f t="shared" si="26"/>
        <v>SW</v>
      </c>
      <c r="Z71" s="185" t="s">
        <v>117</v>
      </c>
      <c r="AA71" s="185" t="str">
        <f t="shared" si="30"/>
        <v>EURAB6R29Y=</v>
      </c>
      <c r="AB71" s="107" t="e">
        <f>_xll.qlSimpleQuote(AA71,,,,Trigger)</f>
        <v>#NUM!</v>
      </c>
      <c r="AC71" s="107" t="str">
        <f>IFERROR(_xll.RtGet("DTSIMI1",AA71,$AC$3)/100,"")</f>
        <v/>
      </c>
      <c r="AD71" s="107" t="str">
        <f>IFERROR(_xll.RtGet("DTSIMI1",AA71,$AD$3)/100,"")</f>
        <v/>
      </c>
      <c r="AE71" s="107" t="str">
        <f t="shared" si="36"/>
        <v/>
      </c>
      <c r="AF71" s="107" t="e">
        <f>_xll.qlSimpleQuoteSetValue(AB71,AE71,Trigger)</f>
        <v>#VALUE!</v>
      </c>
      <c r="AG71" s="89"/>
      <c r="AH71" s="184" t="str">
        <f t="shared" si="33"/>
        <v>SW</v>
      </c>
      <c r="AI71" s="185" t="s">
        <v>117</v>
      </c>
      <c r="AJ71" s="185" t="str">
        <f t="shared" si="31"/>
        <v>EUR_CURVE_12M_29Y</v>
      </c>
      <c r="AK71" s="107" t="e">
        <f>_xll.qlSimpleQuote(AJ71,,,,Trigger)</f>
        <v>#NUM!</v>
      </c>
      <c r="AL71" s="107" t="str">
        <f>IFERROR(_xll.RtGet("DTSIMI1",AJ71,"ASK")/100,"")</f>
        <v/>
      </c>
      <c r="AM71" s="186" t="e">
        <f>_xll.qlSimpleQuoteSetValue(AK71,AL71,Trigger)</f>
        <v>#VALUE!</v>
      </c>
      <c r="AO71" s="184" t="str">
        <f t="shared" si="22"/>
        <v>SW</v>
      </c>
      <c r="AP71" s="185" t="s">
        <v>117</v>
      </c>
      <c r="AQ71" s="185" t="str">
        <f t="shared" si="32"/>
        <v>EURAB6R29Y=</v>
      </c>
      <c r="AR71" s="107" t="e">
        <f t="shared" si="27"/>
        <v>#NUM!</v>
      </c>
      <c r="AS71" s="107" t="str">
        <f>IFERROR(_xll.RtGet("DTSIMI1",AQ71,$AC$3)/100,"")</f>
        <v/>
      </c>
      <c r="AT71" s="107" t="str">
        <f>IFERROR(_xll.RtGet("DTSIMI1",AQ71,$AD$3)/100,"")</f>
        <v/>
      </c>
      <c r="AU71" s="107" t="str">
        <f t="shared" si="37"/>
        <v/>
      </c>
      <c r="AV71" s="107"/>
      <c r="AW71" s="163"/>
    </row>
    <row r="72" spans="2:49" x14ac:dyDescent="0.2">
      <c r="B72" s="100" t="str">
        <f t="shared" si="23"/>
        <v/>
      </c>
      <c r="C72" s="184" t="s">
        <v>118</v>
      </c>
      <c r="D72" s="185" t="str">
        <f t="shared" si="34"/>
        <v>EUROISDDS30Y</v>
      </c>
      <c r="E72" s="185" t="e">
        <f>_xll.qlSimpleQuote(D72,,,,Trigger)</f>
        <v>#NUM!</v>
      </c>
      <c r="F72" s="107" t="str">
        <f>IFERROR(_xll.RtGet("DTSIMI1",D72,"ask")/100,"")</f>
        <v/>
      </c>
      <c r="G72" s="107" t="e">
        <f>_xll.qlSimpleQuoteSetValue(E72,F72,Trigger)</f>
        <v>#VALUE!</v>
      </c>
      <c r="I72" s="184" t="str">
        <f t="shared" si="24"/>
        <v>SW</v>
      </c>
      <c r="J72" s="185" t="s">
        <v>118</v>
      </c>
      <c r="K72" s="185" t="str">
        <f t="shared" si="28"/>
        <v>EURYC1M_AB1E_30Y</v>
      </c>
      <c r="L72" s="107" t="e">
        <f>_xll.qlSimpleQuote(K72,,,,Trigger)</f>
        <v>#NUM!</v>
      </c>
      <c r="M72" s="107" t="str">
        <f>IFERROR(_xll.RtGet("DTSIMI1",K72,"ASK")/100,"")</f>
        <v/>
      </c>
      <c r="N72" s="186" t="e">
        <f>_xll.qlSimpleQuoteSetValue(L72,M72,Trigger)</f>
        <v>#VALUE!</v>
      </c>
      <c r="O72" s="89"/>
      <c r="P72" s="184" t="str">
        <f t="shared" si="25"/>
        <v>SW</v>
      </c>
      <c r="Q72" s="185" t="s">
        <v>118</v>
      </c>
      <c r="R72" s="185" t="str">
        <f t="shared" si="29"/>
        <v>EUR_CURVE_3M_30Y</v>
      </c>
      <c r="S72" s="107" t="e">
        <f>_xll.qlSimpleQuote(R72,,,,Trigger)</f>
        <v>#NUM!</v>
      </c>
      <c r="T72" s="107" t="str">
        <f>IFERROR(_xll.RtGet("DTSIMI1",R72,$T$3)/100,"")</f>
        <v/>
      </c>
      <c r="U72" s="107" t="str">
        <f>IFERROR(_xll.RtGet("DTSIMI1",R72,$U$3)/100,"")</f>
        <v/>
      </c>
      <c r="V72" s="107" t="str">
        <f t="shared" si="35"/>
        <v/>
      </c>
      <c r="W72" s="186" t="e">
        <f>_xll.qlSimpleQuoteSetValue(S72,V72,Trigger)</f>
        <v>#VALUE!</v>
      </c>
      <c r="X72" s="80"/>
      <c r="Y72" s="184" t="str">
        <f t="shared" si="26"/>
        <v>SW</v>
      </c>
      <c r="Z72" s="185" t="s">
        <v>118</v>
      </c>
      <c r="AA72" s="185" t="str">
        <f t="shared" si="30"/>
        <v>EURAB6R30Y=</v>
      </c>
      <c r="AB72" s="107" t="e">
        <f>_xll.qlSimpleQuote(AA72,,,,Trigger)</f>
        <v>#NUM!</v>
      </c>
      <c r="AC72" s="107" t="str">
        <f>IFERROR(_xll.RtGet("DTSIMI1",AA72,$AC$3)/100,"")</f>
        <v/>
      </c>
      <c r="AD72" s="107" t="str">
        <f>IFERROR(_xll.RtGet("DTSIMI1",AA72,$AD$3)/100,"")</f>
        <v/>
      </c>
      <c r="AE72" s="107" t="str">
        <f t="shared" si="36"/>
        <v/>
      </c>
      <c r="AF72" s="107" t="e">
        <f>_xll.qlSimpleQuoteSetValue(AB72,AE72,Trigger)</f>
        <v>#VALUE!</v>
      </c>
      <c r="AG72" s="89"/>
      <c r="AH72" s="184" t="str">
        <f t="shared" si="33"/>
        <v>SW</v>
      </c>
      <c r="AI72" s="185" t="s">
        <v>118</v>
      </c>
      <c r="AJ72" s="185" t="str">
        <f t="shared" si="31"/>
        <v>EUR_CURVE_12M_30Y</v>
      </c>
      <c r="AK72" s="107" t="e">
        <f>_xll.qlSimpleQuote(AJ72,,,,Trigger)</f>
        <v>#NUM!</v>
      </c>
      <c r="AL72" s="107" t="str">
        <f>IFERROR(_xll.RtGet("DTSIMI1",AJ72,"ASK")/100,"")</f>
        <v/>
      </c>
      <c r="AM72" s="186" t="e">
        <f>_xll.qlSimpleQuoteSetValue(AK72,AL72,Trigger)</f>
        <v>#VALUE!</v>
      </c>
      <c r="AO72" s="184" t="str">
        <f t="shared" si="22"/>
        <v>SW</v>
      </c>
      <c r="AP72" s="185" t="s">
        <v>118</v>
      </c>
      <c r="AQ72" s="185" t="str">
        <f t="shared" si="32"/>
        <v>EURAB6R30Y=</v>
      </c>
      <c r="AR72" s="107" t="e">
        <f t="shared" si="27"/>
        <v>#NUM!</v>
      </c>
      <c r="AS72" s="107" t="str">
        <f>IFERROR(_xll.RtGet("DTSIMI1",AQ72,$AC$3)/100,"")</f>
        <v/>
      </c>
      <c r="AT72" s="107" t="str">
        <f>IFERROR(_xll.RtGet("DTSIMI1",AQ72,$AD$3)/100,"")</f>
        <v/>
      </c>
      <c r="AU72" s="107" t="str">
        <f t="shared" si="37"/>
        <v/>
      </c>
      <c r="AV72" s="107"/>
      <c r="AW72" s="163"/>
    </row>
    <row r="73" spans="2:49" x14ac:dyDescent="0.2">
      <c r="B73" s="100" t="str">
        <f t="shared" si="23"/>
        <v/>
      </c>
      <c r="C73" s="184" t="s">
        <v>119</v>
      </c>
      <c r="D73" s="185" t="str">
        <f t="shared" si="34"/>
        <v>EUROISDDS31Y</v>
      </c>
      <c r="E73" s="185" t="e">
        <f>_xll.qlSimpleQuote(D73,,,,Trigger)</f>
        <v>#NUM!</v>
      </c>
      <c r="F73" s="107" t="str">
        <f>IFERROR(_xll.RtGet("DTSIMI1",D73,"ask")/100,"")</f>
        <v/>
      </c>
      <c r="G73" s="107" t="e">
        <f>_xll.qlSimpleQuoteSetValue(E73,F73,Trigger)</f>
        <v>#VALUE!</v>
      </c>
      <c r="I73" s="184" t="str">
        <f t="shared" si="24"/>
        <v>SW</v>
      </c>
      <c r="J73" s="185" t="s">
        <v>119</v>
      </c>
      <c r="K73" s="185" t="str">
        <f t="shared" ref="K73:K102" si="38">Currency&amp;"YC"&amp;$I$2&amp;"_AB1E_"&amp;J73</f>
        <v>EURYC1M_AB1E_31Y</v>
      </c>
      <c r="L73" s="107" t="e">
        <f>_xll.qlSimpleQuote(K73,,,,Trigger)</f>
        <v>#NUM!</v>
      </c>
      <c r="M73" s="107" t="str">
        <f>IFERROR(_xll.RtGet("DTSIMI1",K73,"ASK")/100,"")</f>
        <v/>
      </c>
      <c r="N73" s="186" t="e">
        <f>_xll.qlSimpleQuoteSetValue(L73,M73,Trigger)</f>
        <v>#VALUE!</v>
      </c>
      <c r="O73" s="89"/>
      <c r="P73" s="184" t="str">
        <f t="shared" si="25"/>
        <v>SW</v>
      </c>
      <c r="Q73" s="185" t="s">
        <v>119</v>
      </c>
      <c r="R73" s="185" t="str">
        <f t="shared" ref="R73:R102" si="39">Currency&amp;"_CURVE_"&amp;$P$2&amp;"_"&amp;Q73</f>
        <v>EUR_CURVE_3M_31Y</v>
      </c>
      <c r="S73" s="107" t="e">
        <f>_xll.qlSimpleQuote(R73,,,,Trigger)</f>
        <v>#NUM!</v>
      </c>
      <c r="T73" s="107" t="str">
        <f>IFERROR(_xll.RtGet("DTSIMI1",R73,$T$3)/100,"")</f>
        <v/>
      </c>
      <c r="U73" s="107" t="str">
        <f>IFERROR(_xll.RtGet("DTSIMI1",R73,$U$3)/100,"")</f>
        <v/>
      </c>
      <c r="V73" s="107" t="str">
        <f t="shared" si="35"/>
        <v/>
      </c>
      <c r="W73" s="186" t="e">
        <f>_xll.qlSimpleQuoteSetValue(S73,V73,Trigger)</f>
        <v>#VALUE!</v>
      </c>
      <c r="X73" s="80"/>
      <c r="Y73" s="184" t="str">
        <f t="shared" si="26"/>
        <v>SW</v>
      </c>
      <c r="Z73" s="185" t="s">
        <v>119</v>
      </c>
      <c r="AA73" s="185" t="str">
        <f t="shared" ref="AA73:AA102" si="40">Currency&amp;"AB6R"&amp;Z73&amp;"="</f>
        <v>EURAB6R31Y=</v>
      </c>
      <c r="AB73" s="107" t="e">
        <f>_xll.qlSimpleQuote(AA73,,,,Trigger)</f>
        <v>#NUM!</v>
      </c>
      <c r="AC73" s="107" t="str">
        <f>IFERROR(_xll.RtGet("DTSIMI1",AA73,$AC$3)/100,"")</f>
        <v/>
      </c>
      <c r="AD73" s="107" t="str">
        <f>IFERROR(_xll.RtGet("DTSIMI1",AA73,$AD$3)/100,"")</f>
        <v/>
      </c>
      <c r="AE73" s="107" t="str">
        <f t="shared" si="36"/>
        <v/>
      </c>
      <c r="AF73" s="107" t="e">
        <f>_xll.qlSimpleQuoteSetValue(AB73,AE73,Trigger)</f>
        <v>#VALUE!</v>
      </c>
      <c r="AG73" s="89"/>
      <c r="AH73" s="184" t="str">
        <f t="shared" si="33"/>
        <v>SW</v>
      </c>
      <c r="AI73" s="185" t="s">
        <v>119</v>
      </c>
      <c r="AJ73" s="185" t="str">
        <f t="shared" ref="AJ73:AJ102" si="41">Currency&amp;"_CURVE_"&amp;$AH$2&amp;"_"&amp;AI73</f>
        <v>EUR_CURVE_12M_31Y</v>
      </c>
      <c r="AK73" s="107" t="e">
        <f>_xll.qlSimpleQuote(AJ73,,,,Trigger)</f>
        <v>#NUM!</v>
      </c>
      <c r="AL73" s="107" t="str">
        <f>IFERROR(_xll.RtGet("DTSIMI1",AJ73,"ASK")/100,"")</f>
        <v/>
      </c>
      <c r="AM73" s="186" t="e">
        <f>_xll.qlSimpleQuoteSetValue(AK73,AL73,Trigger)</f>
        <v>#VALUE!</v>
      </c>
      <c r="AO73" s="184" t="str">
        <f t="shared" si="22"/>
        <v>SW</v>
      </c>
      <c r="AP73" s="185" t="s">
        <v>119</v>
      </c>
      <c r="AQ73" s="185" t="str">
        <f t="shared" si="32"/>
        <v>EURAB6R31Y=</v>
      </c>
      <c r="AR73" s="107" t="e">
        <f t="shared" si="27"/>
        <v>#NUM!</v>
      </c>
      <c r="AS73" s="107" t="str">
        <f>IFERROR(_xll.RtGet("DTSIMI1",AQ73,$AC$3)/100,"")</f>
        <v/>
      </c>
      <c r="AT73" s="107" t="str">
        <f>IFERROR(_xll.RtGet("DTSIMI1",AQ73,$AD$3)/100,"")</f>
        <v/>
      </c>
      <c r="AU73" s="107" t="str">
        <f t="shared" si="37"/>
        <v/>
      </c>
      <c r="AV73" s="107"/>
      <c r="AW73" s="163"/>
    </row>
    <row r="74" spans="2:49" x14ac:dyDescent="0.2">
      <c r="B74" s="100" t="str">
        <f t="shared" si="23"/>
        <v/>
      </c>
      <c r="C74" s="184" t="s">
        <v>120</v>
      </c>
      <c r="D74" s="185" t="str">
        <f t="shared" si="34"/>
        <v>EUROISDDS32Y</v>
      </c>
      <c r="E74" s="185" t="e">
        <f>_xll.qlSimpleQuote(D74,,,,Trigger)</f>
        <v>#NUM!</v>
      </c>
      <c r="F74" s="107" t="str">
        <f>IFERROR(_xll.RtGet("DTSIMI1",D74,"ask")/100,"")</f>
        <v/>
      </c>
      <c r="G74" s="107" t="e">
        <f>_xll.qlSimpleQuoteSetValue(E74,F74,Trigger)</f>
        <v>#VALUE!</v>
      </c>
      <c r="I74" s="184" t="str">
        <f t="shared" si="24"/>
        <v>SW</v>
      </c>
      <c r="J74" s="185" t="s">
        <v>120</v>
      </c>
      <c r="K74" s="185" t="str">
        <f t="shared" si="38"/>
        <v>EURYC1M_AB1E_32Y</v>
      </c>
      <c r="L74" s="107" t="e">
        <f>_xll.qlSimpleQuote(K74,,,,Trigger)</f>
        <v>#NUM!</v>
      </c>
      <c r="M74" s="107" t="str">
        <f>IFERROR(_xll.RtGet("DTSIMI1",K74,"ASK")/100,"")</f>
        <v/>
      </c>
      <c r="N74" s="186" t="e">
        <f>_xll.qlSimpleQuoteSetValue(L74,M74,Trigger)</f>
        <v>#VALUE!</v>
      </c>
      <c r="O74" s="89"/>
      <c r="P74" s="184" t="str">
        <f t="shared" si="25"/>
        <v>SW</v>
      </c>
      <c r="Q74" s="185" t="s">
        <v>120</v>
      </c>
      <c r="R74" s="185" t="str">
        <f t="shared" si="39"/>
        <v>EUR_CURVE_3M_32Y</v>
      </c>
      <c r="S74" s="107" t="e">
        <f>_xll.qlSimpleQuote(R74,,,,Trigger)</f>
        <v>#NUM!</v>
      </c>
      <c r="T74" s="107" t="str">
        <f>IFERROR(_xll.RtGet("DTSIMI1",R74,$T$3)/100,"")</f>
        <v/>
      </c>
      <c r="U74" s="107" t="str">
        <f>IFERROR(_xll.RtGet("DTSIMI1",R74,$U$3)/100,"")</f>
        <v/>
      </c>
      <c r="V74" s="107" t="str">
        <f t="shared" si="35"/>
        <v/>
      </c>
      <c r="W74" s="186" t="e">
        <f>_xll.qlSimpleQuoteSetValue(S74,V74,Trigger)</f>
        <v>#VALUE!</v>
      </c>
      <c r="X74" s="80"/>
      <c r="Y74" s="184" t="str">
        <f t="shared" si="26"/>
        <v>SW</v>
      </c>
      <c r="Z74" s="185" t="s">
        <v>120</v>
      </c>
      <c r="AA74" s="185" t="str">
        <f t="shared" si="40"/>
        <v>EURAB6R32Y=</v>
      </c>
      <c r="AB74" s="107" t="e">
        <f>_xll.qlSimpleQuote(AA74,,,,Trigger)</f>
        <v>#NUM!</v>
      </c>
      <c r="AC74" s="107" t="str">
        <f>IFERROR(_xll.RtGet("DTSIMI1",AA74,$AC$3)/100,"")</f>
        <v/>
      </c>
      <c r="AD74" s="107" t="str">
        <f>IFERROR(_xll.RtGet("DTSIMI1",AA74,$AD$3)/100,"")</f>
        <v/>
      </c>
      <c r="AE74" s="107" t="str">
        <f t="shared" si="36"/>
        <v/>
      </c>
      <c r="AF74" s="107" t="e">
        <f>_xll.qlSimpleQuoteSetValue(AB74,AE74,Trigger)</f>
        <v>#VALUE!</v>
      </c>
      <c r="AG74" s="89"/>
      <c r="AH74" s="184" t="str">
        <f t="shared" si="33"/>
        <v>SW</v>
      </c>
      <c r="AI74" s="185" t="s">
        <v>120</v>
      </c>
      <c r="AJ74" s="185" t="str">
        <f t="shared" si="41"/>
        <v>EUR_CURVE_12M_32Y</v>
      </c>
      <c r="AK74" s="107" t="e">
        <f>_xll.qlSimpleQuote(AJ74,,,,Trigger)</f>
        <v>#NUM!</v>
      </c>
      <c r="AL74" s="107" t="str">
        <f>IFERROR(_xll.RtGet("DTSIMI1",AJ74,"ASK")/100,"")</f>
        <v/>
      </c>
      <c r="AM74" s="186" t="e">
        <f>_xll.qlSimpleQuoteSetValue(AK74,AL74,Trigger)</f>
        <v>#VALUE!</v>
      </c>
      <c r="AO74" s="184" t="str">
        <f t="shared" si="22"/>
        <v>SW</v>
      </c>
      <c r="AP74" s="185" t="s">
        <v>120</v>
      </c>
      <c r="AQ74" s="185" t="str">
        <f t="shared" si="32"/>
        <v>EURAB6R32Y=</v>
      </c>
      <c r="AR74" s="107" t="e">
        <f t="shared" si="27"/>
        <v>#NUM!</v>
      </c>
      <c r="AS74" s="107" t="str">
        <f>IFERROR(_xll.RtGet("DTSIMI1",AQ74,$AC$3)/100,"")</f>
        <v/>
      </c>
      <c r="AT74" s="107" t="str">
        <f>IFERROR(_xll.RtGet("DTSIMI1",AQ74,$AD$3)/100,"")</f>
        <v/>
      </c>
      <c r="AU74" s="107" t="str">
        <f t="shared" si="37"/>
        <v/>
      </c>
      <c r="AV74" s="107"/>
      <c r="AW74" s="163"/>
    </row>
    <row r="75" spans="2:49" x14ac:dyDescent="0.2">
      <c r="B75" s="100" t="str">
        <f t="shared" si="23"/>
        <v/>
      </c>
      <c r="C75" s="184" t="s">
        <v>121</v>
      </c>
      <c r="D75" s="185" t="str">
        <f t="shared" si="34"/>
        <v>EUROISDDS33Y</v>
      </c>
      <c r="E75" s="185" t="e">
        <f>_xll.qlSimpleQuote(D75,,,,Trigger)</f>
        <v>#NUM!</v>
      </c>
      <c r="F75" s="107" t="str">
        <f>IFERROR(_xll.RtGet("DTSIMI1",D75,"ask")/100,"")</f>
        <v/>
      </c>
      <c r="G75" s="107" t="e">
        <f>_xll.qlSimpleQuoteSetValue(E75,F75,Trigger)</f>
        <v>#VALUE!</v>
      </c>
      <c r="I75" s="184" t="str">
        <f t="shared" si="24"/>
        <v>SW</v>
      </c>
      <c r="J75" s="185" t="s">
        <v>121</v>
      </c>
      <c r="K75" s="185" t="str">
        <f t="shared" si="38"/>
        <v>EURYC1M_AB1E_33Y</v>
      </c>
      <c r="L75" s="107" t="e">
        <f>_xll.qlSimpleQuote(K75,,,,Trigger)</f>
        <v>#NUM!</v>
      </c>
      <c r="M75" s="107" t="str">
        <f>IFERROR(_xll.RtGet("DTSIMI1",K75,"ASK")/100,"")</f>
        <v/>
      </c>
      <c r="N75" s="186" t="e">
        <f>_xll.qlSimpleQuoteSetValue(L75,M75,Trigger)</f>
        <v>#VALUE!</v>
      </c>
      <c r="O75" s="89"/>
      <c r="P75" s="184" t="str">
        <f t="shared" si="25"/>
        <v>SW</v>
      </c>
      <c r="Q75" s="185" t="s">
        <v>121</v>
      </c>
      <c r="R75" s="185" t="str">
        <f t="shared" si="39"/>
        <v>EUR_CURVE_3M_33Y</v>
      </c>
      <c r="S75" s="107" t="e">
        <f>_xll.qlSimpleQuote(R75,,,,Trigger)</f>
        <v>#NUM!</v>
      </c>
      <c r="T75" s="107" t="str">
        <f>IFERROR(_xll.RtGet("DTSIMI1",R75,$T$3)/100,"")</f>
        <v/>
      </c>
      <c r="U75" s="107" t="str">
        <f>IFERROR(_xll.RtGet("DTSIMI1",R75,$U$3)/100,"")</f>
        <v/>
      </c>
      <c r="V75" s="107" t="str">
        <f t="shared" si="35"/>
        <v/>
      </c>
      <c r="W75" s="186" t="e">
        <f>_xll.qlSimpleQuoteSetValue(S75,V75,Trigger)</f>
        <v>#VALUE!</v>
      </c>
      <c r="X75" s="80"/>
      <c r="Y75" s="184" t="str">
        <f t="shared" si="26"/>
        <v>SW</v>
      </c>
      <c r="Z75" s="185" t="s">
        <v>121</v>
      </c>
      <c r="AA75" s="185" t="str">
        <f t="shared" si="40"/>
        <v>EURAB6R33Y=</v>
      </c>
      <c r="AB75" s="107" t="e">
        <f>_xll.qlSimpleQuote(AA75,,,,Trigger)</f>
        <v>#NUM!</v>
      </c>
      <c r="AC75" s="107" t="str">
        <f>IFERROR(_xll.RtGet("DTSIMI1",AA75,$AC$3)/100,"")</f>
        <v/>
      </c>
      <c r="AD75" s="107" t="str">
        <f>IFERROR(_xll.RtGet("DTSIMI1",AA75,$AD$3)/100,"")</f>
        <v/>
      </c>
      <c r="AE75" s="107" t="str">
        <f t="shared" si="36"/>
        <v/>
      </c>
      <c r="AF75" s="107" t="e">
        <f>_xll.qlSimpleQuoteSetValue(AB75,AE75,Trigger)</f>
        <v>#VALUE!</v>
      </c>
      <c r="AG75" s="89"/>
      <c r="AH75" s="184" t="str">
        <f t="shared" si="33"/>
        <v>SW</v>
      </c>
      <c r="AI75" s="185" t="s">
        <v>121</v>
      </c>
      <c r="AJ75" s="185" t="str">
        <f t="shared" si="41"/>
        <v>EUR_CURVE_12M_33Y</v>
      </c>
      <c r="AK75" s="107" t="e">
        <f>_xll.qlSimpleQuote(AJ75,,,,Trigger)</f>
        <v>#NUM!</v>
      </c>
      <c r="AL75" s="107" t="str">
        <f>IFERROR(_xll.RtGet("DTSIMI1",AJ75,"ASK")/100,"")</f>
        <v/>
      </c>
      <c r="AM75" s="186" t="e">
        <f>_xll.qlSimpleQuoteSetValue(AK75,AL75,Trigger)</f>
        <v>#VALUE!</v>
      </c>
      <c r="AO75" s="184" t="str">
        <f t="shared" si="22"/>
        <v>SW</v>
      </c>
      <c r="AP75" s="185" t="s">
        <v>121</v>
      </c>
      <c r="AQ75" s="185" t="str">
        <f t="shared" si="32"/>
        <v>EURAB6R33Y=</v>
      </c>
      <c r="AR75" s="107" t="e">
        <f t="shared" si="27"/>
        <v>#NUM!</v>
      </c>
      <c r="AS75" s="107" t="str">
        <f>IFERROR(_xll.RtGet("DTSIMI1",AQ75,$AC$3)/100,"")</f>
        <v/>
      </c>
      <c r="AT75" s="107" t="str">
        <f>IFERROR(_xll.RtGet("DTSIMI1",AQ75,$AD$3)/100,"")</f>
        <v/>
      </c>
      <c r="AU75" s="107" t="str">
        <f t="shared" si="37"/>
        <v/>
      </c>
      <c r="AV75" s="107"/>
      <c r="AW75" s="163"/>
    </row>
    <row r="76" spans="2:49" x14ac:dyDescent="0.2">
      <c r="B76" s="100" t="str">
        <f t="shared" si="23"/>
        <v/>
      </c>
      <c r="C76" s="184" t="s">
        <v>122</v>
      </c>
      <c r="D76" s="185" t="str">
        <f t="shared" si="34"/>
        <v>EUROISDDS34Y</v>
      </c>
      <c r="E76" s="185" t="e">
        <f>_xll.qlSimpleQuote(D76,,,,Trigger)</f>
        <v>#NUM!</v>
      </c>
      <c r="F76" s="107" t="str">
        <f>IFERROR(_xll.RtGet("DTSIMI1",D76,"ask")/100,"")</f>
        <v/>
      </c>
      <c r="G76" s="107" t="e">
        <f>_xll.qlSimpleQuoteSetValue(E76,F76,Trigger)</f>
        <v>#VALUE!</v>
      </c>
      <c r="I76" s="184" t="str">
        <f t="shared" si="24"/>
        <v>SW</v>
      </c>
      <c r="J76" s="185" t="s">
        <v>122</v>
      </c>
      <c r="K76" s="185" t="str">
        <f t="shared" si="38"/>
        <v>EURYC1M_AB1E_34Y</v>
      </c>
      <c r="L76" s="107" t="e">
        <f>_xll.qlSimpleQuote(K76,,,,Trigger)</f>
        <v>#NUM!</v>
      </c>
      <c r="M76" s="107" t="str">
        <f>IFERROR(_xll.RtGet("DTSIMI1",K76,"ASK")/100,"")</f>
        <v/>
      </c>
      <c r="N76" s="186" t="e">
        <f>_xll.qlSimpleQuoteSetValue(L76,M76,Trigger)</f>
        <v>#VALUE!</v>
      </c>
      <c r="O76" s="89"/>
      <c r="P76" s="184" t="str">
        <f t="shared" si="25"/>
        <v>SW</v>
      </c>
      <c r="Q76" s="185" t="s">
        <v>122</v>
      </c>
      <c r="R76" s="185" t="str">
        <f t="shared" si="39"/>
        <v>EUR_CURVE_3M_34Y</v>
      </c>
      <c r="S76" s="107" t="e">
        <f>_xll.qlSimpleQuote(R76,,,,Trigger)</f>
        <v>#NUM!</v>
      </c>
      <c r="T76" s="107" t="str">
        <f>IFERROR(_xll.RtGet("DTSIMI1",R76,$T$3)/100,"")</f>
        <v/>
      </c>
      <c r="U76" s="107" t="str">
        <f>IFERROR(_xll.RtGet("DTSIMI1",R76,$U$3)/100,"")</f>
        <v/>
      </c>
      <c r="V76" s="107" t="str">
        <f t="shared" si="35"/>
        <v/>
      </c>
      <c r="W76" s="186" t="e">
        <f>_xll.qlSimpleQuoteSetValue(S76,V76,Trigger)</f>
        <v>#VALUE!</v>
      </c>
      <c r="X76" s="80"/>
      <c r="Y76" s="184" t="str">
        <f t="shared" si="26"/>
        <v>SW</v>
      </c>
      <c r="Z76" s="185" t="s">
        <v>122</v>
      </c>
      <c r="AA76" s="185" t="str">
        <f t="shared" si="40"/>
        <v>EURAB6R34Y=</v>
      </c>
      <c r="AB76" s="107" t="e">
        <f>_xll.qlSimpleQuote(AA76,,,,Trigger)</f>
        <v>#NUM!</v>
      </c>
      <c r="AC76" s="107" t="str">
        <f>IFERROR(_xll.RtGet("DTSIMI1",AA76,$AC$3)/100,"")</f>
        <v/>
      </c>
      <c r="AD76" s="107" t="str">
        <f>IFERROR(_xll.RtGet("DTSIMI1",AA76,$AD$3)/100,"")</f>
        <v/>
      </c>
      <c r="AE76" s="107" t="str">
        <f t="shared" si="36"/>
        <v/>
      </c>
      <c r="AF76" s="107" t="e">
        <f>_xll.qlSimpleQuoteSetValue(AB76,AE76,Trigger)</f>
        <v>#VALUE!</v>
      </c>
      <c r="AG76" s="89"/>
      <c r="AH76" s="184" t="str">
        <f t="shared" si="33"/>
        <v>SW</v>
      </c>
      <c r="AI76" s="185" t="s">
        <v>122</v>
      </c>
      <c r="AJ76" s="185" t="str">
        <f t="shared" si="41"/>
        <v>EUR_CURVE_12M_34Y</v>
      </c>
      <c r="AK76" s="107" t="e">
        <f>_xll.qlSimpleQuote(AJ76,,,,Trigger)</f>
        <v>#NUM!</v>
      </c>
      <c r="AL76" s="107" t="str">
        <f>IFERROR(_xll.RtGet("DTSIMI1",AJ76,"ASK")/100,"")</f>
        <v/>
      </c>
      <c r="AM76" s="186" t="e">
        <f>_xll.qlSimpleQuoteSetValue(AK76,AL76,Trigger)</f>
        <v>#VALUE!</v>
      </c>
      <c r="AO76" s="184" t="str">
        <f t="shared" si="22"/>
        <v>SW</v>
      </c>
      <c r="AP76" s="185" t="s">
        <v>122</v>
      </c>
      <c r="AQ76" s="185" t="str">
        <f t="shared" si="32"/>
        <v>EURAB6R34Y=</v>
      </c>
      <c r="AR76" s="107" t="e">
        <f t="shared" si="27"/>
        <v>#NUM!</v>
      </c>
      <c r="AS76" s="107" t="str">
        <f>IFERROR(_xll.RtGet("DTSIMI1",AQ76,$AC$3)/100,"")</f>
        <v/>
      </c>
      <c r="AT76" s="107" t="str">
        <f>IFERROR(_xll.RtGet("DTSIMI1",AQ76,$AD$3)/100,"")</f>
        <v/>
      </c>
      <c r="AU76" s="107" t="str">
        <f t="shared" si="37"/>
        <v/>
      </c>
      <c r="AV76" s="107"/>
      <c r="AW76" s="163"/>
    </row>
    <row r="77" spans="2:49" x14ac:dyDescent="0.2">
      <c r="B77" s="100" t="str">
        <f t="shared" si="23"/>
        <v/>
      </c>
      <c r="C77" s="184" t="s">
        <v>162</v>
      </c>
      <c r="D77" s="185" t="str">
        <f t="shared" si="34"/>
        <v>EUROISDDS35Y</v>
      </c>
      <c r="E77" s="185" t="e">
        <f>_xll.qlSimpleQuote(D77,,,,Trigger)</f>
        <v>#NUM!</v>
      </c>
      <c r="F77" s="107" t="str">
        <f>IFERROR(_xll.RtGet("DTSIMI1",D77,"ask")/100,"")</f>
        <v/>
      </c>
      <c r="G77" s="107" t="e">
        <f>_xll.qlSimpleQuoteSetValue(E77,F77,Trigger)</f>
        <v>#VALUE!</v>
      </c>
      <c r="I77" s="184" t="str">
        <f t="shared" si="24"/>
        <v>SW</v>
      </c>
      <c r="J77" s="185" t="s">
        <v>162</v>
      </c>
      <c r="K77" s="185" t="str">
        <f t="shared" si="38"/>
        <v>EURYC1M_AB1E_35Y</v>
      </c>
      <c r="L77" s="107" t="e">
        <f>_xll.qlSimpleQuote(K77,,,,Trigger)</f>
        <v>#NUM!</v>
      </c>
      <c r="M77" s="107" t="str">
        <f>IFERROR(_xll.RtGet("DTSIMI1",K77,"ASK")/100,"")</f>
        <v/>
      </c>
      <c r="N77" s="186" t="e">
        <f>_xll.qlSimpleQuoteSetValue(L77,M77,Trigger)</f>
        <v>#VALUE!</v>
      </c>
      <c r="O77" s="89"/>
      <c r="P77" s="184" t="str">
        <f t="shared" si="25"/>
        <v>SW</v>
      </c>
      <c r="Q77" s="185" t="s">
        <v>162</v>
      </c>
      <c r="R77" s="185" t="str">
        <f t="shared" si="39"/>
        <v>EUR_CURVE_3M_35Y</v>
      </c>
      <c r="S77" s="107" t="e">
        <f>_xll.qlSimpleQuote(R77,,,,Trigger)</f>
        <v>#NUM!</v>
      </c>
      <c r="T77" s="107" t="str">
        <f>IFERROR(_xll.RtGet("DTSIMI1",R77,$T$3)/100,"")</f>
        <v/>
      </c>
      <c r="U77" s="107" t="str">
        <f>IFERROR(_xll.RtGet("DTSIMI1",R77,$U$3)/100,"")</f>
        <v/>
      </c>
      <c r="V77" s="107" t="str">
        <f t="shared" si="35"/>
        <v/>
      </c>
      <c r="W77" s="186" t="e">
        <f>_xll.qlSimpleQuoteSetValue(S77,V77,Trigger)</f>
        <v>#VALUE!</v>
      </c>
      <c r="X77" s="80"/>
      <c r="Y77" s="184" t="str">
        <f t="shared" si="26"/>
        <v>SW</v>
      </c>
      <c r="Z77" s="185" t="s">
        <v>162</v>
      </c>
      <c r="AA77" s="185" t="str">
        <f t="shared" si="40"/>
        <v>EURAB6R35Y=</v>
      </c>
      <c r="AB77" s="107" t="e">
        <f>_xll.qlSimpleQuote(AA77,,,,Trigger)</f>
        <v>#NUM!</v>
      </c>
      <c r="AC77" s="107" t="str">
        <f>IFERROR(_xll.RtGet("DTSIMI1",AA77,$AC$3)/100,"")</f>
        <v/>
      </c>
      <c r="AD77" s="107" t="str">
        <f>IFERROR(_xll.RtGet("DTSIMI1",AA77,$AD$3)/100,"")</f>
        <v/>
      </c>
      <c r="AE77" s="107" t="str">
        <f t="shared" si="36"/>
        <v/>
      </c>
      <c r="AF77" s="107" t="e">
        <f>_xll.qlSimpleQuoteSetValue(AB77,AE77,Trigger)</f>
        <v>#VALUE!</v>
      </c>
      <c r="AG77" s="89"/>
      <c r="AH77" s="184" t="str">
        <f t="shared" si="33"/>
        <v>SW</v>
      </c>
      <c r="AI77" s="185" t="s">
        <v>162</v>
      </c>
      <c r="AJ77" s="185" t="str">
        <f t="shared" si="41"/>
        <v>EUR_CURVE_12M_35Y</v>
      </c>
      <c r="AK77" s="107" t="e">
        <f>_xll.qlSimpleQuote(AJ77,,,,Trigger)</f>
        <v>#NUM!</v>
      </c>
      <c r="AL77" s="107" t="str">
        <f>IFERROR(_xll.RtGet("DTSIMI1",AJ77,"ASK")/100,"")</f>
        <v/>
      </c>
      <c r="AM77" s="186" t="e">
        <f>_xll.qlSimpleQuoteSetValue(AK77,AL77,Trigger)</f>
        <v>#VALUE!</v>
      </c>
      <c r="AO77" s="184" t="str">
        <f t="shared" si="22"/>
        <v>SW</v>
      </c>
      <c r="AP77" s="185" t="s">
        <v>162</v>
      </c>
      <c r="AQ77" s="185" t="str">
        <f t="shared" si="32"/>
        <v>EURAB6R35Y=</v>
      </c>
      <c r="AR77" s="107" t="e">
        <f t="shared" si="27"/>
        <v>#NUM!</v>
      </c>
      <c r="AS77" s="107" t="str">
        <f>IFERROR(_xll.RtGet("DTSIMI1",AQ77,$AC$3)/100,"")</f>
        <v/>
      </c>
      <c r="AT77" s="107" t="str">
        <f>IFERROR(_xll.RtGet("DTSIMI1",AQ77,$AD$3)/100,"")</f>
        <v/>
      </c>
      <c r="AU77" s="107" t="str">
        <f t="shared" si="37"/>
        <v/>
      </c>
      <c r="AV77" s="107"/>
      <c r="AW77" s="163"/>
    </row>
    <row r="78" spans="2:49" x14ac:dyDescent="0.2">
      <c r="B78" s="100" t="str">
        <f t="shared" si="23"/>
        <v/>
      </c>
      <c r="C78" s="184" t="s">
        <v>163</v>
      </c>
      <c r="D78" s="185" t="str">
        <f t="shared" si="34"/>
        <v>EUROISDDS36Y</v>
      </c>
      <c r="E78" s="185" t="e">
        <f>_xll.qlSimpleQuote(D78,,,,Trigger)</f>
        <v>#NUM!</v>
      </c>
      <c r="F78" s="107" t="str">
        <f>IFERROR(_xll.RtGet("DTSIMI1",D78,"ask")/100,"")</f>
        <v/>
      </c>
      <c r="G78" s="107" t="e">
        <f>_xll.qlSimpleQuoteSetValue(E78,F78,Trigger)</f>
        <v>#VALUE!</v>
      </c>
      <c r="I78" s="184" t="str">
        <f t="shared" si="24"/>
        <v>SW</v>
      </c>
      <c r="J78" s="185" t="s">
        <v>163</v>
      </c>
      <c r="K78" s="185" t="str">
        <f t="shared" si="38"/>
        <v>EURYC1M_AB1E_36Y</v>
      </c>
      <c r="L78" s="107" t="e">
        <f>_xll.qlSimpleQuote(K78,,,,Trigger)</f>
        <v>#NUM!</v>
      </c>
      <c r="M78" s="107" t="str">
        <f>IFERROR(_xll.RtGet("DTSIMI1",K78,"ASK")/100,"")</f>
        <v/>
      </c>
      <c r="N78" s="186" t="e">
        <f>_xll.qlSimpleQuoteSetValue(L78,M78,Trigger)</f>
        <v>#VALUE!</v>
      </c>
      <c r="O78" s="89"/>
      <c r="P78" s="184" t="str">
        <f t="shared" si="25"/>
        <v>SW</v>
      </c>
      <c r="Q78" s="185" t="s">
        <v>163</v>
      </c>
      <c r="R78" s="185" t="str">
        <f t="shared" si="39"/>
        <v>EUR_CURVE_3M_36Y</v>
      </c>
      <c r="S78" s="107" t="e">
        <f>_xll.qlSimpleQuote(R78,,,,Trigger)</f>
        <v>#NUM!</v>
      </c>
      <c r="T78" s="107" t="str">
        <f>IFERROR(_xll.RtGet("DTSIMI1",R78,$T$3)/100,"")</f>
        <v/>
      </c>
      <c r="U78" s="107" t="str">
        <f>IFERROR(_xll.RtGet("DTSIMI1",R78,$U$3)/100,"")</f>
        <v/>
      </c>
      <c r="V78" s="107" t="str">
        <f t="shared" si="35"/>
        <v/>
      </c>
      <c r="W78" s="186" t="e">
        <f>_xll.qlSimpleQuoteSetValue(S78,V78,Trigger)</f>
        <v>#VALUE!</v>
      </c>
      <c r="X78" s="80"/>
      <c r="Y78" s="184" t="str">
        <f t="shared" si="26"/>
        <v>SW</v>
      </c>
      <c r="Z78" s="185" t="s">
        <v>163</v>
      </c>
      <c r="AA78" s="185" t="str">
        <f t="shared" si="40"/>
        <v>EURAB6R36Y=</v>
      </c>
      <c r="AB78" s="107" t="e">
        <f>_xll.qlSimpleQuote(AA78,,,,Trigger)</f>
        <v>#NUM!</v>
      </c>
      <c r="AC78" s="107" t="str">
        <f>IFERROR(_xll.RtGet("DTSIMI1",AA78,$AC$3)/100,"")</f>
        <v/>
      </c>
      <c r="AD78" s="107" t="str">
        <f>IFERROR(_xll.RtGet("DTSIMI1",AA78,$AD$3)/100,"")</f>
        <v/>
      </c>
      <c r="AE78" s="107" t="str">
        <f t="shared" si="36"/>
        <v/>
      </c>
      <c r="AF78" s="107" t="e">
        <f>_xll.qlSimpleQuoteSetValue(AB78,AE78,Trigger)</f>
        <v>#VALUE!</v>
      </c>
      <c r="AG78" s="89"/>
      <c r="AH78" s="184" t="str">
        <f t="shared" si="33"/>
        <v>SW</v>
      </c>
      <c r="AI78" s="185" t="s">
        <v>163</v>
      </c>
      <c r="AJ78" s="185" t="str">
        <f t="shared" si="41"/>
        <v>EUR_CURVE_12M_36Y</v>
      </c>
      <c r="AK78" s="107" t="e">
        <f>_xll.qlSimpleQuote(AJ78,,,,Trigger)</f>
        <v>#NUM!</v>
      </c>
      <c r="AL78" s="107" t="str">
        <f>IFERROR(_xll.RtGet("DTSIMI1",AJ78,"ASK")/100,"")</f>
        <v/>
      </c>
      <c r="AM78" s="186" t="e">
        <f>_xll.qlSimpleQuoteSetValue(AK78,AL78,Trigger)</f>
        <v>#VALUE!</v>
      </c>
      <c r="AO78" s="184" t="str">
        <f t="shared" si="22"/>
        <v>SW</v>
      </c>
      <c r="AP78" s="185" t="s">
        <v>163</v>
      </c>
      <c r="AQ78" s="185" t="str">
        <f t="shared" si="32"/>
        <v>EURAB6R36Y=</v>
      </c>
      <c r="AR78" s="107" t="e">
        <f t="shared" si="27"/>
        <v>#NUM!</v>
      </c>
      <c r="AS78" s="107" t="str">
        <f>IFERROR(_xll.RtGet("DTSIMI1",AQ78,$AC$3)/100,"")</f>
        <v/>
      </c>
      <c r="AT78" s="107" t="str">
        <f>IFERROR(_xll.RtGet("DTSIMI1",AQ78,$AD$3)/100,"")</f>
        <v/>
      </c>
      <c r="AU78" s="107" t="str">
        <f t="shared" si="37"/>
        <v/>
      </c>
      <c r="AV78" s="107"/>
      <c r="AW78" s="163"/>
    </row>
    <row r="79" spans="2:49" x14ac:dyDescent="0.2">
      <c r="B79" s="100" t="str">
        <f t="shared" si="23"/>
        <v/>
      </c>
      <c r="C79" s="184" t="s">
        <v>164</v>
      </c>
      <c r="D79" s="185" t="str">
        <f t="shared" si="34"/>
        <v>EUROISDDS37Y</v>
      </c>
      <c r="E79" s="185" t="e">
        <f>_xll.qlSimpleQuote(D79,,,,Trigger)</f>
        <v>#NUM!</v>
      </c>
      <c r="F79" s="107" t="str">
        <f>IFERROR(_xll.RtGet("DTSIMI1",D79,"ask")/100,"")</f>
        <v/>
      </c>
      <c r="G79" s="107" t="e">
        <f>_xll.qlSimpleQuoteSetValue(E79,F79,Trigger)</f>
        <v>#VALUE!</v>
      </c>
      <c r="I79" s="184" t="str">
        <f t="shared" si="24"/>
        <v>SW</v>
      </c>
      <c r="J79" s="185" t="s">
        <v>164</v>
      </c>
      <c r="K79" s="185" t="str">
        <f t="shared" si="38"/>
        <v>EURYC1M_AB1E_37Y</v>
      </c>
      <c r="L79" s="107" t="e">
        <f>_xll.qlSimpleQuote(K79,,,,Trigger)</f>
        <v>#NUM!</v>
      </c>
      <c r="M79" s="107" t="str">
        <f>IFERROR(_xll.RtGet("DTSIMI1",K79,"ASK")/100,"")</f>
        <v/>
      </c>
      <c r="N79" s="186" t="e">
        <f>_xll.qlSimpleQuoteSetValue(L79,M79,Trigger)</f>
        <v>#VALUE!</v>
      </c>
      <c r="O79" s="89"/>
      <c r="P79" s="184" t="str">
        <f t="shared" si="25"/>
        <v>SW</v>
      </c>
      <c r="Q79" s="185" t="s">
        <v>164</v>
      </c>
      <c r="R79" s="185" t="str">
        <f t="shared" si="39"/>
        <v>EUR_CURVE_3M_37Y</v>
      </c>
      <c r="S79" s="107" t="e">
        <f>_xll.qlSimpleQuote(R79,,,,Trigger)</f>
        <v>#NUM!</v>
      </c>
      <c r="T79" s="107" t="str">
        <f>IFERROR(_xll.RtGet("DTSIMI1",R79,$T$3)/100,"")</f>
        <v/>
      </c>
      <c r="U79" s="107" t="str">
        <f>IFERROR(_xll.RtGet("DTSIMI1",R79,$U$3)/100,"")</f>
        <v/>
      </c>
      <c r="V79" s="107" t="str">
        <f t="shared" si="35"/>
        <v/>
      </c>
      <c r="W79" s="186" t="e">
        <f>_xll.qlSimpleQuoteSetValue(S79,V79,Trigger)</f>
        <v>#VALUE!</v>
      </c>
      <c r="X79" s="80"/>
      <c r="Y79" s="184" t="str">
        <f t="shared" si="26"/>
        <v>SW</v>
      </c>
      <c r="Z79" s="185" t="s">
        <v>164</v>
      </c>
      <c r="AA79" s="185" t="str">
        <f t="shared" si="40"/>
        <v>EURAB6R37Y=</v>
      </c>
      <c r="AB79" s="107" t="e">
        <f>_xll.qlSimpleQuote(AA79,,,,Trigger)</f>
        <v>#NUM!</v>
      </c>
      <c r="AC79" s="107" t="str">
        <f>IFERROR(_xll.RtGet("DTSIMI1",AA79,$AC$3)/100,"")</f>
        <v/>
      </c>
      <c r="AD79" s="107" t="str">
        <f>IFERROR(_xll.RtGet("DTSIMI1",AA79,$AD$3)/100,"")</f>
        <v/>
      </c>
      <c r="AE79" s="107" t="str">
        <f t="shared" si="36"/>
        <v/>
      </c>
      <c r="AF79" s="107" t="e">
        <f>_xll.qlSimpleQuoteSetValue(AB79,AE79,Trigger)</f>
        <v>#VALUE!</v>
      </c>
      <c r="AG79" s="89"/>
      <c r="AH79" s="184" t="str">
        <f t="shared" si="33"/>
        <v>SW</v>
      </c>
      <c r="AI79" s="185" t="s">
        <v>164</v>
      </c>
      <c r="AJ79" s="185" t="str">
        <f t="shared" si="41"/>
        <v>EUR_CURVE_12M_37Y</v>
      </c>
      <c r="AK79" s="107" t="e">
        <f>_xll.qlSimpleQuote(AJ79,,,,Trigger)</f>
        <v>#NUM!</v>
      </c>
      <c r="AL79" s="107" t="str">
        <f>IFERROR(_xll.RtGet("DTSIMI1",AJ79,"ASK")/100,"")</f>
        <v/>
      </c>
      <c r="AM79" s="186" t="e">
        <f>_xll.qlSimpleQuoteSetValue(AK79,AL79,Trigger)</f>
        <v>#VALUE!</v>
      </c>
      <c r="AO79" s="184" t="str">
        <f t="shared" si="22"/>
        <v>SW</v>
      </c>
      <c r="AP79" s="185" t="s">
        <v>164</v>
      </c>
      <c r="AQ79" s="185" t="str">
        <f t="shared" si="32"/>
        <v>EURAB6R37Y=</v>
      </c>
      <c r="AR79" s="107" t="e">
        <f t="shared" si="27"/>
        <v>#NUM!</v>
      </c>
      <c r="AS79" s="107" t="str">
        <f>IFERROR(_xll.RtGet("DTSIMI1",AQ79,$AC$3)/100,"")</f>
        <v/>
      </c>
      <c r="AT79" s="107" t="str">
        <f>IFERROR(_xll.RtGet("DTSIMI1",AQ79,$AD$3)/100,"")</f>
        <v/>
      </c>
      <c r="AU79" s="107" t="str">
        <f t="shared" si="37"/>
        <v/>
      </c>
      <c r="AV79" s="107"/>
      <c r="AW79" s="163"/>
    </row>
    <row r="80" spans="2:49" x14ac:dyDescent="0.2">
      <c r="B80" s="100" t="str">
        <f t="shared" si="23"/>
        <v/>
      </c>
      <c r="C80" s="184" t="s">
        <v>165</v>
      </c>
      <c r="D80" s="185" t="str">
        <f t="shared" si="34"/>
        <v>EUROISDDS38Y</v>
      </c>
      <c r="E80" s="185" t="e">
        <f>_xll.qlSimpleQuote(D80,,,,Trigger)</f>
        <v>#NUM!</v>
      </c>
      <c r="F80" s="107" t="str">
        <f>IFERROR(_xll.RtGet("DTSIMI1",D80,"ask")/100,"")</f>
        <v/>
      </c>
      <c r="G80" s="107" t="e">
        <f>_xll.qlSimpleQuoteSetValue(E80,F80,Trigger)</f>
        <v>#VALUE!</v>
      </c>
      <c r="I80" s="184" t="str">
        <f t="shared" si="24"/>
        <v>SW</v>
      </c>
      <c r="J80" s="185" t="s">
        <v>165</v>
      </c>
      <c r="K80" s="185" t="str">
        <f t="shared" si="38"/>
        <v>EURYC1M_AB1E_38Y</v>
      </c>
      <c r="L80" s="107" t="e">
        <f>_xll.qlSimpleQuote(K80,,,,Trigger)</f>
        <v>#NUM!</v>
      </c>
      <c r="M80" s="107" t="str">
        <f>IFERROR(_xll.RtGet("DTSIMI1",K80,"ASK")/100,"")</f>
        <v/>
      </c>
      <c r="N80" s="186" t="e">
        <f>_xll.qlSimpleQuoteSetValue(L80,M80,Trigger)</f>
        <v>#VALUE!</v>
      </c>
      <c r="O80" s="89"/>
      <c r="P80" s="184" t="str">
        <f t="shared" si="25"/>
        <v>SW</v>
      </c>
      <c r="Q80" s="185" t="s">
        <v>165</v>
      </c>
      <c r="R80" s="185" t="str">
        <f t="shared" si="39"/>
        <v>EUR_CURVE_3M_38Y</v>
      </c>
      <c r="S80" s="107" t="e">
        <f>_xll.qlSimpleQuote(R80,,,,Trigger)</f>
        <v>#NUM!</v>
      </c>
      <c r="T80" s="107" t="str">
        <f>IFERROR(_xll.RtGet("DTSIMI1",R80,$T$3)/100,"")</f>
        <v/>
      </c>
      <c r="U80" s="107" t="str">
        <f>IFERROR(_xll.RtGet("DTSIMI1",R80,$U$3)/100,"")</f>
        <v/>
      </c>
      <c r="V80" s="107" t="str">
        <f t="shared" si="35"/>
        <v/>
      </c>
      <c r="W80" s="186" t="e">
        <f>_xll.qlSimpleQuoteSetValue(S80,V80,Trigger)</f>
        <v>#VALUE!</v>
      </c>
      <c r="X80" s="80"/>
      <c r="Y80" s="184" t="str">
        <f t="shared" si="26"/>
        <v>SW</v>
      </c>
      <c r="Z80" s="185" t="s">
        <v>165</v>
      </c>
      <c r="AA80" s="185" t="str">
        <f t="shared" si="40"/>
        <v>EURAB6R38Y=</v>
      </c>
      <c r="AB80" s="107" t="e">
        <f>_xll.qlSimpleQuote(AA80,,,,Trigger)</f>
        <v>#NUM!</v>
      </c>
      <c r="AC80" s="107" t="str">
        <f>IFERROR(_xll.RtGet("DTSIMI1",AA80,$AC$3)/100,"")</f>
        <v/>
      </c>
      <c r="AD80" s="107" t="str">
        <f>IFERROR(_xll.RtGet("DTSIMI1",AA80,$AD$3)/100,"")</f>
        <v/>
      </c>
      <c r="AE80" s="107" t="str">
        <f t="shared" si="36"/>
        <v/>
      </c>
      <c r="AF80" s="107" t="e">
        <f>_xll.qlSimpleQuoteSetValue(AB80,AE80,Trigger)</f>
        <v>#VALUE!</v>
      </c>
      <c r="AG80" s="89"/>
      <c r="AH80" s="184" t="str">
        <f t="shared" si="33"/>
        <v>SW</v>
      </c>
      <c r="AI80" s="185" t="s">
        <v>165</v>
      </c>
      <c r="AJ80" s="185" t="str">
        <f t="shared" si="41"/>
        <v>EUR_CURVE_12M_38Y</v>
      </c>
      <c r="AK80" s="107" t="e">
        <f>_xll.qlSimpleQuote(AJ80,,,,Trigger)</f>
        <v>#NUM!</v>
      </c>
      <c r="AL80" s="107" t="str">
        <f>IFERROR(_xll.RtGet("DTSIMI1",AJ80,"ASK")/100,"")</f>
        <v/>
      </c>
      <c r="AM80" s="186" t="e">
        <f>_xll.qlSimpleQuoteSetValue(AK80,AL80,Trigger)</f>
        <v>#VALUE!</v>
      </c>
      <c r="AO80" s="184" t="str">
        <f t="shared" si="22"/>
        <v>SW</v>
      </c>
      <c r="AP80" s="185" t="s">
        <v>165</v>
      </c>
      <c r="AQ80" s="185" t="str">
        <f t="shared" si="32"/>
        <v>EURAB6R38Y=</v>
      </c>
      <c r="AR80" s="107" t="e">
        <f t="shared" si="27"/>
        <v>#NUM!</v>
      </c>
      <c r="AS80" s="107" t="str">
        <f>IFERROR(_xll.RtGet("DTSIMI1",AQ80,$AC$3)/100,"")</f>
        <v/>
      </c>
      <c r="AT80" s="107" t="str">
        <f>IFERROR(_xll.RtGet("DTSIMI1",AQ80,$AD$3)/100,"")</f>
        <v/>
      </c>
      <c r="AU80" s="107" t="str">
        <f t="shared" si="37"/>
        <v/>
      </c>
      <c r="AV80" s="107"/>
      <c r="AW80" s="163"/>
    </row>
    <row r="81" spans="2:49" x14ac:dyDescent="0.2">
      <c r="B81" s="100" t="str">
        <f t="shared" si="23"/>
        <v/>
      </c>
      <c r="C81" s="184" t="s">
        <v>166</v>
      </c>
      <c r="D81" s="185" t="str">
        <f t="shared" si="34"/>
        <v>EUROISDDS39Y</v>
      </c>
      <c r="E81" s="185" t="e">
        <f>_xll.qlSimpleQuote(D81,,,,Trigger)</f>
        <v>#NUM!</v>
      </c>
      <c r="F81" s="107" t="str">
        <f>IFERROR(_xll.RtGet("DTSIMI1",D81,"ask")/100,"")</f>
        <v/>
      </c>
      <c r="G81" s="107" t="e">
        <f>_xll.qlSimpleQuoteSetValue(E81,F81,Trigger)</f>
        <v>#VALUE!</v>
      </c>
      <c r="I81" s="184" t="str">
        <f t="shared" si="24"/>
        <v>SW</v>
      </c>
      <c r="J81" s="185" t="s">
        <v>166</v>
      </c>
      <c r="K81" s="185" t="str">
        <f t="shared" si="38"/>
        <v>EURYC1M_AB1E_39Y</v>
      </c>
      <c r="L81" s="107" t="e">
        <f>_xll.qlSimpleQuote(K81,,,,Trigger)</f>
        <v>#NUM!</v>
      </c>
      <c r="M81" s="107" t="str">
        <f>IFERROR(_xll.RtGet("DTSIMI1",K81,"ASK")/100,"")</f>
        <v/>
      </c>
      <c r="N81" s="186" t="e">
        <f>_xll.qlSimpleQuoteSetValue(L81,M81,Trigger)</f>
        <v>#VALUE!</v>
      </c>
      <c r="O81" s="89"/>
      <c r="P81" s="184" t="str">
        <f t="shared" si="25"/>
        <v>SW</v>
      </c>
      <c r="Q81" s="185" t="s">
        <v>166</v>
      </c>
      <c r="R81" s="185" t="str">
        <f t="shared" si="39"/>
        <v>EUR_CURVE_3M_39Y</v>
      </c>
      <c r="S81" s="107" t="e">
        <f>_xll.qlSimpleQuote(R81,,,,Trigger)</f>
        <v>#NUM!</v>
      </c>
      <c r="T81" s="107" t="str">
        <f>IFERROR(_xll.RtGet("DTSIMI1",R81,$T$3)/100,"")</f>
        <v/>
      </c>
      <c r="U81" s="107" t="str">
        <f>IFERROR(_xll.RtGet("DTSIMI1",R81,$U$3)/100,"")</f>
        <v/>
      </c>
      <c r="V81" s="107" t="str">
        <f t="shared" si="35"/>
        <v/>
      </c>
      <c r="W81" s="186" t="e">
        <f>_xll.qlSimpleQuoteSetValue(S81,V81,Trigger)</f>
        <v>#VALUE!</v>
      </c>
      <c r="X81" s="80"/>
      <c r="Y81" s="184" t="str">
        <f t="shared" si="26"/>
        <v>SW</v>
      </c>
      <c r="Z81" s="185" t="s">
        <v>166</v>
      </c>
      <c r="AA81" s="185" t="str">
        <f t="shared" si="40"/>
        <v>EURAB6R39Y=</v>
      </c>
      <c r="AB81" s="107" t="e">
        <f>_xll.qlSimpleQuote(AA81,,,,Trigger)</f>
        <v>#NUM!</v>
      </c>
      <c r="AC81" s="107" t="str">
        <f>IFERROR(_xll.RtGet("DTSIMI1",AA81,$AC$3)/100,"")</f>
        <v/>
      </c>
      <c r="AD81" s="107" t="str">
        <f>IFERROR(_xll.RtGet("DTSIMI1",AA81,$AD$3)/100,"")</f>
        <v/>
      </c>
      <c r="AE81" s="107" t="str">
        <f t="shared" si="36"/>
        <v/>
      </c>
      <c r="AF81" s="107" t="e">
        <f>_xll.qlSimpleQuoteSetValue(AB81,AE81,Trigger)</f>
        <v>#VALUE!</v>
      </c>
      <c r="AG81" s="89"/>
      <c r="AH81" s="184" t="str">
        <f t="shared" si="33"/>
        <v>SW</v>
      </c>
      <c r="AI81" s="185" t="s">
        <v>166</v>
      </c>
      <c r="AJ81" s="185" t="str">
        <f t="shared" si="41"/>
        <v>EUR_CURVE_12M_39Y</v>
      </c>
      <c r="AK81" s="107" t="e">
        <f>_xll.qlSimpleQuote(AJ81,,,,Trigger)</f>
        <v>#NUM!</v>
      </c>
      <c r="AL81" s="107" t="str">
        <f>IFERROR(_xll.RtGet("DTSIMI1",AJ81,"ASK")/100,"")</f>
        <v/>
      </c>
      <c r="AM81" s="186" t="e">
        <f>_xll.qlSimpleQuoteSetValue(AK81,AL81,Trigger)</f>
        <v>#VALUE!</v>
      </c>
      <c r="AO81" s="184" t="str">
        <f t="shared" si="22"/>
        <v>SW</v>
      </c>
      <c r="AP81" s="185" t="s">
        <v>166</v>
      </c>
      <c r="AQ81" s="185" t="str">
        <f t="shared" si="32"/>
        <v>EURAB6R39Y=</v>
      </c>
      <c r="AR81" s="107" t="e">
        <f t="shared" si="27"/>
        <v>#NUM!</v>
      </c>
      <c r="AS81" s="107" t="str">
        <f>IFERROR(_xll.RtGet("DTSIMI1",AQ81,$AC$3)/100,"")</f>
        <v/>
      </c>
      <c r="AT81" s="107" t="str">
        <f>IFERROR(_xll.RtGet("DTSIMI1",AQ81,$AD$3)/100,"")</f>
        <v/>
      </c>
      <c r="AU81" s="107" t="str">
        <f t="shared" si="37"/>
        <v/>
      </c>
      <c r="AV81" s="107"/>
      <c r="AW81" s="163"/>
    </row>
    <row r="82" spans="2:49" x14ac:dyDescent="0.2">
      <c r="B82" s="100" t="str">
        <f t="shared" si="23"/>
        <v/>
      </c>
      <c r="C82" s="184" t="s">
        <v>167</v>
      </c>
      <c r="D82" s="185" t="str">
        <f t="shared" si="34"/>
        <v>EUROISDDS40Y</v>
      </c>
      <c r="E82" s="185" t="e">
        <f>_xll.qlSimpleQuote(D82,,,,Trigger)</f>
        <v>#NUM!</v>
      </c>
      <c r="F82" s="107" t="str">
        <f>IFERROR(_xll.RtGet("DTSIMI1",D82,"ask")/100,"")</f>
        <v/>
      </c>
      <c r="G82" s="107" t="e">
        <f>_xll.qlSimpleQuoteSetValue(E82,F82,Trigger)</f>
        <v>#VALUE!</v>
      </c>
      <c r="I82" s="184" t="str">
        <f t="shared" si="24"/>
        <v>SW</v>
      </c>
      <c r="J82" s="185" t="s">
        <v>167</v>
      </c>
      <c r="K82" s="185" t="str">
        <f t="shared" si="38"/>
        <v>EURYC1M_AB1E_40Y</v>
      </c>
      <c r="L82" s="107" t="e">
        <f>_xll.qlSimpleQuote(K82,,,,Trigger)</f>
        <v>#NUM!</v>
      </c>
      <c r="M82" s="107" t="str">
        <f>IFERROR(_xll.RtGet("DTSIMI1",K82,"ASK")/100,"")</f>
        <v/>
      </c>
      <c r="N82" s="186" t="e">
        <f>_xll.qlSimpleQuoteSetValue(L82,M82,Trigger)</f>
        <v>#VALUE!</v>
      </c>
      <c r="O82" s="89"/>
      <c r="P82" s="184" t="str">
        <f t="shared" si="25"/>
        <v>SW</v>
      </c>
      <c r="Q82" s="185" t="s">
        <v>167</v>
      </c>
      <c r="R82" s="185" t="str">
        <f t="shared" si="39"/>
        <v>EUR_CURVE_3M_40Y</v>
      </c>
      <c r="S82" s="107" t="e">
        <f>_xll.qlSimpleQuote(R82,,,,Trigger)</f>
        <v>#NUM!</v>
      </c>
      <c r="T82" s="107" t="str">
        <f>IFERROR(_xll.RtGet("DTSIMI1",R82,$T$3)/100,"")</f>
        <v/>
      </c>
      <c r="U82" s="107" t="str">
        <f>IFERROR(_xll.RtGet("DTSIMI1",R82,$U$3)/100,"")</f>
        <v/>
      </c>
      <c r="V82" s="107" t="str">
        <f t="shared" si="35"/>
        <v/>
      </c>
      <c r="W82" s="186" t="e">
        <f>_xll.qlSimpleQuoteSetValue(S82,V82,Trigger)</f>
        <v>#VALUE!</v>
      </c>
      <c r="X82" s="80"/>
      <c r="Y82" s="184" t="str">
        <f t="shared" si="26"/>
        <v>SW</v>
      </c>
      <c r="Z82" s="185" t="s">
        <v>167</v>
      </c>
      <c r="AA82" s="185" t="str">
        <f t="shared" si="40"/>
        <v>EURAB6R40Y=</v>
      </c>
      <c r="AB82" s="107" t="e">
        <f>_xll.qlSimpleQuote(AA82,,,,Trigger)</f>
        <v>#NUM!</v>
      </c>
      <c r="AC82" s="107" t="str">
        <f>IFERROR(_xll.RtGet("DTSIMI1",AA82,$AC$3)/100,"")</f>
        <v/>
      </c>
      <c r="AD82" s="107" t="str">
        <f>IFERROR(_xll.RtGet("DTSIMI1",AA82,$AD$3)/100,"")</f>
        <v/>
      </c>
      <c r="AE82" s="107" t="str">
        <f t="shared" si="36"/>
        <v/>
      </c>
      <c r="AF82" s="107" t="e">
        <f>_xll.qlSimpleQuoteSetValue(AB82,AE82,Trigger)</f>
        <v>#VALUE!</v>
      </c>
      <c r="AG82" s="89"/>
      <c r="AH82" s="184" t="str">
        <f t="shared" si="33"/>
        <v>SW</v>
      </c>
      <c r="AI82" s="185" t="s">
        <v>167</v>
      </c>
      <c r="AJ82" s="185" t="str">
        <f t="shared" si="41"/>
        <v>EUR_CURVE_12M_40Y</v>
      </c>
      <c r="AK82" s="107" t="e">
        <f>_xll.qlSimpleQuote(AJ82,,,,Trigger)</f>
        <v>#NUM!</v>
      </c>
      <c r="AL82" s="107" t="str">
        <f>IFERROR(_xll.RtGet("DTSIMI1",AJ82,"ASK")/100,"")</f>
        <v/>
      </c>
      <c r="AM82" s="186" t="e">
        <f>_xll.qlSimpleQuoteSetValue(AK82,AL82,Trigger)</f>
        <v>#VALUE!</v>
      </c>
      <c r="AO82" s="184" t="str">
        <f t="shared" si="22"/>
        <v>SW</v>
      </c>
      <c r="AP82" s="185" t="s">
        <v>167</v>
      </c>
      <c r="AQ82" s="185" t="str">
        <f t="shared" si="32"/>
        <v>EURAB6R40Y=</v>
      </c>
      <c r="AR82" s="107" t="e">
        <f t="shared" si="27"/>
        <v>#NUM!</v>
      </c>
      <c r="AS82" s="107" t="str">
        <f>IFERROR(_xll.RtGet("DTSIMI1",AQ82,$AC$3)/100,"")</f>
        <v/>
      </c>
      <c r="AT82" s="107" t="str">
        <f>IFERROR(_xll.RtGet("DTSIMI1",AQ82,$AD$3)/100,"")</f>
        <v/>
      </c>
      <c r="AU82" s="107" t="str">
        <f t="shared" si="37"/>
        <v/>
      </c>
      <c r="AV82" s="107"/>
      <c r="AW82" s="163"/>
    </row>
    <row r="83" spans="2:49" outlineLevel="1" x14ac:dyDescent="0.2">
      <c r="B83" s="100" t="str">
        <f t="shared" si="23"/>
        <v/>
      </c>
      <c r="C83" s="184" t="s">
        <v>174</v>
      </c>
      <c r="D83" s="185" t="str">
        <f t="shared" si="34"/>
        <v>EUROISDDS41Y</v>
      </c>
      <c r="E83" s="185" t="e">
        <f>_xll.qlSimpleQuote(D83,,,,Trigger)</f>
        <v>#NUM!</v>
      </c>
      <c r="F83" s="107" t="str">
        <f>IFERROR(_xll.RtGet("DTSIMI1",D83,"ask")/100,"")</f>
        <v/>
      </c>
      <c r="G83" s="107" t="e">
        <f>_xll.qlSimpleQuoteSetValue(E83,F83,Trigger)</f>
        <v>#VALUE!</v>
      </c>
      <c r="I83" s="184" t="str">
        <f t="shared" si="24"/>
        <v>SW</v>
      </c>
      <c r="J83" s="185" t="s">
        <v>174</v>
      </c>
      <c r="K83" s="185" t="str">
        <f t="shared" si="38"/>
        <v>EURYC1M_AB1E_41Y</v>
      </c>
      <c r="L83" s="107" t="e">
        <f>_xll.qlSimpleQuote(K83,,,,Trigger)</f>
        <v>#NUM!</v>
      </c>
      <c r="M83" s="107" t="str">
        <f>IFERROR(_xll.RtGet("DTSIMI1",K83,"ASK")/100,"")</f>
        <v/>
      </c>
      <c r="N83" s="186" t="e">
        <f>_xll.qlSimpleQuoteSetValue(L83,M83,Trigger)</f>
        <v>#VALUE!</v>
      </c>
      <c r="O83" s="89"/>
      <c r="P83" s="184"/>
      <c r="Q83" s="185" t="s">
        <v>174</v>
      </c>
      <c r="R83" s="185" t="str">
        <f t="shared" si="39"/>
        <v>EUR_CURVE_3M_41Y</v>
      </c>
      <c r="S83" s="107" t="e">
        <f>_xll.qlSimpleQuote(R83,,,,Trigger)</f>
        <v>#NUM!</v>
      </c>
      <c r="T83" s="107" t="str">
        <f>IFERROR(_xll.RtGet("DTSIMI1",R83,$T$3)/100,"")</f>
        <v/>
      </c>
      <c r="U83" s="107" t="str">
        <f>IFERROR(_xll.RtGet("DTSIMI1",R83,$U$3)/100,"")</f>
        <v/>
      </c>
      <c r="V83" s="107" t="str">
        <f t="shared" si="35"/>
        <v/>
      </c>
      <c r="W83" s="186" t="e">
        <f>_xll.qlSimpleQuoteSetValue(S83,V83,Trigger)</f>
        <v>#VALUE!</v>
      </c>
      <c r="X83" s="80"/>
      <c r="Y83" s="184"/>
      <c r="Z83" s="185" t="s">
        <v>174</v>
      </c>
      <c r="AA83" s="185" t="str">
        <f t="shared" si="40"/>
        <v>EURAB6R41Y=</v>
      </c>
      <c r="AB83" s="107" t="e">
        <f>_xll.qlSimpleQuote(AA83,,,,Trigger)</f>
        <v>#NUM!</v>
      </c>
      <c r="AC83" s="107" t="str">
        <f>IFERROR(_xll.RtGet("DTSIMI1",AA83,$AC$3)/100,"")</f>
        <v/>
      </c>
      <c r="AD83" s="107" t="str">
        <f>IFERROR(_xll.RtGet("DTSIMI1",AA83,$AD$3)/100,"")</f>
        <v/>
      </c>
      <c r="AE83" s="107" t="str">
        <f t="shared" si="36"/>
        <v/>
      </c>
      <c r="AF83" s="107"/>
      <c r="AG83" s="89"/>
      <c r="AH83" s="184"/>
      <c r="AI83" s="185" t="s">
        <v>174</v>
      </c>
      <c r="AJ83" s="185" t="str">
        <f t="shared" si="41"/>
        <v>EUR_CURVE_12M_41Y</v>
      </c>
      <c r="AK83" s="107" t="e">
        <f>_xll.qlSimpleQuote(AJ83,,,,Trigger)</f>
        <v>#NUM!</v>
      </c>
      <c r="AL83" s="107" t="str">
        <f>IFERROR(_xll.RtGet("DTSIMI1",AJ83,"ASK")/100,"")</f>
        <v/>
      </c>
      <c r="AM83" s="186" t="e">
        <f>_xll.qlSimpleQuoteSetValue(AK83,AL83,Trigger)</f>
        <v>#VALUE!</v>
      </c>
      <c r="AO83" s="184"/>
      <c r="AP83" s="185" t="s">
        <v>174</v>
      </c>
      <c r="AQ83" s="185" t="str">
        <f t="shared" si="32"/>
        <v>EURAB6R41Y=</v>
      </c>
      <c r="AR83" s="107" t="e">
        <f t="shared" si="27"/>
        <v>#NUM!</v>
      </c>
      <c r="AS83" s="107" t="str">
        <f>IFERROR(_xll.RtGet("DTSIMI1",AQ83,$AC$3)/100,"")</f>
        <v/>
      </c>
      <c r="AT83" s="107" t="str">
        <f>IFERROR(_xll.RtGet("DTSIMI1",AQ83,$AD$3)/100,"")</f>
        <v/>
      </c>
      <c r="AU83" s="107" t="str">
        <f t="shared" si="37"/>
        <v/>
      </c>
      <c r="AV83" s="107"/>
      <c r="AW83" s="163"/>
    </row>
    <row r="84" spans="2:49" outlineLevel="1" x14ac:dyDescent="0.2">
      <c r="B84" s="100" t="str">
        <f t="shared" si="23"/>
        <v/>
      </c>
      <c r="C84" s="184" t="s">
        <v>175</v>
      </c>
      <c r="D84" s="185" t="str">
        <f t="shared" si="34"/>
        <v>EUROISDDS42Y</v>
      </c>
      <c r="E84" s="185" t="e">
        <f>_xll.qlSimpleQuote(D84,,,,Trigger)</f>
        <v>#NUM!</v>
      </c>
      <c r="F84" s="107" t="str">
        <f>IFERROR(_xll.RtGet("DTSIMI1",D84,"ask")/100,"")</f>
        <v/>
      </c>
      <c r="G84" s="107" t="e">
        <f>_xll.qlSimpleQuoteSetValue(E84,F84,Trigger)</f>
        <v>#VALUE!</v>
      </c>
      <c r="I84" s="184" t="str">
        <f t="shared" si="24"/>
        <v>SW</v>
      </c>
      <c r="J84" s="185" t="s">
        <v>175</v>
      </c>
      <c r="K84" s="185" t="str">
        <f t="shared" si="38"/>
        <v>EURYC1M_AB1E_42Y</v>
      </c>
      <c r="L84" s="107" t="e">
        <f>_xll.qlSimpleQuote(K84,,,,Trigger)</f>
        <v>#NUM!</v>
      </c>
      <c r="M84" s="107" t="str">
        <f>IFERROR(_xll.RtGet("DTSIMI1",K84,"ASK")/100,"")</f>
        <v/>
      </c>
      <c r="N84" s="186" t="e">
        <f>_xll.qlSimpleQuoteSetValue(L84,M84,Trigger)</f>
        <v>#VALUE!</v>
      </c>
      <c r="O84" s="89"/>
      <c r="P84" s="184"/>
      <c r="Q84" s="185" t="s">
        <v>175</v>
      </c>
      <c r="R84" s="185" t="str">
        <f t="shared" si="39"/>
        <v>EUR_CURVE_3M_42Y</v>
      </c>
      <c r="S84" s="107" t="e">
        <f>_xll.qlSimpleQuote(R84,,,,Trigger)</f>
        <v>#NUM!</v>
      </c>
      <c r="T84" s="107" t="str">
        <f>IFERROR(_xll.RtGet("DTSIMI1",R84,$T$3)/100,"")</f>
        <v/>
      </c>
      <c r="U84" s="107" t="str">
        <f>IFERROR(_xll.RtGet("DTSIMI1",R84,$U$3)/100,"")</f>
        <v/>
      </c>
      <c r="V84" s="107" t="str">
        <f t="shared" si="35"/>
        <v/>
      </c>
      <c r="W84" s="186" t="e">
        <f>_xll.qlSimpleQuoteSetValue(S84,V84,Trigger)</f>
        <v>#VALUE!</v>
      </c>
      <c r="X84" s="80"/>
      <c r="Y84" s="184"/>
      <c r="Z84" s="185" t="s">
        <v>175</v>
      </c>
      <c r="AA84" s="185" t="str">
        <f t="shared" si="40"/>
        <v>EURAB6R42Y=</v>
      </c>
      <c r="AB84" s="107" t="e">
        <f>_xll.qlSimpleQuote(AA84,,,,Trigger)</f>
        <v>#NUM!</v>
      </c>
      <c r="AC84" s="107" t="str">
        <f>IFERROR(_xll.RtGet("DTSIMI1",AA84,$AC$3)/100,"")</f>
        <v/>
      </c>
      <c r="AD84" s="107" t="str">
        <f>IFERROR(_xll.RtGet("DTSIMI1",AA84,$AD$3)/100,"")</f>
        <v/>
      </c>
      <c r="AE84" s="107" t="str">
        <f t="shared" si="36"/>
        <v/>
      </c>
      <c r="AF84" s="107"/>
      <c r="AG84" s="89"/>
      <c r="AH84" s="184"/>
      <c r="AI84" s="185" t="s">
        <v>175</v>
      </c>
      <c r="AJ84" s="185" t="str">
        <f t="shared" si="41"/>
        <v>EUR_CURVE_12M_42Y</v>
      </c>
      <c r="AK84" s="107" t="e">
        <f>_xll.qlSimpleQuote(AJ84,,,,Trigger)</f>
        <v>#NUM!</v>
      </c>
      <c r="AL84" s="107" t="str">
        <f>IFERROR(_xll.RtGet("DTSIMI1",AJ84,"ASK")/100,"")</f>
        <v/>
      </c>
      <c r="AM84" s="186" t="e">
        <f>_xll.qlSimpleQuoteSetValue(AK84,AL84,Trigger)</f>
        <v>#VALUE!</v>
      </c>
      <c r="AO84" s="184"/>
      <c r="AP84" s="185" t="s">
        <v>175</v>
      </c>
      <c r="AQ84" s="185" t="str">
        <f t="shared" si="32"/>
        <v>EURAB6R42Y=</v>
      </c>
      <c r="AR84" s="107" t="e">
        <f t="shared" si="27"/>
        <v>#NUM!</v>
      </c>
      <c r="AS84" s="107" t="str">
        <f>IFERROR(_xll.RtGet("DTSIMI1",AQ84,$AC$3)/100,"")</f>
        <v/>
      </c>
      <c r="AT84" s="107" t="str">
        <f>IFERROR(_xll.RtGet("DTSIMI1",AQ84,$AD$3)/100,"")</f>
        <v/>
      </c>
      <c r="AU84" s="107" t="str">
        <f t="shared" si="37"/>
        <v/>
      </c>
      <c r="AV84" s="107"/>
      <c r="AW84" s="163"/>
    </row>
    <row r="85" spans="2:49" outlineLevel="1" x14ac:dyDescent="0.2">
      <c r="B85" s="100" t="str">
        <f t="shared" si="23"/>
        <v/>
      </c>
      <c r="C85" s="184" t="s">
        <v>176</v>
      </c>
      <c r="D85" s="185" t="str">
        <f t="shared" si="34"/>
        <v>EUROISDDS43Y</v>
      </c>
      <c r="E85" s="185" t="e">
        <f>_xll.qlSimpleQuote(D85,,,,Trigger)</f>
        <v>#NUM!</v>
      </c>
      <c r="F85" s="107" t="str">
        <f>IFERROR(_xll.RtGet("DTSIMI1",D85,"ask")/100,"")</f>
        <v/>
      </c>
      <c r="G85" s="107" t="e">
        <f>_xll.qlSimpleQuoteSetValue(E85,F85,Trigger)</f>
        <v>#VALUE!</v>
      </c>
      <c r="I85" s="184" t="str">
        <f t="shared" si="24"/>
        <v>SW</v>
      </c>
      <c r="J85" s="185" t="s">
        <v>176</v>
      </c>
      <c r="K85" s="185" t="str">
        <f t="shared" si="38"/>
        <v>EURYC1M_AB1E_43Y</v>
      </c>
      <c r="L85" s="107" t="e">
        <f>_xll.qlSimpleQuote(K85,,,,Trigger)</f>
        <v>#NUM!</v>
      </c>
      <c r="M85" s="107" t="str">
        <f>IFERROR(_xll.RtGet("DTSIMI1",K85,"ASK")/100,"")</f>
        <v/>
      </c>
      <c r="N85" s="186" t="e">
        <f>_xll.qlSimpleQuoteSetValue(L85,M85,Trigger)</f>
        <v>#VALUE!</v>
      </c>
      <c r="O85" s="89"/>
      <c r="P85" s="184"/>
      <c r="Q85" s="185" t="s">
        <v>176</v>
      </c>
      <c r="R85" s="185" t="str">
        <f t="shared" si="39"/>
        <v>EUR_CURVE_3M_43Y</v>
      </c>
      <c r="S85" s="107" t="e">
        <f>_xll.qlSimpleQuote(R85,,,,Trigger)</f>
        <v>#NUM!</v>
      </c>
      <c r="T85" s="107" t="str">
        <f>IFERROR(_xll.RtGet("DTSIMI1",R85,$T$3)/100,"")</f>
        <v/>
      </c>
      <c r="U85" s="107" t="str">
        <f>IFERROR(_xll.RtGet("DTSIMI1",R85,$U$3)/100,"")</f>
        <v/>
      </c>
      <c r="V85" s="107" t="str">
        <f t="shared" si="35"/>
        <v/>
      </c>
      <c r="W85" s="186" t="e">
        <f>_xll.qlSimpleQuoteSetValue(S85,V85,Trigger)</f>
        <v>#VALUE!</v>
      </c>
      <c r="X85" s="80"/>
      <c r="Y85" s="184"/>
      <c r="Z85" s="185" t="s">
        <v>176</v>
      </c>
      <c r="AA85" s="185" t="str">
        <f t="shared" si="40"/>
        <v>EURAB6R43Y=</v>
      </c>
      <c r="AB85" s="107" t="e">
        <f>_xll.qlSimpleQuote(AA85,,,,Trigger)</f>
        <v>#NUM!</v>
      </c>
      <c r="AC85" s="107" t="str">
        <f>IFERROR(_xll.RtGet("DTSIMI1",AA85,$AC$3)/100,"")</f>
        <v/>
      </c>
      <c r="AD85" s="107" t="str">
        <f>IFERROR(_xll.RtGet("DTSIMI1",AA85,$AD$3)/100,"")</f>
        <v/>
      </c>
      <c r="AE85" s="107" t="str">
        <f t="shared" si="36"/>
        <v/>
      </c>
      <c r="AF85" s="107"/>
      <c r="AG85" s="89"/>
      <c r="AH85" s="184"/>
      <c r="AI85" s="185" t="s">
        <v>176</v>
      </c>
      <c r="AJ85" s="185" t="str">
        <f t="shared" si="41"/>
        <v>EUR_CURVE_12M_43Y</v>
      </c>
      <c r="AK85" s="107" t="e">
        <f>_xll.qlSimpleQuote(AJ85,,,,Trigger)</f>
        <v>#NUM!</v>
      </c>
      <c r="AL85" s="107" t="str">
        <f>IFERROR(_xll.RtGet("DTSIMI1",AJ85,"ASK")/100,"")</f>
        <v/>
      </c>
      <c r="AM85" s="186" t="e">
        <f>_xll.qlSimpleQuoteSetValue(AK85,AL85,Trigger)</f>
        <v>#VALUE!</v>
      </c>
      <c r="AO85" s="184"/>
      <c r="AP85" s="185" t="s">
        <v>176</v>
      </c>
      <c r="AQ85" s="185" t="str">
        <f t="shared" si="32"/>
        <v>EURAB6R43Y=</v>
      </c>
      <c r="AR85" s="107" t="e">
        <f t="shared" si="27"/>
        <v>#NUM!</v>
      </c>
      <c r="AS85" s="107" t="str">
        <f>IFERROR(_xll.RtGet("DTSIMI1",AQ85,$AC$3)/100,"")</f>
        <v/>
      </c>
      <c r="AT85" s="107" t="str">
        <f>IFERROR(_xll.RtGet("DTSIMI1",AQ85,$AD$3)/100,"")</f>
        <v/>
      </c>
      <c r="AU85" s="107" t="str">
        <f t="shared" si="37"/>
        <v/>
      </c>
      <c r="AV85" s="107"/>
      <c r="AW85" s="163"/>
    </row>
    <row r="86" spans="2:49" outlineLevel="1" x14ac:dyDescent="0.2">
      <c r="B86" s="100" t="str">
        <f t="shared" si="23"/>
        <v/>
      </c>
      <c r="C86" s="184" t="s">
        <v>177</v>
      </c>
      <c r="D86" s="185" t="str">
        <f t="shared" si="34"/>
        <v>EUROISDDS44Y</v>
      </c>
      <c r="E86" s="185" t="e">
        <f>_xll.qlSimpleQuote(D86,,,,Trigger)</f>
        <v>#NUM!</v>
      </c>
      <c r="F86" s="107" t="str">
        <f>IFERROR(_xll.RtGet("DTSIMI1",D86,"ask")/100,"")</f>
        <v/>
      </c>
      <c r="G86" s="107" t="e">
        <f>_xll.qlSimpleQuoteSetValue(E86,F86,Trigger)</f>
        <v>#VALUE!</v>
      </c>
      <c r="I86" s="184" t="str">
        <f t="shared" si="24"/>
        <v>SW</v>
      </c>
      <c r="J86" s="185" t="s">
        <v>177</v>
      </c>
      <c r="K86" s="185" t="str">
        <f t="shared" si="38"/>
        <v>EURYC1M_AB1E_44Y</v>
      </c>
      <c r="L86" s="107" t="e">
        <f>_xll.qlSimpleQuote(K86,,,,Trigger)</f>
        <v>#NUM!</v>
      </c>
      <c r="M86" s="107" t="str">
        <f>IFERROR(_xll.RtGet("DTSIMI1",K86,"ASK")/100,"")</f>
        <v/>
      </c>
      <c r="N86" s="186" t="e">
        <f>_xll.qlSimpleQuoteSetValue(L86,M86,Trigger)</f>
        <v>#VALUE!</v>
      </c>
      <c r="O86" s="89"/>
      <c r="P86" s="184"/>
      <c r="Q86" s="185" t="s">
        <v>177</v>
      </c>
      <c r="R86" s="185" t="str">
        <f t="shared" si="39"/>
        <v>EUR_CURVE_3M_44Y</v>
      </c>
      <c r="S86" s="107" t="e">
        <f>_xll.qlSimpleQuote(R86,,,,Trigger)</f>
        <v>#NUM!</v>
      </c>
      <c r="T86" s="107" t="str">
        <f>IFERROR(_xll.RtGet("DTSIMI1",R86,$T$3)/100,"")</f>
        <v/>
      </c>
      <c r="U86" s="107" t="str">
        <f>IFERROR(_xll.RtGet("DTSIMI1",R86,$U$3)/100,"")</f>
        <v/>
      </c>
      <c r="V86" s="107" t="str">
        <f t="shared" si="35"/>
        <v/>
      </c>
      <c r="W86" s="186" t="e">
        <f>_xll.qlSimpleQuoteSetValue(S86,V86,Trigger)</f>
        <v>#VALUE!</v>
      </c>
      <c r="X86" s="80"/>
      <c r="Y86" s="184"/>
      <c r="Z86" s="185" t="s">
        <v>177</v>
      </c>
      <c r="AA86" s="185" t="str">
        <f t="shared" si="40"/>
        <v>EURAB6R44Y=</v>
      </c>
      <c r="AB86" s="107" t="e">
        <f>_xll.qlSimpleQuote(AA86,,,,Trigger)</f>
        <v>#NUM!</v>
      </c>
      <c r="AC86" s="107" t="str">
        <f>IFERROR(_xll.RtGet("DTSIMI1",AA86,$AC$3)/100,"")</f>
        <v/>
      </c>
      <c r="AD86" s="107" t="str">
        <f>IFERROR(_xll.RtGet("DTSIMI1",AA86,$AD$3)/100,"")</f>
        <v/>
      </c>
      <c r="AE86" s="107" t="str">
        <f t="shared" si="36"/>
        <v/>
      </c>
      <c r="AF86" s="107"/>
      <c r="AG86" s="89"/>
      <c r="AH86" s="184"/>
      <c r="AI86" s="185" t="s">
        <v>177</v>
      </c>
      <c r="AJ86" s="185" t="str">
        <f t="shared" si="41"/>
        <v>EUR_CURVE_12M_44Y</v>
      </c>
      <c r="AK86" s="107" t="e">
        <f>_xll.qlSimpleQuote(AJ86,,,,Trigger)</f>
        <v>#NUM!</v>
      </c>
      <c r="AL86" s="107" t="str">
        <f>IFERROR(_xll.RtGet("DTSIMI1",AJ86,"ASK")/100,"")</f>
        <v/>
      </c>
      <c r="AM86" s="186" t="e">
        <f>_xll.qlSimpleQuoteSetValue(AK86,AL86,Trigger)</f>
        <v>#VALUE!</v>
      </c>
      <c r="AO86" s="184"/>
      <c r="AP86" s="185" t="s">
        <v>177</v>
      </c>
      <c r="AQ86" s="185" t="str">
        <f t="shared" si="32"/>
        <v>EURAB6R44Y=</v>
      </c>
      <c r="AR86" s="107" t="e">
        <f t="shared" si="27"/>
        <v>#NUM!</v>
      </c>
      <c r="AS86" s="107" t="str">
        <f>IFERROR(_xll.RtGet("DTSIMI1",AQ86,$AC$3)/100,"")</f>
        <v/>
      </c>
      <c r="AT86" s="107" t="str">
        <f>IFERROR(_xll.RtGet("DTSIMI1",AQ86,$AD$3)/100,"")</f>
        <v/>
      </c>
      <c r="AU86" s="107" t="str">
        <f t="shared" si="37"/>
        <v/>
      </c>
      <c r="AV86" s="107"/>
      <c r="AW86" s="163"/>
    </row>
    <row r="87" spans="2:49" outlineLevel="1" x14ac:dyDescent="0.2">
      <c r="B87" s="170"/>
      <c r="C87" s="216" t="s">
        <v>178</v>
      </c>
      <c r="D87" s="217" t="str">
        <f t="shared" si="34"/>
        <v>EUROISDDS45Y</v>
      </c>
      <c r="E87" s="217" t="e">
        <f>_xll.qlSimpleQuote(D87,,,,Trigger)</f>
        <v>#NUM!</v>
      </c>
      <c r="F87" s="218" t="str">
        <f>IFERROR(_xll.RtGet("DTSIMI1",D87,"ask")/100,"")</f>
        <v/>
      </c>
      <c r="G87" s="218" t="e">
        <f>_xll.qlSimpleQuoteSetValue(E87,F87,Trigger)</f>
        <v>#VALUE!</v>
      </c>
      <c r="I87" s="216" t="str">
        <f t="shared" si="24"/>
        <v>SW</v>
      </c>
      <c r="J87" s="217" t="s">
        <v>178</v>
      </c>
      <c r="K87" s="217" t="str">
        <f t="shared" si="38"/>
        <v>EURYC1M_AB1E_45Y</v>
      </c>
      <c r="L87" s="218" t="e">
        <f>_xll.qlSimpleQuote(K87,,,,Trigger)</f>
        <v>#NUM!</v>
      </c>
      <c r="M87" s="218" t="str">
        <f>IFERROR(_xll.RtGet("DTSIMI1",K87,"ASK")/100,"")</f>
        <v/>
      </c>
      <c r="N87" s="186" t="e">
        <f>_xll.qlSimpleQuoteSetValue(L87,M87,Trigger)</f>
        <v>#VALUE!</v>
      </c>
      <c r="O87" s="89"/>
      <c r="P87" s="184"/>
      <c r="Q87" s="217" t="s">
        <v>178</v>
      </c>
      <c r="R87" s="217" t="str">
        <f t="shared" si="39"/>
        <v>EUR_CURVE_3M_45Y</v>
      </c>
      <c r="S87" s="218" t="e">
        <f>_xll.qlSimpleQuote(R87,,,,Trigger)</f>
        <v>#NUM!</v>
      </c>
      <c r="T87" s="218" t="str">
        <f>IFERROR(_xll.RtGet("DTSIMI1",R87,$T$3)/100,"")</f>
        <v/>
      </c>
      <c r="U87" s="218" t="str">
        <f>IFERROR(_xll.RtGet("DTSIMI1",R87,$U$3)/100,"")</f>
        <v/>
      </c>
      <c r="V87" s="218" t="str">
        <f t="shared" si="35"/>
        <v/>
      </c>
      <c r="W87" s="186" t="e">
        <f>_xll.qlSimpleQuoteSetValue(S87,V87,Trigger)</f>
        <v>#VALUE!</v>
      </c>
      <c r="X87" s="80"/>
      <c r="Y87" s="184"/>
      <c r="Z87" s="217" t="s">
        <v>178</v>
      </c>
      <c r="AA87" s="217" t="str">
        <f t="shared" si="40"/>
        <v>EURAB6R45Y=</v>
      </c>
      <c r="AB87" s="218" t="e">
        <f>_xll.qlSimpleQuote(AA87,,,,Trigger)</f>
        <v>#NUM!</v>
      </c>
      <c r="AC87" s="218" t="str">
        <f>IFERROR(_xll.RtGet("DTSIMI1",AA87,$AC$3)/100,"")</f>
        <v/>
      </c>
      <c r="AD87" s="218" t="str">
        <f>IFERROR(_xll.RtGet("DTSIMI1",AA87,$AD$3)/100,"")</f>
        <v/>
      </c>
      <c r="AE87" s="218" t="str">
        <f t="shared" si="36"/>
        <v/>
      </c>
      <c r="AF87" s="218"/>
      <c r="AG87" s="89"/>
      <c r="AH87" s="184"/>
      <c r="AI87" s="217" t="s">
        <v>178</v>
      </c>
      <c r="AJ87" s="217" t="str">
        <f t="shared" si="41"/>
        <v>EUR_CURVE_12M_45Y</v>
      </c>
      <c r="AK87" s="218" t="e">
        <f>_xll.qlSimpleQuote(AJ87,,,,Trigger)</f>
        <v>#NUM!</v>
      </c>
      <c r="AL87" s="218" t="str">
        <f>IFERROR(_xll.RtGet("DTSIMI1",AJ87,"ASK")/100,"")</f>
        <v/>
      </c>
      <c r="AM87" s="442" t="e">
        <f>_xll.qlSimpleQuoteSetValue(AK87,AL87,Trigger)</f>
        <v>#VALUE!</v>
      </c>
      <c r="AO87" s="184"/>
      <c r="AP87" s="217" t="s">
        <v>178</v>
      </c>
      <c r="AQ87" s="217" t="str">
        <f t="shared" si="32"/>
        <v>EURAB6R45Y=</v>
      </c>
      <c r="AR87" s="218" t="e">
        <f t="shared" si="27"/>
        <v>#NUM!</v>
      </c>
      <c r="AS87" s="218" t="str">
        <f>IFERROR(_xll.RtGet("DTSIMI1",AQ87,$AC$3)/100,"")</f>
        <v/>
      </c>
      <c r="AT87" s="218" t="str">
        <f>IFERROR(_xll.RtGet("DTSIMI1",AQ87,$AD$3)/100,"")</f>
        <v/>
      </c>
      <c r="AU87" s="218" t="str">
        <f t="shared" si="37"/>
        <v/>
      </c>
      <c r="AV87" s="218"/>
      <c r="AW87" s="406"/>
    </row>
    <row r="88" spans="2:49" outlineLevel="1" x14ac:dyDescent="0.2">
      <c r="B88" s="100" t="str">
        <f t="shared" si="23"/>
        <v/>
      </c>
      <c r="C88" s="184" t="s">
        <v>179</v>
      </c>
      <c r="D88" s="185" t="str">
        <f t="shared" si="34"/>
        <v>EUROISDDS46Y</v>
      </c>
      <c r="E88" s="185" t="e">
        <f>_xll.qlSimpleQuote(D88,,,,Trigger)</f>
        <v>#NUM!</v>
      </c>
      <c r="F88" s="107" t="str">
        <f>IFERROR(_xll.RtGet("DTSIMI1",D88,"ask")/100,"")</f>
        <v/>
      </c>
      <c r="G88" s="107" t="e">
        <f>_xll.qlSimpleQuoteSetValue(E88,F88,Trigger)</f>
        <v>#VALUE!</v>
      </c>
      <c r="I88" s="184" t="str">
        <f t="shared" si="24"/>
        <v>SW</v>
      </c>
      <c r="J88" s="185" t="s">
        <v>179</v>
      </c>
      <c r="K88" s="185" t="str">
        <f t="shared" si="38"/>
        <v>EURYC1M_AB1E_46Y</v>
      </c>
      <c r="L88" s="107" t="e">
        <f>_xll.qlSimpleQuote(K88,,,,Trigger)</f>
        <v>#NUM!</v>
      </c>
      <c r="M88" s="107" t="str">
        <f>IFERROR(_xll.RtGet("DTSIMI1",K88,"ASK")/100,"")</f>
        <v/>
      </c>
      <c r="N88" s="186" t="e">
        <f>_xll.qlSimpleQuoteSetValue(L88,M88,Trigger)</f>
        <v>#VALUE!</v>
      </c>
      <c r="O88" s="89"/>
      <c r="P88" s="184"/>
      <c r="Q88" s="185" t="s">
        <v>179</v>
      </c>
      <c r="R88" s="185" t="str">
        <f t="shared" si="39"/>
        <v>EUR_CURVE_3M_46Y</v>
      </c>
      <c r="S88" s="107" t="e">
        <f>_xll.qlSimpleQuote(R88,,,,Trigger)</f>
        <v>#NUM!</v>
      </c>
      <c r="T88" s="107" t="str">
        <f>IFERROR(_xll.RtGet("DTSIMI1",R88,$T$3)/100,"")</f>
        <v/>
      </c>
      <c r="U88" s="107" t="str">
        <f>IFERROR(_xll.RtGet("DTSIMI1",R88,$U$3)/100,"")</f>
        <v/>
      </c>
      <c r="V88" s="107" t="str">
        <f t="shared" si="35"/>
        <v/>
      </c>
      <c r="W88" s="186" t="e">
        <f>_xll.qlSimpleQuoteSetValue(S88,V88,Trigger)</f>
        <v>#VALUE!</v>
      </c>
      <c r="X88" s="80"/>
      <c r="Y88" s="184"/>
      <c r="Z88" s="185" t="s">
        <v>179</v>
      </c>
      <c r="AA88" s="185" t="str">
        <f t="shared" si="40"/>
        <v>EURAB6R46Y=</v>
      </c>
      <c r="AB88" s="107" t="e">
        <f>_xll.qlSimpleQuote(AA88,,,,Trigger)</f>
        <v>#NUM!</v>
      </c>
      <c r="AC88" s="107" t="str">
        <f>IFERROR(_xll.RtGet("DTSIMI1",AA88,$AC$3)/100,"")</f>
        <v/>
      </c>
      <c r="AD88" s="107" t="str">
        <f>IFERROR(_xll.RtGet("DTSIMI1",AA88,$AD$3)/100,"")</f>
        <v/>
      </c>
      <c r="AE88" s="107" t="str">
        <f t="shared" si="36"/>
        <v/>
      </c>
      <c r="AF88" s="107"/>
      <c r="AG88" s="89"/>
      <c r="AH88" s="184"/>
      <c r="AI88" s="185" t="s">
        <v>179</v>
      </c>
      <c r="AJ88" s="185" t="str">
        <f t="shared" si="41"/>
        <v>EUR_CURVE_12M_46Y</v>
      </c>
      <c r="AK88" s="107" t="e">
        <f>_xll.qlSimpleQuote(AJ88,,,,Trigger)</f>
        <v>#NUM!</v>
      </c>
      <c r="AL88" s="107" t="str">
        <f>IFERROR(_xll.RtGet("DTSIMI1",AJ88,"ASK")/100,"")</f>
        <v/>
      </c>
      <c r="AM88" s="186" t="e">
        <f>_xll.qlSimpleQuoteSetValue(AK88,AL88,Trigger)</f>
        <v>#VALUE!</v>
      </c>
      <c r="AO88" s="184"/>
      <c r="AP88" s="185" t="s">
        <v>179</v>
      </c>
      <c r="AQ88" s="185" t="str">
        <f t="shared" si="32"/>
        <v>EURAB6R46Y=</v>
      </c>
      <c r="AR88" s="107" t="e">
        <f t="shared" si="27"/>
        <v>#NUM!</v>
      </c>
      <c r="AS88" s="107" t="str">
        <f>IFERROR(_xll.RtGet("DTSIMI1",AQ88,$AC$3)/100,"")</f>
        <v/>
      </c>
      <c r="AT88" s="107" t="str">
        <f>IFERROR(_xll.RtGet("DTSIMI1",AQ88,$AD$3)/100,"")</f>
        <v/>
      </c>
      <c r="AU88" s="107" t="str">
        <f t="shared" si="37"/>
        <v/>
      </c>
      <c r="AV88" s="107"/>
      <c r="AW88" s="163"/>
    </row>
    <row r="89" spans="2:49" outlineLevel="1" x14ac:dyDescent="0.2">
      <c r="B89" s="100" t="str">
        <f t="shared" si="23"/>
        <v/>
      </c>
      <c r="C89" s="184" t="s">
        <v>180</v>
      </c>
      <c r="D89" s="185" t="str">
        <f t="shared" si="34"/>
        <v>EUROISDDS47Y</v>
      </c>
      <c r="E89" s="185" t="e">
        <f>_xll.qlSimpleQuote(D89,,,,Trigger)</f>
        <v>#NUM!</v>
      </c>
      <c r="F89" s="107" t="str">
        <f>IFERROR(_xll.RtGet("DTSIMI1",D89,"ask")/100,"")</f>
        <v/>
      </c>
      <c r="G89" s="107" t="e">
        <f>_xll.qlSimpleQuoteSetValue(E89,F89,Trigger)</f>
        <v>#VALUE!</v>
      </c>
      <c r="I89" s="184" t="str">
        <f t="shared" si="24"/>
        <v>SW</v>
      </c>
      <c r="J89" s="185" t="s">
        <v>180</v>
      </c>
      <c r="K89" s="185" t="str">
        <f t="shared" si="38"/>
        <v>EURYC1M_AB1E_47Y</v>
      </c>
      <c r="L89" s="107" t="e">
        <f>_xll.qlSimpleQuote(K89,,,,Trigger)</f>
        <v>#NUM!</v>
      </c>
      <c r="M89" s="107" t="str">
        <f>IFERROR(_xll.RtGet("DTSIMI1",K89,"ASK")/100,"")</f>
        <v/>
      </c>
      <c r="N89" s="186" t="e">
        <f>_xll.qlSimpleQuoteSetValue(L89,M89,Trigger)</f>
        <v>#VALUE!</v>
      </c>
      <c r="O89" s="89"/>
      <c r="P89" s="184"/>
      <c r="Q89" s="185" t="s">
        <v>180</v>
      </c>
      <c r="R89" s="185" t="str">
        <f t="shared" si="39"/>
        <v>EUR_CURVE_3M_47Y</v>
      </c>
      <c r="S89" s="107" t="e">
        <f>_xll.qlSimpleQuote(R89,,,,Trigger)</f>
        <v>#NUM!</v>
      </c>
      <c r="T89" s="107" t="str">
        <f>IFERROR(_xll.RtGet("DTSIMI1",R89,$T$3)/100,"")</f>
        <v/>
      </c>
      <c r="U89" s="107" t="str">
        <f>IFERROR(_xll.RtGet("DTSIMI1",R89,$U$3)/100,"")</f>
        <v/>
      </c>
      <c r="V89" s="107" t="str">
        <f t="shared" si="35"/>
        <v/>
      </c>
      <c r="W89" s="186" t="e">
        <f>_xll.qlSimpleQuoteSetValue(S89,V89,Trigger)</f>
        <v>#VALUE!</v>
      </c>
      <c r="X89" s="80"/>
      <c r="Y89" s="184"/>
      <c r="Z89" s="185" t="s">
        <v>180</v>
      </c>
      <c r="AA89" s="185" t="str">
        <f t="shared" si="40"/>
        <v>EURAB6R47Y=</v>
      </c>
      <c r="AB89" s="107" t="e">
        <f>_xll.qlSimpleQuote(AA89,,,,Trigger)</f>
        <v>#NUM!</v>
      </c>
      <c r="AC89" s="107" t="str">
        <f>IFERROR(_xll.RtGet("DTSIMI1",AA89,$AC$3)/100,"")</f>
        <v/>
      </c>
      <c r="AD89" s="107" t="str">
        <f>IFERROR(_xll.RtGet("DTSIMI1",AA89,$AD$3)/100,"")</f>
        <v/>
      </c>
      <c r="AE89" s="107" t="str">
        <f t="shared" si="36"/>
        <v/>
      </c>
      <c r="AF89" s="107"/>
      <c r="AG89" s="89"/>
      <c r="AH89" s="184"/>
      <c r="AI89" s="185" t="s">
        <v>180</v>
      </c>
      <c r="AJ89" s="185" t="str">
        <f t="shared" si="41"/>
        <v>EUR_CURVE_12M_47Y</v>
      </c>
      <c r="AK89" s="107" t="e">
        <f>_xll.qlSimpleQuote(AJ89,,,,Trigger)</f>
        <v>#NUM!</v>
      </c>
      <c r="AL89" s="107" t="str">
        <f>IFERROR(_xll.RtGet("DTSIMI1",AJ89,"ASK")/100,"")</f>
        <v/>
      </c>
      <c r="AM89" s="186" t="e">
        <f>_xll.qlSimpleQuoteSetValue(AK89,AL89,Trigger)</f>
        <v>#VALUE!</v>
      </c>
      <c r="AO89" s="184"/>
      <c r="AP89" s="185" t="s">
        <v>180</v>
      </c>
      <c r="AQ89" s="185" t="str">
        <f t="shared" si="32"/>
        <v>EURAB6R47Y=</v>
      </c>
      <c r="AR89" s="107" t="e">
        <f t="shared" si="27"/>
        <v>#NUM!</v>
      </c>
      <c r="AS89" s="107" t="str">
        <f>IFERROR(_xll.RtGet("DTSIMI1",AQ89,$AC$3)/100,"")</f>
        <v/>
      </c>
      <c r="AT89" s="107" t="str">
        <f>IFERROR(_xll.RtGet("DTSIMI1",AQ89,$AD$3)/100,"")</f>
        <v/>
      </c>
      <c r="AU89" s="107" t="str">
        <f t="shared" si="37"/>
        <v/>
      </c>
      <c r="AV89" s="107"/>
      <c r="AW89" s="163"/>
    </row>
    <row r="90" spans="2:49" outlineLevel="1" x14ac:dyDescent="0.2">
      <c r="B90" s="100" t="str">
        <f t="shared" si="23"/>
        <v/>
      </c>
      <c r="C90" s="184" t="s">
        <v>181</v>
      </c>
      <c r="D90" s="185" t="str">
        <f t="shared" si="34"/>
        <v>EUROISDDS48Y</v>
      </c>
      <c r="E90" s="185" t="e">
        <f>_xll.qlSimpleQuote(D90,,,,Trigger)</f>
        <v>#NUM!</v>
      </c>
      <c r="F90" s="107" t="str">
        <f>IFERROR(_xll.RtGet("DTSIMI1",D90,"ask")/100,"")</f>
        <v/>
      </c>
      <c r="G90" s="107" t="e">
        <f>_xll.qlSimpleQuoteSetValue(E90,F90,Trigger)</f>
        <v>#VALUE!</v>
      </c>
      <c r="I90" s="184" t="str">
        <f t="shared" si="24"/>
        <v>SW</v>
      </c>
      <c r="J90" s="185" t="s">
        <v>181</v>
      </c>
      <c r="K90" s="185" t="str">
        <f t="shared" si="38"/>
        <v>EURYC1M_AB1E_48Y</v>
      </c>
      <c r="L90" s="107" t="e">
        <f>_xll.qlSimpleQuote(K90,,,,Trigger)</f>
        <v>#NUM!</v>
      </c>
      <c r="M90" s="107" t="str">
        <f>IFERROR(_xll.RtGet("DTSIMI1",K90,"ASK")/100,"")</f>
        <v/>
      </c>
      <c r="N90" s="186" t="e">
        <f>_xll.qlSimpleQuoteSetValue(L90,M90,Trigger)</f>
        <v>#VALUE!</v>
      </c>
      <c r="O90" s="89"/>
      <c r="P90" s="184"/>
      <c r="Q90" s="185" t="s">
        <v>181</v>
      </c>
      <c r="R90" s="185" t="str">
        <f t="shared" si="39"/>
        <v>EUR_CURVE_3M_48Y</v>
      </c>
      <c r="S90" s="107" t="e">
        <f>_xll.qlSimpleQuote(R90,,,,Trigger)</f>
        <v>#NUM!</v>
      </c>
      <c r="T90" s="107" t="str">
        <f>IFERROR(_xll.RtGet("DTSIMI1",R90,$T$3)/100,"")</f>
        <v/>
      </c>
      <c r="U90" s="107" t="str">
        <f>IFERROR(_xll.RtGet("DTSIMI1",R90,$U$3)/100,"")</f>
        <v/>
      </c>
      <c r="V90" s="107" t="str">
        <f t="shared" si="35"/>
        <v/>
      </c>
      <c r="W90" s="186" t="e">
        <f>_xll.qlSimpleQuoteSetValue(S90,V90,Trigger)</f>
        <v>#VALUE!</v>
      </c>
      <c r="X90" s="80"/>
      <c r="Y90" s="184"/>
      <c r="Z90" s="185" t="s">
        <v>181</v>
      </c>
      <c r="AA90" s="185" t="str">
        <f t="shared" si="40"/>
        <v>EURAB6R48Y=</v>
      </c>
      <c r="AB90" s="107" t="e">
        <f>_xll.qlSimpleQuote(AA90,,,,Trigger)</f>
        <v>#NUM!</v>
      </c>
      <c r="AC90" s="107" t="str">
        <f>IFERROR(_xll.RtGet("DTSIMI1",AA90,$AC$3)/100,"")</f>
        <v/>
      </c>
      <c r="AD90" s="107" t="str">
        <f>IFERROR(_xll.RtGet("DTSIMI1",AA90,$AD$3)/100,"")</f>
        <v/>
      </c>
      <c r="AE90" s="107" t="str">
        <f t="shared" si="36"/>
        <v/>
      </c>
      <c r="AF90" s="107"/>
      <c r="AG90" s="89"/>
      <c r="AH90" s="184"/>
      <c r="AI90" s="185" t="s">
        <v>181</v>
      </c>
      <c r="AJ90" s="185" t="str">
        <f t="shared" si="41"/>
        <v>EUR_CURVE_12M_48Y</v>
      </c>
      <c r="AK90" s="107" t="e">
        <f>_xll.qlSimpleQuote(AJ90,,,,Trigger)</f>
        <v>#NUM!</v>
      </c>
      <c r="AL90" s="107" t="str">
        <f>IFERROR(_xll.RtGet("DTSIMI1",AJ90,"ASK")/100,"")</f>
        <v/>
      </c>
      <c r="AM90" s="186" t="e">
        <f>_xll.qlSimpleQuoteSetValue(AK90,AL90,Trigger)</f>
        <v>#VALUE!</v>
      </c>
      <c r="AO90" s="184"/>
      <c r="AP90" s="185" t="s">
        <v>181</v>
      </c>
      <c r="AQ90" s="185" t="str">
        <f t="shared" si="32"/>
        <v>EURAB6R48Y=</v>
      </c>
      <c r="AR90" s="107" t="e">
        <f t="shared" si="27"/>
        <v>#NUM!</v>
      </c>
      <c r="AS90" s="107" t="str">
        <f>IFERROR(_xll.RtGet("DTSIMI1",AQ90,$AC$3)/100,"")</f>
        <v/>
      </c>
      <c r="AT90" s="107" t="str">
        <f>IFERROR(_xll.RtGet("DTSIMI1",AQ90,$AD$3)/100,"")</f>
        <v/>
      </c>
      <c r="AU90" s="107" t="str">
        <f t="shared" si="37"/>
        <v/>
      </c>
      <c r="AV90" s="107"/>
      <c r="AW90" s="163"/>
    </row>
    <row r="91" spans="2:49" outlineLevel="1" x14ac:dyDescent="0.2">
      <c r="B91" s="100" t="str">
        <f t="shared" si="23"/>
        <v/>
      </c>
      <c r="C91" s="184" t="s">
        <v>182</v>
      </c>
      <c r="D91" s="185" t="str">
        <f t="shared" si="34"/>
        <v>EUROISDDS49Y</v>
      </c>
      <c r="E91" s="185" t="e">
        <f>_xll.qlSimpleQuote(D91,,,,Trigger)</f>
        <v>#NUM!</v>
      </c>
      <c r="F91" s="107" t="str">
        <f>IFERROR(_xll.RtGet("DTSIMI1",D91,"ask")/100,"")</f>
        <v/>
      </c>
      <c r="G91" s="107" t="e">
        <f>_xll.qlSimpleQuoteSetValue(E91,F91,Trigger)</f>
        <v>#VALUE!</v>
      </c>
      <c r="I91" s="184" t="str">
        <f t="shared" si="24"/>
        <v>SW</v>
      </c>
      <c r="J91" s="185" t="s">
        <v>182</v>
      </c>
      <c r="K91" s="185" t="str">
        <f t="shared" si="38"/>
        <v>EURYC1M_AB1E_49Y</v>
      </c>
      <c r="L91" s="107" t="e">
        <f>_xll.qlSimpleQuote(K91,,,,Trigger)</f>
        <v>#NUM!</v>
      </c>
      <c r="M91" s="107" t="str">
        <f>IFERROR(_xll.RtGet("DTSIMI1",K91,"ASK")/100,"")</f>
        <v/>
      </c>
      <c r="N91" s="186" t="e">
        <f>_xll.qlSimpleQuoteSetValue(L91,M91,Trigger)</f>
        <v>#VALUE!</v>
      </c>
      <c r="O91" s="89"/>
      <c r="P91" s="184"/>
      <c r="Q91" s="185" t="s">
        <v>182</v>
      </c>
      <c r="R91" s="185" t="str">
        <f t="shared" si="39"/>
        <v>EUR_CURVE_3M_49Y</v>
      </c>
      <c r="S91" s="107" t="e">
        <f>_xll.qlSimpleQuote(R91,,,,Trigger)</f>
        <v>#NUM!</v>
      </c>
      <c r="T91" s="107" t="str">
        <f>IFERROR(_xll.RtGet("DTSIMI1",R91,$T$3)/100,"")</f>
        <v/>
      </c>
      <c r="U91" s="107" t="str">
        <f>IFERROR(_xll.RtGet("DTSIMI1",R91,$U$3)/100,"")</f>
        <v/>
      </c>
      <c r="V91" s="107" t="str">
        <f t="shared" si="35"/>
        <v/>
      </c>
      <c r="W91" s="186" t="e">
        <f>_xll.qlSimpleQuoteSetValue(S91,V91,Trigger)</f>
        <v>#VALUE!</v>
      </c>
      <c r="X91" s="80"/>
      <c r="Y91" s="184"/>
      <c r="Z91" s="185" t="s">
        <v>182</v>
      </c>
      <c r="AA91" s="185" t="str">
        <f t="shared" si="40"/>
        <v>EURAB6R49Y=</v>
      </c>
      <c r="AB91" s="107" t="e">
        <f>_xll.qlSimpleQuote(AA91,,,,Trigger)</f>
        <v>#NUM!</v>
      </c>
      <c r="AC91" s="107" t="str">
        <f>IFERROR(_xll.RtGet("DTSIMI1",AA91,$AC$3)/100,"")</f>
        <v/>
      </c>
      <c r="AD91" s="107" t="str">
        <f>IFERROR(_xll.RtGet("DTSIMI1",AA91,$AD$3)/100,"")</f>
        <v/>
      </c>
      <c r="AE91" s="107" t="str">
        <f t="shared" si="36"/>
        <v/>
      </c>
      <c r="AF91" s="107"/>
      <c r="AG91" s="89"/>
      <c r="AH91" s="184"/>
      <c r="AI91" s="185" t="s">
        <v>182</v>
      </c>
      <c r="AJ91" s="185" t="str">
        <f t="shared" si="41"/>
        <v>EUR_CURVE_12M_49Y</v>
      </c>
      <c r="AK91" s="107" t="e">
        <f>_xll.qlSimpleQuote(AJ91,,,,Trigger)</f>
        <v>#NUM!</v>
      </c>
      <c r="AL91" s="107" t="str">
        <f>IFERROR(_xll.RtGet("DTSIMI1",AJ91,"ASK")/100,"")</f>
        <v/>
      </c>
      <c r="AM91" s="186" t="e">
        <f>_xll.qlSimpleQuoteSetValue(AK91,AL91,Trigger)</f>
        <v>#VALUE!</v>
      </c>
      <c r="AO91" s="184"/>
      <c r="AP91" s="185" t="s">
        <v>182</v>
      </c>
      <c r="AQ91" s="185" t="str">
        <f t="shared" si="32"/>
        <v>EURAB6R49Y=</v>
      </c>
      <c r="AR91" s="107" t="e">
        <f t="shared" si="27"/>
        <v>#NUM!</v>
      </c>
      <c r="AS91" s="107" t="str">
        <f>IFERROR(_xll.RtGet("DTSIMI1",AQ91,$AC$3)/100,"")</f>
        <v/>
      </c>
      <c r="AT91" s="107" t="str">
        <f>IFERROR(_xll.RtGet("DTSIMI1",AQ91,$AD$3)/100,"")</f>
        <v/>
      </c>
      <c r="AU91" s="107" t="str">
        <f t="shared" si="37"/>
        <v/>
      </c>
      <c r="AV91" s="107"/>
      <c r="AW91" s="163"/>
    </row>
    <row r="92" spans="2:49" x14ac:dyDescent="0.2">
      <c r="B92" s="100" t="str">
        <f t="shared" si="23"/>
        <v/>
      </c>
      <c r="C92" s="184" t="s">
        <v>168</v>
      </c>
      <c r="D92" s="185" t="str">
        <f t="shared" si="34"/>
        <v>EUROISDDS50Y</v>
      </c>
      <c r="E92" s="185" t="e">
        <f>_xll.qlSimpleQuote(D92,,,,Trigger)</f>
        <v>#NUM!</v>
      </c>
      <c r="F92" s="107" t="str">
        <f>IFERROR(_xll.RtGet("DTSIMI1",D92,"ask")/100,"")</f>
        <v/>
      </c>
      <c r="G92" s="107" t="e">
        <f>_xll.qlSimpleQuoteSetValue(E92,F92,Trigger)</f>
        <v>#VALUE!</v>
      </c>
      <c r="I92" s="184" t="str">
        <f t="shared" si="24"/>
        <v>SW</v>
      </c>
      <c r="J92" s="185" t="s">
        <v>168</v>
      </c>
      <c r="K92" s="185" t="str">
        <f t="shared" si="38"/>
        <v>EURYC1M_AB1E_50Y</v>
      </c>
      <c r="L92" s="107" t="e">
        <f>_xll.qlSimpleQuote(K92,,,,Trigger)</f>
        <v>#NUM!</v>
      </c>
      <c r="M92" s="107" t="str">
        <f>IFERROR(_xll.RtGet("DTSIMI1",K92,"ASK")/100,"")</f>
        <v/>
      </c>
      <c r="N92" s="186" t="e">
        <f>_xll.qlSimpleQuoteSetValue(L92,M92,Trigger)</f>
        <v>#VALUE!</v>
      </c>
      <c r="O92" s="89"/>
      <c r="P92" s="184" t="str">
        <f t="shared" si="25"/>
        <v>SW</v>
      </c>
      <c r="Q92" s="185" t="s">
        <v>168</v>
      </c>
      <c r="R92" s="185" t="str">
        <f t="shared" si="39"/>
        <v>EUR_CURVE_3M_50Y</v>
      </c>
      <c r="S92" s="107" t="e">
        <f>_xll.qlSimpleQuote(R92,,,,Trigger)</f>
        <v>#NUM!</v>
      </c>
      <c r="T92" s="107" t="str">
        <f>IFERROR(_xll.RtGet("DTSIMI1",R92,$T$3)/100,"")</f>
        <v/>
      </c>
      <c r="U92" s="107" t="str">
        <f>IFERROR(_xll.RtGet("DTSIMI1",R92,$U$3)/100,"")</f>
        <v/>
      </c>
      <c r="V92" s="107" t="str">
        <f t="shared" si="35"/>
        <v/>
      </c>
      <c r="W92" s="186" t="e">
        <f>_xll.qlSimpleQuoteSetValue(S92,V92,Trigger)</f>
        <v>#VALUE!</v>
      </c>
      <c r="X92" s="80"/>
      <c r="Y92" s="184" t="str">
        <f t="shared" si="26"/>
        <v>SW</v>
      </c>
      <c r="Z92" s="185" t="s">
        <v>168</v>
      </c>
      <c r="AA92" s="185" t="str">
        <f t="shared" si="40"/>
        <v>EURAB6R50Y=</v>
      </c>
      <c r="AB92" s="107" t="e">
        <f>_xll.qlSimpleQuote(AA92,,,,Trigger)</f>
        <v>#NUM!</v>
      </c>
      <c r="AC92" s="107" t="str">
        <f>IFERROR(_xll.RtGet("DTSIMI1",AA92,$AC$3)/100,"")</f>
        <v/>
      </c>
      <c r="AD92" s="107" t="str">
        <f>IFERROR(_xll.RtGet("DTSIMI1",AA92,$AD$3)/100,"")</f>
        <v/>
      </c>
      <c r="AE92" s="107" t="str">
        <f t="shared" si="36"/>
        <v/>
      </c>
      <c r="AF92" s="107" t="e">
        <f>_xll.qlSimpleQuoteSetValue(AB92,AE92,Trigger)</f>
        <v>#VALUE!</v>
      </c>
      <c r="AG92" s="89"/>
      <c r="AH92" s="184" t="str">
        <f t="shared" si="33"/>
        <v>SW</v>
      </c>
      <c r="AI92" s="185" t="s">
        <v>168</v>
      </c>
      <c r="AJ92" s="185" t="str">
        <f t="shared" si="41"/>
        <v>EUR_CURVE_12M_50Y</v>
      </c>
      <c r="AK92" s="107" t="e">
        <f>_xll.qlSimpleQuote(AJ92,,,,Trigger)</f>
        <v>#NUM!</v>
      </c>
      <c r="AL92" s="107" t="str">
        <f>IFERROR(_xll.RtGet("DTSIMI1",AJ92,"ASK")/100,"")</f>
        <v/>
      </c>
      <c r="AM92" s="186" t="e">
        <f>_xll.qlSimpleQuoteSetValue(AK92,AL92,Trigger)</f>
        <v>#VALUE!</v>
      </c>
      <c r="AO92" s="184" t="str">
        <f t="shared" si="22"/>
        <v>SW</v>
      </c>
      <c r="AP92" s="185" t="s">
        <v>168</v>
      </c>
      <c r="AQ92" s="185" t="str">
        <f t="shared" si="32"/>
        <v>EURAB6R50Y=</v>
      </c>
      <c r="AR92" s="107" t="e">
        <f t="shared" si="27"/>
        <v>#NUM!</v>
      </c>
      <c r="AS92" s="107" t="str">
        <f>IFERROR(_xll.RtGet("DTSIMI1",AQ92,$AC$3)/100,"")</f>
        <v/>
      </c>
      <c r="AT92" s="107" t="str">
        <f>IFERROR(_xll.RtGet("DTSIMI1",AQ92,$AD$3)/100,"")</f>
        <v/>
      </c>
      <c r="AU92" s="107" t="str">
        <f t="shared" si="37"/>
        <v/>
      </c>
      <c r="AV92" s="107"/>
      <c r="AW92" s="163"/>
    </row>
    <row r="93" spans="2:49" outlineLevel="1" x14ac:dyDescent="0.2">
      <c r="B93" s="100" t="str">
        <f t="shared" si="23"/>
        <v/>
      </c>
      <c r="C93" s="184" t="s">
        <v>183</v>
      </c>
      <c r="D93" s="185" t="str">
        <f t="shared" ref="D93:D102" si="42">Currency&amp;"OISDDS"&amp;C93</f>
        <v>EUROISDDS51Y</v>
      </c>
      <c r="E93" s="185" t="e">
        <f>_xll.qlSimpleQuote(D93,,,,Trigger)</f>
        <v>#NUM!</v>
      </c>
      <c r="F93" s="107" t="str">
        <f>IFERROR(_xll.RtGet("DTSIMI1",D93,"ask")/100,"")</f>
        <v/>
      </c>
      <c r="G93" s="107" t="e">
        <f>_xll.qlSimpleQuoteSetValue(E93,F93,Trigger)</f>
        <v>#VALUE!</v>
      </c>
      <c r="I93" s="184" t="str">
        <f t="shared" ref="I93:I102" si="43">IF(ISBLANK(J93),"","SW")</f>
        <v>SW</v>
      </c>
      <c r="J93" s="185" t="s">
        <v>183</v>
      </c>
      <c r="K93" s="185" t="str">
        <f t="shared" si="38"/>
        <v>EURYC1M_AB1E_51Y</v>
      </c>
      <c r="L93" s="107" t="e">
        <f>_xll.qlSimpleQuote(K93,,,,Trigger)</f>
        <v>#NUM!</v>
      </c>
      <c r="M93" s="107" t="str">
        <f>IFERROR(_xll.RtGet("DTSIMI1",K93,"ASK")/100,"")</f>
        <v/>
      </c>
      <c r="N93" s="186" t="e">
        <f>_xll.qlSimpleQuoteSetValue(L93,M93,Trigger)</f>
        <v>#VALUE!</v>
      </c>
      <c r="O93" s="89"/>
      <c r="P93" s="184"/>
      <c r="Q93" s="185" t="s">
        <v>183</v>
      </c>
      <c r="R93" s="185" t="str">
        <f t="shared" si="39"/>
        <v>EUR_CURVE_3M_51Y</v>
      </c>
      <c r="S93" s="107" t="e">
        <f>_xll.qlSimpleQuote(R93,,,,Trigger)</f>
        <v>#NUM!</v>
      </c>
      <c r="T93" s="107" t="str">
        <f>IFERROR(_xll.RtGet("DTSIMI1",R93,$T$3)/100,"")</f>
        <v/>
      </c>
      <c r="U93" s="107" t="str">
        <f>IFERROR(_xll.RtGet("DTSIMI1",R93,$U$3)/100,"")</f>
        <v/>
      </c>
      <c r="V93" s="107" t="str">
        <f t="shared" si="35"/>
        <v/>
      </c>
      <c r="W93" s="186" t="e">
        <f>_xll.qlSimpleQuoteSetValue(S93,V93,Trigger)</f>
        <v>#VALUE!</v>
      </c>
      <c r="X93" s="80"/>
      <c r="Y93" s="184"/>
      <c r="Z93" s="185" t="s">
        <v>183</v>
      </c>
      <c r="AA93" s="185" t="str">
        <f t="shared" si="40"/>
        <v>EURAB6R51Y=</v>
      </c>
      <c r="AB93" s="107" t="e">
        <f>_xll.qlSimpleQuote(AA93,,,,Trigger)</f>
        <v>#NUM!</v>
      </c>
      <c r="AC93" s="107" t="str">
        <f>IFERROR(_xll.RtGet("DTSIMI1",AA93,$AC$3)/100,"")</f>
        <v/>
      </c>
      <c r="AD93" s="107" t="str">
        <f>IFERROR(_xll.RtGet("DTSIMI1",AA93,$AD$3)/100,"")</f>
        <v/>
      </c>
      <c r="AE93" s="107" t="str">
        <f t="shared" si="36"/>
        <v/>
      </c>
      <c r="AF93" s="107"/>
      <c r="AG93" s="89"/>
      <c r="AH93" s="184"/>
      <c r="AI93" s="185" t="s">
        <v>183</v>
      </c>
      <c r="AJ93" s="185" t="str">
        <f t="shared" si="41"/>
        <v>EUR_CURVE_12M_51Y</v>
      </c>
      <c r="AK93" s="107" t="e">
        <f>_xll.qlSimpleQuote(AJ93,,,,Trigger)</f>
        <v>#NUM!</v>
      </c>
      <c r="AL93" s="107" t="str">
        <f>IFERROR(_xll.RtGet("DTSIMI1",AJ93,"ASK")/100,"")</f>
        <v/>
      </c>
      <c r="AM93" s="186" t="e">
        <f>_xll.qlSimpleQuoteSetValue(AK93,AL93,Trigger)</f>
        <v>#VALUE!</v>
      </c>
      <c r="AO93" s="184"/>
      <c r="AP93" s="185" t="s">
        <v>183</v>
      </c>
      <c r="AQ93" s="185" t="str">
        <f t="shared" si="32"/>
        <v>EURAB6R51Y=</v>
      </c>
      <c r="AR93" s="107" t="e">
        <f t="shared" si="27"/>
        <v>#NUM!</v>
      </c>
      <c r="AS93" s="107" t="str">
        <f>IFERROR(_xll.RtGet("DTSIMI1",AQ93,$AC$3)/100,"")</f>
        <v/>
      </c>
      <c r="AT93" s="107" t="str">
        <f>IFERROR(_xll.RtGet("DTSIMI1",AQ93,$AD$3)/100,"")</f>
        <v/>
      </c>
      <c r="AU93" s="107" t="str">
        <f t="shared" si="37"/>
        <v/>
      </c>
      <c r="AV93" s="107"/>
      <c r="AW93" s="163"/>
    </row>
    <row r="94" spans="2:49" outlineLevel="1" x14ac:dyDescent="0.2">
      <c r="B94" s="100" t="str">
        <f t="shared" ref="B94:B102" si="44">IF(F94="","","Dp")</f>
        <v/>
      </c>
      <c r="C94" s="184" t="s">
        <v>184</v>
      </c>
      <c r="D94" s="185" t="str">
        <f t="shared" si="42"/>
        <v>EUROISDDS52Y</v>
      </c>
      <c r="E94" s="185" t="e">
        <f>_xll.qlSimpleQuote(D94,,,,Trigger)</f>
        <v>#NUM!</v>
      </c>
      <c r="F94" s="107" t="str">
        <f>IFERROR(_xll.RtGet("DTSIMI1",D94,"ask")/100,"")</f>
        <v/>
      </c>
      <c r="G94" s="107" t="e">
        <f>_xll.qlSimpleQuoteSetValue(E94,F94,Trigger)</f>
        <v>#VALUE!</v>
      </c>
      <c r="I94" s="184" t="str">
        <f t="shared" si="43"/>
        <v>SW</v>
      </c>
      <c r="J94" s="185" t="s">
        <v>184</v>
      </c>
      <c r="K94" s="185" t="str">
        <f t="shared" si="38"/>
        <v>EURYC1M_AB1E_52Y</v>
      </c>
      <c r="L94" s="107" t="e">
        <f>_xll.qlSimpleQuote(K94,,,,Trigger)</f>
        <v>#NUM!</v>
      </c>
      <c r="M94" s="107" t="str">
        <f>IFERROR(_xll.RtGet("DTSIMI1",K94,"ASK")/100,"")</f>
        <v/>
      </c>
      <c r="N94" s="186" t="e">
        <f>_xll.qlSimpleQuoteSetValue(L94,M94,Trigger)</f>
        <v>#VALUE!</v>
      </c>
      <c r="O94" s="89"/>
      <c r="P94" s="184"/>
      <c r="Q94" s="185" t="s">
        <v>184</v>
      </c>
      <c r="R94" s="185" t="str">
        <f t="shared" si="39"/>
        <v>EUR_CURVE_3M_52Y</v>
      </c>
      <c r="S94" s="107" t="e">
        <f>_xll.qlSimpleQuote(R94,,,,Trigger)</f>
        <v>#NUM!</v>
      </c>
      <c r="T94" s="107" t="str">
        <f>IFERROR(_xll.RtGet("DTSIMI1",R94,$T$3)/100,"")</f>
        <v/>
      </c>
      <c r="U94" s="107" t="str">
        <f>IFERROR(_xll.RtGet("DTSIMI1",R94,$U$3)/100,"")</f>
        <v/>
      </c>
      <c r="V94" s="107" t="str">
        <f t="shared" si="35"/>
        <v/>
      </c>
      <c r="W94" s="186" t="e">
        <f>_xll.qlSimpleQuoteSetValue(S94,V94,Trigger)</f>
        <v>#VALUE!</v>
      </c>
      <c r="X94" s="80"/>
      <c r="Y94" s="184"/>
      <c r="Z94" s="185" t="s">
        <v>184</v>
      </c>
      <c r="AA94" s="185" t="str">
        <f t="shared" si="40"/>
        <v>EURAB6R52Y=</v>
      </c>
      <c r="AB94" s="107" t="e">
        <f>_xll.qlSimpleQuote(AA94,,,,Trigger)</f>
        <v>#NUM!</v>
      </c>
      <c r="AC94" s="107" t="str">
        <f>IFERROR(_xll.RtGet("DTSIMI1",AA94,$AC$3)/100,"")</f>
        <v/>
      </c>
      <c r="AD94" s="107" t="str">
        <f>IFERROR(_xll.RtGet("DTSIMI1",AA94,$AD$3)/100,"")</f>
        <v/>
      </c>
      <c r="AE94" s="107" t="str">
        <f t="shared" si="36"/>
        <v/>
      </c>
      <c r="AF94" s="107"/>
      <c r="AG94" s="89"/>
      <c r="AH94" s="184"/>
      <c r="AI94" s="185" t="s">
        <v>184</v>
      </c>
      <c r="AJ94" s="185" t="str">
        <f t="shared" si="41"/>
        <v>EUR_CURVE_12M_52Y</v>
      </c>
      <c r="AK94" s="107" t="e">
        <f>_xll.qlSimpleQuote(AJ94,,,,Trigger)</f>
        <v>#NUM!</v>
      </c>
      <c r="AL94" s="107" t="str">
        <f>IFERROR(_xll.RtGet("DTSIMI1",AJ94,"ASK")/100,"")</f>
        <v/>
      </c>
      <c r="AM94" s="186" t="e">
        <f>_xll.qlSimpleQuoteSetValue(AK94,AL94,Trigger)</f>
        <v>#VALUE!</v>
      </c>
      <c r="AO94" s="184"/>
      <c r="AP94" s="185" t="s">
        <v>184</v>
      </c>
      <c r="AQ94" s="185" t="str">
        <f t="shared" si="32"/>
        <v>EURAB6R52Y=</v>
      </c>
      <c r="AR94" s="107" t="e">
        <f t="shared" ref="AR94:AR102" si="45">AB94</f>
        <v>#NUM!</v>
      </c>
      <c r="AS94" s="107" t="str">
        <f>IFERROR(_xll.RtGet("DTSIMI1",AQ94,$AC$3)/100,"")</f>
        <v/>
      </c>
      <c r="AT94" s="107" t="str">
        <f>IFERROR(_xll.RtGet("DTSIMI1",AQ94,$AD$3)/100,"")</f>
        <v/>
      </c>
      <c r="AU94" s="107" t="str">
        <f t="shared" si="37"/>
        <v/>
      </c>
      <c r="AV94" s="107"/>
      <c r="AW94" s="163"/>
    </row>
    <row r="95" spans="2:49" outlineLevel="1" x14ac:dyDescent="0.2">
      <c r="B95" s="100" t="str">
        <f t="shared" si="44"/>
        <v/>
      </c>
      <c r="C95" s="184" t="s">
        <v>185</v>
      </c>
      <c r="D95" s="185" t="str">
        <f t="shared" si="42"/>
        <v>EUROISDDS53Y</v>
      </c>
      <c r="E95" s="185" t="e">
        <f>_xll.qlSimpleQuote(D95,,,,Trigger)</f>
        <v>#NUM!</v>
      </c>
      <c r="F95" s="107" t="str">
        <f>IFERROR(_xll.RtGet("DTSIMI1",D95,"ask")/100,"")</f>
        <v/>
      </c>
      <c r="G95" s="107" t="e">
        <f>_xll.qlSimpleQuoteSetValue(E95,F95,Trigger)</f>
        <v>#VALUE!</v>
      </c>
      <c r="I95" s="184" t="str">
        <f t="shared" si="43"/>
        <v>SW</v>
      </c>
      <c r="J95" s="185" t="s">
        <v>185</v>
      </c>
      <c r="K95" s="185" t="str">
        <f t="shared" si="38"/>
        <v>EURYC1M_AB1E_53Y</v>
      </c>
      <c r="L95" s="107" t="e">
        <f>_xll.qlSimpleQuote(K95,,,,Trigger)</f>
        <v>#NUM!</v>
      </c>
      <c r="M95" s="107" t="str">
        <f>IFERROR(_xll.RtGet("DTSIMI1",K95,"ASK")/100,"")</f>
        <v/>
      </c>
      <c r="N95" s="186" t="e">
        <f>_xll.qlSimpleQuoteSetValue(L95,M95,Trigger)</f>
        <v>#VALUE!</v>
      </c>
      <c r="O95" s="89"/>
      <c r="P95" s="184"/>
      <c r="Q95" s="185" t="s">
        <v>185</v>
      </c>
      <c r="R95" s="185" t="str">
        <f t="shared" si="39"/>
        <v>EUR_CURVE_3M_53Y</v>
      </c>
      <c r="S95" s="107" t="e">
        <f>_xll.qlSimpleQuote(R95,,,,Trigger)</f>
        <v>#NUM!</v>
      </c>
      <c r="T95" s="107" t="str">
        <f>IFERROR(_xll.RtGet("DTSIMI1",R95,$T$3)/100,"")</f>
        <v/>
      </c>
      <c r="U95" s="107" t="str">
        <f>IFERROR(_xll.RtGet("DTSIMI1",R95,$U$3)/100,"")</f>
        <v/>
      </c>
      <c r="V95" s="107" t="str">
        <f t="shared" si="35"/>
        <v/>
      </c>
      <c r="W95" s="186" t="e">
        <f>_xll.qlSimpleQuoteSetValue(S95,V95,Trigger)</f>
        <v>#VALUE!</v>
      </c>
      <c r="X95" s="80"/>
      <c r="Y95" s="184"/>
      <c r="Z95" s="185" t="s">
        <v>185</v>
      </c>
      <c r="AA95" s="185" t="str">
        <f t="shared" si="40"/>
        <v>EURAB6R53Y=</v>
      </c>
      <c r="AB95" s="107" t="e">
        <f>_xll.qlSimpleQuote(AA95,,,,Trigger)</f>
        <v>#NUM!</v>
      </c>
      <c r="AC95" s="107" t="str">
        <f>IFERROR(_xll.RtGet("DTSIMI1",AA95,$AC$3)/100,"")</f>
        <v/>
      </c>
      <c r="AD95" s="107" t="str">
        <f>IFERROR(_xll.RtGet("DTSIMI1",AA95,$AD$3)/100,"")</f>
        <v/>
      </c>
      <c r="AE95" s="107" t="str">
        <f t="shared" si="36"/>
        <v/>
      </c>
      <c r="AF95" s="107"/>
      <c r="AG95" s="89"/>
      <c r="AH95" s="184"/>
      <c r="AI95" s="185" t="s">
        <v>185</v>
      </c>
      <c r="AJ95" s="185" t="str">
        <f t="shared" si="41"/>
        <v>EUR_CURVE_12M_53Y</v>
      </c>
      <c r="AK95" s="107" t="e">
        <f>_xll.qlSimpleQuote(AJ95,,,,Trigger)</f>
        <v>#NUM!</v>
      </c>
      <c r="AL95" s="107" t="str">
        <f>IFERROR(_xll.RtGet("DTSIMI1",AJ95,"ASK")/100,"")</f>
        <v/>
      </c>
      <c r="AM95" s="186" t="e">
        <f>_xll.qlSimpleQuoteSetValue(AK95,AL95,Trigger)</f>
        <v>#VALUE!</v>
      </c>
      <c r="AO95" s="184"/>
      <c r="AP95" s="185" t="s">
        <v>185</v>
      </c>
      <c r="AQ95" s="185" t="str">
        <f t="shared" si="32"/>
        <v>EURAB6R53Y=</v>
      </c>
      <c r="AR95" s="107" t="e">
        <f t="shared" si="45"/>
        <v>#NUM!</v>
      </c>
      <c r="AS95" s="107" t="str">
        <f>IFERROR(_xll.RtGet("DTSIMI1",AQ95,$AC$3)/100,"")</f>
        <v/>
      </c>
      <c r="AT95" s="107" t="str">
        <f>IFERROR(_xll.RtGet("DTSIMI1",AQ95,$AD$3)/100,"")</f>
        <v/>
      </c>
      <c r="AU95" s="107" t="str">
        <f t="shared" si="37"/>
        <v/>
      </c>
      <c r="AV95" s="107"/>
      <c r="AW95" s="163"/>
    </row>
    <row r="96" spans="2:49" outlineLevel="1" x14ac:dyDescent="0.2">
      <c r="B96" s="100" t="str">
        <f t="shared" si="44"/>
        <v/>
      </c>
      <c r="C96" s="184" t="s">
        <v>186</v>
      </c>
      <c r="D96" s="185" t="str">
        <f t="shared" si="42"/>
        <v>EUROISDDS54Y</v>
      </c>
      <c r="E96" s="185" t="e">
        <f>_xll.qlSimpleQuote(D96,,,,Trigger)</f>
        <v>#NUM!</v>
      </c>
      <c r="F96" s="107" t="str">
        <f>IFERROR(_xll.RtGet("DTSIMI1",D96,"ask")/100,"")</f>
        <v/>
      </c>
      <c r="G96" s="107" t="e">
        <f>_xll.qlSimpleQuoteSetValue(E96,F96,Trigger)</f>
        <v>#VALUE!</v>
      </c>
      <c r="I96" s="184" t="str">
        <f t="shared" si="43"/>
        <v>SW</v>
      </c>
      <c r="J96" s="185" t="s">
        <v>186</v>
      </c>
      <c r="K96" s="185" t="str">
        <f t="shared" si="38"/>
        <v>EURYC1M_AB1E_54Y</v>
      </c>
      <c r="L96" s="107" t="e">
        <f>_xll.qlSimpleQuote(K96,,,,Trigger)</f>
        <v>#NUM!</v>
      </c>
      <c r="M96" s="107" t="str">
        <f>IFERROR(_xll.RtGet("DTSIMI1",K96,"ASK")/100,"")</f>
        <v/>
      </c>
      <c r="N96" s="186" t="e">
        <f>_xll.qlSimpleQuoteSetValue(L96,M96,Trigger)</f>
        <v>#VALUE!</v>
      </c>
      <c r="O96" s="89"/>
      <c r="P96" s="184"/>
      <c r="Q96" s="185" t="s">
        <v>186</v>
      </c>
      <c r="R96" s="185" t="str">
        <f t="shared" si="39"/>
        <v>EUR_CURVE_3M_54Y</v>
      </c>
      <c r="S96" s="107" t="e">
        <f>_xll.qlSimpleQuote(R96,,,,Trigger)</f>
        <v>#NUM!</v>
      </c>
      <c r="T96" s="107" t="str">
        <f>IFERROR(_xll.RtGet("DTSIMI1",R96,$T$3)/100,"")</f>
        <v/>
      </c>
      <c r="U96" s="107" t="str">
        <f>IFERROR(_xll.RtGet("DTSIMI1",R96,$U$3)/100,"")</f>
        <v/>
      </c>
      <c r="V96" s="107" t="str">
        <f t="shared" si="35"/>
        <v/>
      </c>
      <c r="W96" s="186" t="e">
        <f>_xll.qlSimpleQuoteSetValue(S96,V96,Trigger)</f>
        <v>#VALUE!</v>
      </c>
      <c r="X96" s="80"/>
      <c r="Y96" s="184"/>
      <c r="Z96" s="185" t="s">
        <v>186</v>
      </c>
      <c r="AA96" s="185" t="str">
        <f t="shared" si="40"/>
        <v>EURAB6R54Y=</v>
      </c>
      <c r="AB96" s="107" t="e">
        <f>_xll.qlSimpleQuote(AA96,,,,Trigger)</f>
        <v>#NUM!</v>
      </c>
      <c r="AC96" s="107" t="str">
        <f>IFERROR(_xll.RtGet("DTSIMI1",AA96,$AC$3)/100,"")</f>
        <v/>
      </c>
      <c r="AD96" s="107" t="str">
        <f>IFERROR(_xll.RtGet("DTSIMI1",AA96,$AD$3)/100,"")</f>
        <v/>
      </c>
      <c r="AE96" s="107" t="str">
        <f t="shared" si="36"/>
        <v/>
      </c>
      <c r="AF96" s="107"/>
      <c r="AG96" s="89"/>
      <c r="AH96" s="184"/>
      <c r="AI96" s="185" t="s">
        <v>186</v>
      </c>
      <c r="AJ96" s="185" t="str">
        <f t="shared" si="41"/>
        <v>EUR_CURVE_12M_54Y</v>
      </c>
      <c r="AK96" s="107" t="e">
        <f>_xll.qlSimpleQuote(AJ96,,,,Trigger)</f>
        <v>#NUM!</v>
      </c>
      <c r="AL96" s="107" t="str">
        <f>IFERROR(_xll.RtGet("DTSIMI1",AJ96,"ASK")/100,"")</f>
        <v/>
      </c>
      <c r="AM96" s="186" t="e">
        <f>_xll.qlSimpleQuoteSetValue(AK96,AL96,Trigger)</f>
        <v>#VALUE!</v>
      </c>
      <c r="AO96" s="184"/>
      <c r="AP96" s="185" t="s">
        <v>186</v>
      </c>
      <c r="AQ96" s="185" t="str">
        <f t="shared" si="32"/>
        <v>EURAB6R54Y=</v>
      </c>
      <c r="AR96" s="107" t="e">
        <f t="shared" si="45"/>
        <v>#NUM!</v>
      </c>
      <c r="AS96" s="107" t="str">
        <f>IFERROR(_xll.RtGet("DTSIMI1",AQ96,$AC$3)/100,"")</f>
        <v/>
      </c>
      <c r="AT96" s="107" t="str">
        <f>IFERROR(_xll.RtGet("DTSIMI1",AQ96,$AD$3)/100,"")</f>
        <v/>
      </c>
      <c r="AU96" s="107" t="str">
        <f t="shared" si="37"/>
        <v/>
      </c>
      <c r="AV96" s="107"/>
      <c r="AW96" s="163"/>
    </row>
    <row r="97" spans="2:49" outlineLevel="1" x14ac:dyDescent="0.2">
      <c r="B97" s="100" t="str">
        <f t="shared" si="44"/>
        <v/>
      </c>
      <c r="C97" s="184" t="s">
        <v>187</v>
      </c>
      <c r="D97" s="185" t="str">
        <f t="shared" si="42"/>
        <v>EUROISDDS55Y</v>
      </c>
      <c r="E97" s="185" t="e">
        <f>_xll.qlSimpleQuote(D97,,,,Trigger)</f>
        <v>#NUM!</v>
      </c>
      <c r="F97" s="107" t="str">
        <f>IFERROR(_xll.RtGet("DTSIMI1",D97,"ask")/100,"")</f>
        <v/>
      </c>
      <c r="G97" s="107" t="e">
        <f>_xll.qlSimpleQuoteSetValue(E97,F97,Trigger)</f>
        <v>#VALUE!</v>
      </c>
      <c r="I97" s="184" t="str">
        <f t="shared" si="43"/>
        <v>SW</v>
      </c>
      <c r="J97" s="185" t="s">
        <v>187</v>
      </c>
      <c r="K97" s="185" t="str">
        <f t="shared" si="38"/>
        <v>EURYC1M_AB1E_55Y</v>
      </c>
      <c r="L97" s="107" t="e">
        <f>_xll.qlSimpleQuote(K97,,,,Trigger)</f>
        <v>#NUM!</v>
      </c>
      <c r="M97" s="107" t="str">
        <f>IFERROR(_xll.RtGet("DTSIMI1",K97,"ASK")/100,"")</f>
        <v/>
      </c>
      <c r="N97" s="186" t="e">
        <f>_xll.qlSimpleQuoteSetValue(L97,M97,Trigger)</f>
        <v>#VALUE!</v>
      </c>
      <c r="O97" s="89"/>
      <c r="P97" s="184"/>
      <c r="Q97" s="185" t="s">
        <v>187</v>
      </c>
      <c r="R97" s="185" t="str">
        <f t="shared" si="39"/>
        <v>EUR_CURVE_3M_55Y</v>
      </c>
      <c r="S97" s="107" t="e">
        <f>_xll.qlSimpleQuote(R97,,,,Trigger)</f>
        <v>#NUM!</v>
      </c>
      <c r="T97" s="107" t="str">
        <f>IFERROR(_xll.RtGet("DTSIMI1",R97,$T$3)/100,"")</f>
        <v/>
      </c>
      <c r="U97" s="107" t="str">
        <f>IFERROR(_xll.RtGet("DTSIMI1",R97,$U$3)/100,"")</f>
        <v/>
      </c>
      <c r="V97" s="107" t="str">
        <f t="shared" si="35"/>
        <v/>
      </c>
      <c r="W97" s="186" t="e">
        <f>_xll.qlSimpleQuoteSetValue(S97,V97,Trigger)</f>
        <v>#VALUE!</v>
      </c>
      <c r="X97" s="80"/>
      <c r="Y97" s="184"/>
      <c r="Z97" s="185" t="s">
        <v>187</v>
      </c>
      <c r="AA97" s="185" t="str">
        <f t="shared" si="40"/>
        <v>EURAB6R55Y=</v>
      </c>
      <c r="AB97" s="107" t="e">
        <f>_xll.qlSimpleQuote(AA97,,,,Trigger)</f>
        <v>#NUM!</v>
      </c>
      <c r="AC97" s="107" t="str">
        <f>IFERROR(_xll.RtGet("DTSIMI1",AA97,$AC$3)/100,"")</f>
        <v/>
      </c>
      <c r="AD97" s="107" t="str">
        <f>IFERROR(_xll.RtGet("DTSIMI1",AA97,$AD$3)/100,"")</f>
        <v/>
      </c>
      <c r="AE97" s="107" t="str">
        <f t="shared" si="36"/>
        <v/>
      </c>
      <c r="AF97" s="107"/>
      <c r="AG97" s="89"/>
      <c r="AH97" s="184"/>
      <c r="AI97" s="185" t="s">
        <v>187</v>
      </c>
      <c r="AJ97" s="185" t="str">
        <f t="shared" si="41"/>
        <v>EUR_CURVE_12M_55Y</v>
      </c>
      <c r="AK97" s="107" t="e">
        <f>_xll.qlSimpleQuote(AJ97,,,,Trigger)</f>
        <v>#NUM!</v>
      </c>
      <c r="AL97" s="107" t="str">
        <f>IFERROR(_xll.RtGet("DTSIMI1",AJ97,"ASK")/100,"")</f>
        <v/>
      </c>
      <c r="AM97" s="186" t="e">
        <f>_xll.qlSimpleQuoteSetValue(AK97,AL97,Trigger)</f>
        <v>#VALUE!</v>
      </c>
      <c r="AO97" s="184"/>
      <c r="AP97" s="185" t="s">
        <v>187</v>
      </c>
      <c r="AQ97" s="185" t="str">
        <f t="shared" si="32"/>
        <v>EURAB6R55Y=</v>
      </c>
      <c r="AR97" s="107" t="e">
        <f t="shared" si="45"/>
        <v>#NUM!</v>
      </c>
      <c r="AS97" s="107" t="str">
        <f>IFERROR(_xll.RtGet("DTSIMI1",AQ97,$AC$3)/100,"")</f>
        <v/>
      </c>
      <c r="AT97" s="107" t="str">
        <f>IFERROR(_xll.RtGet("DTSIMI1",AQ97,$AD$3)/100,"")</f>
        <v/>
      </c>
      <c r="AU97" s="107" t="str">
        <f t="shared" si="37"/>
        <v/>
      </c>
      <c r="AV97" s="107"/>
      <c r="AW97" s="163"/>
    </row>
    <row r="98" spans="2:49" outlineLevel="1" x14ac:dyDescent="0.2">
      <c r="B98" s="100" t="str">
        <f t="shared" si="44"/>
        <v/>
      </c>
      <c r="C98" s="184" t="s">
        <v>188</v>
      </c>
      <c r="D98" s="185" t="str">
        <f t="shared" si="42"/>
        <v>EUROISDDS56Y</v>
      </c>
      <c r="E98" s="185" t="e">
        <f>_xll.qlSimpleQuote(D98,,,,Trigger)</f>
        <v>#NUM!</v>
      </c>
      <c r="F98" s="107" t="str">
        <f>IFERROR(_xll.RtGet("DTSIMI1",D98,"ask")/100,"")</f>
        <v/>
      </c>
      <c r="G98" s="107" t="e">
        <f>_xll.qlSimpleQuoteSetValue(E98,F98,Trigger)</f>
        <v>#VALUE!</v>
      </c>
      <c r="I98" s="184" t="str">
        <f t="shared" si="43"/>
        <v>SW</v>
      </c>
      <c r="J98" s="185" t="s">
        <v>188</v>
      </c>
      <c r="K98" s="185" t="str">
        <f t="shared" si="38"/>
        <v>EURYC1M_AB1E_56Y</v>
      </c>
      <c r="L98" s="107" t="e">
        <f>_xll.qlSimpleQuote(K98,,,,Trigger)</f>
        <v>#NUM!</v>
      </c>
      <c r="M98" s="107" t="str">
        <f>IFERROR(_xll.RtGet("DTSIMI1",K98,"ASK")/100,"")</f>
        <v/>
      </c>
      <c r="N98" s="186" t="e">
        <f>_xll.qlSimpleQuoteSetValue(L98,M98,Trigger)</f>
        <v>#VALUE!</v>
      </c>
      <c r="O98" s="89"/>
      <c r="P98" s="184"/>
      <c r="Q98" s="185" t="s">
        <v>188</v>
      </c>
      <c r="R98" s="185" t="str">
        <f t="shared" si="39"/>
        <v>EUR_CURVE_3M_56Y</v>
      </c>
      <c r="S98" s="107" t="e">
        <f>_xll.qlSimpleQuote(R98,,,,Trigger)</f>
        <v>#NUM!</v>
      </c>
      <c r="T98" s="107" t="str">
        <f>IFERROR(_xll.RtGet("DTSIMI1",R98,$T$3)/100,"")</f>
        <v/>
      </c>
      <c r="U98" s="107" t="str">
        <f>IFERROR(_xll.RtGet("DTSIMI1",R98,$U$3)/100,"")</f>
        <v/>
      </c>
      <c r="V98" s="107" t="str">
        <f t="shared" si="35"/>
        <v/>
      </c>
      <c r="W98" s="186" t="e">
        <f>_xll.qlSimpleQuoteSetValue(S98,V98,Trigger)</f>
        <v>#VALUE!</v>
      </c>
      <c r="X98" s="80"/>
      <c r="Y98" s="184"/>
      <c r="Z98" s="185" t="s">
        <v>188</v>
      </c>
      <c r="AA98" s="185" t="str">
        <f t="shared" si="40"/>
        <v>EURAB6R56Y=</v>
      </c>
      <c r="AB98" s="107" t="e">
        <f>_xll.qlSimpleQuote(AA98,,,,Trigger)</f>
        <v>#NUM!</v>
      </c>
      <c r="AC98" s="107" t="str">
        <f>IFERROR(_xll.RtGet("DTSIMI1",AA98,$AC$3)/100,"")</f>
        <v/>
      </c>
      <c r="AD98" s="107" t="str">
        <f>IFERROR(_xll.RtGet("DTSIMI1",AA98,$AD$3)/100,"")</f>
        <v/>
      </c>
      <c r="AE98" s="107" t="str">
        <f t="shared" si="36"/>
        <v/>
      </c>
      <c r="AF98" s="107"/>
      <c r="AG98" s="89"/>
      <c r="AH98" s="184"/>
      <c r="AI98" s="185" t="s">
        <v>188</v>
      </c>
      <c r="AJ98" s="185" t="str">
        <f t="shared" si="41"/>
        <v>EUR_CURVE_12M_56Y</v>
      </c>
      <c r="AK98" s="107" t="e">
        <f>_xll.qlSimpleQuote(AJ98,,,,Trigger)</f>
        <v>#NUM!</v>
      </c>
      <c r="AL98" s="107" t="str">
        <f>IFERROR(_xll.RtGet("DTSIMI1",AJ98,"ASK")/100,"")</f>
        <v/>
      </c>
      <c r="AM98" s="186" t="e">
        <f>_xll.qlSimpleQuoteSetValue(AK98,AL98,Trigger)</f>
        <v>#VALUE!</v>
      </c>
      <c r="AO98" s="184"/>
      <c r="AP98" s="185" t="s">
        <v>188</v>
      </c>
      <c r="AQ98" s="185" t="str">
        <f t="shared" si="32"/>
        <v>EURAB6R56Y=</v>
      </c>
      <c r="AR98" s="107" t="e">
        <f t="shared" si="45"/>
        <v>#NUM!</v>
      </c>
      <c r="AS98" s="107" t="str">
        <f>IFERROR(_xll.RtGet("DTSIMI1",AQ98,$AC$3)/100,"")</f>
        <v/>
      </c>
      <c r="AT98" s="107" t="str">
        <f>IFERROR(_xll.RtGet("DTSIMI1",AQ98,$AD$3)/100,"")</f>
        <v/>
      </c>
      <c r="AU98" s="107" t="str">
        <f t="shared" si="37"/>
        <v/>
      </c>
      <c r="AV98" s="107"/>
      <c r="AW98" s="163"/>
    </row>
    <row r="99" spans="2:49" outlineLevel="1" x14ac:dyDescent="0.2">
      <c r="B99" s="100" t="str">
        <f t="shared" si="44"/>
        <v/>
      </c>
      <c r="C99" s="184" t="s">
        <v>189</v>
      </c>
      <c r="D99" s="185" t="str">
        <f t="shared" si="42"/>
        <v>EUROISDDS57Y</v>
      </c>
      <c r="E99" s="185" t="e">
        <f>_xll.qlSimpleQuote(D99,,,,Trigger)</f>
        <v>#NUM!</v>
      </c>
      <c r="F99" s="107" t="str">
        <f>IFERROR(_xll.RtGet("DTSIMI1",D99,"ask")/100,"")</f>
        <v/>
      </c>
      <c r="G99" s="107" t="e">
        <f>_xll.qlSimpleQuoteSetValue(E99,F99,Trigger)</f>
        <v>#VALUE!</v>
      </c>
      <c r="I99" s="184" t="str">
        <f t="shared" si="43"/>
        <v>SW</v>
      </c>
      <c r="J99" s="185" t="s">
        <v>189</v>
      </c>
      <c r="K99" s="185" t="str">
        <f t="shared" si="38"/>
        <v>EURYC1M_AB1E_57Y</v>
      </c>
      <c r="L99" s="107" t="e">
        <f>_xll.qlSimpleQuote(K99,,,,Trigger)</f>
        <v>#NUM!</v>
      </c>
      <c r="M99" s="107" t="str">
        <f>IFERROR(_xll.RtGet("DTSIMI1",K99,"ASK")/100,"")</f>
        <v/>
      </c>
      <c r="N99" s="186" t="e">
        <f>_xll.qlSimpleQuoteSetValue(L99,M99,Trigger)</f>
        <v>#VALUE!</v>
      </c>
      <c r="O99" s="89"/>
      <c r="P99" s="184"/>
      <c r="Q99" s="185" t="s">
        <v>189</v>
      </c>
      <c r="R99" s="185" t="str">
        <f t="shared" si="39"/>
        <v>EUR_CURVE_3M_57Y</v>
      </c>
      <c r="S99" s="107" t="e">
        <f>_xll.qlSimpleQuote(R99,,,,Trigger)</f>
        <v>#NUM!</v>
      </c>
      <c r="T99" s="107" t="str">
        <f>IFERROR(_xll.RtGet("DTSIMI1",R99,$T$3)/100,"")</f>
        <v/>
      </c>
      <c r="U99" s="107" t="str">
        <f>IFERROR(_xll.RtGet("DTSIMI1",R99,$U$3)/100,"")</f>
        <v/>
      </c>
      <c r="V99" s="107" t="str">
        <f t="shared" si="35"/>
        <v/>
      </c>
      <c r="W99" s="186" t="e">
        <f>_xll.qlSimpleQuoteSetValue(S99,V99,Trigger)</f>
        <v>#VALUE!</v>
      </c>
      <c r="X99" s="80"/>
      <c r="Y99" s="184"/>
      <c r="Z99" s="185" t="s">
        <v>189</v>
      </c>
      <c r="AA99" s="185" t="str">
        <f t="shared" si="40"/>
        <v>EURAB6R57Y=</v>
      </c>
      <c r="AB99" s="107" t="e">
        <f>_xll.qlSimpleQuote(AA99,,,,Trigger)</f>
        <v>#NUM!</v>
      </c>
      <c r="AC99" s="107" t="str">
        <f>IFERROR(_xll.RtGet("DTSIMI1",AA99,$AC$3)/100,"")</f>
        <v/>
      </c>
      <c r="AD99" s="107" t="str">
        <f>IFERROR(_xll.RtGet("DTSIMI1",AA99,$AD$3)/100,"")</f>
        <v/>
      </c>
      <c r="AE99" s="107" t="str">
        <f t="shared" si="36"/>
        <v/>
      </c>
      <c r="AF99" s="107"/>
      <c r="AG99" s="89"/>
      <c r="AH99" s="184"/>
      <c r="AI99" s="185" t="s">
        <v>189</v>
      </c>
      <c r="AJ99" s="185" t="str">
        <f t="shared" si="41"/>
        <v>EUR_CURVE_12M_57Y</v>
      </c>
      <c r="AK99" s="107" t="e">
        <f>_xll.qlSimpleQuote(AJ99,,,,Trigger)</f>
        <v>#NUM!</v>
      </c>
      <c r="AL99" s="107" t="str">
        <f>IFERROR(_xll.RtGet("DTSIMI1",AJ99,"ASK")/100,"")</f>
        <v/>
      </c>
      <c r="AM99" s="186" t="e">
        <f>_xll.qlSimpleQuoteSetValue(AK99,AL99,Trigger)</f>
        <v>#VALUE!</v>
      </c>
      <c r="AO99" s="184"/>
      <c r="AP99" s="185" t="s">
        <v>189</v>
      </c>
      <c r="AQ99" s="185" t="str">
        <f t="shared" si="32"/>
        <v>EURAB6R57Y=</v>
      </c>
      <c r="AR99" s="107" t="e">
        <f t="shared" si="45"/>
        <v>#NUM!</v>
      </c>
      <c r="AS99" s="107" t="str">
        <f>IFERROR(_xll.RtGet("DTSIMI1",AQ99,$AC$3)/100,"")</f>
        <v/>
      </c>
      <c r="AT99" s="107" t="str">
        <f>IFERROR(_xll.RtGet("DTSIMI1",AQ99,$AD$3)/100,"")</f>
        <v/>
      </c>
      <c r="AU99" s="107" t="str">
        <f t="shared" si="37"/>
        <v/>
      </c>
      <c r="AV99" s="107"/>
      <c r="AW99" s="163"/>
    </row>
    <row r="100" spans="2:49" outlineLevel="1" x14ac:dyDescent="0.2">
      <c r="B100" s="100" t="str">
        <f t="shared" si="44"/>
        <v/>
      </c>
      <c r="C100" s="184" t="s">
        <v>190</v>
      </c>
      <c r="D100" s="185" t="str">
        <f t="shared" si="42"/>
        <v>EUROISDDS58Y</v>
      </c>
      <c r="E100" s="185" t="e">
        <f>_xll.qlSimpleQuote(D100,,,,Trigger)</f>
        <v>#NUM!</v>
      </c>
      <c r="F100" s="107" t="str">
        <f>IFERROR(_xll.RtGet("DTSIMI1",D100,"ask")/100,"")</f>
        <v/>
      </c>
      <c r="G100" s="107" t="e">
        <f>_xll.qlSimpleQuoteSetValue(E100,F100,Trigger)</f>
        <v>#VALUE!</v>
      </c>
      <c r="I100" s="184" t="str">
        <f t="shared" si="43"/>
        <v>SW</v>
      </c>
      <c r="J100" s="185" t="s">
        <v>190</v>
      </c>
      <c r="K100" s="185" t="str">
        <f t="shared" si="38"/>
        <v>EURYC1M_AB1E_58Y</v>
      </c>
      <c r="L100" s="107" t="e">
        <f>_xll.qlSimpleQuote(K100,,,,Trigger)</f>
        <v>#NUM!</v>
      </c>
      <c r="M100" s="107" t="str">
        <f>IFERROR(_xll.RtGet("DTSIMI1",K100,"ASK")/100,"")</f>
        <v/>
      </c>
      <c r="N100" s="186" t="e">
        <f>_xll.qlSimpleQuoteSetValue(L100,M100,Trigger)</f>
        <v>#VALUE!</v>
      </c>
      <c r="O100" s="89"/>
      <c r="P100" s="184"/>
      <c r="Q100" s="185" t="s">
        <v>190</v>
      </c>
      <c r="R100" s="185" t="str">
        <f t="shared" si="39"/>
        <v>EUR_CURVE_3M_58Y</v>
      </c>
      <c r="S100" s="107" t="e">
        <f>_xll.qlSimpleQuote(R100,,,,Trigger)</f>
        <v>#NUM!</v>
      </c>
      <c r="T100" s="107" t="str">
        <f>IFERROR(_xll.RtGet("DTSIMI1",R100,$T$3)/100,"")</f>
        <v/>
      </c>
      <c r="U100" s="107" t="str">
        <f>IFERROR(_xll.RtGet("DTSIMI1",R100,$U$3)/100,"")</f>
        <v/>
      </c>
      <c r="V100" s="107" t="str">
        <f t="shared" si="35"/>
        <v/>
      </c>
      <c r="W100" s="186" t="e">
        <f>_xll.qlSimpleQuoteSetValue(S100,V100,Trigger)</f>
        <v>#VALUE!</v>
      </c>
      <c r="X100" s="80"/>
      <c r="Y100" s="184"/>
      <c r="Z100" s="185" t="s">
        <v>190</v>
      </c>
      <c r="AA100" s="185" t="str">
        <f t="shared" si="40"/>
        <v>EURAB6R58Y=</v>
      </c>
      <c r="AB100" s="107" t="e">
        <f>_xll.qlSimpleQuote(AA100,,,,Trigger)</f>
        <v>#NUM!</v>
      </c>
      <c r="AC100" s="107" t="str">
        <f>IFERROR(_xll.RtGet("DTSIMI1",AA100,$AC$3)/100,"")</f>
        <v/>
      </c>
      <c r="AD100" s="107" t="str">
        <f>IFERROR(_xll.RtGet("DTSIMI1",AA100,$AD$3)/100,"")</f>
        <v/>
      </c>
      <c r="AE100" s="107" t="str">
        <f t="shared" si="36"/>
        <v/>
      </c>
      <c r="AF100" s="107"/>
      <c r="AG100" s="89"/>
      <c r="AH100" s="184"/>
      <c r="AI100" s="185" t="s">
        <v>190</v>
      </c>
      <c r="AJ100" s="185" t="str">
        <f t="shared" si="41"/>
        <v>EUR_CURVE_12M_58Y</v>
      </c>
      <c r="AK100" s="107" t="e">
        <f>_xll.qlSimpleQuote(AJ100,,,,Trigger)</f>
        <v>#NUM!</v>
      </c>
      <c r="AL100" s="107" t="str">
        <f>IFERROR(_xll.RtGet("DTSIMI1",AJ100,"ASK")/100,"")</f>
        <v/>
      </c>
      <c r="AM100" s="186" t="e">
        <f>_xll.qlSimpleQuoteSetValue(AK100,AL100,Trigger)</f>
        <v>#VALUE!</v>
      </c>
      <c r="AO100" s="184"/>
      <c r="AP100" s="185" t="s">
        <v>190</v>
      </c>
      <c r="AQ100" s="185" t="str">
        <f t="shared" si="32"/>
        <v>EURAB6R58Y=</v>
      </c>
      <c r="AR100" s="107" t="e">
        <f t="shared" si="45"/>
        <v>#NUM!</v>
      </c>
      <c r="AS100" s="107" t="str">
        <f>IFERROR(_xll.RtGet("DTSIMI1",AQ100,$AC$3)/100,"")</f>
        <v/>
      </c>
      <c r="AT100" s="107" t="str">
        <f>IFERROR(_xll.RtGet("DTSIMI1",AQ100,$AD$3)/100,"")</f>
        <v/>
      </c>
      <c r="AU100" s="107" t="str">
        <f t="shared" si="37"/>
        <v/>
      </c>
      <c r="AV100" s="107"/>
      <c r="AW100" s="163"/>
    </row>
    <row r="101" spans="2:49" outlineLevel="1" x14ac:dyDescent="0.2">
      <c r="B101" s="100" t="str">
        <f t="shared" si="44"/>
        <v/>
      </c>
      <c r="C101" s="184" t="s">
        <v>191</v>
      </c>
      <c r="D101" s="185" t="str">
        <f t="shared" si="42"/>
        <v>EUROISDDS59Y</v>
      </c>
      <c r="E101" s="185" t="e">
        <f>_xll.qlSimpleQuote(D101,,,,Trigger)</f>
        <v>#NUM!</v>
      </c>
      <c r="F101" s="107" t="str">
        <f>IFERROR(_xll.RtGet("DTSIMI1",D101,"ask")/100,"")</f>
        <v/>
      </c>
      <c r="G101" s="107" t="e">
        <f>_xll.qlSimpleQuoteSetValue(E101,F101,Trigger)</f>
        <v>#VALUE!</v>
      </c>
      <c r="I101" s="184" t="str">
        <f t="shared" si="43"/>
        <v>SW</v>
      </c>
      <c r="J101" s="185" t="s">
        <v>191</v>
      </c>
      <c r="K101" s="185" t="str">
        <f t="shared" si="38"/>
        <v>EURYC1M_AB1E_59Y</v>
      </c>
      <c r="L101" s="107" t="e">
        <f>_xll.qlSimpleQuote(K101,,,,Trigger)</f>
        <v>#NUM!</v>
      </c>
      <c r="M101" s="107" t="str">
        <f>IFERROR(_xll.RtGet("DTSIMI1",K101,"ASK")/100,"")</f>
        <v/>
      </c>
      <c r="N101" s="186" t="e">
        <f>_xll.qlSimpleQuoteSetValue(L101,M101,Trigger)</f>
        <v>#VALUE!</v>
      </c>
      <c r="O101" s="89"/>
      <c r="P101" s="184"/>
      <c r="Q101" s="185" t="s">
        <v>191</v>
      </c>
      <c r="R101" s="185" t="str">
        <f t="shared" si="39"/>
        <v>EUR_CURVE_3M_59Y</v>
      </c>
      <c r="S101" s="107" t="e">
        <f>_xll.qlSimpleQuote(R101,,,,Trigger)</f>
        <v>#NUM!</v>
      </c>
      <c r="T101" s="107" t="str">
        <f>IFERROR(_xll.RtGet("DTSIMI1",R101,$T$3)/100,"")</f>
        <v/>
      </c>
      <c r="U101" s="107" t="str">
        <f>IFERROR(_xll.RtGet("DTSIMI1",R101,$U$3)/100,"")</f>
        <v/>
      </c>
      <c r="V101" s="107" t="str">
        <f t="shared" si="35"/>
        <v/>
      </c>
      <c r="W101" s="186" t="e">
        <f>_xll.qlSimpleQuoteSetValue(S101,V101,Trigger)</f>
        <v>#VALUE!</v>
      </c>
      <c r="X101" s="80"/>
      <c r="Y101" s="184"/>
      <c r="Z101" s="185" t="s">
        <v>191</v>
      </c>
      <c r="AA101" s="185" t="str">
        <f t="shared" si="40"/>
        <v>EURAB6R59Y=</v>
      </c>
      <c r="AB101" s="107" t="e">
        <f>_xll.qlSimpleQuote(AA101,,,,Trigger)</f>
        <v>#NUM!</v>
      </c>
      <c r="AC101" s="107" t="str">
        <f>IFERROR(_xll.RtGet("DTSIMI1",AA101,$AC$3)/100,"")</f>
        <v/>
      </c>
      <c r="AD101" s="107" t="str">
        <f>IFERROR(_xll.RtGet("DTSIMI1",AA101,$AD$3)/100,"")</f>
        <v/>
      </c>
      <c r="AE101" s="107" t="str">
        <f t="shared" si="36"/>
        <v/>
      </c>
      <c r="AF101" s="107"/>
      <c r="AG101" s="89"/>
      <c r="AH101" s="184"/>
      <c r="AI101" s="185" t="s">
        <v>191</v>
      </c>
      <c r="AJ101" s="185" t="str">
        <f t="shared" si="41"/>
        <v>EUR_CURVE_12M_59Y</v>
      </c>
      <c r="AK101" s="107" t="e">
        <f>_xll.qlSimpleQuote(AJ101,,,,Trigger)</f>
        <v>#NUM!</v>
      </c>
      <c r="AL101" s="107" t="str">
        <f>IFERROR(_xll.RtGet("DTSIMI1",AJ101,"ASK")/100,"")</f>
        <v/>
      </c>
      <c r="AM101" s="186" t="e">
        <f>_xll.qlSimpleQuoteSetValue(AK101,AL101,Trigger)</f>
        <v>#VALUE!</v>
      </c>
      <c r="AO101" s="184"/>
      <c r="AP101" s="185" t="s">
        <v>191</v>
      </c>
      <c r="AQ101" s="185" t="str">
        <f t="shared" si="32"/>
        <v>EURAB6R59Y=</v>
      </c>
      <c r="AR101" s="107" t="e">
        <f t="shared" si="45"/>
        <v>#NUM!</v>
      </c>
      <c r="AS101" s="107" t="str">
        <f>IFERROR(_xll.RtGet("DTSIMI1",AQ101,$AC$3)/100,"")</f>
        <v/>
      </c>
      <c r="AT101" s="107" t="str">
        <f>IFERROR(_xll.RtGet("DTSIMI1",AQ101,$AD$3)/100,"")</f>
        <v/>
      </c>
      <c r="AU101" s="107" t="str">
        <f t="shared" si="37"/>
        <v/>
      </c>
      <c r="AV101" s="107"/>
      <c r="AW101" s="163"/>
    </row>
    <row r="102" spans="2:49" x14ac:dyDescent="0.2">
      <c r="B102" s="110" t="str">
        <f t="shared" si="44"/>
        <v/>
      </c>
      <c r="C102" s="219" t="s">
        <v>169</v>
      </c>
      <c r="D102" s="219" t="str">
        <f t="shared" si="42"/>
        <v>EUROISDDS60Y</v>
      </c>
      <c r="E102" s="220" t="e">
        <f>_xll.qlSimpleQuote(D102,,,,Trigger)</f>
        <v>#NUM!</v>
      </c>
      <c r="F102" s="215" t="str">
        <f>IFERROR(_xll.RtGet("DTSIMI1",D102,"ask")/100,"")</f>
        <v/>
      </c>
      <c r="G102" s="215" t="e">
        <f>_xll.qlSimpleQuoteSetValue(E102,F102,Trigger)</f>
        <v>#VALUE!</v>
      </c>
      <c r="I102" s="219" t="str">
        <f t="shared" si="43"/>
        <v>SW</v>
      </c>
      <c r="J102" s="219" t="s">
        <v>169</v>
      </c>
      <c r="K102" s="220" t="str">
        <f t="shared" si="38"/>
        <v>EURYC1M_AB1E_60Y</v>
      </c>
      <c r="L102" s="215" t="e">
        <f>_xll.qlSimpleQuote(K102,,,,Trigger)</f>
        <v>#NUM!</v>
      </c>
      <c r="M102" s="215" t="str">
        <f>IFERROR(_xll.RtGet("DTSIMI1",K102,"ASK")/100,"")</f>
        <v/>
      </c>
      <c r="N102" s="438" t="e">
        <f>_xll.qlSimpleQuoteSetValue(L102,M102,Trigger)</f>
        <v>#VALUE!</v>
      </c>
      <c r="O102" s="89"/>
      <c r="P102" s="219" t="str">
        <f t="shared" ref="P102" si="46">IF(ISBLANK(Q102),"","SW")</f>
        <v>SW</v>
      </c>
      <c r="Q102" s="219" t="s">
        <v>169</v>
      </c>
      <c r="R102" s="220" t="str">
        <f t="shared" si="39"/>
        <v>EUR_CURVE_3M_60Y</v>
      </c>
      <c r="S102" s="215" t="e">
        <f>_xll.qlSimpleQuote(R102,,,,Trigger)</f>
        <v>#NUM!</v>
      </c>
      <c r="T102" s="215" t="str">
        <f>IFERROR(_xll.RtGet("DTSIMI1",R102,$T$3)/100,"")</f>
        <v/>
      </c>
      <c r="U102" s="215" t="str">
        <f>IFERROR(_xll.RtGet("DTSIMI1",R102,$U$3)/100,"")</f>
        <v/>
      </c>
      <c r="V102" s="215" t="str">
        <f t="shared" si="35"/>
        <v/>
      </c>
      <c r="W102" s="438" t="e">
        <f>_xll.qlSimpleQuoteSetValue(S102,V102,Trigger)</f>
        <v>#VALUE!</v>
      </c>
      <c r="X102" s="80"/>
      <c r="Y102" s="219" t="str">
        <f t="shared" ref="Y102" si="47">IF(ISBLANK(Z102),"","SW")</f>
        <v>SW</v>
      </c>
      <c r="Z102" s="219" t="s">
        <v>169</v>
      </c>
      <c r="AA102" s="220" t="str">
        <f t="shared" si="40"/>
        <v>EURAB6R60Y=</v>
      </c>
      <c r="AB102" s="215" t="e">
        <f>_xll.qlSimpleQuote(AA102,,,,Trigger)</f>
        <v>#NUM!</v>
      </c>
      <c r="AC102" s="215" t="str">
        <f>IFERROR(_xll.RtGet("DTSIMI1",AA102,$AC$3)/100,"")</f>
        <v/>
      </c>
      <c r="AD102" s="215" t="str">
        <f>IFERROR(_xll.RtGet("DTSIMI1",AA102,$AD$3)/100,"")</f>
        <v/>
      </c>
      <c r="AE102" s="215" t="str">
        <f t="shared" si="36"/>
        <v/>
      </c>
      <c r="AF102" s="215" t="e">
        <f>_xll.qlSimpleQuoteSetValue(AB102,AE102,Trigger)</f>
        <v>#VALUE!</v>
      </c>
      <c r="AG102" s="89"/>
      <c r="AH102" s="219" t="str">
        <f t="shared" ref="AH102" si="48">IF(ISBLANK(AI102),"","SW")</f>
        <v>SW</v>
      </c>
      <c r="AI102" s="219" t="s">
        <v>169</v>
      </c>
      <c r="AJ102" s="220" t="str">
        <f t="shared" si="41"/>
        <v>EUR_CURVE_12M_60Y</v>
      </c>
      <c r="AK102" s="215" t="e">
        <f>_xll.qlSimpleQuote(AJ102,,,,Trigger)</f>
        <v>#NUM!</v>
      </c>
      <c r="AL102" s="215" t="str">
        <f>IFERROR(_xll.RtGet("DTSIMI1",AJ102,"ASK")/100,"")</f>
        <v/>
      </c>
      <c r="AM102" s="438" t="e">
        <f>_xll.qlSimpleQuoteSetValue(AK102,AL102,Trigger)</f>
        <v>#VALUE!</v>
      </c>
      <c r="AO102" s="219" t="str">
        <f t="shared" ref="AO102" si="49">IF(ISBLANK(AP102),"","SW")</f>
        <v>SW</v>
      </c>
      <c r="AP102" s="219" t="s">
        <v>169</v>
      </c>
      <c r="AQ102" s="220" t="str">
        <f t="shared" si="32"/>
        <v>EURAB6R60Y=</v>
      </c>
      <c r="AR102" s="215" t="e">
        <f t="shared" si="45"/>
        <v>#NUM!</v>
      </c>
      <c r="AS102" s="215" t="str">
        <f>IFERROR(_xll.RtGet("DTSIMI1",AQ102,$AC$3)/100,"")</f>
        <v/>
      </c>
      <c r="AT102" s="215" t="str">
        <f>IFERROR(_xll.RtGet("DTSIMI1",AQ102,$AD$3)/100,"")</f>
        <v/>
      </c>
      <c r="AU102" s="215" t="str">
        <f t="shared" si="37"/>
        <v/>
      </c>
      <c r="AV102" s="215"/>
      <c r="AW102" s="163"/>
    </row>
    <row r="103" spans="2:49" x14ac:dyDescent="0.2">
      <c r="C103" s="190"/>
      <c r="D103" s="190"/>
      <c r="E103" s="190"/>
      <c r="F103" s="89"/>
      <c r="G103" s="89"/>
      <c r="I103" s="109"/>
      <c r="J103" s="109"/>
      <c r="K103" s="109"/>
      <c r="L103" s="109"/>
      <c r="M103" s="109"/>
      <c r="N103" s="89"/>
      <c r="O103" s="89"/>
      <c r="P103" s="89"/>
      <c r="Q103" s="89"/>
      <c r="R103" s="89"/>
      <c r="S103" s="89"/>
      <c r="T103" s="89"/>
      <c r="U103" s="89"/>
      <c r="V103" s="109"/>
      <c r="W103" s="89"/>
      <c r="X103" s="80"/>
      <c r="Y103" s="80"/>
      <c r="Z103" s="80"/>
      <c r="AA103" s="80"/>
      <c r="AB103" s="80"/>
      <c r="AC103" s="109"/>
      <c r="AD103" s="89"/>
      <c r="AE103" s="89"/>
      <c r="AF103" s="89"/>
      <c r="AG103" s="89"/>
      <c r="AH103" s="89"/>
      <c r="AI103" s="89"/>
      <c r="AJ103" s="89"/>
      <c r="AK103" s="89"/>
      <c r="AL103" s="109"/>
      <c r="AM103" s="89"/>
      <c r="AO103" s="80"/>
      <c r="AP103" s="80"/>
      <c r="AQ103" s="80"/>
      <c r="AR103" s="80"/>
      <c r="AS103" s="109"/>
      <c r="AT103" s="89"/>
      <c r="AU103" s="89"/>
      <c r="AV103" s="89"/>
      <c r="AW103" s="89"/>
    </row>
    <row r="104" spans="2:49" x14ac:dyDescent="0.2">
      <c r="C104" s="190"/>
      <c r="D104" s="190"/>
      <c r="E104" s="190"/>
      <c r="F104" s="89"/>
      <c r="G104" s="89"/>
      <c r="I104" s="89"/>
      <c r="J104" s="89"/>
      <c r="K104" s="89"/>
      <c r="L104" s="89"/>
      <c r="M104" s="89"/>
      <c r="N104" s="89"/>
      <c r="O104" s="89"/>
      <c r="P104" s="89"/>
      <c r="Q104" s="89"/>
      <c r="R104" s="89"/>
      <c r="S104" s="89"/>
      <c r="T104" s="89"/>
      <c r="U104" s="89"/>
      <c r="V104" s="89"/>
      <c r="W104" s="89"/>
      <c r="X104" s="80"/>
      <c r="Y104" s="80"/>
      <c r="Z104" s="80"/>
      <c r="AA104" s="80"/>
      <c r="AB104" s="80"/>
      <c r="AC104" s="89"/>
      <c r="AD104" s="89"/>
      <c r="AE104" s="89"/>
      <c r="AF104" s="89"/>
      <c r="AG104" s="89"/>
      <c r="AH104" s="89"/>
      <c r="AI104" s="89"/>
      <c r="AJ104" s="89"/>
      <c r="AK104" s="89"/>
      <c r="AL104" s="89"/>
      <c r="AM104" s="89"/>
      <c r="AO104" s="80"/>
      <c r="AP104" s="80"/>
      <c r="AQ104" s="80"/>
      <c r="AR104" s="80"/>
      <c r="AS104" s="89"/>
      <c r="AT104" s="89"/>
      <c r="AU104" s="89"/>
      <c r="AV104" s="89"/>
      <c r="AW104" s="89"/>
    </row>
    <row r="105" spans="2:49" x14ac:dyDescent="0.2">
      <c r="C105" s="190"/>
      <c r="D105" s="190"/>
      <c r="E105" s="190"/>
      <c r="F105" s="89"/>
      <c r="G105" s="89"/>
      <c r="I105" s="89"/>
      <c r="J105" s="89"/>
      <c r="K105" s="89"/>
      <c r="L105" s="89"/>
      <c r="M105" s="89"/>
      <c r="N105" s="89"/>
      <c r="O105" s="89"/>
      <c r="P105" s="89"/>
      <c r="Q105" s="89"/>
      <c r="R105" s="89"/>
      <c r="S105" s="89"/>
      <c r="T105" s="89"/>
      <c r="U105" s="89"/>
      <c r="V105" s="89"/>
      <c r="W105" s="89"/>
      <c r="X105" s="80"/>
      <c r="Y105" s="80"/>
      <c r="Z105" s="80"/>
      <c r="AA105" s="80"/>
      <c r="AB105" s="80"/>
      <c r="AC105" s="89"/>
      <c r="AD105" s="89"/>
      <c r="AE105" s="89"/>
      <c r="AF105" s="89"/>
      <c r="AG105" s="89"/>
      <c r="AH105" s="89"/>
      <c r="AI105" s="89"/>
      <c r="AJ105" s="89"/>
      <c r="AK105" s="89"/>
      <c r="AL105" s="89"/>
      <c r="AM105" s="89"/>
      <c r="AO105" s="80"/>
      <c r="AP105" s="80"/>
      <c r="AQ105" s="80"/>
      <c r="AR105" s="80"/>
      <c r="AS105" s="89"/>
      <c r="AT105" s="89"/>
      <c r="AU105" s="89"/>
      <c r="AV105" s="89"/>
      <c r="AW105" s="89"/>
    </row>
    <row r="106" spans="2:49" x14ac:dyDescent="0.2">
      <c r="C106" s="190"/>
      <c r="D106" s="190"/>
      <c r="E106" s="190"/>
      <c r="F106" s="89"/>
      <c r="G106" s="89"/>
      <c r="I106" s="89"/>
      <c r="J106" s="89"/>
      <c r="K106" s="89"/>
      <c r="L106" s="89"/>
      <c r="M106" s="89"/>
      <c r="N106" s="89"/>
      <c r="O106" s="89"/>
      <c r="P106" s="89"/>
      <c r="Q106" s="89"/>
      <c r="R106" s="89"/>
      <c r="S106" s="89"/>
      <c r="T106" s="89"/>
      <c r="U106" s="89"/>
      <c r="V106" s="89"/>
      <c r="W106" s="89"/>
      <c r="X106" s="80"/>
      <c r="Y106" s="80"/>
      <c r="Z106" s="80"/>
      <c r="AA106" s="80"/>
      <c r="AB106" s="80"/>
      <c r="AC106" s="89"/>
      <c r="AD106" s="89"/>
      <c r="AE106" s="89"/>
      <c r="AF106" s="89"/>
      <c r="AG106" s="89"/>
      <c r="AH106" s="89"/>
      <c r="AI106" s="89"/>
      <c r="AJ106" s="89"/>
      <c r="AK106" s="89"/>
      <c r="AL106" s="89"/>
      <c r="AM106" s="89"/>
      <c r="AO106" s="80"/>
      <c r="AP106" s="80"/>
      <c r="AQ106" s="80"/>
      <c r="AR106" s="80"/>
      <c r="AS106" s="89"/>
      <c r="AT106" s="89"/>
      <c r="AU106" s="89"/>
      <c r="AV106" s="89"/>
      <c r="AW106" s="89"/>
    </row>
    <row r="107" spans="2:49" x14ac:dyDescent="0.2">
      <c r="C107" s="190"/>
      <c r="D107" s="190"/>
      <c r="E107" s="190"/>
      <c r="F107" s="89"/>
      <c r="G107" s="89"/>
      <c r="I107" s="89"/>
      <c r="J107" s="89"/>
      <c r="K107" s="89"/>
      <c r="L107" s="89"/>
      <c r="M107" s="89"/>
      <c r="N107" s="89"/>
      <c r="O107" s="89"/>
      <c r="P107" s="89"/>
      <c r="Q107" s="89"/>
      <c r="R107" s="89"/>
      <c r="S107" s="89"/>
      <c r="T107" s="89"/>
      <c r="U107" s="89"/>
      <c r="V107" s="89"/>
      <c r="W107" s="89"/>
      <c r="X107" s="80"/>
      <c r="Y107" s="80"/>
      <c r="Z107" s="80"/>
      <c r="AA107" s="80"/>
      <c r="AB107" s="80"/>
      <c r="AC107" s="89"/>
      <c r="AD107" s="89"/>
      <c r="AE107" s="89"/>
      <c r="AF107" s="89"/>
      <c r="AG107" s="89"/>
      <c r="AH107" s="89"/>
      <c r="AI107" s="89"/>
      <c r="AJ107" s="89"/>
      <c r="AK107" s="89"/>
      <c r="AL107" s="89"/>
      <c r="AM107" s="89"/>
      <c r="AO107" s="80"/>
      <c r="AP107" s="80"/>
      <c r="AQ107" s="80"/>
      <c r="AR107" s="80"/>
      <c r="AS107" s="89"/>
      <c r="AT107" s="89"/>
      <c r="AU107" s="89"/>
      <c r="AV107" s="89"/>
      <c r="AW107" s="89"/>
    </row>
    <row r="108" spans="2:49" x14ac:dyDescent="0.2">
      <c r="C108" s="190"/>
      <c r="D108" s="190"/>
      <c r="E108" s="190"/>
      <c r="F108" s="89"/>
      <c r="G108" s="89"/>
      <c r="I108" s="89"/>
      <c r="J108" s="89"/>
      <c r="K108" s="89"/>
      <c r="L108" s="89"/>
      <c r="M108" s="89"/>
      <c r="N108" s="89"/>
      <c r="O108" s="89"/>
      <c r="P108" s="89"/>
      <c r="Q108" s="89"/>
      <c r="R108" s="89"/>
      <c r="S108" s="89"/>
      <c r="T108" s="89"/>
      <c r="U108" s="89"/>
      <c r="V108" s="89"/>
      <c r="W108" s="89"/>
      <c r="X108" s="80"/>
      <c r="Y108" s="80"/>
      <c r="Z108" s="80"/>
      <c r="AA108" s="80"/>
      <c r="AB108" s="80"/>
      <c r="AC108" s="89"/>
      <c r="AD108" s="89"/>
      <c r="AE108" s="89"/>
      <c r="AF108" s="89"/>
      <c r="AG108" s="89"/>
      <c r="AH108" s="89"/>
      <c r="AI108" s="89"/>
      <c r="AJ108" s="89"/>
      <c r="AK108" s="89"/>
      <c r="AL108" s="89"/>
      <c r="AM108" s="89"/>
      <c r="AO108" s="80"/>
      <c r="AP108" s="80"/>
      <c r="AQ108" s="80"/>
      <c r="AR108" s="80"/>
      <c r="AS108" s="89"/>
      <c r="AT108" s="89"/>
      <c r="AU108" s="89"/>
      <c r="AV108" s="89"/>
      <c r="AW108" s="89"/>
    </row>
    <row r="109" spans="2:49" x14ac:dyDescent="0.2">
      <c r="C109" s="190"/>
      <c r="D109" s="190"/>
      <c r="E109" s="190"/>
      <c r="F109" s="89"/>
      <c r="G109" s="89"/>
      <c r="I109" s="89"/>
      <c r="J109" s="89"/>
      <c r="K109" s="89"/>
      <c r="L109" s="89"/>
      <c r="M109" s="89"/>
      <c r="N109" s="89"/>
      <c r="O109" s="89"/>
      <c r="P109" s="89"/>
      <c r="Q109" s="89"/>
      <c r="R109" s="89"/>
      <c r="S109" s="89"/>
      <c r="T109" s="89"/>
      <c r="U109" s="89"/>
      <c r="V109" s="89"/>
      <c r="W109" s="89"/>
      <c r="X109" s="80"/>
      <c r="Y109" s="80"/>
      <c r="Z109" s="80"/>
      <c r="AA109" s="80"/>
      <c r="AB109" s="80"/>
      <c r="AC109" s="89"/>
      <c r="AD109" s="89"/>
      <c r="AE109" s="89"/>
      <c r="AF109" s="89"/>
      <c r="AG109" s="89"/>
      <c r="AH109" s="89"/>
      <c r="AI109" s="89"/>
      <c r="AJ109" s="89"/>
      <c r="AK109" s="89"/>
      <c r="AL109" s="89"/>
      <c r="AM109" s="89"/>
      <c r="AO109" s="80"/>
      <c r="AP109" s="80"/>
      <c r="AQ109" s="80"/>
      <c r="AR109" s="80"/>
      <c r="AS109" s="89"/>
      <c r="AT109" s="89"/>
      <c r="AU109" s="89"/>
      <c r="AV109" s="89"/>
      <c r="AW109" s="89"/>
    </row>
    <row r="110" spans="2:49" x14ac:dyDescent="0.2">
      <c r="C110" s="190"/>
      <c r="D110" s="190"/>
      <c r="E110" s="190"/>
      <c r="F110" s="89"/>
      <c r="G110" s="89"/>
      <c r="I110" s="89"/>
      <c r="J110" s="89"/>
      <c r="K110" s="89"/>
      <c r="L110" s="89"/>
      <c r="M110" s="89"/>
      <c r="N110" s="89"/>
      <c r="O110" s="89"/>
      <c r="P110" s="89"/>
      <c r="Q110" s="89"/>
      <c r="R110" s="89"/>
      <c r="S110" s="89"/>
      <c r="T110" s="89"/>
      <c r="U110" s="89"/>
      <c r="V110" s="89"/>
      <c r="W110" s="89"/>
      <c r="X110" s="80"/>
      <c r="Y110" s="80"/>
      <c r="Z110" s="80"/>
      <c r="AA110" s="80"/>
      <c r="AB110" s="80"/>
      <c r="AC110" s="89"/>
      <c r="AD110" s="89"/>
      <c r="AE110" s="89"/>
      <c r="AF110" s="89"/>
      <c r="AG110" s="89"/>
      <c r="AH110" s="89"/>
      <c r="AI110" s="89"/>
      <c r="AJ110" s="89"/>
      <c r="AK110" s="89"/>
      <c r="AL110" s="89"/>
      <c r="AM110" s="89"/>
      <c r="AO110" s="80"/>
      <c r="AP110" s="80"/>
      <c r="AQ110" s="80"/>
      <c r="AR110" s="80"/>
      <c r="AS110" s="89"/>
      <c r="AT110" s="89"/>
      <c r="AU110" s="89"/>
      <c r="AV110" s="89"/>
      <c r="AW110" s="89"/>
    </row>
    <row r="111" spans="2:49" x14ac:dyDescent="0.2">
      <c r="C111" s="190"/>
      <c r="D111" s="190"/>
      <c r="E111" s="190"/>
      <c r="F111" s="89"/>
      <c r="G111" s="89"/>
      <c r="I111" s="89"/>
      <c r="J111" s="89"/>
      <c r="K111" s="89"/>
      <c r="L111" s="89"/>
      <c r="M111" s="89"/>
      <c r="N111" s="89"/>
      <c r="O111" s="89"/>
      <c r="P111" s="89"/>
      <c r="Q111" s="89"/>
      <c r="R111" s="89"/>
      <c r="S111" s="89"/>
      <c r="T111" s="89"/>
      <c r="U111" s="89"/>
      <c r="V111" s="89"/>
      <c r="W111" s="89"/>
      <c r="X111" s="80"/>
      <c r="Y111" s="80"/>
      <c r="Z111" s="80"/>
      <c r="AA111" s="80"/>
      <c r="AB111" s="80"/>
      <c r="AC111" s="89"/>
      <c r="AD111" s="89"/>
      <c r="AE111" s="89"/>
      <c r="AF111" s="89"/>
      <c r="AG111" s="89"/>
      <c r="AH111" s="89"/>
      <c r="AI111" s="89"/>
      <c r="AJ111" s="89"/>
      <c r="AK111" s="89"/>
      <c r="AL111" s="89"/>
      <c r="AM111" s="89"/>
      <c r="AO111" s="80"/>
      <c r="AP111" s="80"/>
      <c r="AQ111" s="80"/>
      <c r="AR111" s="80"/>
      <c r="AS111" s="89"/>
      <c r="AT111" s="89"/>
      <c r="AU111" s="89"/>
      <c r="AV111" s="89"/>
      <c r="AW111" s="89"/>
    </row>
    <row r="112" spans="2:49" x14ac:dyDescent="0.2">
      <c r="C112" s="190"/>
      <c r="D112" s="190"/>
      <c r="E112" s="190"/>
      <c r="F112" s="89"/>
      <c r="G112" s="89"/>
      <c r="I112" s="89"/>
      <c r="J112" s="89"/>
      <c r="K112" s="89"/>
      <c r="L112" s="89"/>
      <c r="M112" s="89"/>
      <c r="N112" s="89"/>
      <c r="O112" s="89"/>
      <c r="P112" s="89"/>
      <c r="Q112" s="89"/>
      <c r="R112" s="89"/>
      <c r="S112" s="89"/>
      <c r="T112" s="89"/>
      <c r="U112" s="89"/>
      <c r="V112" s="89"/>
      <c r="W112" s="89"/>
      <c r="X112" s="80"/>
      <c r="Y112" s="80"/>
      <c r="Z112" s="80"/>
      <c r="AA112" s="80"/>
      <c r="AB112" s="80"/>
      <c r="AC112" s="89"/>
      <c r="AD112" s="89"/>
      <c r="AE112" s="89"/>
      <c r="AF112" s="89"/>
      <c r="AG112" s="89"/>
      <c r="AH112" s="89"/>
      <c r="AI112" s="89"/>
      <c r="AJ112" s="89"/>
      <c r="AK112" s="89"/>
      <c r="AL112" s="89"/>
      <c r="AM112" s="89"/>
      <c r="AO112" s="80"/>
      <c r="AP112" s="80"/>
      <c r="AQ112" s="80"/>
      <c r="AR112" s="80"/>
      <c r="AS112" s="89"/>
      <c r="AT112" s="89"/>
      <c r="AU112" s="89"/>
      <c r="AV112" s="89"/>
      <c r="AW112" s="89"/>
    </row>
    <row r="113" spans="3:49" x14ac:dyDescent="0.2">
      <c r="C113" s="190"/>
      <c r="D113" s="190"/>
      <c r="E113" s="190"/>
      <c r="F113" s="89"/>
      <c r="G113" s="89"/>
      <c r="I113" s="89"/>
      <c r="J113" s="89"/>
      <c r="K113" s="89"/>
      <c r="L113" s="89"/>
      <c r="M113" s="89"/>
      <c r="N113" s="89"/>
      <c r="O113" s="89"/>
      <c r="P113" s="89"/>
      <c r="Q113" s="89"/>
      <c r="R113" s="89"/>
      <c r="S113" s="89"/>
      <c r="T113" s="89"/>
      <c r="U113" s="89"/>
      <c r="V113" s="89"/>
      <c r="W113" s="89"/>
      <c r="X113" s="80"/>
      <c r="Y113" s="80"/>
      <c r="Z113" s="80"/>
      <c r="AA113" s="80"/>
      <c r="AB113" s="80"/>
      <c r="AC113" s="89"/>
      <c r="AD113" s="89"/>
      <c r="AE113" s="89"/>
      <c r="AF113" s="89"/>
      <c r="AG113" s="89"/>
      <c r="AH113" s="89"/>
      <c r="AI113" s="89"/>
      <c r="AJ113" s="89"/>
      <c r="AK113" s="89"/>
      <c r="AL113" s="89"/>
      <c r="AM113" s="89"/>
      <c r="AO113" s="80"/>
      <c r="AP113" s="80"/>
      <c r="AQ113" s="80"/>
      <c r="AR113" s="80"/>
      <c r="AS113" s="89"/>
      <c r="AT113" s="89"/>
      <c r="AU113" s="89"/>
      <c r="AV113" s="89"/>
      <c r="AW113" s="89"/>
    </row>
    <row r="114" spans="3:49" x14ac:dyDescent="0.2">
      <c r="C114" s="190"/>
      <c r="D114" s="190"/>
      <c r="E114" s="190"/>
      <c r="F114" s="89"/>
      <c r="G114" s="89"/>
      <c r="I114" s="89"/>
      <c r="J114" s="89"/>
      <c r="K114" s="89"/>
      <c r="L114" s="89"/>
      <c r="M114" s="89"/>
      <c r="N114" s="89"/>
      <c r="O114" s="89"/>
      <c r="P114" s="89"/>
      <c r="Q114" s="89"/>
      <c r="R114" s="89"/>
      <c r="S114" s="89"/>
      <c r="T114" s="89"/>
      <c r="U114" s="89"/>
      <c r="V114" s="89"/>
      <c r="W114" s="89"/>
      <c r="X114" s="80"/>
      <c r="Y114" s="80"/>
      <c r="Z114" s="80"/>
      <c r="AA114" s="80"/>
      <c r="AB114" s="80"/>
      <c r="AC114" s="89"/>
      <c r="AD114" s="89"/>
      <c r="AE114" s="89"/>
      <c r="AF114" s="89"/>
      <c r="AG114" s="89"/>
      <c r="AH114" s="89"/>
      <c r="AI114" s="89"/>
      <c r="AJ114" s="89"/>
      <c r="AK114" s="89"/>
      <c r="AL114" s="89"/>
      <c r="AM114" s="89"/>
      <c r="AO114" s="80"/>
      <c r="AP114" s="80"/>
      <c r="AQ114" s="80"/>
      <c r="AR114" s="80"/>
      <c r="AS114" s="89"/>
      <c r="AT114" s="89"/>
      <c r="AU114" s="89"/>
      <c r="AV114" s="89"/>
      <c r="AW114" s="89"/>
    </row>
    <row r="115" spans="3:49" x14ac:dyDescent="0.2">
      <c r="C115" s="190"/>
      <c r="D115" s="190"/>
      <c r="E115" s="190"/>
      <c r="F115" s="89"/>
      <c r="G115" s="89"/>
      <c r="I115" s="89"/>
      <c r="J115" s="89"/>
      <c r="K115" s="89"/>
      <c r="L115" s="89"/>
      <c r="M115" s="89"/>
      <c r="N115" s="89"/>
      <c r="O115" s="89"/>
      <c r="P115" s="89"/>
      <c r="Q115" s="89"/>
      <c r="R115" s="89"/>
      <c r="S115" s="89"/>
      <c r="T115" s="89"/>
      <c r="U115" s="89"/>
      <c r="V115" s="89"/>
      <c r="W115" s="89"/>
      <c r="X115" s="80"/>
      <c r="Y115" s="80"/>
      <c r="Z115" s="80"/>
      <c r="AA115" s="80"/>
      <c r="AB115" s="80"/>
      <c r="AC115" s="89"/>
      <c r="AD115" s="89"/>
      <c r="AE115" s="89"/>
      <c r="AF115" s="89"/>
      <c r="AG115" s="89"/>
      <c r="AH115" s="89"/>
      <c r="AI115" s="89"/>
      <c r="AJ115" s="89"/>
      <c r="AK115" s="89"/>
      <c r="AL115" s="89"/>
      <c r="AM115" s="89"/>
      <c r="AO115" s="80"/>
      <c r="AP115" s="80"/>
      <c r="AQ115" s="80"/>
      <c r="AR115" s="80"/>
      <c r="AS115" s="89"/>
      <c r="AT115" s="89"/>
      <c r="AU115" s="89"/>
      <c r="AV115" s="89"/>
      <c r="AW115" s="89"/>
    </row>
    <row r="116" spans="3:49" x14ac:dyDescent="0.2">
      <c r="C116" s="190"/>
      <c r="D116" s="190"/>
      <c r="E116" s="190"/>
      <c r="F116" s="89"/>
      <c r="G116" s="89"/>
      <c r="I116" s="89"/>
      <c r="J116" s="89"/>
      <c r="K116" s="89"/>
      <c r="L116" s="89"/>
      <c r="M116" s="89"/>
      <c r="N116" s="89"/>
      <c r="O116" s="89"/>
      <c r="P116" s="89"/>
      <c r="Q116" s="89"/>
      <c r="R116" s="89"/>
      <c r="S116" s="89"/>
      <c r="T116" s="89"/>
      <c r="U116" s="89"/>
      <c r="V116" s="89"/>
      <c r="W116" s="89"/>
      <c r="X116" s="80"/>
      <c r="Y116" s="80"/>
      <c r="Z116" s="80"/>
      <c r="AA116" s="80"/>
      <c r="AB116" s="80"/>
      <c r="AC116" s="89"/>
      <c r="AD116" s="89"/>
      <c r="AE116" s="89"/>
      <c r="AF116" s="89"/>
      <c r="AG116" s="89"/>
      <c r="AH116" s="89"/>
      <c r="AI116" s="89"/>
      <c r="AJ116" s="89"/>
      <c r="AK116" s="89"/>
      <c r="AL116" s="89"/>
      <c r="AM116" s="89"/>
      <c r="AO116" s="80"/>
      <c r="AP116" s="80"/>
      <c r="AQ116" s="80"/>
      <c r="AR116" s="80"/>
      <c r="AS116" s="89"/>
      <c r="AT116" s="89"/>
      <c r="AU116" s="89"/>
      <c r="AV116" s="89"/>
      <c r="AW116" s="89"/>
    </row>
    <row r="117" spans="3:49" x14ac:dyDescent="0.2">
      <c r="C117" s="190"/>
      <c r="D117" s="190"/>
      <c r="E117" s="190"/>
      <c r="F117" s="89"/>
      <c r="G117" s="89"/>
      <c r="I117" s="89"/>
      <c r="J117" s="89"/>
      <c r="K117" s="89"/>
      <c r="L117" s="89"/>
      <c r="M117" s="89"/>
      <c r="N117" s="89"/>
      <c r="O117" s="89"/>
      <c r="P117" s="89"/>
      <c r="Q117" s="89"/>
      <c r="R117" s="89"/>
      <c r="S117" s="89"/>
      <c r="T117" s="89"/>
      <c r="U117" s="89"/>
      <c r="V117" s="89"/>
      <c r="W117" s="89"/>
      <c r="X117" s="80"/>
      <c r="Y117" s="80"/>
      <c r="Z117" s="80"/>
      <c r="AA117" s="80"/>
      <c r="AB117" s="80"/>
      <c r="AC117" s="89"/>
      <c r="AD117" s="89"/>
      <c r="AE117" s="89"/>
      <c r="AF117" s="89"/>
      <c r="AG117" s="89"/>
      <c r="AH117" s="89"/>
      <c r="AI117" s="89"/>
      <c r="AJ117" s="89"/>
      <c r="AK117" s="89"/>
      <c r="AL117" s="89"/>
      <c r="AM117" s="89"/>
      <c r="AO117" s="80"/>
      <c r="AP117" s="80"/>
      <c r="AQ117" s="80"/>
      <c r="AR117" s="80"/>
      <c r="AS117" s="89"/>
      <c r="AT117" s="89"/>
      <c r="AU117" s="89"/>
      <c r="AV117" s="89"/>
      <c r="AW117" s="89"/>
    </row>
    <row r="118" spans="3:49" x14ac:dyDescent="0.2">
      <c r="C118" s="190"/>
      <c r="D118" s="190"/>
      <c r="E118" s="190"/>
      <c r="F118" s="89"/>
      <c r="G118" s="89"/>
      <c r="I118" s="89"/>
      <c r="J118" s="89"/>
      <c r="K118" s="89"/>
      <c r="L118" s="89"/>
      <c r="M118" s="89"/>
      <c r="N118" s="89"/>
      <c r="O118" s="89"/>
      <c r="P118" s="89"/>
      <c r="Q118" s="89"/>
      <c r="R118" s="89"/>
      <c r="S118" s="89"/>
      <c r="T118" s="89"/>
      <c r="U118" s="89"/>
      <c r="V118" s="89"/>
      <c r="W118" s="89"/>
      <c r="X118" s="80"/>
      <c r="Y118" s="80"/>
      <c r="Z118" s="80"/>
      <c r="AA118" s="80"/>
      <c r="AB118" s="80"/>
      <c r="AC118" s="89"/>
      <c r="AD118" s="89"/>
      <c r="AE118" s="89"/>
      <c r="AF118" s="89"/>
      <c r="AG118" s="89"/>
      <c r="AH118" s="89"/>
      <c r="AI118" s="89"/>
      <c r="AJ118" s="89"/>
      <c r="AK118" s="89"/>
      <c r="AL118" s="89"/>
      <c r="AM118" s="89"/>
      <c r="AO118" s="80"/>
      <c r="AP118" s="80"/>
      <c r="AQ118" s="80"/>
      <c r="AR118" s="80"/>
      <c r="AS118" s="89"/>
      <c r="AT118" s="89"/>
      <c r="AU118" s="89"/>
      <c r="AV118" s="89"/>
      <c r="AW118" s="89"/>
    </row>
    <row r="119" spans="3:49" x14ac:dyDescent="0.2">
      <c r="C119" s="190"/>
      <c r="D119" s="190"/>
      <c r="E119" s="190"/>
      <c r="F119" s="89"/>
      <c r="G119" s="89"/>
      <c r="I119" s="89"/>
      <c r="J119" s="89"/>
      <c r="K119" s="89"/>
      <c r="L119" s="89"/>
      <c r="M119" s="89"/>
      <c r="N119" s="89"/>
      <c r="O119" s="89"/>
      <c r="P119" s="89"/>
      <c r="Q119" s="89"/>
      <c r="R119" s="89"/>
      <c r="S119" s="89"/>
      <c r="T119" s="89"/>
      <c r="U119" s="89"/>
      <c r="V119" s="89"/>
      <c r="W119" s="89"/>
      <c r="X119" s="80"/>
      <c r="Y119" s="80"/>
      <c r="Z119" s="80"/>
      <c r="AA119" s="80"/>
      <c r="AB119" s="80"/>
      <c r="AC119" s="89"/>
      <c r="AD119" s="89"/>
      <c r="AE119" s="89"/>
      <c r="AF119" s="89"/>
      <c r="AG119" s="89"/>
      <c r="AH119" s="89"/>
      <c r="AI119" s="89"/>
      <c r="AJ119" s="89"/>
      <c r="AK119" s="89"/>
      <c r="AL119" s="89"/>
      <c r="AM119" s="89"/>
      <c r="AO119" s="80"/>
      <c r="AP119" s="80"/>
      <c r="AQ119" s="80"/>
      <c r="AR119" s="80"/>
      <c r="AS119" s="89"/>
      <c r="AT119" s="89"/>
      <c r="AU119" s="89"/>
      <c r="AV119" s="89"/>
      <c r="AW119" s="89"/>
    </row>
    <row r="120" spans="3:49" x14ac:dyDescent="0.2">
      <c r="C120" s="190"/>
      <c r="D120" s="190"/>
      <c r="E120" s="190"/>
      <c r="F120" s="89"/>
      <c r="G120" s="89"/>
      <c r="I120" s="89"/>
      <c r="J120" s="89"/>
      <c r="K120" s="89"/>
      <c r="L120" s="89"/>
      <c r="M120" s="89"/>
      <c r="N120" s="89"/>
      <c r="O120" s="89"/>
      <c r="P120" s="89"/>
      <c r="Q120" s="89"/>
      <c r="R120" s="89"/>
      <c r="S120" s="89"/>
      <c r="T120" s="89"/>
      <c r="U120" s="89"/>
      <c r="V120" s="89"/>
      <c r="W120" s="89"/>
      <c r="X120" s="80"/>
      <c r="Y120" s="80"/>
      <c r="Z120" s="80"/>
      <c r="AA120" s="80"/>
      <c r="AB120" s="80"/>
      <c r="AC120" s="89"/>
      <c r="AD120" s="89"/>
      <c r="AE120" s="89"/>
      <c r="AF120" s="89"/>
      <c r="AG120" s="89"/>
      <c r="AH120" s="89"/>
      <c r="AI120" s="89"/>
      <c r="AJ120" s="89"/>
      <c r="AK120" s="89"/>
      <c r="AL120" s="89"/>
      <c r="AM120" s="89"/>
      <c r="AO120" s="80"/>
      <c r="AP120" s="80"/>
      <c r="AQ120" s="80"/>
      <c r="AR120" s="80"/>
      <c r="AS120" s="89"/>
      <c r="AT120" s="89"/>
      <c r="AU120" s="89"/>
      <c r="AV120" s="89"/>
      <c r="AW120" s="89"/>
    </row>
    <row r="121" spans="3:49" x14ac:dyDescent="0.2">
      <c r="C121" s="190"/>
      <c r="D121" s="190"/>
      <c r="E121" s="190"/>
      <c r="F121" s="89"/>
      <c r="G121" s="89"/>
      <c r="I121" s="89"/>
      <c r="J121" s="89"/>
      <c r="K121" s="89"/>
      <c r="L121" s="89"/>
      <c r="M121" s="89"/>
      <c r="N121" s="89"/>
      <c r="O121" s="89"/>
      <c r="P121" s="89"/>
      <c r="Q121" s="89"/>
      <c r="R121" s="89"/>
      <c r="S121" s="89"/>
      <c r="T121" s="89"/>
      <c r="U121" s="89"/>
      <c r="V121" s="89"/>
      <c r="W121" s="89"/>
      <c r="X121" s="80"/>
      <c r="Y121" s="80"/>
      <c r="Z121" s="80"/>
      <c r="AA121" s="80"/>
      <c r="AB121" s="80"/>
      <c r="AC121" s="89"/>
      <c r="AD121" s="89"/>
      <c r="AE121" s="89"/>
      <c r="AF121" s="89"/>
      <c r="AG121" s="89"/>
      <c r="AH121" s="89"/>
      <c r="AI121" s="89"/>
      <c r="AJ121" s="89"/>
      <c r="AK121" s="89"/>
      <c r="AL121" s="89"/>
      <c r="AM121" s="89"/>
      <c r="AO121" s="80"/>
      <c r="AP121" s="80"/>
      <c r="AQ121" s="80"/>
      <c r="AR121" s="80"/>
      <c r="AS121" s="89"/>
      <c r="AT121" s="89"/>
      <c r="AU121" s="89"/>
      <c r="AV121" s="89"/>
      <c r="AW121" s="89"/>
    </row>
    <row r="122" spans="3:49" x14ac:dyDescent="0.2">
      <c r="C122" s="190"/>
      <c r="D122" s="190"/>
      <c r="E122" s="190"/>
      <c r="F122" s="89"/>
      <c r="G122" s="89"/>
      <c r="I122" s="89"/>
      <c r="J122" s="89"/>
      <c r="K122" s="89"/>
      <c r="L122" s="89"/>
      <c r="M122" s="89"/>
      <c r="N122" s="89"/>
      <c r="O122" s="89"/>
      <c r="P122" s="89"/>
      <c r="Q122" s="89"/>
      <c r="R122" s="89"/>
      <c r="S122" s="89"/>
      <c r="T122" s="89"/>
      <c r="U122" s="89"/>
      <c r="V122" s="89"/>
      <c r="W122" s="89"/>
      <c r="X122" s="80"/>
      <c r="Y122" s="80"/>
      <c r="Z122" s="80"/>
      <c r="AA122" s="80"/>
      <c r="AB122" s="80"/>
      <c r="AC122" s="89"/>
      <c r="AD122" s="89"/>
      <c r="AE122" s="89"/>
      <c r="AF122" s="89"/>
      <c r="AG122" s="89"/>
      <c r="AH122" s="89"/>
      <c r="AI122" s="89"/>
      <c r="AJ122" s="89"/>
      <c r="AK122" s="89"/>
      <c r="AL122" s="89"/>
      <c r="AM122" s="89"/>
      <c r="AO122" s="80"/>
      <c r="AP122" s="80"/>
      <c r="AQ122" s="80"/>
      <c r="AR122" s="80"/>
      <c r="AS122" s="89"/>
      <c r="AT122" s="89"/>
      <c r="AU122" s="89"/>
      <c r="AV122" s="89"/>
      <c r="AW122" s="89"/>
    </row>
    <row r="123" spans="3:49" x14ac:dyDescent="0.2">
      <c r="C123" s="190"/>
      <c r="D123" s="190"/>
      <c r="E123" s="190"/>
      <c r="F123" s="89"/>
      <c r="G123" s="89"/>
      <c r="H123" s="89"/>
      <c r="I123" s="89"/>
      <c r="J123" s="89"/>
      <c r="K123" s="89"/>
      <c r="L123" s="89"/>
      <c r="M123" s="89"/>
      <c r="N123" s="89"/>
      <c r="O123" s="89"/>
      <c r="P123" s="89"/>
      <c r="Q123" s="89"/>
      <c r="R123" s="89"/>
      <c r="S123" s="89"/>
      <c r="T123" s="89"/>
      <c r="U123" s="89"/>
      <c r="V123" s="89"/>
      <c r="W123" s="89"/>
      <c r="X123" s="80"/>
      <c r="Y123" s="80"/>
      <c r="Z123" s="80"/>
      <c r="AA123" s="80"/>
      <c r="AB123" s="80"/>
      <c r="AC123" s="89"/>
      <c r="AD123" s="89"/>
      <c r="AE123" s="89"/>
      <c r="AF123" s="89"/>
      <c r="AG123" s="89"/>
      <c r="AH123" s="89"/>
      <c r="AI123" s="89"/>
      <c r="AJ123" s="89"/>
      <c r="AK123" s="89"/>
      <c r="AL123" s="89"/>
      <c r="AM123" s="89"/>
      <c r="AO123" s="80"/>
      <c r="AP123" s="80"/>
      <c r="AQ123" s="80"/>
      <c r="AR123" s="80"/>
      <c r="AS123" s="89"/>
      <c r="AT123" s="89"/>
      <c r="AU123" s="89"/>
      <c r="AV123" s="89"/>
      <c r="AW123" s="89"/>
    </row>
    <row r="124" spans="3:49" x14ac:dyDescent="0.2">
      <c r="C124" s="190"/>
      <c r="D124" s="190"/>
      <c r="E124" s="190"/>
      <c r="F124" s="89"/>
      <c r="G124" s="89"/>
      <c r="H124" s="89"/>
      <c r="I124" s="89"/>
      <c r="J124" s="89"/>
      <c r="K124" s="89"/>
      <c r="L124" s="89"/>
      <c r="M124" s="89"/>
      <c r="N124" s="89"/>
      <c r="O124" s="89"/>
      <c r="P124" s="89"/>
      <c r="Q124" s="89"/>
      <c r="R124" s="89"/>
      <c r="S124" s="89"/>
      <c r="T124" s="89"/>
      <c r="U124" s="89"/>
      <c r="V124" s="89"/>
      <c r="W124" s="89"/>
      <c r="X124" s="80"/>
      <c r="Y124" s="80"/>
      <c r="Z124" s="80"/>
      <c r="AA124" s="80"/>
      <c r="AB124" s="80"/>
      <c r="AC124" s="89"/>
      <c r="AD124" s="89"/>
      <c r="AE124" s="89"/>
      <c r="AF124" s="89"/>
      <c r="AG124" s="89"/>
      <c r="AH124" s="89"/>
      <c r="AI124" s="89"/>
      <c r="AJ124" s="89"/>
      <c r="AK124" s="89"/>
      <c r="AL124" s="89"/>
      <c r="AM124" s="89"/>
      <c r="AO124" s="80"/>
      <c r="AP124" s="80"/>
      <c r="AQ124" s="80"/>
      <c r="AR124" s="80"/>
      <c r="AS124" s="89"/>
      <c r="AT124" s="89"/>
      <c r="AU124" s="89"/>
      <c r="AV124" s="89"/>
      <c r="AW124" s="89"/>
    </row>
    <row r="125" spans="3:49" x14ac:dyDescent="0.2">
      <c r="C125" s="190"/>
      <c r="D125" s="190"/>
      <c r="E125" s="190"/>
      <c r="F125" s="89"/>
      <c r="G125" s="89"/>
      <c r="H125" s="89"/>
      <c r="I125" s="89"/>
      <c r="J125" s="89"/>
      <c r="K125" s="89"/>
      <c r="L125" s="89"/>
      <c r="M125" s="89"/>
      <c r="N125" s="89"/>
      <c r="O125" s="89"/>
      <c r="P125" s="89"/>
      <c r="Q125" s="89"/>
      <c r="R125" s="89"/>
      <c r="S125" s="89"/>
      <c r="T125" s="89"/>
      <c r="U125" s="89"/>
      <c r="V125" s="89"/>
      <c r="W125" s="89"/>
      <c r="X125" s="80"/>
      <c r="Y125" s="80"/>
      <c r="Z125" s="80"/>
      <c r="AA125" s="80"/>
      <c r="AB125" s="80"/>
      <c r="AC125" s="89"/>
      <c r="AD125" s="89"/>
      <c r="AE125" s="89"/>
      <c r="AF125" s="89"/>
      <c r="AG125" s="89"/>
      <c r="AH125" s="89"/>
      <c r="AI125" s="89"/>
      <c r="AJ125" s="89"/>
      <c r="AK125" s="89"/>
      <c r="AL125" s="89"/>
      <c r="AM125" s="89"/>
      <c r="AO125" s="80"/>
      <c r="AP125" s="80"/>
      <c r="AQ125" s="80"/>
      <c r="AR125" s="80"/>
      <c r="AS125" s="89"/>
      <c r="AT125" s="89"/>
      <c r="AU125" s="89"/>
      <c r="AV125" s="89"/>
      <c r="AW125" s="89"/>
    </row>
    <row r="126" spans="3:49" x14ac:dyDescent="0.2">
      <c r="C126" s="190"/>
      <c r="D126" s="190"/>
      <c r="E126" s="190"/>
      <c r="F126" s="89"/>
      <c r="G126" s="89"/>
      <c r="H126" s="89"/>
      <c r="I126" s="89"/>
      <c r="J126" s="89"/>
      <c r="K126" s="89"/>
      <c r="L126" s="89"/>
      <c r="M126" s="89"/>
      <c r="N126" s="89"/>
      <c r="O126" s="89"/>
      <c r="P126" s="89"/>
      <c r="Q126" s="89"/>
      <c r="R126" s="89"/>
      <c r="S126" s="89"/>
      <c r="T126" s="89"/>
      <c r="U126" s="89"/>
      <c r="V126" s="89"/>
      <c r="W126" s="89"/>
      <c r="X126" s="89"/>
      <c r="Y126" s="89"/>
      <c r="Z126" s="89"/>
      <c r="AA126" s="89"/>
      <c r="AB126" s="89"/>
      <c r="AC126" s="89"/>
      <c r="AD126" s="89"/>
      <c r="AE126" s="89"/>
      <c r="AF126" s="89"/>
      <c r="AG126" s="89"/>
      <c r="AH126" s="89"/>
      <c r="AI126" s="89"/>
      <c r="AJ126" s="89"/>
      <c r="AK126" s="89"/>
      <c r="AL126" s="89"/>
      <c r="AM126" s="89"/>
      <c r="AO126" s="89"/>
      <c r="AP126" s="89"/>
      <c r="AQ126" s="89"/>
      <c r="AR126" s="89"/>
      <c r="AS126" s="89"/>
      <c r="AT126" s="89"/>
      <c r="AU126" s="89"/>
      <c r="AV126" s="89"/>
      <c r="AW126" s="89"/>
    </row>
    <row r="127" spans="3:49" x14ac:dyDescent="0.2">
      <c r="C127" s="190"/>
      <c r="D127" s="190"/>
      <c r="E127" s="190"/>
      <c r="F127" s="89"/>
      <c r="G127" s="89"/>
      <c r="H127" s="89"/>
      <c r="I127" s="89"/>
      <c r="J127" s="89"/>
      <c r="K127" s="89"/>
      <c r="L127" s="89"/>
      <c r="M127" s="89"/>
      <c r="N127" s="89"/>
      <c r="O127" s="89"/>
      <c r="P127" s="89"/>
      <c r="Q127" s="89"/>
      <c r="R127" s="89"/>
      <c r="S127" s="89"/>
      <c r="T127" s="89"/>
      <c r="U127" s="89"/>
      <c r="V127" s="89"/>
      <c r="W127" s="89"/>
      <c r="X127" s="89"/>
      <c r="Y127" s="89"/>
      <c r="Z127" s="89"/>
      <c r="AA127" s="89"/>
      <c r="AB127" s="89"/>
      <c r="AC127" s="89"/>
      <c r="AD127" s="89"/>
      <c r="AE127" s="89"/>
      <c r="AF127" s="89"/>
      <c r="AG127" s="89"/>
      <c r="AH127" s="89"/>
      <c r="AI127" s="89"/>
      <c r="AJ127" s="89"/>
      <c r="AK127" s="89"/>
      <c r="AL127" s="89"/>
      <c r="AM127" s="89"/>
      <c r="AO127" s="89"/>
      <c r="AP127" s="89"/>
      <c r="AQ127" s="89"/>
      <c r="AR127" s="89"/>
      <c r="AS127" s="89"/>
      <c r="AT127" s="89"/>
      <c r="AU127" s="89"/>
      <c r="AV127" s="89"/>
      <c r="AW127" s="89"/>
    </row>
    <row r="128" spans="3:49" x14ac:dyDescent="0.2">
      <c r="C128" s="190"/>
      <c r="D128" s="190"/>
      <c r="E128" s="190"/>
      <c r="F128" s="89"/>
      <c r="G128" s="89"/>
      <c r="H128" s="89"/>
      <c r="I128" s="89"/>
      <c r="J128" s="89"/>
      <c r="K128" s="89"/>
      <c r="L128" s="89"/>
      <c r="M128" s="89"/>
      <c r="N128" s="89"/>
      <c r="O128" s="89"/>
      <c r="P128" s="89"/>
      <c r="Q128" s="89"/>
      <c r="R128" s="89"/>
      <c r="S128" s="89"/>
      <c r="T128" s="89"/>
      <c r="U128" s="89"/>
      <c r="V128" s="89"/>
      <c r="W128" s="89"/>
      <c r="X128" s="89"/>
      <c r="Y128" s="89"/>
      <c r="Z128" s="89"/>
      <c r="AA128" s="89"/>
      <c r="AB128" s="89"/>
      <c r="AC128" s="89"/>
      <c r="AD128" s="89"/>
      <c r="AE128" s="89"/>
      <c r="AF128" s="89"/>
      <c r="AG128" s="89"/>
      <c r="AH128" s="89"/>
      <c r="AI128" s="89"/>
      <c r="AJ128" s="89"/>
      <c r="AK128" s="89"/>
      <c r="AL128" s="89"/>
      <c r="AM128" s="89"/>
      <c r="AO128" s="89"/>
      <c r="AP128" s="89"/>
      <c r="AQ128" s="89"/>
      <c r="AR128" s="89"/>
      <c r="AS128" s="89"/>
      <c r="AT128" s="89"/>
      <c r="AU128" s="89"/>
      <c r="AV128" s="89"/>
      <c r="AW128" s="89"/>
    </row>
    <row r="129" spans="3:49" x14ac:dyDescent="0.2">
      <c r="C129" s="190"/>
      <c r="D129" s="190"/>
      <c r="E129" s="190"/>
      <c r="F129" s="89"/>
      <c r="G129" s="89"/>
      <c r="H129" s="89"/>
      <c r="I129" s="89"/>
      <c r="J129" s="89"/>
      <c r="K129" s="89"/>
      <c r="L129" s="89"/>
      <c r="M129" s="89"/>
      <c r="N129" s="89"/>
      <c r="O129" s="89"/>
      <c r="P129" s="89"/>
      <c r="Q129" s="89"/>
      <c r="R129" s="89"/>
      <c r="S129" s="89"/>
      <c r="T129" s="89"/>
      <c r="U129" s="89"/>
      <c r="V129" s="89"/>
      <c r="W129" s="89"/>
      <c r="X129" s="89"/>
      <c r="Y129" s="89"/>
      <c r="Z129" s="89"/>
      <c r="AA129" s="89"/>
      <c r="AB129" s="89"/>
      <c r="AC129" s="89"/>
      <c r="AD129" s="89"/>
      <c r="AE129" s="89"/>
      <c r="AF129" s="89"/>
      <c r="AG129" s="89"/>
      <c r="AH129" s="89"/>
      <c r="AI129" s="89"/>
      <c r="AJ129" s="89"/>
      <c r="AK129" s="89"/>
      <c r="AL129" s="89"/>
      <c r="AM129" s="89"/>
      <c r="AO129" s="89"/>
      <c r="AP129" s="89"/>
      <c r="AQ129" s="89"/>
      <c r="AR129" s="89"/>
      <c r="AS129" s="89"/>
      <c r="AT129" s="89"/>
      <c r="AU129" s="89"/>
      <c r="AV129" s="89"/>
      <c r="AW129" s="89"/>
    </row>
    <row r="130" spans="3:49" x14ac:dyDescent="0.2">
      <c r="C130" s="190"/>
      <c r="D130" s="190"/>
      <c r="E130" s="190"/>
      <c r="F130" s="89"/>
      <c r="G130" s="89"/>
      <c r="H130" s="89"/>
      <c r="I130" s="89"/>
      <c r="J130" s="89"/>
      <c r="K130" s="89"/>
      <c r="L130" s="89"/>
      <c r="M130" s="89"/>
      <c r="N130" s="89"/>
      <c r="O130" s="89"/>
      <c r="P130" s="89"/>
      <c r="Q130" s="89"/>
      <c r="R130" s="89"/>
      <c r="S130" s="89"/>
      <c r="T130" s="89"/>
      <c r="U130" s="89"/>
      <c r="V130" s="89"/>
      <c r="W130" s="89"/>
      <c r="X130" s="89"/>
      <c r="Y130" s="89"/>
      <c r="Z130" s="89"/>
      <c r="AA130" s="89"/>
      <c r="AB130" s="89"/>
      <c r="AC130" s="89"/>
      <c r="AD130" s="89"/>
      <c r="AE130" s="89"/>
      <c r="AF130" s="89"/>
      <c r="AG130" s="89"/>
      <c r="AH130" s="89"/>
      <c r="AI130" s="89"/>
      <c r="AJ130" s="89"/>
      <c r="AK130" s="89"/>
      <c r="AL130" s="89"/>
      <c r="AM130" s="89"/>
      <c r="AO130" s="89"/>
      <c r="AP130" s="89"/>
      <c r="AQ130" s="89"/>
      <c r="AR130" s="89"/>
      <c r="AS130" s="89"/>
      <c r="AT130" s="89"/>
      <c r="AU130" s="89"/>
      <c r="AV130" s="89"/>
      <c r="AW130" s="89"/>
    </row>
    <row r="131" spans="3:49" x14ac:dyDescent="0.2">
      <c r="C131" s="190"/>
      <c r="D131" s="190"/>
      <c r="E131" s="190"/>
      <c r="F131" s="89"/>
      <c r="G131" s="89"/>
      <c r="H131" s="89"/>
      <c r="I131" s="89"/>
      <c r="J131" s="89"/>
      <c r="K131" s="89"/>
      <c r="L131" s="89"/>
      <c r="M131" s="89"/>
      <c r="N131" s="89"/>
      <c r="O131" s="89"/>
      <c r="P131" s="89"/>
      <c r="Q131" s="89"/>
      <c r="R131" s="89"/>
      <c r="S131" s="89"/>
      <c r="T131" s="89"/>
      <c r="U131" s="89"/>
      <c r="V131" s="89"/>
      <c r="W131" s="89"/>
      <c r="X131" s="89"/>
      <c r="Y131" s="89"/>
      <c r="Z131" s="89"/>
      <c r="AA131" s="89"/>
      <c r="AB131" s="89"/>
      <c r="AC131" s="89"/>
      <c r="AD131" s="89"/>
      <c r="AE131" s="89"/>
      <c r="AF131" s="89"/>
      <c r="AG131" s="89"/>
      <c r="AH131" s="89"/>
      <c r="AI131" s="89"/>
      <c r="AJ131" s="89"/>
      <c r="AK131" s="89"/>
      <c r="AL131" s="89"/>
      <c r="AM131" s="89"/>
      <c r="AO131" s="89"/>
      <c r="AP131" s="89"/>
      <c r="AQ131" s="89"/>
      <c r="AR131" s="89"/>
      <c r="AS131" s="89"/>
      <c r="AT131" s="89"/>
      <c r="AU131" s="89"/>
      <c r="AV131" s="89"/>
      <c r="AW131" s="89"/>
    </row>
    <row r="132" spans="3:49" x14ac:dyDescent="0.2">
      <c r="C132" s="190"/>
      <c r="D132" s="190"/>
      <c r="E132" s="190"/>
      <c r="F132" s="89"/>
      <c r="G132" s="89"/>
      <c r="H132" s="89"/>
      <c r="I132" s="89"/>
      <c r="J132" s="89"/>
      <c r="K132" s="89"/>
      <c r="L132" s="89"/>
      <c r="M132" s="89"/>
      <c r="N132" s="89"/>
      <c r="O132" s="89"/>
      <c r="P132" s="89"/>
      <c r="Q132" s="89"/>
      <c r="R132" s="89"/>
      <c r="S132" s="89"/>
      <c r="T132" s="89"/>
      <c r="U132" s="89"/>
      <c r="V132" s="89"/>
      <c r="W132" s="89"/>
      <c r="X132" s="89"/>
      <c r="Y132" s="89"/>
      <c r="Z132" s="89"/>
      <c r="AA132" s="89"/>
      <c r="AB132" s="89"/>
      <c r="AC132" s="89"/>
      <c r="AD132" s="89"/>
      <c r="AE132" s="89"/>
      <c r="AF132" s="89"/>
      <c r="AG132" s="89"/>
      <c r="AH132" s="89"/>
      <c r="AI132" s="89"/>
      <c r="AJ132" s="89"/>
      <c r="AK132" s="89"/>
      <c r="AL132" s="89"/>
      <c r="AM132" s="89"/>
      <c r="AO132" s="89"/>
      <c r="AP132" s="89"/>
      <c r="AQ132" s="89"/>
      <c r="AR132" s="89"/>
      <c r="AS132" s="89"/>
      <c r="AT132" s="89"/>
      <c r="AU132" s="89"/>
      <c r="AV132" s="89"/>
      <c r="AW132" s="89"/>
    </row>
    <row r="133" spans="3:49" x14ac:dyDescent="0.2">
      <c r="C133" s="190"/>
      <c r="D133" s="190"/>
      <c r="E133" s="190"/>
      <c r="F133" s="89"/>
      <c r="G133" s="89"/>
      <c r="H133" s="89"/>
      <c r="I133" s="89"/>
      <c r="J133" s="89"/>
      <c r="K133" s="89"/>
      <c r="L133" s="89"/>
      <c r="M133" s="89"/>
      <c r="N133" s="89"/>
      <c r="O133" s="89"/>
      <c r="P133" s="89"/>
      <c r="Q133" s="89"/>
      <c r="R133" s="89"/>
      <c r="S133" s="89"/>
      <c r="T133" s="89"/>
      <c r="U133" s="89"/>
      <c r="V133" s="89"/>
      <c r="W133" s="89"/>
      <c r="X133" s="89"/>
      <c r="Y133" s="89"/>
      <c r="Z133" s="89"/>
      <c r="AA133" s="89"/>
      <c r="AB133" s="89"/>
      <c r="AC133" s="89"/>
      <c r="AD133" s="89"/>
      <c r="AE133" s="89"/>
      <c r="AF133" s="89"/>
      <c r="AG133" s="89"/>
      <c r="AH133" s="89"/>
      <c r="AI133" s="89"/>
      <c r="AJ133" s="89"/>
      <c r="AK133" s="89"/>
      <c r="AL133" s="89"/>
      <c r="AM133" s="89"/>
      <c r="AO133" s="89"/>
      <c r="AP133" s="89"/>
      <c r="AQ133" s="89"/>
      <c r="AR133" s="89"/>
      <c r="AS133" s="89"/>
      <c r="AT133" s="89"/>
      <c r="AU133" s="89"/>
      <c r="AV133" s="89"/>
      <c r="AW133" s="89"/>
    </row>
    <row r="134" spans="3:49" x14ac:dyDescent="0.2">
      <c r="C134" s="190"/>
      <c r="D134" s="190"/>
      <c r="E134" s="190"/>
      <c r="F134" s="89"/>
      <c r="G134" s="89"/>
      <c r="H134" s="89"/>
      <c r="I134" s="89"/>
      <c r="J134" s="89"/>
      <c r="K134" s="89"/>
      <c r="L134" s="89"/>
      <c r="M134" s="89"/>
      <c r="N134" s="89"/>
      <c r="O134" s="89"/>
      <c r="P134" s="89"/>
      <c r="Q134" s="89"/>
      <c r="R134" s="89"/>
      <c r="S134" s="89"/>
      <c r="T134" s="89"/>
      <c r="U134" s="89"/>
      <c r="V134" s="89"/>
      <c r="W134" s="89"/>
      <c r="X134" s="89"/>
      <c r="Y134" s="89"/>
      <c r="Z134" s="89"/>
      <c r="AA134" s="89"/>
      <c r="AB134" s="89"/>
      <c r="AC134" s="89"/>
      <c r="AD134" s="89"/>
      <c r="AE134" s="89"/>
      <c r="AF134" s="89"/>
      <c r="AG134" s="89"/>
      <c r="AH134" s="89"/>
      <c r="AI134" s="89"/>
      <c r="AJ134" s="89"/>
      <c r="AK134" s="89"/>
      <c r="AL134" s="89"/>
      <c r="AM134" s="89"/>
      <c r="AO134" s="89"/>
      <c r="AP134" s="89"/>
      <c r="AQ134" s="89"/>
      <c r="AR134" s="89"/>
      <c r="AS134" s="89"/>
      <c r="AT134" s="89"/>
      <c r="AU134" s="89"/>
      <c r="AV134" s="89"/>
      <c r="AW134" s="89"/>
    </row>
    <row r="135" spans="3:49" x14ac:dyDescent="0.2">
      <c r="C135" s="190"/>
      <c r="D135" s="190"/>
      <c r="E135" s="190"/>
      <c r="F135" s="89"/>
      <c r="G135" s="89"/>
      <c r="H135" s="89"/>
      <c r="I135" s="89"/>
      <c r="J135" s="89"/>
      <c r="K135" s="89"/>
      <c r="L135" s="89"/>
      <c r="M135" s="89"/>
      <c r="N135" s="89"/>
      <c r="O135" s="89"/>
      <c r="P135" s="89"/>
      <c r="Q135" s="89"/>
      <c r="R135" s="89"/>
      <c r="S135" s="89"/>
      <c r="T135" s="89"/>
      <c r="U135" s="89"/>
      <c r="V135" s="89"/>
      <c r="W135" s="89"/>
      <c r="X135" s="89"/>
      <c r="Y135" s="89"/>
      <c r="Z135" s="89"/>
      <c r="AA135" s="89"/>
      <c r="AB135" s="89"/>
      <c r="AC135" s="89"/>
      <c r="AD135" s="89"/>
      <c r="AE135" s="89"/>
      <c r="AF135" s="89"/>
      <c r="AG135" s="89"/>
      <c r="AH135" s="89"/>
      <c r="AI135" s="89"/>
      <c r="AJ135" s="89"/>
      <c r="AK135" s="89"/>
      <c r="AL135" s="89"/>
      <c r="AM135" s="89"/>
      <c r="AO135" s="89"/>
      <c r="AP135" s="89"/>
      <c r="AQ135" s="89"/>
      <c r="AR135" s="89"/>
      <c r="AS135" s="89"/>
      <c r="AT135" s="89"/>
      <c r="AU135" s="89"/>
      <c r="AV135" s="89"/>
      <c r="AW135" s="89"/>
    </row>
    <row r="136" spans="3:49" x14ac:dyDescent="0.2">
      <c r="C136" s="190"/>
      <c r="D136" s="190"/>
      <c r="E136" s="190"/>
      <c r="F136" s="89"/>
      <c r="G136" s="89"/>
      <c r="H136" s="89"/>
      <c r="I136" s="89"/>
      <c r="J136" s="89"/>
      <c r="K136" s="89"/>
      <c r="L136" s="89"/>
      <c r="M136" s="89"/>
      <c r="N136" s="89"/>
      <c r="O136" s="89"/>
      <c r="P136" s="89"/>
      <c r="Q136" s="89"/>
      <c r="R136" s="89"/>
      <c r="S136" s="89"/>
      <c r="T136" s="89"/>
      <c r="U136" s="89"/>
      <c r="V136" s="89"/>
      <c r="W136" s="89"/>
      <c r="X136" s="89"/>
      <c r="Y136" s="89"/>
      <c r="Z136" s="89"/>
      <c r="AA136" s="89"/>
      <c r="AB136" s="89"/>
      <c r="AC136" s="89"/>
      <c r="AD136" s="89"/>
      <c r="AE136" s="89"/>
      <c r="AF136" s="89"/>
      <c r="AG136" s="89"/>
      <c r="AH136" s="89"/>
      <c r="AI136" s="89"/>
      <c r="AJ136" s="89"/>
      <c r="AK136" s="89"/>
      <c r="AL136" s="89"/>
      <c r="AM136" s="89"/>
      <c r="AO136" s="89"/>
      <c r="AP136" s="89"/>
      <c r="AQ136" s="89"/>
      <c r="AR136" s="89"/>
      <c r="AS136" s="89"/>
      <c r="AT136" s="89"/>
      <c r="AU136" s="89"/>
      <c r="AV136" s="89"/>
      <c r="AW136" s="89"/>
    </row>
    <row r="137" spans="3:49" x14ac:dyDescent="0.2">
      <c r="C137" s="190"/>
      <c r="D137" s="190"/>
      <c r="E137" s="190"/>
      <c r="F137" s="89"/>
      <c r="G137" s="89"/>
      <c r="H137" s="89"/>
      <c r="I137" s="89"/>
      <c r="J137" s="89"/>
      <c r="K137" s="89"/>
      <c r="L137" s="89"/>
      <c r="M137" s="89"/>
      <c r="N137" s="89"/>
      <c r="O137" s="89"/>
      <c r="P137" s="89"/>
      <c r="Q137" s="89"/>
      <c r="R137" s="89"/>
      <c r="S137" s="89"/>
      <c r="T137" s="89"/>
      <c r="U137" s="89"/>
      <c r="V137" s="89"/>
      <c r="W137" s="89"/>
      <c r="X137" s="89"/>
      <c r="Y137" s="89"/>
      <c r="Z137" s="89"/>
      <c r="AA137" s="89"/>
      <c r="AB137" s="89"/>
      <c r="AC137" s="89"/>
      <c r="AD137" s="89"/>
      <c r="AE137" s="89"/>
      <c r="AF137" s="89"/>
      <c r="AG137" s="89"/>
      <c r="AH137" s="89"/>
      <c r="AI137" s="89"/>
      <c r="AJ137" s="89"/>
      <c r="AK137" s="89"/>
      <c r="AL137" s="89"/>
      <c r="AM137" s="89"/>
      <c r="AO137" s="89"/>
      <c r="AP137" s="89"/>
      <c r="AQ137" s="89"/>
      <c r="AR137" s="89"/>
      <c r="AS137" s="89"/>
      <c r="AT137" s="89"/>
      <c r="AU137" s="89"/>
      <c r="AV137" s="89"/>
      <c r="AW137" s="89"/>
    </row>
    <row r="138" spans="3:49" x14ac:dyDescent="0.2">
      <c r="C138" s="190"/>
      <c r="D138" s="190"/>
      <c r="E138" s="190"/>
      <c r="F138" s="89"/>
      <c r="G138" s="89"/>
      <c r="H138" s="89"/>
      <c r="I138" s="89"/>
      <c r="J138" s="89"/>
      <c r="K138" s="89"/>
      <c r="L138" s="89"/>
      <c r="M138" s="89"/>
      <c r="N138" s="89"/>
      <c r="O138" s="89"/>
      <c r="P138" s="89"/>
      <c r="Q138" s="89"/>
      <c r="R138" s="89"/>
      <c r="S138" s="89"/>
      <c r="T138" s="89"/>
      <c r="U138" s="89"/>
      <c r="V138" s="89"/>
      <c r="W138" s="89"/>
      <c r="X138" s="89"/>
      <c r="Y138" s="89"/>
      <c r="Z138" s="89"/>
      <c r="AA138" s="89"/>
      <c r="AB138" s="89"/>
      <c r="AC138" s="89"/>
      <c r="AD138" s="89"/>
      <c r="AE138" s="89"/>
      <c r="AF138" s="89"/>
      <c r="AG138" s="89"/>
      <c r="AH138" s="89"/>
      <c r="AI138" s="89"/>
      <c r="AJ138" s="89"/>
      <c r="AK138" s="89"/>
      <c r="AL138" s="89"/>
      <c r="AM138" s="89"/>
      <c r="AO138" s="89"/>
      <c r="AP138" s="89"/>
      <c r="AQ138" s="89"/>
      <c r="AR138" s="89"/>
      <c r="AS138" s="89"/>
      <c r="AT138" s="89"/>
      <c r="AU138" s="89"/>
      <c r="AV138" s="89"/>
      <c r="AW138" s="89"/>
    </row>
    <row r="139" spans="3:49" x14ac:dyDescent="0.2">
      <c r="C139" s="190"/>
      <c r="D139" s="190"/>
      <c r="E139" s="190"/>
      <c r="F139" s="89"/>
      <c r="G139" s="89"/>
      <c r="H139" s="89"/>
      <c r="I139" s="89"/>
      <c r="J139" s="89"/>
      <c r="K139" s="89"/>
      <c r="L139" s="89"/>
      <c r="M139" s="89"/>
      <c r="N139" s="89"/>
      <c r="O139" s="89"/>
      <c r="P139" s="89"/>
      <c r="Q139" s="89"/>
      <c r="R139" s="89"/>
      <c r="S139" s="89"/>
      <c r="T139" s="89"/>
      <c r="U139" s="89"/>
      <c r="V139" s="89"/>
      <c r="W139" s="89"/>
      <c r="X139" s="89"/>
      <c r="Y139" s="89"/>
      <c r="Z139" s="89"/>
      <c r="AA139" s="89"/>
      <c r="AB139" s="89"/>
      <c r="AC139" s="89"/>
      <c r="AD139" s="89"/>
      <c r="AE139" s="89"/>
      <c r="AF139" s="89"/>
      <c r="AG139" s="89"/>
      <c r="AH139" s="89"/>
      <c r="AI139" s="89"/>
      <c r="AJ139" s="89"/>
      <c r="AK139" s="89"/>
      <c r="AL139" s="89"/>
      <c r="AM139" s="89"/>
      <c r="AO139" s="89"/>
      <c r="AP139" s="89"/>
      <c r="AQ139" s="89"/>
      <c r="AR139" s="89"/>
      <c r="AS139" s="89"/>
      <c r="AT139" s="89"/>
      <c r="AU139" s="89"/>
      <c r="AV139" s="89"/>
      <c r="AW139" s="89"/>
    </row>
    <row r="140" spans="3:49" x14ac:dyDescent="0.2">
      <c r="C140" s="190"/>
      <c r="D140" s="190"/>
      <c r="E140" s="190"/>
      <c r="F140" s="89"/>
      <c r="G140" s="89"/>
      <c r="H140" s="89"/>
      <c r="I140" s="89"/>
      <c r="J140" s="89"/>
      <c r="K140" s="89"/>
      <c r="L140" s="89"/>
      <c r="M140" s="89"/>
      <c r="N140" s="89"/>
      <c r="O140" s="89"/>
      <c r="P140" s="89"/>
      <c r="Q140" s="89"/>
      <c r="R140" s="89"/>
      <c r="S140" s="89"/>
      <c r="T140" s="89"/>
      <c r="U140" s="89"/>
      <c r="V140" s="89"/>
      <c r="W140" s="89"/>
      <c r="X140" s="89"/>
      <c r="Y140" s="89"/>
      <c r="Z140" s="89"/>
      <c r="AA140" s="89"/>
      <c r="AB140" s="89"/>
      <c r="AC140" s="89"/>
      <c r="AD140" s="89"/>
      <c r="AE140" s="89"/>
      <c r="AF140" s="89"/>
      <c r="AG140" s="89"/>
      <c r="AH140" s="89"/>
      <c r="AI140" s="89"/>
      <c r="AJ140" s="89"/>
      <c r="AK140" s="89"/>
      <c r="AL140" s="89"/>
      <c r="AM140" s="89"/>
      <c r="AO140" s="89"/>
      <c r="AP140" s="89"/>
      <c r="AQ140" s="89"/>
      <c r="AR140" s="89"/>
      <c r="AS140" s="89"/>
      <c r="AT140" s="89"/>
      <c r="AU140" s="89"/>
      <c r="AV140" s="89"/>
      <c r="AW140" s="89"/>
    </row>
    <row r="141" spans="3:49" x14ac:dyDescent="0.2">
      <c r="C141" s="190"/>
      <c r="D141" s="190"/>
      <c r="E141" s="190"/>
      <c r="F141" s="89"/>
      <c r="G141" s="89"/>
      <c r="H141" s="89"/>
      <c r="I141" s="89"/>
      <c r="J141" s="89"/>
      <c r="K141" s="89"/>
      <c r="L141" s="89"/>
      <c r="M141" s="89"/>
      <c r="N141" s="89"/>
      <c r="O141" s="89"/>
      <c r="P141" s="89"/>
      <c r="Q141" s="89"/>
      <c r="R141" s="89"/>
      <c r="S141" s="89"/>
      <c r="T141" s="89"/>
      <c r="U141" s="89"/>
      <c r="V141" s="89"/>
      <c r="W141" s="89"/>
      <c r="X141" s="89"/>
      <c r="Y141" s="89"/>
      <c r="Z141" s="89"/>
      <c r="AA141" s="89"/>
      <c r="AB141" s="89"/>
      <c r="AC141" s="89"/>
      <c r="AD141" s="89"/>
      <c r="AE141" s="89"/>
      <c r="AF141" s="89"/>
      <c r="AG141" s="89"/>
      <c r="AH141" s="89"/>
      <c r="AI141" s="89"/>
      <c r="AJ141" s="89"/>
      <c r="AK141" s="89"/>
      <c r="AL141" s="89"/>
      <c r="AM141" s="89"/>
      <c r="AO141" s="89"/>
      <c r="AP141" s="89"/>
      <c r="AQ141" s="89"/>
      <c r="AR141" s="89"/>
      <c r="AS141" s="89"/>
      <c r="AT141" s="89"/>
      <c r="AU141" s="89"/>
      <c r="AV141" s="89"/>
      <c r="AW141" s="89"/>
    </row>
    <row r="142" spans="3:49" x14ac:dyDescent="0.2">
      <c r="C142" s="190"/>
      <c r="D142" s="190"/>
      <c r="E142" s="190"/>
      <c r="F142" s="89"/>
      <c r="G142" s="89"/>
      <c r="H142" s="89"/>
      <c r="I142" s="89"/>
      <c r="J142" s="89"/>
      <c r="K142" s="89"/>
      <c r="L142" s="89"/>
      <c r="M142" s="89"/>
      <c r="N142" s="89"/>
      <c r="O142" s="89"/>
      <c r="P142" s="89"/>
      <c r="Q142" s="89"/>
      <c r="R142" s="89"/>
      <c r="S142" s="89"/>
      <c r="T142" s="89"/>
      <c r="U142" s="89"/>
      <c r="V142" s="89"/>
      <c r="W142" s="89"/>
      <c r="X142" s="89"/>
      <c r="Y142" s="89"/>
      <c r="Z142" s="89"/>
      <c r="AA142" s="89"/>
      <c r="AB142" s="89"/>
      <c r="AC142" s="89"/>
      <c r="AD142" s="89"/>
      <c r="AE142" s="89"/>
      <c r="AF142" s="89"/>
      <c r="AG142" s="89"/>
      <c r="AH142" s="89"/>
      <c r="AI142" s="89"/>
      <c r="AJ142" s="89"/>
      <c r="AK142" s="89"/>
      <c r="AL142" s="89"/>
      <c r="AM142" s="89"/>
      <c r="AO142" s="89"/>
      <c r="AP142" s="89"/>
      <c r="AQ142" s="89"/>
      <c r="AR142" s="89"/>
      <c r="AS142" s="89"/>
      <c r="AT142" s="89"/>
      <c r="AU142" s="89"/>
      <c r="AV142" s="89"/>
      <c r="AW142" s="89"/>
    </row>
    <row r="143" spans="3:49" x14ac:dyDescent="0.2">
      <c r="C143" s="190"/>
      <c r="D143" s="190"/>
      <c r="E143" s="190"/>
      <c r="F143" s="89"/>
      <c r="G143" s="89"/>
      <c r="H143" s="89"/>
      <c r="I143" s="89"/>
      <c r="J143" s="89"/>
      <c r="K143" s="89"/>
      <c r="L143" s="89"/>
      <c r="M143" s="89"/>
      <c r="N143" s="89"/>
      <c r="O143" s="89"/>
      <c r="P143" s="89"/>
      <c r="Q143" s="89"/>
      <c r="R143" s="89"/>
      <c r="S143" s="89"/>
      <c r="T143" s="89"/>
      <c r="U143" s="89"/>
      <c r="V143" s="89"/>
      <c r="W143" s="89"/>
      <c r="X143" s="89"/>
      <c r="Y143" s="89"/>
      <c r="Z143" s="89"/>
      <c r="AA143" s="89"/>
      <c r="AB143" s="89"/>
      <c r="AC143" s="89"/>
      <c r="AD143" s="89"/>
      <c r="AE143" s="89"/>
      <c r="AF143" s="89"/>
      <c r="AG143" s="89"/>
      <c r="AH143" s="89"/>
      <c r="AI143" s="89"/>
      <c r="AJ143" s="89"/>
      <c r="AK143" s="89"/>
      <c r="AL143" s="89"/>
      <c r="AM143" s="89"/>
      <c r="AO143" s="89"/>
      <c r="AP143" s="89"/>
      <c r="AQ143" s="89"/>
      <c r="AR143" s="89"/>
      <c r="AS143" s="89"/>
      <c r="AT143" s="89"/>
      <c r="AU143" s="89"/>
      <c r="AV143" s="89"/>
      <c r="AW143" s="8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46</vt:i4>
      </vt:variant>
    </vt:vector>
  </HeadingPairs>
  <TitlesOfParts>
    <vt:vector size="56" baseType="lpstr">
      <vt:lpstr>GeneralSettings</vt:lpstr>
      <vt:lpstr>EURON</vt:lpstr>
      <vt:lpstr>EUR1M</vt:lpstr>
      <vt:lpstr>EUR3M</vt:lpstr>
      <vt:lpstr>EUR6M</vt:lpstr>
      <vt:lpstr>EUR1Y</vt:lpstr>
      <vt:lpstr>EURSTD</vt:lpstr>
      <vt:lpstr>Euribor</vt:lpstr>
      <vt:lpstr>PastedValue</vt:lpstr>
      <vt:lpstr>Quote</vt:lpstr>
      <vt:lpstr>Calendar</vt:lpstr>
      <vt:lpstr>Currency</vt:lpstr>
      <vt:lpstr>DataSelect</vt:lpstr>
      <vt:lpstr>dest1M</vt:lpstr>
      <vt:lpstr>dest1Y</vt:lpstr>
      <vt:lpstr>dest3M</vt:lpstr>
      <vt:lpstr>dest6M</vt:lpstr>
      <vt:lpstr>destOIS</vt:lpstr>
      <vt:lpstr>DestStd</vt:lpstr>
      <vt:lpstr>Discounting</vt:lpstr>
      <vt:lpstr>Evaluationdate</vt:lpstr>
      <vt:lpstr>FamilyName</vt:lpstr>
      <vt:lpstr>EURSTD!FutTenor</vt:lpstr>
      <vt:lpstr>EUR1M!IborIndex</vt:lpstr>
      <vt:lpstr>EUR1Y!IborIndex</vt:lpstr>
      <vt:lpstr>EUR6M!IborIndex</vt:lpstr>
      <vt:lpstr>EURSTD!IborIndex</vt:lpstr>
      <vt:lpstr>IborIndex</vt:lpstr>
      <vt:lpstr>ImportedDate</vt:lpstr>
      <vt:lpstr>ObjectOverwrite</vt:lpstr>
      <vt:lpstr>Permanent</vt:lpstr>
      <vt:lpstr>EUR1M!RecalcTrigger</vt:lpstr>
      <vt:lpstr>EUR1Y!RecalcTrigger</vt:lpstr>
      <vt:lpstr>EUR6M!RecalcTrigger</vt:lpstr>
      <vt:lpstr>EURSTD!RecalcTrigger</vt:lpstr>
      <vt:lpstr>RecalcTrigger</vt:lpstr>
      <vt:lpstr>Settlementdate</vt:lpstr>
      <vt:lpstr>Stub</vt:lpstr>
      <vt:lpstr>EURSTD!SwapTenor</vt:lpstr>
      <vt:lpstr>EUR1M!Tenor</vt:lpstr>
      <vt:lpstr>EUR1Y!Tenor</vt:lpstr>
      <vt:lpstr>EUR3M!Tenor</vt:lpstr>
      <vt:lpstr>EUR6M!Tenor</vt:lpstr>
      <vt:lpstr>Trigger</vt:lpstr>
      <vt:lpstr>Trigger12M</vt:lpstr>
      <vt:lpstr>Trigger1M</vt:lpstr>
      <vt:lpstr>Trigger3M</vt:lpstr>
      <vt:lpstr>Trigger6M</vt:lpstr>
      <vt:lpstr>TriggerON</vt:lpstr>
      <vt:lpstr>TriggerSTD</vt:lpstr>
      <vt:lpstr>YieldCurve_1M</vt:lpstr>
      <vt:lpstr>YieldCurve_1Y</vt:lpstr>
      <vt:lpstr>YieldCurve_3M</vt:lpstr>
      <vt:lpstr>YieldCurve_6M</vt:lpstr>
      <vt:lpstr>YieldCurve_ON</vt:lpstr>
      <vt:lpstr>YieldCurve_STD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BARONE RICCARDO</cp:lastModifiedBy>
  <dcterms:created xsi:type="dcterms:W3CDTF">2014-09-18T08:07:51Z</dcterms:created>
  <dcterms:modified xsi:type="dcterms:W3CDTF">2015-07-14T10:39:55Z</dcterms:modified>
</cp:coreProperties>
</file>